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work\"/>
    </mc:Choice>
  </mc:AlternateContent>
  <bookViews>
    <workbookView xWindow="28830" yWindow="0" windowWidth="19770" windowHeight="8535" tabRatio="827"/>
  </bookViews>
  <sheets>
    <sheet name="收藏进度" sheetId="1" r:id="rId1"/>
    <sheet name="开包分析" sheetId="2" r:id="rId2"/>
    <sheet name="卡组分析" sheetId="16" r:id="rId3"/>
    <sheet name="计算推荐" sheetId="3" r:id="rId4"/>
    <sheet name="单卡排行" sheetId="14" r:id="rId5"/>
    <sheet name="德鲁伊卡组" sheetId="4" r:id="rId6"/>
    <sheet name="猎人卡组" sheetId="6" r:id="rId7"/>
    <sheet name="法师卡组" sheetId="7" r:id="rId8"/>
    <sheet name="圣骑士卡组" sheetId="8" r:id="rId9"/>
    <sheet name="牧师卡组" sheetId="9" r:id="rId10"/>
    <sheet name="潜行者卡组" sheetId="10" r:id="rId11"/>
    <sheet name="萨满祭司卡组" sheetId="5" r:id="rId12"/>
    <sheet name="术士卡组" sheetId="11" r:id="rId13"/>
    <sheet name="战士卡组" sheetId="12" r:id="rId14"/>
  </sheets>
  <definedNames>
    <definedName name="_xlnm._FilterDatabase" localSheetId="3" hidden="1">计算推荐!$A$1:$N$1595</definedName>
    <definedName name="_xlnm._FilterDatabase" localSheetId="0" hidden="1">收藏进度!$A$1:$N$1730</definedName>
  </definedNames>
  <calcPr calcId="162913"/>
</workbook>
</file>

<file path=xl/calcChain.xml><?xml version="1.0" encoding="utf-8"?>
<calcChain xmlns="http://schemas.openxmlformats.org/spreadsheetml/2006/main">
  <c r="C1730" i="1" l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N1730" i="3" l="1"/>
  <c r="M1730" i="3"/>
  <c r="L1730" i="3"/>
  <c r="K1730" i="3"/>
  <c r="J1730" i="3"/>
  <c r="I1730" i="3"/>
  <c r="H1730" i="3"/>
  <c r="G1730" i="3"/>
  <c r="F1730" i="3"/>
  <c r="E1730" i="3"/>
  <c r="B1730" i="3"/>
  <c r="A1730" i="3"/>
  <c r="N1729" i="3"/>
  <c r="M1729" i="3"/>
  <c r="L1729" i="3"/>
  <c r="K1729" i="3"/>
  <c r="J1729" i="3"/>
  <c r="I1729" i="3"/>
  <c r="H1729" i="3"/>
  <c r="G1729" i="3"/>
  <c r="F1729" i="3"/>
  <c r="E1729" i="3"/>
  <c r="B1729" i="3"/>
  <c r="A1729" i="3"/>
  <c r="N1728" i="3"/>
  <c r="M1728" i="3"/>
  <c r="L1728" i="3"/>
  <c r="K1728" i="3"/>
  <c r="J1728" i="3"/>
  <c r="I1728" i="3"/>
  <c r="H1728" i="3"/>
  <c r="G1728" i="3"/>
  <c r="F1728" i="3"/>
  <c r="E1728" i="3"/>
  <c r="B1728" i="3"/>
  <c r="A1728" i="3"/>
  <c r="N1727" i="3"/>
  <c r="M1727" i="3"/>
  <c r="L1727" i="3"/>
  <c r="K1727" i="3"/>
  <c r="J1727" i="3"/>
  <c r="I1727" i="3"/>
  <c r="H1727" i="3"/>
  <c r="G1727" i="3"/>
  <c r="F1727" i="3"/>
  <c r="E1727" i="3"/>
  <c r="B1727" i="3"/>
  <c r="A1727" i="3"/>
  <c r="N1726" i="3"/>
  <c r="M1726" i="3"/>
  <c r="L1726" i="3"/>
  <c r="K1726" i="3"/>
  <c r="J1726" i="3"/>
  <c r="I1726" i="3"/>
  <c r="H1726" i="3"/>
  <c r="G1726" i="3"/>
  <c r="F1726" i="3"/>
  <c r="E1726" i="3"/>
  <c r="B1726" i="3"/>
  <c r="A1726" i="3"/>
  <c r="N1725" i="3"/>
  <c r="M1725" i="3"/>
  <c r="L1725" i="3"/>
  <c r="K1725" i="3"/>
  <c r="J1725" i="3"/>
  <c r="I1725" i="3"/>
  <c r="H1725" i="3"/>
  <c r="G1725" i="3"/>
  <c r="F1725" i="3"/>
  <c r="E1725" i="3"/>
  <c r="B1725" i="3"/>
  <c r="A1725" i="3"/>
  <c r="N1724" i="3"/>
  <c r="M1724" i="3"/>
  <c r="L1724" i="3"/>
  <c r="K1724" i="3"/>
  <c r="J1724" i="3"/>
  <c r="I1724" i="3"/>
  <c r="H1724" i="3"/>
  <c r="G1724" i="3"/>
  <c r="F1724" i="3"/>
  <c r="E1724" i="3"/>
  <c r="B1724" i="3"/>
  <c r="A1724" i="3"/>
  <c r="N1723" i="3"/>
  <c r="M1723" i="3"/>
  <c r="L1723" i="3"/>
  <c r="K1723" i="3"/>
  <c r="J1723" i="3"/>
  <c r="I1723" i="3"/>
  <c r="H1723" i="3"/>
  <c r="G1723" i="3"/>
  <c r="F1723" i="3"/>
  <c r="E1723" i="3"/>
  <c r="B1723" i="3"/>
  <c r="A1723" i="3"/>
  <c r="N1722" i="3"/>
  <c r="M1722" i="3"/>
  <c r="L1722" i="3"/>
  <c r="K1722" i="3"/>
  <c r="J1722" i="3"/>
  <c r="I1722" i="3"/>
  <c r="H1722" i="3"/>
  <c r="G1722" i="3"/>
  <c r="F1722" i="3"/>
  <c r="E1722" i="3"/>
  <c r="B1722" i="3"/>
  <c r="A1722" i="3"/>
  <c r="N1721" i="3"/>
  <c r="M1721" i="3"/>
  <c r="L1721" i="3"/>
  <c r="K1721" i="3"/>
  <c r="J1721" i="3"/>
  <c r="I1721" i="3"/>
  <c r="H1721" i="3"/>
  <c r="G1721" i="3"/>
  <c r="F1721" i="3"/>
  <c r="E1721" i="3"/>
  <c r="B1721" i="3"/>
  <c r="A1721" i="3"/>
  <c r="N1720" i="3"/>
  <c r="M1720" i="3"/>
  <c r="L1720" i="3"/>
  <c r="K1720" i="3"/>
  <c r="J1720" i="3"/>
  <c r="I1720" i="3"/>
  <c r="H1720" i="3"/>
  <c r="G1720" i="3"/>
  <c r="F1720" i="3"/>
  <c r="E1720" i="3"/>
  <c r="B1720" i="3"/>
  <c r="A1720" i="3"/>
  <c r="N1719" i="3"/>
  <c r="M1719" i="3"/>
  <c r="L1719" i="3"/>
  <c r="K1719" i="3"/>
  <c r="J1719" i="3"/>
  <c r="I1719" i="3"/>
  <c r="H1719" i="3"/>
  <c r="G1719" i="3"/>
  <c r="F1719" i="3"/>
  <c r="E1719" i="3"/>
  <c r="B1719" i="3"/>
  <c r="A1719" i="3"/>
  <c r="N1718" i="3"/>
  <c r="M1718" i="3"/>
  <c r="L1718" i="3"/>
  <c r="K1718" i="3"/>
  <c r="J1718" i="3"/>
  <c r="I1718" i="3"/>
  <c r="H1718" i="3"/>
  <c r="G1718" i="3"/>
  <c r="F1718" i="3"/>
  <c r="E1718" i="3"/>
  <c r="B1718" i="3"/>
  <c r="A1718" i="3"/>
  <c r="N1717" i="3"/>
  <c r="M1717" i="3"/>
  <c r="L1717" i="3"/>
  <c r="K1717" i="3"/>
  <c r="J1717" i="3"/>
  <c r="I1717" i="3"/>
  <c r="H1717" i="3"/>
  <c r="G1717" i="3"/>
  <c r="F1717" i="3"/>
  <c r="E1717" i="3"/>
  <c r="B1717" i="3"/>
  <c r="A1717" i="3"/>
  <c r="N1716" i="3"/>
  <c r="M1716" i="3"/>
  <c r="L1716" i="3"/>
  <c r="K1716" i="3"/>
  <c r="J1716" i="3"/>
  <c r="I1716" i="3"/>
  <c r="H1716" i="3"/>
  <c r="G1716" i="3"/>
  <c r="F1716" i="3"/>
  <c r="E1716" i="3"/>
  <c r="B1716" i="3"/>
  <c r="A1716" i="3"/>
  <c r="N1715" i="3"/>
  <c r="M1715" i="3"/>
  <c r="L1715" i="3"/>
  <c r="K1715" i="3"/>
  <c r="J1715" i="3"/>
  <c r="I1715" i="3"/>
  <c r="H1715" i="3"/>
  <c r="G1715" i="3"/>
  <c r="F1715" i="3"/>
  <c r="E1715" i="3"/>
  <c r="B1715" i="3"/>
  <c r="A1715" i="3"/>
  <c r="N1714" i="3"/>
  <c r="M1714" i="3"/>
  <c r="L1714" i="3"/>
  <c r="K1714" i="3"/>
  <c r="J1714" i="3"/>
  <c r="I1714" i="3"/>
  <c r="H1714" i="3"/>
  <c r="G1714" i="3"/>
  <c r="F1714" i="3"/>
  <c r="E1714" i="3"/>
  <c r="B1714" i="3"/>
  <c r="A1714" i="3"/>
  <c r="N1713" i="3"/>
  <c r="M1713" i="3"/>
  <c r="L1713" i="3"/>
  <c r="K1713" i="3"/>
  <c r="J1713" i="3"/>
  <c r="I1713" i="3"/>
  <c r="H1713" i="3"/>
  <c r="G1713" i="3"/>
  <c r="F1713" i="3"/>
  <c r="E1713" i="3"/>
  <c r="B1713" i="3"/>
  <c r="A1713" i="3"/>
  <c r="N1712" i="3"/>
  <c r="M1712" i="3"/>
  <c r="L1712" i="3"/>
  <c r="K1712" i="3"/>
  <c r="J1712" i="3"/>
  <c r="I1712" i="3"/>
  <c r="H1712" i="3"/>
  <c r="G1712" i="3"/>
  <c r="F1712" i="3"/>
  <c r="E1712" i="3"/>
  <c r="B1712" i="3"/>
  <c r="A1712" i="3"/>
  <c r="N1711" i="3"/>
  <c r="M1711" i="3"/>
  <c r="L1711" i="3"/>
  <c r="K1711" i="3"/>
  <c r="J1711" i="3"/>
  <c r="I1711" i="3"/>
  <c r="H1711" i="3"/>
  <c r="G1711" i="3"/>
  <c r="F1711" i="3"/>
  <c r="E1711" i="3"/>
  <c r="B1711" i="3"/>
  <c r="A1711" i="3"/>
  <c r="N1710" i="3"/>
  <c r="M1710" i="3"/>
  <c r="L1710" i="3"/>
  <c r="K1710" i="3"/>
  <c r="J1710" i="3"/>
  <c r="I1710" i="3"/>
  <c r="H1710" i="3"/>
  <c r="G1710" i="3"/>
  <c r="F1710" i="3"/>
  <c r="E1710" i="3"/>
  <c r="B1710" i="3"/>
  <c r="A1710" i="3"/>
  <c r="N1709" i="3"/>
  <c r="M1709" i="3"/>
  <c r="L1709" i="3"/>
  <c r="K1709" i="3"/>
  <c r="J1709" i="3"/>
  <c r="I1709" i="3"/>
  <c r="H1709" i="3"/>
  <c r="G1709" i="3"/>
  <c r="F1709" i="3"/>
  <c r="E1709" i="3"/>
  <c r="B1709" i="3"/>
  <c r="A1709" i="3"/>
  <c r="N1708" i="3"/>
  <c r="M1708" i="3"/>
  <c r="L1708" i="3"/>
  <c r="K1708" i="3"/>
  <c r="J1708" i="3"/>
  <c r="I1708" i="3"/>
  <c r="H1708" i="3"/>
  <c r="G1708" i="3"/>
  <c r="F1708" i="3"/>
  <c r="E1708" i="3"/>
  <c r="B1708" i="3"/>
  <c r="A1708" i="3"/>
  <c r="N1707" i="3"/>
  <c r="M1707" i="3"/>
  <c r="L1707" i="3"/>
  <c r="K1707" i="3"/>
  <c r="J1707" i="3"/>
  <c r="I1707" i="3"/>
  <c r="H1707" i="3"/>
  <c r="G1707" i="3"/>
  <c r="F1707" i="3"/>
  <c r="E1707" i="3"/>
  <c r="B1707" i="3"/>
  <c r="A1707" i="3"/>
  <c r="N1706" i="3"/>
  <c r="M1706" i="3"/>
  <c r="L1706" i="3"/>
  <c r="K1706" i="3"/>
  <c r="J1706" i="3"/>
  <c r="I1706" i="3"/>
  <c r="H1706" i="3"/>
  <c r="G1706" i="3"/>
  <c r="F1706" i="3"/>
  <c r="E1706" i="3"/>
  <c r="B1706" i="3"/>
  <c r="A1706" i="3"/>
  <c r="N1705" i="3"/>
  <c r="M1705" i="3"/>
  <c r="L1705" i="3"/>
  <c r="K1705" i="3"/>
  <c r="J1705" i="3"/>
  <c r="I1705" i="3"/>
  <c r="H1705" i="3"/>
  <c r="G1705" i="3"/>
  <c r="F1705" i="3"/>
  <c r="E1705" i="3"/>
  <c r="B1705" i="3"/>
  <c r="A1705" i="3"/>
  <c r="N1704" i="3"/>
  <c r="M1704" i="3"/>
  <c r="L1704" i="3"/>
  <c r="K1704" i="3"/>
  <c r="J1704" i="3"/>
  <c r="I1704" i="3"/>
  <c r="H1704" i="3"/>
  <c r="G1704" i="3"/>
  <c r="F1704" i="3"/>
  <c r="E1704" i="3"/>
  <c r="B1704" i="3"/>
  <c r="A1704" i="3"/>
  <c r="N1703" i="3"/>
  <c r="M1703" i="3"/>
  <c r="L1703" i="3"/>
  <c r="K1703" i="3"/>
  <c r="J1703" i="3"/>
  <c r="I1703" i="3"/>
  <c r="H1703" i="3"/>
  <c r="G1703" i="3"/>
  <c r="F1703" i="3"/>
  <c r="E1703" i="3"/>
  <c r="B1703" i="3"/>
  <c r="A1703" i="3"/>
  <c r="N1702" i="3"/>
  <c r="M1702" i="3"/>
  <c r="L1702" i="3"/>
  <c r="K1702" i="3"/>
  <c r="J1702" i="3"/>
  <c r="I1702" i="3"/>
  <c r="H1702" i="3"/>
  <c r="G1702" i="3"/>
  <c r="F1702" i="3"/>
  <c r="E1702" i="3"/>
  <c r="B1702" i="3"/>
  <c r="A1702" i="3"/>
  <c r="N1701" i="3"/>
  <c r="M1701" i="3"/>
  <c r="L1701" i="3"/>
  <c r="K1701" i="3"/>
  <c r="J1701" i="3"/>
  <c r="I1701" i="3"/>
  <c r="H1701" i="3"/>
  <c r="G1701" i="3"/>
  <c r="F1701" i="3"/>
  <c r="E1701" i="3"/>
  <c r="B1701" i="3"/>
  <c r="A1701" i="3"/>
  <c r="N1700" i="3"/>
  <c r="M1700" i="3"/>
  <c r="L1700" i="3"/>
  <c r="K1700" i="3"/>
  <c r="J1700" i="3"/>
  <c r="I1700" i="3"/>
  <c r="H1700" i="3"/>
  <c r="G1700" i="3"/>
  <c r="F1700" i="3"/>
  <c r="E1700" i="3"/>
  <c r="B1700" i="3"/>
  <c r="A1700" i="3"/>
  <c r="N1699" i="3"/>
  <c r="M1699" i="3"/>
  <c r="L1699" i="3"/>
  <c r="K1699" i="3"/>
  <c r="J1699" i="3"/>
  <c r="I1699" i="3"/>
  <c r="H1699" i="3"/>
  <c r="G1699" i="3"/>
  <c r="F1699" i="3"/>
  <c r="E1699" i="3"/>
  <c r="B1699" i="3"/>
  <c r="A1699" i="3"/>
  <c r="N1698" i="3"/>
  <c r="M1698" i="3"/>
  <c r="L1698" i="3"/>
  <c r="K1698" i="3"/>
  <c r="J1698" i="3"/>
  <c r="I1698" i="3"/>
  <c r="H1698" i="3"/>
  <c r="G1698" i="3"/>
  <c r="F1698" i="3"/>
  <c r="E1698" i="3"/>
  <c r="B1698" i="3"/>
  <c r="A1698" i="3"/>
  <c r="N1697" i="3"/>
  <c r="M1697" i="3"/>
  <c r="L1697" i="3"/>
  <c r="K1697" i="3"/>
  <c r="J1697" i="3"/>
  <c r="I1697" i="3"/>
  <c r="H1697" i="3"/>
  <c r="G1697" i="3"/>
  <c r="F1697" i="3"/>
  <c r="E1697" i="3"/>
  <c r="B1697" i="3"/>
  <c r="A1697" i="3"/>
  <c r="N1696" i="3"/>
  <c r="M1696" i="3"/>
  <c r="L1696" i="3"/>
  <c r="K1696" i="3"/>
  <c r="J1696" i="3"/>
  <c r="I1696" i="3"/>
  <c r="H1696" i="3"/>
  <c r="G1696" i="3"/>
  <c r="F1696" i="3"/>
  <c r="E1696" i="3"/>
  <c r="B1696" i="3"/>
  <c r="A1696" i="3"/>
  <c r="N1695" i="3"/>
  <c r="M1695" i="3"/>
  <c r="L1695" i="3"/>
  <c r="K1695" i="3"/>
  <c r="J1695" i="3"/>
  <c r="I1695" i="3"/>
  <c r="H1695" i="3"/>
  <c r="G1695" i="3"/>
  <c r="F1695" i="3"/>
  <c r="E1695" i="3"/>
  <c r="B1695" i="3"/>
  <c r="A1695" i="3"/>
  <c r="N1694" i="3"/>
  <c r="M1694" i="3"/>
  <c r="L1694" i="3"/>
  <c r="K1694" i="3"/>
  <c r="J1694" i="3"/>
  <c r="I1694" i="3"/>
  <c r="H1694" i="3"/>
  <c r="G1694" i="3"/>
  <c r="F1694" i="3"/>
  <c r="E1694" i="3"/>
  <c r="B1694" i="3"/>
  <c r="A1694" i="3"/>
  <c r="N1693" i="3"/>
  <c r="M1693" i="3"/>
  <c r="L1693" i="3"/>
  <c r="K1693" i="3"/>
  <c r="J1693" i="3"/>
  <c r="I1693" i="3"/>
  <c r="H1693" i="3"/>
  <c r="G1693" i="3"/>
  <c r="F1693" i="3"/>
  <c r="E1693" i="3"/>
  <c r="B1693" i="3"/>
  <c r="A1693" i="3"/>
  <c r="N1692" i="3"/>
  <c r="M1692" i="3"/>
  <c r="L1692" i="3"/>
  <c r="K1692" i="3"/>
  <c r="J1692" i="3"/>
  <c r="I1692" i="3"/>
  <c r="H1692" i="3"/>
  <c r="G1692" i="3"/>
  <c r="F1692" i="3"/>
  <c r="E1692" i="3"/>
  <c r="B1692" i="3"/>
  <c r="A1692" i="3"/>
  <c r="N1691" i="3"/>
  <c r="M1691" i="3"/>
  <c r="L1691" i="3"/>
  <c r="K1691" i="3"/>
  <c r="J1691" i="3"/>
  <c r="I1691" i="3"/>
  <c r="H1691" i="3"/>
  <c r="G1691" i="3"/>
  <c r="F1691" i="3"/>
  <c r="E1691" i="3"/>
  <c r="B1691" i="3"/>
  <c r="A1691" i="3"/>
  <c r="N1690" i="3"/>
  <c r="M1690" i="3"/>
  <c r="L1690" i="3"/>
  <c r="K1690" i="3"/>
  <c r="J1690" i="3"/>
  <c r="I1690" i="3"/>
  <c r="H1690" i="3"/>
  <c r="G1690" i="3"/>
  <c r="F1690" i="3"/>
  <c r="E1690" i="3"/>
  <c r="B1690" i="3"/>
  <c r="A1690" i="3"/>
  <c r="N1689" i="3"/>
  <c r="M1689" i="3"/>
  <c r="L1689" i="3"/>
  <c r="K1689" i="3"/>
  <c r="J1689" i="3"/>
  <c r="I1689" i="3"/>
  <c r="H1689" i="3"/>
  <c r="G1689" i="3"/>
  <c r="F1689" i="3"/>
  <c r="E1689" i="3"/>
  <c r="B1689" i="3"/>
  <c r="A1689" i="3"/>
  <c r="N1688" i="3"/>
  <c r="M1688" i="3"/>
  <c r="L1688" i="3"/>
  <c r="K1688" i="3"/>
  <c r="J1688" i="3"/>
  <c r="I1688" i="3"/>
  <c r="H1688" i="3"/>
  <c r="G1688" i="3"/>
  <c r="F1688" i="3"/>
  <c r="E1688" i="3"/>
  <c r="B1688" i="3"/>
  <c r="A1688" i="3"/>
  <c r="N1687" i="3"/>
  <c r="M1687" i="3"/>
  <c r="L1687" i="3"/>
  <c r="K1687" i="3"/>
  <c r="J1687" i="3"/>
  <c r="I1687" i="3"/>
  <c r="H1687" i="3"/>
  <c r="G1687" i="3"/>
  <c r="F1687" i="3"/>
  <c r="E1687" i="3"/>
  <c r="B1687" i="3"/>
  <c r="A1687" i="3"/>
  <c r="N1686" i="3"/>
  <c r="M1686" i="3"/>
  <c r="L1686" i="3"/>
  <c r="K1686" i="3"/>
  <c r="J1686" i="3"/>
  <c r="I1686" i="3"/>
  <c r="H1686" i="3"/>
  <c r="G1686" i="3"/>
  <c r="F1686" i="3"/>
  <c r="E1686" i="3"/>
  <c r="B1686" i="3"/>
  <c r="A1686" i="3"/>
  <c r="N1685" i="3"/>
  <c r="M1685" i="3"/>
  <c r="L1685" i="3"/>
  <c r="K1685" i="3"/>
  <c r="J1685" i="3"/>
  <c r="I1685" i="3"/>
  <c r="H1685" i="3"/>
  <c r="G1685" i="3"/>
  <c r="F1685" i="3"/>
  <c r="E1685" i="3"/>
  <c r="B1685" i="3"/>
  <c r="A1685" i="3"/>
  <c r="N1684" i="3"/>
  <c r="M1684" i="3"/>
  <c r="L1684" i="3"/>
  <c r="K1684" i="3"/>
  <c r="J1684" i="3"/>
  <c r="I1684" i="3"/>
  <c r="H1684" i="3"/>
  <c r="G1684" i="3"/>
  <c r="F1684" i="3"/>
  <c r="E1684" i="3"/>
  <c r="B1684" i="3"/>
  <c r="A1684" i="3"/>
  <c r="N1683" i="3"/>
  <c r="M1683" i="3"/>
  <c r="L1683" i="3"/>
  <c r="K1683" i="3"/>
  <c r="J1683" i="3"/>
  <c r="I1683" i="3"/>
  <c r="H1683" i="3"/>
  <c r="G1683" i="3"/>
  <c r="F1683" i="3"/>
  <c r="E1683" i="3"/>
  <c r="B1683" i="3"/>
  <c r="A1683" i="3"/>
  <c r="N1682" i="3"/>
  <c r="M1682" i="3"/>
  <c r="L1682" i="3"/>
  <c r="K1682" i="3"/>
  <c r="J1682" i="3"/>
  <c r="I1682" i="3"/>
  <c r="H1682" i="3"/>
  <c r="G1682" i="3"/>
  <c r="F1682" i="3"/>
  <c r="E1682" i="3"/>
  <c r="B1682" i="3"/>
  <c r="A1682" i="3"/>
  <c r="N1681" i="3"/>
  <c r="M1681" i="3"/>
  <c r="L1681" i="3"/>
  <c r="K1681" i="3"/>
  <c r="J1681" i="3"/>
  <c r="I1681" i="3"/>
  <c r="H1681" i="3"/>
  <c r="G1681" i="3"/>
  <c r="F1681" i="3"/>
  <c r="E1681" i="3"/>
  <c r="B1681" i="3"/>
  <c r="A1681" i="3"/>
  <c r="N1680" i="3"/>
  <c r="M1680" i="3"/>
  <c r="L1680" i="3"/>
  <c r="K1680" i="3"/>
  <c r="J1680" i="3"/>
  <c r="I1680" i="3"/>
  <c r="H1680" i="3"/>
  <c r="G1680" i="3"/>
  <c r="F1680" i="3"/>
  <c r="E1680" i="3"/>
  <c r="B1680" i="3"/>
  <c r="A1680" i="3"/>
  <c r="N1679" i="3"/>
  <c r="M1679" i="3"/>
  <c r="L1679" i="3"/>
  <c r="K1679" i="3"/>
  <c r="J1679" i="3"/>
  <c r="I1679" i="3"/>
  <c r="H1679" i="3"/>
  <c r="G1679" i="3"/>
  <c r="F1679" i="3"/>
  <c r="E1679" i="3"/>
  <c r="B1679" i="3"/>
  <c r="A1679" i="3"/>
  <c r="N1678" i="3"/>
  <c r="M1678" i="3"/>
  <c r="L1678" i="3"/>
  <c r="K1678" i="3"/>
  <c r="J1678" i="3"/>
  <c r="I1678" i="3"/>
  <c r="H1678" i="3"/>
  <c r="G1678" i="3"/>
  <c r="F1678" i="3"/>
  <c r="E1678" i="3"/>
  <c r="B1678" i="3"/>
  <c r="A1678" i="3"/>
  <c r="N1677" i="3"/>
  <c r="M1677" i="3"/>
  <c r="L1677" i="3"/>
  <c r="K1677" i="3"/>
  <c r="J1677" i="3"/>
  <c r="I1677" i="3"/>
  <c r="H1677" i="3"/>
  <c r="G1677" i="3"/>
  <c r="F1677" i="3"/>
  <c r="E1677" i="3"/>
  <c r="B1677" i="3"/>
  <c r="A1677" i="3"/>
  <c r="N1676" i="3"/>
  <c r="M1676" i="3"/>
  <c r="L1676" i="3"/>
  <c r="K1676" i="3"/>
  <c r="J1676" i="3"/>
  <c r="I1676" i="3"/>
  <c r="H1676" i="3"/>
  <c r="G1676" i="3"/>
  <c r="F1676" i="3"/>
  <c r="E1676" i="3"/>
  <c r="B1676" i="3"/>
  <c r="A1676" i="3"/>
  <c r="N1675" i="3"/>
  <c r="M1675" i="3"/>
  <c r="L1675" i="3"/>
  <c r="K1675" i="3"/>
  <c r="J1675" i="3"/>
  <c r="I1675" i="3"/>
  <c r="H1675" i="3"/>
  <c r="G1675" i="3"/>
  <c r="F1675" i="3"/>
  <c r="E1675" i="3"/>
  <c r="B1675" i="3"/>
  <c r="A1675" i="3"/>
  <c r="N1674" i="3"/>
  <c r="M1674" i="3"/>
  <c r="L1674" i="3"/>
  <c r="K1674" i="3"/>
  <c r="J1674" i="3"/>
  <c r="I1674" i="3"/>
  <c r="H1674" i="3"/>
  <c r="G1674" i="3"/>
  <c r="F1674" i="3"/>
  <c r="E1674" i="3"/>
  <c r="B1674" i="3"/>
  <c r="A1674" i="3"/>
  <c r="N1673" i="3"/>
  <c r="M1673" i="3"/>
  <c r="L1673" i="3"/>
  <c r="K1673" i="3"/>
  <c r="J1673" i="3"/>
  <c r="I1673" i="3"/>
  <c r="H1673" i="3"/>
  <c r="G1673" i="3"/>
  <c r="F1673" i="3"/>
  <c r="E1673" i="3"/>
  <c r="B1673" i="3"/>
  <c r="A1673" i="3"/>
  <c r="N1672" i="3"/>
  <c r="M1672" i="3"/>
  <c r="L1672" i="3"/>
  <c r="K1672" i="3"/>
  <c r="J1672" i="3"/>
  <c r="I1672" i="3"/>
  <c r="H1672" i="3"/>
  <c r="G1672" i="3"/>
  <c r="F1672" i="3"/>
  <c r="E1672" i="3"/>
  <c r="B1672" i="3"/>
  <c r="A1672" i="3"/>
  <c r="N1671" i="3"/>
  <c r="M1671" i="3"/>
  <c r="L1671" i="3"/>
  <c r="K1671" i="3"/>
  <c r="J1671" i="3"/>
  <c r="I1671" i="3"/>
  <c r="H1671" i="3"/>
  <c r="G1671" i="3"/>
  <c r="F1671" i="3"/>
  <c r="E1671" i="3"/>
  <c r="B1671" i="3"/>
  <c r="A1671" i="3"/>
  <c r="N1670" i="3"/>
  <c r="M1670" i="3"/>
  <c r="L1670" i="3"/>
  <c r="K1670" i="3"/>
  <c r="J1670" i="3"/>
  <c r="I1670" i="3"/>
  <c r="H1670" i="3"/>
  <c r="G1670" i="3"/>
  <c r="F1670" i="3"/>
  <c r="E1670" i="3"/>
  <c r="B1670" i="3"/>
  <c r="A1670" i="3"/>
  <c r="N1669" i="3"/>
  <c r="M1669" i="3"/>
  <c r="L1669" i="3"/>
  <c r="K1669" i="3"/>
  <c r="J1669" i="3"/>
  <c r="I1669" i="3"/>
  <c r="H1669" i="3"/>
  <c r="G1669" i="3"/>
  <c r="F1669" i="3"/>
  <c r="E1669" i="3"/>
  <c r="B1669" i="3"/>
  <c r="A1669" i="3"/>
  <c r="N1668" i="3"/>
  <c r="M1668" i="3"/>
  <c r="L1668" i="3"/>
  <c r="K1668" i="3"/>
  <c r="J1668" i="3"/>
  <c r="I1668" i="3"/>
  <c r="H1668" i="3"/>
  <c r="G1668" i="3"/>
  <c r="F1668" i="3"/>
  <c r="E1668" i="3"/>
  <c r="B1668" i="3"/>
  <c r="A1668" i="3"/>
  <c r="N1667" i="3"/>
  <c r="M1667" i="3"/>
  <c r="L1667" i="3"/>
  <c r="K1667" i="3"/>
  <c r="J1667" i="3"/>
  <c r="I1667" i="3"/>
  <c r="H1667" i="3"/>
  <c r="G1667" i="3"/>
  <c r="F1667" i="3"/>
  <c r="E1667" i="3"/>
  <c r="B1667" i="3"/>
  <c r="A1667" i="3"/>
  <c r="N1666" i="3"/>
  <c r="M1666" i="3"/>
  <c r="L1666" i="3"/>
  <c r="K1666" i="3"/>
  <c r="J1666" i="3"/>
  <c r="I1666" i="3"/>
  <c r="H1666" i="3"/>
  <c r="G1666" i="3"/>
  <c r="F1666" i="3"/>
  <c r="E1666" i="3"/>
  <c r="B1666" i="3"/>
  <c r="A1666" i="3"/>
  <c r="N1665" i="3"/>
  <c r="M1665" i="3"/>
  <c r="L1665" i="3"/>
  <c r="K1665" i="3"/>
  <c r="J1665" i="3"/>
  <c r="I1665" i="3"/>
  <c r="H1665" i="3"/>
  <c r="G1665" i="3"/>
  <c r="F1665" i="3"/>
  <c r="E1665" i="3"/>
  <c r="B1665" i="3"/>
  <c r="A1665" i="3"/>
  <c r="N1664" i="3"/>
  <c r="M1664" i="3"/>
  <c r="L1664" i="3"/>
  <c r="K1664" i="3"/>
  <c r="J1664" i="3"/>
  <c r="I1664" i="3"/>
  <c r="H1664" i="3"/>
  <c r="G1664" i="3"/>
  <c r="F1664" i="3"/>
  <c r="E1664" i="3"/>
  <c r="B1664" i="3"/>
  <c r="A1664" i="3"/>
  <c r="N1663" i="3"/>
  <c r="M1663" i="3"/>
  <c r="L1663" i="3"/>
  <c r="K1663" i="3"/>
  <c r="J1663" i="3"/>
  <c r="I1663" i="3"/>
  <c r="H1663" i="3"/>
  <c r="G1663" i="3"/>
  <c r="F1663" i="3"/>
  <c r="E1663" i="3"/>
  <c r="B1663" i="3"/>
  <c r="A1663" i="3"/>
  <c r="N1662" i="3"/>
  <c r="M1662" i="3"/>
  <c r="L1662" i="3"/>
  <c r="K1662" i="3"/>
  <c r="J1662" i="3"/>
  <c r="I1662" i="3"/>
  <c r="H1662" i="3"/>
  <c r="G1662" i="3"/>
  <c r="F1662" i="3"/>
  <c r="E1662" i="3"/>
  <c r="B1662" i="3"/>
  <c r="A1662" i="3"/>
  <c r="N1661" i="3"/>
  <c r="M1661" i="3"/>
  <c r="L1661" i="3"/>
  <c r="K1661" i="3"/>
  <c r="J1661" i="3"/>
  <c r="I1661" i="3"/>
  <c r="H1661" i="3"/>
  <c r="G1661" i="3"/>
  <c r="F1661" i="3"/>
  <c r="E1661" i="3"/>
  <c r="B1661" i="3"/>
  <c r="A1661" i="3"/>
  <c r="N1660" i="3"/>
  <c r="M1660" i="3"/>
  <c r="L1660" i="3"/>
  <c r="K1660" i="3"/>
  <c r="J1660" i="3"/>
  <c r="I1660" i="3"/>
  <c r="H1660" i="3"/>
  <c r="G1660" i="3"/>
  <c r="F1660" i="3"/>
  <c r="E1660" i="3"/>
  <c r="B1660" i="3"/>
  <c r="A1660" i="3"/>
  <c r="N1659" i="3"/>
  <c r="M1659" i="3"/>
  <c r="L1659" i="3"/>
  <c r="K1659" i="3"/>
  <c r="J1659" i="3"/>
  <c r="I1659" i="3"/>
  <c r="H1659" i="3"/>
  <c r="G1659" i="3"/>
  <c r="F1659" i="3"/>
  <c r="E1659" i="3"/>
  <c r="B1659" i="3"/>
  <c r="A1659" i="3"/>
  <c r="N1658" i="3"/>
  <c r="M1658" i="3"/>
  <c r="L1658" i="3"/>
  <c r="K1658" i="3"/>
  <c r="J1658" i="3"/>
  <c r="I1658" i="3"/>
  <c r="H1658" i="3"/>
  <c r="G1658" i="3"/>
  <c r="F1658" i="3"/>
  <c r="E1658" i="3"/>
  <c r="B1658" i="3"/>
  <c r="A1658" i="3"/>
  <c r="N1657" i="3"/>
  <c r="M1657" i="3"/>
  <c r="L1657" i="3"/>
  <c r="K1657" i="3"/>
  <c r="J1657" i="3"/>
  <c r="I1657" i="3"/>
  <c r="H1657" i="3"/>
  <c r="G1657" i="3"/>
  <c r="F1657" i="3"/>
  <c r="E1657" i="3"/>
  <c r="B1657" i="3"/>
  <c r="A1657" i="3"/>
  <c r="N1656" i="3"/>
  <c r="M1656" i="3"/>
  <c r="L1656" i="3"/>
  <c r="K1656" i="3"/>
  <c r="J1656" i="3"/>
  <c r="I1656" i="3"/>
  <c r="H1656" i="3"/>
  <c r="G1656" i="3"/>
  <c r="F1656" i="3"/>
  <c r="E1656" i="3"/>
  <c r="B1656" i="3"/>
  <c r="A1656" i="3"/>
  <c r="N1655" i="3"/>
  <c r="M1655" i="3"/>
  <c r="L1655" i="3"/>
  <c r="K1655" i="3"/>
  <c r="J1655" i="3"/>
  <c r="I1655" i="3"/>
  <c r="H1655" i="3"/>
  <c r="G1655" i="3"/>
  <c r="F1655" i="3"/>
  <c r="E1655" i="3"/>
  <c r="B1655" i="3"/>
  <c r="A1655" i="3"/>
  <c r="N1654" i="3"/>
  <c r="M1654" i="3"/>
  <c r="L1654" i="3"/>
  <c r="K1654" i="3"/>
  <c r="J1654" i="3"/>
  <c r="I1654" i="3"/>
  <c r="H1654" i="3"/>
  <c r="G1654" i="3"/>
  <c r="F1654" i="3"/>
  <c r="E1654" i="3"/>
  <c r="B1654" i="3"/>
  <c r="A1654" i="3"/>
  <c r="N1653" i="3"/>
  <c r="M1653" i="3"/>
  <c r="L1653" i="3"/>
  <c r="K1653" i="3"/>
  <c r="J1653" i="3"/>
  <c r="I1653" i="3"/>
  <c r="H1653" i="3"/>
  <c r="G1653" i="3"/>
  <c r="F1653" i="3"/>
  <c r="E1653" i="3"/>
  <c r="B1653" i="3"/>
  <c r="A1653" i="3"/>
  <c r="N1652" i="3"/>
  <c r="M1652" i="3"/>
  <c r="L1652" i="3"/>
  <c r="K1652" i="3"/>
  <c r="J1652" i="3"/>
  <c r="I1652" i="3"/>
  <c r="H1652" i="3"/>
  <c r="G1652" i="3"/>
  <c r="F1652" i="3"/>
  <c r="E1652" i="3"/>
  <c r="B1652" i="3"/>
  <c r="A1652" i="3"/>
  <c r="N1651" i="3"/>
  <c r="M1651" i="3"/>
  <c r="L1651" i="3"/>
  <c r="K1651" i="3"/>
  <c r="J1651" i="3"/>
  <c r="I1651" i="3"/>
  <c r="H1651" i="3"/>
  <c r="G1651" i="3"/>
  <c r="F1651" i="3"/>
  <c r="E1651" i="3"/>
  <c r="B1651" i="3"/>
  <c r="A1651" i="3"/>
  <c r="N1650" i="3"/>
  <c r="M1650" i="3"/>
  <c r="L1650" i="3"/>
  <c r="K1650" i="3"/>
  <c r="J1650" i="3"/>
  <c r="I1650" i="3"/>
  <c r="H1650" i="3"/>
  <c r="G1650" i="3"/>
  <c r="F1650" i="3"/>
  <c r="E1650" i="3"/>
  <c r="B1650" i="3"/>
  <c r="A1650" i="3"/>
  <c r="N1649" i="3"/>
  <c r="M1649" i="3"/>
  <c r="L1649" i="3"/>
  <c r="K1649" i="3"/>
  <c r="J1649" i="3"/>
  <c r="I1649" i="3"/>
  <c r="H1649" i="3"/>
  <c r="G1649" i="3"/>
  <c r="F1649" i="3"/>
  <c r="E1649" i="3"/>
  <c r="B1649" i="3"/>
  <c r="A1649" i="3"/>
  <c r="N1648" i="3"/>
  <c r="M1648" i="3"/>
  <c r="L1648" i="3"/>
  <c r="K1648" i="3"/>
  <c r="J1648" i="3"/>
  <c r="I1648" i="3"/>
  <c r="H1648" i="3"/>
  <c r="G1648" i="3"/>
  <c r="F1648" i="3"/>
  <c r="E1648" i="3"/>
  <c r="B1648" i="3"/>
  <c r="A1648" i="3"/>
  <c r="N1647" i="3"/>
  <c r="M1647" i="3"/>
  <c r="L1647" i="3"/>
  <c r="K1647" i="3"/>
  <c r="J1647" i="3"/>
  <c r="I1647" i="3"/>
  <c r="H1647" i="3"/>
  <c r="G1647" i="3"/>
  <c r="F1647" i="3"/>
  <c r="E1647" i="3"/>
  <c r="B1647" i="3"/>
  <c r="A1647" i="3"/>
  <c r="N1646" i="3"/>
  <c r="M1646" i="3"/>
  <c r="L1646" i="3"/>
  <c r="K1646" i="3"/>
  <c r="J1646" i="3"/>
  <c r="I1646" i="3"/>
  <c r="H1646" i="3"/>
  <c r="G1646" i="3"/>
  <c r="F1646" i="3"/>
  <c r="E1646" i="3"/>
  <c r="B1646" i="3"/>
  <c r="A1646" i="3"/>
  <c r="N1645" i="3"/>
  <c r="M1645" i="3"/>
  <c r="L1645" i="3"/>
  <c r="K1645" i="3"/>
  <c r="J1645" i="3"/>
  <c r="I1645" i="3"/>
  <c r="H1645" i="3"/>
  <c r="G1645" i="3"/>
  <c r="F1645" i="3"/>
  <c r="E1645" i="3"/>
  <c r="B1645" i="3"/>
  <c r="A1645" i="3"/>
  <c r="N1644" i="3"/>
  <c r="M1644" i="3"/>
  <c r="L1644" i="3"/>
  <c r="K1644" i="3"/>
  <c r="J1644" i="3"/>
  <c r="I1644" i="3"/>
  <c r="H1644" i="3"/>
  <c r="G1644" i="3"/>
  <c r="F1644" i="3"/>
  <c r="E1644" i="3"/>
  <c r="B1644" i="3"/>
  <c r="A1644" i="3"/>
  <c r="N1643" i="3"/>
  <c r="M1643" i="3"/>
  <c r="L1643" i="3"/>
  <c r="K1643" i="3"/>
  <c r="J1643" i="3"/>
  <c r="I1643" i="3"/>
  <c r="H1643" i="3"/>
  <c r="G1643" i="3"/>
  <c r="F1643" i="3"/>
  <c r="E1643" i="3"/>
  <c r="B1643" i="3"/>
  <c r="A1643" i="3"/>
  <c r="N1642" i="3"/>
  <c r="M1642" i="3"/>
  <c r="L1642" i="3"/>
  <c r="K1642" i="3"/>
  <c r="J1642" i="3"/>
  <c r="I1642" i="3"/>
  <c r="H1642" i="3"/>
  <c r="G1642" i="3"/>
  <c r="F1642" i="3"/>
  <c r="E1642" i="3"/>
  <c r="B1642" i="3"/>
  <c r="A1642" i="3"/>
  <c r="N1641" i="3"/>
  <c r="M1641" i="3"/>
  <c r="L1641" i="3"/>
  <c r="K1641" i="3"/>
  <c r="J1641" i="3"/>
  <c r="I1641" i="3"/>
  <c r="H1641" i="3"/>
  <c r="G1641" i="3"/>
  <c r="F1641" i="3"/>
  <c r="E1641" i="3"/>
  <c r="B1641" i="3"/>
  <c r="A1641" i="3"/>
  <c r="N1640" i="3"/>
  <c r="M1640" i="3"/>
  <c r="L1640" i="3"/>
  <c r="K1640" i="3"/>
  <c r="J1640" i="3"/>
  <c r="I1640" i="3"/>
  <c r="H1640" i="3"/>
  <c r="G1640" i="3"/>
  <c r="F1640" i="3"/>
  <c r="E1640" i="3"/>
  <c r="B1640" i="3"/>
  <c r="A1640" i="3"/>
  <c r="N1639" i="3"/>
  <c r="M1639" i="3"/>
  <c r="L1639" i="3"/>
  <c r="K1639" i="3"/>
  <c r="J1639" i="3"/>
  <c r="I1639" i="3"/>
  <c r="H1639" i="3"/>
  <c r="G1639" i="3"/>
  <c r="F1639" i="3"/>
  <c r="E1639" i="3"/>
  <c r="B1639" i="3"/>
  <c r="A1639" i="3"/>
  <c r="N1638" i="3"/>
  <c r="M1638" i="3"/>
  <c r="L1638" i="3"/>
  <c r="K1638" i="3"/>
  <c r="J1638" i="3"/>
  <c r="I1638" i="3"/>
  <c r="H1638" i="3"/>
  <c r="G1638" i="3"/>
  <c r="F1638" i="3"/>
  <c r="E1638" i="3"/>
  <c r="B1638" i="3"/>
  <c r="A1638" i="3"/>
  <c r="N1637" i="3"/>
  <c r="M1637" i="3"/>
  <c r="L1637" i="3"/>
  <c r="K1637" i="3"/>
  <c r="J1637" i="3"/>
  <c r="I1637" i="3"/>
  <c r="H1637" i="3"/>
  <c r="G1637" i="3"/>
  <c r="F1637" i="3"/>
  <c r="E1637" i="3"/>
  <c r="B1637" i="3"/>
  <c r="A1637" i="3"/>
  <c r="N1636" i="3"/>
  <c r="M1636" i="3"/>
  <c r="L1636" i="3"/>
  <c r="K1636" i="3"/>
  <c r="J1636" i="3"/>
  <c r="I1636" i="3"/>
  <c r="H1636" i="3"/>
  <c r="G1636" i="3"/>
  <c r="F1636" i="3"/>
  <c r="E1636" i="3"/>
  <c r="B1636" i="3"/>
  <c r="A1636" i="3"/>
  <c r="N1635" i="3"/>
  <c r="M1635" i="3"/>
  <c r="L1635" i="3"/>
  <c r="K1635" i="3"/>
  <c r="J1635" i="3"/>
  <c r="I1635" i="3"/>
  <c r="H1635" i="3"/>
  <c r="G1635" i="3"/>
  <c r="F1635" i="3"/>
  <c r="E1635" i="3"/>
  <c r="B1635" i="3"/>
  <c r="A1635" i="3"/>
  <c r="N1634" i="3"/>
  <c r="M1634" i="3"/>
  <c r="L1634" i="3"/>
  <c r="K1634" i="3"/>
  <c r="J1634" i="3"/>
  <c r="I1634" i="3"/>
  <c r="H1634" i="3"/>
  <c r="G1634" i="3"/>
  <c r="F1634" i="3"/>
  <c r="E1634" i="3"/>
  <c r="B1634" i="3"/>
  <c r="A1634" i="3"/>
  <c r="N1633" i="3"/>
  <c r="M1633" i="3"/>
  <c r="L1633" i="3"/>
  <c r="K1633" i="3"/>
  <c r="J1633" i="3"/>
  <c r="I1633" i="3"/>
  <c r="H1633" i="3"/>
  <c r="G1633" i="3"/>
  <c r="F1633" i="3"/>
  <c r="E1633" i="3"/>
  <c r="B1633" i="3"/>
  <c r="A1633" i="3"/>
  <c r="N1632" i="3"/>
  <c r="M1632" i="3"/>
  <c r="L1632" i="3"/>
  <c r="K1632" i="3"/>
  <c r="J1632" i="3"/>
  <c r="I1632" i="3"/>
  <c r="H1632" i="3"/>
  <c r="G1632" i="3"/>
  <c r="F1632" i="3"/>
  <c r="E1632" i="3"/>
  <c r="B1632" i="3"/>
  <c r="A1632" i="3"/>
  <c r="N1631" i="3"/>
  <c r="M1631" i="3"/>
  <c r="L1631" i="3"/>
  <c r="K1631" i="3"/>
  <c r="J1631" i="3"/>
  <c r="I1631" i="3"/>
  <c r="H1631" i="3"/>
  <c r="G1631" i="3"/>
  <c r="F1631" i="3"/>
  <c r="E1631" i="3"/>
  <c r="B1631" i="3"/>
  <c r="A1631" i="3"/>
  <c r="N1630" i="3"/>
  <c r="M1630" i="3"/>
  <c r="L1630" i="3"/>
  <c r="K1630" i="3"/>
  <c r="J1630" i="3"/>
  <c r="I1630" i="3"/>
  <c r="H1630" i="3"/>
  <c r="G1630" i="3"/>
  <c r="F1630" i="3"/>
  <c r="E1630" i="3"/>
  <c r="B1630" i="3"/>
  <c r="A1630" i="3"/>
  <c r="N1629" i="3"/>
  <c r="M1629" i="3"/>
  <c r="L1629" i="3"/>
  <c r="K1629" i="3"/>
  <c r="J1629" i="3"/>
  <c r="I1629" i="3"/>
  <c r="H1629" i="3"/>
  <c r="G1629" i="3"/>
  <c r="F1629" i="3"/>
  <c r="E1629" i="3"/>
  <c r="B1629" i="3"/>
  <c r="A1629" i="3"/>
  <c r="N1628" i="3"/>
  <c r="M1628" i="3"/>
  <c r="L1628" i="3"/>
  <c r="K1628" i="3"/>
  <c r="J1628" i="3"/>
  <c r="I1628" i="3"/>
  <c r="H1628" i="3"/>
  <c r="G1628" i="3"/>
  <c r="F1628" i="3"/>
  <c r="E1628" i="3"/>
  <c r="B1628" i="3"/>
  <c r="A1628" i="3"/>
  <c r="N1627" i="3"/>
  <c r="M1627" i="3"/>
  <c r="L1627" i="3"/>
  <c r="K1627" i="3"/>
  <c r="J1627" i="3"/>
  <c r="I1627" i="3"/>
  <c r="H1627" i="3"/>
  <c r="G1627" i="3"/>
  <c r="F1627" i="3"/>
  <c r="E1627" i="3"/>
  <c r="B1627" i="3"/>
  <c r="A1627" i="3"/>
  <c r="N1626" i="3"/>
  <c r="M1626" i="3"/>
  <c r="L1626" i="3"/>
  <c r="K1626" i="3"/>
  <c r="J1626" i="3"/>
  <c r="I1626" i="3"/>
  <c r="H1626" i="3"/>
  <c r="G1626" i="3"/>
  <c r="F1626" i="3"/>
  <c r="E1626" i="3"/>
  <c r="B1626" i="3"/>
  <c r="A1626" i="3"/>
  <c r="N1625" i="3"/>
  <c r="M1625" i="3"/>
  <c r="L1625" i="3"/>
  <c r="K1625" i="3"/>
  <c r="J1625" i="3"/>
  <c r="I1625" i="3"/>
  <c r="H1625" i="3"/>
  <c r="G1625" i="3"/>
  <c r="F1625" i="3"/>
  <c r="E1625" i="3"/>
  <c r="B1625" i="3"/>
  <c r="A1625" i="3"/>
  <c r="N1624" i="3"/>
  <c r="M1624" i="3"/>
  <c r="L1624" i="3"/>
  <c r="K1624" i="3"/>
  <c r="J1624" i="3"/>
  <c r="I1624" i="3"/>
  <c r="H1624" i="3"/>
  <c r="G1624" i="3"/>
  <c r="F1624" i="3"/>
  <c r="E1624" i="3"/>
  <c r="B1624" i="3"/>
  <c r="A1624" i="3"/>
  <c r="N1623" i="3"/>
  <c r="M1623" i="3"/>
  <c r="L1623" i="3"/>
  <c r="K1623" i="3"/>
  <c r="J1623" i="3"/>
  <c r="I1623" i="3"/>
  <c r="H1623" i="3"/>
  <c r="G1623" i="3"/>
  <c r="F1623" i="3"/>
  <c r="E1623" i="3"/>
  <c r="B1623" i="3"/>
  <c r="A1623" i="3"/>
  <c r="N1622" i="3"/>
  <c r="M1622" i="3"/>
  <c r="L1622" i="3"/>
  <c r="K1622" i="3"/>
  <c r="J1622" i="3"/>
  <c r="I1622" i="3"/>
  <c r="H1622" i="3"/>
  <c r="G1622" i="3"/>
  <c r="F1622" i="3"/>
  <c r="E1622" i="3"/>
  <c r="B1622" i="3"/>
  <c r="A1622" i="3"/>
  <c r="N1621" i="3"/>
  <c r="M1621" i="3"/>
  <c r="L1621" i="3"/>
  <c r="K1621" i="3"/>
  <c r="J1621" i="3"/>
  <c r="I1621" i="3"/>
  <c r="H1621" i="3"/>
  <c r="G1621" i="3"/>
  <c r="F1621" i="3"/>
  <c r="E1621" i="3"/>
  <c r="B1621" i="3"/>
  <c r="A1621" i="3"/>
  <c r="N1620" i="3"/>
  <c r="M1620" i="3"/>
  <c r="L1620" i="3"/>
  <c r="K1620" i="3"/>
  <c r="J1620" i="3"/>
  <c r="I1620" i="3"/>
  <c r="H1620" i="3"/>
  <c r="G1620" i="3"/>
  <c r="F1620" i="3"/>
  <c r="E1620" i="3"/>
  <c r="B1620" i="3"/>
  <c r="A1620" i="3"/>
  <c r="N1619" i="3"/>
  <c r="M1619" i="3"/>
  <c r="L1619" i="3"/>
  <c r="K1619" i="3"/>
  <c r="J1619" i="3"/>
  <c r="I1619" i="3"/>
  <c r="H1619" i="3"/>
  <c r="G1619" i="3"/>
  <c r="F1619" i="3"/>
  <c r="E1619" i="3"/>
  <c r="B1619" i="3"/>
  <c r="A1619" i="3"/>
  <c r="N1618" i="3"/>
  <c r="M1618" i="3"/>
  <c r="L1618" i="3"/>
  <c r="K1618" i="3"/>
  <c r="J1618" i="3"/>
  <c r="I1618" i="3"/>
  <c r="H1618" i="3"/>
  <c r="G1618" i="3"/>
  <c r="F1618" i="3"/>
  <c r="E1618" i="3"/>
  <c r="B1618" i="3"/>
  <c r="A1618" i="3"/>
  <c r="N1617" i="3"/>
  <c r="M1617" i="3"/>
  <c r="L1617" i="3"/>
  <c r="K1617" i="3"/>
  <c r="J1617" i="3"/>
  <c r="I1617" i="3"/>
  <c r="H1617" i="3"/>
  <c r="G1617" i="3"/>
  <c r="F1617" i="3"/>
  <c r="E1617" i="3"/>
  <c r="B1617" i="3"/>
  <c r="A1617" i="3"/>
  <c r="N1616" i="3"/>
  <c r="M1616" i="3"/>
  <c r="L1616" i="3"/>
  <c r="K1616" i="3"/>
  <c r="J1616" i="3"/>
  <c r="I1616" i="3"/>
  <c r="H1616" i="3"/>
  <c r="G1616" i="3"/>
  <c r="F1616" i="3"/>
  <c r="E1616" i="3"/>
  <c r="B1616" i="3"/>
  <c r="A1616" i="3"/>
  <c r="N1615" i="3"/>
  <c r="M1615" i="3"/>
  <c r="L1615" i="3"/>
  <c r="K1615" i="3"/>
  <c r="J1615" i="3"/>
  <c r="I1615" i="3"/>
  <c r="H1615" i="3"/>
  <c r="G1615" i="3"/>
  <c r="F1615" i="3"/>
  <c r="E1615" i="3"/>
  <c r="B1615" i="3"/>
  <c r="A1615" i="3"/>
  <c r="N1614" i="3"/>
  <c r="M1614" i="3"/>
  <c r="L1614" i="3"/>
  <c r="K1614" i="3"/>
  <c r="J1614" i="3"/>
  <c r="I1614" i="3"/>
  <c r="H1614" i="3"/>
  <c r="G1614" i="3"/>
  <c r="F1614" i="3"/>
  <c r="E1614" i="3"/>
  <c r="B1614" i="3"/>
  <c r="A1614" i="3"/>
  <c r="N1613" i="3"/>
  <c r="M1613" i="3"/>
  <c r="L1613" i="3"/>
  <c r="K1613" i="3"/>
  <c r="J1613" i="3"/>
  <c r="I1613" i="3"/>
  <c r="H1613" i="3"/>
  <c r="G1613" i="3"/>
  <c r="F1613" i="3"/>
  <c r="E1613" i="3"/>
  <c r="B1613" i="3"/>
  <c r="A1613" i="3"/>
  <c r="N1612" i="3"/>
  <c r="M1612" i="3"/>
  <c r="L1612" i="3"/>
  <c r="K1612" i="3"/>
  <c r="J1612" i="3"/>
  <c r="I1612" i="3"/>
  <c r="H1612" i="3"/>
  <c r="G1612" i="3"/>
  <c r="F1612" i="3"/>
  <c r="E1612" i="3"/>
  <c r="B1612" i="3"/>
  <c r="A1612" i="3"/>
  <c r="N1611" i="3"/>
  <c r="M1611" i="3"/>
  <c r="L1611" i="3"/>
  <c r="K1611" i="3"/>
  <c r="J1611" i="3"/>
  <c r="I1611" i="3"/>
  <c r="H1611" i="3"/>
  <c r="G1611" i="3"/>
  <c r="F1611" i="3"/>
  <c r="E1611" i="3"/>
  <c r="B1611" i="3"/>
  <c r="A1611" i="3"/>
  <c r="N1610" i="3"/>
  <c r="M1610" i="3"/>
  <c r="L1610" i="3"/>
  <c r="K1610" i="3"/>
  <c r="J1610" i="3"/>
  <c r="I1610" i="3"/>
  <c r="H1610" i="3"/>
  <c r="G1610" i="3"/>
  <c r="F1610" i="3"/>
  <c r="E1610" i="3"/>
  <c r="B1610" i="3"/>
  <c r="A1610" i="3"/>
  <c r="N1609" i="3"/>
  <c r="M1609" i="3"/>
  <c r="L1609" i="3"/>
  <c r="K1609" i="3"/>
  <c r="J1609" i="3"/>
  <c r="I1609" i="3"/>
  <c r="H1609" i="3"/>
  <c r="G1609" i="3"/>
  <c r="F1609" i="3"/>
  <c r="E1609" i="3"/>
  <c r="B1609" i="3"/>
  <c r="A1609" i="3"/>
  <c r="N1608" i="3"/>
  <c r="M1608" i="3"/>
  <c r="L1608" i="3"/>
  <c r="K1608" i="3"/>
  <c r="J1608" i="3"/>
  <c r="I1608" i="3"/>
  <c r="H1608" i="3"/>
  <c r="G1608" i="3"/>
  <c r="F1608" i="3"/>
  <c r="E1608" i="3"/>
  <c r="B1608" i="3"/>
  <c r="A1608" i="3"/>
  <c r="N1607" i="3"/>
  <c r="M1607" i="3"/>
  <c r="L1607" i="3"/>
  <c r="K1607" i="3"/>
  <c r="J1607" i="3"/>
  <c r="I1607" i="3"/>
  <c r="H1607" i="3"/>
  <c r="G1607" i="3"/>
  <c r="F1607" i="3"/>
  <c r="E1607" i="3"/>
  <c r="B1607" i="3"/>
  <c r="A1607" i="3"/>
  <c r="N1606" i="3"/>
  <c r="M1606" i="3"/>
  <c r="L1606" i="3"/>
  <c r="K1606" i="3"/>
  <c r="J1606" i="3"/>
  <c r="I1606" i="3"/>
  <c r="H1606" i="3"/>
  <c r="G1606" i="3"/>
  <c r="F1606" i="3"/>
  <c r="E1606" i="3"/>
  <c r="B1606" i="3"/>
  <c r="A1606" i="3"/>
  <c r="N1605" i="3"/>
  <c r="M1605" i="3"/>
  <c r="L1605" i="3"/>
  <c r="K1605" i="3"/>
  <c r="J1605" i="3"/>
  <c r="I1605" i="3"/>
  <c r="H1605" i="3"/>
  <c r="G1605" i="3"/>
  <c r="F1605" i="3"/>
  <c r="E1605" i="3"/>
  <c r="B1605" i="3"/>
  <c r="A1605" i="3"/>
  <c r="N1604" i="3"/>
  <c r="M1604" i="3"/>
  <c r="L1604" i="3"/>
  <c r="K1604" i="3"/>
  <c r="J1604" i="3"/>
  <c r="I1604" i="3"/>
  <c r="H1604" i="3"/>
  <c r="G1604" i="3"/>
  <c r="F1604" i="3"/>
  <c r="E1604" i="3"/>
  <c r="B1604" i="3"/>
  <c r="A1604" i="3"/>
  <c r="N1603" i="3"/>
  <c r="M1603" i="3"/>
  <c r="L1603" i="3"/>
  <c r="K1603" i="3"/>
  <c r="J1603" i="3"/>
  <c r="I1603" i="3"/>
  <c r="H1603" i="3"/>
  <c r="G1603" i="3"/>
  <c r="F1603" i="3"/>
  <c r="E1603" i="3"/>
  <c r="B1603" i="3"/>
  <c r="A1603" i="3"/>
  <c r="N1602" i="3"/>
  <c r="M1602" i="3"/>
  <c r="L1602" i="3"/>
  <c r="K1602" i="3"/>
  <c r="J1602" i="3"/>
  <c r="I1602" i="3"/>
  <c r="H1602" i="3"/>
  <c r="G1602" i="3"/>
  <c r="F1602" i="3"/>
  <c r="E1602" i="3"/>
  <c r="B1602" i="3"/>
  <c r="A1602" i="3"/>
  <c r="N1601" i="3"/>
  <c r="M1601" i="3"/>
  <c r="L1601" i="3"/>
  <c r="K1601" i="3"/>
  <c r="J1601" i="3"/>
  <c r="I1601" i="3"/>
  <c r="H1601" i="3"/>
  <c r="G1601" i="3"/>
  <c r="F1601" i="3"/>
  <c r="E1601" i="3"/>
  <c r="B1601" i="3"/>
  <c r="A1601" i="3"/>
  <c r="N1600" i="3"/>
  <c r="M1600" i="3"/>
  <c r="L1600" i="3"/>
  <c r="K1600" i="3"/>
  <c r="J1600" i="3"/>
  <c r="I1600" i="3"/>
  <c r="H1600" i="3"/>
  <c r="G1600" i="3"/>
  <c r="F1600" i="3"/>
  <c r="E1600" i="3"/>
  <c r="B1600" i="3"/>
  <c r="A1600" i="3"/>
  <c r="N1599" i="3"/>
  <c r="M1599" i="3"/>
  <c r="L1599" i="3"/>
  <c r="K1599" i="3"/>
  <c r="J1599" i="3"/>
  <c r="I1599" i="3"/>
  <c r="H1599" i="3"/>
  <c r="G1599" i="3"/>
  <c r="F1599" i="3"/>
  <c r="E1599" i="3"/>
  <c r="B1599" i="3"/>
  <c r="A1599" i="3"/>
  <c r="N1598" i="3"/>
  <c r="M1598" i="3"/>
  <c r="L1598" i="3"/>
  <c r="K1598" i="3"/>
  <c r="J1598" i="3"/>
  <c r="I1598" i="3"/>
  <c r="H1598" i="3"/>
  <c r="G1598" i="3"/>
  <c r="F1598" i="3"/>
  <c r="E1598" i="3"/>
  <c r="B1598" i="3"/>
  <c r="A1598" i="3"/>
  <c r="N1597" i="3"/>
  <c r="M1597" i="3"/>
  <c r="L1597" i="3"/>
  <c r="K1597" i="3"/>
  <c r="J1597" i="3"/>
  <c r="I1597" i="3"/>
  <c r="H1597" i="3"/>
  <c r="G1597" i="3"/>
  <c r="F1597" i="3"/>
  <c r="E1597" i="3"/>
  <c r="B1597" i="3"/>
  <c r="A1597" i="3"/>
  <c r="N1596" i="3"/>
  <c r="M1596" i="3"/>
  <c r="L1596" i="3"/>
  <c r="K1596" i="3"/>
  <c r="J1596" i="3"/>
  <c r="I1596" i="3"/>
  <c r="H1596" i="3"/>
  <c r="G1596" i="3"/>
  <c r="F1596" i="3"/>
  <c r="E1596" i="3"/>
  <c r="B1596" i="3"/>
  <c r="A1596" i="3"/>
  <c r="D1638" i="3" l="1"/>
  <c r="C1638" i="3" s="1"/>
  <c r="D1654" i="3"/>
  <c r="C1654" i="3" s="1"/>
  <c r="D1606" i="3"/>
  <c r="C1606" i="3" s="1"/>
  <c r="D1622" i="3"/>
  <c r="C1622" i="3" s="1"/>
  <c r="D1670" i="3"/>
  <c r="C1670" i="3" s="1"/>
  <c r="D1674" i="3"/>
  <c r="C1674" i="3" s="1"/>
  <c r="D1728" i="3"/>
  <c r="C1728" i="3" s="1"/>
  <c r="D1598" i="3"/>
  <c r="C1598" i="3" s="1"/>
  <c r="D1602" i="3"/>
  <c r="C1602" i="3" s="1"/>
  <c r="D1610" i="3"/>
  <c r="C1610" i="3" s="1"/>
  <c r="D1614" i="3"/>
  <c r="C1614" i="3" s="1"/>
  <c r="D1618" i="3"/>
  <c r="C1618" i="3" s="1"/>
  <c r="D1626" i="3"/>
  <c r="C1626" i="3" s="1"/>
  <c r="D1630" i="3"/>
  <c r="C1630" i="3" s="1"/>
  <c r="D1634" i="3"/>
  <c r="C1634" i="3" s="1"/>
  <c r="D1678" i="3"/>
  <c r="C1678" i="3" s="1"/>
  <c r="D1682" i="3"/>
  <c r="C1682" i="3" s="1"/>
  <c r="D1642" i="3"/>
  <c r="C1642" i="3" s="1"/>
  <c r="D1646" i="3"/>
  <c r="C1646" i="3" s="1"/>
  <c r="D1650" i="3"/>
  <c r="C1650" i="3" s="1"/>
  <c r="D1696" i="3"/>
  <c r="C1696" i="3" s="1"/>
  <c r="D1704" i="3"/>
  <c r="C1704" i="3" s="1"/>
  <c r="D1658" i="3"/>
  <c r="C1658" i="3" s="1"/>
  <c r="D1662" i="3"/>
  <c r="C1662" i="3" s="1"/>
  <c r="D1666" i="3"/>
  <c r="C1666" i="3" s="1"/>
  <c r="D1628" i="3"/>
  <c r="C1628" i="3" s="1"/>
  <c r="D1596" i="3"/>
  <c r="C1596" i="3" s="1"/>
  <c r="D1644" i="3"/>
  <c r="C1644" i="3" s="1"/>
  <c r="D1600" i="3"/>
  <c r="C1600" i="3" s="1"/>
  <c r="D1616" i="3"/>
  <c r="C1616" i="3" s="1"/>
  <c r="D1632" i="3"/>
  <c r="C1632" i="3" s="1"/>
  <c r="D1648" i="3"/>
  <c r="C1648" i="3" s="1"/>
  <c r="D1664" i="3"/>
  <c r="C1664" i="3" s="1"/>
  <c r="D1680" i="3"/>
  <c r="C1680" i="3" s="1"/>
  <c r="D1706" i="3"/>
  <c r="C1706" i="3" s="1"/>
  <c r="D1708" i="3"/>
  <c r="C1708" i="3" s="1"/>
  <c r="D1710" i="3"/>
  <c r="C1710" i="3" s="1"/>
  <c r="D1604" i="3"/>
  <c r="C1604" i="3" s="1"/>
  <c r="D1620" i="3"/>
  <c r="C1620" i="3" s="1"/>
  <c r="D1636" i="3"/>
  <c r="C1636" i="3" s="1"/>
  <c r="D1652" i="3"/>
  <c r="C1652" i="3" s="1"/>
  <c r="D1668" i="3"/>
  <c r="C1668" i="3" s="1"/>
  <c r="D1684" i="3"/>
  <c r="C1684" i="3" s="1"/>
  <c r="D1686" i="3"/>
  <c r="C1686" i="3" s="1"/>
  <c r="D1712" i="3"/>
  <c r="C1712" i="3" s="1"/>
  <c r="D1714" i="3"/>
  <c r="C1714" i="3" s="1"/>
  <c r="D1716" i="3"/>
  <c r="C1716" i="3" s="1"/>
  <c r="D1718" i="3"/>
  <c r="C1718" i="3" s="1"/>
  <c r="D1608" i="3"/>
  <c r="C1608" i="3" s="1"/>
  <c r="D1624" i="3"/>
  <c r="C1624" i="3" s="1"/>
  <c r="D1640" i="3"/>
  <c r="C1640" i="3" s="1"/>
  <c r="D1656" i="3"/>
  <c r="C1656" i="3" s="1"/>
  <c r="D1672" i="3"/>
  <c r="C1672" i="3" s="1"/>
  <c r="D1688" i="3"/>
  <c r="C1688" i="3" s="1"/>
  <c r="D1690" i="3"/>
  <c r="C1690" i="3" s="1"/>
  <c r="D1692" i="3"/>
  <c r="C1692" i="3" s="1"/>
  <c r="D1694" i="3"/>
  <c r="C1694" i="3" s="1"/>
  <c r="D1720" i="3"/>
  <c r="C1720" i="3" s="1"/>
  <c r="D1722" i="3"/>
  <c r="C1722" i="3" s="1"/>
  <c r="D1724" i="3"/>
  <c r="C1724" i="3" s="1"/>
  <c r="D1726" i="3"/>
  <c r="C1726" i="3" s="1"/>
  <c r="D1612" i="3"/>
  <c r="C1612" i="3" s="1"/>
  <c r="D1660" i="3"/>
  <c r="C1660" i="3" s="1"/>
  <c r="D1676" i="3"/>
  <c r="C1676" i="3" s="1"/>
  <c r="D1698" i="3"/>
  <c r="C1698" i="3" s="1"/>
  <c r="D1700" i="3"/>
  <c r="C1700" i="3" s="1"/>
  <c r="D1702" i="3"/>
  <c r="C1702" i="3" s="1"/>
  <c r="D1730" i="3"/>
  <c r="C1730" i="3" s="1"/>
  <c r="D1691" i="3"/>
  <c r="C1691" i="3" s="1"/>
  <c r="D1707" i="3"/>
  <c r="C1707" i="3" s="1"/>
  <c r="D1715" i="3"/>
  <c r="C1715" i="3" s="1"/>
  <c r="D1723" i="3"/>
  <c r="C1723" i="3" s="1"/>
  <c r="D1693" i="3"/>
  <c r="C1693" i="3" s="1"/>
  <c r="D1709" i="3"/>
  <c r="C1709" i="3" s="1"/>
  <c r="D1725" i="3"/>
  <c r="C1725" i="3" s="1"/>
  <c r="D1695" i="3"/>
  <c r="C1695" i="3" s="1"/>
  <c r="D1711" i="3"/>
  <c r="C1711" i="3" s="1"/>
  <c r="D1719" i="3"/>
  <c r="C1719" i="3" s="1"/>
  <c r="D1727" i="3"/>
  <c r="C1727" i="3" s="1"/>
  <c r="D1699" i="3"/>
  <c r="C1699" i="3" s="1"/>
  <c r="D1597" i="3"/>
  <c r="C1597" i="3" s="1"/>
  <c r="D1601" i="3"/>
  <c r="C1601" i="3" s="1"/>
  <c r="D1605" i="3"/>
  <c r="C1605" i="3" s="1"/>
  <c r="D1609" i="3"/>
  <c r="C1609" i="3" s="1"/>
  <c r="D1613" i="3"/>
  <c r="C1613" i="3" s="1"/>
  <c r="D1617" i="3"/>
  <c r="C1617" i="3" s="1"/>
  <c r="D1621" i="3"/>
  <c r="C1621" i="3" s="1"/>
  <c r="D1625" i="3"/>
  <c r="C1625" i="3" s="1"/>
  <c r="D1629" i="3"/>
  <c r="C1629" i="3" s="1"/>
  <c r="D1633" i="3"/>
  <c r="C1633" i="3" s="1"/>
  <c r="D1637" i="3"/>
  <c r="C1637" i="3" s="1"/>
  <c r="D1641" i="3"/>
  <c r="C1641" i="3" s="1"/>
  <c r="D1645" i="3"/>
  <c r="C1645" i="3" s="1"/>
  <c r="D1649" i="3"/>
  <c r="C1649" i="3" s="1"/>
  <c r="D1653" i="3"/>
  <c r="C1653" i="3" s="1"/>
  <c r="D1657" i="3"/>
  <c r="C1657" i="3" s="1"/>
  <c r="D1661" i="3"/>
  <c r="C1661" i="3" s="1"/>
  <c r="D1665" i="3"/>
  <c r="C1665" i="3" s="1"/>
  <c r="D1669" i="3"/>
  <c r="C1669" i="3" s="1"/>
  <c r="D1673" i="3"/>
  <c r="C1673" i="3" s="1"/>
  <c r="D1677" i="3"/>
  <c r="C1677" i="3" s="1"/>
  <c r="D1681" i="3"/>
  <c r="C1681" i="3" s="1"/>
  <c r="D1685" i="3"/>
  <c r="C1685" i="3" s="1"/>
  <c r="D1701" i="3"/>
  <c r="C1701" i="3" s="1"/>
  <c r="D1717" i="3"/>
  <c r="C1717" i="3" s="1"/>
  <c r="D1687" i="3"/>
  <c r="C1687" i="3" s="1"/>
  <c r="D1703" i="3"/>
  <c r="C1703" i="3" s="1"/>
  <c r="D1599" i="3"/>
  <c r="C1599" i="3" s="1"/>
  <c r="D1603" i="3"/>
  <c r="C1603" i="3" s="1"/>
  <c r="D1607" i="3"/>
  <c r="C1607" i="3" s="1"/>
  <c r="D1611" i="3"/>
  <c r="C1611" i="3" s="1"/>
  <c r="D1615" i="3"/>
  <c r="C1615" i="3" s="1"/>
  <c r="D1619" i="3"/>
  <c r="C1619" i="3" s="1"/>
  <c r="D1623" i="3"/>
  <c r="C1623" i="3" s="1"/>
  <c r="D1627" i="3"/>
  <c r="C1627" i="3" s="1"/>
  <c r="D1631" i="3"/>
  <c r="C1631" i="3" s="1"/>
  <c r="D1635" i="3"/>
  <c r="C1635" i="3" s="1"/>
  <c r="D1639" i="3"/>
  <c r="C1639" i="3" s="1"/>
  <c r="D1643" i="3"/>
  <c r="C1643" i="3" s="1"/>
  <c r="D1647" i="3"/>
  <c r="C1647" i="3" s="1"/>
  <c r="D1651" i="3"/>
  <c r="C1651" i="3" s="1"/>
  <c r="D1655" i="3"/>
  <c r="C1655" i="3" s="1"/>
  <c r="D1659" i="3"/>
  <c r="C1659" i="3" s="1"/>
  <c r="D1663" i="3"/>
  <c r="C1663" i="3" s="1"/>
  <c r="D1667" i="3"/>
  <c r="C1667" i="3" s="1"/>
  <c r="D1671" i="3"/>
  <c r="C1671" i="3" s="1"/>
  <c r="D1675" i="3"/>
  <c r="C1675" i="3" s="1"/>
  <c r="D1679" i="3"/>
  <c r="C1679" i="3" s="1"/>
  <c r="D1683" i="3"/>
  <c r="C1683" i="3" s="1"/>
  <c r="D1689" i="3"/>
  <c r="C1689" i="3" s="1"/>
  <c r="D1697" i="3"/>
  <c r="C1697" i="3" s="1"/>
  <c r="D1705" i="3"/>
  <c r="C1705" i="3" s="1"/>
  <c r="D1713" i="3"/>
  <c r="C1713" i="3" s="1"/>
  <c r="D1721" i="3"/>
  <c r="C1721" i="3" s="1"/>
  <c r="D1729" i="3"/>
  <c r="C1729" i="3" s="1"/>
  <c r="I6" i="2"/>
  <c r="I13" i="2" s="1"/>
  <c r="H6" i="2"/>
  <c r="H13" i="2" s="1"/>
  <c r="G6" i="2"/>
  <c r="G13" i="2" s="1"/>
  <c r="F6" i="2"/>
  <c r="F13" i="2" s="1"/>
  <c r="I4" i="2"/>
  <c r="H4" i="2"/>
  <c r="G4" i="2"/>
  <c r="F4" i="2"/>
  <c r="I3" i="2"/>
  <c r="H3" i="2"/>
  <c r="G3" i="2"/>
  <c r="F3" i="2"/>
  <c r="G5" i="2" l="1"/>
  <c r="G12" i="2" s="1"/>
  <c r="H5" i="2"/>
  <c r="H12" i="2" s="1"/>
  <c r="I7" i="2"/>
  <c r="I11" i="2" s="1"/>
  <c r="I12" i="2"/>
  <c r="F14" i="2"/>
  <c r="F5" i="2"/>
  <c r="F12" i="2" s="1"/>
  <c r="F7" i="2"/>
  <c r="F11" i="2" s="1"/>
  <c r="G7" i="2"/>
  <c r="G11" i="2" s="1"/>
  <c r="H7" i="2"/>
  <c r="H11" i="2" s="1"/>
  <c r="I5" i="2"/>
  <c r="E3" i="2"/>
  <c r="E6" i="2"/>
  <c r="F16" i="2" l="1"/>
  <c r="F15" i="2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A120" i="3"/>
  <c r="B120" i="3"/>
  <c r="A121" i="3"/>
  <c r="B121" i="3"/>
  <c r="A122" i="3"/>
  <c r="B122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A130" i="3"/>
  <c r="B130" i="3"/>
  <c r="A131" i="3"/>
  <c r="B131" i="3"/>
  <c r="A132" i="3"/>
  <c r="B132" i="3"/>
  <c r="A133" i="3"/>
  <c r="B133" i="3"/>
  <c r="A134" i="3"/>
  <c r="B134" i="3"/>
  <c r="A135" i="3"/>
  <c r="B135" i="3"/>
  <c r="A136" i="3"/>
  <c r="B136" i="3"/>
  <c r="A137" i="3"/>
  <c r="B137" i="3"/>
  <c r="A138" i="3"/>
  <c r="B138" i="3"/>
  <c r="A139" i="3"/>
  <c r="B139" i="3"/>
  <c r="A140" i="3"/>
  <c r="B140" i="3"/>
  <c r="A141" i="3"/>
  <c r="B141" i="3"/>
  <c r="A142" i="3"/>
  <c r="B142" i="3"/>
  <c r="A143" i="3"/>
  <c r="B143" i="3"/>
  <c r="A144" i="3"/>
  <c r="B144" i="3"/>
  <c r="A145" i="3"/>
  <c r="B145" i="3"/>
  <c r="A146" i="3"/>
  <c r="B146" i="3"/>
  <c r="A147" i="3"/>
  <c r="B147" i="3"/>
  <c r="A148" i="3"/>
  <c r="B148" i="3"/>
  <c r="A149" i="3"/>
  <c r="B149" i="3"/>
  <c r="A150" i="3"/>
  <c r="B150" i="3"/>
  <c r="A151" i="3"/>
  <c r="B151" i="3"/>
  <c r="A152" i="3"/>
  <c r="B152" i="3"/>
  <c r="A153" i="3"/>
  <c r="B153" i="3"/>
  <c r="A154" i="3"/>
  <c r="B154" i="3"/>
  <c r="A155" i="3"/>
  <c r="B155" i="3"/>
  <c r="A156" i="3"/>
  <c r="B156" i="3"/>
  <c r="A157" i="3"/>
  <c r="B157" i="3"/>
  <c r="A158" i="3"/>
  <c r="B158" i="3"/>
  <c r="A159" i="3"/>
  <c r="B159" i="3"/>
  <c r="A160" i="3"/>
  <c r="B160" i="3"/>
  <c r="A161" i="3"/>
  <c r="B161" i="3"/>
  <c r="A162" i="3"/>
  <c r="B162" i="3"/>
  <c r="A163" i="3"/>
  <c r="B163" i="3"/>
  <c r="A164" i="3"/>
  <c r="B164" i="3"/>
  <c r="A165" i="3"/>
  <c r="B165" i="3"/>
  <c r="A166" i="3"/>
  <c r="B166" i="3"/>
  <c r="A167" i="3"/>
  <c r="B167" i="3"/>
  <c r="A168" i="3"/>
  <c r="B168" i="3"/>
  <c r="A169" i="3"/>
  <c r="B169" i="3"/>
  <c r="A170" i="3"/>
  <c r="B170" i="3"/>
  <c r="A171" i="3"/>
  <c r="B171" i="3"/>
  <c r="A172" i="3"/>
  <c r="B172" i="3"/>
  <c r="A173" i="3"/>
  <c r="B173" i="3"/>
  <c r="A174" i="3"/>
  <c r="B174" i="3"/>
  <c r="A175" i="3"/>
  <c r="B175" i="3"/>
  <c r="A176" i="3"/>
  <c r="B176" i="3"/>
  <c r="A177" i="3"/>
  <c r="B177" i="3"/>
  <c r="A178" i="3"/>
  <c r="B178" i="3"/>
  <c r="A179" i="3"/>
  <c r="B179" i="3"/>
  <c r="A180" i="3"/>
  <c r="B180" i="3"/>
  <c r="A181" i="3"/>
  <c r="B181" i="3"/>
  <c r="A182" i="3"/>
  <c r="B182" i="3"/>
  <c r="A183" i="3"/>
  <c r="B183" i="3"/>
  <c r="A184" i="3"/>
  <c r="B184" i="3"/>
  <c r="A185" i="3"/>
  <c r="B185" i="3"/>
  <c r="A186" i="3"/>
  <c r="B186" i="3"/>
  <c r="A187" i="3"/>
  <c r="B187" i="3"/>
  <c r="A188" i="3"/>
  <c r="B188" i="3"/>
  <c r="A189" i="3"/>
  <c r="B189" i="3"/>
  <c r="A190" i="3"/>
  <c r="B190" i="3"/>
  <c r="A191" i="3"/>
  <c r="B191" i="3"/>
  <c r="A192" i="3"/>
  <c r="B192" i="3"/>
  <c r="A193" i="3"/>
  <c r="B193" i="3"/>
  <c r="A194" i="3"/>
  <c r="B194" i="3"/>
  <c r="A195" i="3"/>
  <c r="B195" i="3"/>
  <c r="A196" i="3"/>
  <c r="B196" i="3"/>
  <c r="A197" i="3"/>
  <c r="B197" i="3"/>
  <c r="A198" i="3"/>
  <c r="B198" i="3"/>
  <c r="A199" i="3"/>
  <c r="B199" i="3"/>
  <c r="A200" i="3"/>
  <c r="B200" i="3"/>
  <c r="A201" i="3"/>
  <c r="B201" i="3"/>
  <c r="A202" i="3"/>
  <c r="B202" i="3"/>
  <c r="A203" i="3"/>
  <c r="B203" i="3"/>
  <c r="A204" i="3"/>
  <c r="B204" i="3"/>
  <c r="A205" i="3"/>
  <c r="B205" i="3"/>
  <c r="A206" i="3"/>
  <c r="B206" i="3"/>
  <c r="A207" i="3"/>
  <c r="B207" i="3"/>
  <c r="A208" i="3"/>
  <c r="B208" i="3"/>
  <c r="A209" i="3"/>
  <c r="B209" i="3"/>
  <c r="A210" i="3"/>
  <c r="B210" i="3"/>
  <c r="A211" i="3"/>
  <c r="B211" i="3"/>
  <c r="A212" i="3"/>
  <c r="B212" i="3"/>
  <c r="A213" i="3"/>
  <c r="B213" i="3"/>
  <c r="A214" i="3"/>
  <c r="B214" i="3"/>
  <c r="A215" i="3"/>
  <c r="B215" i="3"/>
  <c r="A216" i="3"/>
  <c r="B216" i="3"/>
  <c r="A217" i="3"/>
  <c r="B217" i="3"/>
  <c r="A218" i="3"/>
  <c r="B218" i="3"/>
  <c r="A219" i="3"/>
  <c r="B219" i="3"/>
  <c r="A220" i="3"/>
  <c r="B220" i="3"/>
  <c r="A221" i="3"/>
  <c r="B221" i="3"/>
  <c r="A222" i="3"/>
  <c r="B222" i="3"/>
  <c r="A223" i="3"/>
  <c r="B223" i="3"/>
  <c r="A224" i="3"/>
  <c r="B224" i="3"/>
  <c r="A225" i="3"/>
  <c r="B225" i="3"/>
  <c r="A226" i="3"/>
  <c r="B226" i="3"/>
  <c r="A227" i="3"/>
  <c r="B227" i="3"/>
  <c r="A228" i="3"/>
  <c r="B228" i="3"/>
  <c r="A229" i="3"/>
  <c r="B229" i="3"/>
  <c r="A230" i="3"/>
  <c r="B230" i="3"/>
  <c r="A231" i="3"/>
  <c r="B231" i="3"/>
  <c r="A232" i="3"/>
  <c r="B232" i="3"/>
  <c r="A233" i="3"/>
  <c r="B233" i="3"/>
  <c r="A234" i="3"/>
  <c r="B234" i="3"/>
  <c r="A235" i="3"/>
  <c r="B235" i="3"/>
  <c r="A236" i="3"/>
  <c r="B236" i="3"/>
  <c r="A237" i="3"/>
  <c r="B237" i="3"/>
  <c r="A238" i="3"/>
  <c r="B238" i="3"/>
  <c r="A239" i="3"/>
  <c r="B239" i="3"/>
  <c r="A240" i="3"/>
  <c r="B240" i="3"/>
  <c r="A241" i="3"/>
  <c r="B241" i="3"/>
  <c r="A242" i="3"/>
  <c r="B242" i="3"/>
  <c r="A243" i="3"/>
  <c r="B243" i="3"/>
  <c r="A244" i="3"/>
  <c r="B244" i="3"/>
  <c r="A245" i="3"/>
  <c r="B245" i="3"/>
  <c r="A246" i="3"/>
  <c r="B246" i="3"/>
  <c r="A247" i="3"/>
  <c r="B247" i="3"/>
  <c r="A248" i="3"/>
  <c r="B248" i="3"/>
  <c r="A249" i="3"/>
  <c r="B249" i="3"/>
  <c r="A250" i="3"/>
  <c r="B250" i="3"/>
  <c r="A251" i="3"/>
  <c r="B251" i="3"/>
  <c r="A252" i="3"/>
  <c r="B252" i="3"/>
  <c r="A253" i="3"/>
  <c r="B253" i="3"/>
  <c r="A254" i="3"/>
  <c r="B254" i="3"/>
  <c r="A255" i="3"/>
  <c r="B255" i="3"/>
  <c r="A256" i="3"/>
  <c r="B256" i="3"/>
  <c r="A257" i="3"/>
  <c r="B257" i="3"/>
  <c r="A258" i="3"/>
  <c r="B258" i="3"/>
  <c r="A259" i="3"/>
  <c r="B259" i="3"/>
  <c r="A260" i="3"/>
  <c r="B260" i="3"/>
  <c r="A261" i="3"/>
  <c r="B261" i="3"/>
  <c r="A262" i="3"/>
  <c r="B262" i="3"/>
  <c r="A263" i="3"/>
  <c r="B263" i="3"/>
  <c r="A264" i="3"/>
  <c r="B264" i="3"/>
  <c r="A265" i="3"/>
  <c r="B265" i="3"/>
  <c r="A266" i="3"/>
  <c r="B266" i="3"/>
  <c r="A267" i="3"/>
  <c r="B267" i="3"/>
  <c r="A268" i="3"/>
  <c r="B268" i="3"/>
  <c r="A269" i="3"/>
  <c r="B269" i="3"/>
  <c r="A270" i="3"/>
  <c r="B270" i="3"/>
  <c r="A271" i="3"/>
  <c r="B271" i="3"/>
  <c r="A272" i="3"/>
  <c r="B272" i="3"/>
  <c r="A273" i="3"/>
  <c r="B273" i="3"/>
  <c r="A274" i="3"/>
  <c r="B274" i="3"/>
  <c r="A275" i="3"/>
  <c r="B275" i="3"/>
  <c r="A276" i="3"/>
  <c r="B276" i="3"/>
  <c r="A277" i="3"/>
  <c r="B277" i="3"/>
  <c r="A278" i="3"/>
  <c r="B278" i="3"/>
  <c r="A279" i="3"/>
  <c r="B279" i="3"/>
  <c r="A280" i="3"/>
  <c r="B280" i="3"/>
  <c r="A281" i="3"/>
  <c r="B281" i="3"/>
  <c r="A282" i="3"/>
  <c r="B282" i="3"/>
  <c r="A283" i="3"/>
  <c r="B283" i="3"/>
  <c r="A284" i="3"/>
  <c r="B284" i="3"/>
  <c r="A285" i="3"/>
  <c r="B285" i="3"/>
  <c r="A286" i="3"/>
  <c r="B286" i="3"/>
  <c r="A287" i="3"/>
  <c r="B287" i="3"/>
  <c r="A288" i="3"/>
  <c r="B288" i="3"/>
  <c r="A289" i="3"/>
  <c r="B289" i="3"/>
  <c r="A290" i="3"/>
  <c r="B290" i="3"/>
  <c r="A291" i="3"/>
  <c r="B291" i="3"/>
  <c r="A292" i="3"/>
  <c r="B292" i="3"/>
  <c r="A293" i="3"/>
  <c r="B293" i="3"/>
  <c r="A294" i="3"/>
  <c r="B294" i="3"/>
  <c r="A295" i="3"/>
  <c r="B295" i="3"/>
  <c r="A296" i="3"/>
  <c r="B296" i="3"/>
  <c r="A297" i="3"/>
  <c r="B297" i="3"/>
  <c r="A298" i="3"/>
  <c r="B298" i="3"/>
  <c r="A299" i="3"/>
  <c r="B299" i="3"/>
  <c r="A300" i="3"/>
  <c r="B300" i="3"/>
  <c r="A301" i="3"/>
  <c r="B301" i="3"/>
  <c r="A302" i="3"/>
  <c r="B302" i="3"/>
  <c r="A303" i="3"/>
  <c r="B303" i="3"/>
  <c r="A304" i="3"/>
  <c r="B304" i="3"/>
  <c r="A305" i="3"/>
  <c r="B305" i="3"/>
  <c r="A306" i="3"/>
  <c r="B306" i="3"/>
  <c r="A307" i="3"/>
  <c r="B307" i="3"/>
  <c r="A308" i="3"/>
  <c r="B308" i="3"/>
  <c r="A309" i="3"/>
  <c r="B309" i="3"/>
  <c r="A310" i="3"/>
  <c r="B310" i="3"/>
  <c r="A311" i="3"/>
  <c r="B311" i="3"/>
  <c r="A312" i="3"/>
  <c r="B312" i="3"/>
  <c r="A313" i="3"/>
  <c r="B313" i="3"/>
  <c r="A314" i="3"/>
  <c r="B314" i="3"/>
  <c r="A315" i="3"/>
  <c r="B315" i="3"/>
  <c r="A316" i="3"/>
  <c r="B316" i="3"/>
  <c r="A317" i="3"/>
  <c r="B317" i="3"/>
  <c r="A318" i="3"/>
  <c r="B318" i="3"/>
  <c r="A319" i="3"/>
  <c r="B319" i="3"/>
  <c r="A320" i="3"/>
  <c r="B320" i="3"/>
  <c r="A321" i="3"/>
  <c r="B321" i="3"/>
  <c r="A322" i="3"/>
  <c r="B322" i="3"/>
  <c r="A323" i="3"/>
  <c r="B323" i="3"/>
  <c r="A324" i="3"/>
  <c r="B324" i="3"/>
  <c r="A325" i="3"/>
  <c r="B325" i="3"/>
  <c r="A326" i="3"/>
  <c r="B326" i="3"/>
  <c r="A327" i="3"/>
  <c r="B327" i="3"/>
  <c r="A328" i="3"/>
  <c r="B328" i="3"/>
  <c r="A329" i="3"/>
  <c r="B329" i="3"/>
  <c r="A330" i="3"/>
  <c r="B330" i="3"/>
  <c r="A331" i="3"/>
  <c r="B331" i="3"/>
  <c r="A332" i="3"/>
  <c r="B332" i="3"/>
  <c r="A333" i="3"/>
  <c r="B333" i="3"/>
  <c r="A334" i="3"/>
  <c r="B334" i="3"/>
  <c r="A335" i="3"/>
  <c r="B335" i="3"/>
  <c r="A336" i="3"/>
  <c r="B336" i="3"/>
  <c r="A337" i="3"/>
  <c r="B337" i="3"/>
  <c r="A338" i="3"/>
  <c r="B338" i="3"/>
  <c r="A339" i="3"/>
  <c r="B339" i="3"/>
  <c r="A340" i="3"/>
  <c r="B340" i="3"/>
  <c r="A341" i="3"/>
  <c r="B341" i="3"/>
  <c r="A342" i="3"/>
  <c r="B342" i="3"/>
  <c r="A343" i="3"/>
  <c r="B343" i="3"/>
  <c r="A344" i="3"/>
  <c r="B344" i="3"/>
  <c r="A345" i="3"/>
  <c r="B345" i="3"/>
  <c r="A346" i="3"/>
  <c r="B346" i="3"/>
  <c r="A347" i="3"/>
  <c r="B347" i="3"/>
  <c r="A348" i="3"/>
  <c r="B348" i="3"/>
  <c r="A349" i="3"/>
  <c r="B349" i="3"/>
  <c r="A350" i="3"/>
  <c r="B350" i="3"/>
  <c r="A351" i="3"/>
  <c r="B351" i="3"/>
  <c r="A352" i="3"/>
  <c r="B352" i="3"/>
  <c r="A353" i="3"/>
  <c r="B353" i="3"/>
  <c r="A354" i="3"/>
  <c r="B354" i="3"/>
  <c r="A355" i="3"/>
  <c r="B355" i="3"/>
  <c r="A356" i="3"/>
  <c r="B356" i="3"/>
  <c r="A357" i="3"/>
  <c r="B357" i="3"/>
  <c r="A358" i="3"/>
  <c r="B358" i="3"/>
  <c r="A359" i="3"/>
  <c r="B359" i="3"/>
  <c r="A360" i="3"/>
  <c r="B360" i="3"/>
  <c r="A361" i="3"/>
  <c r="B361" i="3"/>
  <c r="A362" i="3"/>
  <c r="B362" i="3"/>
  <c r="A363" i="3"/>
  <c r="B363" i="3"/>
  <c r="A364" i="3"/>
  <c r="B364" i="3"/>
  <c r="A365" i="3"/>
  <c r="B365" i="3"/>
  <c r="A366" i="3"/>
  <c r="B366" i="3"/>
  <c r="A367" i="3"/>
  <c r="B367" i="3"/>
  <c r="A368" i="3"/>
  <c r="B368" i="3"/>
  <c r="A369" i="3"/>
  <c r="B369" i="3"/>
  <c r="A370" i="3"/>
  <c r="B370" i="3"/>
  <c r="A371" i="3"/>
  <c r="B371" i="3"/>
  <c r="A372" i="3"/>
  <c r="B372" i="3"/>
  <c r="A373" i="3"/>
  <c r="B373" i="3"/>
  <c r="A374" i="3"/>
  <c r="B374" i="3"/>
  <c r="A375" i="3"/>
  <c r="B375" i="3"/>
  <c r="A376" i="3"/>
  <c r="B376" i="3"/>
  <c r="A377" i="3"/>
  <c r="B377" i="3"/>
  <c r="A378" i="3"/>
  <c r="B378" i="3"/>
  <c r="A379" i="3"/>
  <c r="B379" i="3"/>
  <c r="A380" i="3"/>
  <c r="B380" i="3"/>
  <c r="A381" i="3"/>
  <c r="B381" i="3"/>
  <c r="A382" i="3"/>
  <c r="B382" i="3"/>
  <c r="A383" i="3"/>
  <c r="B383" i="3"/>
  <c r="A384" i="3"/>
  <c r="B384" i="3"/>
  <c r="A385" i="3"/>
  <c r="B385" i="3"/>
  <c r="A386" i="3"/>
  <c r="B386" i="3"/>
  <c r="A387" i="3"/>
  <c r="B387" i="3"/>
  <c r="A388" i="3"/>
  <c r="B388" i="3"/>
  <c r="A389" i="3"/>
  <c r="B389" i="3"/>
  <c r="A390" i="3"/>
  <c r="B390" i="3"/>
  <c r="A391" i="3"/>
  <c r="B391" i="3"/>
  <c r="A392" i="3"/>
  <c r="B392" i="3"/>
  <c r="A393" i="3"/>
  <c r="B393" i="3"/>
  <c r="A394" i="3"/>
  <c r="B394" i="3"/>
  <c r="A395" i="3"/>
  <c r="B395" i="3"/>
  <c r="A396" i="3"/>
  <c r="B396" i="3"/>
  <c r="A397" i="3"/>
  <c r="B397" i="3"/>
  <c r="A398" i="3"/>
  <c r="B398" i="3"/>
  <c r="A399" i="3"/>
  <c r="B399" i="3"/>
  <c r="A400" i="3"/>
  <c r="B400" i="3"/>
  <c r="A401" i="3"/>
  <c r="B401" i="3"/>
  <c r="A402" i="3"/>
  <c r="B402" i="3"/>
  <c r="A403" i="3"/>
  <c r="B403" i="3"/>
  <c r="A404" i="3"/>
  <c r="B404" i="3"/>
  <c r="A405" i="3"/>
  <c r="B405" i="3"/>
  <c r="A406" i="3"/>
  <c r="B406" i="3"/>
  <c r="A407" i="3"/>
  <c r="B407" i="3"/>
  <c r="A408" i="3"/>
  <c r="B408" i="3"/>
  <c r="A409" i="3"/>
  <c r="B409" i="3"/>
  <c r="A410" i="3"/>
  <c r="B410" i="3"/>
  <c r="A411" i="3"/>
  <c r="B411" i="3"/>
  <c r="A412" i="3"/>
  <c r="B412" i="3"/>
  <c r="A413" i="3"/>
  <c r="B413" i="3"/>
  <c r="A414" i="3"/>
  <c r="B414" i="3"/>
  <c r="A415" i="3"/>
  <c r="B415" i="3"/>
  <c r="A416" i="3"/>
  <c r="B416" i="3"/>
  <c r="A417" i="3"/>
  <c r="B417" i="3"/>
  <c r="A418" i="3"/>
  <c r="B418" i="3"/>
  <c r="A419" i="3"/>
  <c r="B419" i="3"/>
  <c r="A420" i="3"/>
  <c r="B420" i="3"/>
  <c r="A421" i="3"/>
  <c r="B421" i="3"/>
  <c r="A422" i="3"/>
  <c r="B422" i="3"/>
  <c r="A423" i="3"/>
  <c r="B423" i="3"/>
  <c r="A424" i="3"/>
  <c r="B424" i="3"/>
  <c r="A425" i="3"/>
  <c r="B425" i="3"/>
  <c r="A426" i="3"/>
  <c r="B426" i="3"/>
  <c r="A427" i="3"/>
  <c r="B427" i="3"/>
  <c r="A428" i="3"/>
  <c r="B428" i="3"/>
  <c r="A429" i="3"/>
  <c r="B429" i="3"/>
  <c r="A430" i="3"/>
  <c r="B430" i="3"/>
  <c r="A431" i="3"/>
  <c r="B431" i="3"/>
  <c r="A432" i="3"/>
  <c r="B432" i="3"/>
  <c r="A433" i="3"/>
  <c r="B433" i="3"/>
  <c r="A434" i="3"/>
  <c r="B434" i="3"/>
  <c r="A435" i="3"/>
  <c r="B435" i="3"/>
  <c r="A436" i="3"/>
  <c r="B436" i="3"/>
  <c r="A437" i="3"/>
  <c r="B437" i="3"/>
  <c r="A438" i="3"/>
  <c r="B438" i="3"/>
  <c r="A439" i="3"/>
  <c r="B439" i="3"/>
  <c r="A440" i="3"/>
  <c r="B440" i="3"/>
  <c r="A441" i="3"/>
  <c r="B441" i="3"/>
  <c r="A442" i="3"/>
  <c r="B442" i="3"/>
  <c r="A443" i="3"/>
  <c r="B443" i="3"/>
  <c r="A444" i="3"/>
  <c r="B444" i="3"/>
  <c r="A445" i="3"/>
  <c r="B445" i="3"/>
  <c r="A446" i="3"/>
  <c r="B446" i="3"/>
  <c r="A447" i="3"/>
  <c r="B447" i="3"/>
  <c r="A448" i="3"/>
  <c r="B448" i="3"/>
  <c r="A449" i="3"/>
  <c r="B449" i="3"/>
  <c r="A450" i="3"/>
  <c r="B450" i="3"/>
  <c r="A451" i="3"/>
  <c r="B451" i="3"/>
  <c r="A452" i="3"/>
  <c r="B452" i="3"/>
  <c r="A453" i="3"/>
  <c r="B453" i="3"/>
  <c r="A454" i="3"/>
  <c r="B454" i="3"/>
  <c r="A455" i="3"/>
  <c r="B455" i="3"/>
  <c r="A456" i="3"/>
  <c r="B456" i="3"/>
  <c r="A457" i="3"/>
  <c r="B457" i="3"/>
  <c r="A458" i="3"/>
  <c r="B458" i="3"/>
  <c r="A459" i="3"/>
  <c r="B459" i="3"/>
  <c r="A460" i="3"/>
  <c r="B460" i="3"/>
  <c r="A461" i="3"/>
  <c r="B461" i="3"/>
  <c r="A462" i="3"/>
  <c r="B462" i="3"/>
  <c r="A463" i="3"/>
  <c r="B463" i="3"/>
  <c r="A464" i="3"/>
  <c r="B464" i="3"/>
  <c r="A465" i="3"/>
  <c r="B465" i="3"/>
  <c r="A466" i="3"/>
  <c r="B466" i="3"/>
  <c r="A467" i="3"/>
  <c r="B467" i="3"/>
  <c r="A468" i="3"/>
  <c r="B468" i="3"/>
  <c r="A469" i="3"/>
  <c r="B469" i="3"/>
  <c r="A470" i="3"/>
  <c r="B470" i="3"/>
  <c r="A471" i="3"/>
  <c r="B471" i="3"/>
  <c r="A472" i="3"/>
  <c r="B472" i="3"/>
  <c r="A473" i="3"/>
  <c r="B473" i="3"/>
  <c r="A474" i="3"/>
  <c r="B474" i="3"/>
  <c r="A475" i="3"/>
  <c r="B475" i="3"/>
  <c r="A476" i="3"/>
  <c r="B476" i="3"/>
  <c r="A477" i="3"/>
  <c r="B477" i="3"/>
  <c r="A478" i="3"/>
  <c r="B478" i="3"/>
  <c r="A479" i="3"/>
  <c r="B479" i="3"/>
  <c r="A480" i="3"/>
  <c r="B480" i="3"/>
  <c r="A481" i="3"/>
  <c r="B481" i="3"/>
  <c r="A482" i="3"/>
  <c r="B482" i="3"/>
  <c r="A483" i="3"/>
  <c r="B483" i="3"/>
  <c r="A484" i="3"/>
  <c r="B484" i="3"/>
  <c r="A485" i="3"/>
  <c r="B485" i="3"/>
  <c r="A486" i="3"/>
  <c r="B486" i="3"/>
  <c r="A487" i="3"/>
  <c r="B487" i="3"/>
  <c r="A488" i="3"/>
  <c r="B488" i="3"/>
  <c r="A489" i="3"/>
  <c r="B489" i="3"/>
  <c r="A490" i="3"/>
  <c r="B490" i="3"/>
  <c r="A491" i="3"/>
  <c r="B491" i="3"/>
  <c r="A492" i="3"/>
  <c r="B492" i="3"/>
  <c r="A493" i="3"/>
  <c r="B493" i="3"/>
  <c r="A494" i="3"/>
  <c r="B494" i="3"/>
  <c r="A495" i="3"/>
  <c r="B495" i="3"/>
  <c r="A496" i="3"/>
  <c r="B496" i="3"/>
  <c r="A497" i="3"/>
  <c r="B497" i="3"/>
  <c r="A498" i="3"/>
  <c r="B498" i="3"/>
  <c r="A499" i="3"/>
  <c r="B499" i="3"/>
  <c r="A500" i="3"/>
  <c r="B500" i="3"/>
  <c r="A501" i="3"/>
  <c r="B501" i="3"/>
  <c r="A502" i="3"/>
  <c r="B502" i="3"/>
  <c r="A503" i="3"/>
  <c r="B503" i="3"/>
  <c r="A504" i="3"/>
  <c r="B504" i="3"/>
  <c r="A505" i="3"/>
  <c r="B505" i="3"/>
  <c r="A506" i="3"/>
  <c r="B506" i="3"/>
  <c r="A507" i="3"/>
  <c r="B507" i="3"/>
  <c r="A508" i="3"/>
  <c r="B508" i="3"/>
  <c r="A509" i="3"/>
  <c r="B509" i="3"/>
  <c r="A510" i="3"/>
  <c r="B510" i="3"/>
  <c r="A511" i="3"/>
  <c r="B511" i="3"/>
  <c r="A512" i="3"/>
  <c r="B512" i="3"/>
  <c r="A513" i="3"/>
  <c r="B513" i="3"/>
  <c r="A514" i="3"/>
  <c r="B514" i="3"/>
  <c r="A515" i="3"/>
  <c r="B515" i="3"/>
  <c r="A516" i="3"/>
  <c r="B516" i="3"/>
  <c r="A517" i="3"/>
  <c r="B517" i="3"/>
  <c r="A518" i="3"/>
  <c r="B518" i="3"/>
  <c r="A519" i="3"/>
  <c r="B519" i="3"/>
  <c r="A520" i="3"/>
  <c r="B520" i="3"/>
  <c r="A521" i="3"/>
  <c r="B521" i="3"/>
  <c r="A522" i="3"/>
  <c r="B522" i="3"/>
  <c r="A523" i="3"/>
  <c r="B523" i="3"/>
  <c r="A524" i="3"/>
  <c r="B524" i="3"/>
  <c r="A525" i="3"/>
  <c r="B525" i="3"/>
  <c r="A526" i="3"/>
  <c r="B526" i="3"/>
  <c r="A527" i="3"/>
  <c r="B527" i="3"/>
  <c r="A528" i="3"/>
  <c r="B528" i="3"/>
  <c r="A529" i="3"/>
  <c r="B529" i="3"/>
  <c r="A530" i="3"/>
  <c r="B530" i="3"/>
  <c r="A531" i="3"/>
  <c r="B531" i="3"/>
  <c r="A532" i="3"/>
  <c r="B532" i="3"/>
  <c r="A533" i="3"/>
  <c r="B533" i="3"/>
  <c r="A534" i="3"/>
  <c r="B534" i="3"/>
  <c r="A535" i="3"/>
  <c r="B535" i="3"/>
  <c r="A536" i="3"/>
  <c r="B536" i="3"/>
  <c r="A537" i="3"/>
  <c r="B537" i="3"/>
  <c r="A538" i="3"/>
  <c r="B538" i="3"/>
  <c r="A539" i="3"/>
  <c r="B539" i="3"/>
  <c r="A540" i="3"/>
  <c r="B540" i="3"/>
  <c r="A541" i="3"/>
  <c r="B541" i="3"/>
  <c r="A542" i="3"/>
  <c r="B542" i="3"/>
  <c r="A543" i="3"/>
  <c r="B543" i="3"/>
  <c r="A544" i="3"/>
  <c r="B544" i="3"/>
  <c r="A545" i="3"/>
  <c r="B545" i="3"/>
  <c r="A546" i="3"/>
  <c r="B546" i="3"/>
  <c r="A547" i="3"/>
  <c r="B547" i="3"/>
  <c r="A548" i="3"/>
  <c r="B548" i="3"/>
  <c r="A549" i="3"/>
  <c r="B549" i="3"/>
  <c r="A550" i="3"/>
  <c r="B550" i="3"/>
  <c r="A551" i="3"/>
  <c r="B551" i="3"/>
  <c r="A552" i="3"/>
  <c r="B552" i="3"/>
  <c r="A553" i="3"/>
  <c r="B553" i="3"/>
  <c r="A554" i="3"/>
  <c r="B554" i="3"/>
  <c r="A555" i="3"/>
  <c r="B555" i="3"/>
  <c r="A556" i="3"/>
  <c r="B556" i="3"/>
  <c r="A557" i="3"/>
  <c r="B557" i="3"/>
  <c r="A558" i="3"/>
  <c r="B558" i="3"/>
  <c r="A559" i="3"/>
  <c r="B559" i="3"/>
  <c r="A560" i="3"/>
  <c r="B560" i="3"/>
  <c r="A561" i="3"/>
  <c r="B561" i="3"/>
  <c r="A562" i="3"/>
  <c r="B562" i="3"/>
  <c r="A563" i="3"/>
  <c r="B563" i="3"/>
  <c r="A564" i="3"/>
  <c r="B564" i="3"/>
  <c r="A565" i="3"/>
  <c r="B565" i="3"/>
  <c r="A566" i="3"/>
  <c r="B566" i="3"/>
  <c r="A567" i="3"/>
  <c r="B567" i="3"/>
  <c r="A568" i="3"/>
  <c r="B568" i="3"/>
  <c r="A569" i="3"/>
  <c r="B569" i="3"/>
  <c r="A570" i="3"/>
  <c r="B570" i="3"/>
  <c r="A571" i="3"/>
  <c r="B571" i="3"/>
  <c r="A572" i="3"/>
  <c r="B572" i="3"/>
  <c r="A573" i="3"/>
  <c r="B573" i="3"/>
  <c r="A574" i="3"/>
  <c r="B574" i="3"/>
  <c r="A575" i="3"/>
  <c r="B575" i="3"/>
  <c r="A576" i="3"/>
  <c r="B576" i="3"/>
  <c r="A577" i="3"/>
  <c r="B577" i="3"/>
  <c r="A578" i="3"/>
  <c r="B578" i="3"/>
  <c r="A579" i="3"/>
  <c r="B579" i="3"/>
  <c r="A580" i="3"/>
  <c r="B580" i="3"/>
  <c r="A581" i="3"/>
  <c r="B581" i="3"/>
  <c r="A582" i="3"/>
  <c r="B582" i="3"/>
  <c r="A583" i="3"/>
  <c r="B583" i="3"/>
  <c r="A584" i="3"/>
  <c r="B584" i="3"/>
  <c r="A585" i="3"/>
  <c r="B585" i="3"/>
  <c r="A586" i="3"/>
  <c r="B586" i="3"/>
  <c r="A587" i="3"/>
  <c r="B587" i="3"/>
  <c r="A588" i="3"/>
  <c r="B588" i="3"/>
  <c r="A589" i="3"/>
  <c r="B589" i="3"/>
  <c r="A590" i="3"/>
  <c r="B590" i="3"/>
  <c r="A591" i="3"/>
  <c r="B591" i="3"/>
  <c r="A592" i="3"/>
  <c r="B592" i="3"/>
  <c r="A593" i="3"/>
  <c r="B593" i="3"/>
  <c r="A594" i="3"/>
  <c r="B594" i="3"/>
  <c r="A595" i="3"/>
  <c r="B595" i="3"/>
  <c r="A596" i="3"/>
  <c r="B596" i="3"/>
  <c r="A597" i="3"/>
  <c r="B597" i="3"/>
  <c r="A598" i="3"/>
  <c r="B598" i="3"/>
  <c r="A599" i="3"/>
  <c r="B599" i="3"/>
  <c r="A600" i="3"/>
  <c r="B600" i="3"/>
  <c r="A601" i="3"/>
  <c r="B601" i="3"/>
  <c r="A602" i="3"/>
  <c r="B602" i="3"/>
  <c r="A603" i="3"/>
  <c r="B603" i="3"/>
  <c r="A604" i="3"/>
  <c r="B604" i="3"/>
  <c r="A605" i="3"/>
  <c r="B605" i="3"/>
  <c r="A606" i="3"/>
  <c r="B606" i="3"/>
  <c r="A607" i="3"/>
  <c r="B607" i="3"/>
  <c r="A608" i="3"/>
  <c r="B608" i="3"/>
  <c r="A609" i="3"/>
  <c r="B609" i="3"/>
  <c r="A610" i="3"/>
  <c r="B610" i="3"/>
  <c r="A611" i="3"/>
  <c r="B611" i="3"/>
  <c r="A612" i="3"/>
  <c r="B612" i="3"/>
  <c r="A613" i="3"/>
  <c r="B613" i="3"/>
  <c r="A614" i="3"/>
  <c r="B614" i="3"/>
  <c r="A615" i="3"/>
  <c r="B615" i="3"/>
  <c r="A616" i="3"/>
  <c r="B616" i="3"/>
  <c r="A617" i="3"/>
  <c r="B617" i="3"/>
  <c r="A618" i="3"/>
  <c r="B618" i="3"/>
  <c r="A619" i="3"/>
  <c r="B619" i="3"/>
  <c r="A620" i="3"/>
  <c r="B620" i="3"/>
  <c r="A621" i="3"/>
  <c r="B621" i="3"/>
  <c r="A622" i="3"/>
  <c r="B622" i="3"/>
  <c r="A623" i="3"/>
  <c r="B623" i="3"/>
  <c r="A624" i="3"/>
  <c r="B624" i="3"/>
  <c r="A625" i="3"/>
  <c r="B625" i="3"/>
  <c r="A626" i="3"/>
  <c r="B626" i="3"/>
  <c r="A627" i="3"/>
  <c r="B627" i="3"/>
  <c r="A628" i="3"/>
  <c r="B628" i="3"/>
  <c r="A629" i="3"/>
  <c r="B629" i="3"/>
  <c r="A630" i="3"/>
  <c r="B630" i="3"/>
  <c r="A631" i="3"/>
  <c r="B631" i="3"/>
  <c r="A632" i="3"/>
  <c r="B632" i="3"/>
  <c r="A633" i="3"/>
  <c r="B633" i="3"/>
  <c r="A634" i="3"/>
  <c r="B634" i="3"/>
  <c r="A635" i="3"/>
  <c r="B635" i="3"/>
  <c r="A636" i="3"/>
  <c r="B636" i="3"/>
  <c r="A637" i="3"/>
  <c r="B637" i="3"/>
  <c r="A638" i="3"/>
  <c r="B638" i="3"/>
  <c r="A639" i="3"/>
  <c r="B639" i="3"/>
  <c r="A640" i="3"/>
  <c r="B640" i="3"/>
  <c r="A641" i="3"/>
  <c r="B641" i="3"/>
  <c r="A642" i="3"/>
  <c r="B642" i="3"/>
  <c r="A643" i="3"/>
  <c r="B643" i="3"/>
  <c r="A644" i="3"/>
  <c r="B644" i="3"/>
  <c r="A645" i="3"/>
  <c r="B645" i="3"/>
  <c r="A646" i="3"/>
  <c r="B646" i="3"/>
  <c r="A647" i="3"/>
  <c r="B647" i="3"/>
  <c r="A648" i="3"/>
  <c r="B648" i="3"/>
  <c r="A649" i="3"/>
  <c r="B649" i="3"/>
  <c r="A650" i="3"/>
  <c r="B650" i="3"/>
  <c r="A651" i="3"/>
  <c r="B651" i="3"/>
  <c r="A652" i="3"/>
  <c r="B652" i="3"/>
  <c r="A653" i="3"/>
  <c r="B653" i="3"/>
  <c r="A654" i="3"/>
  <c r="B654" i="3"/>
  <c r="A655" i="3"/>
  <c r="B655" i="3"/>
  <c r="A656" i="3"/>
  <c r="B656" i="3"/>
  <c r="A657" i="3"/>
  <c r="B657" i="3"/>
  <c r="A658" i="3"/>
  <c r="B658" i="3"/>
  <c r="A659" i="3"/>
  <c r="B659" i="3"/>
  <c r="A660" i="3"/>
  <c r="B660" i="3"/>
  <c r="A661" i="3"/>
  <c r="B661" i="3"/>
  <c r="A662" i="3"/>
  <c r="B662" i="3"/>
  <c r="A663" i="3"/>
  <c r="B663" i="3"/>
  <c r="A664" i="3"/>
  <c r="B664" i="3"/>
  <c r="A665" i="3"/>
  <c r="B665" i="3"/>
  <c r="A666" i="3"/>
  <c r="B666" i="3"/>
  <c r="A667" i="3"/>
  <c r="B667" i="3"/>
  <c r="A668" i="3"/>
  <c r="B668" i="3"/>
  <c r="A669" i="3"/>
  <c r="B669" i="3"/>
  <c r="A670" i="3"/>
  <c r="B670" i="3"/>
  <c r="A671" i="3"/>
  <c r="B671" i="3"/>
  <c r="A672" i="3"/>
  <c r="B672" i="3"/>
  <c r="A673" i="3"/>
  <c r="B673" i="3"/>
  <c r="A674" i="3"/>
  <c r="B674" i="3"/>
  <c r="A675" i="3"/>
  <c r="B675" i="3"/>
  <c r="A676" i="3"/>
  <c r="B676" i="3"/>
  <c r="A677" i="3"/>
  <c r="B677" i="3"/>
  <c r="A678" i="3"/>
  <c r="B678" i="3"/>
  <c r="A679" i="3"/>
  <c r="B679" i="3"/>
  <c r="A680" i="3"/>
  <c r="B680" i="3"/>
  <c r="A681" i="3"/>
  <c r="B681" i="3"/>
  <c r="A682" i="3"/>
  <c r="B682" i="3"/>
  <c r="A683" i="3"/>
  <c r="B683" i="3"/>
  <c r="A684" i="3"/>
  <c r="B684" i="3"/>
  <c r="A685" i="3"/>
  <c r="B685" i="3"/>
  <c r="A686" i="3"/>
  <c r="B686" i="3"/>
  <c r="A687" i="3"/>
  <c r="B687" i="3"/>
  <c r="A688" i="3"/>
  <c r="B688" i="3"/>
  <c r="A689" i="3"/>
  <c r="B689" i="3"/>
  <c r="A690" i="3"/>
  <c r="B690" i="3"/>
  <c r="A691" i="3"/>
  <c r="B691" i="3"/>
  <c r="A692" i="3"/>
  <c r="B692" i="3"/>
  <c r="A693" i="3"/>
  <c r="B693" i="3"/>
  <c r="A694" i="3"/>
  <c r="B694" i="3"/>
  <c r="A695" i="3"/>
  <c r="B695" i="3"/>
  <c r="A696" i="3"/>
  <c r="B696" i="3"/>
  <c r="A697" i="3"/>
  <c r="B697" i="3"/>
  <c r="A698" i="3"/>
  <c r="B698" i="3"/>
  <c r="A699" i="3"/>
  <c r="B699" i="3"/>
  <c r="A700" i="3"/>
  <c r="B700" i="3"/>
  <c r="A701" i="3"/>
  <c r="B701" i="3"/>
  <c r="A702" i="3"/>
  <c r="B702" i="3"/>
  <c r="A703" i="3"/>
  <c r="B703" i="3"/>
  <c r="A704" i="3"/>
  <c r="B704" i="3"/>
  <c r="A705" i="3"/>
  <c r="B705" i="3"/>
  <c r="A706" i="3"/>
  <c r="B706" i="3"/>
  <c r="A707" i="3"/>
  <c r="B707" i="3"/>
  <c r="A708" i="3"/>
  <c r="B708" i="3"/>
  <c r="A709" i="3"/>
  <c r="B709" i="3"/>
  <c r="A710" i="3"/>
  <c r="B710" i="3"/>
  <c r="A711" i="3"/>
  <c r="B711" i="3"/>
  <c r="A712" i="3"/>
  <c r="B712" i="3"/>
  <c r="A713" i="3"/>
  <c r="B713" i="3"/>
  <c r="A714" i="3"/>
  <c r="B714" i="3"/>
  <c r="A715" i="3"/>
  <c r="B715" i="3"/>
  <c r="A716" i="3"/>
  <c r="B716" i="3"/>
  <c r="A717" i="3"/>
  <c r="B717" i="3"/>
  <c r="A718" i="3"/>
  <c r="B718" i="3"/>
  <c r="A719" i="3"/>
  <c r="B719" i="3"/>
  <c r="A720" i="3"/>
  <c r="B720" i="3"/>
  <c r="A721" i="3"/>
  <c r="B721" i="3"/>
  <c r="A722" i="3"/>
  <c r="B722" i="3"/>
  <c r="A723" i="3"/>
  <c r="B723" i="3"/>
  <c r="A724" i="3"/>
  <c r="B724" i="3"/>
  <c r="A725" i="3"/>
  <c r="B725" i="3"/>
  <c r="A726" i="3"/>
  <c r="B726" i="3"/>
  <c r="A727" i="3"/>
  <c r="B727" i="3"/>
  <c r="A728" i="3"/>
  <c r="B728" i="3"/>
  <c r="A729" i="3"/>
  <c r="B729" i="3"/>
  <c r="A730" i="3"/>
  <c r="B730" i="3"/>
  <c r="A731" i="3"/>
  <c r="B731" i="3"/>
  <c r="A732" i="3"/>
  <c r="B732" i="3"/>
  <c r="A733" i="3"/>
  <c r="B733" i="3"/>
  <c r="A734" i="3"/>
  <c r="B734" i="3"/>
  <c r="A735" i="3"/>
  <c r="B735" i="3"/>
  <c r="A736" i="3"/>
  <c r="B736" i="3"/>
  <c r="A737" i="3"/>
  <c r="B737" i="3"/>
  <c r="A738" i="3"/>
  <c r="B738" i="3"/>
  <c r="A739" i="3"/>
  <c r="B739" i="3"/>
  <c r="A740" i="3"/>
  <c r="B740" i="3"/>
  <c r="A741" i="3"/>
  <c r="B741" i="3"/>
  <c r="A742" i="3"/>
  <c r="B742" i="3"/>
  <c r="A743" i="3"/>
  <c r="B743" i="3"/>
  <c r="A744" i="3"/>
  <c r="B744" i="3"/>
  <c r="A745" i="3"/>
  <c r="B745" i="3"/>
  <c r="A746" i="3"/>
  <c r="B746" i="3"/>
  <c r="A747" i="3"/>
  <c r="B747" i="3"/>
  <c r="A748" i="3"/>
  <c r="B748" i="3"/>
  <c r="A749" i="3"/>
  <c r="B749" i="3"/>
  <c r="A750" i="3"/>
  <c r="B750" i="3"/>
  <c r="A751" i="3"/>
  <c r="B751" i="3"/>
  <c r="A752" i="3"/>
  <c r="B752" i="3"/>
  <c r="A753" i="3"/>
  <c r="B753" i="3"/>
  <c r="A754" i="3"/>
  <c r="B754" i="3"/>
  <c r="A755" i="3"/>
  <c r="B755" i="3"/>
  <c r="A756" i="3"/>
  <c r="B756" i="3"/>
  <c r="A757" i="3"/>
  <c r="B757" i="3"/>
  <c r="A758" i="3"/>
  <c r="B758" i="3"/>
  <c r="A759" i="3"/>
  <c r="B759" i="3"/>
  <c r="A760" i="3"/>
  <c r="B760" i="3"/>
  <c r="A761" i="3"/>
  <c r="B761" i="3"/>
  <c r="A762" i="3"/>
  <c r="B762" i="3"/>
  <c r="A763" i="3"/>
  <c r="B763" i="3"/>
  <c r="A764" i="3"/>
  <c r="B764" i="3"/>
  <c r="A765" i="3"/>
  <c r="B765" i="3"/>
  <c r="A766" i="3"/>
  <c r="B766" i="3"/>
  <c r="A767" i="3"/>
  <c r="B767" i="3"/>
  <c r="A768" i="3"/>
  <c r="B768" i="3"/>
  <c r="A769" i="3"/>
  <c r="B769" i="3"/>
  <c r="A770" i="3"/>
  <c r="B770" i="3"/>
  <c r="A771" i="3"/>
  <c r="B771" i="3"/>
  <c r="A772" i="3"/>
  <c r="B772" i="3"/>
  <c r="A773" i="3"/>
  <c r="B773" i="3"/>
  <c r="A774" i="3"/>
  <c r="B774" i="3"/>
  <c r="A775" i="3"/>
  <c r="B775" i="3"/>
  <c r="A776" i="3"/>
  <c r="B776" i="3"/>
  <c r="A777" i="3"/>
  <c r="B777" i="3"/>
  <c r="A778" i="3"/>
  <c r="B778" i="3"/>
  <c r="A779" i="3"/>
  <c r="B779" i="3"/>
  <c r="A780" i="3"/>
  <c r="B780" i="3"/>
  <c r="A781" i="3"/>
  <c r="B781" i="3"/>
  <c r="A782" i="3"/>
  <c r="B782" i="3"/>
  <c r="A783" i="3"/>
  <c r="B783" i="3"/>
  <c r="A784" i="3"/>
  <c r="B784" i="3"/>
  <c r="A785" i="3"/>
  <c r="B785" i="3"/>
  <c r="A786" i="3"/>
  <c r="B786" i="3"/>
  <c r="A787" i="3"/>
  <c r="B787" i="3"/>
  <c r="A788" i="3"/>
  <c r="B788" i="3"/>
  <c r="A789" i="3"/>
  <c r="B789" i="3"/>
  <c r="A790" i="3"/>
  <c r="B790" i="3"/>
  <c r="A791" i="3"/>
  <c r="B791" i="3"/>
  <c r="A792" i="3"/>
  <c r="B792" i="3"/>
  <c r="A793" i="3"/>
  <c r="B793" i="3"/>
  <c r="A794" i="3"/>
  <c r="B794" i="3"/>
  <c r="A795" i="3"/>
  <c r="B795" i="3"/>
  <c r="A796" i="3"/>
  <c r="B796" i="3"/>
  <c r="A797" i="3"/>
  <c r="B797" i="3"/>
  <c r="A798" i="3"/>
  <c r="B798" i="3"/>
  <c r="A799" i="3"/>
  <c r="B799" i="3"/>
  <c r="A800" i="3"/>
  <c r="B800" i="3"/>
  <c r="A801" i="3"/>
  <c r="B801" i="3"/>
  <c r="A802" i="3"/>
  <c r="B802" i="3"/>
  <c r="A803" i="3"/>
  <c r="B803" i="3"/>
  <c r="A804" i="3"/>
  <c r="B804" i="3"/>
  <c r="A805" i="3"/>
  <c r="B805" i="3"/>
  <c r="A806" i="3"/>
  <c r="B806" i="3"/>
  <c r="A807" i="3"/>
  <c r="B807" i="3"/>
  <c r="A808" i="3"/>
  <c r="B808" i="3"/>
  <c r="A809" i="3"/>
  <c r="B809" i="3"/>
  <c r="A810" i="3"/>
  <c r="B810" i="3"/>
  <c r="A811" i="3"/>
  <c r="B811" i="3"/>
  <c r="A812" i="3"/>
  <c r="B812" i="3"/>
  <c r="A813" i="3"/>
  <c r="B813" i="3"/>
  <c r="A814" i="3"/>
  <c r="B814" i="3"/>
  <c r="A815" i="3"/>
  <c r="B815" i="3"/>
  <c r="A816" i="3"/>
  <c r="B816" i="3"/>
  <c r="A817" i="3"/>
  <c r="B817" i="3"/>
  <c r="A818" i="3"/>
  <c r="B818" i="3"/>
  <c r="A819" i="3"/>
  <c r="B819" i="3"/>
  <c r="A820" i="3"/>
  <c r="B820" i="3"/>
  <c r="A821" i="3"/>
  <c r="B821" i="3"/>
  <c r="A822" i="3"/>
  <c r="B822" i="3"/>
  <c r="A823" i="3"/>
  <c r="B823" i="3"/>
  <c r="A824" i="3"/>
  <c r="B824" i="3"/>
  <c r="A825" i="3"/>
  <c r="B825" i="3"/>
  <c r="A826" i="3"/>
  <c r="B826" i="3"/>
  <c r="A827" i="3"/>
  <c r="B827" i="3"/>
  <c r="A828" i="3"/>
  <c r="B828" i="3"/>
  <c r="A829" i="3"/>
  <c r="B829" i="3"/>
  <c r="A830" i="3"/>
  <c r="B830" i="3"/>
  <c r="A831" i="3"/>
  <c r="B831" i="3"/>
  <c r="A832" i="3"/>
  <c r="B832" i="3"/>
  <c r="A833" i="3"/>
  <c r="B833" i="3"/>
  <c r="A834" i="3"/>
  <c r="B834" i="3"/>
  <c r="A835" i="3"/>
  <c r="B835" i="3"/>
  <c r="A836" i="3"/>
  <c r="B836" i="3"/>
  <c r="A837" i="3"/>
  <c r="B837" i="3"/>
  <c r="A838" i="3"/>
  <c r="B838" i="3"/>
  <c r="A839" i="3"/>
  <c r="B839" i="3"/>
  <c r="A840" i="3"/>
  <c r="B840" i="3"/>
  <c r="A841" i="3"/>
  <c r="B841" i="3"/>
  <c r="A842" i="3"/>
  <c r="B842" i="3"/>
  <c r="A843" i="3"/>
  <c r="B843" i="3"/>
  <c r="A844" i="3"/>
  <c r="B844" i="3"/>
  <c r="A845" i="3"/>
  <c r="B845" i="3"/>
  <c r="A846" i="3"/>
  <c r="B846" i="3"/>
  <c r="A847" i="3"/>
  <c r="B847" i="3"/>
  <c r="A848" i="3"/>
  <c r="B848" i="3"/>
  <c r="A849" i="3"/>
  <c r="B849" i="3"/>
  <c r="A850" i="3"/>
  <c r="B850" i="3"/>
  <c r="A851" i="3"/>
  <c r="B851" i="3"/>
  <c r="A852" i="3"/>
  <c r="B852" i="3"/>
  <c r="A853" i="3"/>
  <c r="B853" i="3"/>
  <c r="A854" i="3"/>
  <c r="B854" i="3"/>
  <c r="A855" i="3"/>
  <c r="B855" i="3"/>
  <c r="A856" i="3"/>
  <c r="B856" i="3"/>
  <c r="A857" i="3"/>
  <c r="B857" i="3"/>
  <c r="A858" i="3"/>
  <c r="B858" i="3"/>
  <c r="A859" i="3"/>
  <c r="B859" i="3"/>
  <c r="A860" i="3"/>
  <c r="B860" i="3"/>
  <c r="A861" i="3"/>
  <c r="B861" i="3"/>
  <c r="A862" i="3"/>
  <c r="B862" i="3"/>
  <c r="A863" i="3"/>
  <c r="B863" i="3"/>
  <c r="A864" i="3"/>
  <c r="B864" i="3"/>
  <c r="A865" i="3"/>
  <c r="B865" i="3"/>
  <c r="A866" i="3"/>
  <c r="B866" i="3"/>
  <c r="A867" i="3"/>
  <c r="B867" i="3"/>
  <c r="A868" i="3"/>
  <c r="B868" i="3"/>
  <c r="A869" i="3"/>
  <c r="B869" i="3"/>
  <c r="A870" i="3"/>
  <c r="B870" i="3"/>
  <c r="A871" i="3"/>
  <c r="B871" i="3"/>
  <c r="A872" i="3"/>
  <c r="B872" i="3"/>
  <c r="A873" i="3"/>
  <c r="B873" i="3"/>
  <c r="A874" i="3"/>
  <c r="B874" i="3"/>
  <c r="A875" i="3"/>
  <c r="B875" i="3"/>
  <c r="A876" i="3"/>
  <c r="B876" i="3"/>
  <c r="A877" i="3"/>
  <c r="B877" i="3"/>
  <c r="A878" i="3"/>
  <c r="B878" i="3"/>
  <c r="A879" i="3"/>
  <c r="B879" i="3"/>
  <c r="A880" i="3"/>
  <c r="B880" i="3"/>
  <c r="A881" i="3"/>
  <c r="B881" i="3"/>
  <c r="A882" i="3"/>
  <c r="B882" i="3"/>
  <c r="A883" i="3"/>
  <c r="B883" i="3"/>
  <c r="A884" i="3"/>
  <c r="B884" i="3"/>
  <c r="A885" i="3"/>
  <c r="B885" i="3"/>
  <c r="A886" i="3"/>
  <c r="B886" i="3"/>
  <c r="A887" i="3"/>
  <c r="B887" i="3"/>
  <c r="A888" i="3"/>
  <c r="B888" i="3"/>
  <c r="A889" i="3"/>
  <c r="B889" i="3"/>
  <c r="A890" i="3"/>
  <c r="B890" i="3"/>
  <c r="A891" i="3"/>
  <c r="B891" i="3"/>
  <c r="A892" i="3"/>
  <c r="B892" i="3"/>
  <c r="A893" i="3"/>
  <c r="B893" i="3"/>
  <c r="A894" i="3"/>
  <c r="B894" i="3"/>
  <c r="A895" i="3"/>
  <c r="B895" i="3"/>
  <c r="A896" i="3"/>
  <c r="B896" i="3"/>
  <c r="A897" i="3"/>
  <c r="B897" i="3"/>
  <c r="A898" i="3"/>
  <c r="B898" i="3"/>
  <c r="A899" i="3"/>
  <c r="B899" i="3"/>
  <c r="A900" i="3"/>
  <c r="B900" i="3"/>
  <c r="A901" i="3"/>
  <c r="B901" i="3"/>
  <c r="A902" i="3"/>
  <c r="B902" i="3"/>
  <c r="A903" i="3"/>
  <c r="B903" i="3"/>
  <c r="A904" i="3"/>
  <c r="B904" i="3"/>
  <c r="A905" i="3"/>
  <c r="B905" i="3"/>
  <c r="A906" i="3"/>
  <c r="B906" i="3"/>
  <c r="A907" i="3"/>
  <c r="B907" i="3"/>
  <c r="A908" i="3"/>
  <c r="B908" i="3"/>
  <c r="A909" i="3"/>
  <c r="B909" i="3"/>
  <c r="A910" i="3"/>
  <c r="B910" i="3"/>
  <c r="A911" i="3"/>
  <c r="B911" i="3"/>
  <c r="A912" i="3"/>
  <c r="B912" i="3"/>
  <c r="A913" i="3"/>
  <c r="B913" i="3"/>
  <c r="A914" i="3"/>
  <c r="B914" i="3"/>
  <c r="A915" i="3"/>
  <c r="B915" i="3"/>
  <c r="A916" i="3"/>
  <c r="B916" i="3"/>
  <c r="A917" i="3"/>
  <c r="B917" i="3"/>
  <c r="A918" i="3"/>
  <c r="B918" i="3"/>
  <c r="A919" i="3"/>
  <c r="B919" i="3"/>
  <c r="A920" i="3"/>
  <c r="B920" i="3"/>
  <c r="A921" i="3"/>
  <c r="B921" i="3"/>
  <c r="A922" i="3"/>
  <c r="B922" i="3"/>
  <c r="A923" i="3"/>
  <c r="B923" i="3"/>
  <c r="A924" i="3"/>
  <c r="B924" i="3"/>
  <c r="A925" i="3"/>
  <c r="B925" i="3"/>
  <c r="A926" i="3"/>
  <c r="B926" i="3"/>
  <c r="A927" i="3"/>
  <c r="B927" i="3"/>
  <c r="A928" i="3"/>
  <c r="B928" i="3"/>
  <c r="A929" i="3"/>
  <c r="B929" i="3"/>
  <c r="A930" i="3"/>
  <c r="B930" i="3"/>
  <c r="A931" i="3"/>
  <c r="B931" i="3"/>
  <c r="A932" i="3"/>
  <c r="B932" i="3"/>
  <c r="A933" i="3"/>
  <c r="B933" i="3"/>
  <c r="A934" i="3"/>
  <c r="B934" i="3"/>
  <c r="A935" i="3"/>
  <c r="B935" i="3"/>
  <c r="A936" i="3"/>
  <c r="B936" i="3"/>
  <c r="A937" i="3"/>
  <c r="B937" i="3"/>
  <c r="A938" i="3"/>
  <c r="B938" i="3"/>
  <c r="A939" i="3"/>
  <c r="B939" i="3"/>
  <c r="A940" i="3"/>
  <c r="B940" i="3"/>
  <c r="A941" i="3"/>
  <c r="B941" i="3"/>
  <c r="A942" i="3"/>
  <c r="B942" i="3"/>
  <c r="A943" i="3"/>
  <c r="B943" i="3"/>
  <c r="A944" i="3"/>
  <c r="B944" i="3"/>
  <c r="A945" i="3"/>
  <c r="B945" i="3"/>
  <c r="A946" i="3"/>
  <c r="B946" i="3"/>
  <c r="A947" i="3"/>
  <c r="B947" i="3"/>
  <c r="A948" i="3"/>
  <c r="B948" i="3"/>
  <c r="A949" i="3"/>
  <c r="B949" i="3"/>
  <c r="A950" i="3"/>
  <c r="B950" i="3"/>
  <c r="A951" i="3"/>
  <c r="B951" i="3"/>
  <c r="A952" i="3"/>
  <c r="B952" i="3"/>
  <c r="A953" i="3"/>
  <c r="B953" i="3"/>
  <c r="A954" i="3"/>
  <c r="B954" i="3"/>
  <c r="A955" i="3"/>
  <c r="B955" i="3"/>
  <c r="A956" i="3"/>
  <c r="B956" i="3"/>
  <c r="A957" i="3"/>
  <c r="B957" i="3"/>
  <c r="A958" i="3"/>
  <c r="B958" i="3"/>
  <c r="A959" i="3"/>
  <c r="B959" i="3"/>
  <c r="A960" i="3"/>
  <c r="B960" i="3"/>
  <c r="A961" i="3"/>
  <c r="B961" i="3"/>
  <c r="A962" i="3"/>
  <c r="B962" i="3"/>
  <c r="A963" i="3"/>
  <c r="B963" i="3"/>
  <c r="A964" i="3"/>
  <c r="B964" i="3"/>
  <c r="A965" i="3"/>
  <c r="B965" i="3"/>
  <c r="A966" i="3"/>
  <c r="B966" i="3"/>
  <c r="A967" i="3"/>
  <c r="B967" i="3"/>
  <c r="A968" i="3"/>
  <c r="B968" i="3"/>
  <c r="A969" i="3"/>
  <c r="B969" i="3"/>
  <c r="A970" i="3"/>
  <c r="B970" i="3"/>
  <c r="A971" i="3"/>
  <c r="B971" i="3"/>
  <c r="A972" i="3"/>
  <c r="B972" i="3"/>
  <c r="A973" i="3"/>
  <c r="B973" i="3"/>
  <c r="A974" i="3"/>
  <c r="B974" i="3"/>
  <c r="A975" i="3"/>
  <c r="B975" i="3"/>
  <c r="A976" i="3"/>
  <c r="B976" i="3"/>
  <c r="A977" i="3"/>
  <c r="B977" i="3"/>
  <c r="A978" i="3"/>
  <c r="B978" i="3"/>
  <c r="A979" i="3"/>
  <c r="B979" i="3"/>
  <c r="A980" i="3"/>
  <c r="B980" i="3"/>
  <c r="A981" i="3"/>
  <c r="B981" i="3"/>
  <c r="A982" i="3"/>
  <c r="B982" i="3"/>
  <c r="A983" i="3"/>
  <c r="B983" i="3"/>
  <c r="A984" i="3"/>
  <c r="B984" i="3"/>
  <c r="A985" i="3"/>
  <c r="B985" i="3"/>
  <c r="A986" i="3"/>
  <c r="B986" i="3"/>
  <c r="A987" i="3"/>
  <c r="B987" i="3"/>
  <c r="A988" i="3"/>
  <c r="B988" i="3"/>
  <c r="A989" i="3"/>
  <c r="B989" i="3"/>
  <c r="A990" i="3"/>
  <c r="B990" i="3"/>
  <c r="A991" i="3"/>
  <c r="B991" i="3"/>
  <c r="A992" i="3"/>
  <c r="B992" i="3"/>
  <c r="A993" i="3"/>
  <c r="B993" i="3"/>
  <c r="A994" i="3"/>
  <c r="B994" i="3"/>
  <c r="A995" i="3"/>
  <c r="B995" i="3"/>
  <c r="A996" i="3"/>
  <c r="B996" i="3"/>
  <c r="A997" i="3"/>
  <c r="B997" i="3"/>
  <c r="A998" i="3"/>
  <c r="B998" i="3"/>
  <c r="A999" i="3"/>
  <c r="B999" i="3"/>
  <c r="A1000" i="3"/>
  <c r="B1000" i="3"/>
  <c r="A1001" i="3"/>
  <c r="B1001" i="3"/>
  <c r="A1002" i="3"/>
  <c r="B1002" i="3"/>
  <c r="A1003" i="3"/>
  <c r="B1003" i="3"/>
  <c r="A1004" i="3"/>
  <c r="B1004" i="3"/>
  <c r="A1005" i="3"/>
  <c r="B1005" i="3"/>
  <c r="A1006" i="3"/>
  <c r="B1006" i="3"/>
  <c r="A1007" i="3"/>
  <c r="B1007" i="3"/>
  <c r="A1008" i="3"/>
  <c r="B1008" i="3"/>
  <c r="A1009" i="3"/>
  <c r="B1009" i="3"/>
  <c r="A1010" i="3"/>
  <c r="B1010" i="3"/>
  <c r="A1011" i="3"/>
  <c r="B1011" i="3"/>
  <c r="A1012" i="3"/>
  <c r="B1012" i="3"/>
  <c r="A1013" i="3"/>
  <c r="B1013" i="3"/>
  <c r="A1014" i="3"/>
  <c r="B1014" i="3"/>
  <c r="A1015" i="3"/>
  <c r="B1015" i="3"/>
  <c r="A1016" i="3"/>
  <c r="B1016" i="3"/>
  <c r="A1017" i="3"/>
  <c r="B1017" i="3"/>
  <c r="A1018" i="3"/>
  <c r="B1018" i="3"/>
  <c r="A1019" i="3"/>
  <c r="B1019" i="3"/>
  <c r="A1020" i="3"/>
  <c r="B1020" i="3"/>
  <c r="A1021" i="3"/>
  <c r="B1021" i="3"/>
  <c r="A1022" i="3"/>
  <c r="B1022" i="3"/>
  <c r="A1023" i="3"/>
  <c r="B1023" i="3"/>
  <c r="A1024" i="3"/>
  <c r="B1024" i="3"/>
  <c r="A1025" i="3"/>
  <c r="B1025" i="3"/>
  <c r="A1026" i="3"/>
  <c r="B1026" i="3"/>
  <c r="A1027" i="3"/>
  <c r="B1027" i="3"/>
  <c r="A1028" i="3"/>
  <c r="B1028" i="3"/>
  <c r="A1029" i="3"/>
  <c r="B1029" i="3"/>
  <c r="A1030" i="3"/>
  <c r="B1030" i="3"/>
  <c r="A1031" i="3"/>
  <c r="B1031" i="3"/>
  <c r="A1032" i="3"/>
  <c r="B1032" i="3"/>
  <c r="A1033" i="3"/>
  <c r="B1033" i="3"/>
  <c r="A1034" i="3"/>
  <c r="B1034" i="3"/>
  <c r="A1035" i="3"/>
  <c r="B1035" i="3"/>
  <c r="A1036" i="3"/>
  <c r="B1036" i="3"/>
  <c r="A1037" i="3"/>
  <c r="B1037" i="3"/>
  <c r="A1038" i="3"/>
  <c r="B1038" i="3"/>
  <c r="A1039" i="3"/>
  <c r="B1039" i="3"/>
  <c r="A1040" i="3"/>
  <c r="B1040" i="3"/>
  <c r="A1041" i="3"/>
  <c r="B1041" i="3"/>
  <c r="A1042" i="3"/>
  <c r="B1042" i="3"/>
  <c r="A1043" i="3"/>
  <c r="B1043" i="3"/>
  <c r="A1044" i="3"/>
  <c r="B1044" i="3"/>
  <c r="A1045" i="3"/>
  <c r="B1045" i="3"/>
  <c r="A1046" i="3"/>
  <c r="B1046" i="3"/>
  <c r="A1047" i="3"/>
  <c r="B1047" i="3"/>
  <c r="A1048" i="3"/>
  <c r="B1048" i="3"/>
  <c r="A1049" i="3"/>
  <c r="B1049" i="3"/>
  <c r="A1050" i="3"/>
  <c r="B1050" i="3"/>
  <c r="A1051" i="3"/>
  <c r="B1051" i="3"/>
  <c r="A1052" i="3"/>
  <c r="B1052" i="3"/>
  <c r="A1053" i="3"/>
  <c r="B1053" i="3"/>
  <c r="A1054" i="3"/>
  <c r="B1054" i="3"/>
  <c r="A1055" i="3"/>
  <c r="B1055" i="3"/>
  <c r="A1056" i="3"/>
  <c r="B1056" i="3"/>
  <c r="A1057" i="3"/>
  <c r="B1057" i="3"/>
  <c r="A1058" i="3"/>
  <c r="B1058" i="3"/>
  <c r="A1059" i="3"/>
  <c r="B1059" i="3"/>
  <c r="A1060" i="3"/>
  <c r="B1060" i="3"/>
  <c r="A1061" i="3"/>
  <c r="B1061" i="3"/>
  <c r="A1062" i="3"/>
  <c r="B1062" i="3"/>
  <c r="A1063" i="3"/>
  <c r="B1063" i="3"/>
  <c r="A1064" i="3"/>
  <c r="B1064" i="3"/>
  <c r="A1065" i="3"/>
  <c r="B1065" i="3"/>
  <c r="A1066" i="3"/>
  <c r="B1066" i="3"/>
  <c r="A1067" i="3"/>
  <c r="B1067" i="3"/>
  <c r="A1068" i="3"/>
  <c r="B1068" i="3"/>
  <c r="A1069" i="3"/>
  <c r="B1069" i="3"/>
  <c r="A1070" i="3"/>
  <c r="B1070" i="3"/>
  <c r="A1071" i="3"/>
  <c r="B1071" i="3"/>
  <c r="A1072" i="3"/>
  <c r="B1072" i="3"/>
  <c r="A1073" i="3"/>
  <c r="B1073" i="3"/>
  <c r="A1074" i="3"/>
  <c r="B1074" i="3"/>
  <c r="A1075" i="3"/>
  <c r="B1075" i="3"/>
  <c r="A1076" i="3"/>
  <c r="B1076" i="3"/>
  <c r="A1077" i="3"/>
  <c r="B1077" i="3"/>
  <c r="A1078" i="3"/>
  <c r="B1078" i="3"/>
  <c r="A1079" i="3"/>
  <c r="B1079" i="3"/>
  <c r="A1080" i="3"/>
  <c r="B1080" i="3"/>
  <c r="A1081" i="3"/>
  <c r="B1081" i="3"/>
  <c r="A1082" i="3"/>
  <c r="B1082" i="3"/>
  <c r="A1083" i="3"/>
  <c r="B1083" i="3"/>
  <c r="A1084" i="3"/>
  <c r="B1084" i="3"/>
  <c r="A1085" i="3"/>
  <c r="B1085" i="3"/>
  <c r="A1086" i="3"/>
  <c r="B1086" i="3"/>
  <c r="A1087" i="3"/>
  <c r="B1087" i="3"/>
  <c r="A1088" i="3"/>
  <c r="B1088" i="3"/>
  <c r="A1089" i="3"/>
  <c r="B1089" i="3"/>
  <c r="A1090" i="3"/>
  <c r="B1090" i="3"/>
  <c r="A1091" i="3"/>
  <c r="B1091" i="3"/>
  <c r="A1092" i="3"/>
  <c r="B1092" i="3"/>
  <c r="A1093" i="3"/>
  <c r="B1093" i="3"/>
  <c r="A1094" i="3"/>
  <c r="B1094" i="3"/>
  <c r="A1095" i="3"/>
  <c r="B1095" i="3"/>
  <c r="A1096" i="3"/>
  <c r="B1096" i="3"/>
  <c r="A1097" i="3"/>
  <c r="B1097" i="3"/>
  <c r="A1098" i="3"/>
  <c r="B1098" i="3"/>
  <c r="A1099" i="3"/>
  <c r="B1099" i="3"/>
  <c r="A1100" i="3"/>
  <c r="B1100" i="3"/>
  <c r="A1101" i="3"/>
  <c r="B1101" i="3"/>
  <c r="A1102" i="3"/>
  <c r="B1102" i="3"/>
  <c r="A1103" i="3"/>
  <c r="B1103" i="3"/>
  <c r="A1104" i="3"/>
  <c r="B1104" i="3"/>
  <c r="A1105" i="3"/>
  <c r="B1105" i="3"/>
  <c r="A1106" i="3"/>
  <c r="B1106" i="3"/>
  <c r="A1107" i="3"/>
  <c r="B1107" i="3"/>
  <c r="A1108" i="3"/>
  <c r="B1108" i="3"/>
  <c r="A1109" i="3"/>
  <c r="B1109" i="3"/>
  <c r="A1110" i="3"/>
  <c r="B1110" i="3"/>
  <c r="A1111" i="3"/>
  <c r="B1111" i="3"/>
  <c r="A1112" i="3"/>
  <c r="B1112" i="3"/>
  <c r="A1113" i="3"/>
  <c r="B1113" i="3"/>
  <c r="A1114" i="3"/>
  <c r="B1114" i="3"/>
  <c r="A1115" i="3"/>
  <c r="B1115" i="3"/>
  <c r="A1116" i="3"/>
  <c r="B1116" i="3"/>
  <c r="A1117" i="3"/>
  <c r="B1117" i="3"/>
  <c r="A1118" i="3"/>
  <c r="B1118" i="3"/>
  <c r="A1119" i="3"/>
  <c r="B1119" i="3"/>
  <c r="A1120" i="3"/>
  <c r="B1120" i="3"/>
  <c r="A1121" i="3"/>
  <c r="B1121" i="3"/>
  <c r="A1122" i="3"/>
  <c r="B1122" i="3"/>
  <c r="A1123" i="3"/>
  <c r="B1123" i="3"/>
  <c r="A1124" i="3"/>
  <c r="B1124" i="3"/>
  <c r="A1125" i="3"/>
  <c r="B1125" i="3"/>
  <c r="A1126" i="3"/>
  <c r="B1126" i="3"/>
  <c r="A1127" i="3"/>
  <c r="B1127" i="3"/>
  <c r="A1128" i="3"/>
  <c r="B1128" i="3"/>
  <c r="A1129" i="3"/>
  <c r="B1129" i="3"/>
  <c r="A1130" i="3"/>
  <c r="B1130" i="3"/>
  <c r="A1131" i="3"/>
  <c r="B1131" i="3"/>
  <c r="A1132" i="3"/>
  <c r="B1132" i="3"/>
  <c r="A1133" i="3"/>
  <c r="B1133" i="3"/>
  <c r="A1134" i="3"/>
  <c r="B1134" i="3"/>
  <c r="A1135" i="3"/>
  <c r="B1135" i="3"/>
  <c r="A1136" i="3"/>
  <c r="B1136" i="3"/>
  <c r="A1137" i="3"/>
  <c r="B1137" i="3"/>
  <c r="A1138" i="3"/>
  <c r="B1138" i="3"/>
  <c r="A1139" i="3"/>
  <c r="B1139" i="3"/>
  <c r="A1140" i="3"/>
  <c r="B1140" i="3"/>
  <c r="A1141" i="3"/>
  <c r="B1141" i="3"/>
  <c r="A1142" i="3"/>
  <c r="B1142" i="3"/>
  <c r="A1143" i="3"/>
  <c r="B1143" i="3"/>
  <c r="A1144" i="3"/>
  <c r="B1144" i="3"/>
  <c r="A1145" i="3"/>
  <c r="B1145" i="3"/>
  <c r="A1146" i="3"/>
  <c r="B1146" i="3"/>
  <c r="A1147" i="3"/>
  <c r="B1147" i="3"/>
  <c r="A1148" i="3"/>
  <c r="B1148" i="3"/>
  <c r="A1149" i="3"/>
  <c r="B1149" i="3"/>
  <c r="A1150" i="3"/>
  <c r="B1150" i="3"/>
  <c r="A1151" i="3"/>
  <c r="B1151" i="3"/>
  <c r="A1152" i="3"/>
  <c r="B1152" i="3"/>
  <c r="A1153" i="3"/>
  <c r="B1153" i="3"/>
  <c r="A1154" i="3"/>
  <c r="B1154" i="3"/>
  <c r="A1155" i="3"/>
  <c r="B1155" i="3"/>
  <c r="A1156" i="3"/>
  <c r="B1156" i="3"/>
  <c r="A1157" i="3"/>
  <c r="B1157" i="3"/>
  <c r="A1158" i="3"/>
  <c r="B1158" i="3"/>
  <c r="A1159" i="3"/>
  <c r="B1159" i="3"/>
  <c r="A1160" i="3"/>
  <c r="B1160" i="3"/>
  <c r="A1161" i="3"/>
  <c r="B1161" i="3"/>
  <c r="A1162" i="3"/>
  <c r="B1162" i="3"/>
  <c r="A1163" i="3"/>
  <c r="B1163" i="3"/>
  <c r="A1164" i="3"/>
  <c r="B1164" i="3"/>
  <c r="A1165" i="3"/>
  <c r="B1165" i="3"/>
  <c r="A1166" i="3"/>
  <c r="B1166" i="3"/>
  <c r="A1167" i="3"/>
  <c r="B1167" i="3"/>
  <c r="A1168" i="3"/>
  <c r="B1168" i="3"/>
  <c r="A1169" i="3"/>
  <c r="B1169" i="3"/>
  <c r="A1170" i="3"/>
  <c r="B1170" i="3"/>
  <c r="A1171" i="3"/>
  <c r="B1171" i="3"/>
  <c r="A1172" i="3"/>
  <c r="B1172" i="3"/>
  <c r="A1173" i="3"/>
  <c r="B1173" i="3"/>
  <c r="A1174" i="3"/>
  <c r="B1174" i="3"/>
  <c r="A1175" i="3"/>
  <c r="B1175" i="3"/>
  <c r="A1176" i="3"/>
  <c r="B1176" i="3"/>
  <c r="A1177" i="3"/>
  <c r="B1177" i="3"/>
  <c r="A1178" i="3"/>
  <c r="B1178" i="3"/>
  <c r="A1179" i="3"/>
  <c r="B1179" i="3"/>
  <c r="A1180" i="3"/>
  <c r="B1180" i="3"/>
  <c r="A1181" i="3"/>
  <c r="B1181" i="3"/>
  <c r="A1182" i="3"/>
  <c r="B1182" i="3"/>
  <c r="A1183" i="3"/>
  <c r="B1183" i="3"/>
  <c r="A1184" i="3"/>
  <c r="B1184" i="3"/>
  <c r="A1185" i="3"/>
  <c r="B1185" i="3"/>
  <c r="A1186" i="3"/>
  <c r="B1186" i="3"/>
  <c r="A1187" i="3"/>
  <c r="B1187" i="3"/>
  <c r="A1188" i="3"/>
  <c r="B1188" i="3"/>
  <c r="A1189" i="3"/>
  <c r="B1189" i="3"/>
  <c r="A1190" i="3"/>
  <c r="B1190" i="3"/>
  <c r="A1191" i="3"/>
  <c r="B1191" i="3"/>
  <c r="A1192" i="3"/>
  <c r="B1192" i="3"/>
  <c r="A1193" i="3"/>
  <c r="B1193" i="3"/>
  <c r="A1194" i="3"/>
  <c r="B1194" i="3"/>
  <c r="A1195" i="3"/>
  <c r="B1195" i="3"/>
  <c r="A1196" i="3"/>
  <c r="B1196" i="3"/>
  <c r="A1197" i="3"/>
  <c r="B1197" i="3"/>
  <c r="A1198" i="3"/>
  <c r="B1198" i="3"/>
  <c r="A1199" i="3"/>
  <c r="B1199" i="3"/>
  <c r="A1200" i="3"/>
  <c r="B1200" i="3"/>
  <c r="A1201" i="3"/>
  <c r="B1201" i="3"/>
  <c r="A1202" i="3"/>
  <c r="B1202" i="3"/>
  <c r="A1203" i="3"/>
  <c r="B1203" i="3"/>
  <c r="A1204" i="3"/>
  <c r="B1204" i="3"/>
  <c r="A1205" i="3"/>
  <c r="B1205" i="3"/>
  <c r="A1206" i="3"/>
  <c r="B1206" i="3"/>
  <c r="A1207" i="3"/>
  <c r="B1207" i="3"/>
  <c r="A1208" i="3"/>
  <c r="B1208" i="3"/>
  <c r="A1209" i="3"/>
  <c r="B1209" i="3"/>
  <c r="A1210" i="3"/>
  <c r="B1210" i="3"/>
  <c r="A1211" i="3"/>
  <c r="B1211" i="3"/>
  <c r="A1212" i="3"/>
  <c r="B1212" i="3"/>
  <c r="A1213" i="3"/>
  <c r="B1213" i="3"/>
  <c r="A1214" i="3"/>
  <c r="B1214" i="3"/>
  <c r="A1215" i="3"/>
  <c r="B1215" i="3"/>
  <c r="A1216" i="3"/>
  <c r="B1216" i="3"/>
  <c r="A1217" i="3"/>
  <c r="B1217" i="3"/>
  <c r="A1218" i="3"/>
  <c r="B1218" i="3"/>
  <c r="A1219" i="3"/>
  <c r="B1219" i="3"/>
  <c r="A1220" i="3"/>
  <c r="B1220" i="3"/>
  <c r="A1221" i="3"/>
  <c r="B1221" i="3"/>
  <c r="A1222" i="3"/>
  <c r="B1222" i="3"/>
  <c r="A1223" i="3"/>
  <c r="B1223" i="3"/>
  <c r="A1224" i="3"/>
  <c r="B1224" i="3"/>
  <c r="A1225" i="3"/>
  <c r="B1225" i="3"/>
  <c r="A1226" i="3"/>
  <c r="B1226" i="3"/>
  <c r="A1227" i="3"/>
  <c r="B1227" i="3"/>
  <c r="A1228" i="3"/>
  <c r="B1228" i="3"/>
  <c r="A1229" i="3"/>
  <c r="B1229" i="3"/>
  <c r="A1230" i="3"/>
  <c r="B1230" i="3"/>
  <c r="A1231" i="3"/>
  <c r="B1231" i="3"/>
  <c r="A1232" i="3"/>
  <c r="B1232" i="3"/>
  <c r="A1233" i="3"/>
  <c r="B1233" i="3"/>
  <c r="A1234" i="3"/>
  <c r="B1234" i="3"/>
  <c r="A1235" i="3"/>
  <c r="B1235" i="3"/>
  <c r="A1236" i="3"/>
  <c r="B1236" i="3"/>
  <c r="A1237" i="3"/>
  <c r="B1237" i="3"/>
  <c r="A1238" i="3"/>
  <c r="B1238" i="3"/>
  <c r="A1239" i="3"/>
  <c r="B1239" i="3"/>
  <c r="A1240" i="3"/>
  <c r="B1240" i="3"/>
  <c r="A1241" i="3"/>
  <c r="B1241" i="3"/>
  <c r="A1242" i="3"/>
  <c r="B1242" i="3"/>
  <c r="A1243" i="3"/>
  <c r="B1243" i="3"/>
  <c r="A1244" i="3"/>
  <c r="B1244" i="3"/>
  <c r="A1245" i="3"/>
  <c r="B1245" i="3"/>
  <c r="A1246" i="3"/>
  <c r="B1246" i="3"/>
  <c r="A1247" i="3"/>
  <c r="B1247" i="3"/>
  <c r="A1248" i="3"/>
  <c r="B1248" i="3"/>
  <c r="A1249" i="3"/>
  <c r="B1249" i="3"/>
  <c r="A1250" i="3"/>
  <c r="B1250" i="3"/>
  <c r="A1251" i="3"/>
  <c r="B1251" i="3"/>
  <c r="A1252" i="3"/>
  <c r="B1252" i="3"/>
  <c r="A1253" i="3"/>
  <c r="B1253" i="3"/>
  <c r="A1254" i="3"/>
  <c r="B1254" i="3"/>
  <c r="A1255" i="3"/>
  <c r="B1255" i="3"/>
  <c r="A1256" i="3"/>
  <c r="B1256" i="3"/>
  <c r="A1257" i="3"/>
  <c r="B1257" i="3"/>
  <c r="A1258" i="3"/>
  <c r="B1258" i="3"/>
  <c r="A1259" i="3"/>
  <c r="B1259" i="3"/>
  <c r="A1260" i="3"/>
  <c r="B1260" i="3"/>
  <c r="A1261" i="3"/>
  <c r="B1261" i="3"/>
  <c r="A1262" i="3"/>
  <c r="B1262" i="3"/>
  <c r="A1263" i="3"/>
  <c r="B1263" i="3"/>
  <c r="A1264" i="3"/>
  <c r="B1264" i="3"/>
  <c r="A1265" i="3"/>
  <c r="B1265" i="3"/>
  <c r="A1266" i="3"/>
  <c r="B1266" i="3"/>
  <c r="A1267" i="3"/>
  <c r="B1267" i="3"/>
  <c r="A1268" i="3"/>
  <c r="B1268" i="3"/>
  <c r="A1269" i="3"/>
  <c r="B1269" i="3"/>
  <c r="A1270" i="3"/>
  <c r="B1270" i="3"/>
  <c r="A1271" i="3"/>
  <c r="B1271" i="3"/>
  <c r="A1272" i="3"/>
  <c r="B1272" i="3"/>
  <c r="A1273" i="3"/>
  <c r="B1273" i="3"/>
  <c r="A1274" i="3"/>
  <c r="B1274" i="3"/>
  <c r="A1275" i="3"/>
  <c r="B1275" i="3"/>
  <c r="A1276" i="3"/>
  <c r="B1276" i="3"/>
  <c r="A1277" i="3"/>
  <c r="B1277" i="3"/>
  <c r="A1278" i="3"/>
  <c r="B1278" i="3"/>
  <c r="A1279" i="3"/>
  <c r="B1279" i="3"/>
  <c r="A1280" i="3"/>
  <c r="B1280" i="3"/>
  <c r="A1281" i="3"/>
  <c r="B1281" i="3"/>
  <c r="A1282" i="3"/>
  <c r="B1282" i="3"/>
  <c r="A1283" i="3"/>
  <c r="B1283" i="3"/>
  <c r="A1284" i="3"/>
  <c r="B1284" i="3"/>
  <c r="A1285" i="3"/>
  <c r="B1285" i="3"/>
  <c r="A1286" i="3"/>
  <c r="B1286" i="3"/>
  <c r="A1287" i="3"/>
  <c r="B1287" i="3"/>
  <c r="A1288" i="3"/>
  <c r="B1288" i="3"/>
  <c r="A1289" i="3"/>
  <c r="B1289" i="3"/>
  <c r="A1290" i="3"/>
  <c r="B1290" i="3"/>
  <c r="A1291" i="3"/>
  <c r="B1291" i="3"/>
  <c r="A1292" i="3"/>
  <c r="B1292" i="3"/>
  <c r="A1293" i="3"/>
  <c r="B1293" i="3"/>
  <c r="A1294" i="3"/>
  <c r="B1294" i="3"/>
  <c r="A1295" i="3"/>
  <c r="B1295" i="3"/>
  <c r="A1296" i="3"/>
  <c r="B1296" i="3"/>
  <c r="A1297" i="3"/>
  <c r="B1297" i="3"/>
  <c r="A1298" i="3"/>
  <c r="B1298" i="3"/>
  <c r="A1299" i="3"/>
  <c r="B1299" i="3"/>
  <c r="A1300" i="3"/>
  <c r="B1300" i="3"/>
  <c r="A1301" i="3"/>
  <c r="B1301" i="3"/>
  <c r="A1302" i="3"/>
  <c r="B1302" i="3"/>
  <c r="A1303" i="3"/>
  <c r="B1303" i="3"/>
  <c r="A1304" i="3"/>
  <c r="B1304" i="3"/>
  <c r="A1305" i="3"/>
  <c r="B1305" i="3"/>
  <c r="A1306" i="3"/>
  <c r="B1306" i="3"/>
  <c r="A1307" i="3"/>
  <c r="B1307" i="3"/>
  <c r="A1308" i="3"/>
  <c r="B1308" i="3"/>
  <c r="A1309" i="3"/>
  <c r="B1309" i="3"/>
  <c r="A1310" i="3"/>
  <c r="B1310" i="3"/>
  <c r="A1311" i="3"/>
  <c r="B1311" i="3"/>
  <c r="A1312" i="3"/>
  <c r="B1312" i="3"/>
  <c r="A1313" i="3"/>
  <c r="B1313" i="3"/>
  <c r="A1314" i="3"/>
  <c r="B1314" i="3"/>
  <c r="A1315" i="3"/>
  <c r="B1315" i="3"/>
  <c r="A1316" i="3"/>
  <c r="B1316" i="3"/>
  <c r="A1317" i="3"/>
  <c r="B1317" i="3"/>
  <c r="A1318" i="3"/>
  <c r="B1318" i="3"/>
  <c r="A1319" i="3"/>
  <c r="B1319" i="3"/>
  <c r="A1320" i="3"/>
  <c r="B1320" i="3"/>
  <c r="A1321" i="3"/>
  <c r="B1321" i="3"/>
  <c r="A1322" i="3"/>
  <c r="B1322" i="3"/>
  <c r="A1323" i="3"/>
  <c r="B1323" i="3"/>
  <c r="A1324" i="3"/>
  <c r="B1324" i="3"/>
  <c r="A1325" i="3"/>
  <c r="B1325" i="3"/>
  <c r="A1326" i="3"/>
  <c r="B1326" i="3"/>
  <c r="A1327" i="3"/>
  <c r="B1327" i="3"/>
  <c r="A1328" i="3"/>
  <c r="B1328" i="3"/>
  <c r="A1329" i="3"/>
  <c r="B1329" i="3"/>
  <c r="A1330" i="3"/>
  <c r="B1330" i="3"/>
  <c r="A1331" i="3"/>
  <c r="B1331" i="3"/>
  <c r="A1332" i="3"/>
  <c r="B1332" i="3"/>
  <c r="A1333" i="3"/>
  <c r="B1333" i="3"/>
  <c r="A1334" i="3"/>
  <c r="B1334" i="3"/>
  <c r="A1335" i="3"/>
  <c r="B1335" i="3"/>
  <c r="A1336" i="3"/>
  <c r="B1336" i="3"/>
  <c r="A1337" i="3"/>
  <c r="B1337" i="3"/>
  <c r="A1338" i="3"/>
  <c r="B1338" i="3"/>
  <c r="A1339" i="3"/>
  <c r="B1339" i="3"/>
  <c r="A1340" i="3"/>
  <c r="B1340" i="3"/>
  <c r="A1341" i="3"/>
  <c r="B1341" i="3"/>
  <c r="A1342" i="3"/>
  <c r="B1342" i="3"/>
  <c r="A1343" i="3"/>
  <c r="B1343" i="3"/>
  <c r="A1344" i="3"/>
  <c r="B1344" i="3"/>
  <c r="A1345" i="3"/>
  <c r="B1345" i="3"/>
  <c r="A1346" i="3"/>
  <c r="B1346" i="3"/>
  <c r="A1347" i="3"/>
  <c r="B1347" i="3"/>
  <c r="A1348" i="3"/>
  <c r="B1348" i="3"/>
  <c r="A1349" i="3"/>
  <c r="B1349" i="3"/>
  <c r="A1350" i="3"/>
  <c r="B1350" i="3"/>
  <c r="A1351" i="3"/>
  <c r="B1351" i="3"/>
  <c r="A1352" i="3"/>
  <c r="B1352" i="3"/>
  <c r="A1353" i="3"/>
  <c r="B1353" i="3"/>
  <c r="A1354" i="3"/>
  <c r="B1354" i="3"/>
  <c r="A1355" i="3"/>
  <c r="B1355" i="3"/>
  <c r="A1356" i="3"/>
  <c r="B1356" i="3"/>
  <c r="A1357" i="3"/>
  <c r="B1357" i="3"/>
  <c r="A1358" i="3"/>
  <c r="B1358" i="3"/>
  <c r="A1359" i="3"/>
  <c r="B1359" i="3"/>
  <c r="A1360" i="3"/>
  <c r="B1360" i="3"/>
  <c r="A1361" i="3"/>
  <c r="B1361" i="3"/>
  <c r="A1362" i="3"/>
  <c r="B1362" i="3"/>
  <c r="A1363" i="3"/>
  <c r="B1363" i="3"/>
  <c r="A1364" i="3"/>
  <c r="B1364" i="3"/>
  <c r="A1365" i="3"/>
  <c r="B1365" i="3"/>
  <c r="A1366" i="3"/>
  <c r="B1366" i="3"/>
  <c r="A1367" i="3"/>
  <c r="B1367" i="3"/>
  <c r="A1368" i="3"/>
  <c r="B1368" i="3"/>
  <c r="A1369" i="3"/>
  <c r="B1369" i="3"/>
  <c r="A1370" i="3"/>
  <c r="B1370" i="3"/>
  <c r="A1371" i="3"/>
  <c r="B1371" i="3"/>
  <c r="A1372" i="3"/>
  <c r="B1372" i="3"/>
  <c r="A1373" i="3"/>
  <c r="B1373" i="3"/>
  <c r="A1374" i="3"/>
  <c r="B1374" i="3"/>
  <c r="A1375" i="3"/>
  <c r="B1375" i="3"/>
  <c r="A1376" i="3"/>
  <c r="B1376" i="3"/>
  <c r="A1377" i="3"/>
  <c r="B1377" i="3"/>
  <c r="A1378" i="3"/>
  <c r="B1378" i="3"/>
  <c r="A1379" i="3"/>
  <c r="B1379" i="3"/>
  <c r="A1380" i="3"/>
  <c r="B1380" i="3"/>
  <c r="A1381" i="3"/>
  <c r="B1381" i="3"/>
  <c r="A1382" i="3"/>
  <c r="B1382" i="3"/>
  <c r="A1383" i="3"/>
  <c r="B1383" i="3"/>
  <c r="A1384" i="3"/>
  <c r="B1384" i="3"/>
  <c r="A1385" i="3"/>
  <c r="B1385" i="3"/>
  <c r="A1386" i="3"/>
  <c r="B1386" i="3"/>
  <c r="A1387" i="3"/>
  <c r="B1387" i="3"/>
  <c r="A1388" i="3"/>
  <c r="B1388" i="3"/>
  <c r="A1389" i="3"/>
  <c r="B1389" i="3"/>
  <c r="A1390" i="3"/>
  <c r="B1390" i="3"/>
  <c r="A1391" i="3"/>
  <c r="B1391" i="3"/>
  <c r="A1392" i="3"/>
  <c r="B1392" i="3"/>
  <c r="A1393" i="3"/>
  <c r="B1393" i="3"/>
  <c r="A1394" i="3"/>
  <c r="B1394" i="3"/>
  <c r="A1395" i="3"/>
  <c r="B1395" i="3"/>
  <c r="A1396" i="3"/>
  <c r="B1396" i="3"/>
  <c r="A1397" i="3"/>
  <c r="B1397" i="3"/>
  <c r="A1398" i="3"/>
  <c r="B1398" i="3"/>
  <c r="A1399" i="3"/>
  <c r="B1399" i="3"/>
  <c r="A1400" i="3"/>
  <c r="B1400" i="3"/>
  <c r="A1401" i="3"/>
  <c r="B1401" i="3"/>
  <c r="A1402" i="3"/>
  <c r="B1402" i="3"/>
  <c r="A1403" i="3"/>
  <c r="B1403" i="3"/>
  <c r="A1404" i="3"/>
  <c r="B1404" i="3"/>
  <c r="A1405" i="3"/>
  <c r="B1405" i="3"/>
  <c r="A1406" i="3"/>
  <c r="B1406" i="3"/>
  <c r="A1407" i="3"/>
  <c r="B1407" i="3"/>
  <c r="A1408" i="3"/>
  <c r="B1408" i="3"/>
  <c r="A1409" i="3"/>
  <c r="B1409" i="3"/>
  <c r="A1410" i="3"/>
  <c r="B1410" i="3"/>
  <c r="A1411" i="3"/>
  <c r="B1411" i="3"/>
  <c r="A1412" i="3"/>
  <c r="B1412" i="3"/>
  <c r="A1413" i="3"/>
  <c r="B1413" i="3"/>
  <c r="A1414" i="3"/>
  <c r="B1414" i="3"/>
  <c r="A1415" i="3"/>
  <c r="B1415" i="3"/>
  <c r="A1416" i="3"/>
  <c r="B1416" i="3"/>
  <c r="A1417" i="3"/>
  <c r="B1417" i="3"/>
  <c r="A1418" i="3"/>
  <c r="B1418" i="3"/>
  <c r="A1419" i="3"/>
  <c r="B1419" i="3"/>
  <c r="A1420" i="3"/>
  <c r="B1420" i="3"/>
  <c r="A1421" i="3"/>
  <c r="B1421" i="3"/>
  <c r="A1422" i="3"/>
  <c r="B1422" i="3"/>
  <c r="A1423" i="3"/>
  <c r="B1423" i="3"/>
  <c r="A1424" i="3"/>
  <c r="B1424" i="3"/>
  <c r="A1425" i="3"/>
  <c r="B1425" i="3"/>
  <c r="A1426" i="3"/>
  <c r="B1426" i="3"/>
  <c r="A1427" i="3"/>
  <c r="B1427" i="3"/>
  <c r="A1428" i="3"/>
  <c r="B1428" i="3"/>
  <c r="A1429" i="3"/>
  <c r="B1429" i="3"/>
  <c r="A1430" i="3"/>
  <c r="B1430" i="3"/>
  <c r="A1431" i="3"/>
  <c r="B1431" i="3"/>
  <c r="A1432" i="3"/>
  <c r="B1432" i="3"/>
  <c r="A1433" i="3"/>
  <c r="B1433" i="3"/>
  <c r="A1434" i="3"/>
  <c r="B1434" i="3"/>
  <c r="A1435" i="3"/>
  <c r="B1435" i="3"/>
  <c r="A1436" i="3"/>
  <c r="B1436" i="3"/>
  <c r="A1437" i="3"/>
  <c r="B1437" i="3"/>
  <c r="A1438" i="3"/>
  <c r="B1438" i="3"/>
  <c r="A1439" i="3"/>
  <c r="B1439" i="3"/>
  <c r="A1440" i="3"/>
  <c r="B1440" i="3"/>
  <c r="A1441" i="3"/>
  <c r="B1441" i="3"/>
  <c r="A1442" i="3"/>
  <c r="B1442" i="3"/>
  <c r="A1443" i="3"/>
  <c r="B1443" i="3"/>
  <c r="A1444" i="3"/>
  <c r="B1444" i="3"/>
  <c r="A1445" i="3"/>
  <c r="B1445" i="3"/>
  <c r="A1446" i="3"/>
  <c r="B1446" i="3"/>
  <c r="A1447" i="3"/>
  <c r="B1447" i="3"/>
  <c r="A1448" i="3"/>
  <c r="B1448" i="3"/>
  <c r="A1449" i="3"/>
  <c r="B1449" i="3"/>
  <c r="A1450" i="3"/>
  <c r="B1450" i="3"/>
  <c r="A1451" i="3"/>
  <c r="B1451" i="3"/>
  <c r="A1452" i="3"/>
  <c r="B1452" i="3"/>
  <c r="A1453" i="3"/>
  <c r="B1453" i="3"/>
  <c r="A1454" i="3"/>
  <c r="B1454" i="3"/>
  <c r="A1455" i="3"/>
  <c r="B1455" i="3"/>
  <c r="A1456" i="3"/>
  <c r="B1456" i="3"/>
  <c r="A1457" i="3"/>
  <c r="B1457" i="3"/>
  <c r="A1458" i="3"/>
  <c r="B1458" i="3"/>
  <c r="A1459" i="3"/>
  <c r="B1459" i="3"/>
  <c r="A1460" i="3"/>
  <c r="B1460" i="3"/>
  <c r="A1461" i="3"/>
  <c r="B1461" i="3"/>
  <c r="A1462" i="3"/>
  <c r="B1462" i="3"/>
  <c r="A1463" i="3"/>
  <c r="B1463" i="3"/>
  <c r="A1464" i="3"/>
  <c r="B1464" i="3"/>
  <c r="A1465" i="3"/>
  <c r="B1465" i="3"/>
  <c r="A1466" i="3"/>
  <c r="B1466" i="3"/>
  <c r="A1467" i="3"/>
  <c r="B1467" i="3"/>
  <c r="A1468" i="3"/>
  <c r="B1468" i="3"/>
  <c r="A1469" i="3"/>
  <c r="B1469" i="3"/>
  <c r="A1470" i="3"/>
  <c r="B1470" i="3"/>
  <c r="A1471" i="3"/>
  <c r="B1471" i="3"/>
  <c r="A1472" i="3"/>
  <c r="B1472" i="3"/>
  <c r="A1473" i="3"/>
  <c r="B1473" i="3"/>
  <c r="A1474" i="3"/>
  <c r="B1474" i="3"/>
  <c r="A1475" i="3"/>
  <c r="B1475" i="3"/>
  <c r="A1476" i="3"/>
  <c r="B1476" i="3"/>
  <c r="A1477" i="3"/>
  <c r="B1477" i="3"/>
  <c r="A1478" i="3"/>
  <c r="B1478" i="3"/>
  <c r="A1479" i="3"/>
  <c r="B1479" i="3"/>
  <c r="A1480" i="3"/>
  <c r="B1480" i="3"/>
  <c r="A1481" i="3"/>
  <c r="B1481" i="3"/>
  <c r="A1482" i="3"/>
  <c r="B1482" i="3"/>
  <c r="A1483" i="3"/>
  <c r="B1483" i="3"/>
  <c r="A1484" i="3"/>
  <c r="B1484" i="3"/>
  <c r="A1485" i="3"/>
  <c r="B1485" i="3"/>
  <c r="A1486" i="3"/>
  <c r="B1486" i="3"/>
  <c r="A1487" i="3"/>
  <c r="B1487" i="3"/>
  <c r="A1488" i="3"/>
  <c r="B1488" i="3"/>
  <c r="A1489" i="3"/>
  <c r="B1489" i="3"/>
  <c r="A1490" i="3"/>
  <c r="B1490" i="3"/>
  <c r="A1491" i="3"/>
  <c r="B1491" i="3"/>
  <c r="A1492" i="3"/>
  <c r="B1492" i="3"/>
  <c r="A1493" i="3"/>
  <c r="B1493" i="3"/>
  <c r="A1494" i="3"/>
  <c r="B1494" i="3"/>
  <c r="A1495" i="3"/>
  <c r="B1495" i="3"/>
  <c r="A1496" i="3"/>
  <c r="B1496" i="3"/>
  <c r="A1497" i="3"/>
  <c r="B1497" i="3"/>
  <c r="A1498" i="3"/>
  <c r="B1498" i="3"/>
  <c r="A1499" i="3"/>
  <c r="B1499" i="3"/>
  <c r="A1500" i="3"/>
  <c r="B1500" i="3"/>
  <c r="A1501" i="3"/>
  <c r="B1501" i="3"/>
  <c r="A1502" i="3"/>
  <c r="B1502" i="3"/>
  <c r="A1503" i="3"/>
  <c r="B1503" i="3"/>
  <c r="A1504" i="3"/>
  <c r="B1504" i="3"/>
  <c r="A1505" i="3"/>
  <c r="B1505" i="3"/>
  <c r="A1506" i="3"/>
  <c r="B1506" i="3"/>
  <c r="A1507" i="3"/>
  <c r="B1507" i="3"/>
  <c r="A1508" i="3"/>
  <c r="B1508" i="3"/>
  <c r="A1509" i="3"/>
  <c r="B1509" i="3"/>
  <c r="A1510" i="3"/>
  <c r="B1510" i="3"/>
  <c r="A1511" i="3"/>
  <c r="B1511" i="3"/>
  <c r="A1512" i="3"/>
  <c r="B1512" i="3"/>
  <c r="A1513" i="3"/>
  <c r="B1513" i="3"/>
  <c r="A1514" i="3"/>
  <c r="B1514" i="3"/>
  <c r="A1515" i="3"/>
  <c r="B1515" i="3"/>
  <c r="A1516" i="3"/>
  <c r="B1516" i="3"/>
  <c r="A1517" i="3"/>
  <c r="B1517" i="3"/>
  <c r="A1518" i="3"/>
  <c r="B1518" i="3"/>
  <c r="A1519" i="3"/>
  <c r="B1519" i="3"/>
  <c r="A1520" i="3"/>
  <c r="B1520" i="3"/>
  <c r="A1521" i="3"/>
  <c r="B1521" i="3"/>
  <c r="A1522" i="3"/>
  <c r="B1522" i="3"/>
  <c r="A1523" i="3"/>
  <c r="B1523" i="3"/>
  <c r="A1524" i="3"/>
  <c r="B1524" i="3"/>
  <c r="A1525" i="3"/>
  <c r="B1525" i="3"/>
  <c r="A1526" i="3"/>
  <c r="B1526" i="3"/>
  <c r="A1527" i="3"/>
  <c r="B1527" i="3"/>
  <c r="A1528" i="3"/>
  <c r="B1528" i="3"/>
  <c r="A1529" i="3"/>
  <c r="B1529" i="3"/>
  <c r="A1530" i="3"/>
  <c r="B1530" i="3"/>
  <c r="A1531" i="3"/>
  <c r="B1531" i="3"/>
  <c r="A1532" i="3"/>
  <c r="B1532" i="3"/>
  <c r="A1533" i="3"/>
  <c r="B1533" i="3"/>
  <c r="A1534" i="3"/>
  <c r="B1534" i="3"/>
  <c r="A1535" i="3"/>
  <c r="B1535" i="3"/>
  <c r="A1536" i="3"/>
  <c r="B1536" i="3"/>
  <c r="A1537" i="3"/>
  <c r="B1537" i="3"/>
  <c r="A1538" i="3"/>
  <c r="B1538" i="3"/>
  <c r="A1539" i="3"/>
  <c r="B1539" i="3"/>
  <c r="A1540" i="3"/>
  <c r="B1540" i="3"/>
  <c r="A1541" i="3"/>
  <c r="B1541" i="3"/>
  <c r="A1542" i="3"/>
  <c r="B1542" i="3"/>
  <c r="A1543" i="3"/>
  <c r="B1543" i="3"/>
  <c r="A1544" i="3"/>
  <c r="B1544" i="3"/>
  <c r="A1545" i="3"/>
  <c r="B1545" i="3"/>
  <c r="A1546" i="3"/>
  <c r="B1546" i="3"/>
  <c r="A1547" i="3"/>
  <c r="B1547" i="3"/>
  <c r="A1548" i="3"/>
  <c r="B1548" i="3"/>
  <c r="A1549" i="3"/>
  <c r="B1549" i="3"/>
  <c r="A1550" i="3"/>
  <c r="B1550" i="3"/>
  <c r="A1551" i="3"/>
  <c r="B1551" i="3"/>
  <c r="A1552" i="3"/>
  <c r="B1552" i="3"/>
  <c r="A1553" i="3"/>
  <c r="B1553" i="3"/>
  <c r="A1554" i="3"/>
  <c r="B1554" i="3"/>
  <c r="A1555" i="3"/>
  <c r="B1555" i="3"/>
  <c r="A1556" i="3"/>
  <c r="B1556" i="3"/>
  <c r="A1557" i="3"/>
  <c r="B1557" i="3"/>
  <c r="A1558" i="3"/>
  <c r="B1558" i="3"/>
  <c r="A1559" i="3"/>
  <c r="B1559" i="3"/>
  <c r="A1560" i="3"/>
  <c r="B1560" i="3"/>
  <c r="A1561" i="3"/>
  <c r="B1561" i="3"/>
  <c r="A1562" i="3"/>
  <c r="B1562" i="3"/>
  <c r="A1563" i="3"/>
  <c r="B1563" i="3"/>
  <c r="A1564" i="3"/>
  <c r="B1564" i="3"/>
  <c r="A1565" i="3"/>
  <c r="B1565" i="3"/>
  <c r="A1566" i="3"/>
  <c r="B1566" i="3"/>
  <c r="A1567" i="3"/>
  <c r="B1567" i="3"/>
  <c r="A1568" i="3"/>
  <c r="B1568" i="3"/>
  <c r="A1569" i="3"/>
  <c r="B1569" i="3"/>
  <c r="A1570" i="3"/>
  <c r="B1570" i="3"/>
  <c r="A1571" i="3"/>
  <c r="B1571" i="3"/>
  <c r="A1572" i="3"/>
  <c r="B1572" i="3"/>
  <c r="A1573" i="3"/>
  <c r="B1573" i="3"/>
  <c r="A1574" i="3"/>
  <c r="B1574" i="3"/>
  <c r="A1575" i="3"/>
  <c r="B1575" i="3"/>
  <c r="A1576" i="3"/>
  <c r="B1576" i="3"/>
  <c r="A1577" i="3"/>
  <c r="B1577" i="3"/>
  <c r="A1578" i="3"/>
  <c r="B1578" i="3"/>
  <c r="A1579" i="3"/>
  <c r="B1579" i="3"/>
  <c r="A1580" i="3"/>
  <c r="B1580" i="3"/>
  <c r="A1581" i="3"/>
  <c r="B1581" i="3"/>
  <c r="A1582" i="3"/>
  <c r="B1582" i="3"/>
  <c r="A1583" i="3"/>
  <c r="B1583" i="3"/>
  <c r="A1584" i="3"/>
  <c r="B1584" i="3"/>
  <c r="A1585" i="3"/>
  <c r="B1585" i="3"/>
  <c r="A1586" i="3"/>
  <c r="B1586" i="3"/>
  <c r="A1587" i="3"/>
  <c r="B1587" i="3"/>
  <c r="A1588" i="3"/>
  <c r="B1588" i="3"/>
  <c r="A1589" i="3"/>
  <c r="B1589" i="3"/>
  <c r="A1590" i="3"/>
  <c r="B1590" i="3"/>
  <c r="A1591" i="3"/>
  <c r="B1591" i="3"/>
  <c r="A1592" i="3"/>
  <c r="B1592" i="3"/>
  <c r="A1593" i="3"/>
  <c r="B1593" i="3"/>
  <c r="A1594" i="3"/>
  <c r="B1594" i="3"/>
  <c r="A1595" i="3"/>
  <c r="B1595" i="3"/>
  <c r="E3" i="3"/>
  <c r="F3" i="3"/>
  <c r="G3" i="3"/>
  <c r="H3" i="3"/>
  <c r="I3" i="3"/>
  <c r="J3" i="3"/>
  <c r="K3" i="3"/>
  <c r="L3" i="3"/>
  <c r="M3" i="3"/>
  <c r="N3" i="3"/>
  <c r="E4" i="3"/>
  <c r="F4" i="3"/>
  <c r="G4" i="3"/>
  <c r="H4" i="3"/>
  <c r="I4" i="3"/>
  <c r="J4" i="3"/>
  <c r="K4" i="3"/>
  <c r="L4" i="3"/>
  <c r="M4" i="3"/>
  <c r="N4" i="3"/>
  <c r="E5" i="3"/>
  <c r="F5" i="3"/>
  <c r="G5" i="3"/>
  <c r="H5" i="3"/>
  <c r="I5" i="3"/>
  <c r="J5" i="3"/>
  <c r="K5" i="3"/>
  <c r="L5" i="3"/>
  <c r="M5" i="3"/>
  <c r="N5" i="3"/>
  <c r="E6" i="3"/>
  <c r="F6" i="3"/>
  <c r="G6" i="3"/>
  <c r="H6" i="3"/>
  <c r="I6" i="3"/>
  <c r="J6" i="3"/>
  <c r="K6" i="3"/>
  <c r="L6" i="3"/>
  <c r="M6" i="3"/>
  <c r="N6" i="3"/>
  <c r="E7" i="3"/>
  <c r="F7" i="3"/>
  <c r="G7" i="3"/>
  <c r="H7" i="3"/>
  <c r="I7" i="3"/>
  <c r="J7" i="3"/>
  <c r="K7" i="3"/>
  <c r="L7" i="3"/>
  <c r="M7" i="3"/>
  <c r="N7" i="3"/>
  <c r="E8" i="3"/>
  <c r="F8" i="3"/>
  <c r="G8" i="3"/>
  <c r="H8" i="3"/>
  <c r="I8" i="3"/>
  <c r="J8" i="3"/>
  <c r="K8" i="3"/>
  <c r="L8" i="3"/>
  <c r="M8" i="3"/>
  <c r="N8" i="3"/>
  <c r="E9" i="3"/>
  <c r="F9" i="3"/>
  <c r="G9" i="3"/>
  <c r="H9" i="3"/>
  <c r="I9" i="3"/>
  <c r="J9" i="3"/>
  <c r="K9" i="3"/>
  <c r="L9" i="3"/>
  <c r="M9" i="3"/>
  <c r="N9" i="3"/>
  <c r="E10" i="3"/>
  <c r="F10" i="3"/>
  <c r="G10" i="3"/>
  <c r="H10" i="3"/>
  <c r="I10" i="3"/>
  <c r="J10" i="3"/>
  <c r="K10" i="3"/>
  <c r="L10" i="3"/>
  <c r="M10" i="3"/>
  <c r="N10" i="3"/>
  <c r="E11" i="3"/>
  <c r="F11" i="3"/>
  <c r="G11" i="3"/>
  <c r="H11" i="3"/>
  <c r="I11" i="3"/>
  <c r="J11" i="3"/>
  <c r="K11" i="3"/>
  <c r="L11" i="3"/>
  <c r="M11" i="3"/>
  <c r="N11" i="3"/>
  <c r="E12" i="3"/>
  <c r="F12" i="3"/>
  <c r="G12" i="3"/>
  <c r="H12" i="3"/>
  <c r="I12" i="3"/>
  <c r="J12" i="3"/>
  <c r="K12" i="3"/>
  <c r="L12" i="3"/>
  <c r="M12" i="3"/>
  <c r="N12" i="3"/>
  <c r="E13" i="3"/>
  <c r="F13" i="3"/>
  <c r="G13" i="3"/>
  <c r="H13" i="3"/>
  <c r="I13" i="3"/>
  <c r="J13" i="3"/>
  <c r="K13" i="3"/>
  <c r="L13" i="3"/>
  <c r="M13" i="3"/>
  <c r="N13" i="3"/>
  <c r="E14" i="3"/>
  <c r="F14" i="3"/>
  <c r="G14" i="3"/>
  <c r="H14" i="3"/>
  <c r="I14" i="3"/>
  <c r="J14" i="3"/>
  <c r="K14" i="3"/>
  <c r="L14" i="3"/>
  <c r="M14" i="3"/>
  <c r="N14" i="3"/>
  <c r="E15" i="3"/>
  <c r="F15" i="3"/>
  <c r="G15" i="3"/>
  <c r="H15" i="3"/>
  <c r="I15" i="3"/>
  <c r="J15" i="3"/>
  <c r="K15" i="3"/>
  <c r="L15" i="3"/>
  <c r="M15" i="3"/>
  <c r="N15" i="3"/>
  <c r="E16" i="3"/>
  <c r="F16" i="3"/>
  <c r="G16" i="3"/>
  <c r="H16" i="3"/>
  <c r="I16" i="3"/>
  <c r="J16" i="3"/>
  <c r="K16" i="3"/>
  <c r="L16" i="3"/>
  <c r="M16" i="3"/>
  <c r="N16" i="3"/>
  <c r="E17" i="3"/>
  <c r="F17" i="3"/>
  <c r="G17" i="3"/>
  <c r="H17" i="3"/>
  <c r="I17" i="3"/>
  <c r="J17" i="3"/>
  <c r="K17" i="3"/>
  <c r="L17" i="3"/>
  <c r="M17" i="3"/>
  <c r="N17" i="3"/>
  <c r="E18" i="3"/>
  <c r="F18" i="3"/>
  <c r="G18" i="3"/>
  <c r="H18" i="3"/>
  <c r="I18" i="3"/>
  <c r="J18" i="3"/>
  <c r="K18" i="3"/>
  <c r="L18" i="3"/>
  <c r="M18" i="3"/>
  <c r="N18" i="3"/>
  <c r="E19" i="3"/>
  <c r="F19" i="3"/>
  <c r="G19" i="3"/>
  <c r="H19" i="3"/>
  <c r="I19" i="3"/>
  <c r="J19" i="3"/>
  <c r="K19" i="3"/>
  <c r="L19" i="3"/>
  <c r="M19" i="3"/>
  <c r="N19" i="3"/>
  <c r="E20" i="3"/>
  <c r="F20" i="3"/>
  <c r="G20" i="3"/>
  <c r="H20" i="3"/>
  <c r="I20" i="3"/>
  <c r="J20" i="3"/>
  <c r="K20" i="3"/>
  <c r="L20" i="3"/>
  <c r="M20" i="3"/>
  <c r="N20" i="3"/>
  <c r="E21" i="3"/>
  <c r="F21" i="3"/>
  <c r="G21" i="3"/>
  <c r="H21" i="3"/>
  <c r="I21" i="3"/>
  <c r="J21" i="3"/>
  <c r="K21" i="3"/>
  <c r="L21" i="3"/>
  <c r="M21" i="3"/>
  <c r="N21" i="3"/>
  <c r="E22" i="3"/>
  <c r="F22" i="3"/>
  <c r="G22" i="3"/>
  <c r="H22" i="3"/>
  <c r="I22" i="3"/>
  <c r="J22" i="3"/>
  <c r="K22" i="3"/>
  <c r="L22" i="3"/>
  <c r="M22" i="3"/>
  <c r="N22" i="3"/>
  <c r="E23" i="3"/>
  <c r="F23" i="3"/>
  <c r="G23" i="3"/>
  <c r="H23" i="3"/>
  <c r="I23" i="3"/>
  <c r="J23" i="3"/>
  <c r="K23" i="3"/>
  <c r="L23" i="3"/>
  <c r="M23" i="3"/>
  <c r="N23" i="3"/>
  <c r="E24" i="3"/>
  <c r="F24" i="3"/>
  <c r="G24" i="3"/>
  <c r="H24" i="3"/>
  <c r="I24" i="3"/>
  <c r="J24" i="3"/>
  <c r="K24" i="3"/>
  <c r="L24" i="3"/>
  <c r="M24" i="3"/>
  <c r="N24" i="3"/>
  <c r="E25" i="3"/>
  <c r="F25" i="3"/>
  <c r="G25" i="3"/>
  <c r="H25" i="3"/>
  <c r="I25" i="3"/>
  <c r="J25" i="3"/>
  <c r="K25" i="3"/>
  <c r="L25" i="3"/>
  <c r="M25" i="3"/>
  <c r="N25" i="3"/>
  <c r="E26" i="3"/>
  <c r="F26" i="3"/>
  <c r="G26" i="3"/>
  <c r="H26" i="3"/>
  <c r="I26" i="3"/>
  <c r="J26" i="3"/>
  <c r="K26" i="3"/>
  <c r="L26" i="3"/>
  <c r="M26" i="3"/>
  <c r="N26" i="3"/>
  <c r="E27" i="3"/>
  <c r="F27" i="3"/>
  <c r="G27" i="3"/>
  <c r="H27" i="3"/>
  <c r="I27" i="3"/>
  <c r="J27" i="3"/>
  <c r="K27" i="3"/>
  <c r="L27" i="3"/>
  <c r="M27" i="3"/>
  <c r="N27" i="3"/>
  <c r="E28" i="3"/>
  <c r="F28" i="3"/>
  <c r="G28" i="3"/>
  <c r="H28" i="3"/>
  <c r="I28" i="3"/>
  <c r="J28" i="3"/>
  <c r="K28" i="3"/>
  <c r="L28" i="3"/>
  <c r="M28" i="3"/>
  <c r="N28" i="3"/>
  <c r="E29" i="3"/>
  <c r="F29" i="3"/>
  <c r="G29" i="3"/>
  <c r="H29" i="3"/>
  <c r="I29" i="3"/>
  <c r="J29" i="3"/>
  <c r="K29" i="3"/>
  <c r="L29" i="3"/>
  <c r="M29" i="3"/>
  <c r="N29" i="3"/>
  <c r="E30" i="3"/>
  <c r="F30" i="3"/>
  <c r="G30" i="3"/>
  <c r="H30" i="3"/>
  <c r="I30" i="3"/>
  <c r="J30" i="3"/>
  <c r="K30" i="3"/>
  <c r="L30" i="3"/>
  <c r="M30" i="3"/>
  <c r="N30" i="3"/>
  <c r="E31" i="3"/>
  <c r="F31" i="3"/>
  <c r="G31" i="3"/>
  <c r="H31" i="3"/>
  <c r="I31" i="3"/>
  <c r="J31" i="3"/>
  <c r="K31" i="3"/>
  <c r="L31" i="3"/>
  <c r="M31" i="3"/>
  <c r="N31" i="3"/>
  <c r="E32" i="3"/>
  <c r="F32" i="3"/>
  <c r="G32" i="3"/>
  <c r="H32" i="3"/>
  <c r="I32" i="3"/>
  <c r="J32" i="3"/>
  <c r="K32" i="3"/>
  <c r="L32" i="3"/>
  <c r="M32" i="3"/>
  <c r="N32" i="3"/>
  <c r="E33" i="3"/>
  <c r="F33" i="3"/>
  <c r="G33" i="3"/>
  <c r="H33" i="3"/>
  <c r="I33" i="3"/>
  <c r="J33" i="3"/>
  <c r="K33" i="3"/>
  <c r="L33" i="3"/>
  <c r="M33" i="3"/>
  <c r="N33" i="3"/>
  <c r="E34" i="3"/>
  <c r="F34" i="3"/>
  <c r="G34" i="3"/>
  <c r="H34" i="3"/>
  <c r="I34" i="3"/>
  <c r="J34" i="3"/>
  <c r="K34" i="3"/>
  <c r="L34" i="3"/>
  <c r="M34" i="3"/>
  <c r="N34" i="3"/>
  <c r="E35" i="3"/>
  <c r="F35" i="3"/>
  <c r="G35" i="3"/>
  <c r="H35" i="3"/>
  <c r="I35" i="3"/>
  <c r="J35" i="3"/>
  <c r="K35" i="3"/>
  <c r="L35" i="3"/>
  <c r="M35" i="3"/>
  <c r="N35" i="3"/>
  <c r="E36" i="3"/>
  <c r="F36" i="3"/>
  <c r="G36" i="3"/>
  <c r="H36" i="3"/>
  <c r="I36" i="3"/>
  <c r="J36" i="3"/>
  <c r="K36" i="3"/>
  <c r="L36" i="3"/>
  <c r="M36" i="3"/>
  <c r="N36" i="3"/>
  <c r="E37" i="3"/>
  <c r="F37" i="3"/>
  <c r="G37" i="3"/>
  <c r="H37" i="3"/>
  <c r="I37" i="3"/>
  <c r="J37" i="3"/>
  <c r="K37" i="3"/>
  <c r="L37" i="3"/>
  <c r="M37" i="3"/>
  <c r="N37" i="3"/>
  <c r="E38" i="3"/>
  <c r="F38" i="3"/>
  <c r="G38" i="3"/>
  <c r="H38" i="3"/>
  <c r="I38" i="3"/>
  <c r="J38" i="3"/>
  <c r="K38" i="3"/>
  <c r="L38" i="3"/>
  <c r="M38" i="3"/>
  <c r="N38" i="3"/>
  <c r="E39" i="3"/>
  <c r="F39" i="3"/>
  <c r="G39" i="3"/>
  <c r="H39" i="3"/>
  <c r="I39" i="3"/>
  <c r="J39" i="3"/>
  <c r="K39" i="3"/>
  <c r="L39" i="3"/>
  <c r="M39" i="3"/>
  <c r="N39" i="3"/>
  <c r="E40" i="3"/>
  <c r="F40" i="3"/>
  <c r="G40" i="3"/>
  <c r="H40" i="3"/>
  <c r="I40" i="3"/>
  <c r="J40" i="3"/>
  <c r="K40" i="3"/>
  <c r="L40" i="3"/>
  <c r="M40" i="3"/>
  <c r="N40" i="3"/>
  <c r="E41" i="3"/>
  <c r="F41" i="3"/>
  <c r="G41" i="3"/>
  <c r="H41" i="3"/>
  <c r="I41" i="3"/>
  <c r="J41" i="3"/>
  <c r="K41" i="3"/>
  <c r="L41" i="3"/>
  <c r="M41" i="3"/>
  <c r="N41" i="3"/>
  <c r="E42" i="3"/>
  <c r="F42" i="3"/>
  <c r="G42" i="3"/>
  <c r="H42" i="3"/>
  <c r="I42" i="3"/>
  <c r="J42" i="3"/>
  <c r="K42" i="3"/>
  <c r="L42" i="3"/>
  <c r="M42" i="3"/>
  <c r="N42" i="3"/>
  <c r="E43" i="3"/>
  <c r="F43" i="3"/>
  <c r="G43" i="3"/>
  <c r="H43" i="3"/>
  <c r="I43" i="3"/>
  <c r="J43" i="3"/>
  <c r="K43" i="3"/>
  <c r="L43" i="3"/>
  <c r="M43" i="3"/>
  <c r="N43" i="3"/>
  <c r="E44" i="3"/>
  <c r="F44" i="3"/>
  <c r="G44" i="3"/>
  <c r="H44" i="3"/>
  <c r="I44" i="3"/>
  <c r="J44" i="3"/>
  <c r="K44" i="3"/>
  <c r="L44" i="3"/>
  <c r="M44" i="3"/>
  <c r="N44" i="3"/>
  <c r="E45" i="3"/>
  <c r="F45" i="3"/>
  <c r="G45" i="3"/>
  <c r="H45" i="3"/>
  <c r="I45" i="3"/>
  <c r="J45" i="3"/>
  <c r="K45" i="3"/>
  <c r="L45" i="3"/>
  <c r="M45" i="3"/>
  <c r="N45" i="3"/>
  <c r="E46" i="3"/>
  <c r="F46" i="3"/>
  <c r="G46" i="3"/>
  <c r="H46" i="3"/>
  <c r="I46" i="3"/>
  <c r="J46" i="3"/>
  <c r="K46" i="3"/>
  <c r="L46" i="3"/>
  <c r="M46" i="3"/>
  <c r="N46" i="3"/>
  <c r="E47" i="3"/>
  <c r="F47" i="3"/>
  <c r="G47" i="3"/>
  <c r="H47" i="3"/>
  <c r="I47" i="3"/>
  <c r="J47" i="3"/>
  <c r="K47" i="3"/>
  <c r="L47" i="3"/>
  <c r="M47" i="3"/>
  <c r="N47" i="3"/>
  <c r="E48" i="3"/>
  <c r="F48" i="3"/>
  <c r="G48" i="3"/>
  <c r="H48" i="3"/>
  <c r="I48" i="3"/>
  <c r="J48" i="3"/>
  <c r="K48" i="3"/>
  <c r="L48" i="3"/>
  <c r="M48" i="3"/>
  <c r="N48" i="3"/>
  <c r="E49" i="3"/>
  <c r="F49" i="3"/>
  <c r="G49" i="3"/>
  <c r="H49" i="3"/>
  <c r="I49" i="3"/>
  <c r="J49" i="3"/>
  <c r="K49" i="3"/>
  <c r="L49" i="3"/>
  <c r="M49" i="3"/>
  <c r="N49" i="3"/>
  <c r="E50" i="3"/>
  <c r="F50" i="3"/>
  <c r="G50" i="3"/>
  <c r="H50" i="3"/>
  <c r="I50" i="3"/>
  <c r="J50" i="3"/>
  <c r="K50" i="3"/>
  <c r="L50" i="3"/>
  <c r="M50" i="3"/>
  <c r="N50" i="3"/>
  <c r="E51" i="3"/>
  <c r="F51" i="3"/>
  <c r="G51" i="3"/>
  <c r="H51" i="3"/>
  <c r="I51" i="3"/>
  <c r="J51" i="3"/>
  <c r="K51" i="3"/>
  <c r="L51" i="3"/>
  <c r="M51" i="3"/>
  <c r="N51" i="3"/>
  <c r="E52" i="3"/>
  <c r="F52" i="3"/>
  <c r="G52" i="3"/>
  <c r="H52" i="3"/>
  <c r="I52" i="3"/>
  <c r="J52" i="3"/>
  <c r="K52" i="3"/>
  <c r="L52" i="3"/>
  <c r="M52" i="3"/>
  <c r="N52" i="3"/>
  <c r="E53" i="3"/>
  <c r="F53" i="3"/>
  <c r="G53" i="3"/>
  <c r="H53" i="3"/>
  <c r="I53" i="3"/>
  <c r="J53" i="3"/>
  <c r="K53" i="3"/>
  <c r="L53" i="3"/>
  <c r="M53" i="3"/>
  <c r="N53" i="3"/>
  <c r="E54" i="3"/>
  <c r="F54" i="3"/>
  <c r="G54" i="3"/>
  <c r="H54" i="3"/>
  <c r="I54" i="3"/>
  <c r="J54" i="3"/>
  <c r="K54" i="3"/>
  <c r="L54" i="3"/>
  <c r="M54" i="3"/>
  <c r="N54" i="3"/>
  <c r="E55" i="3"/>
  <c r="F55" i="3"/>
  <c r="G55" i="3"/>
  <c r="H55" i="3"/>
  <c r="I55" i="3"/>
  <c r="J55" i="3"/>
  <c r="K55" i="3"/>
  <c r="L55" i="3"/>
  <c r="M55" i="3"/>
  <c r="N55" i="3"/>
  <c r="E56" i="3"/>
  <c r="F56" i="3"/>
  <c r="G56" i="3"/>
  <c r="H56" i="3"/>
  <c r="I56" i="3"/>
  <c r="J56" i="3"/>
  <c r="K56" i="3"/>
  <c r="L56" i="3"/>
  <c r="M56" i="3"/>
  <c r="N56" i="3"/>
  <c r="E57" i="3"/>
  <c r="F57" i="3"/>
  <c r="G57" i="3"/>
  <c r="H57" i="3"/>
  <c r="I57" i="3"/>
  <c r="J57" i="3"/>
  <c r="K57" i="3"/>
  <c r="L57" i="3"/>
  <c r="M57" i="3"/>
  <c r="N57" i="3"/>
  <c r="E58" i="3"/>
  <c r="F58" i="3"/>
  <c r="G58" i="3"/>
  <c r="H58" i="3"/>
  <c r="I58" i="3"/>
  <c r="J58" i="3"/>
  <c r="K58" i="3"/>
  <c r="L58" i="3"/>
  <c r="M58" i="3"/>
  <c r="N58" i="3"/>
  <c r="E59" i="3"/>
  <c r="F59" i="3"/>
  <c r="G59" i="3"/>
  <c r="H59" i="3"/>
  <c r="I59" i="3"/>
  <c r="J59" i="3"/>
  <c r="K59" i="3"/>
  <c r="L59" i="3"/>
  <c r="M59" i="3"/>
  <c r="N59" i="3"/>
  <c r="E60" i="3"/>
  <c r="F60" i="3"/>
  <c r="G60" i="3"/>
  <c r="H60" i="3"/>
  <c r="I60" i="3"/>
  <c r="J60" i="3"/>
  <c r="K60" i="3"/>
  <c r="L60" i="3"/>
  <c r="M60" i="3"/>
  <c r="N60" i="3"/>
  <c r="E61" i="3"/>
  <c r="F61" i="3"/>
  <c r="G61" i="3"/>
  <c r="H61" i="3"/>
  <c r="I61" i="3"/>
  <c r="J61" i="3"/>
  <c r="K61" i="3"/>
  <c r="L61" i="3"/>
  <c r="M61" i="3"/>
  <c r="N61" i="3"/>
  <c r="E62" i="3"/>
  <c r="F62" i="3"/>
  <c r="G62" i="3"/>
  <c r="H62" i="3"/>
  <c r="I62" i="3"/>
  <c r="J62" i="3"/>
  <c r="K62" i="3"/>
  <c r="L62" i="3"/>
  <c r="M62" i="3"/>
  <c r="N62" i="3"/>
  <c r="E63" i="3"/>
  <c r="F63" i="3"/>
  <c r="G63" i="3"/>
  <c r="H63" i="3"/>
  <c r="I63" i="3"/>
  <c r="J63" i="3"/>
  <c r="K63" i="3"/>
  <c r="L63" i="3"/>
  <c r="M63" i="3"/>
  <c r="N63" i="3"/>
  <c r="E64" i="3"/>
  <c r="F64" i="3"/>
  <c r="G64" i="3"/>
  <c r="H64" i="3"/>
  <c r="I64" i="3"/>
  <c r="J64" i="3"/>
  <c r="K64" i="3"/>
  <c r="L64" i="3"/>
  <c r="M64" i="3"/>
  <c r="N64" i="3"/>
  <c r="E65" i="3"/>
  <c r="F65" i="3"/>
  <c r="G65" i="3"/>
  <c r="H65" i="3"/>
  <c r="I65" i="3"/>
  <c r="J65" i="3"/>
  <c r="K65" i="3"/>
  <c r="L65" i="3"/>
  <c r="M65" i="3"/>
  <c r="N65" i="3"/>
  <c r="E66" i="3"/>
  <c r="F66" i="3"/>
  <c r="G66" i="3"/>
  <c r="H66" i="3"/>
  <c r="I66" i="3"/>
  <c r="J66" i="3"/>
  <c r="K66" i="3"/>
  <c r="L66" i="3"/>
  <c r="M66" i="3"/>
  <c r="N66" i="3"/>
  <c r="E67" i="3"/>
  <c r="F67" i="3"/>
  <c r="G67" i="3"/>
  <c r="H67" i="3"/>
  <c r="I67" i="3"/>
  <c r="J67" i="3"/>
  <c r="K67" i="3"/>
  <c r="L67" i="3"/>
  <c r="M67" i="3"/>
  <c r="N67" i="3"/>
  <c r="E68" i="3"/>
  <c r="F68" i="3"/>
  <c r="G68" i="3"/>
  <c r="H68" i="3"/>
  <c r="I68" i="3"/>
  <c r="J68" i="3"/>
  <c r="K68" i="3"/>
  <c r="L68" i="3"/>
  <c r="M68" i="3"/>
  <c r="N68" i="3"/>
  <c r="E69" i="3"/>
  <c r="F69" i="3"/>
  <c r="G69" i="3"/>
  <c r="H69" i="3"/>
  <c r="I69" i="3"/>
  <c r="J69" i="3"/>
  <c r="K69" i="3"/>
  <c r="L69" i="3"/>
  <c r="M69" i="3"/>
  <c r="N69" i="3"/>
  <c r="E70" i="3"/>
  <c r="F70" i="3"/>
  <c r="G70" i="3"/>
  <c r="H70" i="3"/>
  <c r="I70" i="3"/>
  <c r="J70" i="3"/>
  <c r="K70" i="3"/>
  <c r="L70" i="3"/>
  <c r="M70" i="3"/>
  <c r="N70" i="3"/>
  <c r="E71" i="3"/>
  <c r="F71" i="3"/>
  <c r="G71" i="3"/>
  <c r="H71" i="3"/>
  <c r="I71" i="3"/>
  <c r="J71" i="3"/>
  <c r="K71" i="3"/>
  <c r="L71" i="3"/>
  <c r="M71" i="3"/>
  <c r="N71" i="3"/>
  <c r="E72" i="3"/>
  <c r="F72" i="3"/>
  <c r="G72" i="3"/>
  <c r="H72" i="3"/>
  <c r="I72" i="3"/>
  <c r="J72" i="3"/>
  <c r="K72" i="3"/>
  <c r="L72" i="3"/>
  <c r="M72" i="3"/>
  <c r="N72" i="3"/>
  <c r="E73" i="3"/>
  <c r="F73" i="3"/>
  <c r="G73" i="3"/>
  <c r="H73" i="3"/>
  <c r="I73" i="3"/>
  <c r="J73" i="3"/>
  <c r="K73" i="3"/>
  <c r="L73" i="3"/>
  <c r="M73" i="3"/>
  <c r="N73" i="3"/>
  <c r="E74" i="3"/>
  <c r="F74" i="3"/>
  <c r="G74" i="3"/>
  <c r="H74" i="3"/>
  <c r="I74" i="3"/>
  <c r="J74" i="3"/>
  <c r="K74" i="3"/>
  <c r="L74" i="3"/>
  <c r="M74" i="3"/>
  <c r="N74" i="3"/>
  <c r="E75" i="3"/>
  <c r="F75" i="3"/>
  <c r="G75" i="3"/>
  <c r="H75" i="3"/>
  <c r="I75" i="3"/>
  <c r="J75" i="3"/>
  <c r="K75" i="3"/>
  <c r="L75" i="3"/>
  <c r="M75" i="3"/>
  <c r="N75" i="3"/>
  <c r="E76" i="3"/>
  <c r="F76" i="3"/>
  <c r="G76" i="3"/>
  <c r="H76" i="3"/>
  <c r="I76" i="3"/>
  <c r="J76" i="3"/>
  <c r="K76" i="3"/>
  <c r="L76" i="3"/>
  <c r="M76" i="3"/>
  <c r="N76" i="3"/>
  <c r="E77" i="3"/>
  <c r="F77" i="3"/>
  <c r="G77" i="3"/>
  <c r="H77" i="3"/>
  <c r="I77" i="3"/>
  <c r="J77" i="3"/>
  <c r="K77" i="3"/>
  <c r="L77" i="3"/>
  <c r="M77" i="3"/>
  <c r="N77" i="3"/>
  <c r="E78" i="3"/>
  <c r="F78" i="3"/>
  <c r="G78" i="3"/>
  <c r="H78" i="3"/>
  <c r="I78" i="3"/>
  <c r="J78" i="3"/>
  <c r="K78" i="3"/>
  <c r="L78" i="3"/>
  <c r="M78" i="3"/>
  <c r="N78" i="3"/>
  <c r="E79" i="3"/>
  <c r="F79" i="3"/>
  <c r="G79" i="3"/>
  <c r="H79" i="3"/>
  <c r="I79" i="3"/>
  <c r="J79" i="3"/>
  <c r="K79" i="3"/>
  <c r="L79" i="3"/>
  <c r="M79" i="3"/>
  <c r="N79" i="3"/>
  <c r="E80" i="3"/>
  <c r="F80" i="3"/>
  <c r="G80" i="3"/>
  <c r="H80" i="3"/>
  <c r="I80" i="3"/>
  <c r="J80" i="3"/>
  <c r="K80" i="3"/>
  <c r="L80" i="3"/>
  <c r="M80" i="3"/>
  <c r="N80" i="3"/>
  <c r="E81" i="3"/>
  <c r="F81" i="3"/>
  <c r="G81" i="3"/>
  <c r="H81" i="3"/>
  <c r="I81" i="3"/>
  <c r="J81" i="3"/>
  <c r="K81" i="3"/>
  <c r="L81" i="3"/>
  <c r="M81" i="3"/>
  <c r="N81" i="3"/>
  <c r="E82" i="3"/>
  <c r="F82" i="3"/>
  <c r="G82" i="3"/>
  <c r="H82" i="3"/>
  <c r="I82" i="3"/>
  <c r="J82" i="3"/>
  <c r="K82" i="3"/>
  <c r="L82" i="3"/>
  <c r="M82" i="3"/>
  <c r="N82" i="3"/>
  <c r="E83" i="3"/>
  <c r="F83" i="3"/>
  <c r="G83" i="3"/>
  <c r="H83" i="3"/>
  <c r="I83" i="3"/>
  <c r="J83" i="3"/>
  <c r="K83" i="3"/>
  <c r="L83" i="3"/>
  <c r="M83" i="3"/>
  <c r="N83" i="3"/>
  <c r="E84" i="3"/>
  <c r="F84" i="3"/>
  <c r="G84" i="3"/>
  <c r="H84" i="3"/>
  <c r="I84" i="3"/>
  <c r="J84" i="3"/>
  <c r="K84" i="3"/>
  <c r="L84" i="3"/>
  <c r="M84" i="3"/>
  <c r="N84" i="3"/>
  <c r="E85" i="3"/>
  <c r="F85" i="3"/>
  <c r="G85" i="3"/>
  <c r="H85" i="3"/>
  <c r="I85" i="3"/>
  <c r="J85" i="3"/>
  <c r="K85" i="3"/>
  <c r="L85" i="3"/>
  <c r="M85" i="3"/>
  <c r="N85" i="3"/>
  <c r="E86" i="3"/>
  <c r="F86" i="3"/>
  <c r="G86" i="3"/>
  <c r="H86" i="3"/>
  <c r="I86" i="3"/>
  <c r="J86" i="3"/>
  <c r="K86" i="3"/>
  <c r="L86" i="3"/>
  <c r="M86" i="3"/>
  <c r="N86" i="3"/>
  <c r="E87" i="3"/>
  <c r="F87" i="3"/>
  <c r="G87" i="3"/>
  <c r="H87" i="3"/>
  <c r="I87" i="3"/>
  <c r="J87" i="3"/>
  <c r="K87" i="3"/>
  <c r="L87" i="3"/>
  <c r="M87" i="3"/>
  <c r="N87" i="3"/>
  <c r="E88" i="3"/>
  <c r="F88" i="3"/>
  <c r="G88" i="3"/>
  <c r="H88" i="3"/>
  <c r="I88" i="3"/>
  <c r="J88" i="3"/>
  <c r="K88" i="3"/>
  <c r="L88" i="3"/>
  <c r="M88" i="3"/>
  <c r="N88" i="3"/>
  <c r="E89" i="3"/>
  <c r="F89" i="3"/>
  <c r="G89" i="3"/>
  <c r="H89" i="3"/>
  <c r="I89" i="3"/>
  <c r="J89" i="3"/>
  <c r="K89" i="3"/>
  <c r="L89" i="3"/>
  <c r="M89" i="3"/>
  <c r="N89" i="3"/>
  <c r="E90" i="3"/>
  <c r="F90" i="3"/>
  <c r="G90" i="3"/>
  <c r="H90" i="3"/>
  <c r="I90" i="3"/>
  <c r="J90" i="3"/>
  <c r="K90" i="3"/>
  <c r="L90" i="3"/>
  <c r="M90" i="3"/>
  <c r="N90" i="3"/>
  <c r="E91" i="3"/>
  <c r="F91" i="3"/>
  <c r="G91" i="3"/>
  <c r="H91" i="3"/>
  <c r="I91" i="3"/>
  <c r="J91" i="3"/>
  <c r="K91" i="3"/>
  <c r="L91" i="3"/>
  <c r="M91" i="3"/>
  <c r="N91" i="3"/>
  <c r="E92" i="3"/>
  <c r="F92" i="3"/>
  <c r="G92" i="3"/>
  <c r="H92" i="3"/>
  <c r="I92" i="3"/>
  <c r="J92" i="3"/>
  <c r="K92" i="3"/>
  <c r="L92" i="3"/>
  <c r="M92" i="3"/>
  <c r="N92" i="3"/>
  <c r="E93" i="3"/>
  <c r="F93" i="3"/>
  <c r="G93" i="3"/>
  <c r="H93" i="3"/>
  <c r="I93" i="3"/>
  <c r="J93" i="3"/>
  <c r="K93" i="3"/>
  <c r="L93" i="3"/>
  <c r="M93" i="3"/>
  <c r="N93" i="3"/>
  <c r="E94" i="3"/>
  <c r="F94" i="3"/>
  <c r="G94" i="3"/>
  <c r="H94" i="3"/>
  <c r="I94" i="3"/>
  <c r="J94" i="3"/>
  <c r="K94" i="3"/>
  <c r="L94" i="3"/>
  <c r="M94" i="3"/>
  <c r="N94" i="3"/>
  <c r="E95" i="3"/>
  <c r="F95" i="3"/>
  <c r="G95" i="3"/>
  <c r="H95" i="3"/>
  <c r="I95" i="3"/>
  <c r="J95" i="3"/>
  <c r="K95" i="3"/>
  <c r="L95" i="3"/>
  <c r="M95" i="3"/>
  <c r="N95" i="3"/>
  <c r="E96" i="3"/>
  <c r="F96" i="3"/>
  <c r="G96" i="3"/>
  <c r="H96" i="3"/>
  <c r="I96" i="3"/>
  <c r="J96" i="3"/>
  <c r="K96" i="3"/>
  <c r="L96" i="3"/>
  <c r="M96" i="3"/>
  <c r="N96" i="3"/>
  <c r="E97" i="3"/>
  <c r="F97" i="3"/>
  <c r="G97" i="3"/>
  <c r="H97" i="3"/>
  <c r="I97" i="3"/>
  <c r="J97" i="3"/>
  <c r="K97" i="3"/>
  <c r="L97" i="3"/>
  <c r="M97" i="3"/>
  <c r="N97" i="3"/>
  <c r="E98" i="3"/>
  <c r="F98" i="3"/>
  <c r="G98" i="3"/>
  <c r="H98" i="3"/>
  <c r="I98" i="3"/>
  <c r="J98" i="3"/>
  <c r="K98" i="3"/>
  <c r="L98" i="3"/>
  <c r="M98" i="3"/>
  <c r="N98" i="3"/>
  <c r="E99" i="3"/>
  <c r="F99" i="3"/>
  <c r="G99" i="3"/>
  <c r="H99" i="3"/>
  <c r="I99" i="3"/>
  <c r="J99" i="3"/>
  <c r="K99" i="3"/>
  <c r="L99" i="3"/>
  <c r="M99" i="3"/>
  <c r="N99" i="3"/>
  <c r="E100" i="3"/>
  <c r="F100" i="3"/>
  <c r="G100" i="3"/>
  <c r="H100" i="3"/>
  <c r="I100" i="3"/>
  <c r="J100" i="3"/>
  <c r="K100" i="3"/>
  <c r="L100" i="3"/>
  <c r="M100" i="3"/>
  <c r="N100" i="3"/>
  <c r="E101" i="3"/>
  <c r="F101" i="3"/>
  <c r="G101" i="3"/>
  <c r="H101" i="3"/>
  <c r="I101" i="3"/>
  <c r="J101" i="3"/>
  <c r="K101" i="3"/>
  <c r="L101" i="3"/>
  <c r="M101" i="3"/>
  <c r="N101" i="3"/>
  <c r="E102" i="3"/>
  <c r="F102" i="3"/>
  <c r="G102" i="3"/>
  <c r="H102" i="3"/>
  <c r="I102" i="3"/>
  <c r="J102" i="3"/>
  <c r="K102" i="3"/>
  <c r="L102" i="3"/>
  <c r="M102" i="3"/>
  <c r="N102" i="3"/>
  <c r="E103" i="3"/>
  <c r="F103" i="3"/>
  <c r="G103" i="3"/>
  <c r="H103" i="3"/>
  <c r="I103" i="3"/>
  <c r="J103" i="3"/>
  <c r="K103" i="3"/>
  <c r="L103" i="3"/>
  <c r="M103" i="3"/>
  <c r="N103" i="3"/>
  <c r="E104" i="3"/>
  <c r="F104" i="3"/>
  <c r="G104" i="3"/>
  <c r="H104" i="3"/>
  <c r="I104" i="3"/>
  <c r="J104" i="3"/>
  <c r="K104" i="3"/>
  <c r="L104" i="3"/>
  <c r="M104" i="3"/>
  <c r="N104" i="3"/>
  <c r="E105" i="3"/>
  <c r="F105" i="3"/>
  <c r="G105" i="3"/>
  <c r="H105" i="3"/>
  <c r="I105" i="3"/>
  <c r="J105" i="3"/>
  <c r="K105" i="3"/>
  <c r="L105" i="3"/>
  <c r="M105" i="3"/>
  <c r="N105" i="3"/>
  <c r="E106" i="3"/>
  <c r="F106" i="3"/>
  <c r="G106" i="3"/>
  <c r="H106" i="3"/>
  <c r="I106" i="3"/>
  <c r="J106" i="3"/>
  <c r="K106" i="3"/>
  <c r="L106" i="3"/>
  <c r="M106" i="3"/>
  <c r="N106" i="3"/>
  <c r="E107" i="3"/>
  <c r="F107" i="3"/>
  <c r="G107" i="3"/>
  <c r="H107" i="3"/>
  <c r="I107" i="3"/>
  <c r="J107" i="3"/>
  <c r="K107" i="3"/>
  <c r="L107" i="3"/>
  <c r="M107" i="3"/>
  <c r="N107" i="3"/>
  <c r="E108" i="3"/>
  <c r="F108" i="3"/>
  <c r="G108" i="3"/>
  <c r="H108" i="3"/>
  <c r="I108" i="3"/>
  <c r="J108" i="3"/>
  <c r="K108" i="3"/>
  <c r="L108" i="3"/>
  <c r="M108" i="3"/>
  <c r="N108" i="3"/>
  <c r="E109" i="3"/>
  <c r="F109" i="3"/>
  <c r="G109" i="3"/>
  <c r="H109" i="3"/>
  <c r="I109" i="3"/>
  <c r="J109" i="3"/>
  <c r="K109" i="3"/>
  <c r="L109" i="3"/>
  <c r="M109" i="3"/>
  <c r="N109" i="3"/>
  <c r="E110" i="3"/>
  <c r="F110" i="3"/>
  <c r="G110" i="3"/>
  <c r="H110" i="3"/>
  <c r="I110" i="3"/>
  <c r="J110" i="3"/>
  <c r="K110" i="3"/>
  <c r="L110" i="3"/>
  <c r="M110" i="3"/>
  <c r="N110" i="3"/>
  <c r="E111" i="3"/>
  <c r="F111" i="3"/>
  <c r="G111" i="3"/>
  <c r="H111" i="3"/>
  <c r="I111" i="3"/>
  <c r="J111" i="3"/>
  <c r="K111" i="3"/>
  <c r="L111" i="3"/>
  <c r="M111" i="3"/>
  <c r="N111" i="3"/>
  <c r="E112" i="3"/>
  <c r="F112" i="3"/>
  <c r="G112" i="3"/>
  <c r="H112" i="3"/>
  <c r="I112" i="3"/>
  <c r="J112" i="3"/>
  <c r="K112" i="3"/>
  <c r="L112" i="3"/>
  <c r="M112" i="3"/>
  <c r="N112" i="3"/>
  <c r="E113" i="3"/>
  <c r="F113" i="3"/>
  <c r="G113" i="3"/>
  <c r="H113" i="3"/>
  <c r="I113" i="3"/>
  <c r="J113" i="3"/>
  <c r="K113" i="3"/>
  <c r="L113" i="3"/>
  <c r="M113" i="3"/>
  <c r="N113" i="3"/>
  <c r="E114" i="3"/>
  <c r="F114" i="3"/>
  <c r="G114" i="3"/>
  <c r="H114" i="3"/>
  <c r="I114" i="3"/>
  <c r="J114" i="3"/>
  <c r="K114" i="3"/>
  <c r="L114" i="3"/>
  <c r="M114" i="3"/>
  <c r="N114" i="3"/>
  <c r="E115" i="3"/>
  <c r="F115" i="3"/>
  <c r="G115" i="3"/>
  <c r="H115" i="3"/>
  <c r="I115" i="3"/>
  <c r="J115" i="3"/>
  <c r="K115" i="3"/>
  <c r="L115" i="3"/>
  <c r="M115" i="3"/>
  <c r="N115" i="3"/>
  <c r="E116" i="3"/>
  <c r="F116" i="3"/>
  <c r="G116" i="3"/>
  <c r="H116" i="3"/>
  <c r="I116" i="3"/>
  <c r="J116" i="3"/>
  <c r="K116" i="3"/>
  <c r="L116" i="3"/>
  <c r="M116" i="3"/>
  <c r="N116" i="3"/>
  <c r="E117" i="3"/>
  <c r="F117" i="3"/>
  <c r="G117" i="3"/>
  <c r="H117" i="3"/>
  <c r="I117" i="3"/>
  <c r="J117" i="3"/>
  <c r="K117" i="3"/>
  <c r="L117" i="3"/>
  <c r="M117" i="3"/>
  <c r="N117" i="3"/>
  <c r="E118" i="3"/>
  <c r="F118" i="3"/>
  <c r="G118" i="3"/>
  <c r="H118" i="3"/>
  <c r="I118" i="3"/>
  <c r="J118" i="3"/>
  <c r="K118" i="3"/>
  <c r="L118" i="3"/>
  <c r="M118" i="3"/>
  <c r="N118" i="3"/>
  <c r="E119" i="3"/>
  <c r="F119" i="3"/>
  <c r="G119" i="3"/>
  <c r="H119" i="3"/>
  <c r="I119" i="3"/>
  <c r="J119" i="3"/>
  <c r="K119" i="3"/>
  <c r="L119" i="3"/>
  <c r="M119" i="3"/>
  <c r="N119" i="3"/>
  <c r="E120" i="3"/>
  <c r="F120" i="3"/>
  <c r="G120" i="3"/>
  <c r="H120" i="3"/>
  <c r="I120" i="3"/>
  <c r="J120" i="3"/>
  <c r="K120" i="3"/>
  <c r="L120" i="3"/>
  <c r="M120" i="3"/>
  <c r="N120" i="3"/>
  <c r="E121" i="3"/>
  <c r="F121" i="3"/>
  <c r="G121" i="3"/>
  <c r="H121" i="3"/>
  <c r="I121" i="3"/>
  <c r="J121" i="3"/>
  <c r="K121" i="3"/>
  <c r="L121" i="3"/>
  <c r="M121" i="3"/>
  <c r="N121" i="3"/>
  <c r="E122" i="3"/>
  <c r="F122" i="3"/>
  <c r="G122" i="3"/>
  <c r="H122" i="3"/>
  <c r="I122" i="3"/>
  <c r="J122" i="3"/>
  <c r="K122" i="3"/>
  <c r="L122" i="3"/>
  <c r="M122" i="3"/>
  <c r="N122" i="3"/>
  <c r="E123" i="3"/>
  <c r="F123" i="3"/>
  <c r="G123" i="3"/>
  <c r="H123" i="3"/>
  <c r="I123" i="3"/>
  <c r="J123" i="3"/>
  <c r="K123" i="3"/>
  <c r="L123" i="3"/>
  <c r="M123" i="3"/>
  <c r="N123" i="3"/>
  <c r="E124" i="3"/>
  <c r="F124" i="3"/>
  <c r="G124" i="3"/>
  <c r="H124" i="3"/>
  <c r="I124" i="3"/>
  <c r="J124" i="3"/>
  <c r="K124" i="3"/>
  <c r="L124" i="3"/>
  <c r="M124" i="3"/>
  <c r="N124" i="3"/>
  <c r="E125" i="3"/>
  <c r="F125" i="3"/>
  <c r="G125" i="3"/>
  <c r="H125" i="3"/>
  <c r="I125" i="3"/>
  <c r="J125" i="3"/>
  <c r="K125" i="3"/>
  <c r="L125" i="3"/>
  <c r="M125" i="3"/>
  <c r="N125" i="3"/>
  <c r="E126" i="3"/>
  <c r="F126" i="3"/>
  <c r="G126" i="3"/>
  <c r="H126" i="3"/>
  <c r="I126" i="3"/>
  <c r="J126" i="3"/>
  <c r="K126" i="3"/>
  <c r="L126" i="3"/>
  <c r="M126" i="3"/>
  <c r="N126" i="3"/>
  <c r="E127" i="3"/>
  <c r="F127" i="3"/>
  <c r="G127" i="3"/>
  <c r="H127" i="3"/>
  <c r="I127" i="3"/>
  <c r="J127" i="3"/>
  <c r="K127" i="3"/>
  <c r="L127" i="3"/>
  <c r="M127" i="3"/>
  <c r="N127" i="3"/>
  <c r="E128" i="3"/>
  <c r="F128" i="3"/>
  <c r="G128" i="3"/>
  <c r="H128" i="3"/>
  <c r="I128" i="3"/>
  <c r="J128" i="3"/>
  <c r="K128" i="3"/>
  <c r="L128" i="3"/>
  <c r="M128" i="3"/>
  <c r="N128" i="3"/>
  <c r="E129" i="3"/>
  <c r="F129" i="3"/>
  <c r="G129" i="3"/>
  <c r="H129" i="3"/>
  <c r="I129" i="3"/>
  <c r="J129" i="3"/>
  <c r="K129" i="3"/>
  <c r="L129" i="3"/>
  <c r="M129" i="3"/>
  <c r="N129" i="3"/>
  <c r="E130" i="3"/>
  <c r="F130" i="3"/>
  <c r="G130" i="3"/>
  <c r="H130" i="3"/>
  <c r="I130" i="3"/>
  <c r="J130" i="3"/>
  <c r="K130" i="3"/>
  <c r="L130" i="3"/>
  <c r="M130" i="3"/>
  <c r="N130" i="3"/>
  <c r="E131" i="3"/>
  <c r="F131" i="3"/>
  <c r="G131" i="3"/>
  <c r="H131" i="3"/>
  <c r="I131" i="3"/>
  <c r="J131" i="3"/>
  <c r="K131" i="3"/>
  <c r="L131" i="3"/>
  <c r="M131" i="3"/>
  <c r="N131" i="3"/>
  <c r="E132" i="3"/>
  <c r="F132" i="3"/>
  <c r="G132" i="3"/>
  <c r="H132" i="3"/>
  <c r="I132" i="3"/>
  <c r="J132" i="3"/>
  <c r="K132" i="3"/>
  <c r="L132" i="3"/>
  <c r="M132" i="3"/>
  <c r="N132" i="3"/>
  <c r="E133" i="3"/>
  <c r="F133" i="3"/>
  <c r="G133" i="3"/>
  <c r="H133" i="3"/>
  <c r="I133" i="3"/>
  <c r="J133" i="3"/>
  <c r="K133" i="3"/>
  <c r="L133" i="3"/>
  <c r="M133" i="3"/>
  <c r="N133" i="3"/>
  <c r="E134" i="3"/>
  <c r="F134" i="3"/>
  <c r="G134" i="3"/>
  <c r="H134" i="3"/>
  <c r="I134" i="3"/>
  <c r="J134" i="3"/>
  <c r="K134" i="3"/>
  <c r="L134" i="3"/>
  <c r="M134" i="3"/>
  <c r="N134" i="3"/>
  <c r="E135" i="3"/>
  <c r="F135" i="3"/>
  <c r="G135" i="3"/>
  <c r="H135" i="3"/>
  <c r="I135" i="3"/>
  <c r="J135" i="3"/>
  <c r="K135" i="3"/>
  <c r="L135" i="3"/>
  <c r="M135" i="3"/>
  <c r="N135" i="3"/>
  <c r="E136" i="3"/>
  <c r="F136" i="3"/>
  <c r="G136" i="3"/>
  <c r="H136" i="3"/>
  <c r="I136" i="3"/>
  <c r="J136" i="3"/>
  <c r="K136" i="3"/>
  <c r="L136" i="3"/>
  <c r="M136" i="3"/>
  <c r="N136" i="3"/>
  <c r="E137" i="3"/>
  <c r="F137" i="3"/>
  <c r="G137" i="3"/>
  <c r="H137" i="3"/>
  <c r="I137" i="3"/>
  <c r="J137" i="3"/>
  <c r="K137" i="3"/>
  <c r="L137" i="3"/>
  <c r="M137" i="3"/>
  <c r="N137" i="3"/>
  <c r="E138" i="3"/>
  <c r="F138" i="3"/>
  <c r="G138" i="3"/>
  <c r="H138" i="3"/>
  <c r="I138" i="3"/>
  <c r="J138" i="3"/>
  <c r="K138" i="3"/>
  <c r="L138" i="3"/>
  <c r="M138" i="3"/>
  <c r="N138" i="3"/>
  <c r="E139" i="3"/>
  <c r="F139" i="3"/>
  <c r="G139" i="3"/>
  <c r="H139" i="3"/>
  <c r="I139" i="3"/>
  <c r="J139" i="3"/>
  <c r="K139" i="3"/>
  <c r="L139" i="3"/>
  <c r="M139" i="3"/>
  <c r="N139" i="3"/>
  <c r="E140" i="3"/>
  <c r="F140" i="3"/>
  <c r="G140" i="3"/>
  <c r="H140" i="3"/>
  <c r="I140" i="3"/>
  <c r="J140" i="3"/>
  <c r="K140" i="3"/>
  <c r="L140" i="3"/>
  <c r="M140" i="3"/>
  <c r="N140" i="3"/>
  <c r="E141" i="3"/>
  <c r="F141" i="3"/>
  <c r="G141" i="3"/>
  <c r="H141" i="3"/>
  <c r="I141" i="3"/>
  <c r="J141" i="3"/>
  <c r="K141" i="3"/>
  <c r="L141" i="3"/>
  <c r="M141" i="3"/>
  <c r="N141" i="3"/>
  <c r="E142" i="3"/>
  <c r="F142" i="3"/>
  <c r="G142" i="3"/>
  <c r="H142" i="3"/>
  <c r="I142" i="3"/>
  <c r="J142" i="3"/>
  <c r="K142" i="3"/>
  <c r="L142" i="3"/>
  <c r="M142" i="3"/>
  <c r="N142" i="3"/>
  <c r="E143" i="3"/>
  <c r="F143" i="3"/>
  <c r="G143" i="3"/>
  <c r="H143" i="3"/>
  <c r="I143" i="3"/>
  <c r="J143" i="3"/>
  <c r="K143" i="3"/>
  <c r="L143" i="3"/>
  <c r="M143" i="3"/>
  <c r="N143" i="3"/>
  <c r="E144" i="3"/>
  <c r="F144" i="3"/>
  <c r="G144" i="3"/>
  <c r="H144" i="3"/>
  <c r="I144" i="3"/>
  <c r="J144" i="3"/>
  <c r="K144" i="3"/>
  <c r="L144" i="3"/>
  <c r="M144" i="3"/>
  <c r="N144" i="3"/>
  <c r="E145" i="3"/>
  <c r="F145" i="3"/>
  <c r="G145" i="3"/>
  <c r="H145" i="3"/>
  <c r="I145" i="3"/>
  <c r="J145" i="3"/>
  <c r="K145" i="3"/>
  <c r="L145" i="3"/>
  <c r="M145" i="3"/>
  <c r="N145" i="3"/>
  <c r="E146" i="3"/>
  <c r="F146" i="3"/>
  <c r="G146" i="3"/>
  <c r="H146" i="3"/>
  <c r="I146" i="3"/>
  <c r="J146" i="3"/>
  <c r="K146" i="3"/>
  <c r="L146" i="3"/>
  <c r="M146" i="3"/>
  <c r="N146" i="3"/>
  <c r="E147" i="3"/>
  <c r="F147" i="3"/>
  <c r="G147" i="3"/>
  <c r="H147" i="3"/>
  <c r="I147" i="3"/>
  <c r="J147" i="3"/>
  <c r="K147" i="3"/>
  <c r="L147" i="3"/>
  <c r="M147" i="3"/>
  <c r="N147" i="3"/>
  <c r="E148" i="3"/>
  <c r="F148" i="3"/>
  <c r="G148" i="3"/>
  <c r="H148" i="3"/>
  <c r="I148" i="3"/>
  <c r="J148" i="3"/>
  <c r="K148" i="3"/>
  <c r="L148" i="3"/>
  <c r="M148" i="3"/>
  <c r="N148" i="3"/>
  <c r="E149" i="3"/>
  <c r="F149" i="3"/>
  <c r="G149" i="3"/>
  <c r="H149" i="3"/>
  <c r="I149" i="3"/>
  <c r="J149" i="3"/>
  <c r="K149" i="3"/>
  <c r="L149" i="3"/>
  <c r="M149" i="3"/>
  <c r="N149" i="3"/>
  <c r="E150" i="3"/>
  <c r="F150" i="3"/>
  <c r="G150" i="3"/>
  <c r="H150" i="3"/>
  <c r="I150" i="3"/>
  <c r="J150" i="3"/>
  <c r="K150" i="3"/>
  <c r="L150" i="3"/>
  <c r="M150" i="3"/>
  <c r="N150" i="3"/>
  <c r="E151" i="3"/>
  <c r="F151" i="3"/>
  <c r="G151" i="3"/>
  <c r="H151" i="3"/>
  <c r="I151" i="3"/>
  <c r="J151" i="3"/>
  <c r="K151" i="3"/>
  <c r="L151" i="3"/>
  <c r="M151" i="3"/>
  <c r="N151" i="3"/>
  <c r="E152" i="3"/>
  <c r="F152" i="3"/>
  <c r="G152" i="3"/>
  <c r="H152" i="3"/>
  <c r="I152" i="3"/>
  <c r="J152" i="3"/>
  <c r="K152" i="3"/>
  <c r="L152" i="3"/>
  <c r="M152" i="3"/>
  <c r="N152" i="3"/>
  <c r="E153" i="3"/>
  <c r="F153" i="3"/>
  <c r="G153" i="3"/>
  <c r="H153" i="3"/>
  <c r="I153" i="3"/>
  <c r="J153" i="3"/>
  <c r="K153" i="3"/>
  <c r="L153" i="3"/>
  <c r="M153" i="3"/>
  <c r="N153" i="3"/>
  <c r="E154" i="3"/>
  <c r="F154" i="3"/>
  <c r="G154" i="3"/>
  <c r="H154" i="3"/>
  <c r="I154" i="3"/>
  <c r="J154" i="3"/>
  <c r="K154" i="3"/>
  <c r="L154" i="3"/>
  <c r="M154" i="3"/>
  <c r="N154" i="3"/>
  <c r="E155" i="3"/>
  <c r="F155" i="3"/>
  <c r="G155" i="3"/>
  <c r="H155" i="3"/>
  <c r="I155" i="3"/>
  <c r="J155" i="3"/>
  <c r="K155" i="3"/>
  <c r="L155" i="3"/>
  <c r="M155" i="3"/>
  <c r="N155" i="3"/>
  <c r="E156" i="3"/>
  <c r="F156" i="3"/>
  <c r="G156" i="3"/>
  <c r="H156" i="3"/>
  <c r="I156" i="3"/>
  <c r="J156" i="3"/>
  <c r="K156" i="3"/>
  <c r="L156" i="3"/>
  <c r="M156" i="3"/>
  <c r="N156" i="3"/>
  <c r="E157" i="3"/>
  <c r="F157" i="3"/>
  <c r="G157" i="3"/>
  <c r="H157" i="3"/>
  <c r="I157" i="3"/>
  <c r="J157" i="3"/>
  <c r="K157" i="3"/>
  <c r="L157" i="3"/>
  <c r="M157" i="3"/>
  <c r="N157" i="3"/>
  <c r="E158" i="3"/>
  <c r="F158" i="3"/>
  <c r="G158" i="3"/>
  <c r="H158" i="3"/>
  <c r="I158" i="3"/>
  <c r="J158" i="3"/>
  <c r="K158" i="3"/>
  <c r="L158" i="3"/>
  <c r="M158" i="3"/>
  <c r="N158" i="3"/>
  <c r="E159" i="3"/>
  <c r="F159" i="3"/>
  <c r="G159" i="3"/>
  <c r="H159" i="3"/>
  <c r="I159" i="3"/>
  <c r="J159" i="3"/>
  <c r="K159" i="3"/>
  <c r="L159" i="3"/>
  <c r="M159" i="3"/>
  <c r="N159" i="3"/>
  <c r="E160" i="3"/>
  <c r="F160" i="3"/>
  <c r="G160" i="3"/>
  <c r="H160" i="3"/>
  <c r="I160" i="3"/>
  <c r="J160" i="3"/>
  <c r="K160" i="3"/>
  <c r="L160" i="3"/>
  <c r="M160" i="3"/>
  <c r="N160" i="3"/>
  <c r="E161" i="3"/>
  <c r="F161" i="3"/>
  <c r="G161" i="3"/>
  <c r="H161" i="3"/>
  <c r="I161" i="3"/>
  <c r="J161" i="3"/>
  <c r="K161" i="3"/>
  <c r="L161" i="3"/>
  <c r="M161" i="3"/>
  <c r="N161" i="3"/>
  <c r="E162" i="3"/>
  <c r="F162" i="3"/>
  <c r="G162" i="3"/>
  <c r="H162" i="3"/>
  <c r="I162" i="3"/>
  <c r="J162" i="3"/>
  <c r="K162" i="3"/>
  <c r="L162" i="3"/>
  <c r="M162" i="3"/>
  <c r="N162" i="3"/>
  <c r="E163" i="3"/>
  <c r="F163" i="3"/>
  <c r="G163" i="3"/>
  <c r="H163" i="3"/>
  <c r="I163" i="3"/>
  <c r="J163" i="3"/>
  <c r="K163" i="3"/>
  <c r="L163" i="3"/>
  <c r="M163" i="3"/>
  <c r="N163" i="3"/>
  <c r="E164" i="3"/>
  <c r="F164" i="3"/>
  <c r="G164" i="3"/>
  <c r="H164" i="3"/>
  <c r="I164" i="3"/>
  <c r="J164" i="3"/>
  <c r="K164" i="3"/>
  <c r="L164" i="3"/>
  <c r="M164" i="3"/>
  <c r="N164" i="3"/>
  <c r="E165" i="3"/>
  <c r="F165" i="3"/>
  <c r="G165" i="3"/>
  <c r="H165" i="3"/>
  <c r="I165" i="3"/>
  <c r="J165" i="3"/>
  <c r="K165" i="3"/>
  <c r="L165" i="3"/>
  <c r="M165" i="3"/>
  <c r="N165" i="3"/>
  <c r="E166" i="3"/>
  <c r="F166" i="3"/>
  <c r="G166" i="3"/>
  <c r="H166" i="3"/>
  <c r="I166" i="3"/>
  <c r="J166" i="3"/>
  <c r="K166" i="3"/>
  <c r="L166" i="3"/>
  <c r="M166" i="3"/>
  <c r="N166" i="3"/>
  <c r="E167" i="3"/>
  <c r="F167" i="3"/>
  <c r="G167" i="3"/>
  <c r="H167" i="3"/>
  <c r="I167" i="3"/>
  <c r="J167" i="3"/>
  <c r="K167" i="3"/>
  <c r="L167" i="3"/>
  <c r="M167" i="3"/>
  <c r="N167" i="3"/>
  <c r="E168" i="3"/>
  <c r="F168" i="3"/>
  <c r="G168" i="3"/>
  <c r="H168" i="3"/>
  <c r="I168" i="3"/>
  <c r="J168" i="3"/>
  <c r="K168" i="3"/>
  <c r="L168" i="3"/>
  <c r="M168" i="3"/>
  <c r="N168" i="3"/>
  <c r="E169" i="3"/>
  <c r="F169" i="3"/>
  <c r="G169" i="3"/>
  <c r="H169" i="3"/>
  <c r="I169" i="3"/>
  <c r="J169" i="3"/>
  <c r="K169" i="3"/>
  <c r="L169" i="3"/>
  <c r="M169" i="3"/>
  <c r="N169" i="3"/>
  <c r="E170" i="3"/>
  <c r="F170" i="3"/>
  <c r="G170" i="3"/>
  <c r="H170" i="3"/>
  <c r="I170" i="3"/>
  <c r="J170" i="3"/>
  <c r="K170" i="3"/>
  <c r="L170" i="3"/>
  <c r="M170" i="3"/>
  <c r="N170" i="3"/>
  <c r="E171" i="3"/>
  <c r="F171" i="3"/>
  <c r="G171" i="3"/>
  <c r="H171" i="3"/>
  <c r="I171" i="3"/>
  <c r="J171" i="3"/>
  <c r="K171" i="3"/>
  <c r="L171" i="3"/>
  <c r="M171" i="3"/>
  <c r="N171" i="3"/>
  <c r="E172" i="3"/>
  <c r="F172" i="3"/>
  <c r="G172" i="3"/>
  <c r="H172" i="3"/>
  <c r="I172" i="3"/>
  <c r="J172" i="3"/>
  <c r="K172" i="3"/>
  <c r="L172" i="3"/>
  <c r="M172" i="3"/>
  <c r="N172" i="3"/>
  <c r="E173" i="3"/>
  <c r="F173" i="3"/>
  <c r="G173" i="3"/>
  <c r="H173" i="3"/>
  <c r="I173" i="3"/>
  <c r="J173" i="3"/>
  <c r="K173" i="3"/>
  <c r="L173" i="3"/>
  <c r="M173" i="3"/>
  <c r="N173" i="3"/>
  <c r="E174" i="3"/>
  <c r="F174" i="3"/>
  <c r="G174" i="3"/>
  <c r="H174" i="3"/>
  <c r="I174" i="3"/>
  <c r="J174" i="3"/>
  <c r="K174" i="3"/>
  <c r="L174" i="3"/>
  <c r="M174" i="3"/>
  <c r="N174" i="3"/>
  <c r="E175" i="3"/>
  <c r="F175" i="3"/>
  <c r="G175" i="3"/>
  <c r="H175" i="3"/>
  <c r="I175" i="3"/>
  <c r="J175" i="3"/>
  <c r="K175" i="3"/>
  <c r="L175" i="3"/>
  <c r="M175" i="3"/>
  <c r="N175" i="3"/>
  <c r="E176" i="3"/>
  <c r="F176" i="3"/>
  <c r="G176" i="3"/>
  <c r="H176" i="3"/>
  <c r="I176" i="3"/>
  <c r="J176" i="3"/>
  <c r="K176" i="3"/>
  <c r="L176" i="3"/>
  <c r="M176" i="3"/>
  <c r="N176" i="3"/>
  <c r="E177" i="3"/>
  <c r="F177" i="3"/>
  <c r="G177" i="3"/>
  <c r="H177" i="3"/>
  <c r="I177" i="3"/>
  <c r="J177" i="3"/>
  <c r="K177" i="3"/>
  <c r="L177" i="3"/>
  <c r="M177" i="3"/>
  <c r="N177" i="3"/>
  <c r="E178" i="3"/>
  <c r="F178" i="3"/>
  <c r="G178" i="3"/>
  <c r="H178" i="3"/>
  <c r="I178" i="3"/>
  <c r="J178" i="3"/>
  <c r="K178" i="3"/>
  <c r="L178" i="3"/>
  <c r="M178" i="3"/>
  <c r="N178" i="3"/>
  <c r="E179" i="3"/>
  <c r="F179" i="3"/>
  <c r="G179" i="3"/>
  <c r="H179" i="3"/>
  <c r="I179" i="3"/>
  <c r="J179" i="3"/>
  <c r="K179" i="3"/>
  <c r="L179" i="3"/>
  <c r="M179" i="3"/>
  <c r="N179" i="3"/>
  <c r="E180" i="3"/>
  <c r="F180" i="3"/>
  <c r="G180" i="3"/>
  <c r="H180" i="3"/>
  <c r="I180" i="3"/>
  <c r="J180" i="3"/>
  <c r="K180" i="3"/>
  <c r="L180" i="3"/>
  <c r="M180" i="3"/>
  <c r="N180" i="3"/>
  <c r="E181" i="3"/>
  <c r="F181" i="3"/>
  <c r="G181" i="3"/>
  <c r="H181" i="3"/>
  <c r="I181" i="3"/>
  <c r="J181" i="3"/>
  <c r="K181" i="3"/>
  <c r="L181" i="3"/>
  <c r="M181" i="3"/>
  <c r="N181" i="3"/>
  <c r="E182" i="3"/>
  <c r="F182" i="3"/>
  <c r="G182" i="3"/>
  <c r="H182" i="3"/>
  <c r="I182" i="3"/>
  <c r="J182" i="3"/>
  <c r="K182" i="3"/>
  <c r="L182" i="3"/>
  <c r="M182" i="3"/>
  <c r="N182" i="3"/>
  <c r="E183" i="3"/>
  <c r="F183" i="3"/>
  <c r="G183" i="3"/>
  <c r="H183" i="3"/>
  <c r="I183" i="3"/>
  <c r="J183" i="3"/>
  <c r="K183" i="3"/>
  <c r="L183" i="3"/>
  <c r="M183" i="3"/>
  <c r="N183" i="3"/>
  <c r="E184" i="3"/>
  <c r="F184" i="3"/>
  <c r="G184" i="3"/>
  <c r="H184" i="3"/>
  <c r="I184" i="3"/>
  <c r="J184" i="3"/>
  <c r="K184" i="3"/>
  <c r="L184" i="3"/>
  <c r="M184" i="3"/>
  <c r="N184" i="3"/>
  <c r="E185" i="3"/>
  <c r="F185" i="3"/>
  <c r="G185" i="3"/>
  <c r="H185" i="3"/>
  <c r="I185" i="3"/>
  <c r="J185" i="3"/>
  <c r="K185" i="3"/>
  <c r="L185" i="3"/>
  <c r="M185" i="3"/>
  <c r="N185" i="3"/>
  <c r="E186" i="3"/>
  <c r="F186" i="3"/>
  <c r="G186" i="3"/>
  <c r="H186" i="3"/>
  <c r="I186" i="3"/>
  <c r="J186" i="3"/>
  <c r="K186" i="3"/>
  <c r="L186" i="3"/>
  <c r="M186" i="3"/>
  <c r="N186" i="3"/>
  <c r="E187" i="3"/>
  <c r="F187" i="3"/>
  <c r="G187" i="3"/>
  <c r="H187" i="3"/>
  <c r="I187" i="3"/>
  <c r="J187" i="3"/>
  <c r="K187" i="3"/>
  <c r="L187" i="3"/>
  <c r="M187" i="3"/>
  <c r="N187" i="3"/>
  <c r="E188" i="3"/>
  <c r="F188" i="3"/>
  <c r="G188" i="3"/>
  <c r="H188" i="3"/>
  <c r="I188" i="3"/>
  <c r="J188" i="3"/>
  <c r="K188" i="3"/>
  <c r="L188" i="3"/>
  <c r="M188" i="3"/>
  <c r="N188" i="3"/>
  <c r="E189" i="3"/>
  <c r="F189" i="3"/>
  <c r="G189" i="3"/>
  <c r="H189" i="3"/>
  <c r="I189" i="3"/>
  <c r="J189" i="3"/>
  <c r="K189" i="3"/>
  <c r="L189" i="3"/>
  <c r="M189" i="3"/>
  <c r="N189" i="3"/>
  <c r="E190" i="3"/>
  <c r="F190" i="3"/>
  <c r="G190" i="3"/>
  <c r="H190" i="3"/>
  <c r="I190" i="3"/>
  <c r="J190" i="3"/>
  <c r="K190" i="3"/>
  <c r="L190" i="3"/>
  <c r="M190" i="3"/>
  <c r="N190" i="3"/>
  <c r="E191" i="3"/>
  <c r="F191" i="3"/>
  <c r="G191" i="3"/>
  <c r="H191" i="3"/>
  <c r="I191" i="3"/>
  <c r="J191" i="3"/>
  <c r="K191" i="3"/>
  <c r="L191" i="3"/>
  <c r="M191" i="3"/>
  <c r="N191" i="3"/>
  <c r="E192" i="3"/>
  <c r="F192" i="3"/>
  <c r="G192" i="3"/>
  <c r="H192" i="3"/>
  <c r="I192" i="3"/>
  <c r="J192" i="3"/>
  <c r="K192" i="3"/>
  <c r="L192" i="3"/>
  <c r="M192" i="3"/>
  <c r="N192" i="3"/>
  <c r="E193" i="3"/>
  <c r="F193" i="3"/>
  <c r="G193" i="3"/>
  <c r="H193" i="3"/>
  <c r="I193" i="3"/>
  <c r="J193" i="3"/>
  <c r="K193" i="3"/>
  <c r="L193" i="3"/>
  <c r="M193" i="3"/>
  <c r="N193" i="3"/>
  <c r="E194" i="3"/>
  <c r="F194" i="3"/>
  <c r="G194" i="3"/>
  <c r="H194" i="3"/>
  <c r="I194" i="3"/>
  <c r="J194" i="3"/>
  <c r="K194" i="3"/>
  <c r="L194" i="3"/>
  <c r="M194" i="3"/>
  <c r="N194" i="3"/>
  <c r="E195" i="3"/>
  <c r="F195" i="3"/>
  <c r="G195" i="3"/>
  <c r="H195" i="3"/>
  <c r="I195" i="3"/>
  <c r="J195" i="3"/>
  <c r="K195" i="3"/>
  <c r="L195" i="3"/>
  <c r="M195" i="3"/>
  <c r="N195" i="3"/>
  <c r="E196" i="3"/>
  <c r="F196" i="3"/>
  <c r="G196" i="3"/>
  <c r="H196" i="3"/>
  <c r="I196" i="3"/>
  <c r="J196" i="3"/>
  <c r="K196" i="3"/>
  <c r="L196" i="3"/>
  <c r="M196" i="3"/>
  <c r="N196" i="3"/>
  <c r="E197" i="3"/>
  <c r="F197" i="3"/>
  <c r="G197" i="3"/>
  <c r="H197" i="3"/>
  <c r="I197" i="3"/>
  <c r="J197" i="3"/>
  <c r="K197" i="3"/>
  <c r="L197" i="3"/>
  <c r="M197" i="3"/>
  <c r="N197" i="3"/>
  <c r="E198" i="3"/>
  <c r="F198" i="3"/>
  <c r="G198" i="3"/>
  <c r="H198" i="3"/>
  <c r="I198" i="3"/>
  <c r="J198" i="3"/>
  <c r="K198" i="3"/>
  <c r="L198" i="3"/>
  <c r="M198" i="3"/>
  <c r="N198" i="3"/>
  <c r="E199" i="3"/>
  <c r="F199" i="3"/>
  <c r="G199" i="3"/>
  <c r="H199" i="3"/>
  <c r="I199" i="3"/>
  <c r="J199" i="3"/>
  <c r="K199" i="3"/>
  <c r="L199" i="3"/>
  <c r="M199" i="3"/>
  <c r="N199" i="3"/>
  <c r="E200" i="3"/>
  <c r="F200" i="3"/>
  <c r="G200" i="3"/>
  <c r="H200" i="3"/>
  <c r="I200" i="3"/>
  <c r="J200" i="3"/>
  <c r="K200" i="3"/>
  <c r="L200" i="3"/>
  <c r="M200" i="3"/>
  <c r="N200" i="3"/>
  <c r="E201" i="3"/>
  <c r="F201" i="3"/>
  <c r="G201" i="3"/>
  <c r="H201" i="3"/>
  <c r="I201" i="3"/>
  <c r="J201" i="3"/>
  <c r="K201" i="3"/>
  <c r="L201" i="3"/>
  <c r="M201" i="3"/>
  <c r="N201" i="3"/>
  <c r="E202" i="3"/>
  <c r="F202" i="3"/>
  <c r="G202" i="3"/>
  <c r="H202" i="3"/>
  <c r="I202" i="3"/>
  <c r="J202" i="3"/>
  <c r="K202" i="3"/>
  <c r="L202" i="3"/>
  <c r="M202" i="3"/>
  <c r="N202" i="3"/>
  <c r="E203" i="3"/>
  <c r="F203" i="3"/>
  <c r="G203" i="3"/>
  <c r="H203" i="3"/>
  <c r="I203" i="3"/>
  <c r="J203" i="3"/>
  <c r="K203" i="3"/>
  <c r="L203" i="3"/>
  <c r="M203" i="3"/>
  <c r="N203" i="3"/>
  <c r="E204" i="3"/>
  <c r="F204" i="3"/>
  <c r="G204" i="3"/>
  <c r="H204" i="3"/>
  <c r="I204" i="3"/>
  <c r="J204" i="3"/>
  <c r="K204" i="3"/>
  <c r="L204" i="3"/>
  <c r="M204" i="3"/>
  <c r="N204" i="3"/>
  <c r="E205" i="3"/>
  <c r="F205" i="3"/>
  <c r="G205" i="3"/>
  <c r="H205" i="3"/>
  <c r="I205" i="3"/>
  <c r="J205" i="3"/>
  <c r="K205" i="3"/>
  <c r="L205" i="3"/>
  <c r="M205" i="3"/>
  <c r="N205" i="3"/>
  <c r="E206" i="3"/>
  <c r="F206" i="3"/>
  <c r="G206" i="3"/>
  <c r="H206" i="3"/>
  <c r="I206" i="3"/>
  <c r="J206" i="3"/>
  <c r="K206" i="3"/>
  <c r="L206" i="3"/>
  <c r="M206" i="3"/>
  <c r="N206" i="3"/>
  <c r="E207" i="3"/>
  <c r="F207" i="3"/>
  <c r="G207" i="3"/>
  <c r="H207" i="3"/>
  <c r="I207" i="3"/>
  <c r="J207" i="3"/>
  <c r="K207" i="3"/>
  <c r="L207" i="3"/>
  <c r="M207" i="3"/>
  <c r="N207" i="3"/>
  <c r="E208" i="3"/>
  <c r="F208" i="3"/>
  <c r="G208" i="3"/>
  <c r="H208" i="3"/>
  <c r="I208" i="3"/>
  <c r="J208" i="3"/>
  <c r="K208" i="3"/>
  <c r="L208" i="3"/>
  <c r="M208" i="3"/>
  <c r="N208" i="3"/>
  <c r="E209" i="3"/>
  <c r="F209" i="3"/>
  <c r="G209" i="3"/>
  <c r="H209" i="3"/>
  <c r="I209" i="3"/>
  <c r="J209" i="3"/>
  <c r="K209" i="3"/>
  <c r="L209" i="3"/>
  <c r="M209" i="3"/>
  <c r="N209" i="3"/>
  <c r="E210" i="3"/>
  <c r="F210" i="3"/>
  <c r="G210" i="3"/>
  <c r="H210" i="3"/>
  <c r="I210" i="3"/>
  <c r="J210" i="3"/>
  <c r="K210" i="3"/>
  <c r="L210" i="3"/>
  <c r="M210" i="3"/>
  <c r="N210" i="3"/>
  <c r="E211" i="3"/>
  <c r="F211" i="3"/>
  <c r="G211" i="3"/>
  <c r="H211" i="3"/>
  <c r="I211" i="3"/>
  <c r="J211" i="3"/>
  <c r="K211" i="3"/>
  <c r="L211" i="3"/>
  <c r="M211" i="3"/>
  <c r="N211" i="3"/>
  <c r="E212" i="3"/>
  <c r="F212" i="3"/>
  <c r="G212" i="3"/>
  <c r="H212" i="3"/>
  <c r="I212" i="3"/>
  <c r="J212" i="3"/>
  <c r="K212" i="3"/>
  <c r="L212" i="3"/>
  <c r="M212" i="3"/>
  <c r="N212" i="3"/>
  <c r="E213" i="3"/>
  <c r="F213" i="3"/>
  <c r="G213" i="3"/>
  <c r="H213" i="3"/>
  <c r="I213" i="3"/>
  <c r="J213" i="3"/>
  <c r="K213" i="3"/>
  <c r="L213" i="3"/>
  <c r="M213" i="3"/>
  <c r="N213" i="3"/>
  <c r="E214" i="3"/>
  <c r="F214" i="3"/>
  <c r="G214" i="3"/>
  <c r="H214" i="3"/>
  <c r="I214" i="3"/>
  <c r="J214" i="3"/>
  <c r="K214" i="3"/>
  <c r="L214" i="3"/>
  <c r="M214" i="3"/>
  <c r="N214" i="3"/>
  <c r="E215" i="3"/>
  <c r="F215" i="3"/>
  <c r="G215" i="3"/>
  <c r="H215" i="3"/>
  <c r="I215" i="3"/>
  <c r="J215" i="3"/>
  <c r="K215" i="3"/>
  <c r="L215" i="3"/>
  <c r="M215" i="3"/>
  <c r="N215" i="3"/>
  <c r="E216" i="3"/>
  <c r="F216" i="3"/>
  <c r="G216" i="3"/>
  <c r="H216" i="3"/>
  <c r="I216" i="3"/>
  <c r="J216" i="3"/>
  <c r="K216" i="3"/>
  <c r="L216" i="3"/>
  <c r="M216" i="3"/>
  <c r="N216" i="3"/>
  <c r="E217" i="3"/>
  <c r="F217" i="3"/>
  <c r="G217" i="3"/>
  <c r="H217" i="3"/>
  <c r="I217" i="3"/>
  <c r="J217" i="3"/>
  <c r="K217" i="3"/>
  <c r="L217" i="3"/>
  <c r="M217" i="3"/>
  <c r="N217" i="3"/>
  <c r="E218" i="3"/>
  <c r="F218" i="3"/>
  <c r="G218" i="3"/>
  <c r="H218" i="3"/>
  <c r="I218" i="3"/>
  <c r="J218" i="3"/>
  <c r="K218" i="3"/>
  <c r="L218" i="3"/>
  <c r="M218" i="3"/>
  <c r="N218" i="3"/>
  <c r="E219" i="3"/>
  <c r="F219" i="3"/>
  <c r="G219" i="3"/>
  <c r="H219" i="3"/>
  <c r="I219" i="3"/>
  <c r="J219" i="3"/>
  <c r="K219" i="3"/>
  <c r="L219" i="3"/>
  <c r="M219" i="3"/>
  <c r="N219" i="3"/>
  <c r="E220" i="3"/>
  <c r="F220" i="3"/>
  <c r="G220" i="3"/>
  <c r="H220" i="3"/>
  <c r="I220" i="3"/>
  <c r="J220" i="3"/>
  <c r="K220" i="3"/>
  <c r="L220" i="3"/>
  <c r="M220" i="3"/>
  <c r="N220" i="3"/>
  <c r="E221" i="3"/>
  <c r="F221" i="3"/>
  <c r="G221" i="3"/>
  <c r="H221" i="3"/>
  <c r="I221" i="3"/>
  <c r="J221" i="3"/>
  <c r="K221" i="3"/>
  <c r="L221" i="3"/>
  <c r="M221" i="3"/>
  <c r="N221" i="3"/>
  <c r="E222" i="3"/>
  <c r="F222" i="3"/>
  <c r="G222" i="3"/>
  <c r="H222" i="3"/>
  <c r="I222" i="3"/>
  <c r="J222" i="3"/>
  <c r="K222" i="3"/>
  <c r="L222" i="3"/>
  <c r="M222" i="3"/>
  <c r="N222" i="3"/>
  <c r="E223" i="3"/>
  <c r="F223" i="3"/>
  <c r="G223" i="3"/>
  <c r="H223" i="3"/>
  <c r="I223" i="3"/>
  <c r="J223" i="3"/>
  <c r="K223" i="3"/>
  <c r="L223" i="3"/>
  <c r="M223" i="3"/>
  <c r="N223" i="3"/>
  <c r="E224" i="3"/>
  <c r="F224" i="3"/>
  <c r="G224" i="3"/>
  <c r="H224" i="3"/>
  <c r="I224" i="3"/>
  <c r="J224" i="3"/>
  <c r="K224" i="3"/>
  <c r="L224" i="3"/>
  <c r="M224" i="3"/>
  <c r="N224" i="3"/>
  <c r="E225" i="3"/>
  <c r="F225" i="3"/>
  <c r="G225" i="3"/>
  <c r="H225" i="3"/>
  <c r="I225" i="3"/>
  <c r="J225" i="3"/>
  <c r="K225" i="3"/>
  <c r="L225" i="3"/>
  <c r="M225" i="3"/>
  <c r="N225" i="3"/>
  <c r="E226" i="3"/>
  <c r="F226" i="3"/>
  <c r="G226" i="3"/>
  <c r="H226" i="3"/>
  <c r="I226" i="3"/>
  <c r="J226" i="3"/>
  <c r="K226" i="3"/>
  <c r="L226" i="3"/>
  <c r="M226" i="3"/>
  <c r="N226" i="3"/>
  <c r="E227" i="3"/>
  <c r="F227" i="3"/>
  <c r="G227" i="3"/>
  <c r="H227" i="3"/>
  <c r="I227" i="3"/>
  <c r="J227" i="3"/>
  <c r="K227" i="3"/>
  <c r="L227" i="3"/>
  <c r="M227" i="3"/>
  <c r="N227" i="3"/>
  <c r="E228" i="3"/>
  <c r="F228" i="3"/>
  <c r="G228" i="3"/>
  <c r="H228" i="3"/>
  <c r="I228" i="3"/>
  <c r="J228" i="3"/>
  <c r="K228" i="3"/>
  <c r="L228" i="3"/>
  <c r="M228" i="3"/>
  <c r="N228" i="3"/>
  <c r="E229" i="3"/>
  <c r="F229" i="3"/>
  <c r="G229" i="3"/>
  <c r="H229" i="3"/>
  <c r="I229" i="3"/>
  <c r="J229" i="3"/>
  <c r="K229" i="3"/>
  <c r="L229" i="3"/>
  <c r="M229" i="3"/>
  <c r="N229" i="3"/>
  <c r="E230" i="3"/>
  <c r="F230" i="3"/>
  <c r="G230" i="3"/>
  <c r="H230" i="3"/>
  <c r="I230" i="3"/>
  <c r="J230" i="3"/>
  <c r="K230" i="3"/>
  <c r="L230" i="3"/>
  <c r="M230" i="3"/>
  <c r="N230" i="3"/>
  <c r="E231" i="3"/>
  <c r="F231" i="3"/>
  <c r="G231" i="3"/>
  <c r="H231" i="3"/>
  <c r="I231" i="3"/>
  <c r="J231" i="3"/>
  <c r="K231" i="3"/>
  <c r="L231" i="3"/>
  <c r="M231" i="3"/>
  <c r="N231" i="3"/>
  <c r="E232" i="3"/>
  <c r="F232" i="3"/>
  <c r="G232" i="3"/>
  <c r="H232" i="3"/>
  <c r="I232" i="3"/>
  <c r="J232" i="3"/>
  <c r="K232" i="3"/>
  <c r="L232" i="3"/>
  <c r="M232" i="3"/>
  <c r="N232" i="3"/>
  <c r="E233" i="3"/>
  <c r="F233" i="3"/>
  <c r="G233" i="3"/>
  <c r="H233" i="3"/>
  <c r="I233" i="3"/>
  <c r="J233" i="3"/>
  <c r="K233" i="3"/>
  <c r="L233" i="3"/>
  <c r="M233" i="3"/>
  <c r="N233" i="3"/>
  <c r="E234" i="3"/>
  <c r="F234" i="3"/>
  <c r="G234" i="3"/>
  <c r="H234" i="3"/>
  <c r="I234" i="3"/>
  <c r="J234" i="3"/>
  <c r="K234" i="3"/>
  <c r="L234" i="3"/>
  <c r="M234" i="3"/>
  <c r="N234" i="3"/>
  <c r="E235" i="3"/>
  <c r="F235" i="3"/>
  <c r="G235" i="3"/>
  <c r="H235" i="3"/>
  <c r="I235" i="3"/>
  <c r="J235" i="3"/>
  <c r="K235" i="3"/>
  <c r="L235" i="3"/>
  <c r="M235" i="3"/>
  <c r="N235" i="3"/>
  <c r="E236" i="3"/>
  <c r="F236" i="3"/>
  <c r="G236" i="3"/>
  <c r="H236" i="3"/>
  <c r="I236" i="3"/>
  <c r="J236" i="3"/>
  <c r="K236" i="3"/>
  <c r="L236" i="3"/>
  <c r="M236" i="3"/>
  <c r="N236" i="3"/>
  <c r="E237" i="3"/>
  <c r="F237" i="3"/>
  <c r="G237" i="3"/>
  <c r="H237" i="3"/>
  <c r="I237" i="3"/>
  <c r="J237" i="3"/>
  <c r="K237" i="3"/>
  <c r="L237" i="3"/>
  <c r="M237" i="3"/>
  <c r="N237" i="3"/>
  <c r="E238" i="3"/>
  <c r="F238" i="3"/>
  <c r="G238" i="3"/>
  <c r="H238" i="3"/>
  <c r="I238" i="3"/>
  <c r="J238" i="3"/>
  <c r="K238" i="3"/>
  <c r="L238" i="3"/>
  <c r="M238" i="3"/>
  <c r="N238" i="3"/>
  <c r="E239" i="3"/>
  <c r="F239" i="3"/>
  <c r="G239" i="3"/>
  <c r="H239" i="3"/>
  <c r="I239" i="3"/>
  <c r="J239" i="3"/>
  <c r="K239" i="3"/>
  <c r="L239" i="3"/>
  <c r="M239" i="3"/>
  <c r="N239" i="3"/>
  <c r="E240" i="3"/>
  <c r="F240" i="3"/>
  <c r="G240" i="3"/>
  <c r="H240" i="3"/>
  <c r="I240" i="3"/>
  <c r="J240" i="3"/>
  <c r="K240" i="3"/>
  <c r="L240" i="3"/>
  <c r="M240" i="3"/>
  <c r="N240" i="3"/>
  <c r="E241" i="3"/>
  <c r="F241" i="3"/>
  <c r="G241" i="3"/>
  <c r="H241" i="3"/>
  <c r="I241" i="3"/>
  <c r="J241" i="3"/>
  <c r="K241" i="3"/>
  <c r="L241" i="3"/>
  <c r="M241" i="3"/>
  <c r="N241" i="3"/>
  <c r="E242" i="3"/>
  <c r="F242" i="3"/>
  <c r="G242" i="3"/>
  <c r="H242" i="3"/>
  <c r="I242" i="3"/>
  <c r="J242" i="3"/>
  <c r="K242" i="3"/>
  <c r="L242" i="3"/>
  <c r="M242" i="3"/>
  <c r="N242" i="3"/>
  <c r="E243" i="3"/>
  <c r="F243" i="3"/>
  <c r="G243" i="3"/>
  <c r="H243" i="3"/>
  <c r="I243" i="3"/>
  <c r="J243" i="3"/>
  <c r="K243" i="3"/>
  <c r="L243" i="3"/>
  <c r="M243" i="3"/>
  <c r="N243" i="3"/>
  <c r="E244" i="3"/>
  <c r="F244" i="3"/>
  <c r="G244" i="3"/>
  <c r="H244" i="3"/>
  <c r="I244" i="3"/>
  <c r="J244" i="3"/>
  <c r="K244" i="3"/>
  <c r="L244" i="3"/>
  <c r="M244" i="3"/>
  <c r="N244" i="3"/>
  <c r="E245" i="3"/>
  <c r="F245" i="3"/>
  <c r="G245" i="3"/>
  <c r="H245" i="3"/>
  <c r="I245" i="3"/>
  <c r="J245" i="3"/>
  <c r="K245" i="3"/>
  <c r="L245" i="3"/>
  <c r="M245" i="3"/>
  <c r="N245" i="3"/>
  <c r="E246" i="3"/>
  <c r="F246" i="3"/>
  <c r="G246" i="3"/>
  <c r="H246" i="3"/>
  <c r="I246" i="3"/>
  <c r="J246" i="3"/>
  <c r="K246" i="3"/>
  <c r="L246" i="3"/>
  <c r="M246" i="3"/>
  <c r="N246" i="3"/>
  <c r="E247" i="3"/>
  <c r="F247" i="3"/>
  <c r="G247" i="3"/>
  <c r="H247" i="3"/>
  <c r="I247" i="3"/>
  <c r="J247" i="3"/>
  <c r="K247" i="3"/>
  <c r="L247" i="3"/>
  <c r="M247" i="3"/>
  <c r="N247" i="3"/>
  <c r="E248" i="3"/>
  <c r="F248" i="3"/>
  <c r="G248" i="3"/>
  <c r="H248" i="3"/>
  <c r="I248" i="3"/>
  <c r="J248" i="3"/>
  <c r="K248" i="3"/>
  <c r="L248" i="3"/>
  <c r="M248" i="3"/>
  <c r="N248" i="3"/>
  <c r="E249" i="3"/>
  <c r="F249" i="3"/>
  <c r="G249" i="3"/>
  <c r="H249" i="3"/>
  <c r="I249" i="3"/>
  <c r="J249" i="3"/>
  <c r="K249" i="3"/>
  <c r="L249" i="3"/>
  <c r="M249" i="3"/>
  <c r="N249" i="3"/>
  <c r="E250" i="3"/>
  <c r="F250" i="3"/>
  <c r="G250" i="3"/>
  <c r="H250" i="3"/>
  <c r="I250" i="3"/>
  <c r="J250" i="3"/>
  <c r="K250" i="3"/>
  <c r="L250" i="3"/>
  <c r="M250" i="3"/>
  <c r="N250" i="3"/>
  <c r="E251" i="3"/>
  <c r="F251" i="3"/>
  <c r="G251" i="3"/>
  <c r="H251" i="3"/>
  <c r="I251" i="3"/>
  <c r="J251" i="3"/>
  <c r="K251" i="3"/>
  <c r="L251" i="3"/>
  <c r="M251" i="3"/>
  <c r="N251" i="3"/>
  <c r="E252" i="3"/>
  <c r="F252" i="3"/>
  <c r="G252" i="3"/>
  <c r="H252" i="3"/>
  <c r="I252" i="3"/>
  <c r="J252" i="3"/>
  <c r="K252" i="3"/>
  <c r="L252" i="3"/>
  <c r="M252" i="3"/>
  <c r="N252" i="3"/>
  <c r="E253" i="3"/>
  <c r="F253" i="3"/>
  <c r="G253" i="3"/>
  <c r="H253" i="3"/>
  <c r="I253" i="3"/>
  <c r="J253" i="3"/>
  <c r="K253" i="3"/>
  <c r="L253" i="3"/>
  <c r="M253" i="3"/>
  <c r="N253" i="3"/>
  <c r="E254" i="3"/>
  <c r="F254" i="3"/>
  <c r="G254" i="3"/>
  <c r="H254" i="3"/>
  <c r="I254" i="3"/>
  <c r="J254" i="3"/>
  <c r="K254" i="3"/>
  <c r="L254" i="3"/>
  <c r="M254" i="3"/>
  <c r="N254" i="3"/>
  <c r="E255" i="3"/>
  <c r="F255" i="3"/>
  <c r="G255" i="3"/>
  <c r="H255" i="3"/>
  <c r="I255" i="3"/>
  <c r="J255" i="3"/>
  <c r="K255" i="3"/>
  <c r="L255" i="3"/>
  <c r="M255" i="3"/>
  <c r="N255" i="3"/>
  <c r="E256" i="3"/>
  <c r="F256" i="3"/>
  <c r="G256" i="3"/>
  <c r="H256" i="3"/>
  <c r="I256" i="3"/>
  <c r="J256" i="3"/>
  <c r="K256" i="3"/>
  <c r="L256" i="3"/>
  <c r="M256" i="3"/>
  <c r="N256" i="3"/>
  <c r="E257" i="3"/>
  <c r="F257" i="3"/>
  <c r="G257" i="3"/>
  <c r="H257" i="3"/>
  <c r="I257" i="3"/>
  <c r="J257" i="3"/>
  <c r="K257" i="3"/>
  <c r="L257" i="3"/>
  <c r="M257" i="3"/>
  <c r="N257" i="3"/>
  <c r="E258" i="3"/>
  <c r="F258" i="3"/>
  <c r="G258" i="3"/>
  <c r="H258" i="3"/>
  <c r="I258" i="3"/>
  <c r="J258" i="3"/>
  <c r="K258" i="3"/>
  <c r="L258" i="3"/>
  <c r="M258" i="3"/>
  <c r="N258" i="3"/>
  <c r="E259" i="3"/>
  <c r="F259" i="3"/>
  <c r="G259" i="3"/>
  <c r="H259" i="3"/>
  <c r="I259" i="3"/>
  <c r="J259" i="3"/>
  <c r="K259" i="3"/>
  <c r="L259" i="3"/>
  <c r="M259" i="3"/>
  <c r="N259" i="3"/>
  <c r="E260" i="3"/>
  <c r="F260" i="3"/>
  <c r="G260" i="3"/>
  <c r="H260" i="3"/>
  <c r="I260" i="3"/>
  <c r="J260" i="3"/>
  <c r="K260" i="3"/>
  <c r="L260" i="3"/>
  <c r="M260" i="3"/>
  <c r="N260" i="3"/>
  <c r="E261" i="3"/>
  <c r="F261" i="3"/>
  <c r="G261" i="3"/>
  <c r="H261" i="3"/>
  <c r="I261" i="3"/>
  <c r="J261" i="3"/>
  <c r="K261" i="3"/>
  <c r="L261" i="3"/>
  <c r="M261" i="3"/>
  <c r="N261" i="3"/>
  <c r="E262" i="3"/>
  <c r="F262" i="3"/>
  <c r="G262" i="3"/>
  <c r="H262" i="3"/>
  <c r="I262" i="3"/>
  <c r="J262" i="3"/>
  <c r="K262" i="3"/>
  <c r="L262" i="3"/>
  <c r="M262" i="3"/>
  <c r="N262" i="3"/>
  <c r="E263" i="3"/>
  <c r="F263" i="3"/>
  <c r="G263" i="3"/>
  <c r="H263" i="3"/>
  <c r="I263" i="3"/>
  <c r="J263" i="3"/>
  <c r="K263" i="3"/>
  <c r="L263" i="3"/>
  <c r="M263" i="3"/>
  <c r="N263" i="3"/>
  <c r="E264" i="3"/>
  <c r="F264" i="3"/>
  <c r="G264" i="3"/>
  <c r="H264" i="3"/>
  <c r="I264" i="3"/>
  <c r="J264" i="3"/>
  <c r="K264" i="3"/>
  <c r="L264" i="3"/>
  <c r="M264" i="3"/>
  <c r="N264" i="3"/>
  <c r="E265" i="3"/>
  <c r="F265" i="3"/>
  <c r="G265" i="3"/>
  <c r="H265" i="3"/>
  <c r="I265" i="3"/>
  <c r="J265" i="3"/>
  <c r="K265" i="3"/>
  <c r="L265" i="3"/>
  <c r="M265" i="3"/>
  <c r="N265" i="3"/>
  <c r="E266" i="3"/>
  <c r="F266" i="3"/>
  <c r="G266" i="3"/>
  <c r="H266" i="3"/>
  <c r="I266" i="3"/>
  <c r="J266" i="3"/>
  <c r="K266" i="3"/>
  <c r="L266" i="3"/>
  <c r="M266" i="3"/>
  <c r="N266" i="3"/>
  <c r="E267" i="3"/>
  <c r="F267" i="3"/>
  <c r="G267" i="3"/>
  <c r="H267" i="3"/>
  <c r="I267" i="3"/>
  <c r="J267" i="3"/>
  <c r="K267" i="3"/>
  <c r="L267" i="3"/>
  <c r="M267" i="3"/>
  <c r="N267" i="3"/>
  <c r="E268" i="3"/>
  <c r="F268" i="3"/>
  <c r="G268" i="3"/>
  <c r="H268" i="3"/>
  <c r="I268" i="3"/>
  <c r="J268" i="3"/>
  <c r="K268" i="3"/>
  <c r="L268" i="3"/>
  <c r="M268" i="3"/>
  <c r="N268" i="3"/>
  <c r="E269" i="3"/>
  <c r="F269" i="3"/>
  <c r="G269" i="3"/>
  <c r="H269" i="3"/>
  <c r="I269" i="3"/>
  <c r="J269" i="3"/>
  <c r="K269" i="3"/>
  <c r="L269" i="3"/>
  <c r="M269" i="3"/>
  <c r="N269" i="3"/>
  <c r="E270" i="3"/>
  <c r="F270" i="3"/>
  <c r="G270" i="3"/>
  <c r="H270" i="3"/>
  <c r="I270" i="3"/>
  <c r="J270" i="3"/>
  <c r="K270" i="3"/>
  <c r="L270" i="3"/>
  <c r="M270" i="3"/>
  <c r="N270" i="3"/>
  <c r="E271" i="3"/>
  <c r="F271" i="3"/>
  <c r="G271" i="3"/>
  <c r="H271" i="3"/>
  <c r="I271" i="3"/>
  <c r="J271" i="3"/>
  <c r="K271" i="3"/>
  <c r="L271" i="3"/>
  <c r="M271" i="3"/>
  <c r="N271" i="3"/>
  <c r="E272" i="3"/>
  <c r="F272" i="3"/>
  <c r="G272" i="3"/>
  <c r="H272" i="3"/>
  <c r="I272" i="3"/>
  <c r="J272" i="3"/>
  <c r="K272" i="3"/>
  <c r="L272" i="3"/>
  <c r="M272" i="3"/>
  <c r="N272" i="3"/>
  <c r="E273" i="3"/>
  <c r="F273" i="3"/>
  <c r="G273" i="3"/>
  <c r="H273" i="3"/>
  <c r="I273" i="3"/>
  <c r="J273" i="3"/>
  <c r="K273" i="3"/>
  <c r="L273" i="3"/>
  <c r="M273" i="3"/>
  <c r="N273" i="3"/>
  <c r="E274" i="3"/>
  <c r="F274" i="3"/>
  <c r="G274" i="3"/>
  <c r="H274" i="3"/>
  <c r="I274" i="3"/>
  <c r="J274" i="3"/>
  <c r="K274" i="3"/>
  <c r="L274" i="3"/>
  <c r="M274" i="3"/>
  <c r="N274" i="3"/>
  <c r="E275" i="3"/>
  <c r="F275" i="3"/>
  <c r="G275" i="3"/>
  <c r="H275" i="3"/>
  <c r="I275" i="3"/>
  <c r="J275" i="3"/>
  <c r="K275" i="3"/>
  <c r="L275" i="3"/>
  <c r="M275" i="3"/>
  <c r="N275" i="3"/>
  <c r="E276" i="3"/>
  <c r="F276" i="3"/>
  <c r="G276" i="3"/>
  <c r="H276" i="3"/>
  <c r="I276" i="3"/>
  <c r="J276" i="3"/>
  <c r="K276" i="3"/>
  <c r="L276" i="3"/>
  <c r="M276" i="3"/>
  <c r="N276" i="3"/>
  <c r="E277" i="3"/>
  <c r="F277" i="3"/>
  <c r="G277" i="3"/>
  <c r="H277" i="3"/>
  <c r="I277" i="3"/>
  <c r="J277" i="3"/>
  <c r="K277" i="3"/>
  <c r="L277" i="3"/>
  <c r="M277" i="3"/>
  <c r="N277" i="3"/>
  <c r="E278" i="3"/>
  <c r="F278" i="3"/>
  <c r="G278" i="3"/>
  <c r="H278" i="3"/>
  <c r="I278" i="3"/>
  <c r="J278" i="3"/>
  <c r="K278" i="3"/>
  <c r="L278" i="3"/>
  <c r="M278" i="3"/>
  <c r="N278" i="3"/>
  <c r="E279" i="3"/>
  <c r="F279" i="3"/>
  <c r="G279" i="3"/>
  <c r="H279" i="3"/>
  <c r="I279" i="3"/>
  <c r="J279" i="3"/>
  <c r="K279" i="3"/>
  <c r="L279" i="3"/>
  <c r="M279" i="3"/>
  <c r="N279" i="3"/>
  <c r="E280" i="3"/>
  <c r="F280" i="3"/>
  <c r="G280" i="3"/>
  <c r="H280" i="3"/>
  <c r="I280" i="3"/>
  <c r="J280" i="3"/>
  <c r="K280" i="3"/>
  <c r="L280" i="3"/>
  <c r="M280" i="3"/>
  <c r="N280" i="3"/>
  <c r="E281" i="3"/>
  <c r="F281" i="3"/>
  <c r="G281" i="3"/>
  <c r="H281" i="3"/>
  <c r="I281" i="3"/>
  <c r="J281" i="3"/>
  <c r="K281" i="3"/>
  <c r="L281" i="3"/>
  <c r="M281" i="3"/>
  <c r="N281" i="3"/>
  <c r="E282" i="3"/>
  <c r="F282" i="3"/>
  <c r="G282" i="3"/>
  <c r="H282" i="3"/>
  <c r="I282" i="3"/>
  <c r="J282" i="3"/>
  <c r="K282" i="3"/>
  <c r="L282" i="3"/>
  <c r="M282" i="3"/>
  <c r="N282" i="3"/>
  <c r="E283" i="3"/>
  <c r="F283" i="3"/>
  <c r="G283" i="3"/>
  <c r="H283" i="3"/>
  <c r="I283" i="3"/>
  <c r="J283" i="3"/>
  <c r="K283" i="3"/>
  <c r="L283" i="3"/>
  <c r="M283" i="3"/>
  <c r="N283" i="3"/>
  <c r="E284" i="3"/>
  <c r="F284" i="3"/>
  <c r="G284" i="3"/>
  <c r="H284" i="3"/>
  <c r="I284" i="3"/>
  <c r="J284" i="3"/>
  <c r="K284" i="3"/>
  <c r="L284" i="3"/>
  <c r="M284" i="3"/>
  <c r="N284" i="3"/>
  <c r="E285" i="3"/>
  <c r="F285" i="3"/>
  <c r="G285" i="3"/>
  <c r="H285" i="3"/>
  <c r="I285" i="3"/>
  <c r="J285" i="3"/>
  <c r="K285" i="3"/>
  <c r="L285" i="3"/>
  <c r="M285" i="3"/>
  <c r="N285" i="3"/>
  <c r="E286" i="3"/>
  <c r="F286" i="3"/>
  <c r="G286" i="3"/>
  <c r="H286" i="3"/>
  <c r="I286" i="3"/>
  <c r="J286" i="3"/>
  <c r="K286" i="3"/>
  <c r="L286" i="3"/>
  <c r="M286" i="3"/>
  <c r="N286" i="3"/>
  <c r="E287" i="3"/>
  <c r="F287" i="3"/>
  <c r="G287" i="3"/>
  <c r="H287" i="3"/>
  <c r="I287" i="3"/>
  <c r="J287" i="3"/>
  <c r="K287" i="3"/>
  <c r="L287" i="3"/>
  <c r="M287" i="3"/>
  <c r="N287" i="3"/>
  <c r="E288" i="3"/>
  <c r="F288" i="3"/>
  <c r="G288" i="3"/>
  <c r="H288" i="3"/>
  <c r="I288" i="3"/>
  <c r="J288" i="3"/>
  <c r="K288" i="3"/>
  <c r="L288" i="3"/>
  <c r="M288" i="3"/>
  <c r="N288" i="3"/>
  <c r="E289" i="3"/>
  <c r="F289" i="3"/>
  <c r="G289" i="3"/>
  <c r="H289" i="3"/>
  <c r="I289" i="3"/>
  <c r="J289" i="3"/>
  <c r="K289" i="3"/>
  <c r="L289" i="3"/>
  <c r="M289" i="3"/>
  <c r="N289" i="3"/>
  <c r="E290" i="3"/>
  <c r="F290" i="3"/>
  <c r="G290" i="3"/>
  <c r="H290" i="3"/>
  <c r="I290" i="3"/>
  <c r="J290" i="3"/>
  <c r="K290" i="3"/>
  <c r="L290" i="3"/>
  <c r="M290" i="3"/>
  <c r="N290" i="3"/>
  <c r="E291" i="3"/>
  <c r="F291" i="3"/>
  <c r="G291" i="3"/>
  <c r="H291" i="3"/>
  <c r="I291" i="3"/>
  <c r="J291" i="3"/>
  <c r="K291" i="3"/>
  <c r="L291" i="3"/>
  <c r="M291" i="3"/>
  <c r="N291" i="3"/>
  <c r="E292" i="3"/>
  <c r="F292" i="3"/>
  <c r="G292" i="3"/>
  <c r="H292" i="3"/>
  <c r="I292" i="3"/>
  <c r="J292" i="3"/>
  <c r="K292" i="3"/>
  <c r="L292" i="3"/>
  <c r="M292" i="3"/>
  <c r="N292" i="3"/>
  <c r="E293" i="3"/>
  <c r="F293" i="3"/>
  <c r="G293" i="3"/>
  <c r="H293" i="3"/>
  <c r="I293" i="3"/>
  <c r="J293" i="3"/>
  <c r="K293" i="3"/>
  <c r="L293" i="3"/>
  <c r="M293" i="3"/>
  <c r="N293" i="3"/>
  <c r="E294" i="3"/>
  <c r="F294" i="3"/>
  <c r="G294" i="3"/>
  <c r="H294" i="3"/>
  <c r="I294" i="3"/>
  <c r="J294" i="3"/>
  <c r="K294" i="3"/>
  <c r="L294" i="3"/>
  <c r="M294" i="3"/>
  <c r="N294" i="3"/>
  <c r="E295" i="3"/>
  <c r="F295" i="3"/>
  <c r="G295" i="3"/>
  <c r="H295" i="3"/>
  <c r="I295" i="3"/>
  <c r="J295" i="3"/>
  <c r="K295" i="3"/>
  <c r="L295" i="3"/>
  <c r="M295" i="3"/>
  <c r="N295" i="3"/>
  <c r="E296" i="3"/>
  <c r="F296" i="3"/>
  <c r="G296" i="3"/>
  <c r="H296" i="3"/>
  <c r="I296" i="3"/>
  <c r="J296" i="3"/>
  <c r="K296" i="3"/>
  <c r="L296" i="3"/>
  <c r="M296" i="3"/>
  <c r="N296" i="3"/>
  <c r="E297" i="3"/>
  <c r="F297" i="3"/>
  <c r="G297" i="3"/>
  <c r="H297" i="3"/>
  <c r="I297" i="3"/>
  <c r="J297" i="3"/>
  <c r="K297" i="3"/>
  <c r="L297" i="3"/>
  <c r="M297" i="3"/>
  <c r="N297" i="3"/>
  <c r="E298" i="3"/>
  <c r="F298" i="3"/>
  <c r="G298" i="3"/>
  <c r="H298" i="3"/>
  <c r="I298" i="3"/>
  <c r="J298" i="3"/>
  <c r="K298" i="3"/>
  <c r="L298" i="3"/>
  <c r="M298" i="3"/>
  <c r="N298" i="3"/>
  <c r="E299" i="3"/>
  <c r="F299" i="3"/>
  <c r="G299" i="3"/>
  <c r="H299" i="3"/>
  <c r="I299" i="3"/>
  <c r="J299" i="3"/>
  <c r="K299" i="3"/>
  <c r="L299" i="3"/>
  <c r="M299" i="3"/>
  <c r="N299" i="3"/>
  <c r="E300" i="3"/>
  <c r="F300" i="3"/>
  <c r="G300" i="3"/>
  <c r="H300" i="3"/>
  <c r="I300" i="3"/>
  <c r="J300" i="3"/>
  <c r="K300" i="3"/>
  <c r="L300" i="3"/>
  <c r="M300" i="3"/>
  <c r="N300" i="3"/>
  <c r="E301" i="3"/>
  <c r="F301" i="3"/>
  <c r="G301" i="3"/>
  <c r="H301" i="3"/>
  <c r="I301" i="3"/>
  <c r="J301" i="3"/>
  <c r="K301" i="3"/>
  <c r="L301" i="3"/>
  <c r="M301" i="3"/>
  <c r="N301" i="3"/>
  <c r="E302" i="3"/>
  <c r="F302" i="3"/>
  <c r="G302" i="3"/>
  <c r="H302" i="3"/>
  <c r="I302" i="3"/>
  <c r="J302" i="3"/>
  <c r="K302" i="3"/>
  <c r="L302" i="3"/>
  <c r="M302" i="3"/>
  <c r="N302" i="3"/>
  <c r="E303" i="3"/>
  <c r="F303" i="3"/>
  <c r="G303" i="3"/>
  <c r="H303" i="3"/>
  <c r="I303" i="3"/>
  <c r="J303" i="3"/>
  <c r="K303" i="3"/>
  <c r="L303" i="3"/>
  <c r="M303" i="3"/>
  <c r="N303" i="3"/>
  <c r="E304" i="3"/>
  <c r="F304" i="3"/>
  <c r="G304" i="3"/>
  <c r="H304" i="3"/>
  <c r="I304" i="3"/>
  <c r="J304" i="3"/>
  <c r="K304" i="3"/>
  <c r="L304" i="3"/>
  <c r="M304" i="3"/>
  <c r="N304" i="3"/>
  <c r="E305" i="3"/>
  <c r="F305" i="3"/>
  <c r="G305" i="3"/>
  <c r="H305" i="3"/>
  <c r="I305" i="3"/>
  <c r="J305" i="3"/>
  <c r="K305" i="3"/>
  <c r="L305" i="3"/>
  <c r="M305" i="3"/>
  <c r="N305" i="3"/>
  <c r="E306" i="3"/>
  <c r="F306" i="3"/>
  <c r="G306" i="3"/>
  <c r="H306" i="3"/>
  <c r="I306" i="3"/>
  <c r="J306" i="3"/>
  <c r="K306" i="3"/>
  <c r="L306" i="3"/>
  <c r="M306" i="3"/>
  <c r="N306" i="3"/>
  <c r="E307" i="3"/>
  <c r="F307" i="3"/>
  <c r="G307" i="3"/>
  <c r="H307" i="3"/>
  <c r="I307" i="3"/>
  <c r="J307" i="3"/>
  <c r="K307" i="3"/>
  <c r="L307" i="3"/>
  <c r="M307" i="3"/>
  <c r="N307" i="3"/>
  <c r="E308" i="3"/>
  <c r="F308" i="3"/>
  <c r="G308" i="3"/>
  <c r="H308" i="3"/>
  <c r="I308" i="3"/>
  <c r="J308" i="3"/>
  <c r="K308" i="3"/>
  <c r="L308" i="3"/>
  <c r="M308" i="3"/>
  <c r="N308" i="3"/>
  <c r="E309" i="3"/>
  <c r="F309" i="3"/>
  <c r="G309" i="3"/>
  <c r="H309" i="3"/>
  <c r="I309" i="3"/>
  <c r="J309" i="3"/>
  <c r="K309" i="3"/>
  <c r="L309" i="3"/>
  <c r="M309" i="3"/>
  <c r="N309" i="3"/>
  <c r="E310" i="3"/>
  <c r="F310" i="3"/>
  <c r="G310" i="3"/>
  <c r="H310" i="3"/>
  <c r="I310" i="3"/>
  <c r="J310" i="3"/>
  <c r="K310" i="3"/>
  <c r="L310" i="3"/>
  <c r="M310" i="3"/>
  <c r="N310" i="3"/>
  <c r="E311" i="3"/>
  <c r="F311" i="3"/>
  <c r="G311" i="3"/>
  <c r="H311" i="3"/>
  <c r="I311" i="3"/>
  <c r="J311" i="3"/>
  <c r="K311" i="3"/>
  <c r="L311" i="3"/>
  <c r="M311" i="3"/>
  <c r="N311" i="3"/>
  <c r="E312" i="3"/>
  <c r="F312" i="3"/>
  <c r="G312" i="3"/>
  <c r="H312" i="3"/>
  <c r="I312" i="3"/>
  <c r="J312" i="3"/>
  <c r="K312" i="3"/>
  <c r="L312" i="3"/>
  <c r="M312" i="3"/>
  <c r="N312" i="3"/>
  <c r="E313" i="3"/>
  <c r="F313" i="3"/>
  <c r="G313" i="3"/>
  <c r="H313" i="3"/>
  <c r="I313" i="3"/>
  <c r="J313" i="3"/>
  <c r="K313" i="3"/>
  <c r="L313" i="3"/>
  <c r="M313" i="3"/>
  <c r="N313" i="3"/>
  <c r="E314" i="3"/>
  <c r="F314" i="3"/>
  <c r="G314" i="3"/>
  <c r="H314" i="3"/>
  <c r="I314" i="3"/>
  <c r="J314" i="3"/>
  <c r="K314" i="3"/>
  <c r="L314" i="3"/>
  <c r="M314" i="3"/>
  <c r="N314" i="3"/>
  <c r="E315" i="3"/>
  <c r="F315" i="3"/>
  <c r="G315" i="3"/>
  <c r="H315" i="3"/>
  <c r="I315" i="3"/>
  <c r="J315" i="3"/>
  <c r="K315" i="3"/>
  <c r="L315" i="3"/>
  <c r="M315" i="3"/>
  <c r="N315" i="3"/>
  <c r="E316" i="3"/>
  <c r="F316" i="3"/>
  <c r="G316" i="3"/>
  <c r="H316" i="3"/>
  <c r="I316" i="3"/>
  <c r="J316" i="3"/>
  <c r="K316" i="3"/>
  <c r="L316" i="3"/>
  <c r="M316" i="3"/>
  <c r="N316" i="3"/>
  <c r="E317" i="3"/>
  <c r="F317" i="3"/>
  <c r="G317" i="3"/>
  <c r="H317" i="3"/>
  <c r="I317" i="3"/>
  <c r="J317" i="3"/>
  <c r="K317" i="3"/>
  <c r="L317" i="3"/>
  <c r="M317" i="3"/>
  <c r="N317" i="3"/>
  <c r="E318" i="3"/>
  <c r="F318" i="3"/>
  <c r="G318" i="3"/>
  <c r="H318" i="3"/>
  <c r="I318" i="3"/>
  <c r="J318" i="3"/>
  <c r="K318" i="3"/>
  <c r="L318" i="3"/>
  <c r="M318" i="3"/>
  <c r="N318" i="3"/>
  <c r="E319" i="3"/>
  <c r="F319" i="3"/>
  <c r="G319" i="3"/>
  <c r="H319" i="3"/>
  <c r="I319" i="3"/>
  <c r="J319" i="3"/>
  <c r="K319" i="3"/>
  <c r="L319" i="3"/>
  <c r="M319" i="3"/>
  <c r="N319" i="3"/>
  <c r="E320" i="3"/>
  <c r="F320" i="3"/>
  <c r="G320" i="3"/>
  <c r="H320" i="3"/>
  <c r="I320" i="3"/>
  <c r="J320" i="3"/>
  <c r="K320" i="3"/>
  <c r="L320" i="3"/>
  <c r="M320" i="3"/>
  <c r="N320" i="3"/>
  <c r="E321" i="3"/>
  <c r="F321" i="3"/>
  <c r="G321" i="3"/>
  <c r="H321" i="3"/>
  <c r="I321" i="3"/>
  <c r="J321" i="3"/>
  <c r="K321" i="3"/>
  <c r="L321" i="3"/>
  <c r="M321" i="3"/>
  <c r="N321" i="3"/>
  <c r="E322" i="3"/>
  <c r="F322" i="3"/>
  <c r="G322" i="3"/>
  <c r="H322" i="3"/>
  <c r="I322" i="3"/>
  <c r="J322" i="3"/>
  <c r="K322" i="3"/>
  <c r="L322" i="3"/>
  <c r="M322" i="3"/>
  <c r="N322" i="3"/>
  <c r="E323" i="3"/>
  <c r="F323" i="3"/>
  <c r="G323" i="3"/>
  <c r="H323" i="3"/>
  <c r="I323" i="3"/>
  <c r="J323" i="3"/>
  <c r="K323" i="3"/>
  <c r="L323" i="3"/>
  <c r="M323" i="3"/>
  <c r="N323" i="3"/>
  <c r="E324" i="3"/>
  <c r="F324" i="3"/>
  <c r="G324" i="3"/>
  <c r="H324" i="3"/>
  <c r="I324" i="3"/>
  <c r="J324" i="3"/>
  <c r="K324" i="3"/>
  <c r="L324" i="3"/>
  <c r="M324" i="3"/>
  <c r="N324" i="3"/>
  <c r="E325" i="3"/>
  <c r="F325" i="3"/>
  <c r="G325" i="3"/>
  <c r="H325" i="3"/>
  <c r="I325" i="3"/>
  <c r="J325" i="3"/>
  <c r="K325" i="3"/>
  <c r="L325" i="3"/>
  <c r="M325" i="3"/>
  <c r="N325" i="3"/>
  <c r="E326" i="3"/>
  <c r="F326" i="3"/>
  <c r="G326" i="3"/>
  <c r="H326" i="3"/>
  <c r="I326" i="3"/>
  <c r="J326" i="3"/>
  <c r="K326" i="3"/>
  <c r="L326" i="3"/>
  <c r="M326" i="3"/>
  <c r="N326" i="3"/>
  <c r="E327" i="3"/>
  <c r="F327" i="3"/>
  <c r="G327" i="3"/>
  <c r="H327" i="3"/>
  <c r="I327" i="3"/>
  <c r="J327" i="3"/>
  <c r="K327" i="3"/>
  <c r="L327" i="3"/>
  <c r="M327" i="3"/>
  <c r="N327" i="3"/>
  <c r="E328" i="3"/>
  <c r="F328" i="3"/>
  <c r="G328" i="3"/>
  <c r="H328" i="3"/>
  <c r="I328" i="3"/>
  <c r="J328" i="3"/>
  <c r="K328" i="3"/>
  <c r="L328" i="3"/>
  <c r="M328" i="3"/>
  <c r="N328" i="3"/>
  <c r="E329" i="3"/>
  <c r="F329" i="3"/>
  <c r="G329" i="3"/>
  <c r="H329" i="3"/>
  <c r="I329" i="3"/>
  <c r="J329" i="3"/>
  <c r="K329" i="3"/>
  <c r="L329" i="3"/>
  <c r="M329" i="3"/>
  <c r="N329" i="3"/>
  <c r="E330" i="3"/>
  <c r="F330" i="3"/>
  <c r="G330" i="3"/>
  <c r="H330" i="3"/>
  <c r="I330" i="3"/>
  <c r="J330" i="3"/>
  <c r="K330" i="3"/>
  <c r="L330" i="3"/>
  <c r="M330" i="3"/>
  <c r="N330" i="3"/>
  <c r="E331" i="3"/>
  <c r="F331" i="3"/>
  <c r="G331" i="3"/>
  <c r="H331" i="3"/>
  <c r="I331" i="3"/>
  <c r="J331" i="3"/>
  <c r="K331" i="3"/>
  <c r="L331" i="3"/>
  <c r="M331" i="3"/>
  <c r="N331" i="3"/>
  <c r="E332" i="3"/>
  <c r="F332" i="3"/>
  <c r="G332" i="3"/>
  <c r="H332" i="3"/>
  <c r="I332" i="3"/>
  <c r="J332" i="3"/>
  <c r="K332" i="3"/>
  <c r="L332" i="3"/>
  <c r="M332" i="3"/>
  <c r="N332" i="3"/>
  <c r="E333" i="3"/>
  <c r="F333" i="3"/>
  <c r="G333" i="3"/>
  <c r="H333" i="3"/>
  <c r="I333" i="3"/>
  <c r="J333" i="3"/>
  <c r="K333" i="3"/>
  <c r="L333" i="3"/>
  <c r="M333" i="3"/>
  <c r="N333" i="3"/>
  <c r="E334" i="3"/>
  <c r="F334" i="3"/>
  <c r="G334" i="3"/>
  <c r="H334" i="3"/>
  <c r="I334" i="3"/>
  <c r="J334" i="3"/>
  <c r="K334" i="3"/>
  <c r="L334" i="3"/>
  <c r="M334" i="3"/>
  <c r="N334" i="3"/>
  <c r="E335" i="3"/>
  <c r="F335" i="3"/>
  <c r="G335" i="3"/>
  <c r="H335" i="3"/>
  <c r="I335" i="3"/>
  <c r="J335" i="3"/>
  <c r="K335" i="3"/>
  <c r="L335" i="3"/>
  <c r="M335" i="3"/>
  <c r="N335" i="3"/>
  <c r="E336" i="3"/>
  <c r="F336" i="3"/>
  <c r="G336" i="3"/>
  <c r="H336" i="3"/>
  <c r="I336" i="3"/>
  <c r="J336" i="3"/>
  <c r="K336" i="3"/>
  <c r="L336" i="3"/>
  <c r="M336" i="3"/>
  <c r="N336" i="3"/>
  <c r="E337" i="3"/>
  <c r="F337" i="3"/>
  <c r="G337" i="3"/>
  <c r="H337" i="3"/>
  <c r="I337" i="3"/>
  <c r="J337" i="3"/>
  <c r="K337" i="3"/>
  <c r="L337" i="3"/>
  <c r="M337" i="3"/>
  <c r="N337" i="3"/>
  <c r="E338" i="3"/>
  <c r="F338" i="3"/>
  <c r="G338" i="3"/>
  <c r="H338" i="3"/>
  <c r="I338" i="3"/>
  <c r="J338" i="3"/>
  <c r="K338" i="3"/>
  <c r="L338" i="3"/>
  <c r="M338" i="3"/>
  <c r="N338" i="3"/>
  <c r="E339" i="3"/>
  <c r="F339" i="3"/>
  <c r="G339" i="3"/>
  <c r="H339" i="3"/>
  <c r="I339" i="3"/>
  <c r="J339" i="3"/>
  <c r="K339" i="3"/>
  <c r="L339" i="3"/>
  <c r="M339" i="3"/>
  <c r="N339" i="3"/>
  <c r="E340" i="3"/>
  <c r="F340" i="3"/>
  <c r="G340" i="3"/>
  <c r="H340" i="3"/>
  <c r="I340" i="3"/>
  <c r="J340" i="3"/>
  <c r="K340" i="3"/>
  <c r="L340" i="3"/>
  <c r="M340" i="3"/>
  <c r="N340" i="3"/>
  <c r="E341" i="3"/>
  <c r="F341" i="3"/>
  <c r="G341" i="3"/>
  <c r="H341" i="3"/>
  <c r="I341" i="3"/>
  <c r="J341" i="3"/>
  <c r="K341" i="3"/>
  <c r="L341" i="3"/>
  <c r="M341" i="3"/>
  <c r="N341" i="3"/>
  <c r="E342" i="3"/>
  <c r="F342" i="3"/>
  <c r="G342" i="3"/>
  <c r="H342" i="3"/>
  <c r="I342" i="3"/>
  <c r="J342" i="3"/>
  <c r="K342" i="3"/>
  <c r="L342" i="3"/>
  <c r="M342" i="3"/>
  <c r="N342" i="3"/>
  <c r="E343" i="3"/>
  <c r="F343" i="3"/>
  <c r="G343" i="3"/>
  <c r="H343" i="3"/>
  <c r="I343" i="3"/>
  <c r="J343" i="3"/>
  <c r="K343" i="3"/>
  <c r="L343" i="3"/>
  <c r="M343" i="3"/>
  <c r="N343" i="3"/>
  <c r="E344" i="3"/>
  <c r="F344" i="3"/>
  <c r="G344" i="3"/>
  <c r="H344" i="3"/>
  <c r="I344" i="3"/>
  <c r="J344" i="3"/>
  <c r="K344" i="3"/>
  <c r="L344" i="3"/>
  <c r="M344" i="3"/>
  <c r="N344" i="3"/>
  <c r="E345" i="3"/>
  <c r="F345" i="3"/>
  <c r="G345" i="3"/>
  <c r="H345" i="3"/>
  <c r="I345" i="3"/>
  <c r="J345" i="3"/>
  <c r="K345" i="3"/>
  <c r="L345" i="3"/>
  <c r="M345" i="3"/>
  <c r="N345" i="3"/>
  <c r="E346" i="3"/>
  <c r="F346" i="3"/>
  <c r="G346" i="3"/>
  <c r="H346" i="3"/>
  <c r="I346" i="3"/>
  <c r="J346" i="3"/>
  <c r="K346" i="3"/>
  <c r="L346" i="3"/>
  <c r="M346" i="3"/>
  <c r="N346" i="3"/>
  <c r="E347" i="3"/>
  <c r="F347" i="3"/>
  <c r="G347" i="3"/>
  <c r="H347" i="3"/>
  <c r="I347" i="3"/>
  <c r="J347" i="3"/>
  <c r="K347" i="3"/>
  <c r="L347" i="3"/>
  <c r="M347" i="3"/>
  <c r="N347" i="3"/>
  <c r="E348" i="3"/>
  <c r="F348" i="3"/>
  <c r="G348" i="3"/>
  <c r="H348" i="3"/>
  <c r="I348" i="3"/>
  <c r="J348" i="3"/>
  <c r="K348" i="3"/>
  <c r="L348" i="3"/>
  <c r="M348" i="3"/>
  <c r="N348" i="3"/>
  <c r="E349" i="3"/>
  <c r="F349" i="3"/>
  <c r="G349" i="3"/>
  <c r="H349" i="3"/>
  <c r="I349" i="3"/>
  <c r="J349" i="3"/>
  <c r="K349" i="3"/>
  <c r="L349" i="3"/>
  <c r="M349" i="3"/>
  <c r="N349" i="3"/>
  <c r="E350" i="3"/>
  <c r="F350" i="3"/>
  <c r="G350" i="3"/>
  <c r="H350" i="3"/>
  <c r="I350" i="3"/>
  <c r="J350" i="3"/>
  <c r="K350" i="3"/>
  <c r="L350" i="3"/>
  <c r="M350" i="3"/>
  <c r="N350" i="3"/>
  <c r="E351" i="3"/>
  <c r="F351" i="3"/>
  <c r="G351" i="3"/>
  <c r="H351" i="3"/>
  <c r="I351" i="3"/>
  <c r="J351" i="3"/>
  <c r="K351" i="3"/>
  <c r="L351" i="3"/>
  <c r="M351" i="3"/>
  <c r="N351" i="3"/>
  <c r="E352" i="3"/>
  <c r="F352" i="3"/>
  <c r="G352" i="3"/>
  <c r="H352" i="3"/>
  <c r="I352" i="3"/>
  <c r="J352" i="3"/>
  <c r="K352" i="3"/>
  <c r="L352" i="3"/>
  <c r="M352" i="3"/>
  <c r="N352" i="3"/>
  <c r="E353" i="3"/>
  <c r="F353" i="3"/>
  <c r="G353" i="3"/>
  <c r="H353" i="3"/>
  <c r="I353" i="3"/>
  <c r="J353" i="3"/>
  <c r="K353" i="3"/>
  <c r="L353" i="3"/>
  <c r="M353" i="3"/>
  <c r="N353" i="3"/>
  <c r="E354" i="3"/>
  <c r="F354" i="3"/>
  <c r="G354" i="3"/>
  <c r="H354" i="3"/>
  <c r="I354" i="3"/>
  <c r="J354" i="3"/>
  <c r="K354" i="3"/>
  <c r="L354" i="3"/>
  <c r="M354" i="3"/>
  <c r="N354" i="3"/>
  <c r="E355" i="3"/>
  <c r="F355" i="3"/>
  <c r="G355" i="3"/>
  <c r="H355" i="3"/>
  <c r="I355" i="3"/>
  <c r="J355" i="3"/>
  <c r="K355" i="3"/>
  <c r="L355" i="3"/>
  <c r="M355" i="3"/>
  <c r="N355" i="3"/>
  <c r="E356" i="3"/>
  <c r="F356" i="3"/>
  <c r="G356" i="3"/>
  <c r="H356" i="3"/>
  <c r="I356" i="3"/>
  <c r="J356" i="3"/>
  <c r="K356" i="3"/>
  <c r="L356" i="3"/>
  <c r="M356" i="3"/>
  <c r="N356" i="3"/>
  <c r="E357" i="3"/>
  <c r="F357" i="3"/>
  <c r="G357" i="3"/>
  <c r="H357" i="3"/>
  <c r="I357" i="3"/>
  <c r="J357" i="3"/>
  <c r="K357" i="3"/>
  <c r="L357" i="3"/>
  <c r="M357" i="3"/>
  <c r="N357" i="3"/>
  <c r="E358" i="3"/>
  <c r="F358" i="3"/>
  <c r="G358" i="3"/>
  <c r="H358" i="3"/>
  <c r="I358" i="3"/>
  <c r="J358" i="3"/>
  <c r="K358" i="3"/>
  <c r="L358" i="3"/>
  <c r="M358" i="3"/>
  <c r="N358" i="3"/>
  <c r="E359" i="3"/>
  <c r="F359" i="3"/>
  <c r="G359" i="3"/>
  <c r="H359" i="3"/>
  <c r="I359" i="3"/>
  <c r="J359" i="3"/>
  <c r="K359" i="3"/>
  <c r="L359" i="3"/>
  <c r="M359" i="3"/>
  <c r="N359" i="3"/>
  <c r="E360" i="3"/>
  <c r="F360" i="3"/>
  <c r="G360" i="3"/>
  <c r="H360" i="3"/>
  <c r="I360" i="3"/>
  <c r="J360" i="3"/>
  <c r="K360" i="3"/>
  <c r="L360" i="3"/>
  <c r="M360" i="3"/>
  <c r="N360" i="3"/>
  <c r="E361" i="3"/>
  <c r="F361" i="3"/>
  <c r="G361" i="3"/>
  <c r="H361" i="3"/>
  <c r="I361" i="3"/>
  <c r="J361" i="3"/>
  <c r="K361" i="3"/>
  <c r="L361" i="3"/>
  <c r="M361" i="3"/>
  <c r="N361" i="3"/>
  <c r="E362" i="3"/>
  <c r="F362" i="3"/>
  <c r="G362" i="3"/>
  <c r="H362" i="3"/>
  <c r="I362" i="3"/>
  <c r="J362" i="3"/>
  <c r="K362" i="3"/>
  <c r="L362" i="3"/>
  <c r="M362" i="3"/>
  <c r="N362" i="3"/>
  <c r="E363" i="3"/>
  <c r="F363" i="3"/>
  <c r="G363" i="3"/>
  <c r="H363" i="3"/>
  <c r="I363" i="3"/>
  <c r="J363" i="3"/>
  <c r="K363" i="3"/>
  <c r="L363" i="3"/>
  <c r="M363" i="3"/>
  <c r="N363" i="3"/>
  <c r="E364" i="3"/>
  <c r="F364" i="3"/>
  <c r="G364" i="3"/>
  <c r="H364" i="3"/>
  <c r="I364" i="3"/>
  <c r="J364" i="3"/>
  <c r="K364" i="3"/>
  <c r="L364" i="3"/>
  <c r="M364" i="3"/>
  <c r="N364" i="3"/>
  <c r="E365" i="3"/>
  <c r="F365" i="3"/>
  <c r="G365" i="3"/>
  <c r="H365" i="3"/>
  <c r="I365" i="3"/>
  <c r="J365" i="3"/>
  <c r="K365" i="3"/>
  <c r="L365" i="3"/>
  <c r="M365" i="3"/>
  <c r="N365" i="3"/>
  <c r="E366" i="3"/>
  <c r="F366" i="3"/>
  <c r="G366" i="3"/>
  <c r="H366" i="3"/>
  <c r="I366" i="3"/>
  <c r="J366" i="3"/>
  <c r="K366" i="3"/>
  <c r="L366" i="3"/>
  <c r="M366" i="3"/>
  <c r="N366" i="3"/>
  <c r="E367" i="3"/>
  <c r="F367" i="3"/>
  <c r="G367" i="3"/>
  <c r="H367" i="3"/>
  <c r="I367" i="3"/>
  <c r="J367" i="3"/>
  <c r="K367" i="3"/>
  <c r="L367" i="3"/>
  <c r="M367" i="3"/>
  <c r="N367" i="3"/>
  <c r="E368" i="3"/>
  <c r="F368" i="3"/>
  <c r="G368" i="3"/>
  <c r="H368" i="3"/>
  <c r="I368" i="3"/>
  <c r="J368" i="3"/>
  <c r="K368" i="3"/>
  <c r="L368" i="3"/>
  <c r="M368" i="3"/>
  <c r="N368" i="3"/>
  <c r="E369" i="3"/>
  <c r="F369" i="3"/>
  <c r="G369" i="3"/>
  <c r="H369" i="3"/>
  <c r="I369" i="3"/>
  <c r="J369" i="3"/>
  <c r="K369" i="3"/>
  <c r="L369" i="3"/>
  <c r="M369" i="3"/>
  <c r="N369" i="3"/>
  <c r="E370" i="3"/>
  <c r="F370" i="3"/>
  <c r="G370" i="3"/>
  <c r="H370" i="3"/>
  <c r="I370" i="3"/>
  <c r="J370" i="3"/>
  <c r="K370" i="3"/>
  <c r="L370" i="3"/>
  <c r="M370" i="3"/>
  <c r="N370" i="3"/>
  <c r="E371" i="3"/>
  <c r="F371" i="3"/>
  <c r="G371" i="3"/>
  <c r="H371" i="3"/>
  <c r="I371" i="3"/>
  <c r="J371" i="3"/>
  <c r="K371" i="3"/>
  <c r="L371" i="3"/>
  <c r="M371" i="3"/>
  <c r="N371" i="3"/>
  <c r="E372" i="3"/>
  <c r="F372" i="3"/>
  <c r="G372" i="3"/>
  <c r="H372" i="3"/>
  <c r="I372" i="3"/>
  <c r="J372" i="3"/>
  <c r="K372" i="3"/>
  <c r="L372" i="3"/>
  <c r="M372" i="3"/>
  <c r="N372" i="3"/>
  <c r="E373" i="3"/>
  <c r="F373" i="3"/>
  <c r="G373" i="3"/>
  <c r="H373" i="3"/>
  <c r="I373" i="3"/>
  <c r="J373" i="3"/>
  <c r="K373" i="3"/>
  <c r="L373" i="3"/>
  <c r="M373" i="3"/>
  <c r="N373" i="3"/>
  <c r="E374" i="3"/>
  <c r="F374" i="3"/>
  <c r="G374" i="3"/>
  <c r="H374" i="3"/>
  <c r="I374" i="3"/>
  <c r="J374" i="3"/>
  <c r="K374" i="3"/>
  <c r="L374" i="3"/>
  <c r="M374" i="3"/>
  <c r="N374" i="3"/>
  <c r="E375" i="3"/>
  <c r="F375" i="3"/>
  <c r="G375" i="3"/>
  <c r="H375" i="3"/>
  <c r="I375" i="3"/>
  <c r="J375" i="3"/>
  <c r="K375" i="3"/>
  <c r="L375" i="3"/>
  <c r="M375" i="3"/>
  <c r="N375" i="3"/>
  <c r="E376" i="3"/>
  <c r="F376" i="3"/>
  <c r="G376" i="3"/>
  <c r="H376" i="3"/>
  <c r="I376" i="3"/>
  <c r="J376" i="3"/>
  <c r="K376" i="3"/>
  <c r="L376" i="3"/>
  <c r="M376" i="3"/>
  <c r="N376" i="3"/>
  <c r="E377" i="3"/>
  <c r="F377" i="3"/>
  <c r="G377" i="3"/>
  <c r="H377" i="3"/>
  <c r="I377" i="3"/>
  <c r="J377" i="3"/>
  <c r="K377" i="3"/>
  <c r="L377" i="3"/>
  <c r="M377" i="3"/>
  <c r="N377" i="3"/>
  <c r="E378" i="3"/>
  <c r="F378" i="3"/>
  <c r="G378" i="3"/>
  <c r="H378" i="3"/>
  <c r="I378" i="3"/>
  <c r="J378" i="3"/>
  <c r="K378" i="3"/>
  <c r="L378" i="3"/>
  <c r="M378" i="3"/>
  <c r="N378" i="3"/>
  <c r="E379" i="3"/>
  <c r="F379" i="3"/>
  <c r="G379" i="3"/>
  <c r="H379" i="3"/>
  <c r="I379" i="3"/>
  <c r="J379" i="3"/>
  <c r="K379" i="3"/>
  <c r="L379" i="3"/>
  <c r="M379" i="3"/>
  <c r="N379" i="3"/>
  <c r="E380" i="3"/>
  <c r="F380" i="3"/>
  <c r="G380" i="3"/>
  <c r="H380" i="3"/>
  <c r="I380" i="3"/>
  <c r="J380" i="3"/>
  <c r="K380" i="3"/>
  <c r="L380" i="3"/>
  <c r="M380" i="3"/>
  <c r="N380" i="3"/>
  <c r="E381" i="3"/>
  <c r="F381" i="3"/>
  <c r="G381" i="3"/>
  <c r="H381" i="3"/>
  <c r="I381" i="3"/>
  <c r="J381" i="3"/>
  <c r="K381" i="3"/>
  <c r="L381" i="3"/>
  <c r="M381" i="3"/>
  <c r="N381" i="3"/>
  <c r="E382" i="3"/>
  <c r="F382" i="3"/>
  <c r="G382" i="3"/>
  <c r="H382" i="3"/>
  <c r="I382" i="3"/>
  <c r="J382" i="3"/>
  <c r="K382" i="3"/>
  <c r="L382" i="3"/>
  <c r="M382" i="3"/>
  <c r="N382" i="3"/>
  <c r="E383" i="3"/>
  <c r="F383" i="3"/>
  <c r="G383" i="3"/>
  <c r="H383" i="3"/>
  <c r="I383" i="3"/>
  <c r="J383" i="3"/>
  <c r="K383" i="3"/>
  <c r="L383" i="3"/>
  <c r="M383" i="3"/>
  <c r="N383" i="3"/>
  <c r="E384" i="3"/>
  <c r="F384" i="3"/>
  <c r="G384" i="3"/>
  <c r="H384" i="3"/>
  <c r="I384" i="3"/>
  <c r="J384" i="3"/>
  <c r="K384" i="3"/>
  <c r="L384" i="3"/>
  <c r="M384" i="3"/>
  <c r="N384" i="3"/>
  <c r="E385" i="3"/>
  <c r="F385" i="3"/>
  <c r="G385" i="3"/>
  <c r="H385" i="3"/>
  <c r="I385" i="3"/>
  <c r="J385" i="3"/>
  <c r="K385" i="3"/>
  <c r="L385" i="3"/>
  <c r="M385" i="3"/>
  <c r="N385" i="3"/>
  <c r="E386" i="3"/>
  <c r="F386" i="3"/>
  <c r="G386" i="3"/>
  <c r="H386" i="3"/>
  <c r="I386" i="3"/>
  <c r="J386" i="3"/>
  <c r="K386" i="3"/>
  <c r="L386" i="3"/>
  <c r="M386" i="3"/>
  <c r="N386" i="3"/>
  <c r="E387" i="3"/>
  <c r="F387" i="3"/>
  <c r="G387" i="3"/>
  <c r="H387" i="3"/>
  <c r="I387" i="3"/>
  <c r="J387" i="3"/>
  <c r="K387" i="3"/>
  <c r="L387" i="3"/>
  <c r="M387" i="3"/>
  <c r="N387" i="3"/>
  <c r="E388" i="3"/>
  <c r="F388" i="3"/>
  <c r="G388" i="3"/>
  <c r="H388" i="3"/>
  <c r="I388" i="3"/>
  <c r="J388" i="3"/>
  <c r="K388" i="3"/>
  <c r="L388" i="3"/>
  <c r="M388" i="3"/>
  <c r="N388" i="3"/>
  <c r="E389" i="3"/>
  <c r="F389" i="3"/>
  <c r="G389" i="3"/>
  <c r="H389" i="3"/>
  <c r="I389" i="3"/>
  <c r="J389" i="3"/>
  <c r="K389" i="3"/>
  <c r="L389" i="3"/>
  <c r="M389" i="3"/>
  <c r="N389" i="3"/>
  <c r="E390" i="3"/>
  <c r="F390" i="3"/>
  <c r="G390" i="3"/>
  <c r="H390" i="3"/>
  <c r="I390" i="3"/>
  <c r="J390" i="3"/>
  <c r="K390" i="3"/>
  <c r="L390" i="3"/>
  <c r="M390" i="3"/>
  <c r="N390" i="3"/>
  <c r="E391" i="3"/>
  <c r="F391" i="3"/>
  <c r="G391" i="3"/>
  <c r="H391" i="3"/>
  <c r="I391" i="3"/>
  <c r="J391" i="3"/>
  <c r="K391" i="3"/>
  <c r="L391" i="3"/>
  <c r="M391" i="3"/>
  <c r="N391" i="3"/>
  <c r="E392" i="3"/>
  <c r="F392" i="3"/>
  <c r="G392" i="3"/>
  <c r="H392" i="3"/>
  <c r="I392" i="3"/>
  <c r="J392" i="3"/>
  <c r="K392" i="3"/>
  <c r="L392" i="3"/>
  <c r="M392" i="3"/>
  <c r="N392" i="3"/>
  <c r="E393" i="3"/>
  <c r="F393" i="3"/>
  <c r="G393" i="3"/>
  <c r="H393" i="3"/>
  <c r="I393" i="3"/>
  <c r="J393" i="3"/>
  <c r="K393" i="3"/>
  <c r="L393" i="3"/>
  <c r="M393" i="3"/>
  <c r="N393" i="3"/>
  <c r="E394" i="3"/>
  <c r="F394" i="3"/>
  <c r="G394" i="3"/>
  <c r="H394" i="3"/>
  <c r="I394" i="3"/>
  <c r="J394" i="3"/>
  <c r="K394" i="3"/>
  <c r="L394" i="3"/>
  <c r="M394" i="3"/>
  <c r="N394" i="3"/>
  <c r="E395" i="3"/>
  <c r="F395" i="3"/>
  <c r="G395" i="3"/>
  <c r="H395" i="3"/>
  <c r="I395" i="3"/>
  <c r="J395" i="3"/>
  <c r="K395" i="3"/>
  <c r="L395" i="3"/>
  <c r="M395" i="3"/>
  <c r="N395" i="3"/>
  <c r="E396" i="3"/>
  <c r="F396" i="3"/>
  <c r="G396" i="3"/>
  <c r="H396" i="3"/>
  <c r="I396" i="3"/>
  <c r="J396" i="3"/>
  <c r="K396" i="3"/>
  <c r="L396" i="3"/>
  <c r="M396" i="3"/>
  <c r="N396" i="3"/>
  <c r="E397" i="3"/>
  <c r="F397" i="3"/>
  <c r="G397" i="3"/>
  <c r="H397" i="3"/>
  <c r="I397" i="3"/>
  <c r="J397" i="3"/>
  <c r="K397" i="3"/>
  <c r="L397" i="3"/>
  <c r="M397" i="3"/>
  <c r="N397" i="3"/>
  <c r="E398" i="3"/>
  <c r="F398" i="3"/>
  <c r="G398" i="3"/>
  <c r="H398" i="3"/>
  <c r="I398" i="3"/>
  <c r="J398" i="3"/>
  <c r="K398" i="3"/>
  <c r="L398" i="3"/>
  <c r="M398" i="3"/>
  <c r="N398" i="3"/>
  <c r="E399" i="3"/>
  <c r="F399" i="3"/>
  <c r="G399" i="3"/>
  <c r="H399" i="3"/>
  <c r="I399" i="3"/>
  <c r="J399" i="3"/>
  <c r="K399" i="3"/>
  <c r="L399" i="3"/>
  <c r="M399" i="3"/>
  <c r="N399" i="3"/>
  <c r="E400" i="3"/>
  <c r="F400" i="3"/>
  <c r="G400" i="3"/>
  <c r="H400" i="3"/>
  <c r="I400" i="3"/>
  <c r="J400" i="3"/>
  <c r="K400" i="3"/>
  <c r="L400" i="3"/>
  <c r="M400" i="3"/>
  <c r="N400" i="3"/>
  <c r="E401" i="3"/>
  <c r="F401" i="3"/>
  <c r="G401" i="3"/>
  <c r="H401" i="3"/>
  <c r="I401" i="3"/>
  <c r="J401" i="3"/>
  <c r="K401" i="3"/>
  <c r="L401" i="3"/>
  <c r="M401" i="3"/>
  <c r="N401" i="3"/>
  <c r="E402" i="3"/>
  <c r="F402" i="3"/>
  <c r="G402" i="3"/>
  <c r="H402" i="3"/>
  <c r="I402" i="3"/>
  <c r="J402" i="3"/>
  <c r="K402" i="3"/>
  <c r="L402" i="3"/>
  <c r="M402" i="3"/>
  <c r="N402" i="3"/>
  <c r="E403" i="3"/>
  <c r="F403" i="3"/>
  <c r="G403" i="3"/>
  <c r="H403" i="3"/>
  <c r="I403" i="3"/>
  <c r="J403" i="3"/>
  <c r="K403" i="3"/>
  <c r="L403" i="3"/>
  <c r="M403" i="3"/>
  <c r="N403" i="3"/>
  <c r="E404" i="3"/>
  <c r="F404" i="3"/>
  <c r="G404" i="3"/>
  <c r="H404" i="3"/>
  <c r="I404" i="3"/>
  <c r="J404" i="3"/>
  <c r="K404" i="3"/>
  <c r="L404" i="3"/>
  <c r="M404" i="3"/>
  <c r="N404" i="3"/>
  <c r="E405" i="3"/>
  <c r="F405" i="3"/>
  <c r="G405" i="3"/>
  <c r="H405" i="3"/>
  <c r="I405" i="3"/>
  <c r="J405" i="3"/>
  <c r="K405" i="3"/>
  <c r="L405" i="3"/>
  <c r="M405" i="3"/>
  <c r="N405" i="3"/>
  <c r="E406" i="3"/>
  <c r="F406" i="3"/>
  <c r="G406" i="3"/>
  <c r="H406" i="3"/>
  <c r="I406" i="3"/>
  <c r="J406" i="3"/>
  <c r="K406" i="3"/>
  <c r="L406" i="3"/>
  <c r="M406" i="3"/>
  <c r="N406" i="3"/>
  <c r="E407" i="3"/>
  <c r="F407" i="3"/>
  <c r="G407" i="3"/>
  <c r="H407" i="3"/>
  <c r="I407" i="3"/>
  <c r="J407" i="3"/>
  <c r="K407" i="3"/>
  <c r="L407" i="3"/>
  <c r="M407" i="3"/>
  <c r="N407" i="3"/>
  <c r="E408" i="3"/>
  <c r="F408" i="3"/>
  <c r="G408" i="3"/>
  <c r="H408" i="3"/>
  <c r="I408" i="3"/>
  <c r="J408" i="3"/>
  <c r="K408" i="3"/>
  <c r="L408" i="3"/>
  <c r="M408" i="3"/>
  <c r="N408" i="3"/>
  <c r="E409" i="3"/>
  <c r="F409" i="3"/>
  <c r="G409" i="3"/>
  <c r="H409" i="3"/>
  <c r="I409" i="3"/>
  <c r="J409" i="3"/>
  <c r="K409" i="3"/>
  <c r="L409" i="3"/>
  <c r="M409" i="3"/>
  <c r="N409" i="3"/>
  <c r="E410" i="3"/>
  <c r="F410" i="3"/>
  <c r="G410" i="3"/>
  <c r="H410" i="3"/>
  <c r="I410" i="3"/>
  <c r="J410" i="3"/>
  <c r="K410" i="3"/>
  <c r="L410" i="3"/>
  <c r="M410" i="3"/>
  <c r="N410" i="3"/>
  <c r="E411" i="3"/>
  <c r="F411" i="3"/>
  <c r="G411" i="3"/>
  <c r="H411" i="3"/>
  <c r="I411" i="3"/>
  <c r="J411" i="3"/>
  <c r="K411" i="3"/>
  <c r="L411" i="3"/>
  <c r="M411" i="3"/>
  <c r="N411" i="3"/>
  <c r="E412" i="3"/>
  <c r="F412" i="3"/>
  <c r="G412" i="3"/>
  <c r="H412" i="3"/>
  <c r="I412" i="3"/>
  <c r="J412" i="3"/>
  <c r="K412" i="3"/>
  <c r="L412" i="3"/>
  <c r="M412" i="3"/>
  <c r="N412" i="3"/>
  <c r="E413" i="3"/>
  <c r="F413" i="3"/>
  <c r="G413" i="3"/>
  <c r="H413" i="3"/>
  <c r="I413" i="3"/>
  <c r="J413" i="3"/>
  <c r="K413" i="3"/>
  <c r="L413" i="3"/>
  <c r="M413" i="3"/>
  <c r="N413" i="3"/>
  <c r="E414" i="3"/>
  <c r="F414" i="3"/>
  <c r="G414" i="3"/>
  <c r="H414" i="3"/>
  <c r="I414" i="3"/>
  <c r="J414" i="3"/>
  <c r="K414" i="3"/>
  <c r="L414" i="3"/>
  <c r="M414" i="3"/>
  <c r="N414" i="3"/>
  <c r="E415" i="3"/>
  <c r="F415" i="3"/>
  <c r="G415" i="3"/>
  <c r="H415" i="3"/>
  <c r="I415" i="3"/>
  <c r="J415" i="3"/>
  <c r="K415" i="3"/>
  <c r="L415" i="3"/>
  <c r="M415" i="3"/>
  <c r="N415" i="3"/>
  <c r="E416" i="3"/>
  <c r="F416" i="3"/>
  <c r="G416" i="3"/>
  <c r="H416" i="3"/>
  <c r="I416" i="3"/>
  <c r="J416" i="3"/>
  <c r="K416" i="3"/>
  <c r="L416" i="3"/>
  <c r="M416" i="3"/>
  <c r="N416" i="3"/>
  <c r="E417" i="3"/>
  <c r="F417" i="3"/>
  <c r="G417" i="3"/>
  <c r="H417" i="3"/>
  <c r="I417" i="3"/>
  <c r="J417" i="3"/>
  <c r="K417" i="3"/>
  <c r="L417" i="3"/>
  <c r="M417" i="3"/>
  <c r="N417" i="3"/>
  <c r="E418" i="3"/>
  <c r="F418" i="3"/>
  <c r="G418" i="3"/>
  <c r="H418" i="3"/>
  <c r="I418" i="3"/>
  <c r="J418" i="3"/>
  <c r="K418" i="3"/>
  <c r="L418" i="3"/>
  <c r="M418" i="3"/>
  <c r="N418" i="3"/>
  <c r="E419" i="3"/>
  <c r="F419" i="3"/>
  <c r="G419" i="3"/>
  <c r="H419" i="3"/>
  <c r="I419" i="3"/>
  <c r="J419" i="3"/>
  <c r="K419" i="3"/>
  <c r="L419" i="3"/>
  <c r="M419" i="3"/>
  <c r="N419" i="3"/>
  <c r="E420" i="3"/>
  <c r="F420" i="3"/>
  <c r="G420" i="3"/>
  <c r="H420" i="3"/>
  <c r="I420" i="3"/>
  <c r="J420" i="3"/>
  <c r="K420" i="3"/>
  <c r="L420" i="3"/>
  <c r="M420" i="3"/>
  <c r="N420" i="3"/>
  <c r="E421" i="3"/>
  <c r="F421" i="3"/>
  <c r="G421" i="3"/>
  <c r="H421" i="3"/>
  <c r="I421" i="3"/>
  <c r="J421" i="3"/>
  <c r="K421" i="3"/>
  <c r="L421" i="3"/>
  <c r="M421" i="3"/>
  <c r="N421" i="3"/>
  <c r="E422" i="3"/>
  <c r="F422" i="3"/>
  <c r="G422" i="3"/>
  <c r="H422" i="3"/>
  <c r="I422" i="3"/>
  <c r="J422" i="3"/>
  <c r="K422" i="3"/>
  <c r="L422" i="3"/>
  <c r="M422" i="3"/>
  <c r="N422" i="3"/>
  <c r="E423" i="3"/>
  <c r="F423" i="3"/>
  <c r="G423" i="3"/>
  <c r="H423" i="3"/>
  <c r="I423" i="3"/>
  <c r="J423" i="3"/>
  <c r="K423" i="3"/>
  <c r="L423" i="3"/>
  <c r="M423" i="3"/>
  <c r="N423" i="3"/>
  <c r="E424" i="3"/>
  <c r="F424" i="3"/>
  <c r="G424" i="3"/>
  <c r="H424" i="3"/>
  <c r="I424" i="3"/>
  <c r="J424" i="3"/>
  <c r="K424" i="3"/>
  <c r="L424" i="3"/>
  <c r="M424" i="3"/>
  <c r="N424" i="3"/>
  <c r="E425" i="3"/>
  <c r="F425" i="3"/>
  <c r="G425" i="3"/>
  <c r="H425" i="3"/>
  <c r="I425" i="3"/>
  <c r="J425" i="3"/>
  <c r="K425" i="3"/>
  <c r="L425" i="3"/>
  <c r="M425" i="3"/>
  <c r="N425" i="3"/>
  <c r="E426" i="3"/>
  <c r="F426" i="3"/>
  <c r="G426" i="3"/>
  <c r="H426" i="3"/>
  <c r="I426" i="3"/>
  <c r="J426" i="3"/>
  <c r="K426" i="3"/>
  <c r="L426" i="3"/>
  <c r="M426" i="3"/>
  <c r="N426" i="3"/>
  <c r="E427" i="3"/>
  <c r="F427" i="3"/>
  <c r="G427" i="3"/>
  <c r="H427" i="3"/>
  <c r="I427" i="3"/>
  <c r="J427" i="3"/>
  <c r="K427" i="3"/>
  <c r="L427" i="3"/>
  <c r="M427" i="3"/>
  <c r="N427" i="3"/>
  <c r="E428" i="3"/>
  <c r="F428" i="3"/>
  <c r="G428" i="3"/>
  <c r="H428" i="3"/>
  <c r="I428" i="3"/>
  <c r="J428" i="3"/>
  <c r="K428" i="3"/>
  <c r="L428" i="3"/>
  <c r="M428" i="3"/>
  <c r="N428" i="3"/>
  <c r="E429" i="3"/>
  <c r="F429" i="3"/>
  <c r="G429" i="3"/>
  <c r="H429" i="3"/>
  <c r="I429" i="3"/>
  <c r="J429" i="3"/>
  <c r="K429" i="3"/>
  <c r="L429" i="3"/>
  <c r="M429" i="3"/>
  <c r="N429" i="3"/>
  <c r="E430" i="3"/>
  <c r="F430" i="3"/>
  <c r="G430" i="3"/>
  <c r="H430" i="3"/>
  <c r="I430" i="3"/>
  <c r="J430" i="3"/>
  <c r="K430" i="3"/>
  <c r="L430" i="3"/>
  <c r="M430" i="3"/>
  <c r="N430" i="3"/>
  <c r="E431" i="3"/>
  <c r="F431" i="3"/>
  <c r="G431" i="3"/>
  <c r="H431" i="3"/>
  <c r="I431" i="3"/>
  <c r="J431" i="3"/>
  <c r="K431" i="3"/>
  <c r="L431" i="3"/>
  <c r="M431" i="3"/>
  <c r="N431" i="3"/>
  <c r="E432" i="3"/>
  <c r="F432" i="3"/>
  <c r="G432" i="3"/>
  <c r="H432" i="3"/>
  <c r="I432" i="3"/>
  <c r="J432" i="3"/>
  <c r="K432" i="3"/>
  <c r="L432" i="3"/>
  <c r="M432" i="3"/>
  <c r="N432" i="3"/>
  <c r="E433" i="3"/>
  <c r="F433" i="3"/>
  <c r="G433" i="3"/>
  <c r="H433" i="3"/>
  <c r="I433" i="3"/>
  <c r="J433" i="3"/>
  <c r="K433" i="3"/>
  <c r="L433" i="3"/>
  <c r="M433" i="3"/>
  <c r="N433" i="3"/>
  <c r="E434" i="3"/>
  <c r="F434" i="3"/>
  <c r="G434" i="3"/>
  <c r="H434" i="3"/>
  <c r="I434" i="3"/>
  <c r="J434" i="3"/>
  <c r="K434" i="3"/>
  <c r="L434" i="3"/>
  <c r="M434" i="3"/>
  <c r="N434" i="3"/>
  <c r="E435" i="3"/>
  <c r="F435" i="3"/>
  <c r="G435" i="3"/>
  <c r="H435" i="3"/>
  <c r="I435" i="3"/>
  <c r="J435" i="3"/>
  <c r="K435" i="3"/>
  <c r="L435" i="3"/>
  <c r="M435" i="3"/>
  <c r="N435" i="3"/>
  <c r="E436" i="3"/>
  <c r="F436" i="3"/>
  <c r="G436" i="3"/>
  <c r="H436" i="3"/>
  <c r="I436" i="3"/>
  <c r="J436" i="3"/>
  <c r="K436" i="3"/>
  <c r="L436" i="3"/>
  <c r="M436" i="3"/>
  <c r="N436" i="3"/>
  <c r="E437" i="3"/>
  <c r="F437" i="3"/>
  <c r="G437" i="3"/>
  <c r="H437" i="3"/>
  <c r="I437" i="3"/>
  <c r="J437" i="3"/>
  <c r="K437" i="3"/>
  <c r="L437" i="3"/>
  <c r="M437" i="3"/>
  <c r="N437" i="3"/>
  <c r="E438" i="3"/>
  <c r="F438" i="3"/>
  <c r="G438" i="3"/>
  <c r="H438" i="3"/>
  <c r="I438" i="3"/>
  <c r="J438" i="3"/>
  <c r="K438" i="3"/>
  <c r="L438" i="3"/>
  <c r="M438" i="3"/>
  <c r="N438" i="3"/>
  <c r="E439" i="3"/>
  <c r="F439" i="3"/>
  <c r="G439" i="3"/>
  <c r="H439" i="3"/>
  <c r="I439" i="3"/>
  <c r="J439" i="3"/>
  <c r="K439" i="3"/>
  <c r="L439" i="3"/>
  <c r="M439" i="3"/>
  <c r="N439" i="3"/>
  <c r="E440" i="3"/>
  <c r="F440" i="3"/>
  <c r="G440" i="3"/>
  <c r="H440" i="3"/>
  <c r="I440" i="3"/>
  <c r="J440" i="3"/>
  <c r="K440" i="3"/>
  <c r="L440" i="3"/>
  <c r="M440" i="3"/>
  <c r="N440" i="3"/>
  <c r="E441" i="3"/>
  <c r="F441" i="3"/>
  <c r="G441" i="3"/>
  <c r="H441" i="3"/>
  <c r="I441" i="3"/>
  <c r="J441" i="3"/>
  <c r="K441" i="3"/>
  <c r="L441" i="3"/>
  <c r="M441" i="3"/>
  <c r="N441" i="3"/>
  <c r="E442" i="3"/>
  <c r="F442" i="3"/>
  <c r="G442" i="3"/>
  <c r="H442" i="3"/>
  <c r="I442" i="3"/>
  <c r="J442" i="3"/>
  <c r="K442" i="3"/>
  <c r="L442" i="3"/>
  <c r="M442" i="3"/>
  <c r="N442" i="3"/>
  <c r="E443" i="3"/>
  <c r="F443" i="3"/>
  <c r="G443" i="3"/>
  <c r="H443" i="3"/>
  <c r="I443" i="3"/>
  <c r="J443" i="3"/>
  <c r="K443" i="3"/>
  <c r="L443" i="3"/>
  <c r="M443" i="3"/>
  <c r="N443" i="3"/>
  <c r="E444" i="3"/>
  <c r="F444" i="3"/>
  <c r="G444" i="3"/>
  <c r="H444" i="3"/>
  <c r="I444" i="3"/>
  <c r="J444" i="3"/>
  <c r="K444" i="3"/>
  <c r="L444" i="3"/>
  <c r="M444" i="3"/>
  <c r="N444" i="3"/>
  <c r="E445" i="3"/>
  <c r="F445" i="3"/>
  <c r="G445" i="3"/>
  <c r="H445" i="3"/>
  <c r="I445" i="3"/>
  <c r="J445" i="3"/>
  <c r="K445" i="3"/>
  <c r="L445" i="3"/>
  <c r="M445" i="3"/>
  <c r="N445" i="3"/>
  <c r="E446" i="3"/>
  <c r="F446" i="3"/>
  <c r="G446" i="3"/>
  <c r="H446" i="3"/>
  <c r="I446" i="3"/>
  <c r="J446" i="3"/>
  <c r="K446" i="3"/>
  <c r="L446" i="3"/>
  <c r="M446" i="3"/>
  <c r="N446" i="3"/>
  <c r="E447" i="3"/>
  <c r="F447" i="3"/>
  <c r="G447" i="3"/>
  <c r="H447" i="3"/>
  <c r="I447" i="3"/>
  <c r="J447" i="3"/>
  <c r="K447" i="3"/>
  <c r="L447" i="3"/>
  <c r="M447" i="3"/>
  <c r="N447" i="3"/>
  <c r="E448" i="3"/>
  <c r="F448" i="3"/>
  <c r="G448" i="3"/>
  <c r="H448" i="3"/>
  <c r="I448" i="3"/>
  <c r="J448" i="3"/>
  <c r="K448" i="3"/>
  <c r="L448" i="3"/>
  <c r="M448" i="3"/>
  <c r="N448" i="3"/>
  <c r="E449" i="3"/>
  <c r="F449" i="3"/>
  <c r="G449" i="3"/>
  <c r="H449" i="3"/>
  <c r="I449" i="3"/>
  <c r="J449" i="3"/>
  <c r="K449" i="3"/>
  <c r="L449" i="3"/>
  <c r="M449" i="3"/>
  <c r="N449" i="3"/>
  <c r="E450" i="3"/>
  <c r="F450" i="3"/>
  <c r="G450" i="3"/>
  <c r="H450" i="3"/>
  <c r="I450" i="3"/>
  <c r="J450" i="3"/>
  <c r="K450" i="3"/>
  <c r="L450" i="3"/>
  <c r="M450" i="3"/>
  <c r="N450" i="3"/>
  <c r="E451" i="3"/>
  <c r="F451" i="3"/>
  <c r="G451" i="3"/>
  <c r="H451" i="3"/>
  <c r="I451" i="3"/>
  <c r="J451" i="3"/>
  <c r="K451" i="3"/>
  <c r="L451" i="3"/>
  <c r="M451" i="3"/>
  <c r="N451" i="3"/>
  <c r="E452" i="3"/>
  <c r="F452" i="3"/>
  <c r="G452" i="3"/>
  <c r="H452" i="3"/>
  <c r="I452" i="3"/>
  <c r="J452" i="3"/>
  <c r="K452" i="3"/>
  <c r="L452" i="3"/>
  <c r="M452" i="3"/>
  <c r="N452" i="3"/>
  <c r="E453" i="3"/>
  <c r="F453" i="3"/>
  <c r="G453" i="3"/>
  <c r="H453" i="3"/>
  <c r="I453" i="3"/>
  <c r="J453" i="3"/>
  <c r="K453" i="3"/>
  <c r="L453" i="3"/>
  <c r="M453" i="3"/>
  <c r="N453" i="3"/>
  <c r="E454" i="3"/>
  <c r="F454" i="3"/>
  <c r="G454" i="3"/>
  <c r="H454" i="3"/>
  <c r="I454" i="3"/>
  <c r="J454" i="3"/>
  <c r="K454" i="3"/>
  <c r="L454" i="3"/>
  <c r="M454" i="3"/>
  <c r="N454" i="3"/>
  <c r="E455" i="3"/>
  <c r="F455" i="3"/>
  <c r="G455" i="3"/>
  <c r="H455" i="3"/>
  <c r="I455" i="3"/>
  <c r="J455" i="3"/>
  <c r="K455" i="3"/>
  <c r="L455" i="3"/>
  <c r="M455" i="3"/>
  <c r="N455" i="3"/>
  <c r="E456" i="3"/>
  <c r="F456" i="3"/>
  <c r="G456" i="3"/>
  <c r="H456" i="3"/>
  <c r="I456" i="3"/>
  <c r="J456" i="3"/>
  <c r="K456" i="3"/>
  <c r="L456" i="3"/>
  <c r="M456" i="3"/>
  <c r="N456" i="3"/>
  <c r="E457" i="3"/>
  <c r="F457" i="3"/>
  <c r="G457" i="3"/>
  <c r="H457" i="3"/>
  <c r="I457" i="3"/>
  <c r="J457" i="3"/>
  <c r="K457" i="3"/>
  <c r="L457" i="3"/>
  <c r="M457" i="3"/>
  <c r="N457" i="3"/>
  <c r="E458" i="3"/>
  <c r="F458" i="3"/>
  <c r="G458" i="3"/>
  <c r="H458" i="3"/>
  <c r="I458" i="3"/>
  <c r="J458" i="3"/>
  <c r="K458" i="3"/>
  <c r="L458" i="3"/>
  <c r="M458" i="3"/>
  <c r="N458" i="3"/>
  <c r="E459" i="3"/>
  <c r="F459" i="3"/>
  <c r="G459" i="3"/>
  <c r="H459" i="3"/>
  <c r="I459" i="3"/>
  <c r="J459" i="3"/>
  <c r="K459" i="3"/>
  <c r="L459" i="3"/>
  <c r="M459" i="3"/>
  <c r="N459" i="3"/>
  <c r="E460" i="3"/>
  <c r="F460" i="3"/>
  <c r="G460" i="3"/>
  <c r="H460" i="3"/>
  <c r="I460" i="3"/>
  <c r="J460" i="3"/>
  <c r="K460" i="3"/>
  <c r="L460" i="3"/>
  <c r="M460" i="3"/>
  <c r="N460" i="3"/>
  <c r="E461" i="3"/>
  <c r="F461" i="3"/>
  <c r="G461" i="3"/>
  <c r="H461" i="3"/>
  <c r="I461" i="3"/>
  <c r="J461" i="3"/>
  <c r="K461" i="3"/>
  <c r="L461" i="3"/>
  <c r="M461" i="3"/>
  <c r="N461" i="3"/>
  <c r="E462" i="3"/>
  <c r="F462" i="3"/>
  <c r="G462" i="3"/>
  <c r="H462" i="3"/>
  <c r="I462" i="3"/>
  <c r="J462" i="3"/>
  <c r="K462" i="3"/>
  <c r="L462" i="3"/>
  <c r="M462" i="3"/>
  <c r="N462" i="3"/>
  <c r="E463" i="3"/>
  <c r="F463" i="3"/>
  <c r="G463" i="3"/>
  <c r="H463" i="3"/>
  <c r="I463" i="3"/>
  <c r="J463" i="3"/>
  <c r="K463" i="3"/>
  <c r="L463" i="3"/>
  <c r="M463" i="3"/>
  <c r="N463" i="3"/>
  <c r="E464" i="3"/>
  <c r="F464" i="3"/>
  <c r="G464" i="3"/>
  <c r="H464" i="3"/>
  <c r="I464" i="3"/>
  <c r="J464" i="3"/>
  <c r="K464" i="3"/>
  <c r="L464" i="3"/>
  <c r="M464" i="3"/>
  <c r="N464" i="3"/>
  <c r="E465" i="3"/>
  <c r="F465" i="3"/>
  <c r="G465" i="3"/>
  <c r="H465" i="3"/>
  <c r="I465" i="3"/>
  <c r="J465" i="3"/>
  <c r="K465" i="3"/>
  <c r="L465" i="3"/>
  <c r="M465" i="3"/>
  <c r="N465" i="3"/>
  <c r="E466" i="3"/>
  <c r="F466" i="3"/>
  <c r="G466" i="3"/>
  <c r="H466" i="3"/>
  <c r="I466" i="3"/>
  <c r="J466" i="3"/>
  <c r="K466" i="3"/>
  <c r="L466" i="3"/>
  <c r="M466" i="3"/>
  <c r="N466" i="3"/>
  <c r="E467" i="3"/>
  <c r="F467" i="3"/>
  <c r="G467" i="3"/>
  <c r="H467" i="3"/>
  <c r="I467" i="3"/>
  <c r="J467" i="3"/>
  <c r="K467" i="3"/>
  <c r="L467" i="3"/>
  <c r="M467" i="3"/>
  <c r="N467" i="3"/>
  <c r="E468" i="3"/>
  <c r="F468" i="3"/>
  <c r="G468" i="3"/>
  <c r="H468" i="3"/>
  <c r="I468" i="3"/>
  <c r="J468" i="3"/>
  <c r="K468" i="3"/>
  <c r="L468" i="3"/>
  <c r="M468" i="3"/>
  <c r="N468" i="3"/>
  <c r="E469" i="3"/>
  <c r="F469" i="3"/>
  <c r="G469" i="3"/>
  <c r="H469" i="3"/>
  <c r="I469" i="3"/>
  <c r="J469" i="3"/>
  <c r="K469" i="3"/>
  <c r="L469" i="3"/>
  <c r="M469" i="3"/>
  <c r="N469" i="3"/>
  <c r="E470" i="3"/>
  <c r="F470" i="3"/>
  <c r="G470" i="3"/>
  <c r="H470" i="3"/>
  <c r="I470" i="3"/>
  <c r="J470" i="3"/>
  <c r="K470" i="3"/>
  <c r="L470" i="3"/>
  <c r="M470" i="3"/>
  <c r="N470" i="3"/>
  <c r="E471" i="3"/>
  <c r="F471" i="3"/>
  <c r="G471" i="3"/>
  <c r="H471" i="3"/>
  <c r="I471" i="3"/>
  <c r="J471" i="3"/>
  <c r="K471" i="3"/>
  <c r="L471" i="3"/>
  <c r="M471" i="3"/>
  <c r="N471" i="3"/>
  <c r="E472" i="3"/>
  <c r="F472" i="3"/>
  <c r="G472" i="3"/>
  <c r="H472" i="3"/>
  <c r="I472" i="3"/>
  <c r="J472" i="3"/>
  <c r="K472" i="3"/>
  <c r="L472" i="3"/>
  <c r="M472" i="3"/>
  <c r="N472" i="3"/>
  <c r="E473" i="3"/>
  <c r="F473" i="3"/>
  <c r="G473" i="3"/>
  <c r="H473" i="3"/>
  <c r="I473" i="3"/>
  <c r="J473" i="3"/>
  <c r="K473" i="3"/>
  <c r="L473" i="3"/>
  <c r="M473" i="3"/>
  <c r="N473" i="3"/>
  <c r="E474" i="3"/>
  <c r="F474" i="3"/>
  <c r="G474" i="3"/>
  <c r="H474" i="3"/>
  <c r="I474" i="3"/>
  <c r="J474" i="3"/>
  <c r="K474" i="3"/>
  <c r="L474" i="3"/>
  <c r="M474" i="3"/>
  <c r="N474" i="3"/>
  <c r="E475" i="3"/>
  <c r="F475" i="3"/>
  <c r="G475" i="3"/>
  <c r="H475" i="3"/>
  <c r="I475" i="3"/>
  <c r="J475" i="3"/>
  <c r="K475" i="3"/>
  <c r="L475" i="3"/>
  <c r="M475" i="3"/>
  <c r="N475" i="3"/>
  <c r="E476" i="3"/>
  <c r="F476" i="3"/>
  <c r="G476" i="3"/>
  <c r="H476" i="3"/>
  <c r="I476" i="3"/>
  <c r="J476" i="3"/>
  <c r="K476" i="3"/>
  <c r="L476" i="3"/>
  <c r="M476" i="3"/>
  <c r="N476" i="3"/>
  <c r="E477" i="3"/>
  <c r="F477" i="3"/>
  <c r="G477" i="3"/>
  <c r="H477" i="3"/>
  <c r="I477" i="3"/>
  <c r="J477" i="3"/>
  <c r="K477" i="3"/>
  <c r="L477" i="3"/>
  <c r="M477" i="3"/>
  <c r="N477" i="3"/>
  <c r="E478" i="3"/>
  <c r="F478" i="3"/>
  <c r="G478" i="3"/>
  <c r="H478" i="3"/>
  <c r="I478" i="3"/>
  <c r="J478" i="3"/>
  <c r="K478" i="3"/>
  <c r="L478" i="3"/>
  <c r="M478" i="3"/>
  <c r="N478" i="3"/>
  <c r="E479" i="3"/>
  <c r="F479" i="3"/>
  <c r="G479" i="3"/>
  <c r="H479" i="3"/>
  <c r="I479" i="3"/>
  <c r="J479" i="3"/>
  <c r="K479" i="3"/>
  <c r="L479" i="3"/>
  <c r="M479" i="3"/>
  <c r="N479" i="3"/>
  <c r="E480" i="3"/>
  <c r="F480" i="3"/>
  <c r="G480" i="3"/>
  <c r="H480" i="3"/>
  <c r="I480" i="3"/>
  <c r="J480" i="3"/>
  <c r="K480" i="3"/>
  <c r="L480" i="3"/>
  <c r="M480" i="3"/>
  <c r="N480" i="3"/>
  <c r="E481" i="3"/>
  <c r="F481" i="3"/>
  <c r="G481" i="3"/>
  <c r="H481" i="3"/>
  <c r="I481" i="3"/>
  <c r="J481" i="3"/>
  <c r="K481" i="3"/>
  <c r="L481" i="3"/>
  <c r="M481" i="3"/>
  <c r="N481" i="3"/>
  <c r="E482" i="3"/>
  <c r="F482" i="3"/>
  <c r="G482" i="3"/>
  <c r="H482" i="3"/>
  <c r="I482" i="3"/>
  <c r="J482" i="3"/>
  <c r="K482" i="3"/>
  <c r="L482" i="3"/>
  <c r="M482" i="3"/>
  <c r="N482" i="3"/>
  <c r="E483" i="3"/>
  <c r="F483" i="3"/>
  <c r="G483" i="3"/>
  <c r="H483" i="3"/>
  <c r="I483" i="3"/>
  <c r="J483" i="3"/>
  <c r="K483" i="3"/>
  <c r="L483" i="3"/>
  <c r="M483" i="3"/>
  <c r="N483" i="3"/>
  <c r="E484" i="3"/>
  <c r="F484" i="3"/>
  <c r="G484" i="3"/>
  <c r="H484" i="3"/>
  <c r="I484" i="3"/>
  <c r="J484" i="3"/>
  <c r="K484" i="3"/>
  <c r="L484" i="3"/>
  <c r="M484" i="3"/>
  <c r="N484" i="3"/>
  <c r="E485" i="3"/>
  <c r="F485" i="3"/>
  <c r="G485" i="3"/>
  <c r="H485" i="3"/>
  <c r="I485" i="3"/>
  <c r="J485" i="3"/>
  <c r="K485" i="3"/>
  <c r="L485" i="3"/>
  <c r="M485" i="3"/>
  <c r="N485" i="3"/>
  <c r="E486" i="3"/>
  <c r="F486" i="3"/>
  <c r="G486" i="3"/>
  <c r="H486" i="3"/>
  <c r="I486" i="3"/>
  <c r="J486" i="3"/>
  <c r="K486" i="3"/>
  <c r="L486" i="3"/>
  <c r="M486" i="3"/>
  <c r="N486" i="3"/>
  <c r="E487" i="3"/>
  <c r="F487" i="3"/>
  <c r="G487" i="3"/>
  <c r="H487" i="3"/>
  <c r="I487" i="3"/>
  <c r="J487" i="3"/>
  <c r="K487" i="3"/>
  <c r="L487" i="3"/>
  <c r="M487" i="3"/>
  <c r="N487" i="3"/>
  <c r="E488" i="3"/>
  <c r="F488" i="3"/>
  <c r="G488" i="3"/>
  <c r="H488" i="3"/>
  <c r="I488" i="3"/>
  <c r="J488" i="3"/>
  <c r="K488" i="3"/>
  <c r="L488" i="3"/>
  <c r="M488" i="3"/>
  <c r="N488" i="3"/>
  <c r="E489" i="3"/>
  <c r="F489" i="3"/>
  <c r="G489" i="3"/>
  <c r="H489" i="3"/>
  <c r="I489" i="3"/>
  <c r="J489" i="3"/>
  <c r="K489" i="3"/>
  <c r="L489" i="3"/>
  <c r="M489" i="3"/>
  <c r="N489" i="3"/>
  <c r="E490" i="3"/>
  <c r="F490" i="3"/>
  <c r="G490" i="3"/>
  <c r="H490" i="3"/>
  <c r="I490" i="3"/>
  <c r="J490" i="3"/>
  <c r="K490" i="3"/>
  <c r="L490" i="3"/>
  <c r="M490" i="3"/>
  <c r="N490" i="3"/>
  <c r="E491" i="3"/>
  <c r="F491" i="3"/>
  <c r="G491" i="3"/>
  <c r="H491" i="3"/>
  <c r="I491" i="3"/>
  <c r="J491" i="3"/>
  <c r="K491" i="3"/>
  <c r="L491" i="3"/>
  <c r="M491" i="3"/>
  <c r="N491" i="3"/>
  <c r="E492" i="3"/>
  <c r="F492" i="3"/>
  <c r="G492" i="3"/>
  <c r="H492" i="3"/>
  <c r="I492" i="3"/>
  <c r="J492" i="3"/>
  <c r="K492" i="3"/>
  <c r="L492" i="3"/>
  <c r="M492" i="3"/>
  <c r="N492" i="3"/>
  <c r="E493" i="3"/>
  <c r="F493" i="3"/>
  <c r="G493" i="3"/>
  <c r="H493" i="3"/>
  <c r="I493" i="3"/>
  <c r="J493" i="3"/>
  <c r="K493" i="3"/>
  <c r="L493" i="3"/>
  <c r="M493" i="3"/>
  <c r="N493" i="3"/>
  <c r="E494" i="3"/>
  <c r="F494" i="3"/>
  <c r="G494" i="3"/>
  <c r="H494" i="3"/>
  <c r="I494" i="3"/>
  <c r="J494" i="3"/>
  <c r="K494" i="3"/>
  <c r="L494" i="3"/>
  <c r="M494" i="3"/>
  <c r="N494" i="3"/>
  <c r="E495" i="3"/>
  <c r="F495" i="3"/>
  <c r="G495" i="3"/>
  <c r="H495" i="3"/>
  <c r="I495" i="3"/>
  <c r="J495" i="3"/>
  <c r="K495" i="3"/>
  <c r="L495" i="3"/>
  <c r="M495" i="3"/>
  <c r="N495" i="3"/>
  <c r="E496" i="3"/>
  <c r="F496" i="3"/>
  <c r="G496" i="3"/>
  <c r="H496" i="3"/>
  <c r="I496" i="3"/>
  <c r="J496" i="3"/>
  <c r="K496" i="3"/>
  <c r="L496" i="3"/>
  <c r="M496" i="3"/>
  <c r="N496" i="3"/>
  <c r="E497" i="3"/>
  <c r="F497" i="3"/>
  <c r="G497" i="3"/>
  <c r="H497" i="3"/>
  <c r="I497" i="3"/>
  <c r="J497" i="3"/>
  <c r="K497" i="3"/>
  <c r="L497" i="3"/>
  <c r="M497" i="3"/>
  <c r="N497" i="3"/>
  <c r="E498" i="3"/>
  <c r="F498" i="3"/>
  <c r="G498" i="3"/>
  <c r="H498" i="3"/>
  <c r="I498" i="3"/>
  <c r="J498" i="3"/>
  <c r="K498" i="3"/>
  <c r="L498" i="3"/>
  <c r="M498" i="3"/>
  <c r="N498" i="3"/>
  <c r="E499" i="3"/>
  <c r="F499" i="3"/>
  <c r="G499" i="3"/>
  <c r="H499" i="3"/>
  <c r="I499" i="3"/>
  <c r="J499" i="3"/>
  <c r="K499" i="3"/>
  <c r="L499" i="3"/>
  <c r="M499" i="3"/>
  <c r="N499" i="3"/>
  <c r="E500" i="3"/>
  <c r="F500" i="3"/>
  <c r="G500" i="3"/>
  <c r="H500" i="3"/>
  <c r="I500" i="3"/>
  <c r="J500" i="3"/>
  <c r="K500" i="3"/>
  <c r="L500" i="3"/>
  <c r="M500" i="3"/>
  <c r="N500" i="3"/>
  <c r="E501" i="3"/>
  <c r="F501" i="3"/>
  <c r="G501" i="3"/>
  <c r="H501" i="3"/>
  <c r="I501" i="3"/>
  <c r="J501" i="3"/>
  <c r="K501" i="3"/>
  <c r="L501" i="3"/>
  <c r="M501" i="3"/>
  <c r="N501" i="3"/>
  <c r="E502" i="3"/>
  <c r="F502" i="3"/>
  <c r="G502" i="3"/>
  <c r="H502" i="3"/>
  <c r="I502" i="3"/>
  <c r="J502" i="3"/>
  <c r="K502" i="3"/>
  <c r="L502" i="3"/>
  <c r="M502" i="3"/>
  <c r="N502" i="3"/>
  <c r="E503" i="3"/>
  <c r="F503" i="3"/>
  <c r="G503" i="3"/>
  <c r="H503" i="3"/>
  <c r="I503" i="3"/>
  <c r="J503" i="3"/>
  <c r="K503" i="3"/>
  <c r="L503" i="3"/>
  <c r="M503" i="3"/>
  <c r="N503" i="3"/>
  <c r="E504" i="3"/>
  <c r="F504" i="3"/>
  <c r="G504" i="3"/>
  <c r="H504" i="3"/>
  <c r="I504" i="3"/>
  <c r="J504" i="3"/>
  <c r="K504" i="3"/>
  <c r="L504" i="3"/>
  <c r="M504" i="3"/>
  <c r="N504" i="3"/>
  <c r="E505" i="3"/>
  <c r="F505" i="3"/>
  <c r="G505" i="3"/>
  <c r="H505" i="3"/>
  <c r="I505" i="3"/>
  <c r="J505" i="3"/>
  <c r="K505" i="3"/>
  <c r="L505" i="3"/>
  <c r="M505" i="3"/>
  <c r="N505" i="3"/>
  <c r="E506" i="3"/>
  <c r="F506" i="3"/>
  <c r="G506" i="3"/>
  <c r="H506" i="3"/>
  <c r="I506" i="3"/>
  <c r="J506" i="3"/>
  <c r="K506" i="3"/>
  <c r="L506" i="3"/>
  <c r="M506" i="3"/>
  <c r="N506" i="3"/>
  <c r="E507" i="3"/>
  <c r="F507" i="3"/>
  <c r="G507" i="3"/>
  <c r="H507" i="3"/>
  <c r="I507" i="3"/>
  <c r="J507" i="3"/>
  <c r="K507" i="3"/>
  <c r="L507" i="3"/>
  <c r="M507" i="3"/>
  <c r="N507" i="3"/>
  <c r="E508" i="3"/>
  <c r="F508" i="3"/>
  <c r="G508" i="3"/>
  <c r="H508" i="3"/>
  <c r="I508" i="3"/>
  <c r="J508" i="3"/>
  <c r="K508" i="3"/>
  <c r="L508" i="3"/>
  <c r="M508" i="3"/>
  <c r="N508" i="3"/>
  <c r="E509" i="3"/>
  <c r="F509" i="3"/>
  <c r="G509" i="3"/>
  <c r="H509" i="3"/>
  <c r="I509" i="3"/>
  <c r="J509" i="3"/>
  <c r="K509" i="3"/>
  <c r="L509" i="3"/>
  <c r="M509" i="3"/>
  <c r="N509" i="3"/>
  <c r="E510" i="3"/>
  <c r="F510" i="3"/>
  <c r="G510" i="3"/>
  <c r="H510" i="3"/>
  <c r="I510" i="3"/>
  <c r="J510" i="3"/>
  <c r="K510" i="3"/>
  <c r="L510" i="3"/>
  <c r="M510" i="3"/>
  <c r="N510" i="3"/>
  <c r="E511" i="3"/>
  <c r="F511" i="3"/>
  <c r="G511" i="3"/>
  <c r="H511" i="3"/>
  <c r="I511" i="3"/>
  <c r="J511" i="3"/>
  <c r="K511" i="3"/>
  <c r="L511" i="3"/>
  <c r="M511" i="3"/>
  <c r="N511" i="3"/>
  <c r="E512" i="3"/>
  <c r="F512" i="3"/>
  <c r="G512" i="3"/>
  <c r="H512" i="3"/>
  <c r="I512" i="3"/>
  <c r="J512" i="3"/>
  <c r="K512" i="3"/>
  <c r="L512" i="3"/>
  <c r="M512" i="3"/>
  <c r="N512" i="3"/>
  <c r="E513" i="3"/>
  <c r="F513" i="3"/>
  <c r="G513" i="3"/>
  <c r="H513" i="3"/>
  <c r="I513" i="3"/>
  <c r="J513" i="3"/>
  <c r="K513" i="3"/>
  <c r="L513" i="3"/>
  <c r="M513" i="3"/>
  <c r="N513" i="3"/>
  <c r="E514" i="3"/>
  <c r="F514" i="3"/>
  <c r="G514" i="3"/>
  <c r="H514" i="3"/>
  <c r="I514" i="3"/>
  <c r="J514" i="3"/>
  <c r="K514" i="3"/>
  <c r="L514" i="3"/>
  <c r="M514" i="3"/>
  <c r="N514" i="3"/>
  <c r="E515" i="3"/>
  <c r="F515" i="3"/>
  <c r="G515" i="3"/>
  <c r="H515" i="3"/>
  <c r="I515" i="3"/>
  <c r="J515" i="3"/>
  <c r="K515" i="3"/>
  <c r="L515" i="3"/>
  <c r="M515" i="3"/>
  <c r="N515" i="3"/>
  <c r="E516" i="3"/>
  <c r="F516" i="3"/>
  <c r="G516" i="3"/>
  <c r="H516" i="3"/>
  <c r="I516" i="3"/>
  <c r="J516" i="3"/>
  <c r="K516" i="3"/>
  <c r="L516" i="3"/>
  <c r="M516" i="3"/>
  <c r="N516" i="3"/>
  <c r="E517" i="3"/>
  <c r="F517" i="3"/>
  <c r="G517" i="3"/>
  <c r="H517" i="3"/>
  <c r="I517" i="3"/>
  <c r="J517" i="3"/>
  <c r="K517" i="3"/>
  <c r="L517" i="3"/>
  <c r="M517" i="3"/>
  <c r="N517" i="3"/>
  <c r="E518" i="3"/>
  <c r="F518" i="3"/>
  <c r="G518" i="3"/>
  <c r="H518" i="3"/>
  <c r="I518" i="3"/>
  <c r="J518" i="3"/>
  <c r="K518" i="3"/>
  <c r="L518" i="3"/>
  <c r="M518" i="3"/>
  <c r="N518" i="3"/>
  <c r="E519" i="3"/>
  <c r="F519" i="3"/>
  <c r="G519" i="3"/>
  <c r="H519" i="3"/>
  <c r="I519" i="3"/>
  <c r="J519" i="3"/>
  <c r="K519" i="3"/>
  <c r="L519" i="3"/>
  <c r="M519" i="3"/>
  <c r="N519" i="3"/>
  <c r="E520" i="3"/>
  <c r="F520" i="3"/>
  <c r="G520" i="3"/>
  <c r="H520" i="3"/>
  <c r="I520" i="3"/>
  <c r="J520" i="3"/>
  <c r="K520" i="3"/>
  <c r="L520" i="3"/>
  <c r="M520" i="3"/>
  <c r="N520" i="3"/>
  <c r="E521" i="3"/>
  <c r="F521" i="3"/>
  <c r="G521" i="3"/>
  <c r="H521" i="3"/>
  <c r="I521" i="3"/>
  <c r="J521" i="3"/>
  <c r="K521" i="3"/>
  <c r="L521" i="3"/>
  <c r="M521" i="3"/>
  <c r="N521" i="3"/>
  <c r="E522" i="3"/>
  <c r="F522" i="3"/>
  <c r="G522" i="3"/>
  <c r="H522" i="3"/>
  <c r="I522" i="3"/>
  <c r="J522" i="3"/>
  <c r="K522" i="3"/>
  <c r="L522" i="3"/>
  <c r="M522" i="3"/>
  <c r="N522" i="3"/>
  <c r="E523" i="3"/>
  <c r="F523" i="3"/>
  <c r="G523" i="3"/>
  <c r="H523" i="3"/>
  <c r="I523" i="3"/>
  <c r="J523" i="3"/>
  <c r="K523" i="3"/>
  <c r="L523" i="3"/>
  <c r="M523" i="3"/>
  <c r="N523" i="3"/>
  <c r="E524" i="3"/>
  <c r="F524" i="3"/>
  <c r="G524" i="3"/>
  <c r="H524" i="3"/>
  <c r="I524" i="3"/>
  <c r="J524" i="3"/>
  <c r="K524" i="3"/>
  <c r="L524" i="3"/>
  <c r="M524" i="3"/>
  <c r="N524" i="3"/>
  <c r="E525" i="3"/>
  <c r="F525" i="3"/>
  <c r="G525" i="3"/>
  <c r="H525" i="3"/>
  <c r="I525" i="3"/>
  <c r="J525" i="3"/>
  <c r="K525" i="3"/>
  <c r="L525" i="3"/>
  <c r="M525" i="3"/>
  <c r="N525" i="3"/>
  <c r="E526" i="3"/>
  <c r="F526" i="3"/>
  <c r="G526" i="3"/>
  <c r="H526" i="3"/>
  <c r="I526" i="3"/>
  <c r="J526" i="3"/>
  <c r="K526" i="3"/>
  <c r="L526" i="3"/>
  <c r="M526" i="3"/>
  <c r="N526" i="3"/>
  <c r="E527" i="3"/>
  <c r="F527" i="3"/>
  <c r="G527" i="3"/>
  <c r="H527" i="3"/>
  <c r="I527" i="3"/>
  <c r="J527" i="3"/>
  <c r="K527" i="3"/>
  <c r="L527" i="3"/>
  <c r="M527" i="3"/>
  <c r="N527" i="3"/>
  <c r="E528" i="3"/>
  <c r="F528" i="3"/>
  <c r="G528" i="3"/>
  <c r="H528" i="3"/>
  <c r="I528" i="3"/>
  <c r="J528" i="3"/>
  <c r="K528" i="3"/>
  <c r="L528" i="3"/>
  <c r="M528" i="3"/>
  <c r="N528" i="3"/>
  <c r="E529" i="3"/>
  <c r="F529" i="3"/>
  <c r="G529" i="3"/>
  <c r="H529" i="3"/>
  <c r="I529" i="3"/>
  <c r="J529" i="3"/>
  <c r="K529" i="3"/>
  <c r="L529" i="3"/>
  <c r="M529" i="3"/>
  <c r="N529" i="3"/>
  <c r="E530" i="3"/>
  <c r="F530" i="3"/>
  <c r="G530" i="3"/>
  <c r="H530" i="3"/>
  <c r="I530" i="3"/>
  <c r="J530" i="3"/>
  <c r="K530" i="3"/>
  <c r="L530" i="3"/>
  <c r="M530" i="3"/>
  <c r="N530" i="3"/>
  <c r="E531" i="3"/>
  <c r="F531" i="3"/>
  <c r="G531" i="3"/>
  <c r="H531" i="3"/>
  <c r="I531" i="3"/>
  <c r="J531" i="3"/>
  <c r="K531" i="3"/>
  <c r="L531" i="3"/>
  <c r="M531" i="3"/>
  <c r="N531" i="3"/>
  <c r="E532" i="3"/>
  <c r="F532" i="3"/>
  <c r="G532" i="3"/>
  <c r="H532" i="3"/>
  <c r="I532" i="3"/>
  <c r="J532" i="3"/>
  <c r="K532" i="3"/>
  <c r="L532" i="3"/>
  <c r="M532" i="3"/>
  <c r="N532" i="3"/>
  <c r="E533" i="3"/>
  <c r="F533" i="3"/>
  <c r="G533" i="3"/>
  <c r="H533" i="3"/>
  <c r="I533" i="3"/>
  <c r="J533" i="3"/>
  <c r="K533" i="3"/>
  <c r="L533" i="3"/>
  <c r="M533" i="3"/>
  <c r="N533" i="3"/>
  <c r="E534" i="3"/>
  <c r="F534" i="3"/>
  <c r="G534" i="3"/>
  <c r="H534" i="3"/>
  <c r="I534" i="3"/>
  <c r="J534" i="3"/>
  <c r="K534" i="3"/>
  <c r="L534" i="3"/>
  <c r="M534" i="3"/>
  <c r="N534" i="3"/>
  <c r="E535" i="3"/>
  <c r="F535" i="3"/>
  <c r="G535" i="3"/>
  <c r="H535" i="3"/>
  <c r="I535" i="3"/>
  <c r="J535" i="3"/>
  <c r="K535" i="3"/>
  <c r="L535" i="3"/>
  <c r="M535" i="3"/>
  <c r="N535" i="3"/>
  <c r="E536" i="3"/>
  <c r="F536" i="3"/>
  <c r="G536" i="3"/>
  <c r="H536" i="3"/>
  <c r="I536" i="3"/>
  <c r="J536" i="3"/>
  <c r="K536" i="3"/>
  <c r="L536" i="3"/>
  <c r="M536" i="3"/>
  <c r="N536" i="3"/>
  <c r="E537" i="3"/>
  <c r="F537" i="3"/>
  <c r="G537" i="3"/>
  <c r="H537" i="3"/>
  <c r="I537" i="3"/>
  <c r="J537" i="3"/>
  <c r="K537" i="3"/>
  <c r="L537" i="3"/>
  <c r="M537" i="3"/>
  <c r="N537" i="3"/>
  <c r="E538" i="3"/>
  <c r="F538" i="3"/>
  <c r="G538" i="3"/>
  <c r="H538" i="3"/>
  <c r="I538" i="3"/>
  <c r="J538" i="3"/>
  <c r="K538" i="3"/>
  <c r="L538" i="3"/>
  <c r="M538" i="3"/>
  <c r="N538" i="3"/>
  <c r="E539" i="3"/>
  <c r="F539" i="3"/>
  <c r="G539" i="3"/>
  <c r="H539" i="3"/>
  <c r="I539" i="3"/>
  <c r="J539" i="3"/>
  <c r="K539" i="3"/>
  <c r="L539" i="3"/>
  <c r="M539" i="3"/>
  <c r="N539" i="3"/>
  <c r="E540" i="3"/>
  <c r="F540" i="3"/>
  <c r="G540" i="3"/>
  <c r="H540" i="3"/>
  <c r="I540" i="3"/>
  <c r="J540" i="3"/>
  <c r="K540" i="3"/>
  <c r="L540" i="3"/>
  <c r="M540" i="3"/>
  <c r="N540" i="3"/>
  <c r="E541" i="3"/>
  <c r="F541" i="3"/>
  <c r="G541" i="3"/>
  <c r="H541" i="3"/>
  <c r="I541" i="3"/>
  <c r="J541" i="3"/>
  <c r="K541" i="3"/>
  <c r="L541" i="3"/>
  <c r="M541" i="3"/>
  <c r="N541" i="3"/>
  <c r="E542" i="3"/>
  <c r="F542" i="3"/>
  <c r="G542" i="3"/>
  <c r="H542" i="3"/>
  <c r="I542" i="3"/>
  <c r="J542" i="3"/>
  <c r="K542" i="3"/>
  <c r="L542" i="3"/>
  <c r="M542" i="3"/>
  <c r="N542" i="3"/>
  <c r="E543" i="3"/>
  <c r="F543" i="3"/>
  <c r="G543" i="3"/>
  <c r="H543" i="3"/>
  <c r="I543" i="3"/>
  <c r="J543" i="3"/>
  <c r="K543" i="3"/>
  <c r="L543" i="3"/>
  <c r="M543" i="3"/>
  <c r="N543" i="3"/>
  <c r="E544" i="3"/>
  <c r="F544" i="3"/>
  <c r="G544" i="3"/>
  <c r="H544" i="3"/>
  <c r="I544" i="3"/>
  <c r="J544" i="3"/>
  <c r="K544" i="3"/>
  <c r="L544" i="3"/>
  <c r="M544" i="3"/>
  <c r="N544" i="3"/>
  <c r="E545" i="3"/>
  <c r="F545" i="3"/>
  <c r="G545" i="3"/>
  <c r="H545" i="3"/>
  <c r="I545" i="3"/>
  <c r="J545" i="3"/>
  <c r="K545" i="3"/>
  <c r="L545" i="3"/>
  <c r="M545" i="3"/>
  <c r="N545" i="3"/>
  <c r="E546" i="3"/>
  <c r="F546" i="3"/>
  <c r="G546" i="3"/>
  <c r="H546" i="3"/>
  <c r="I546" i="3"/>
  <c r="J546" i="3"/>
  <c r="K546" i="3"/>
  <c r="L546" i="3"/>
  <c r="M546" i="3"/>
  <c r="N546" i="3"/>
  <c r="E547" i="3"/>
  <c r="F547" i="3"/>
  <c r="G547" i="3"/>
  <c r="H547" i="3"/>
  <c r="I547" i="3"/>
  <c r="J547" i="3"/>
  <c r="K547" i="3"/>
  <c r="L547" i="3"/>
  <c r="M547" i="3"/>
  <c r="N547" i="3"/>
  <c r="E548" i="3"/>
  <c r="F548" i="3"/>
  <c r="G548" i="3"/>
  <c r="H548" i="3"/>
  <c r="I548" i="3"/>
  <c r="J548" i="3"/>
  <c r="K548" i="3"/>
  <c r="L548" i="3"/>
  <c r="M548" i="3"/>
  <c r="N548" i="3"/>
  <c r="E549" i="3"/>
  <c r="F549" i="3"/>
  <c r="G549" i="3"/>
  <c r="H549" i="3"/>
  <c r="I549" i="3"/>
  <c r="J549" i="3"/>
  <c r="K549" i="3"/>
  <c r="L549" i="3"/>
  <c r="M549" i="3"/>
  <c r="N549" i="3"/>
  <c r="E550" i="3"/>
  <c r="F550" i="3"/>
  <c r="G550" i="3"/>
  <c r="H550" i="3"/>
  <c r="I550" i="3"/>
  <c r="J550" i="3"/>
  <c r="K550" i="3"/>
  <c r="L550" i="3"/>
  <c r="M550" i="3"/>
  <c r="N550" i="3"/>
  <c r="E551" i="3"/>
  <c r="F551" i="3"/>
  <c r="G551" i="3"/>
  <c r="H551" i="3"/>
  <c r="I551" i="3"/>
  <c r="J551" i="3"/>
  <c r="K551" i="3"/>
  <c r="L551" i="3"/>
  <c r="M551" i="3"/>
  <c r="N551" i="3"/>
  <c r="E552" i="3"/>
  <c r="F552" i="3"/>
  <c r="G552" i="3"/>
  <c r="H552" i="3"/>
  <c r="I552" i="3"/>
  <c r="J552" i="3"/>
  <c r="K552" i="3"/>
  <c r="L552" i="3"/>
  <c r="M552" i="3"/>
  <c r="N552" i="3"/>
  <c r="E553" i="3"/>
  <c r="F553" i="3"/>
  <c r="G553" i="3"/>
  <c r="H553" i="3"/>
  <c r="I553" i="3"/>
  <c r="J553" i="3"/>
  <c r="K553" i="3"/>
  <c r="L553" i="3"/>
  <c r="M553" i="3"/>
  <c r="N553" i="3"/>
  <c r="E554" i="3"/>
  <c r="F554" i="3"/>
  <c r="G554" i="3"/>
  <c r="H554" i="3"/>
  <c r="I554" i="3"/>
  <c r="J554" i="3"/>
  <c r="K554" i="3"/>
  <c r="L554" i="3"/>
  <c r="M554" i="3"/>
  <c r="N554" i="3"/>
  <c r="E555" i="3"/>
  <c r="F555" i="3"/>
  <c r="G555" i="3"/>
  <c r="H555" i="3"/>
  <c r="I555" i="3"/>
  <c r="J555" i="3"/>
  <c r="K555" i="3"/>
  <c r="L555" i="3"/>
  <c r="M555" i="3"/>
  <c r="N555" i="3"/>
  <c r="E556" i="3"/>
  <c r="F556" i="3"/>
  <c r="G556" i="3"/>
  <c r="H556" i="3"/>
  <c r="I556" i="3"/>
  <c r="J556" i="3"/>
  <c r="K556" i="3"/>
  <c r="L556" i="3"/>
  <c r="M556" i="3"/>
  <c r="N556" i="3"/>
  <c r="E557" i="3"/>
  <c r="F557" i="3"/>
  <c r="G557" i="3"/>
  <c r="H557" i="3"/>
  <c r="I557" i="3"/>
  <c r="J557" i="3"/>
  <c r="K557" i="3"/>
  <c r="L557" i="3"/>
  <c r="M557" i="3"/>
  <c r="N557" i="3"/>
  <c r="E558" i="3"/>
  <c r="F558" i="3"/>
  <c r="G558" i="3"/>
  <c r="H558" i="3"/>
  <c r="I558" i="3"/>
  <c r="J558" i="3"/>
  <c r="K558" i="3"/>
  <c r="L558" i="3"/>
  <c r="M558" i="3"/>
  <c r="N558" i="3"/>
  <c r="E559" i="3"/>
  <c r="F559" i="3"/>
  <c r="G559" i="3"/>
  <c r="H559" i="3"/>
  <c r="I559" i="3"/>
  <c r="J559" i="3"/>
  <c r="K559" i="3"/>
  <c r="L559" i="3"/>
  <c r="M559" i="3"/>
  <c r="N559" i="3"/>
  <c r="E560" i="3"/>
  <c r="F560" i="3"/>
  <c r="G560" i="3"/>
  <c r="H560" i="3"/>
  <c r="I560" i="3"/>
  <c r="J560" i="3"/>
  <c r="K560" i="3"/>
  <c r="L560" i="3"/>
  <c r="M560" i="3"/>
  <c r="N560" i="3"/>
  <c r="E561" i="3"/>
  <c r="F561" i="3"/>
  <c r="G561" i="3"/>
  <c r="H561" i="3"/>
  <c r="I561" i="3"/>
  <c r="J561" i="3"/>
  <c r="K561" i="3"/>
  <c r="L561" i="3"/>
  <c r="M561" i="3"/>
  <c r="N561" i="3"/>
  <c r="E562" i="3"/>
  <c r="F562" i="3"/>
  <c r="G562" i="3"/>
  <c r="H562" i="3"/>
  <c r="I562" i="3"/>
  <c r="J562" i="3"/>
  <c r="K562" i="3"/>
  <c r="L562" i="3"/>
  <c r="M562" i="3"/>
  <c r="N562" i="3"/>
  <c r="E563" i="3"/>
  <c r="F563" i="3"/>
  <c r="G563" i="3"/>
  <c r="H563" i="3"/>
  <c r="I563" i="3"/>
  <c r="J563" i="3"/>
  <c r="K563" i="3"/>
  <c r="L563" i="3"/>
  <c r="M563" i="3"/>
  <c r="N563" i="3"/>
  <c r="E564" i="3"/>
  <c r="F564" i="3"/>
  <c r="G564" i="3"/>
  <c r="H564" i="3"/>
  <c r="I564" i="3"/>
  <c r="J564" i="3"/>
  <c r="K564" i="3"/>
  <c r="L564" i="3"/>
  <c r="M564" i="3"/>
  <c r="N564" i="3"/>
  <c r="E565" i="3"/>
  <c r="F565" i="3"/>
  <c r="G565" i="3"/>
  <c r="H565" i="3"/>
  <c r="I565" i="3"/>
  <c r="J565" i="3"/>
  <c r="K565" i="3"/>
  <c r="L565" i="3"/>
  <c r="M565" i="3"/>
  <c r="N565" i="3"/>
  <c r="E566" i="3"/>
  <c r="F566" i="3"/>
  <c r="G566" i="3"/>
  <c r="H566" i="3"/>
  <c r="I566" i="3"/>
  <c r="J566" i="3"/>
  <c r="K566" i="3"/>
  <c r="L566" i="3"/>
  <c r="M566" i="3"/>
  <c r="N566" i="3"/>
  <c r="E567" i="3"/>
  <c r="F567" i="3"/>
  <c r="G567" i="3"/>
  <c r="H567" i="3"/>
  <c r="I567" i="3"/>
  <c r="J567" i="3"/>
  <c r="K567" i="3"/>
  <c r="L567" i="3"/>
  <c r="M567" i="3"/>
  <c r="N567" i="3"/>
  <c r="E568" i="3"/>
  <c r="F568" i="3"/>
  <c r="G568" i="3"/>
  <c r="H568" i="3"/>
  <c r="I568" i="3"/>
  <c r="J568" i="3"/>
  <c r="K568" i="3"/>
  <c r="L568" i="3"/>
  <c r="M568" i="3"/>
  <c r="N568" i="3"/>
  <c r="E569" i="3"/>
  <c r="F569" i="3"/>
  <c r="G569" i="3"/>
  <c r="H569" i="3"/>
  <c r="I569" i="3"/>
  <c r="J569" i="3"/>
  <c r="K569" i="3"/>
  <c r="L569" i="3"/>
  <c r="M569" i="3"/>
  <c r="N569" i="3"/>
  <c r="E570" i="3"/>
  <c r="F570" i="3"/>
  <c r="G570" i="3"/>
  <c r="H570" i="3"/>
  <c r="I570" i="3"/>
  <c r="J570" i="3"/>
  <c r="K570" i="3"/>
  <c r="L570" i="3"/>
  <c r="M570" i="3"/>
  <c r="N570" i="3"/>
  <c r="E571" i="3"/>
  <c r="F571" i="3"/>
  <c r="G571" i="3"/>
  <c r="H571" i="3"/>
  <c r="I571" i="3"/>
  <c r="J571" i="3"/>
  <c r="K571" i="3"/>
  <c r="L571" i="3"/>
  <c r="M571" i="3"/>
  <c r="N571" i="3"/>
  <c r="E572" i="3"/>
  <c r="F572" i="3"/>
  <c r="G572" i="3"/>
  <c r="H572" i="3"/>
  <c r="I572" i="3"/>
  <c r="J572" i="3"/>
  <c r="K572" i="3"/>
  <c r="L572" i="3"/>
  <c r="M572" i="3"/>
  <c r="N572" i="3"/>
  <c r="E573" i="3"/>
  <c r="F573" i="3"/>
  <c r="G573" i="3"/>
  <c r="H573" i="3"/>
  <c r="I573" i="3"/>
  <c r="J573" i="3"/>
  <c r="K573" i="3"/>
  <c r="L573" i="3"/>
  <c r="M573" i="3"/>
  <c r="N573" i="3"/>
  <c r="E574" i="3"/>
  <c r="F574" i="3"/>
  <c r="G574" i="3"/>
  <c r="H574" i="3"/>
  <c r="I574" i="3"/>
  <c r="J574" i="3"/>
  <c r="K574" i="3"/>
  <c r="L574" i="3"/>
  <c r="M574" i="3"/>
  <c r="N574" i="3"/>
  <c r="E575" i="3"/>
  <c r="F575" i="3"/>
  <c r="G575" i="3"/>
  <c r="H575" i="3"/>
  <c r="I575" i="3"/>
  <c r="J575" i="3"/>
  <c r="K575" i="3"/>
  <c r="L575" i="3"/>
  <c r="M575" i="3"/>
  <c r="N575" i="3"/>
  <c r="E576" i="3"/>
  <c r="F576" i="3"/>
  <c r="G576" i="3"/>
  <c r="H576" i="3"/>
  <c r="I576" i="3"/>
  <c r="J576" i="3"/>
  <c r="K576" i="3"/>
  <c r="L576" i="3"/>
  <c r="M576" i="3"/>
  <c r="N576" i="3"/>
  <c r="E577" i="3"/>
  <c r="F577" i="3"/>
  <c r="G577" i="3"/>
  <c r="H577" i="3"/>
  <c r="I577" i="3"/>
  <c r="J577" i="3"/>
  <c r="K577" i="3"/>
  <c r="L577" i="3"/>
  <c r="M577" i="3"/>
  <c r="N577" i="3"/>
  <c r="E578" i="3"/>
  <c r="F578" i="3"/>
  <c r="G578" i="3"/>
  <c r="H578" i="3"/>
  <c r="I578" i="3"/>
  <c r="J578" i="3"/>
  <c r="K578" i="3"/>
  <c r="L578" i="3"/>
  <c r="M578" i="3"/>
  <c r="N578" i="3"/>
  <c r="E579" i="3"/>
  <c r="F579" i="3"/>
  <c r="G579" i="3"/>
  <c r="H579" i="3"/>
  <c r="I579" i="3"/>
  <c r="J579" i="3"/>
  <c r="K579" i="3"/>
  <c r="L579" i="3"/>
  <c r="M579" i="3"/>
  <c r="N579" i="3"/>
  <c r="E580" i="3"/>
  <c r="F580" i="3"/>
  <c r="G580" i="3"/>
  <c r="H580" i="3"/>
  <c r="I580" i="3"/>
  <c r="J580" i="3"/>
  <c r="K580" i="3"/>
  <c r="L580" i="3"/>
  <c r="M580" i="3"/>
  <c r="N580" i="3"/>
  <c r="E581" i="3"/>
  <c r="F581" i="3"/>
  <c r="G581" i="3"/>
  <c r="H581" i="3"/>
  <c r="I581" i="3"/>
  <c r="J581" i="3"/>
  <c r="K581" i="3"/>
  <c r="L581" i="3"/>
  <c r="M581" i="3"/>
  <c r="N581" i="3"/>
  <c r="E582" i="3"/>
  <c r="F582" i="3"/>
  <c r="G582" i="3"/>
  <c r="H582" i="3"/>
  <c r="I582" i="3"/>
  <c r="J582" i="3"/>
  <c r="K582" i="3"/>
  <c r="L582" i="3"/>
  <c r="M582" i="3"/>
  <c r="N582" i="3"/>
  <c r="E583" i="3"/>
  <c r="F583" i="3"/>
  <c r="G583" i="3"/>
  <c r="H583" i="3"/>
  <c r="I583" i="3"/>
  <c r="J583" i="3"/>
  <c r="K583" i="3"/>
  <c r="L583" i="3"/>
  <c r="M583" i="3"/>
  <c r="N583" i="3"/>
  <c r="E584" i="3"/>
  <c r="F584" i="3"/>
  <c r="G584" i="3"/>
  <c r="H584" i="3"/>
  <c r="I584" i="3"/>
  <c r="J584" i="3"/>
  <c r="K584" i="3"/>
  <c r="L584" i="3"/>
  <c r="M584" i="3"/>
  <c r="N584" i="3"/>
  <c r="E585" i="3"/>
  <c r="F585" i="3"/>
  <c r="G585" i="3"/>
  <c r="H585" i="3"/>
  <c r="I585" i="3"/>
  <c r="J585" i="3"/>
  <c r="K585" i="3"/>
  <c r="L585" i="3"/>
  <c r="M585" i="3"/>
  <c r="N585" i="3"/>
  <c r="E586" i="3"/>
  <c r="F586" i="3"/>
  <c r="G586" i="3"/>
  <c r="H586" i="3"/>
  <c r="I586" i="3"/>
  <c r="J586" i="3"/>
  <c r="K586" i="3"/>
  <c r="L586" i="3"/>
  <c r="M586" i="3"/>
  <c r="N586" i="3"/>
  <c r="E587" i="3"/>
  <c r="F587" i="3"/>
  <c r="G587" i="3"/>
  <c r="H587" i="3"/>
  <c r="I587" i="3"/>
  <c r="J587" i="3"/>
  <c r="K587" i="3"/>
  <c r="L587" i="3"/>
  <c r="M587" i="3"/>
  <c r="N587" i="3"/>
  <c r="E588" i="3"/>
  <c r="F588" i="3"/>
  <c r="G588" i="3"/>
  <c r="H588" i="3"/>
  <c r="I588" i="3"/>
  <c r="J588" i="3"/>
  <c r="K588" i="3"/>
  <c r="L588" i="3"/>
  <c r="M588" i="3"/>
  <c r="N588" i="3"/>
  <c r="E589" i="3"/>
  <c r="F589" i="3"/>
  <c r="G589" i="3"/>
  <c r="H589" i="3"/>
  <c r="I589" i="3"/>
  <c r="J589" i="3"/>
  <c r="K589" i="3"/>
  <c r="L589" i="3"/>
  <c r="M589" i="3"/>
  <c r="N589" i="3"/>
  <c r="E590" i="3"/>
  <c r="F590" i="3"/>
  <c r="G590" i="3"/>
  <c r="H590" i="3"/>
  <c r="I590" i="3"/>
  <c r="J590" i="3"/>
  <c r="K590" i="3"/>
  <c r="L590" i="3"/>
  <c r="M590" i="3"/>
  <c r="N590" i="3"/>
  <c r="E591" i="3"/>
  <c r="F591" i="3"/>
  <c r="G591" i="3"/>
  <c r="H591" i="3"/>
  <c r="I591" i="3"/>
  <c r="J591" i="3"/>
  <c r="K591" i="3"/>
  <c r="L591" i="3"/>
  <c r="M591" i="3"/>
  <c r="N591" i="3"/>
  <c r="E592" i="3"/>
  <c r="F592" i="3"/>
  <c r="G592" i="3"/>
  <c r="H592" i="3"/>
  <c r="I592" i="3"/>
  <c r="J592" i="3"/>
  <c r="K592" i="3"/>
  <c r="L592" i="3"/>
  <c r="M592" i="3"/>
  <c r="N592" i="3"/>
  <c r="E593" i="3"/>
  <c r="F593" i="3"/>
  <c r="G593" i="3"/>
  <c r="H593" i="3"/>
  <c r="I593" i="3"/>
  <c r="J593" i="3"/>
  <c r="K593" i="3"/>
  <c r="L593" i="3"/>
  <c r="M593" i="3"/>
  <c r="N593" i="3"/>
  <c r="E594" i="3"/>
  <c r="F594" i="3"/>
  <c r="G594" i="3"/>
  <c r="H594" i="3"/>
  <c r="I594" i="3"/>
  <c r="J594" i="3"/>
  <c r="K594" i="3"/>
  <c r="L594" i="3"/>
  <c r="M594" i="3"/>
  <c r="N594" i="3"/>
  <c r="E595" i="3"/>
  <c r="F595" i="3"/>
  <c r="G595" i="3"/>
  <c r="H595" i="3"/>
  <c r="I595" i="3"/>
  <c r="J595" i="3"/>
  <c r="K595" i="3"/>
  <c r="L595" i="3"/>
  <c r="M595" i="3"/>
  <c r="N595" i="3"/>
  <c r="E596" i="3"/>
  <c r="F596" i="3"/>
  <c r="G596" i="3"/>
  <c r="H596" i="3"/>
  <c r="I596" i="3"/>
  <c r="J596" i="3"/>
  <c r="K596" i="3"/>
  <c r="L596" i="3"/>
  <c r="M596" i="3"/>
  <c r="N596" i="3"/>
  <c r="E597" i="3"/>
  <c r="F597" i="3"/>
  <c r="G597" i="3"/>
  <c r="H597" i="3"/>
  <c r="I597" i="3"/>
  <c r="J597" i="3"/>
  <c r="K597" i="3"/>
  <c r="L597" i="3"/>
  <c r="M597" i="3"/>
  <c r="N597" i="3"/>
  <c r="E598" i="3"/>
  <c r="F598" i="3"/>
  <c r="G598" i="3"/>
  <c r="H598" i="3"/>
  <c r="I598" i="3"/>
  <c r="J598" i="3"/>
  <c r="K598" i="3"/>
  <c r="L598" i="3"/>
  <c r="M598" i="3"/>
  <c r="N598" i="3"/>
  <c r="E599" i="3"/>
  <c r="F599" i="3"/>
  <c r="G599" i="3"/>
  <c r="H599" i="3"/>
  <c r="I599" i="3"/>
  <c r="J599" i="3"/>
  <c r="K599" i="3"/>
  <c r="L599" i="3"/>
  <c r="M599" i="3"/>
  <c r="N599" i="3"/>
  <c r="E600" i="3"/>
  <c r="F600" i="3"/>
  <c r="G600" i="3"/>
  <c r="H600" i="3"/>
  <c r="I600" i="3"/>
  <c r="J600" i="3"/>
  <c r="K600" i="3"/>
  <c r="L600" i="3"/>
  <c r="M600" i="3"/>
  <c r="N600" i="3"/>
  <c r="E601" i="3"/>
  <c r="F601" i="3"/>
  <c r="G601" i="3"/>
  <c r="H601" i="3"/>
  <c r="I601" i="3"/>
  <c r="J601" i="3"/>
  <c r="K601" i="3"/>
  <c r="L601" i="3"/>
  <c r="M601" i="3"/>
  <c r="N601" i="3"/>
  <c r="E602" i="3"/>
  <c r="F602" i="3"/>
  <c r="G602" i="3"/>
  <c r="H602" i="3"/>
  <c r="I602" i="3"/>
  <c r="J602" i="3"/>
  <c r="K602" i="3"/>
  <c r="L602" i="3"/>
  <c r="M602" i="3"/>
  <c r="N602" i="3"/>
  <c r="E603" i="3"/>
  <c r="F603" i="3"/>
  <c r="G603" i="3"/>
  <c r="H603" i="3"/>
  <c r="I603" i="3"/>
  <c r="J603" i="3"/>
  <c r="K603" i="3"/>
  <c r="L603" i="3"/>
  <c r="M603" i="3"/>
  <c r="N603" i="3"/>
  <c r="E604" i="3"/>
  <c r="F604" i="3"/>
  <c r="G604" i="3"/>
  <c r="H604" i="3"/>
  <c r="I604" i="3"/>
  <c r="J604" i="3"/>
  <c r="K604" i="3"/>
  <c r="L604" i="3"/>
  <c r="M604" i="3"/>
  <c r="N604" i="3"/>
  <c r="E605" i="3"/>
  <c r="F605" i="3"/>
  <c r="G605" i="3"/>
  <c r="H605" i="3"/>
  <c r="I605" i="3"/>
  <c r="J605" i="3"/>
  <c r="K605" i="3"/>
  <c r="L605" i="3"/>
  <c r="M605" i="3"/>
  <c r="N605" i="3"/>
  <c r="E606" i="3"/>
  <c r="F606" i="3"/>
  <c r="G606" i="3"/>
  <c r="H606" i="3"/>
  <c r="I606" i="3"/>
  <c r="J606" i="3"/>
  <c r="K606" i="3"/>
  <c r="L606" i="3"/>
  <c r="M606" i="3"/>
  <c r="N606" i="3"/>
  <c r="E607" i="3"/>
  <c r="F607" i="3"/>
  <c r="G607" i="3"/>
  <c r="H607" i="3"/>
  <c r="I607" i="3"/>
  <c r="J607" i="3"/>
  <c r="K607" i="3"/>
  <c r="L607" i="3"/>
  <c r="M607" i="3"/>
  <c r="N607" i="3"/>
  <c r="E608" i="3"/>
  <c r="F608" i="3"/>
  <c r="G608" i="3"/>
  <c r="H608" i="3"/>
  <c r="I608" i="3"/>
  <c r="J608" i="3"/>
  <c r="K608" i="3"/>
  <c r="L608" i="3"/>
  <c r="M608" i="3"/>
  <c r="N608" i="3"/>
  <c r="E609" i="3"/>
  <c r="F609" i="3"/>
  <c r="G609" i="3"/>
  <c r="H609" i="3"/>
  <c r="I609" i="3"/>
  <c r="J609" i="3"/>
  <c r="K609" i="3"/>
  <c r="L609" i="3"/>
  <c r="M609" i="3"/>
  <c r="N609" i="3"/>
  <c r="E610" i="3"/>
  <c r="F610" i="3"/>
  <c r="G610" i="3"/>
  <c r="H610" i="3"/>
  <c r="I610" i="3"/>
  <c r="J610" i="3"/>
  <c r="K610" i="3"/>
  <c r="L610" i="3"/>
  <c r="M610" i="3"/>
  <c r="N610" i="3"/>
  <c r="E611" i="3"/>
  <c r="F611" i="3"/>
  <c r="G611" i="3"/>
  <c r="H611" i="3"/>
  <c r="I611" i="3"/>
  <c r="J611" i="3"/>
  <c r="K611" i="3"/>
  <c r="L611" i="3"/>
  <c r="M611" i="3"/>
  <c r="N611" i="3"/>
  <c r="E612" i="3"/>
  <c r="F612" i="3"/>
  <c r="G612" i="3"/>
  <c r="H612" i="3"/>
  <c r="I612" i="3"/>
  <c r="J612" i="3"/>
  <c r="K612" i="3"/>
  <c r="L612" i="3"/>
  <c r="M612" i="3"/>
  <c r="N612" i="3"/>
  <c r="E613" i="3"/>
  <c r="F613" i="3"/>
  <c r="G613" i="3"/>
  <c r="H613" i="3"/>
  <c r="I613" i="3"/>
  <c r="J613" i="3"/>
  <c r="K613" i="3"/>
  <c r="L613" i="3"/>
  <c r="M613" i="3"/>
  <c r="N613" i="3"/>
  <c r="E614" i="3"/>
  <c r="F614" i="3"/>
  <c r="G614" i="3"/>
  <c r="H614" i="3"/>
  <c r="I614" i="3"/>
  <c r="J614" i="3"/>
  <c r="K614" i="3"/>
  <c r="L614" i="3"/>
  <c r="M614" i="3"/>
  <c r="N614" i="3"/>
  <c r="E615" i="3"/>
  <c r="F615" i="3"/>
  <c r="G615" i="3"/>
  <c r="H615" i="3"/>
  <c r="I615" i="3"/>
  <c r="J615" i="3"/>
  <c r="K615" i="3"/>
  <c r="L615" i="3"/>
  <c r="M615" i="3"/>
  <c r="N615" i="3"/>
  <c r="E616" i="3"/>
  <c r="F616" i="3"/>
  <c r="G616" i="3"/>
  <c r="H616" i="3"/>
  <c r="I616" i="3"/>
  <c r="J616" i="3"/>
  <c r="K616" i="3"/>
  <c r="L616" i="3"/>
  <c r="M616" i="3"/>
  <c r="N616" i="3"/>
  <c r="E617" i="3"/>
  <c r="F617" i="3"/>
  <c r="G617" i="3"/>
  <c r="H617" i="3"/>
  <c r="I617" i="3"/>
  <c r="J617" i="3"/>
  <c r="K617" i="3"/>
  <c r="L617" i="3"/>
  <c r="M617" i="3"/>
  <c r="N617" i="3"/>
  <c r="E618" i="3"/>
  <c r="F618" i="3"/>
  <c r="G618" i="3"/>
  <c r="H618" i="3"/>
  <c r="I618" i="3"/>
  <c r="J618" i="3"/>
  <c r="K618" i="3"/>
  <c r="L618" i="3"/>
  <c r="M618" i="3"/>
  <c r="N618" i="3"/>
  <c r="E619" i="3"/>
  <c r="F619" i="3"/>
  <c r="G619" i="3"/>
  <c r="H619" i="3"/>
  <c r="I619" i="3"/>
  <c r="J619" i="3"/>
  <c r="K619" i="3"/>
  <c r="L619" i="3"/>
  <c r="M619" i="3"/>
  <c r="N619" i="3"/>
  <c r="E620" i="3"/>
  <c r="F620" i="3"/>
  <c r="G620" i="3"/>
  <c r="H620" i="3"/>
  <c r="I620" i="3"/>
  <c r="J620" i="3"/>
  <c r="K620" i="3"/>
  <c r="L620" i="3"/>
  <c r="M620" i="3"/>
  <c r="N620" i="3"/>
  <c r="E621" i="3"/>
  <c r="F621" i="3"/>
  <c r="G621" i="3"/>
  <c r="H621" i="3"/>
  <c r="I621" i="3"/>
  <c r="J621" i="3"/>
  <c r="K621" i="3"/>
  <c r="L621" i="3"/>
  <c r="M621" i="3"/>
  <c r="N621" i="3"/>
  <c r="E622" i="3"/>
  <c r="F622" i="3"/>
  <c r="G622" i="3"/>
  <c r="H622" i="3"/>
  <c r="I622" i="3"/>
  <c r="J622" i="3"/>
  <c r="K622" i="3"/>
  <c r="L622" i="3"/>
  <c r="M622" i="3"/>
  <c r="N622" i="3"/>
  <c r="E623" i="3"/>
  <c r="F623" i="3"/>
  <c r="G623" i="3"/>
  <c r="H623" i="3"/>
  <c r="I623" i="3"/>
  <c r="J623" i="3"/>
  <c r="K623" i="3"/>
  <c r="L623" i="3"/>
  <c r="M623" i="3"/>
  <c r="N623" i="3"/>
  <c r="E624" i="3"/>
  <c r="F624" i="3"/>
  <c r="G624" i="3"/>
  <c r="H624" i="3"/>
  <c r="I624" i="3"/>
  <c r="J624" i="3"/>
  <c r="K624" i="3"/>
  <c r="L624" i="3"/>
  <c r="M624" i="3"/>
  <c r="N624" i="3"/>
  <c r="E625" i="3"/>
  <c r="F625" i="3"/>
  <c r="G625" i="3"/>
  <c r="H625" i="3"/>
  <c r="I625" i="3"/>
  <c r="J625" i="3"/>
  <c r="K625" i="3"/>
  <c r="L625" i="3"/>
  <c r="M625" i="3"/>
  <c r="N625" i="3"/>
  <c r="E626" i="3"/>
  <c r="F626" i="3"/>
  <c r="G626" i="3"/>
  <c r="H626" i="3"/>
  <c r="I626" i="3"/>
  <c r="J626" i="3"/>
  <c r="K626" i="3"/>
  <c r="L626" i="3"/>
  <c r="M626" i="3"/>
  <c r="N626" i="3"/>
  <c r="E627" i="3"/>
  <c r="F627" i="3"/>
  <c r="G627" i="3"/>
  <c r="H627" i="3"/>
  <c r="I627" i="3"/>
  <c r="J627" i="3"/>
  <c r="K627" i="3"/>
  <c r="L627" i="3"/>
  <c r="M627" i="3"/>
  <c r="N627" i="3"/>
  <c r="E628" i="3"/>
  <c r="F628" i="3"/>
  <c r="G628" i="3"/>
  <c r="H628" i="3"/>
  <c r="I628" i="3"/>
  <c r="J628" i="3"/>
  <c r="K628" i="3"/>
  <c r="L628" i="3"/>
  <c r="M628" i="3"/>
  <c r="N628" i="3"/>
  <c r="E629" i="3"/>
  <c r="F629" i="3"/>
  <c r="G629" i="3"/>
  <c r="H629" i="3"/>
  <c r="I629" i="3"/>
  <c r="J629" i="3"/>
  <c r="K629" i="3"/>
  <c r="L629" i="3"/>
  <c r="M629" i="3"/>
  <c r="N629" i="3"/>
  <c r="E630" i="3"/>
  <c r="F630" i="3"/>
  <c r="G630" i="3"/>
  <c r="H630" i="3"/>
  <c r="I630" i="3"/>
  <c r="J630" i="3"/>
  <c r="K630" i="3"/>
  <c r="L630" i="3"/>
  <c r="M630" i="3"/>
  <c r="N630" i="3"/>
  <c r="E631" i="3"/>
  <c r="F631" i="3"/>
  <c r="G631" i="3"/>
  <c r="H631" i="3"/>
  <c r="I631" i="3"/>
  <c r="J631" i="3"/>
  <c r="K631" i="3"/>
  <c r="L631" i="3"/>
  <c r="M631" i="3"/>
  <c r="N631" i="3"/>
  <c r="E632" i="3"/>
  <c r="F632" i="3"/>
  <c r="G632" i="3"/>
  <c r="H632" i="3"/>
  <c r="I632" i="3"/>
  <c r="J632" i="3"/>
  <c r="K632" i="3"/>
  <c r="L632" i="3"/>
  <c r="M632" i="3"/>
  <c r="N632" i="3"/>
  <c r="E633" i="3"/>
  <c r="F633" i="3"/>
  <c r="G633" i="3"/>
  <c r="H633" i="3"/>
  <c r="I633" i="3"/>
  <c r="J633" i="3"/>
  <c r="K633" i="3"/>
  <c r="L633" i="3"/>
  <c r="M633" i="3"/>
  <c r="N633" i="3"/>
  <c r="E634" i="3"/>
  <c r="F634" i="3"/>
  <c r="G634" i="3"/>
  <c r="H634" i="3"/>
  <c r="I634" i="3"/>
  <c r="J634" i="3"/>
  <c r="K634" i="3"/>
  <c r="L634" i="3"/>
  <c r="M634" i="3"/>
  <c r="N634" i="3"/>
  <c r="E635" i="3"/>
  <c r="F635" i="3"/>
  <c r="G635" i="3"/>
  <c r="H635" i="3"/>
  <c r="I635" i="3"/>
  <c r="J635" i="3"/>
  <c r="K635" i="3"/>
  <c r="L635" i="3"/>
  <c r="M635" i="3"/>
  <c r="N635" i="3"/>
  <c r="E636" i="3"/>
  <c r="F636" i="3"/>
  <c r="G636" i="3"/>
  <c r="H636" i="3"/>
  <c r="I636" i="3"/>
  <c r="J636" i="3"/>
  <c r="K636" i="3"/>
  <c r="L636" i="3"/>
  <c r="M636" i="3"/>
  <c r="N636" i="3"/>
  <c r="E637" i="3"/>
  <c r="F637" i="3"/>
  <c r="G637" i="3"/>
  <c r="H637" i="3"/>
  <c r="I637" i="3"/>
  <c r="J637" i="3"/>
  <c r="K637" i="3"/>
  <c r="L637" i="3"/>
  <c r="M637" i="3"/>
  <c r="N637" i="3"/>
  <c r="E638" i="3"/>
  <c r="F638" i="3"/>
  <c r="G638" i="3"/>
  <c r="H638" i="3"/>
  <c r="I638" i="3"/>
  <c r="J638" i="3"/>
  <c r="K638" i="3"/>
  <c r="L638" i="3"/>
  <c r="M638" i="3"/>
  <c r="N638" i="3"/>
  <c r="E639" i="3"/>
  <c r="F639" i="3"/>
  <c r="G639" i="3"/>
  <c r="H639" i="3"/>
  <c r="I639" i="3"/>
  <c r="J639" i="3"/>
  <c r="K639" i="3"/>
  <c r="L639" i="3"/>
  <c r="M639" i="3"/>
  <c r="N639" i="3"/>
  <c r="E640" i="3"/>
  <c r="F640" i="3"/>
  <c r="G640" i="3"/>
  <c r="H640" i="3"/>
  <c r="I640" i="3"/>
  <c r="J640" i="3"/>
  <c r="K640" i="3"/>
  <c r="L640" i="3"/>
  <c r="M640" i="3"/>
  <c r="N640" i="3"/>
  <c r="E641" i="3"/>
  <c r="F641" i="3"/>
  <c r="G641" i="3"/>
  <c r="H641" i="3"/>
  <c r="I641" i="3"/>
  <c r="J641" i="3"/>
  <c r="K641" i="3"/>
  <c r="L641" i="3"/>
  <c r="M641" i="3"/>
  <c r="N641" i="3"/>
  <c r="E642" i="3"/>
  <c r="F642" i="3"/>
  <c r="G642" i="3"/>
  <c r="H642" i="3"/>
  <c r="I642" i="3"/>
  <c r="J642" i="3"/>
  <c r="K642" i="3"/>
  <c r="L642" i="3"/>
  <c r="M642" i="3"/>
  <c r="N642" i="3"/>
  <c r="E643" i="3"/>
  <c r="F643" i="3"/>
  <c r="G643" i="3"/>
  <c r="H643" i="3"/>
  <c r="I643" i="3"/>
  <c r="J643" i="3"/>
  <c r="K643" i="3"/>
  <c r="L643" i="3"/>
  <c r="M643" i="3"/>
  <c r="N643" i="3"/>
  <c r="E644" i="3"/>
  <c r="F644" i="3"/>
  <c r="G644" i="3"/>
  <c r="H644" i="3"/>
  <c r="I644" i="3"/>
  <c r="J644" i="3"/>
  <c r="K644" i="3"/>
  <c r="L644" i="3"/>
  <c r="M644" i="3"/>
  <c r="N644" i="3"/>
  <c r="E645" i="3"/>
  <c r="F645" i="3"/>
  <c r="G645" i="3"/>
  <c r="H645" i="3"/>
  <c r="I645" i="3"/>
  <c r="J645" i="3"/>
  <c r="K645" i="3"/>
  <c r="L645" i="3"/>
  <c r="M645" i="3"/>
  <c r="N645" i="3"/>
  <c r="E646" i="3"/>
  <c r="F646" i="3"/>
  <c r="G646" i="3"/>
  <c r="H646" i="3"/>
  <c r="I646" i="3"/>
  <c r="J646" i="3"/>
  <c r="K646" i="3"/>
  <c r="L646" i="3"/>
  <c r="M646" i="3"/>
  <c r="N646" i="3"/>
  <c r="E647" i="3"/>
  <c r="F647" i="3"/>
  <c r="G647" i="3"/>
  <c r="H647" i="3"/>
  <c r="I647" i="3"/>
  <c r="J647" i="3"/>
  <c r="K647" i="3"/>
  <c r="L647" i="3"/>
  <c r="M647" i="3"/>
  <c r="N647" i="3"/>
  <c r="E648" i="3"/>
  <c r="F648" i="3"/>
  <c r="G648" i="3"/>
  <c r="H648" i="3"/>
  <c r="I648" i="3"/>
  <c r="J648" i="3"/>
  <c r="K648" i="3"/>
  <c r="L648" i="3"/>
  <c r="M648" i="3"/>
  <c r="N648" i="3"/>
  <c r="E649" i="3"/>
  <c r="F649" i="3"/>
  <c r="G649" i="3"/>
  <c r="H649" i="3"/>
  <c r="I649" i="3"/>
  <c r="J649" i="3"/>
  <c r="K649" i="3"/>
  <c r="L649" i="3"/>
  <c r="M649" i="3"/>
  <c r="N649" i="3"/>
  <c r="E650" i="3"/>
  <c r="F650" i="3"/>
  <c r="G650" i="3"/>
  <c r="H650" i="3"/>
  <c r="I650" i="3"/>
  <c r="J650" i="3"/>
  <c r="K650" i="3"/>
  <c r="L650" i="3"/>
  <c r="M650" i="3"/>
  <c r="N650" i="3"/>
  <c r="E651" i="3"/>
  <c r="F651" i="3"/>
  <c r="G651" i="3"/>
  <c r="H651" i="3"/>
  <c r="I651" i="3"/>
  <c r="J651" i="3"/>
  <c r="K651" i="3"/>
  <c r="L651" i="3"/>
  <c r="M651" i="3"/>
  <c r="N651" i="3"/>
  <c r="E652" i="3"/>
  <c r="F652" i="3"/>
  <c r="G652" i="3"/>
  <c r="H652" i="3"/>
  <c r="I652" i="3"/>
  <c r="J652" i="3"/>
  <c r="K652" i="3"/>
  <c r="L652" i="3"/>
  <c r="M652" i="3"/>
  <c r="N652" i="3"/>
  <c r="E653" i="3"/>
  <c r="F653" i="3"/>
  <c r="G653" i="3"/>
  <c r="H653" i="3"/>
  <c r="I653" i="3"/>
  <c r="J653" i="3"/>
  <c r="K653" i="3"/>
  <c r="L653" i="3"/>
  <c r="M653" i="3"/>
  <c r="N653" i="3"/>
  <c r="E654" i="3"/>
  <c r="F654" i="3"/>
  <c r="G654" i="3"/>
  <c r="H654" i="3"/>
  <c r="I654" i="3"/>
  <c r="J654" i="3"/>
  <c r="K654" i="3"/>
  <c r="L654" i="3"/>
  <c r="M654" i="3"/>
  <c r="N654" i="3"/>
  <c r="E655" i="3"/>
  <c r="F655" i="3"/>
  <c r="G655" i="3"/>
  <c r="H655" i="3"/>
  <c r="I655" i="3"/>
  <c r="J655" i="3"/>
  <c r="K655" i="3"/>
  <c r="L655" i="3"/>
  <c r="M655" i="3"/>
  <c r="N655" i="3"/>
  <c r="E656" i="3"/>
  <c r="F656" i="3"/>
  <c r="G656" i="3"/>
  <c r="H656" i="3"/>
  <c r="I656" i="3"/>
  <c r="J656" i="3"/>
  <c r="K656" i="3"/>
  <c r="L656" i="3"/>
  <c r="M656" i="3"/>
  <c r="N656" i="3"/>
  <c r="E657" i="3"/>
  <c r="F657" i="3"/>
  <c r="G657" i="3"/>
  <c r="H657" i="3"/>
  <c r="I657" i="3"/>
  <c r="J657" i="3"/>
  <c r="K657" i="3"/>
  <c r="L657" i="3"/>
  <c r="M657" i="3"/>
  <c r="N657" i="3"/>
  <c r="E658" i="3"/>
  <c r="F658" i="3"/>
  <c r="G658" i="3"/>
  <c r="H658" i="3"/>
  <c r="I658" i="3"/>
  <c r="J658" i="3"/>
  <c r="K658" i="3"/>
  <c r="L658" i="3"/>
  <c r="M658" i="3"/>
  <c r="N658" i="3"/>
  <c r="E659" i="3"/>
  <c r="F659" i="3"/>
  <c r="G659" i="3"/>
  <c r="H659" i="3"/>
  <c r="I659" i="3"/>
  <c r="J659" i="3"/>
  <c r="K659" i="3"/>
  <c r="L659" i="3"/>
  <c r="M659" i="3"/>
  <c r="N659" i="3"/>
  <c r="E660" i="3"/>
  <c r="F660" i="3"/>
  <c r="G660" i="3"/>
  <c r="H660" i="3"/>
  <c r="I660" i="3"/>
  <c r="J660" i="3"/>
  <c r="K660" i="3"/>
  <c r="L660" i="3"/>
  <c r="M660" i="3"/>
  <c r="N660" i="3"/>
  <c r="E661" i="3"/>
  <c r="F661" i="3"/>
  <c r="G661" i="3"/>
  <c r="H661" i="3"/>
  <c r="I661" i="3"/>
  <c r="J661" i="3"/>
  <c r="K661" i="3"/>
  <c r="L661" i="3"/>
  <c r="M661" i="3"/>
  <c r="N661" i="3"/>
  <c r="E662" i="3"/>
  <c r="F662" i="3"/>
  <c r="G662" i="3"/>
  <c r="H662" i="3"/>
  <c r="I662" i="3"/>
  <c r="J662" i="3"/>
  <c r="K662" i="3"/>
  <c r="L662" i="3"/>
  <c r="M662" i="3"/>
  <c r="N662" i="3"/>
  <c r="E663" i="3"/>
  <c r="F663" i="3"/>
  <c r="G663" i="3"/>
  <c r="H663" i="3"/>
  <c r="I663" i="3"/>
  <c r="J663" i="3"/>
  <c r="K663" i="3"/>
  <c r="L663" i="3"/>
  <c r="M663" i="3"/>
  <c r="N663" i="3"/>
  <c r="E664" i="3"/>
  <c r="F664" i="3"/>
  <c r="G664" i="3"/>
  <c r="H664" i="3"/>
  <c r="I664" i="3"/>
  <c r="J664" i="3"/>
  <c r="K664" i="3"/>
  <c r="L664" i="3"/>
  <c r="M664" i="3"/>
  <c r="N664" i="3"/>
  <c r="E665" i="3"/>
  <c r="F665" i="3"/>
  <c r="G665" i="3"/>
  <c r="H665" i="3"/>
  <c r="I665" i="3"/>
  <c r="J665" i="3"/>
  <c r="K665" i="3"/>
  <c r="L665" i="3"/>
  <c r="M665" i="3"/>
  <c r="N665" i="3"/>
  <c r="E666" i="3"/>
  <c r="F666" i="3"/>
  <c r="G666" i="3"/>
  <c r="H666" i="3"/>
  <c r="I666" i="3"/>
  <c r="J666" i="3"/>
  <c r="K666" i="3"/>
  <c r="L666" i="3"/>
  <c r="M666" i="3"/>
  <c r="N666" i="3"/>
  <c r="E667" i="3"/>
  <c r="F667" i="3"/>
  <c r="G667" i="3"/>
  <c r="H667" i="3"/>
  <c r="I667" i="3"/>
  <c r="J667" i="3"/>
  <c r="K667" i="3"/>
  <c r="L667" i="3"/>
  <c r="M667" i="3"/>
  <c r="N667" i="3"/>
  <c r="E668" i="3"/>
  <c r="F668" i="3"/>
  <c r="G668" i="3"/>
  <c r="H668" i="3"/>
  <c r="I668" i="3"/>
  <c r="J668" i="3"/>
  <c r="K668" i="3"/>
  <c r="L668" i="3"/>
  <c r="M668" i="3"/>
  <c r="N668" i="3"/>
  <c r="E669" i="3"/>
  <c r="F669" i="3"/>
  <c r="G669" i="3"/>
  <c r="H669" i="3"/>
  <c r="I669" i="3"/>
  <c r="J669" i="3"/>
  <c r="K669" i="3"/>
  <c r="L669" i="3"/>
  <c r="M669" i="3"/>
  <c r="N669" i="3"/>
  <c r="E670" i="3"/>
  <c r="F670" i="3"/>
  <c r="G670" i="3"/>
  <c r="H670" i="3"/>
  <c r="I670" i="3"/>
  <c r="J670" i="3"/>
  <c r="K670" i="3"/>
  <c r="L670" i="3"/>
  <c r="M670" i="3"/>
  <c r="N670" i="3"/>
  <c r="E671" i="3"/>
  <c r="F671" i="3"/>
  <c r="G671" i="3"/>
  <c r="H671" i="3"/>
  <c r="I671" i="3"/>
  <c r="J671" i="3"/>
  <c r="K671" i="3"/>
  <c r="L671" i="3"/>
  <c r="M671" i="3"/>
  <c r="N671" i="3"/>
  <c r="E672" i="3"/>
  <c r="F672" i="3"/>
  <c r="G672" i="3"/>
  <c r="H672" i="3"/>
  <c r="I672" i="3"/>
  <c r="J672" i="3"/>
  <c r="K672" i="3"/>
  <c r="L672" i="3"/>
  <c r="M672" i="3"/>
  <c r="N672" i="3"/>
  <c r="E673" i="3"/>
  <c r="F673" i="3"/>
  <c r="G673" i="3"/>
  <c r="H673" i="3"/>
  <c r="I673" i="3"/>
  <c r="J673" i="3"/>
  <c r="K673" i="3"/>
  <c r="L673" i="3"/>
  <c r="M673" i="3"/>
  <c r="N673" i="3"/>
  <c r="E674" i="3"/>
  <c r="F674" i="3"/>
  <c r="G674" i="3"/>
  <c r="H674" i="3"/>
  <c r="I674" i="3"/>
  <c r="J674" i="3"/>
  <c r="K674" i="3"/>
  <c r="L674" i="3"/>
  <c r="M674" i="3"/>
  <c r="N674" i="3"/>
  <c r="E675" i="3"/>
  <c r="F675" i="3"/>
  <c r="G675" i="3"/>
  <c r="H675" i="3"/>
  <c r="I675" i="3"/>
  <c r="J675" i="3"/>
  <c r="K675" i="3"/>
  <c r="L675" i="3"/>
  <c r="M675" i="3"/>
  <c r="N675" i="3"/>
  <c r="E676" i="3"/>
  <c r="F676" i="3"/>
  <c r="G676" i="3"/>
  <c r="H676" i="3"/>
  <c r="I676" i="3"/>
  <c r="J676" i="3"/>
  <c r="K676" i="3"/>
  <c r="L676" i="3"/>
  <c r="M676" i="3"/>
  <c r="N676" i="3"/>
  <c r="E677" i="3"/>
  <c r="F677" i="3"/>
  <c r="G677" i="3"/>
  <c r="H677" i="3"/>
  <c r="I677" i="3"/>
  <c r="J677" i="3"/>
  <c r="K677" i="3"/>
  <c r="L677" i="3"/>
  <c r="M677" i="3"/>
  <c r="N677" i="3"/>
  <c r="E678" i="3"/>
  <c r="F678" i="3"/>
  <c r="G678" i="3"/>
  <c r="H678" i="3"/>
  <c r="I678" i="3"/>
  <c r="J678" i="3"/>
  <c r="K678" i="3"/>
  <c r="L678" i="3"/>
  <c r="M678" i="3"/>
  <c r="N678" i="3"/>
  <c r="E679" i="3"/>
  <c r="F679" i="3"/>
  <c r="G679" i="3"/>
  <c r="H679" i="3"/>
  <c r="I679" i="3"/>
  <c r="J679" i="3"/>
  <c r="K679" i="3"/>
  <c r="L679" i="3"/>
  <c r="M679" i="3"/>
  <c r="N679" i="3"/>
  <c r="E680" i="3"/>
  <c r="F680" i="3"/>
  <c r="G680" i="3"/>
  <c r="H680" i="3"/>
  <c r="I680" i="3"/>
  <c r="J680" i="3"/>
  <c r="K680" i="3"/>
  <c r="L680" i="3"/>
  <c r="M680" i="3"/>
  <c r="N680" i="3"/>
  <c r="E681" i="3"/>
  <c r="F681" i="3"/>
  <c r="G681" i="3"/>
  <c r="H681" i="3"/>
  <c r="I681" i="3"/>
  <c r="J681" i="3"/>
  <c r="K681" i="3"/>
  <c r="L681" i="3"/>
  <c r="M681" i="3"/>
  <c r="N681" i="3"/>
  <c r="E682" i="3"/>
  <c r="F682" i="3"/>
  <c r="G682" i="3"/>
  <c r="H682" i="3"/>
  <c r="I682" i="3"/>
  <c r="J682" i="3"/>
  <c r="K682" i="3"/>
  <c r="L682" i="3"/>
  <c r="M682" i="3"/>
  <c r="N682" i="3"/>
  <c r="E683" i="3"/>
  <c r="F683" i="3"/>
  <c r="G683" i="3"/>
  <c r="H683" i="3"/>
  <c r="I683" i="3"/>
  <c r="J683" i="3"/>
  <c r="K683" i="3"/>
  <c r="L683" i="3"/>
  <c r="M683" i="3"/>
  <c r="N683" i="3"/>
  <c r="E684" i="3"/>
  <c r="F684" i="3"/>
  <c r="G684" i="3"/>
  <c r="H684" i="3"/>
  <c r="I684" i="3"/>
  <c r="J684" i="3"/>
  <c r="K684" i="3"/>
  <c r="L684" i="3"/>
  <c r="M684" i="3"/>
  <c r="N684" i="3"/>
  <c r="E685" i="3"/>
  <c r="F685" i="3"/>
  <c r="G685" i="3"/>
  <c r="H685" i="3"/>
  <c r="I685" i="3"/>
  <c r="J685" i="3"/>
  <c r="K685" i="3"/>
  <c r="L685" i="3"/>
  <c r="M685" i="3"/>
  <c r="N685" i="3"/>
  <c r="E686" i="3"/>
  <c r="F686" i="3"/>
  <c r="G686" i="3"/>
  <c r="H686" i="3"/>
  <c r="I686" i="3"/>
  <c r="J686" i="3"/>
  <c r="K686" i="3"/>
  <c r="L686" i="3"/>
  <c r="M686" i="3"/>
  <c r="N686" i="3"/>
  <c r="E687" i="3"/>
  <c r="F687" i="3"/>
  <c r="G687" i="3"/>
  <c r="H687" i="3"/>
  <c r="I687" i="3"/>
  <c r="J687" i="3"/>
  <c r="K687" i="3"/>
  <c r="L687" i="3"/>
  <c r="M687" i="3"/>
  <c r="N687" i="3"/>
  <c r="E688" i="3"/>
  <c r="F688" i="3"/>
  <c r="G688" i="3"/>
  <c r="H688" i="3"/>
  <c r="I688" i="3"/>
  <c r="J688" i="3"/>
  <c r="K688" i="3"/>
  <c r="L688" i="3"/>
  <c r="M688" i="3"/>
  <c r="N688" i="3"/>
  <c r="E689" i="3"/>
  <c r="F689" i="3"/>
  <c r="G689" i="3"/>
  <c r="H689" i="3"/>
  <c r="I689" i="3"/>
  <c r="J689" i="3"/>
  <c r="K689" i="3"/>
  <c r="L689" i="3"/>
  <c r="M689" i="3"/>
  <c r="N689" i="3"/>
  <c r="E690" i="3"/>
  <c r="F690" i="3"/>
  <c r="G690" i="3"/>
  <c r="H690" i="3"/>
  <c r="I690" i="3"/>
  <c r="J690" i="3"/>
  <c r="K690" i="3"/>
  <c r="L690" i="3"/>
  <c r="M690" i="3"/>
  <c r="N690" i="3"/>
  <c r="E691" i="3"/>
  <c r="F691" i="3"/>
  <c r="G691" i="3"/>
  <c r="H691" i="3"/>
  <c r="I691" i="3"/>
  <c r="J691" i="3"/>
  <c r="K691" i="3"/>
  <c r="L691" i="3"/>
  <c r="M691" i="3"/>
  <c r="N691" i="3"/>
  <c r="E692" i="3"/>
  <c r="F692" i="3"/>
  <c r="G692" i="3"/>
  <c r="H692" i="3"/>
  <c r="I692" i="3"/>
  <c r="J692" i="3"/>
  <c r="K692" i="3"/>
  <c r="L692" i="3"/>
  <c r="M692" i="3"/>
  <c r="N692" i="3"/>
  <c r="E693" i="3"/>
  <c r="F693" i="3"/>
  <c r="G693" i="3"/>
  <c r="H693" i="3"/>
  <c r="I693" i="3"/>
  <c r="J693" i="3"/>
  <c r="K693" i="3"/>
  <c r="L693" i="3"/>
  <c r="M693" i="3"/>
  <c r="N693" i="3"/>
  <c r="E694" i="3"/>
  <c r="F694" i="3"/>
  <c r="G694" i="3"/>
  <c r="H694" i="3"/>
  <c r="I694" i="3"/>
  <c r="J694" i="3"/>
  <c r="K694" i="3"/>
  <c r="L694" i="3"/>
  <c r="M694" i="3"/>
  <c r="N694" i="3"/>
  <c r="E695" i="3"/>
  <c r="F695" i="3"/>
  <c r="G695" i="3"/>
  <c r="H695" i="3"/>
  <c r="I695" i="3"/>
  <c r="J695" i="3"/>
  <c r="K695" i="3"/>
  <c r="L695" i="3"/>
  <c r="M695" i="3"/>
  <c r="N695" i="3"/>
  <c r="E696" i="3"/>
  <c r="F696" i="3"/>
  <c r="G696" i="3"/>
  <c r="H696" i="3"/>
  <c r="I696" i="3"/>
  <c r="J696" i="3"/>
  <c r="K696" i="3"/>
  <c r="L696" i="3"/>
  <c r="M696" i="3"/>
  <c r="N696" i="3"/>
  <c r="E697" i="3"/>
  <c r="F697" i="3"/>
  <c r="G697" i="3"/>
  <c r="H697" i="3"/>
  <c r="I697" i="3"/>
  <c r="J697" i="3"/>
  <c r="K697" i="3"/>
  <c r="L697" i="3"/>
  <c r="M697" i="3"/>
  <c r="N697" i="3"/>
  <c r="E698" i="3"/>
  <c r="F698" i="3"/>
  <c r="G698" i="3"/>
  <c r="H698" i="3"/>
  <c r="I698" i="3"/>
  <c r="J698" i="3"/>
  <c r="K698" i="3"/>
  <c r="L698" i="3"/>
  <c r="M698" i="3"/>
  <c r="N698" i="3"/>
  <c r="E699" i="3"/>
  <c r="F699" i="3"/>
  <c r="G699" i="3"/>
  <c r="H699" i="3"/>
  <c r="I699" i="3"/>
  <c r="J699" i="3"/>
  <c r="K699" i="3"/>
  <c r="L699" i="3"/>
  <c r="M699" i="3"/>
  <c r="N699" i="3"/>
  <c r="E700" i="3"/>
  <c r="F700" i="3"/>
  <c r="G700" i="3"/>
  <c r="H700" i="3"/>
  <c r="I700" i="3"/>
  <c r="J700" i="3"/>
  <c r="K700" i="3"/>
  <c r="L700" i="3"/>
  <c r="M700" i="3"/>
  <c r="N700" i="3"/>
  <c r="E701" i="3"/>
  <c r="F701" i="3"/>
  <c r="G701" i="3"/>
  <c r="H701" i="3"/>
  <c r="I701" i="3"/>
  <c r="J701" i="3"/>
  <c r="K701" i="3"/>
  <c r="L701" i="3"/>
  <c r="M701" i="3"/>
  <c r="N701" i="3"/>
  <c r="E702" i="3"/>
  <c r="F702" i="3"/>
  <c r="G702" i="3"/>
  <c r="H702" i="3"/>
  <c r="I702" i="3"/>
  <c r="J702" i="3"/>
  <c r="K702" i="3"/>
  <c r="L702" i="3"/>
  <c r="M702" i="3"/>
  <c r="N702" i="3"/>
  <c r="E703" i="3"/>
  <c r="F703" i="3"/>
  <c r="G703" i="3"/>
  <c r="H703" i="3"/>
  <c r="I703" i="3"/>
  <c r="J703" i="3"/>
  <c r="K703" i="3"/>
  <c r="L703" i="3"/>
  <c r="M703" i="3"/>
  <c r="N703" i="3"/>
  <c r="E704" i="3"/>
  <c r="F704" i="3"/>
  <c r="G704" i="3"/>
  <c r="H704" i="3"/>
  <c r="I704" i="3"/>
  <c r="J704" i="3"/>
  <c r="K704" i="3"/>
  <c r="L704" i="3"/>
  <c r="M704" i="3"/>
  <c r="N704" i="3"/>
  <c r="E705" i="3"/>
  <c r="F705" i="3"/>
  <c r="G705" i="3"/>
  <c r="H705" i="3"/>
  <c r="I705" i="3"/>
  <c r="J705" i="3"/>
  <c r="K705" i="3"/>
  <c r="L705" i="3"/>
  <c r="M705" i="3"/>
  <c r="N705" i="3"/>
  <c r="E706" i="3"/>
  <c r="F706" i="3"/>
  <c r="G706" i="3"/>
  <c r="H706" i="3"/>
  <c r="I706" i="3"/>
  <c r="J706" i="3"/>
  <c r="K706" i="3"/>
  <c r="L706" i="3"/>
  <c r="M706" i="3"/>
  <c r="N706" i="3"/>
  <c r="E707" i="3"/>
  <c r="F707" i="3"/>
  <c r="G707" i="3"/>
  <c r="H707" i="3"/>
  <c r="I707" i="3"/>
  <c r="J707" i="3"/>
  <c r="K707" i="3"/>
  <c r="L707" i="3"/>
  <c r="M707" i="3"/>
  <c r="N707" i="3"/>
  <c r="E708" i="3"/>
  <c r="F708" i="3"/>
  <c r="G708" i="3"/>
  <c r="H708" i="3"/>
  <c r="I708" i="3"/>
  <c r="J708" i="3"/>
  <c r="K708" i="3"/>
  <c r="L708" i="3"/>
  <c r="M708" i="3"/>
  <c r="N708" i="3"/>
  <c r="E709" i="3"/>
  <c r="F709" i="3"/>
  <c r="G709" i="3"/>
  <c r="H709" i="3"/>
  <c r="I709" i="3"/>
  <c r="J709" i="3"/>
  <c r="K709" i="3"/>
  <c r="L709" i="3"/>
  <c r="M709" i="3"/>
  <c r="N709" i="3"/>
  <c r="E710" i="3"/>
  <c r="F710" i="3"/>
  <c r="G710" i="3"/>
  <c r="H710" i="3"/>
  <c r="I710" i="3"/>
  <c r="J710" i="3"/>
  <c r="K710" i="3"/>
  <c r="L710" i="3"/>
  <c r="M710" i="3"/>
  <c r="N710" i="3"/>
  <c r="E711" i="3"/>
  <c r="F711" i="3"/>
  <c r="G711" i="3"/>
  <c r="H711" i="3"/>
  <c r="I711" i="3"/>
  <c r="J711" i="3"/>
  <c r="K711" i="3"/>
  <c r="L711" i="3"/>
  <c r="M711" i="3"/>
  <c r="N711" i="3"/>
  <c r="E712" i="3"/>
  <c r="F712" i="3"/>
  <c r="G712" i="3"/>
  <c r="H712" i="3"/>
  <c r="I712" i="3"/>
  <c r="J712" i="3"/>
  <c r="K712" i="3"/>
  <c r="L712" i="3"/>
  <c r="M712" i="3"/>
  <c r="N712" i="3"/>
  <c r="E713" i="3"/>
  <c r="F713" i="3"/>
  <c r="G713" i="3"/>
  <c r="H713" i="3"/>
  <c r="I713" i="3"/>
  <c r="J713" i="3"/>
  <c r="K713" i="3"/>
  <c r="L713" i="3"/>
  <c r="M713" i="3"/>
  <c r="N713" i="3"/>
  <c r="E714" i="3"/>
  <c r="F714" i="3"/>
  <c r="G714" i="3"/>
  <c r="H714" i="3"/>
  <c r="I714" i="3"/>
  <c r="J714" i="3"/>
  <c r="K714" i="3"/>
  <c r="L714" i="3"/>
  <c r="M714" i="3"/>
  <c r="N714" i="3"/>
  <c r="E715" i="3"/>
  <c r="F715" i="3"/>
  <c r="G715" i="3"/>
  <c r="H715" i="3"/>
  <c r="I715" i="3"/>
  <c r="J715" i="3"/>
  <c r="K715" i="3"/>
  <c r="L715" i="3"/>
  <c r="M715" i="3"/>
  <c r="N715" i="3"/>
  <c r="E716" i="3"/>
  <c r="F716" i="3"/>
  <c r="G716" i="3"/>
  <c r="H716" i="3"/>
  <c r="I716" i="3"/>
  <c r="J716" i="3"/>
  <c r="K716" i="3"/>
  <c r="L716" i="3"/>
  <c r="M716" i="3"/>
  <c r="N716" i="3"/>
  <c r="E717" i="3"/>
  <c r="F717" i="3"/>
  <c r="G717" i="3"/>
  <c r="H717" i="3"/>
  <c r="I717" i="3"/>
  <c r="J717" i="3"/>
  <c r="K717" i="3"/>
  <c r="L717" i="3"/>
  <c r="M717" i="3"/>
  <c r="N717" i="3"/>
  <c r="E718" i="3"/>
  <c r="F718" i="3"/>
  <c r="G718" i="3"/>
  <c r="H718" i="3"/>
  <c r="I718" i="3"/>
  <c r="J718" i="3"/>
  <c r="K718" i="3"/>
  <c r="L718" i="3"/>
  <c r="M718" i="3"/>
  <c r="N718" i="3"/>
  <c r="E719" i="3"/>
  <c r="F719" i="3"/>
  <c r="G719" i="3"/>
  <c r="H719" i="3"/>
  <c r="I719" i="3"/>
  <c r="J719" i="3"/>
  <c r="K719" i="3"/>
  <c r="L719" i="3"/>
  <c r="M719" i="3"/>
  <c r="N719" i="3"/>
  <c r="E720" i="3"/>
  <c r="F720" i="3"/>
  <c r="G720" i="3"/>
  <c r="H720" i="3"/>
  <c r="I720" i="3"/>
  <c r="J720" i="3"/>
  <c r="K720" i="3"/>
  <c r="L720" i="3"/>
  <c r="M720" i="3"/>
  <c r="N720" i="3"/>
  <c r="E721" i="3"/>
  <c r="F721" i="3"/>
  <c r="G721" i="3"/>
  <c r="H721" i="3"/>
  <c r="I721" i="3"/>
  <c r="J721" i="3"/>
  <c r="K721" i="3"/>
  <c r="L721" i="3"/>
  <c r="M721" i="3"/>
  <c r="N721" i="3"/>
  <c r="E722" i="3"/>
  <c r="F722" i="3"/>
  <c r="G722" i="3"/>
  <c r="H722" i="3"/>
  <c r="I722" i="3"/>
  <c r="J722" i="3"/>
  <c r="K722" i="3"/>
  <c r="L722" i="3"/>
  <c r="M722" i="3"/>
  <c r="N722" i="3"/>
  <c r="E723" i="3"/>
  <c r="F723" i="3"/>
  <c r="G723" i="3"/>
  <c r="H723" i="3"/>
  <c r="I723" i="3"/>
  <c r="J723" i="3"/>
  <c r="K723" i="3"/>
  <c r="L723" i="3"/>
  <c r="M723" i="3"/>
  <c r="N723" i="3"/>
  <c r="E724" i="3"/>
  <c r="F724" i="3"/>
  <c r="G724" i="3"/>
  <c r="H724" i="3"/>
  <c r="I724" i="3"/>
  <c r="J724" i="3"/>
  <c r="K724" i="3"/>
  <c r="L724" i="3"/>
  <c r="M724" i="3"/>
  <c r="N724" i="3"/>
  <c r="E725" i="3"/>
  <c r="F725" i="3"/>
  <c r="G725" i="3"/>
  <c r="H725" i="3"/>
  <c r="I725" i="3"/>
  <c r="J725" i="3"/>
  <c r="K725" i="3"/>
  <c r="L725" i="3"/>
  <c r="M725" i="3"/>
  <c r="N725" i="3"/>
  <c r="E726" i="3"/>
  <c r="F726" i="3"/>
  <c r="G726" i="3"/>
  <c r="H726" i="3"/>
  <c r="I726" i="3"/>
  <c r="J726" i="3"/>
  <c r="K726" i="3"/>
  <c r="L726" i="3"/>
  <c r="M726" i="3"/>
  <c r="N726" i="3"/>
  <c r="E727" i="3"/>
  <c r="F727" i="3"/>
  <c r="G727" i="3"/>
  <c r="H727" i="3"/>
  <c r="I727" i="3"/>
  <c r="J727" i="3"/>
  <c r="K727" i="3"/>
  <c r="L727" i="3"/>
  <c r="M727" i="3"/>
  <c r="N727" i="3"/>
  <c r="E728" i="3"/>
  <c r="F728" i="3"/>
  <c r="G728" i="3"/>
  <c r="H728" i="3"/>
  <c r="I728" i="3"/>
  <c r="J728" i="3"/>
  <c r="K728" i="3"/>
  <c r="L728" i="3"/>
  <c r="M728" i="3"/>
  <c r="N728" i="3"/>
  <c r="E729" i="3"/>
  <c r="F729" i="3"/>
  <c r="G729" i="3"/>
  <c r="H729" i="3"/>
  <c r="I729" i="3"/>
  <c r="J729" i="3"/>
  <c r="K729" i="3"/>
  <c r="L729" i="3"/>
  <c r="M729" i="3"/>
  <c r="N729" i="3"/>
  <c r="E730" i="3"/>
  <c r="F730" i="3"/>
  <c r="G730" i="3"/>
  <c r="H730" i="3"/>
  <c r="I730" i="3"/>
  <c r="J730" i="3"/>
  <c r="K730" i="3"/>
  <c r="L730" i="3"/>
  <c r="M730" i="3"/>
  <c r="N730" i="3"/>
  <c r="E731" i="3"/>
  <c r="F731" i="3"/>
  <c r="G731" i="3"/>
  <c r="H731" i="3"/>
  <c r="I731" i="3"/>
  <c r="J731" i="3"/>
  <c r="K731" i="3"/>
  <c r="L731" i="3"/>
  <c r="M731" i="3"/>
  <c r="N731" i="3"/>
  <c r="E732" i="3"/>
  <c r="F732" i="3"/>
  <c r="G732" i="3"/>
  <c r="H732" i="3"/>
  <c r="I732" i="3"/>
  <c r="J732" i="3"/>
  <c r="K732" i="3"/>
  <c r="L732" i="3"/>
  <c r="M732" i="3"/>
  <c r="N732" i="3"/>
  <c r="E733" i="3"/>
  <c r="F733" i="3"/>
  <c r="G733" i="3"/>
  <c r="H733" i="3"/>
  <c r="I733" i="3"/>
  <c r="J733" i="3"/>
  <c r="K733" i="3"/>
  <c r="L733" i="3"/>
  <c r="M733" i="3"/>
  <c r="N733" i="3"/>
  <c r="E734" i="3"/>
  <c r="F734" i="3"/>
  <c r="G734" i="3"/>
  <c r="H734" i="3"/>
  <c r="I734" i="3"/>
  <c r="J734" i="3"/>
  <c r="K734" i="3"/>
  <c r="L734" i="3"/>
  <c r="M734" i="3"/>
  <c r="N734" i="3"/>
  <c r="E735" i="3"/>
  <c r="F735" i="3"/>
  <c r="G735" i="3"/>
  <c r="H735" i="3"/>
  <c r="I735" i="3"/>
  <c r="J735" i="3"/>
  <c r="K735" i="3"/>
  <c r="L735" i="3"/>
  <c r="M735" i="3"/>
  <c r="N735" i="3"/>
  <c r="E736" i="3"/>
  <c r="F736" i="3"/>
  <c r="G736" i="3"/>
  <c r="H736" i="3"/>
  <c r="I736" i="3"/>
  <c r="J736" i="3"/>
  <c r="K736" i="3"/>
  <c r="L736" i="3"/>
  <c r="M736" i="3"/>
  <c r="N736" i="3"/>
  <c r="E737" i="3"/>
  <c r="F737" i="3"/>
  <c r="G737" i="3"/>
  <c r="H737" i="3"/>
  <c r="I737" i="3"/>
  <c r="J737" i="3"/>
  <c r="K737" i="3"/>
  <c r="L737" i="3"/>
  <c r="M737" i="3"/>
  <c r="N737" i="3"/>
  <c r="E738" i="3"/>
  <c r="F738" i="3"/>
  <c r="G738" i="3"/>
  <c r="H738" i="3"/>
  <c r="I738" i="3"/>
  <c r="J738" i="3"/>
  <c r="K738" i="3"/>
  <c r="L738" i="3"/>
  <c r="M738" i="3"/>
  <c r="N738" i="3"/>
  <c r="E739" i="3"/>
  <c r="F739" i="3"/>
  <c r="G739" i="3"/>
  <c r="H739" i="3"/>
  <c r="I739" i="3"/>
  <c r="J739" i="3"/>
  <c r="K739" i="3"/>
  <c r="L739" i="3"/>
  <c r="M739" i="3"/>
  <c r="N739" i="3"/>
  <c r="E740" i="3"/>
  <c r="F740" i="3"/>
  <c r="G740" i="3"/>
  <c r="H740" i="3"/>
  <c r="I740" i="3"/>
  <c r="J740" i="3"/>
  <c r="K740" i="3"/>
  <c r="L740" i="3"/>
  <c r="M740" i="3"/>
  <c r="N740" i="3"/>
  <c r="E741" i="3"/>
  <c r="F741" i="3"/>
  <c r="G741" i="3"/>
  <c r="H741" i="3"/>
  <c r="I741" i="3"/>
  <c r="J741" i="3"/>
  <c r="K741" i="3"/>
  <c r="L741" i="3"/>
  <c r="M741" i="3"/>
  <c r="N741" i="3"/>
  <c r="E742" i="3"/>
  <c r="F742" i="3"/>
  <c r="G742" i="3"/>
  <c r="H742" i="3"/>
  <c r="I742" i="3"/>
  <c r="J742" i="3"/>
  <c r="K742" i="3"/>
  <c r="L742" i="3"/>
  <c r="M742" i="3"/>
  <c r="N742" i="3"/>
  <c r="E743" i="3"/>
  <c r="F743" i="3"/>
  <c r="G743" i="3"/>
  <c r="H743" i="3"/>
  <c r="I743" i="3"/>
  <c r="J743" i="3"/>
  <c r="K743" i="3"/>
  <c r="L743" i="3"/>
  <c r="M743" i="3"/>
  <c r="N743" i="3"/>
  <c r="E744" i="3"/>
  <c r="F744" i="3"/>
  <c r="G744" i="3"/>
  <c r="H744" i="3"/>
  <c r="I744" i="3"/>
  <c r="J744" i="3"/>
  <c r="K744" i="3"/>
  <c r="L744" i="3"/>
  <c r="M744" i="3"/>
  <c r="N744" i="3"/>
  <c r="E745" i="3"/>
  <c r="F745" i="3"/>
  <c r="G745" i="3"/>
  <c r="H745" i="3"/>
  <c r="I745" i="3"/>
  <c r="J745" i="3"/>
  <c r="K745" i="3"/>
  <c r="L745" i="3"/>
  <c r="M745" i="3"/>
  <c r="N745" i="3"/>
  <c r="E746" i="3"/>
  <c r="F746" i="3"/>
  <c r="G746" i="3"/>
  <c r="H746" i="3"/>
  <c r="I746" i="3"/>
  <c r="J746" i="3"/>
  <c r="K746" i="3"/>
  <c r="L746" i="3"/>
  <c r="M746" i="3"/>
  <c r="N746" i="3"/>
  <c r="E747" i="3"/>
  <c r="F747" i="3"/>
  <c r="G747" i="3"/>
  <c r="H747" i="3"/>
  <c r="I747" i="3"/>
  <c r="J747" i="3"/>
  <c r="K747" i="3"/>
  <c r="L747" i="3"/>
  <c r="M747" i="3"/>
  <c r="N747" i="3"/>
  <c r="E748" i="3"/>
  <c r="F748" i="3"/>
  <c r="G748" i="3"/>
  <c r="H748" i="3"/>
  <c r="I748" i="3"/>
  <c r="J748" i="3"/>
  <c r="K748" i="3"/>
  <c r="L748" i="3"/>
  <c r="M748" i="3"/>
  <c r="N748" i="3"/>
  <c r="E749" i="3"/>
  <c r="F749" i="3"/>
  <c r="G749" i="3"/>
  <c r="H749" i="3"/>
  <c r="I749" i="3"/>
  <c r="J749" i="3"/>
  <c r="K749" i="3"/>
  <c r="L749" i="3"/>
  <c r="M749" i="3"/>
  <c r="N749" i="3"/>
  <c r="E750" i="3"/>
  <c r="F750" i="3"/>
  <c r="G750" i="3"/>
  <c r="H750" i="3"/>
  <c r="I750" i="3"/>
  <c r="J750" i="3"/>
  <c r="K750" i="3"/>
  <c r="L750" i="3"/>
  <c r="M750" i="3"/>
  <c r="N750" i="3"/>
  <c r="E751" i="3"/>
  <c r="F751" i="3"/>
  <c r="G751" i="3"/>
  <c r="H751" i="3"/>
  <c r="I751" i="3"/>
  <c r="J751" i="3"/>
  <c r="K751" i="3"/>
  <c r="L751" i="3"/>
  <c r="M751" i="3"/>
  <c r="N751" i="3"/>
  <c r="E752" i="3"/>
  <c r="F752" i="3"/>
  <c r="G752" i="3"/>
  <c r="H752" i="3"/>
  <c r="I752" i="3"/>
  <c r="J752" i="3"/>
  <c r="K752" i="3"/>
  <c r="L752" i="3"/>
  <c r="M752" i="3"/>
  <c r="N752" i="3"/>
  <c r="E753" i="3"/>
  <c r="F753" i="3"/>
  <c r="G753" i="3"/>
  <c r="H753" i="3"/>
  <c r="I753" i="3"/>
  <c r="J753" i="3"/>
  <c r="K753" i="3"/>
  <c r="L753" i="3"/>
  <c r="M753" i="3"/>
  <c r="N753" i="3"/>
  <c r="E754" i="3"/>
  <c r="F754" i="3"/>
  <c r="G754" i="3"/>
  <c r="H754" i="3"/>
  <c r="I754" i="3"/>
  <c r="J754" i="3"/>
  <c r="K754" i="3"/>
  <c r="L754" i="3"/>
  <c r="M754" i="3"/>
  <c r="N754" i="3"/>
  <c r="E755" i="3"/>
  <c r="F755" i="3"/>
  <c r="G755" i="3"/>
  <c r="H755" i="3"/>
  <c r="I755" i="3"/>
  <c r="J755" i="3"/>
  <c r="K755" i="3"/>
  <c r="L755" i="3"/>
  <c r="M755" i="3"/>
  <c r="N755" i="3"/>
  <c r="E756" i="3"/>
  <c r="F756" i="3"/>
  <c r="G756" i="3"/>
  <c r="H756" i="3"/>
  <c r="I756" i="3"/>
  <c r="J756" i="3"/>
  <c r="K756" i="3"/>
  <c r="L756" i="3"/>
  <c r="M756" i="3"/>
  <c r="N756" i="3"/>
  <c r="E757" i="3"/>
  <c r="F757" i="3"/>
  <c r="G757" i="3"/>
  <c r="H757" i="3"/>
  <c r="I757" i="3"/>
  <c r="J757" i="3"/>
  <c r="K757" i="3"/>
  <c r="L757" i="3"/>
  <c r="M757" i="3"/>
  <c r="N757" i="3"/>
  <c r="E758" i="3"/>
  <c r="F758" i="3"/>
  <c r="G758" i="3"/>
  <c r="H758" i="3"/>
  <c r="I758" i="3"/>
  <c r="J758" i="3"/>
  <c r="K758" i="3"/>
  <c r="L758" i="3"/>
  <c r="M758" i="3"/>
  <c r="N758" i="3"/>
  <c r="E759" i="3"/>
  <c r="F759" i="3"/>
  <c r="G759" i="3"/>
  <c r="H759" i="3"/>
  <c r="I759" i="3"/>
  <c r="J759" i="3"/>
  <c r="K759" i="3"/>
  <c r="L759" i="3"/>
  <c r="M759" i="3"/>
  <c r="N759" i="3"/>
  <c r="E760" i="3"/>
  <c r="F760" i="3"/>
  <c r="G760" i="3"/>
  <c r="H760" i="3"/>
  <c r="I760" i="3"/>
  <c r="J760" i="3"/>
  <c r="K760" i="3"/>
  <c r="L760" i="3"/>
  <c r="M760" i="3"/>
  <c r="N760" i="3"/>
  <c r="E761" i="3"/>
  <c r="F761" i="3"/>
  <c r="G761" i="3"/>
  <c r="H761" i="3"/>
  <c r="I761" i="3"/>
  <c r="J761" i="3"/>
  <c r="K761" i="3"/>
  <c r="L761" i="3"/>
  <c r="M761" i="3"/>
  <c r="N761" i="3"/>
  <c r="E762" i="3"/>
  <c r="F762" i="3"/>
  <c r="G762" i="3"/>
  <c r="H762" i="3"/>
  <c r="I762" i="3"/>
  <c r="J762" i="3"/>
  <c r="K762" i="3"/>
  <c r="L762" i="3"/>
  <c r="M762" i="3"/>
  <c r="N762" i="3"/>
  <c r="E763" i="3"/>
  <c r="F763" i="3"/>
  <c r="G763" i="3"/>
  <c r="H763" i="3"/>
  <c r="I763" i="3"/>
  <c r="J763" i="3"/>
  <c r="K763" i="3"/>
  <c r="L763" i="3"/>
  <c r="M763" i="3"/>
  <c r="N763" i="3"/>
  <c r="E764" i="3"/>
  <c r="F764" i="3"/>
  <c r="G764" i="3"/>
  <c r="H764" i="3"/>
  <c r="I764" i="3"/>
  <c r="J764" i="3"/>
  <c r="K764" i="3"/>
  <c r="L764" i="3"/>
  <c r="M764" i="3"/>
  <c r="N764" i="3"/>
  <c r="E765" i="3"/>
  <c r="F765" i="3"/>
  <c r="G765" i="3"/>
  <c r="H765" i="3"/>
  <c r="I765" i="3"/>
  <c r="J765" i="3"/>
  <c r="K765" i="3"/>
  <c r="L765" i="3"/>
  <c r="M765" i="3"/>
  <c r="N765" i="3"/>
  <c r="E766" i="3"/>
  <c r="F766" i="3"/>
  <c r="G766" i="3"/>
  <c r="H766" i="3"/>
  <c r="I766" i="3"/>
  <c r="J766" i="3"/>
  <c r="K766" i="3"/>
  <c r="L766" i="3"/>
  <c r="M766" i="3"/>
  <c r="N766" i="3"/>
  <c r="E767" i="3"/>
  <c r="F767" i="3"/>
  <c r="G767" i="3"/>
  <c r="H767" i="3"/>
  <c r="I767" i="3"/>
  <c r="J767" i="3"/>
  <c r="K767" i="3"/>
  <c r="L767" i="3"/>
  <c r="M767" i="3"/>
  <c r="N767" i="3"/>
  <c r="E768" i="3"/>
  <c r="F768" i="3"/>
  <c r="G768" i="3"/>
  <c r="H768" i="3"/>
  <c r="I768" i="3"/>
  <c r="J768" i="3"/>
  <c r="K768" i="3"/>
  <c r="L768" i="3"/>
  <c r="M768" i="3"/>
  <c r="N768" i="3"/>
  <c r="E769" i="3"/>
  <c r="F769" i="3"/>
  <c r="G769" i="3"/>
  <c r="H769" i="3"/>
  <c r="I769" i="3"/>
  <c r="J769" i="3"/>
  <c r="K769" i="3"/>
  <c r="L769" i="3"/>
  <c r="M769" i="3"/>
  <c r="N769" i="3"/>
  <c r="E770" i="3"/>
  <c r="F770" i="3"/>
  <c r="G770" i="3"/>
  <c r="H770" i="3"/>
  <c r="I770" i="3"/>
  <c r="J770" i="3"/>
  <c r="K770" i="3"/>
  <c r="L770" i="3"/>
  <c r="M770" i="3"/>
  <c r="N770" i="3"/>
  <c r="E771" i="3"/>
  <c r="F771" i="3"/>
  <c r="G771" i="3"/>
  <c r="H771" i="3"/>
  <c r="I771" i="3"/>
  <c r="J771" i="3"/>
  <c r="K771" i="3"/>
  <c r="L771" i="3"/>
  <c r="M771" i="3"/>
  <c r="N771" i="3"/>
  <c r="E772" i="3"/>
  <c r="F772" i="3"/>
  <c r="G772" i="3"/>
  <c r="H772" i="3"/>
  <c r="I772" i="3"/>
  <c r="J772" i="3"/>
  <c r="K772" i="3"/>
  <c r="L772" i="3"/>
  <c r="M772" i="3"/>
  <c r="N772" i="3"/>
  <c r="E773" i="3"/>
  <c r="F773" i="3"/>
  <c r="G773" i="3"/>
  <c r="H773" i="3"/>
  <c r="I773" i="3"/>
  <c r="J773" i="3"/>
  <c r="K773" i="3"/>
  <c r="L773" i="3"/>
  <c r="M773" i="3"/>
  <c r="N773" i="3"/>
  <c r="E774" i="3"/>
  <c r="F774" i="3"/>
  <c r="G774" i="3"/>
  <c r="H774" i="3"/>
  <c r="I774" i="3"/>
  <c r="J774" i="3"/>
  <c r="K774" i="3"/>
  <c r="L774" i="3"/>
  <c r="M774" i="3"/>
  <c r="N774" i="3"/>
  <c r="E775" i="3"/>
  <c r="F775" i="3"/>
  <c r="G775" i="3"/>
  <c r="H775" i="3"/>
  <c r="I775" i="3"/>
  <c r="J775" i="3"/>
  <c r="K775" i="3"/>
  <c r="L775" i="3"/>
  <c r="M775" i="3"/>
  <c r="N775" i="3"/>
  <c r="E776" i="3"/>
  <c r="F776" i="3"/>
  <c r="G776" i="3"/>
  <c r="H776" i="3"/>
  <c r="I776" i="3"/>
  <c r="J776" i="3"/>
  <c r="K776" i="3"/>
  <c r="L776" i="3"/>
  <c r="M776" i="3"/>
  <c r="N776" i="3"/>
  <c r="E777" i="3"/>
  <c r="F777" i="3"/>
  <c r="G777" i="3"/>
  <c r="H777" i="3"/>
  <c r="I777" i="3"/>
  <c r="J777" i="3"/>
  <c r="K777" i="3"/>
  <c r="L777" i="3"/>
  <c r="M777" i="3"/>
  <c r="N777" i="3"/>
  <c r="E778" i="3"/>
  <c r="F778" i="3"/>
  <c r="G778" i="3"/>
  <c r="H778" i="3"/>
  <c r="I778" i="3"/>
  <c r="J778" i="3"/>
  <c r="K778" i="3"/>
  <c r="L778" i="3"/>
  <c r="M778" i="3"/>
  <c r="N778" i="3"/>
  <c r="E779" i="3"/>
  <c r="F779" i="3"/>
  <c r="G779" i="3"/>
  <c r="H779" i="3"/>
  <c r="I779" i="3"/>
  <c r="J779" i="3"/>
  <c r="K779" i="3"/>
  <c r="L779" i="3"/>
  <c r="M779" i="3"/>
  <c r="N779" i="3"/>
  <c r="E780" i="3"/>
  <c r="F780" i="3"/>
  <c r="G780" i="3"/>
  <c r="H780" i="3"/>
  <c r="I780" i="3"/>
  <c r="J780" i="3"/>
  <c r="K780" i="3"/>
  <c r="L780" i="3"/>
  <c r="M780" i="3"/>
  <c r="N780" i="3"/>
  <c r="E781" i="3"/>
  <c r="F781" i="3"/>
  <c r="G781" i="3"/>
  <c r="H781" i="3"/>
  <c r="I781" i="3"/>
  <c r="J781" i="3"/>
  <c r="K781" i="3"/>
  <c r="L781" i="3"/>
  <c r="M781" i="3"/>
  <c r="N781" i="3"/>
  <c r="E782" i="3"/>
  <c r="F782" i="3"/>
  <c r="G782" i="3"/>
  <c r="H782" i="3"/>
  <c r="I782" i="3"/>
  <c r="J782" i="3"/>
  <c r="K782" i="3"/>
  <c r="L782" i="3"/>
  <c r="M782" i="3"/>
  <c r="N782" i="3"/>
  <c r="E783" i="3"/>
  <c r="F783" i="3"/>
  <c r="G783" i="3"/>
  <c r="H783" i="3"/>
  <c r="I783" i="3"/>
  <c r="J783" i="3"/>
  <c r="K783" i="3"/>
  <c r="L783" i="3"/>
  <c r="M783" i="3"/>
  <c r="N783" i="3"/>
  <c r="E784" i="3"/>
  <c r="F784" i="3"/>
  <c r="G784" i="3"/>
  <c r="H784" i="3"/>
  <c r="I784" i="3"/>
  <c r="J784" i="3"/>
  <c r="K784" i="3"/>
  <c r="L784" i="3"/>
  <c r="M784" i="3"/>
  <c r="N784" i="3"/>
  <c r="E785" i="3"/>
  <c r="F785" i="3"/>
  <c r="G785" i="3"/>
  <c r="H785" i="3"/>
  <c r="I785" i="3"/>
  <c r="J785" i="3"/>
  <c r="K785" i="3"/>
  <c r="L785" i="3"/>
  <c r="M785" i="3"/>
  <c r="N785" i="3"/>
  <c r="E786" i="3"/>
  <c r="F786" i="3"/>
  <c r="G786" i="3"/>
  <c r="H786" i="3"/>
  <c r="I786" i="3"/>
  <c r="J786" i="3"/>
  <c r="K786" i="3"/>
  <c r="L786" i="3"/>
  <c r="M786" i="3"/>
  <c r="N786" i="3"/>
  <c r="E787" i="3"/>
  <c r="F787" i="3"/>
  <c r="G787" i="3"/>
  <c r="H787" i="3"/>
  <c r="I787" i="3"/>
  <c r="J787" i="3"/>
  <c r="K787" i="3"/>
  <c r="L787" i="3"/>
  <c r="M787" i="3"/>
  <c r="N787" i="3"/>
  <c r="E788" i="3"/>
  <c r="F788" i="3"/>
  <c r="G788" i="3"/>
  <c r="H788" i="3"/>
  <c r="I788" i="3"/>
  <c r="J788" i="3"/>
  <c r="K788" i="3"/>
  <c r="L788" i="3"/>
  <c r="M788" i="3"/>
  <c r="N788" i="3"/>
  <c r="E789" i="3"/>
  <c r="F789" i="3"/>
  <c r="G789" i="3"/>
  <c r="H789" i="3"/>
  <c r="I789" i="3"/>
  <c r="J789" i="3"/>
  <c r="K789" i="3"/>
  <c r="L789" i="3"/>
  <c r="M789" i="3"/>
  <c r="N789" i="3"/>
  <c r="E790" i="3"/>
  <c r="F790" i="3"/>
  <c r="G790" i="3"/>
  <c r="H790" i="3"/>
  <c r="I790" i="3"/>
  <c r="J790" i="3"/>
  <c r="K790" i="3"/>
  <c r="L790" i="3"/>
  <c r="M790" i="3"/>
  <c r="N790" i="3"/>
  <c r="E791" i="3"/>
  <c r="F791" i="3"/>
  <c r="G791" i="3"/>
  <c r="H791" i="3"/>
  <c r="I791" i="3"/>
  <c r="J791" i="3"/>
  <c r="K791" i="3"/>
  <c r="L791" i="3"/>
  <c r="M791" i="3"/>
  <c r="N791" i="3"/>
  <c r="E792" i="3"/>
  <c r="F792" i="3"/>
  <c r="G792" i="3"/>
  <c r="H792" i="3"/>
  <c r="I792" i="3"/>
  <c r="J792" i="3"/>
  <c r="K792" i="3"/>
  <c r="L792" i="3"/>
  <c r="M792" i="3"/>
  <c r="N792" i="3"/>
  <c r="E793" i="3"/>
  <c r="F793" i="3"/>
  <c r="G793" i="3"/>
  <c r="H793" i="3"/>
  <c r="I793" i="3"/>
  <c r="J793" i="3"/>
  <c r="K793" i="3"/>
  <c r="L793" i="3"/>
  <c r="M793" i="3"/>
  <c r="N793" i="3"/>
  <c r="E794" i="3"/>
  <c r="F794" i="3"/>
  <c r="G794" i="3"/>
  <c r="H794" i="3"/>
  <c r="I794" i="3"/>
  <c r="J794" i="3"/>
  <c r="K794" i="3"/>
  <c r="L794" i="3"/>
  <c r="M794" i="3"/>
  <c r="N794" i="3"/>
  <c r="E795" i="3"/>
  <c r="F795" i="3"/>
  <c r="G795" i="3"/>
  <c r="H795" i="3"/>
  <c r="I795" i="3"/>
  <c r="J795" i="3"/>
  <c r="K795" i="3"/>
  <c r="L795" i="3"/>
  <c r="M795" i="3"/>
  <c r="N795" i="3"/>
  <c r="E796" i="3"/>
  <c r="F796" i="3"/>
  <c r="G796" i="3"/>
  <c r="H796" i="3"/>
  <c r="I796" i="3"/>
  <c r="J796" i="3"/>
  <c r="K796" i="3"/>
  <c r="L796" i="3"/>
  <c r="M796" i="3"/>
  <c r="N796" i="3"/>
  <c r="E797" i="3"/>
  <c r="F797" i="3"/>
  <c r="G797" i="3"/>
  <c r="H797" i="3"/>
  <c r="I797" i="3"/>
  <c r="J797" i="3"/>
  <c r="K797" i="3"/>
  <c r="L797" i="3"/>
  <c r="M797" i="3"/>
  <c r="N797" i="3"/>
  <c r="E798" i="3"/>
  <c r="F798" i="3"/>
  <c r="G798" i="3"/>
  <c r="H798" i="3"/>
  <c r="I798" i="3"/>
  <c r="J798" i="3"/>
  <c r="K798" i="3"/>
  <c r="L798" i="3"/>
  <c r="M798" i="3"/>
  <c r="N798" i="3"/>
  <c r="E799" i="3"/>
  <c r="F799" i="3"/>
  <c r="G799" i="3"/>
  <c r="H799" i="3"/>
  <c r="I799" i="3"/>
  <c r="J799" i="3"/>
  <c r="K799" i="3"/>
  <c r="L799" i="3"/>
  <c r="M799" i="3"/>
  <c r="N799" i="3"/>
  <c r="E800" i="3"/>
  <c r="F800" i="3"/>
  <c r="G800" i="3"/>
  <c r="H800" i="3"/>
  <c r="I800" i="3"/>
  <c r="J800" i="3"/>
  <c r="K800" i="3"/>
  <c r="L800" i="3"/>
  <c r="M800" i="3"/>
  <c r="N800" i="3"/>
  <c r="E801" i="3"/>
  <c r="F801" i="3"/>
  <c r="G801" i="3"/>
  <c r="H801" i="3"/>
  <c r="I801" i="3"/>
  <c r="J801" i="3"/>
  <c r="K801" i="3"/>
  <c r="L801" i="3"/>
  <c r="M801" i="3"/>
  <c r="N801" i="3"/>
  <c r="E802" i="3"/>
  <c r="F802" i="3"/>
  <c r="G802" i="3"/>
  <c r="H802" i="3"/>
  <c r="I802" i="3"/>
  <c r="J802" i="3"/>
  <c r="K802" i="3"/>
  <c r="L802" i="3"/>
  <c r="M802" i="3"/>
  <c r="N802" i="3"/>
  <c r="E803" i="3"/>
  <c r="F803" i="3"/>
  <c r="G803" i="3"/>
  <c r="H803" i="3"/>
  <c r="I803" i="3"/>
  <c r="J803" i="3"/>
  <c r="K803" i="3"/>
  <c r="L803" i="3"/>
  <c r="M803" i="3"/>
  <c r="N803" i="3"/>
  <c r="E804" i="3"/>
  <c r="F804" i="3"/>
  <c r="G804" i="3"/>
  <c r="H804" i="3"/>
  <c r="I804" i="3"/>
  <c r="J804" i="3"/>
  <c r="K804" i="3"/>
  <c r="L804" i="3"/>
  <c r="M804" i="3"/>
  <c r="N804" i="3"/>
  <c r="E805" i="3"/>
  <c r="F805" i="3"/>
  <c r="G805" i="3"/>
  <c r="H805" i="3"/>
  <c r="I805" i="3"/>
  <c r="J805" i="3"/>
  <c r="K805" i="3"/>
  <c r="L805" i="3"/>
  <c r="M805" i="3"/>
  <c r="N805" i="3"/>
  <c r="E806" i="3"/>
  <c r="F806" i="3"/>
  <c r="G806" i="3"/>
  <c r="H806" i="3"/>
  <c r="I806" i="3"/>
  <c r="J806" i="3"/>
  <c r="K806" i="3"/>
  <c r="L806" i="3"/>
  <c r="M806" i="3"/>
  <c r="N806" i="3"/>
  <c r="E807" i="3"/>
  <c r="F807" i="3"/>
  <c r="G807" i="3"/>
  <c r="H807" i="3"/>
  <c r="I807" i="3"/>
  <c r="J807" i="3"/>
  <c r="K807" i="3"/>
  <c r="L807" i="3"/>
  <c r="M807" i="3"/>
  <c r="N807" i="3"/>
  <c r="E808" i="3"/>
  <c r="F808" i="3"/>
  <c r="G808" i="3"/>
  <c r="H808" i="3"/>
  <c r="I808" i="3"/>
  <c r="J808" i="3"/>
  <c r="K808" i="3"/>
  <c r="L808" i="3"/>
  <c r="M808" i="3"/>
  <c r="N808" i="3"/>
  <c r="E809" i="3"/>
  <c r="F809" i="3"/>
  <c r="G809" i="3"/>
  <c r="H809" i="3"/>
  <c r="I809" i="3"/>
  <c r="J809" i="3"/>
  <c r="K809" i="3"/>
  <c r="L809" i="3"/>
  <c r="M809" i="3"/>
  <c r="N809" i="3"/>
  <c r="E810" i="3"/>
  <c r="F810" i="3"/>
  <c r="G810" i="3"/>
  <c r="H810" i="3"/>
  <c r="I810" i="3"/>
  <c r="J810" i="3"/>
  <c r="K810" i="3"/>
  <c r="L810" i="3"/>
  <c r="M810" i="3"/>
  <c r="N810" i="3"/>
  <c r="E811" i="3"/>
  <c r="F811" i="3"/>
  <c r="G811" i="3"/>
  <c r="H811" i="3"/>
  <c r="I811" i="3"/>
  <c r="J811" i="3"/>
  <c r="K811" i="3"/>
  <c r="L811" i="3"/>
  <c r="M811" i="3"/>
  <c r="N811" i="3"/>
  <c r="E812" i="3"/>
  <c r="F812" i="3"/>
  <c r="G812" i="3"/>
  <c r="H812" i="3"/>
  <c r="I812" i="3"/>
  <c r="J812" i="3"/>
  <c r="K812" i="3"/>
  <c r="L812" i="3"/>
  <c r="M812" i="3"/>
  <c r="N812" i="3"/>
  <c r="E813" i="3"/>
  <c r="F813" i="3"/>
  <c r="G813" i="3"/>
  <c r="H813" i="3"/>
  <c r="I813" i="3"/>
  <c r="J813" i="3"/>
  <c r="K813" i="3"/>
  <c r="L813" i="3"/>
  <c r="M813" i="3"/>
  <c r="N813" i="3"/>
  <c r="E814" i="3"/>
  <c r="F814" i="3"/>
  <c r="G814" i="3"/>
  <c r="H814" i="3"/>
  <c r="I814" i="3"/>
  <c r="J814" i="3"/>
  <c r="K814" i="3"/>
  <c r="L814" i="3"/>
  <c r="M814" i="3"/>
  <c r="N814" i="3"/>
  <c r="E815" i="3"/>
  <c r="F815" i="3"/>
  <c r="G815" i="3"/>
  <c r="H815" i="3"/>
  <c r="I815" i="3"/>
  <c r="J815" i="3"/>
  <c r="K815" i="3"/>
  <c r="L815" i="3"/>
  <c r="M815" i="3"/>
  <c r="N815" i="3"/>
  <c r="E816" i="3"/>
  <c r="F816" i="3"/>
  <c r="G816" i="3"/>
  <c r="H816" i="3"/>
  <c r="I816" i="3"/>
  <c r="J816" i="3"/>
  <c r="K816" i="3"/>
  <c r="L816" i="3"/>
  <c r="M816" i="3"/>
  <c r="N816" i="3"/>
  <c r="E817" i="3"/>
  <c r="F817" i="3"/>
  <c r="G817" i="3"/>
  <c r="H817" i="3"/>
  <c r="I817" i="3"/>
  <c r="J817" i="3"/>
  <c r="K817" i="3"/>
  <c r="L817" i="3"/>
  <c r="M817" i="3"/>
  <c r="N817" i="3"/>
  <c r="E818" i="3"/>
  <c r="F818" i="3"/>
  <c r="G818" i="3"/>
  <c r="H818" i="3"/>
  <c r="I818" i="3"/>
  <c r="J818" i="3"/>
  <c r="K818" i="3"/>
  <c r="L818" i="3"/>
  <c r="M818" i="3"/>
  <c r="N818" i="3"/>
  <c r="E819" i="3"/>
  <c r="F819" i="3"/>
  <c r="G819" i="3"/>
  <c r="H819" i="3"/>
  <c r="I819" i="3"/>
  <c r="J819" i="3"/>
  <c r="K819" i="3"/>
  <c r="L819" i="3"/>
  <c r="M819" i="3"/>
  <c r="N819" i="3"/>
  <c r="E820" i="3"/>
  <c r="F820" i="3"/>
  <c r="G820" i="3"/>
  <c r="H820" i="3"/>
  <c r="I820" i="3"/>
  <c r="J820" i="3"/>
  <c r="K820" i="3"/>
  <c r="L820" i="3"/>
  <c r="M820" i="3"/>
  <c r="N820" i="3"/>
  <c r="E821" i="3"/>
  <c r="F821" i="3"/>
  <c r="G821" i="3"/>
  <c r="H821" i="3"/>
  <c r="I821" i="3"/>
  <c r="J821" i="3"/>
  <c r="K821" i="3"/>
  <c r="L821" i="3"/>
  <c r="M821" i="3"/>
  <c r="N821" i="3"/>
  <c r="E822" i="3"/>
  <c r="F822" i="3"/>
  <c r="G822" i="3"/>
  <c r="H822" i="3"/>
  <c r="I822" i="3"/>
  <c r="J822" i="3"/>
  <c r="K822" i="3"/>
  <c r="L822" i="3"/>
  <c r="M822" i="3"/>
  <c r="N822" i="3"/>
  <c r="E823" i="3"/>
  <c r="F823" i="3"/>
  <c r="G823" i="3"/>
  <c r="H823" i="3"/>
  <c r="I823" i="3"/>
  <c r="J823" i="3"/>
  <c r="K823" i="3"/>
  <c r="L823" i="3"/>
  <c r="M823" i="3"/>
  <c r="N823" i="3"/>
  <c r="E824" i="3"/>
  <c r="F824" i="3"/>
  <c r="G824" i="3"/>
  <c r="H824" i="3"/>
  <c r="I824" i="3"/>
  <c r="J824" i="3"/>
  <c r="K824" i="3"/>
  <c r="L824" i="3"/>
  <c r="M824" i="3"/>
  <c r="N824" i="3"/>
  <c r="E825" i="3"/>
  <c r="F825" i="3"/>
  <c r="G825" i="3"/>
  <c r="H825" i="3"/>
  <c r="I825" i="3"/>
  <c r="J825" i="3"/>
  <c r="K825" i="3"/>
  <c r="L825" i="3"/>
  <c r="M825" i="3"/>
  <c r="N825" i="3"/>
  <c r="E826" i="3"/>
  <c r="F826" i="3"/>
  <c r="G826" i="3"/>
  <c r="H826" i="3"/>
  <c r="I826" i="3"/>
  <c r="J826" i="3"/>
  <c r="K826" i="3"/>
  <c r="L826" i="3"/>
  <c r="M826" i="3"/>
  <c r="N826" i="3"/>
  <c r="E827" i="3"/>
  <c r="F827" i="3"/>
  <c r="G827" i="3"/>
  <c r="H827" i="3"/>
  <c r="I827" i="3"/>
  <c r="J827" i="3"/>
  <c r="K827" i="3"/>
  <c r="L827" i="3"/>
  <c r="M827" i="3"/>
  <c r="N827" i="3"/>
  <c r="E828" i="3"/>
  <c r="F828" i="3"/>
  <c r="G828" i="3"/>
  <c r="H828" i="3"/>
  <c r="I828" i="3"/>
  <c r="J828" i="3"/>
  <c r="K828" i="3"/>
  <c r="L828" i="3"/>
  <c r="M828" i="3"/>
  <c r="N828" i="3"/>
  <c r="E829" i="3"/>
  <c r="F829" i="3"/>
  <c r="G829" i="3"/>
  <c r="H829" i="3"/>
  <c r="I829" i="3"/>
  <c r="J829" i="3"/>
  <c r="K829" i="3"/>
  <c r="L829" i="3"/>
  <c r="M829" i="3"/>
  <c r="N829" i="3"/>
  <c r="E830" i="3"/>
  <c r="F830" i="3"/>
  <c r="G830" i="3"/>
  <c r="H830" i="3"/>
  <c r="I830" i="3"/>
  <c r="J830" i="3"/>
  <c r="K830" i="3"/>
  <c r="L830" i="3"/>
  <c r="M830" i="3"/>
  <c r="N830" i="3"/>
  <c r="E831" i="3"/>
  <c r="F831" i="3"/>
  <c r="G831" i="3"/>
  <c r="H831" i="3"/>
  <c r="I831" i="3"/>
  <c r="J831" i="3"/>
  <c r="K831" i="3"/>
  <c r="L831" i="3"/>
  <c r="M831" i="3"/>
  <c r="N831" i="3"/>
  <c r="E832" i="3"/>
  <c r="F832" i="3"/>
  <c r="G832" i="3"/>
  <c r="H832" i="3"/>
  <c r="I832" i="3"/>
  <c r="J832" i="3"/>
  <c r="K832" i="3"/>
  <c r="L832" i="3"/>
  <c r="M832" i="3"/>
  <c r="N832" i="3"/>
  <c r="E833" i="3"/>
  <c r="F833" i="3"/>
  <c r="G833" i="3"/>
  <c r="H833" i="3"/>
  <c r="I833" i="3"/>
  <c r="J833" i="3"/>
  <c r="K833" i="3"/>
  <c r="L833" i="3"/>
  <c r="M833" i="3"/>
  <c r="N833" i="3"/>
  <c r="E834" i="3"/>
  <c r="F834" i="3"/>
  <c r="G834" i="3"/>
  <c r="H834" i="3"/>
  <c r="I834" i="3"/>
  <c r="J834" i="3"/>
  <c r="K834" i="3"/>
  <c r="L834" i="3"/>
  <c r="M834" i="3"/>
  <c r="N834" i="3"/>
  <c r="E835" i="3"/>
  <c r="F835" i="3"/>
  <c r="G835" i="3"/>
  <c r="H835" i="3"/>
  <c r="I835" i="3"/>
  <c r="J835" i="3"/>
  <c r="K835" i="3"/>
  <c r="L835" i="3"/>
  <c r="M835" i="3"/>
  <c r="N835" i="3"/>
  <c r="E836" i="3"/>
  <c r="F836" i="3"/>
  <c r="G836" i="3"/>
  <c r="H836" i="3"/>
  <c r="I836" i="3"/>
  <c r="J836" i="3"/>
  <c r="K836" i="3"/>
  <c r="L836" i="3"/>
  <c r="M836" i="3"/>
  <c r="N836" i="3"/>
  <c r="E837" i="3"/>
  <c r="F837" i="3"/>
  <c r="G837" i="3"/>
  <c r="H837" i="3"/>
  <c r="I837" i="3"/>
  <c r="J837" i="3"/>
  <c r="K837" i="3"/>
  <c r="L837" i="3"/>
  <c r="M837" i="3"/>
  <c r="N837" i="3"/>
  <c r="E838" i="3"/>
  <c r="F838" i="3"/>
  <c r="G838" i="3"/>
  <c r="H838" i="3"/>
  <c r="I838" i="3"/>
  <c r="J838" i="3"/>
  <c r="K838" i="3"/>
  <c r="L838" i="3"/>
  <c r="M838" i="3"/>
  <c r="N838" i="3"/>
  <c r="E839" i="3"/>
  <c r="F839" i="3"/>
  <c r="G839" i="3"/>
  <c r="H839" i="3"/>
  <c r="I839" i="3"/>
  <c r="J839" i="3"/>
  <c r="K839" i="3"/>
  <c r="L839" i="3"/>
  <c r="M839" i="3"/>
  <c r="N839" i="3"/>
  <c r="E840" i="3"/>
  <c r="F840" i="3"/>
  <c r="G840" i="3"/>
  <c r="H840" i="3"/>
  <c r="I840" i="3"/>
  <c r="J840" i="3"/>
  <c r="K840" i="3"/>
  <c r="L840" i="3"/>
  <c r="M840" i="3"/>
  <c r="N840" i="3"/>
  <c r="E841" i="3"/>
  <c r="F841" i="3"/>
  <c r="G841" i="3"/>
  <c r="H841" i="3"/>
  <c r="I841" i="3"/>
  <c r="J841" i="3"/>
  <c r="K841" i="3"/>
  <c r="L841" i="3"/>
  <c r="M841" i="3"/>
  <c r="N841" i="3"/>
  <c r="E842" i="3"/>
  <c r="F842" i="3"/>
  <c r="G842" i="3"/>
  <c r="H842" i="3"/>
  <c r="I842" i="3"/>
  <c r="J842" i="3"/>
  <c r="K842" i="3"/>
  <c r="L842" i="3"/>
  <c r="M842" i="3"/>
  <c r="N842" i="3"/>
  <c r="E843" i="3"/>
  <c r="F843" i="3"/>
  <c r="G843" i="3"/>
  <c r="H843" i="3"/>
  <c r="I843" i="3"/>
  <c r="J843" i="3"/>
  <c r="K843" i="3"/>
  <c r="L843" i="3"/>
  <c r="M843" i="3"/>
  <c r="N843" i="3"/>
  <c r="E844" i="3"/>
  <c r="F844" i="3"/>
  <c r="G844" i="3"/>
  <c r="H844" i="3"/>
  <c r="I844" i="3"/>
  <c r="J844" i="3"/>
  <c r="K844" i="3"/>
  <c r="L844" i="3"/>
  <c r="M844" i="3"/>
  <c r="N844" i="3"/>
  <c r="E845" i="3"/>
  <c r="F845" i="3"/>
  <c r="G845" i="3"/>
  <c r="H845" i="3"/>
  <c r="I845" i="3"/>
  <c r="J845" i="3"/>
  <c r="K845" i="3"/>
  <c r="L845" i="3"/>
  <c r="M845" i="3"/>
  <c r="N845" i="3"/>
  <c r="E846" i="3"/>
  <c r="F846" i="3"/>
  <c r="G846" i="3"/>
  <c r="H846" i="3"/>
  <c r="I846" i="3"/>
  <c r="J846" i="3"/>
  <c r="K846" i="3"/>
  <c r="L846" i="3"/>
  <c r="M846" i="3"/>
  <c r="N846" i="3"/>
  <c r="E847" i="3"/>
  <c r="F847" i="3"/>
  <c r="G847" i="3"/>
  <c r="H847" i="3"/>
  <c r="I847" i="3"/>
  <c r="J847" i="3"/>
  <c r="K847" i="3"/>
  <c r="L847" i="3"/>
  <c r="M847" i="3"/>
  <c r="N847" i="3"/>
  <c r="E848" i="3"/>
  <c r="F848" i="3"/>
  <c r="G848" i="3"/>
  <c r="H848" i="3"/>
  <c r="I848" i="3"/>
  <c r="J848" i="3"/>
  <c r="K848" i="3"/>
  <c r="L848" i="3"/>
  <c r="M848" i="3"/>
  <c r="N848" i="3"/>
  <c r="E849" i="3"/>
  <c r="F849" i="3"/>
  <c r="G849" i="3"/>
  <c r="H849" i="3"/>
  <c r="I849" i="3"/>
  <c r="J849" i="3"/>
  <c r="K849" i="3"/>
  <c r="L849" i="3"/>
  <c r="M849" i="3"/>
  <c r="N849" i="3"/>
  <c r="E850" i="3"/>
  <c r="F850" i="3"/>
  <c r="G850" i="3"/>
  <c r="H850" i="3"/>
  <c r="I850" i="3"/>
  <c r="J850" i="3"/>
  <c r="K850" i="3"/>
  <c r="L850" i="3"/>
  <c r="M850" i="3"/>
  <c r="N850" i="3"/>
  <c r="E851" i="3"/>
  <c r="F851" i="3"/>
  <c r="G851" i="3"/>
  <c r="H851" i="3"/>
  <c r="I851" i="3"/>
  <c r="J851" i="3"/>
  <c r="K851" i="3"/>
  <c r="L851" i="3"/>
  <c r="M851" i="3"/>
  <c r="N851" i="3"/>
  <c r="E852" i="3"/>
  <c r="F852" i="3"/>
  <c r="G852" i="3"/>
  <c r="H852" i="3"/>
  <c r="I852" i="3"/>
  <c r="J852" i="3"/>
  <c r="K852" i="3"/>
  <c r="L852" i="3"/>
  <c r="M852" i="3"/>
  <c r="N852" i="3"/>
  <c r="E853" i="3"/>
  <c r="F853" i="3"/>
  <c r="G853" i="3"/>
  <c r="H853" i="3"/>
  <c r="I853" i="3"/>
  <c r="J853" i="3"/>
  <c r="K853" i="3"/>
  <c r="L853" i="3"/>
  <c r="M853" i="3"/>
  <c r="N853" i="3"/>
  <c r="E854" i="3"/>
  <c r="F854" i="3"/>
  <c r="G854" i="3"/>
  <c r="H854" i="3"/>
  <c r="I854" i="3"/>
  <c r="J854" i="3"/>
  <c r="K854" i="3"/>
  <c r="L854" i="3"/>
  <c r="M854" i="3"/>
  <c r="N854" i="3"/>
  <c r="E855" i="3"/>
  <c r="F855" i="3"/>
  <c r="G855" i="3"/>
  <c r="H855" i="3"/>
  <c r="I855" i="3"/>
  <c r="J855" i="3"/>
  <c r="K855" i="3"/>
  <c r="L855" i="3"/>
  <c r="M855" i="3"/>
  <c r="N855" i="3"/>
  <c r="E856" i="3"/>
  <c r="F856" i="3"/>
  <c r="G856" i="3"/>
  <c r="H856" i="3"/>
  <c r="I856" i="3"/>
  <c r="J856" i="3"/>
  <c r="K856" i="3"/>
  <c r="L856" i="3"/>
  <c r="M856" i="3"/>
  <c r="N856" i="3"/>
  <c r="E857" i="3"/>
  <c r="F857" i="3"/>
  <c r="G857" i="3"/>
  <c r="H857" i="3"/>
  <c r="I857" i="3"/>
  <c r="J857" i="3"/>
  <c r="K857" i="3"/>
  <c r="L857" i="3"/>
  <c r="M857" i="3"/>
  <c r="N857" i="3"/>
  <c r="E858" i="3"/>
  <c r="F858" i="3"/>
  <c r="G858" i="3"/>
  <c r="H858" i="3"/>
  <c r="I858" i="3"/>
  <c r="J858" i="3"/>
  <c r="K858" i="3"/>
  <c r="L858" i="3"/>
  <c r="M858" i="3"/>
  <c r="N858" i="3"/>
  <c r="E859" i="3"/>
  <c r="F859" i="3"/>
  <c r="G859" i="3"/>
  <c r="H859" i="3"/>
  <c r="I859" i="3"/>
  <c r="J859" i="3"/>
  <c r="K859" i="3"/>
  <c r="L859" i="3"/>
  <c r="M859" i="3"/>
  <c r="N859" i="3"/>
  <c r="E860" i="3"/>
  <c r="F860" i="3"/>
  <c r="G860" i="3"/>
  <c r="H860" i="3"/>
  <c r="I860" i="3"/>
  <c r="J860" i="3"/>
  <c r="K860" i="3"/>
  <c r="L860" i="3"/>
  <c r="M860" i="3"/>
  <c r="N860" i="3"/>
  <c r="E861" i="3"/>
  <c r="F861" i="3"/>
  <c r="G861" i="3"/>
  <c r="H861" i="3"/>
  <c r="I861" i="3"/>
  <c r="J861" i="3"/>
  <c r="K861" i="3"/>
  <c r="L861" i="3"/>
  <c r="M861" i="3"/>
  <c r="N861" i="3"/>
  <c r="E862" i="3"/>
  <c r="F862" i="3"/>
  <c r="G862" i="3"/>
  <c r="H862" i="3"/>
  <c r="I862" i="3"/>
  <c r="J862" i="3"/>
  <c r="K862" i="3"/>
  <c r="L862" i="3"/>
  <c r="M862" i="3"/>
  <c r="N862" i="3"/>
  <c r="E863" i="3"/>
  <c r="F863" i="3"/>
  <c r="G863" i="3"/>
  <c r="H863" i="3"/>
  <c r="I863" i="3"/>
  <c r="J863" i="3"/>
  <c r="K863" i="3"/>
  <c r="L863" i="3"/>
  <c r="M863" i="3"/>
  <c r="N863" i="3"/>
  <c r="E864" i="3"/>
  <c r="F864" i="3"/>
  <c r="G864" i="3"/>
  <c r="H864" i="3"/>
  <c r="I864" i="3"/>
  <c r="J864" i="3"/>
  <c r="K864" i="3"/>
  <c r="L864" i="3"/>
  <c r="M864" i="3"/>
  <c r="N864" i="3"/>
  <c r="E865" i="3"/>
  <c r="F865" i="3"/>
  <c r="G865" i="3"/>
  <c r="H865" i="3"/>
  <c r="I865" i="3"/>
  <c r="J865" i="3"/>
  <c r="K865" i="3"/>
  <c r="L865" i="3"/>
  <c r="M865" i="3"/>
  <c r="N865" i="3"/>
  <c r="E866" i="3"/>
  <c r="F866" i="3"/>
  <c r="G866" i="3"/>
  <c r="H866" i="3"/>
  <c r="I866" i="3"/>
  <c r="J866" i="3"/>
  <c r="K866" i="3"/>
  <c r="L866" i="3"/>
  <c r="M866" i="3"/>
  <c r="N866" i="3"/>
  <c r="E867" i="3"/>
  <c r="F867" i="3"/>
  <c r="G867" i="3"/>
  <c r="H867" i="3"/>
  <c r="I867" i="3"/>
  <c r="J867" i="3"/>
  <c r="K867" i="3"/>
  <c r="L867" i="3"/>
  <c r="M867" i="3"/>
  <c r="N867" i="3"/>
  <c r="E868" i="3"/>
  <c r="F868" i="3"/>
  <c r="G868" i="3"/>
  <c r="H868" i="3"/>
  <c r="I868" i="3"/>
  <c r="J868" i="3"/>
  <c r="K868" i="3"/>
  <c r="L868" i="3"/>
  <c r="M868" i="3"/>
  <c r="N868" i="3"/>
  <c r="E869" i="3"/>
  <c r="F869" i="3"/>
  <c r="G869" i="3"/>
  <c r="H869" i="3"/>
  <c r="I869" i="3"/>
  <c r="J869" i="3"/>
  <c r="K869" i="3"/>
  <c r="L869" i="3"/>
  <c r="M869" i="3"/>
  <c r="N869" i="3"/>
  <c r="E870" i="3"/>
  <c r="F870" i="3"/>
  <c r="G870" i="3"/>
  <c r="H870" i="3"/>
  <c r="I870" i="3"/>
  <c r="J870" i="3"/>
  <c r="K870" i="3"/>
  <c r="L870" i="3"/>
  <c r="M870" i="3"/>
  <c r="N870" i="3"/>
  <c r="E871" i="3"/>
  <c r="F871" i="3"/>
  <c r="G871" i="3"/>
  <c r="H871" i="3"/>
  <c r="I871" i="3"/>
  <c r="J871" i="3"/>
  <c r="K871" i="3"/>
  <c r="L871" i="3"/>
  <c r="M871" i="3"/>
  <c r="N871" i="3"/>
  <c r="E872" i="3"/>
  <c r="F872" i="3"/>
  <c r="G872" i="3"/>
  <c r="H872" i="3"/>
  <c r="I872" i="3"/>
  <c r="J872" i="3"/>
  <c r="K872" i="3"/>
  <c r="L872" i="3"/>
  <c r="M872" i="3"/>
  <c r="N872" i="3"/>
  <c r="E873" i="3"/>
  <c r="F873" i="3"/>
  <c r="G873" i="3"/>
  <c r="H873" i="3"/>
  <c r="I873" i="3"/>
  <c r="J873" i="3"/>
  <c r="K873" i="3"/>
  <c r="L873" i="3"/>
  <c r="M873" i="3"/>
  <c r="N873" i="3"/>
  <c r="E874" i="3"/>
  <c r="F874" i="3"/>
  <c r="G874" i="3"/>
  <c r="H874" i="3"/>
  <c r="I874" i="3"/>
  <c r="J874" i="3"/>
  <c r="K874" i="3"/>
  <c r="L874" i="3"/>
  <c r="M874" i="3"/>
  <c r="N874" i="3"/>
  <c r="E875" i="3"/>
  <c r="F875" i="3"/>
  <c r="G875" i="3"/>
  <c r="H875" i="3"/>
  <c r="I875" i="3"/>
  <c r="J875" i="3"/>
  <c r="K875" i="3"/>
  <c r="L875" i="3"/>
  <c r="M875" i="3"/>
  <c r="N875" i="3"/>
  <c r="E876" i="3"/>
  <c r="F876" i="3"/>
  <c r="G876" i="3"/>
  <c r="H876" i="3"/>
  <c r="I876" i="3"/>
  <c r="J876" i="3"/>
  <c r="K876" i="3"/>
  <c r="L876" i="3"/>
  <c r="M876" i="3"/>
  <c r="N876" i="3"/>
  <c r="E877" i="3"/>
  <c r="F877" i="3"/>
  <c r="G877" i="3"/>
  <c r="H877" i="3"/>
  <c r="I877" i="3"/>
  <c r="J877" i="3"/>
  <c r="K877" i="3"/>
  <c r="L877" i="3"/>
  <c r="M877" i="3"/>
  <c r="N877" i="3"/>
  <c r="E878" i="3"/>
  <c r="F878" i="3"/>
  <c r="G878" i="3"/>
  <c r="H878" i="3"/>
  <c r="I878" i="3"/>
  <c r="J878" i="3"/>
  <c r="K878" i="3"/>
  <c r="L878" i="3"/>
  <c r="M878" i="3"/>
  <c r="N878" i="3"/>
  <c r="E879" i="3"/>
  <c r="F879" i="3"/>
  <c r="G879" i="3"/>
  <c r="H879" i="3"/>
  <c r="I879" i="3"/>
  <c r="J879" i="3"/>
  <c r="K879" i="3"/>
  <c r="L879" i="3"/>
  <c r="M879" i="3"/>
  <c r="N879" i="3"/>
  <c r="E880" i="3"/>
  <c r="F880" i="3"/>
  <c r="G880" i="3"/>
  <c r="H880" i="3"/>
  <c r="I880" i="3"/>
  <c r="J880" i="3"/>
  <c r="K880" i="3"/>
  <c r="L880" i="3"/>
  <c r="M880" i="3"/>
  <c r="N880" i="3"/>
  <c r="E881" i="3"/>
  <c r="F881" i="3"/>
  <c r="G881" i="3"/>
  <c r="H881" i="3"/>
  <c r="I881" i="3"/>
  <c r="J881" i="3"/>
  <c r="K881" i="3"/>
  <c r="L881" i="3"/>
  <c r="M881" i="3"/>
  <c r="N881" i="3"/>
  <c r="E882" i="3"/>
  <c r="F882" i="3"/>
  <c r="G882" i="3"/>
  <c r="H882" i="3"/>
  <c r="I882" i="3"/>
  <c r="J882" i="3"/>
  <c r="K882" i="3"/>
  <c r="L882" i="3"/>
  <c r="M882" i="3"/>
  <c r="N882" i="3"/>
  <c r="E883" i="3"/>
  <c r="F883" i="3"/>
  <c r="G883" i="3"/>
  <c r="H883" i="3"/>
  <c r="I883" i="3"/>
  <c r="J883" i="3"/>
  <c r="K883" i="3"/>
  <c r="L883" i="3"/>
  <c r="M883" i="3"/>
  <c r="N883" i="3"/>
  <c r="E884" i="3"/>
  <c r="F884" i="3"/>
  <c r="G884" i="3"/>
  <c r="H884" i="3"/>
  <c r="I884" i="3"/>
  <c r="J884" i="3"/>
  <c r="K884" i="3"/>
  <c r="L884" i="3"/>
  <c r="M884" i="3"/>
  <c r="N884" i="3"/>
  <c r="E885" i="3"/>
  <c r="F885" i="3"/>
  <c r="G885" i="3"/>
  <c r="H885" i="3"/>
  <c r="I885" i="3"/>
  <c r="J885" i="3"/>
  <c r="K885" i="3"/>
  <c r="L885" i="3"/>
  <c r="M885" i="3"/>
  <c r="N885" i="3"/>
  <c r="E886" i="3"/>
  <c r="F886" i="3"/>
  <c r="G886" i="3"/>
  <c r="H886" i="3"/>
  <c r="I886" i="3"/>
  <c r="J886" i="3"/>
  <c r="K886" i="3"/>
  <c r="L886" i="3"/>
  <c r="M886" i="3"/>
  <c r="N886" i="3"/>
  <c r="E887" i="3"/>
  <c r="F887" i="3"/>
  <c r="G887" i="3"/>
  <c r="H887" i="3"/>
  <c r="I887" i="3"/>
  <c r="J887" i="3"/>
  <c r="K887" i="3"/>
  <c r="L887" i="3"/>
  <c r="M887" i="3"/>
  <c r="N887" i="3"/>
  <c r="E888" i="3"/>
  <c r="F888" i="3"/>
  <c r="G888" i="3"/>
  <c r="H888" i="3"/>
  <c r="I888" i="3"/>
  <c r="J888" i="3"/>
  <c r="K888" i="3"/>
  <c r="L888" i="3"/>
  <c r="M888" i="3"/>
  <c r="N888" i="3"/>
  <c r="E889" i="3"/>
  <c r="F889" i="3"/>
  <c r="G889" i="3"/>
  <c r="H889" i="3"/>
  <c r="I889" i="3"/>
  <c r="J889" i="3"/>
  <c r="K889" i="3"/>
  <c r="L889" i="3"/>
  <c r="M889" i="3"/>
  <c r="N889" i="3"/>
  <c r="E890" i="3"/>
  <c r="F890" i="3"/>
  <c r="G890" i="3"/>
  <c r="H890" i="3"/>
  <c r="I890" i="3"/>
  <c r="J890" i="3"/>
  <c r="K890" i="3"/>
  <c r="L890" i="3"/>
  <c r="M890" i="3"/>
  <c r="N890" i="3"/>
  <c r="E891" i="3"/>
  <c r="F891" i="3"/>
  <c r="G891" i="3"/>
  <c r="H891" i="3"/>
  <c r="I891" i="3"/>
  <c r="J891" i="3"/>
  <c r="K891" i="3"/>
  <c r="L891" i="3"/>
  <c r="M891" i="3"/>
  <c r="N891" i="3"/>
  <c r="E892" i="3"/>
  <c r="F892" i="3"/>
  <c r="G892" i="3"/>
  <c r="H892" i="3"/>
  <c r="I892" i="3"/>
  <c r="J892" i="3"/>
  <c r="K892" i="3"/>
  <c r="L892" i="3"/>
  <c r="M892" i="3"/>
  <c r="N892" i="3"/>
  <c r="E893" i="3"/>
  <c r="F893" i="3"/>
  <c r="G893" i="3"/>
  <c r="H893" i="3"/>
  <c r="I893" i="3"/>
  <c r="J893" i="3"/>
  <c r="K893" i="3"/>
  <c r="L893" i="3"/>
  <c r="M893" i="3"/>
  <c r="N893" i="3"/>
  <c r="E894" i="3"/>
  <c r="F894" i="3"/>
  <c r="G894" i="3"/>
  <c r="H894" i="3"/>
  <c r="I894" i="3"/>
  <c r="J894" i="3"/>
  <c r="K894" i="3"/>
  <c r="L894" i="3"/>
  <c r="M894" i="3"/>
  <c r="N894" i="3"/>
  <c r="E895" i="3"/>
  <c r="F895" i="3"/>
  <c r="G895" i="3"/>
  <c r="H895" i="3"/>
  <c r="I895" i="3"/>
  <c r="J895" i="3"/>
  <c r="K895" i="3"/>
  <c r="L895" i="3"/>
  <c r="M895" i="3"/>
  <c r="N895" i="3"/>
  <c r="E896" i="3"/>
  <c r="F896" i="3"/>
  <c r="G896" i="3"/>
  <c r="H896" i="3"/>
  <c r="I896" i="3"/>
  <c r="J896" i="3"/>
  <c r="K896" i="3"/>
  <c r="L896" i="3"/>
  <c r="M896" i="3"/>
  <c r="N896" i="3"/>
  <c r="E897" i="3"/>
  <c r="F897" i="3"/>
  <c r="G897" i="3"/>
  <c r="H897" i="3"/>
  <c r="I897" i="3"/>
  <c r="J897" i="3"/>
  <c r="K897" i="3"/>
  <c r="L897" i="3"/>
  <c r="M897" i="3"/>
  <c r="N897" i="3"/>
  <c r="E898" i="3"/>
  <c r="F898" i="3"/>
  <c r="G898" i="3"/>
  <c r="H898" i="3"/>
  <c r="I898" i="3"/>
  <c r="J898" i="3"/>
  <c r="K898" i="3"/>
  <c r="L898" i="3"/>
  <c r="M898" i="3"/>
  <c r="N898" i="3"/>
  <c r="E899" i="3"/>
  <c r="F899" i="3"/>
  <c r="G899" i="3"/>
  <c r="H899" i="3"/>
  <c r="I899" i="3"/>
  <c r="J899" i="3"/>
  <c r="K899" i="3"/>
  <c r="L899" i="3"/>
  <c r="M899" i="3"/>
  <c r="N899" i="3"/>
  <c r="E900" i="3"/>
  <c r="F900" i="3"/>
  <c r="G900" i="3"/>
  <c r="H900" i="3"/>
  <c r="I900" i="3"/>
  <c r="J900" i="3"/>
  <c r="K900" i="3"/>
  <c r="L900" i="3"/>
  <c r="M900" i="3"/>
  <c r="N900" i="3"/>
  <c r="E901" i="3"/>
  <c r="F901" i="3"/>
  <c r="G901" i="3"/>
  <c r="H901" i="3"/>
  <c r="I901" i="3"/>
  <c r="J901" i="3"/>
  <c r="K901" i="3"/>
  <c r="L901" i="3"/>
  <c r="M901" i="3"/>
  <c r="N901" i="3"/>
  <c r="E902" i="3"/>
  <c r="F902" i="3"/>
  <c r="G902" i="3"/>
  <c r="H902" i="3"/>
  <c r="I902" i="3"/>
  <c r="J902" i="3"/>
  <c r="K902" i="3"/>
  <c r="L902" i="3"/>
  <c r="M902" i="3"/>
  <c r="N902" i="3"/>
  <c r="E903" i="3"/>
  <c r="F903" i="3"/>
  <c r="G903" i="3"/>
  <c r="H903" i="3"/>
  <c r="I903" i="3"/>
  <c r="J903" i="3"/>
  <c r="K903" i="3"/>
  <c r="L903" i="3"/>
  <c r="M903" i="3"/>
  <c r="N903" i="3"/>
  <c r="E904" i="3"/>
  <c r="F904" i="3"/>
  <c r="G904" i="3"/>
  <c r="H904" i="3"/>
  <c r="I904" i="3"/>
  <c r="J904" i="3"/>
  <c r="K904" i="3"/>
  <c r="L904" i="3"/>
  <c r="M904" i="3"/>
  <c r="N904" i="3"/>
  <c r="E905" i="3"/>
  <c r="F905" i="3"/>
  <c r="G905" i="3"/>
  <c r="H905" i="3"/>
  <c r="I905" i="3"/>
  <c r="J905" i="3"/>
  <c r="K905" i="3"/>
  <c r="L905" i="3"/>
  <c r="M905" i="3"/>
  <c r="N905" i="3"/>
  <c r="E906" i="3"/>
  <c r="F906" i="3"/>
  <c r="G906" i="3"/>
  <c r="H906" i="3"/>
  <c r="I906" i="3"/>
  <c r="J906" i="3"/>
  <c r="K906" i="3"/>
  <c r="L906" i="3"/>
  <c r="M906" i="3"/>
  <c r="N906" i="3"/>
  <c r="E907" i="3"/>
  <c r="F907" i="3"/>
  <c r="G907" i="3"/>
  <c r="H907" i="3"/>
  <c r="I907" i="3"/>
  <c r="J907" i="3"/>
  <c r="K907" i="3"/>
  <c r="L907" i="3"/>
  <c r="M907" i="3"/>
  <c r="N907" i="3"/>
  <c r="E908" i="3"/>
  <c r="F908" i="3"/>
  <c r="G908" i="3"/>
  <c r="H908" i="3"/>
  <c r="I908" i="3"/>
  <c r="J908" i="3"/>
  <c r="K908" i="3"/>
  <c r="L908" i="3"/>
  <c r="M908" i="3"/>
  <c r="N908" i="3"/>
  <c r="E909" i="3"/>
  <c r="F909" i="3"/>
  <c r="G909" i="3"/>
  <c r="H909" i="3"/>
  <c r="I909" i="3"/>
  <c r="J909" i="3"/>
  <c r="K909" i="3"/>
  <c r="L909" i="3"/>
  <c r="M909" i="3"/>
  <c r="N909" i="3"/>
  <c r="E910" i="3"/>
  <c r="F910" i="3"/>
  <c r="G910" i="3"/>
  <c r="H910" i="3"/>
  <c r="I910" i="3"/>
  <c r="J910" i="3"/>
  <c r="K910" i="3"/>
  <c r="L910" i="3"/>
  <c r="M910" i="3"/>
  <c r="N910" i="3"/>
  <c r="E911" i="3"/>
  <c r="F911" i="3"/>
  <c r="G911" i="3"/>
  <c r="H911" i="3"/>
  <c r="I911" i="3"/>
  <c r="J911" i="3"/>
  <c r="K911" i="3"/>
  <c r="L911" i="3"/>
  <c r="M911" i="3"/>
  <c r="N911" i="3"/>
  <c r="E912" i="3"/>
  <c r="F912" i="3"/>
  <c r="G912" i="3"/>
  <c r="H912" i="3"/>
  <c r="I912" i="3"/>
  <c r="J912" i="3"/>
  <c r="K912" i="3"/>
  <c r="L912" i="3"/>
  <c r="M912" i="3"/>
  <c r="N912" i="3"/>
  <c r="E913" i="3"/>
  <c r="F913" i="3"/>
  <c r="G913" i="3"/>
  <c r="H913" i="3"/>
  <c r="I913" i="3"/>
  <c r="J913" i="3"/>
  <c r="K913" i="3"/>
  <c r="L913" i="3"/>
  <c r="M913" i="3"/>
  <c r="N913" i="3"/>
  <c r="E914" i="3"/>
  <c r="F914" i="3"/>
  <c r="G914" i="3"/>
  <c r="H914" i="3"/>
  <c r="I914" i="3"/>
  <c r="J914" i="3"/>
  <c r="K914" i="3"/>
  <c r="L914" i="3"/>
  <c r="M914" i="3"/>
  <c r="N914" i="3"/>
  <c r="E915" i="3"/>
  <c r="F915" i="3"/>
  <c r="G915" i="3"/>
  <c r="H915" i="3"/>
  <c r="I915" i="3"/>
  <c r="J915" i="3"/>
  <c r="K915" i="3"/>
  <c r="L915" i="3"/>
  <c r="M915" i="3"/>
  <c r="N915" i="3"/>
  <c r="E916" i="3"/>
  <c r="F916" i="3"/>
  <c r="G916" i="3"/>
  <c r="H916" i="3"/>
  <c r="I916" i="3"/>
  <c r="J916" i="3"/>
  <c r="K916" i="3"/>
  <c r="L916" i="3"/>
  <c r="M916" i="3"/>
  <c r="N916" i="3"/>
  <c r="E917" i="3"/>
  <c r="F917" i="3"/>
  <c r="G917" i="3"/>
  <c r="H917" i="3"/>
  <c r="I917" i="3"/>
  <c r="J917" i="3"/>
  <c r="K917" i="3"/>
  <c r="L917" i="3"/>
  <c r="M917" i="3"/>
  <c r="N917" i="3"/>
  <c r="E918" i="3"/>
  <c r="F918" i="3"/>
  <c r="G918" i="3"/>
  <c r="H918" i="3"/>
  <c r="I918" i="3"/>
  <c r="J918" i="3"/>
  <c r="K918" i="3"/>
  <c r="L918" i="3"/>
  <c r="M918" i="3"/>
  <c r="N918" i="3"/>
  <c r="E919" i="3"/>
  <c r="F919" i="3"/>
  <c r="G919" i="3"/>
  <c r="H919" i="3"/>
  <c r="I919" i="3"/>
  <c r="J919" i="3"/>
  <c r="K919" i="3"/>
  <c r="L919" i="3"/>
  <c r="M919" i="3"/>
  <c r="N919" i="3"/>
  <c r="E920" i="3"/>
  <c r="F920" i="3"/>
  <c r="G920" i="3"/>
  <c r="H920" i="3"/>
  <c r="I920" i="3"/>
  <c r="J920" i="3"/>
  <c r="K920" i="3"/>
  <c r="L920" i="3"/>
  <c r="M920" i="3"/>
  <c r="N920" i="3"/>
  <c r="E921" i="3"/>
  <c r="F921" i="3"/>
  <c r="G921" i="3"/>
  <c r="H921" i="3"/>
  <c r="I921" i="3"/>
  <c r="J921" i="3"/>
  <c r="K921" i="3"/>
  <c r="L921" i="3"/>
  <c r="M921" i="3"/>
  <c r="N921" i="3"/>
  <c r="E922" i="3"/>
  <c r="F922" i="3"/>
  <c r="G922" i="3"/>
  <c r="H922" i="3"/>
  <c r="I922" i="3"/>
  <c r="J922" i="3"/>
  <c r="K922" i="3"/>
  <c r="L922" i="3"/>
  <c r="M922" i="3"/>
  <c r="N922" i="3"/>
  <c r="E923" i="3"/>
  <c r="F923" i="3"/>
  <c r="G923" i="3"/>
  <c r="H923" i="3"/>
  <c r="I923" i="3"/>
  <c r="J923" i="3"/>
  <c r="K923" i="3"/>
  <c r="L923" i="3"/>
  <c r="M923" i="3"/>
  <c r="N923" i="3"/>
  <c r="E924" i="3"/>
  <c r="F924" i="3"/>
  <c r="G924" i="3"/>
  <c r="H924" i="3"/>
  <c r="I924" i="3"/>
  <c r="J924" i="3"/>
  <c r="K924" i="3"/>
  <c r="L924" i="3"/>
  <c r="M924" i="3"/>
  <c r="N924" i="3"/>
  <c r="E925" i="3"/>
  <c r="F925" i="3"/>
  <c r="G925" i="3"/>
  <c r="H925" i="3"/>
  <c r="I925" i="3"/>
  <c r="J925" i="3"/>
  <c r="K925" i="3"/>
  <c r="L925" i="3"/>
  <c r="M925" i="3"/>
  <c r="N925" i="3"/>
  <c r="E926" i="3"/>
  <c r="F926" i="3"/>
  <c r="G926" i="3"/>
  <c r="H926" i="3"/>
  <c r="I926" i="3"/>
  <c r="J926" i="3"/>
  <c r="K926" i="3"/>
  <c r="L926" i="3"/>
  <c r="M926" i="3"/>
  <c r="N926" i="3"/>
  <c r="E927" i="3"/>
  <c r="F927" i="3"/>
  <c r="G927" i="3"/>
  <c r="H927" i="3"/>
  <c r="I927" i="3"/>
  <c r="J927" i="3"/>
  <c r="K927" i="3"/>
  <c r="L927" i="3"/>
  <c r="M927" i="3"/>
  <c r="N927" i="3"/>
  <c r="E928" i="3"/>
  <c r="F928" i="3"/>
  <c r="G928" i="3"/>
  <c r="H928" i="3"/>
  <c r="I928" i="3"/>
  <c r="J928" i="3"/>
  <c r="K928" i="3"/>
  <c r="L928" i="3"/>
  <c r="M928" i="3"/>
  <c r="N928" i="3"/>
  <c r="E929" i="3"/>
  <c r="F929" i="3"/>
  <c r="G929" i="3"/>
  <c r="H929" i="3"/>
  <c r="I929" i="3"/>
  <c r="J929" i="3"/>
  <c r="K929" i="3"/>
  <c r="L929" i="3"/>
  <c r="M929" i="3"/>
  <c r="N929" i="3"/>
  <c r="E930" i="3"/>
  <c r="F930" i="3"/>
  <c r="G930" i="3"/>
  <c r="H930" i="3"/>
  <c r="I930" i="3"/>
  <c r="J930" i="3"/>
  <c r="K930" i="3"/>
  <c r="L930" i="3"/>
  <c r="M930" i="3"/>
  <c r="N930" i="3"/>
  <c r="E931" i="3"/>
  <c r="F931" i="3"/>
  <c r="G931" i="3"/>
  <c r="H931" i="3"/>
  <c r="I931" i="3"/>
  <c r="J931" i="3"/>
  <c r="K931" i="3"/>
  <c r="L931" i="3"/>
  <c r="M931" i="3"/>
  <c r="N931" i="3"/>
  <c r="E932" i="3"/>
  <c r="F932" i="3"/>
  <c r="G932" i="3"/>
  <c r="H932" i="3"/>
  <c r="I932" i="3"/>
  <c r="J932" i="3"/>
  <c r="K932" i="3"/>
  <c r="L932" i="3"/>
  <c r="M932" i="3"/>
  <c r="N932" i="3"/>
  <c r="E933" i="3"/>
  <c r="F933" i="3"/>
  <c r="G933" i="3"/>
  <c r="H933" i="3"/>
  <c r="I933" i="3"/>
  <c r="J933" i="3"/>
  <c r="K933" i="3"/>
  <c r="L933" i="3"/>
  <c r="M933" i="3"/>
  <c r="N933" i="3"/>
  <c r="E934" i="3"/>
  <c r="F934" i="3"/>
  <c r="G934" i="3"/>
  <c r="H934" i="3"/>
  <c r="I934" i="3"/>
  <c r="J934" i="3"/>
  <c r="K934" i="3"/>
  <c r="L934" i="3"/>
  <c r="M934" i="3"/>
  <c r="N934" i="3"/>
  <c r="E935" i="3"/>
  <c r="F935" i="3"/>
  <c r="G935" i="3"/>
  <c r="H935" i="3"/>
  <c r="I935" i="3"/>
  <c r="J935" i="3"/>
  <c r="K935" i="3"/>
  <c r="L935" i="3"/>
  <c r="M935" i="3"/>
  <c r="N935" i="3"/>
  <c r="E936" i="3"/>
  <c r="F936" i="3"/>
  <c r="G936" i="3"/>
  <c r="H936" i="3"/>
  <c r="I936" i="3"/>
  <c r="J936" i="3"/>
  <c r="K936" i="3"/>
  <c r="L936" i="3"/>
  <c r="M936" i="3"/>
  <c r="N936" i="3"/>
  <c r="E937" i="3"/>
  <c r="F937" i="3"/>
  <c r="G937" i="3"/>
  <c r="H937" i="3"/>
  <c r="I937" i="3"/>
  <c r="J937" i="3"/>
  <c r="K937" i="3"/>
  <c r="L937" i="3"/>
  <c r="M937" i="3"/>
  <c r="N937" i="3"/>
  <c r="E938" i="3"/>
  <c r="F938" i="3"/>
  <c r="G938" i="3"/>
  <c r="H938" i="3"/>
  <c r="I938" i="3"/>
  <c r="J938" i="3"/>
  <c r="K938" i="3"/>
  <c r="L938" i="3"/>
  <c r="M938" i="3"/>
  <c r="N938" i="3"/>
  <c r="E939" i="3"/>
  <c r="F939" i="3"/>
  <c r="G939" i="3"/>
  <c r="H939" i="3"/>
  <c r="I939" i="3"/>
  <c r="J939" i="3"/>
  <c r="K939" i="3"/>
  <c r="L939" i="3"/>
  <c r="M939" i="3"/>
  <c r="N939" i="3"/>
  <c r="E940" i="3"/>
  <c r="F940" i="3"/>
  <c r="G940" i="3"/>
  <c r="H940" i="3"/>
  <c r="I940" i="3"/>
  <c r="J940" i="3"/>
  <c r="K940" i="3"/>
  <c r="L940" i="3"/>
  <c r="M940" i="3"/>
  <c r="N940" i="3"/>
  <c r="E941" i="3"/>
  <c r="F941" i="3"/>
  <c r="G941" i="3"/>
  <c r="H941" i="3"/>
  <c r="I941" i="3"/>
  <c r="J941" i="3"/>
  <c r="K941" i="3"/>
  <c r="L941" i="3"/>
  <c r="M941" i="3"/>
  <c r="N941" i="3"/>
  <c r="E942" i="3"/>
  <c r="F942" i="3"/>
  <c r="G942" i="3"/>
  <c r="H942" i="3"/>
  <c r="I942" i="3"/>
  <c r="J942" i="3"/>
  <c r="K942" i="3"/>
  <c r="L942" i="3"/>
  <c r="M942" i="3"/>
  <c r="N942" i="3"/>
  <c r="E943" i="3"/>
  <c r="F943" i="3"/>
  <c r="G943" i="3"/>
  <c r="H943" i="3"/>
  <c r="I943" i="3"/>
  <c r="J943" i="3"/>
  <c r="K943" i="3"/>
  <c r="L943" i="3"/>
  <c r="M943" i="3"/>
  <c r="N943" i="3"/>
  <c r="E944" i="3"/>
  <c r="F944" i="3"/>
  <c r="G944" i="3"/>
  <c r="H944" i="3"/>
  <c r="I944" i="3"/>
  <c r="J944" i="3"/>
  <c r="K944" i="3"/>
  <c r="L944" i="3"/>
  <c r="M944" i="3"/>
  <c r="N944" i="3"/>
  <c r="E945" i="3"/>
  <c r="F945" i="3"/>
  <c r="G945" i="3"/>
  <c r="H945" i="3"/>
  <c r="I945" i="3"/>
  <c r="J945" i="3"/>
  <c r="K945" i="3"/>
  <c r="L945" i="3"/>
  <c r="M945" i="3"/>
  <c r="N945" i="3"/>
  <c r="E946" i="3"/>
  <c r="F946" i="3"/>
  <c r="G946" i="3"/>
  <c r="H946" i="3"/>
  <c r="I946" i="3"/>
  <c r="J946" i="3"/>
  <c r="K946" i="3"/>
  <c r="L946" i="3"/>
  <c r="M946" i="3"/>
  <c r="N946" i="3"/>
  <c r="E947" i="3"/>
  <c r="F947" i="3"/>
  <c r="G947" i="3"/>
  <c r="H947" i="3"/>
  <c r="I947" i="3"/>
  <c r="J947" i="3"/>
  <c r="K947" i="3"/>
  <c r="L947" i="3"/>
  <c r="M947" i="3"/>
  <c r="N947" i="3"/>
  <c r="E948" i="3"/>
  <c r="F948" i="3"/>
  <c r="G948" i="3"/>
  <c r="H948" i="3"/>
  <c r="I948" i="3"/>
  <c r="J948" i="3"/>
  <c r="K948" i="3"/>
  <c r="L948" i="3"/>
  <c r="M948" i="3"/>
  <c r="N948" i="3"/>
  <c r="E949" i="3"/>
  <c r="F949" i="3"/>
  <c r="G949" i="3"/>
  <c r="H949" i="3"/>
  <c r="I949" i="3"/>
  <c r="J949" i="3"/>
  <c r="K949" i="3"/>
  <c r="L949" i="3"/>
  <c r="M949" i="3"/>
  <c r="N949" i="3"/>
  <c r="E950" i="3"/>
  <c r="F950" i="3"/>
  <c r="G950" i="3"/>
  <c r="H950" i="3"/>
  <c r="I950" i="3"/>
  <c r="J950" i="3"/>
  <c r="K950" i="3"/>
  <c r="L950" i="3"/>
  <c r="M950" i="3"/>
  <c r="N950" i="3"/>
  <c r="E951" i="3"/>
  <c r="F951" i="3"/>
  <c r="G951" i="3"/>
  <c r="H951" i="3"/>
  <c r="I951" i="3"/>
  <c r="J951" i="3"/>
  <c r="K951" i="3"/>
  <c r="L951" i="3"/>
  <c r="M951" i="3"/>
  <c r="N951" i="3"/>
  <c r="E952" i="3"/>
  <c r="F952" i="3"/>
  <c r="G952" i="3"/>
  <c r="H952" i="3"/>
  <c r="I952" i="3"/>
  <c r="J952" i="3"/>
  <c r="K952" i="3"/>
  <c r="L952" i="3"/>
  <c r="M952" i="3"/>
  <c r="N952" i="3"/>
  <c r="E953" i="3"/>
  <c r="F953" i="3"/>
  <c r="G953" i="3"/>
  <c r="H953" i="3"/>
  <c r="I953" i="3"/>
  <c r="J953" i="3"/>
  <c r="K953" i="3"/>
  <c r="L953" i="3"/>
  <c r="M953" i="3"/>
  <c r="N953" i="3"/>
  <c r="E954" i="3"/>
  <c r="F954" i="3"/>
  <c r="G954" i="3"/>
  <c r="H954" i="3"/>
  <c r="I954" i="3"/>
  <c r="J954" i="3"/>
  <c r="K954" i="3"/>
  <c r="L954" i="3"/>
  <c r="M954" i="3"/>
  <c r="N954" i="3"/>
  <c r="E955" i="3"/>
  <c r="F955" i="3"/>
  <c r="G955" i="3"/>
  <c r="H955" i="3"/>
  <c r="I955" i="3"/>
  <c r="J955" i="3"/>
  <c r="K955" i="3"/>
  <c r="L955" i="3"/>
  <c r="M955" i="3"/>
  <c r="N955" i="3"/>
  <c r="E956" i="3"/>
  <c r="F956" i="3"/>
  <c r="G956" i="3"/>
  <c r="H956" i="3"/>
  <c r="I956" i="3"/>
  <c r="J956" i="3"/>
  <c r="K956" i="3"/>
  <c r="L956" i="3"/>
  <c r="M956" i="3"/>
  <c r="N956" i="3"/>
  <c r="E957" i="3"/>
  <c r="F957" i="3"/>
  <c r="G957" i="3"/>
  <c r="H957" i="3"/>
  <c r="I957" i="3"/>
  <c r="J957" i="3"/>
  <c r="K957" i="3"/>
  <c r="L957" i="3"/>
  <c r="M957" i="3"/>
  <c r="N957" i="3"/>
  <c r="E958" i="3"/>
  <c r="F958" i="3"/>
  <c r="G958" i="3"/>
  <c r="H958" i="3"/>
  <c r="I958" i="3"/>
  <c r="J958" i="3"/>
  <c r="K958" i="3"/>
  <c r="L958" i="3"/>
  <c r="M958" i="3"/>
  <c r="N958" i="3"/>
  <c r="E959" i="3"/>
  <c r="F959" i="3"/>
  <c r="G959" i="3"/>
  <c r="H959" i="3"/>
  <c r="I959" i="3"/>
  <c r="J959" i="3"/>
  <c r="K959" i="3"/>
  <c r="L959" i="3"/>
  <c r="M959" i="3"/>
  <c r="N959" i="3"/>
  <c r="E960" i="3"/>
  <c r="F960" i="3"/>
  <c r="G960" i="3"/>
  <c r="H960" i="3"/>
  <c r="I960" i="3"/>
  <c r="J960" i="3"/>
  <c r="K960" i="3"/>
  <c r="L960" i="3"/>
  <c r="M960" i="3"/>
  <c r="N960" i="3"/>
  <c r="E961" i="3"/>
  <c r="F961" i="3"/>
  <c r="G961" i="3"/>
  <c r="H961" i="3"/>
  <c r="I961" i="3"/>
  <c r="J961" i="3"/>
  <c r="K961" i="3"/>
  <c r="L961" i="3"/>
  <c r="M961" i="3"/>
  <c r="N961" i="3"/>
  <c r="E962" i="3"/>
  <c r="F962" i="3"/>
  <c r="G962" i="3"/>
  <c r="H962" i="3"/>
  <c r="I962" i="3"/>
  <c r="J962" i="3"/>
  <c r="K962" i="3"/>
  <c r="L962" i="3"/>
  <c r="M962" i="3"/>
  <c r="N962" i="3"/>
  <c r="E963" i="3"/>
  <c r="F963" i="3"/>
  <c r="G963" i="3"/>
  <c r="H963" i="3"/>
  <c r="I963" i="3"/>
  <c r="J963" i="3"/>
  <c r="K963" i="3"/>
  <c r="L963" i="3"/>
  <c r="M963" i="3"/>
  <c r="N963" i="3"/>
  <c r="E964" i="3"/>
  <c r="F964" i="3"/>
  <c r="G964" i="3"/>
  <c r="H964" i="3"/>
  <c r="I964" i="3"/>
  <c r="J964" i="3"/>
  <c r="K964" i="3"/>
  <c r="L964" i="3"/>
  <c r="M964" i="3"/>
  <c r="N964" i="3"/>
  <c r="E965" i="3"/>
  <c r="F965" i="3"/>
  <c r="G965" i="3"/>
  <c r="H965" i="3"/>
  <c r="I965" i="3"/>
  <c r="J965" i="3"/>
  <c r="K965" i="3"/>
  <c r="L965" i="3"/>
  <c r="M965" i="3"/>
  <c r="N965" i="3"/>
  <c r="E966" i="3"/>
  <c r="F966" i="3"/>
  <c r="G966" i="3"/>
  <c r="H966" i="3"/>
  <c r="I966" i="3"/>
  <c r="J966" i="3"/>
  <c r="K966" i="3"/>
  <c r="L966" i="3"/>
  <c r="M966" i="3"/>
  <c r="N966" i="3"/>
  <c r="E967" i="3"/>
  <c r="F967" i="3"/>
  <c r="G967" i="3"/>
  <c r="H967" i="3"/>
  <c r="I967" i="3"/>
  <c r="J967" i="3"/>
  <c r="K967" i="3"/>
  <c r="L967" i="3"/>
  <c r="M967" i="3"/>
  <c r="N967" i="3"/>
  <c r="E968" i="3"/>
  <c r="F968" i="3"/>
  <c r="G968" i="3"/>
  <c r="H968" i="3"/>
  <c r="I968" i="3"/>
  <c r="J968" i="3"/>
  <c r="K968" i="3"/>
  <c r="L968" i="3"/>
  <c r="M968" i="3"/>
  <c r="N968" i="3"/>
  <c r="E969" i="3"/>
  <c r="F969" i="3"/>
  <c r="G969" i="3"/>
  <c r="H969" i="3"/>
  <c r="I969" i="3"/>
  <c r="J969" i="3"/>
  <c r="K969" i="3"/>
  <c r="L969" i="3"/>
  <c r="M969" i="3"/>
  <c r="N969" i="3"/>
  <c r="E970" i="3"/>
  <c r="F970" i="3"/>
  <c r="G970" i="3"/>
  <c r="H970" i="3"/>
  <c r="I970" i="3"/>
  <c r="J970" i="3"/>
  <c r="K970" i="3"/>
  <c r="L970" i="3"/>
  <c r="M970" i="3"/>
  <c r="N970" i="3"/>
  <c r="E971" i="3"/>
  <c r="F971" i="3"/>
  <c r="G971" i="3"/>
  <c r="H971" i="3"/>
  <c r="I971" i="3"/>
  <c r="J971" i="3"/>
  <c r="K971" i="3"/>
  <c r="L971" i="3"/>
  <c r="M971" i="3"/>
  <c r="N971" i="3"/>
  <c r="E972" i="3"/>
  <c r="F972" i="3"/>
  <c r="G972" i="3"/>
  <c r="H972" i="3"/>
  <c r="I972" i="3"/>
  <c r="J972" i="3"/>
  <c r="K972" i="3"/>
  <c r="L972" i="3"/>
  <c r="M972" i="3"/>
  <c r="N972" i="3"/>
  <c r="E973" i="3"/>
  <c r="F973" i="3"/>
  <c r="G973" i="3"/>
  <c r="H973" i="3"/>
  <c r="I973" i="3"/>
  <c r="J973" i="3"/>
  <c r="K973" i="3"/>
  <c r="L973" i="3"/>
  <c r="M973" i="3"/>
  <c r="N973" i="3"/>
  <c r="E974" i="3"/>
  <c r="F974" i="3"/>
  <c r="G974" i="3"/>
  <c r="H974" i="3"/>
  <c r="I974" i="3"/>
  <c r="J974" i="3"/>
  <c r="K974" i="3"/>
  <c r="L974" i="3"/>
  <c r="M974" i="3"/>
  <c r="N974" i="3"/>
  <c r="E975" i="3"/>
  <c r="F975" i="3"/>
  <c r="G975" i="3"/>
  <c r="H975" i="3"/>
  <c r="I975" i="3"/>
  <c r="J975" i="3"/>
  <c r="K975" i="3"/>
  <c r="L975" i="3"/>
  <c r="M975" i="3"/>
  <c r="N975" i="3"/>
  <c r="E976" i="3"/>
  <c r="F976" i="3"/>
  <c r="G976" i="3"/>
  <c r="H976" i="3"/>
  <c r="I976" i="3"/>
  <c r="J976" i="3"/>
  <c r="K976" i="3"/>
  <c r="L976" i="3"/>
  <c r="M976" i="3"/>
  <c r="N976" i="3"/>
  <c r="E977" i="3"/>
  <c r="F977" i="3"/>
  <c r="G977" i="3"/>
  <c r="H977" i="3"/>
  <c r="I977" i="3"/>
  <c r="J977" i="3"/>
  <c r="K977" i="3"/>
  <c r="L977" i="3"/>
  <c r="M977" i="3"/>
  <c r="N977" i="3"/>
  <c r="E978" i="3"/>
  <c r="F978" i="3"/>
  <c r="G978" i="3"/>
  <c r="H978" i="3"/>
  <c r="I978" i="3"/>
  <c r="J978" i="3"/>
  <c r="K978" i="3"/>
  <c r="L978" i="3"/>
  <c r="M978" i="3"/>
  <c r="N978" i="3"/>
  <c r="E979" i="3"/>
  <c r="F979" i="3"/>
  <c r="G979" i="3"/>
  <c r="H979" i="3"/>
  <c r="I979" i="3"/>
  <c r="J979" i="3"/>
  <c r="K979" i="3"/>
  <c r="L979" i="3"/>
  <c r="M979" i="3"/>
  <c r="N979" i="3"/>
  <c r="E980" i="3"/>
  <c r="F980" i="3"/>
  <c r="G980" i="3"/>
  <c r="H980" i="3"/>
  <c r="I980" i="3"/>
  <c r="J980" i="3"/>
  <c r="K980" i="3"/>
  <c r="L980" i="3"/>
  <c r="M980" i="3"/>
  <c r="N980" i="3"/>
  <c r="E981" i="3"/>
  <c r="F981" i="3"/>
  <c r="G981" i="3"/>
  <c r="H981" i="3"/>
  <c r="I981" i="3"/>
  <c r="J981" i="3"/>
  <c r="K981" i="3"/>
  <c r="L981" i="3"/>
  <c r="M981" i="3"/>
  <c r="N981" i="3"/>
  <c r="E982" i="3"/>
  <c r="F982" i="3"/>
  <c r="G982" i="3"/>
  <c r="H982" i="3"/>
  <c r="I982" i="3"/>
  <c r="J982" i="3"/>
  <c r="K982" i="3"/>
  <c r="L982" i="3"/>
  <c r="M982" i="3"/>
  <c r="N982" i="3"/>
  <c r="E983" i="3"/>
  <c r="F983" i="3"/>
  <c r="G983" i="3"/>
  <c r="H983" i="3"/>
  <c r="I983" i="3"/>
  <c r="J983" i="3"/>
  <c r="K983" i="3"/>
  <c r="L983" i="3"/>
  <c r="M983" i="3"/>
  <c r="N983" i="3"/>
  <c r="E984" i="3"/>
  <c r="F984" i="3"/>
  <c r="G984" i="3"/>
  <c r="H984" i="3"/>
  <c r="I984" i="3"/>
  <c r="J984" i="3"/>
  <c r="K984" i="3"/>
  <c r="L984" i="3"/>
  <c r="M984" i="3"/>
  <c r="N984" i="3"/>
  <c r="E985" i="3"/>
  <c r="F985" i="3"/>
  <c r="G985" i="3"/>
  <c r="H985" i="3"/>
  <c r="I985" i="3"/>
  <c r="J985" i="3"/>
  <c r="K985" i="3"/>
  <c r="L985" i="3"/>
  <c r="M985" i="3"/>
  <c r="N985" i="3"/>
  <c r="E986" i="3"/>
  <c r="F986" i="3"/>
  <c r="G986" i="3"/>
  <c r="H986" i="3"/>
  <c r="I986" i="3"/>
  <c r="J986" i="3"/>
  <c r="K986" i="3"/>
  <c r="L986" i="3"/>
  <c r="M986" i="3"/>
  <c r="N986" i="3"/>
  <c r="E987" i="3"/>
  <c r="F987" i="3"/>
  <c r="G987" i="3"/>
  <c r="H987" i="3"/>
  <c r="I987" i="3"/>
  <c r="J987" i="3"/>
  <c r="K987" i="3"/>
  <c r="L987" i="3"/>
  <c r="M987" i="3"/>
  <c r="N987" i="3"/>
  <c r="E988" i="3"/>
  <c r="F988" i="3"/>
  <c r="G988" i="3"/>
  <c r="H988" i="3"/>
  <c r="I988" i="3"/>
  <c r="J988" i="3"/>
  <c r="K988" i="3"/>
  <c r="L988" i="3"/>
  <c r="M988" i="3"/>
  <c r="N988" i="3"/>
  <c r="E989" i="3"/>
  <c r="F989" i="3"/>
  <c r="G989" i="3"/>
  <c r="H989" i="3"/>
  <c r="I989" i="3"/>
  <c r="J989" i="3"/>
  <c r="K989" i="3"/>
  <c r="L989" i="3"/>
  <c r="M989" i="3"/>
  <c r="N989" i="3"/>
  <c r="E990" i="3"/>
  <c r="F990" i="3"/>
  <c r="G990" i="3"/>
  <c r="H990" i="3"/>
  <c r="I990" i="3"/>
  <c r="J990" i="3"/>
  <c r="K990" i="3"/>
  <c r="L990" i="3"/>
  <c r="M990" i="3"/>
  <c r="N990" i="3"/>
  <c r="E991" i="3"/>
  <c r="F991" i="3"/>
  <c r="G991" i="3"/>
  <c r="H991" i="3"/>
  <c r="I991" i="3"/>
  <c r="J991" i="3"/>
  <c r="K991" i="3"/>
  <c r="L991" i="3"/>
  <c r="M991" i="3"/>
  <c r="N991" i="3"/>
  <c r="E992" i="3"/>
  <c r="F992" i="3"/>
  <c r="G992" i="3"/>
  <c r="H992" i="3"/>
  <c r="I992" i="3"/>
  <c r="J992" i="3"/>
  <c r="K992" i="3"/>
  <c r="L992" i="3"/>
  <c r="M992" i="3"/>
  <c r="N992" i="3"/>
  <c r="E993" i="3"/>
  <c r="F993" i="3"/>
  <c r="G993" i="3"/>
  <c r="H993" i="3"/>
  <c r="I993" i="3"/>
  <c r="J993" i="3"/>
  <c r="K993" i="3"/>
  <c r="L993" i="3"/>
  <c r="M993" i="3"/>
  <c r="N993" i="3"/>
  <c r="E994" i="3"/>
  <c r="F994" i="3"/>
  <c r="G994" i="3"/>
  <c r="H994" i="3"/>
  <c r="I994" i="3"/>
  <c r="J994" i="3"/>
  <c r="K994" i="3"/>
  <c r="L994" i="3"/>
  <c r="M994" i="3"/>
  <c r="N994" i="3"/>
  <c r="E995" i="3"/>
  <c r="F995" i="3"/>
  <c r="G995" i="3"/>
  <c r="H995" i="3"/>
  <c r="I995" i="3"/>
  <c r="J995" i="3"/>
  <c r="K995" i="3"/>
  <c r="L995" i="3"/>
  <c r="M995" i="3"/>
  <c r="N995" i="3"/>
  <c r="E996" i="3"/>
  <c r="F996" i="3"/>
  <c r="G996" i="3"/>
  <c r="H996" i="3"/>
  <c r="I996" i="3"/>
  <c r="J996" i="3"/>
  <c r="K996" i="3"/>
  <c r="L996" i="3"/>
  <c r="M996" i="3"/>
  <c r="N996" i="3"/>
  <c r="E997" i="3"/>
  <c r="F997" i="3"/>
  <c r="G997" i="3"/>
  <c r="H997" i="3"/>
  <c r="I997" i="3"/>
  <c r="J997" i="3"/>
  <c r="K997" i="3"/>
  <c r="L997" i="3"/>
  <c r="M997" i="3"/>
  <c r="N997" i="3"/>
  <c r="E998" i="3"/>
  <c r="F998" i="3"/>
  <c r="G998" i="3"/>
  <c r="H998" i="3"/>
  <c r="I998" i="3"/>
  <c r="J998" i="3"/>
  <c r="K998" i="3"/>
  <c r="L998" i="3"/>
  <c r="M998" i="3"/>
  <c r="N998" i="3"/>
  <c r="E999" i="3"/>
  <c r="F999" i="3"/>
  <c r="G999" i="3"/>
  <c r="H999" i="3"/>
  <c r="I999" i="3"/>
  <c r="J999" i="3"/>
  <c r="K999" i="3"/>
  <c r="L999" i="3"/>
  <c r="M999" i="3"/>
  <c r="N999" i="3"/>
  <c r="E1000" i="3"/>
  <c r="F1000" i="3"/>
  <c r="G1000" i="3"/>
  <c r="H1000" i="3"/>
  <c r="I1000" i="3"/>
  <c r="J1000" i="3"/>
  <c r="K1000" i="3"/>
  <c r="L1000" i="3"/>
  <c r="M1000" i="3"/>
  <c r="N1000" i="3"/>
  <c r="E1001" i="3"/>
  <c r="F1001" i="3"/>
  <c r="G1001" i="3"/>
  <c r="H1001" i="3"/>
  <c r="I1001" i="3"/>
  <c r="J1001" i="3"/>
  <c r="K1001" i="3"/>
  <c r="L1001" i="3"/>
  <c r="M1001" i="3"/>
  <c r="N1001" i="3"/>
  <c r="E1002" i="3"/>
  <c r="F1002" i="3"/>
  <c r="G1002" i="3"/>
  <c r="H1002" i="3"/>
  <c r="I1002" i="3"/>
  <c r="J1002" i="3"/>
  <c r="K1002" i="3"/>
  <c r="L1002" i="3"/>
  <c r="M1002" i="3"/>
  <c r="N1002" i="3"/>
  <c r="E1003" i="3"/>
  <c r="F1003" i="3"/>
  <c r="G1003" i="3"/>
  <c r="H1003" i="3"/>
  <c r="I1003" i="3"/>
  <c r="J1003" i="3"/>
  <c r="K1003" i="3"/>
  <c r="L1003" i="3"/>
  <c r="M1003" i="3"/>
  <c r="N1003" i="3"/>
  <c r="E1004" i="3"/>
  <c r="F1004" i="3"/>
  <c r="G1004" i="3"/>
  <c r="H1004" i="3"/>
  <c r="I1004" i="3"/>
  <c r="J1004" i="3"/>
  <c r="K1004" i="3"/>
  <c r="L1004" i="3"/>
  <c r="M1004" i="3"/>
  <c r="N1004" i="3"/>
  <c r="E1005" i="3"/>
  <c r="F1005" i="3"/>
  <c r="G1005" i="3"/>
  <c r="H1005" i="3"/>
  <c r="I1005" i="3"/>
  <c r="J1005" i="3"/>
  <c r="K1005" i="3"/>
  <c r="L1005" i="3"/>
  <c r="M1005" i="3"/>
  <c r="N1005" i="3"/>
  <c r="E1006" i="3"/>
  <c r="F1006" i="3"/>
  <c r="G1006" i="3"/>
  <c r="H1006" i="3"/>
  <c r="I1006" i="3"/>
  <c r="J1006" i="3"/>
  <c r="K1006" i="3"/>
  <c r="L1006" i="3"/>
  <c r="M1006" i="3"/>
  <c r="N1006" i="3"/>
  <c r="E1007" i="3"/>
  <c r="F1007" i="3"/>
  <c r="G1007" i="3"/>
  <c r="H1007" i="3"/>
  <c r="I1007" i="3"/>
  <c r="J1007" i="3"/>
  <c r="K1007" i="3"/>
  <c r="L1007" i="3"/>
  <c r="M1007" i="3"/>
  <c r="N1007" i="3"/>
  <c r="E1008" i="3"/>
  <c r="F1008" i="3"/>
  <c r="G1008" i="3"/>
  <c r="H1008" i="3"/>
  <c r="I1008" i="3"/>
  <c r="J1008" i="3"/>
  <c r="K1008" i="3"/>
  <c r="L1008" i="3"/>
  <c r="M1008" i="3"/>
  <c r="N1008" i="3"/>
  <c r="E1009" i="3"/>
  <c r="F1009" i="3"/>
  <c r="G1009" i="3"/>
  <c r="H1009" i="3"/>
  <c r="I1009" i="3"/>
  <c r="J1009" i="3"/>
  <c r="K1009" i="3"/>
  <c r="L1009" i="3"/>
  <c r="M1009" i="3"/>
  <c r="N1009" i="3"/>
  <c r="E1010" i="3"/>
  <c r="F1010" i="3"/>
  <c r="G1010" i="3"/>
  <c r="H1010" i="3"/>
  <c r="I1010" i="3"/>
  <c r="J1010" i="3"/>
  <c r="K1010" i="3"/>
  <c r="L1010" i="3"/>
  <c r="M1010" i="3"/>
  <c r="N1010" i="3"/>
  <c r="E1011" i="3"/>
  <c r="F1011" i="3"/>
  <c r="G1011" i="3"/>
  <c r="H1011" i="3"/>
  <c r="I1011" i="3"/>
  <c r="J1011" i="3"/>
  <c r="K1011" i="3"/>
  <c r="L1011" i="3"/>
  <c r="M1011" i="3"/>
  <c r="N1011" i="3"/>
  <c r="E1012" i="3"/>
  <c r="F1012" i="3"/>
  <c r="G1012" i="3"/>
  <c r="H1012" i="3"/>
  <c r="I1012" i="3"/>
  <c r="J1012" i="3"/>
  <c r="K1012" i="3"/>
  <c r="L1012" i="3"/>
  <c r="M1012" i="3"/>
  <c r="N1012" i="3"/>
  <c r="E1013" i="3"/>
  <c r="F1013" i="3"/>
  <c r="G1013" i="3"/>
  <c r="H1013" i="3"/>
  <c r="I1013" i="3"/>
  <c r="J1013" i="3"/>
  <c r="K1013" i="3"/>
  <c r="L1013" i="3"/>
  <c r="M1013" i="3"/>
  <c r="N1013" i="3"/>
  <c r="E1014" i="3"/>
  <c r="F1014" i="3"/>
  <c r="G1014" i="3"/>
  <c r="H1014" i="3"/>
  <c r="I1014" i="3"/>
  <c r="J1014" i="3"/>
  <c r="K1014" i="3"/>
  <c r="L1014" i="3"/>
  <c r="M1014" i="3"/>
  <c r="N1014" i="3"/>
  <c r="E1015" i="3"/>
  <c r="F1015" i="3"/>
  <c r="G1015" i="3"/>
  <c r="H1015" i="3"/>
  <c r="I1015" i="3"/>
  <c r="J1015" i="3"/>
  <c r="K1015" i="3"/>
  <c r="L1015" i="3"/>
  <c r="M1015" i="3"/>
  <c r="N1015" i="3"/>
  <c r="E1016" i="3"/>
  <c r="F1016" i="3"/>
  <c r="G1016" i="3"/>
  <c r="H1016" i="3"/>
  <c r="I1016" i="3"/>
  <c r="J1016" i="3"/>
  <c r="K1016" i="3"/>
  <c r="L1016" i="3"/>
  <c r="M1016" i="3"/>
  <c r="N1016" i="3"/>
  <c r="E1017" i="3"/>
  <c r="F1017" i="3"/>
  <c r="G1017" i="3"/>
  <c r="H1017" i="3"/>
  <c r="I1017" i="3"/>
  <c r="J1017" i="3"/>
  <c r="K1017" i="3"/>
  <c r="L1017" i="3"/>
  <c r="M1017" i="3"/>
  <c r="N1017" i="3"/>
  <c r="E1018" i="3"/>
  <c r="F1018" i="3"/>
  <c r="G1018" i="3"/>
  <c r="H1018" i="3"/>
  <c r="I1018" i="3"/>
  <c r="J1018" i="3"/>
  <c r="K1018" i="3"/>
  <c r="L1018" i="3"/>
  <c r="M1018" i="3"/>
  <c r="N1018" i="3"/>
  <c r="E1019" i="3"/>
  <c r="F1019" i="3"/>
  <c r="G1019" i="3"/>
  <c r="H1019" i="3"/>
  <c r="I1019" i="3"/>
  <c r="J1019" i="3"/>
  <c r="K1019" i="3"/>
  <c r="L1019" i="3"/>
  <c r="M1019" i="3"/>
  <c r="N1019" i="3"/>
  <c r="E1020" i="3"/>
  <c r="F1020" i="3"/>
  <c r="G1020" i="3"/>
  <c r="H1020" i="3"/>
  <c r="I1020" i="3"/>
  <c r="J1020" i="3"/>
  <c r="K1020" i="3"/>
  <c r="L1020" i="3"/>
  <c r="M1020" i="3"/>
  <c r="N1020" i="3"/>
  <c r="E1021" i="3"/>
  <c r="F1021" i="3"/>
  <c r="G1021" i="3"/>
  <c r="H1021" i="3"/>
  <c r="I1021" i="3"/>
  <c r="J1021" i="3"/>
  <c r="K1021" i="3"/>
  <c r="L1021" i="3"/>
  <c r="M1021" i="3"/>
  <c r="N1021" i="3"/>
  <c r="E1022" i="3"/>
  <c r="F1022" i="3"/>
  <c r="G1022" i="3"/>
  <c r="H1022" i="3"/>
  <c r="I1022" i="3"/>
  <c r="J1022" i="3"/>
  <c r="K1022" i="3"/>
  <c r="L1022" i="3"/>
  <c r="M1022" i="3"/>
  <c r="N1022" i="3"/>
  <c r="E1023" i="3"/>
  <c r="F1023" i="3"/>
  <c r="G1023" i="3"/>
  <c r="H1023" i="3"/>
  <c r="I1023" i="3"/>
  <c r="J1023" i="3"/>
  <c r="K1023" i="3"/>
  <c r="L1023" i="3"/>
  <c r="M1023" i="3"/>
  <c r="N1023" i="3"/>
  <c r="E1024" i="3"/>
  <c r="F1024" i="3"/>
  <c r="G1024" i="3"/>
  <c r="H1024" i="3"/>
  <c r="I1024" i="3"/>
  <c r="J1024" i="3"/>
  <c r="K1024" i="3"/>
  <c r="L1024" i="3"/>
  <c r="M1024" i="3"/>
  <c r="N1024" i="3"/>
  <c r="E1025" i="3"/>
  <c r="F1025" i="3"/>
  <c r="G1025" i="3"/>
  <c r="H1025" i="3"/>
  <c r="I1025" i="3"/>
  <c r="J1025" i="3"/>
  <c r="K1025" i="3"/>
  <c r="L1025" i="3"/>
  <c r="M1025" i="3"/>
  <c r="N1025" i="3"/>
  <c r="E1026" i="3"/>
  <c r="F1026" i="3"/>
  <c r="G1026" i="3"/>
  <c r="H1026" i="3"/>
  <c r="I1026" i="3"/>
  <c r="J1026" i="3"/>
  <c r="K1026" i="3"/>
  <c r="L1026" i="3"/>
  <c r="M1026" i="3"/>
  <c r="N1026" i="3"/>
  <c r="E1027" i="3"/>
  <c r="F1027" i="3"/>
  <c r="G1027" i="3"/>
  <c r="H1027" i="3"/>
  <c r="I1027" i="3"/>
  <c r="J1027" i="3"/>
  <c r="K1027" i="3"/>
  <c r="L1027" i="3"/>
  <c r="M1027" i="3"/>
  <c r="N1027" i="3"/>
  <c r="E1028" i="3"/>
  <c r="F1028" i="3"/>
  <c r="G1028" i="3"/>
  <c r="H1028" i="3"/>
  <c r="I1028" i="3"/>
  <c r="J1028" i="3"/>
  <c r="K1028" i="3"/>
  <c r="L1028" i="3"/>
  <c r="M1028" i="3"/>
  <c r="N1028" i="3"/>
  <c r="E1029" i="3"/>
  <c r="F1029" i="3"/>
  <c r="G1029" i="3"/>
  <c r="H1029" i="3"/>
  <c r="I1029" i="3"/>
  <c r="J1029" i="3"/>
  <c r="K1029" i="3"/>
  <c r="L1029" i="3"/>
  <c r="M1029" i="3"/>
  <c r="N1029" i="3"/>
  <c r="E1030" i="3"/>
  <c r="F1030" i="3"/>
  <c r="G1030" i="3"/>
  <c r="H1030" i="3"/>
  <c r="I1030" i="3"/>
  <c r="J1030" i="3"/>
  <c r="K1030" i="3"/>
  <c r="L1030" i="3"/>
  <c r="M1030" i="3"/>
  <c r="N1030" i="3"/>
  <c r="E1031" i="3"/>
  <c r="F1031" i="3"/>
  <c r="G1031" i="3"/>
  <c r="H1031" i="3"/>
  <c r="I1031" i="3"/>
  <c r="J1031" i="3"/>
  <c r="K1031" i="3"/>
  <c r="L1031" i="3"/>
  <c r="M1031" i="3"/>
  <c r="N1031" i="3"/>
  <c r="E1032" i="3"/>
  <c r="F1032" i="3"/>
  <c r="G1032" i="3"/>
  <c r="H1032" i="3"/>
  <c r="I1032" i="3"/>
  <c r="J1032" i="3"/>
  <c r="K1032" i="3"/>
  <c r="L1032" i="3"/>
  <c r="M1032" i="3"/>
  <c r="N1032" i="3"/>
  <c r="E1033" i="3"/>
  <c r="F1033" i="3"/>
  <c r="G1033" i="3"/>
  <c r="H1033" i="3"/>
  <c r="I1033" i="3"/>
  <c r="J1033" i="3"/>
  <c r="K1033" i="3"/>
  <c r="L1033" i="3"/>
  <c r="M1033" i="3"/>
  <c r="N1033" i="3"/>
  <c r="E1034" i="3"/>
  <c r="F1034" i="3"/>
  <c r="G1034" i="3"/>
  <c r="H1034" i="3"/>
  <c r="I1034" i="3"/>
  <c r="J1034" i="3"/>
  <c r="K1034" i="3"/>
  <c r="L1034" i="3"/>
  <c r="M1034" i="3"/>
  <c r="N1034" i="3"/>
  <c r="E1035" i="3"/>
  <c r="F1035" i="3"/>
  <c r="G1035" i="3"/>
  <c r="H1035" i="3"/>
  <c r="I1035" i="3"/>
  <c r="J1035" i="3"/>
  <c r="K1035" i="3"/>
  <c r="L1035" i="3"/>
  <c r="M1035" i="3"/>
  <c r="N1035" i="3"/>
  <c r="E1036" i="3"/>
  <c r="F1036" i="3"/>
  <c r="G1036" i="3"/>
  <c r="H1036" i="3"/>
  <c r="I1036" i="3"/>
  <c r="J1036" i="3"/>
  <c r="K1036" i="3"/>
  <c r="L1036" i="3"/>
  <c r="M1036" i="3"/>
  <c r="N1036" i="3"/>
  <c r="E1037" i="3"/>
  <c r="F1037" i="3"/>
  <c r="G1037" i="3"/>
  <c r="H1037" i="3"/>
  <c r="I1037" i="3"/>
  <c r="J1037" i="3"/>
  <c r="K1037" i="3"/>
  <c r="L1037" i="3"/>
  <c r="M1037" i="3"/>
  <c r="N1037" i="3"/>
  <c r="E1038" i="3"/>
  <c r="F1038" i="3"/>
  <c r="G1038" i="3"/>
  <c r="H1038" i="3"/>
  <c r="I1038" i="3"/>
  <c r="J1038" i="3"/>
  <c r="K1038" i="3"/>
  <c r="L1038" i="3"/>
  <c r="M1038" i="3"/>
  <c r="N1038" i="3"/>
  <c r="E1039" i="3"/>
  <c r="F1039" i="3"/>
  <c r="G1039" i="3"/>
  <c r="H1039" i="3"/>
  <c r="I1039" i="3"/>
  <c r="J1039" i="3"/>
  <c r="K1039" i="3"/>
  <c r="L1039" i="3"/>
  <c r="M1039" i="3"/>
  <c r="N1039" i="3"/>
  <c r="E1040" i="3"/>
  <c r="F1040" i="3"/>
  <c r="G1040" i="3"/>
  <c r="H1040" i="3"/>
  <c r="I1040" i="3"/>
  <c r="J1040" i="3"/>
  <c r="K1040" i="3"/>
  <c r="L1040" i="3"/>
  <c r="M1040" i="3"/>
  <c r="N1040" i="3"/>
  <c r="E1041" i="3"/>
  <c r="F1041" i="3"/>
  <c r="G1041" i="3"/>
  <c r="H1041" i="3"/>
  <c r="I1041" i="3"/>
  <c r="J1041" i="3"/>
  <c r="K1041" i="3"/>
  <c r="L1041" i="3"/>
  <c r="M1041" i="3"/>
  <c r="N1041" i="3"/>
  <c r="E1042" i="3"/>
  <c r="F1042" i="3"/>
  <c r="G1042" i="3"/>
  <c r="H1042" i="3"/>
  <c r="I1042" i="3"/>
  <c r="J1042" i="3"/>
  <c r="K1042" i="3"/>
  <c r="L1042" i="3"/>
  <c r="M1042" i="3"/>
  <c r="N1042" i="3"/>
  <c r="E1043" i="3"/>
  <c r="F1043" i="3"/>
  <c r="G1043" i="3"/>
  <c r="H1043" i="3"/>
  <c r="I1043" i="3"/>
  <c r="J1043" i="3"/>
  <c r="K1043" i="3"/>
  <c r="L1043" i="3"/>
  <c r="M1043" i="3"/>
  <c r="N1043" i="3"/>
  <c r="E1044" i="3"/>
  <c r="F1044" i="3"/>
  <c r="G1044" i="3"/>
  <c r="H1044" i="3"/>
  <c r="I1044" i="3"/>
  <c r="J1044" i="3"/>
  <c r="K1044" i="3"/>
  <c r="L1044" i="3"/>
  <c r="M1044" i="3"/>
  <c r="N1044" i="3"/>
  <c r="E1045" i="3"/>
  <c r="F1045" i="3"/>
  <c r="G1045" i="3"/>
  <c r="H1045" i="3"/>
  <c r="I1045" i="3"/>
  <c r="J1045" i="3"/>
  <c r="K1045" i="3"/>
  <c r="L1045" i="3"/>
  <c r="M1045" i="3"/>
  <c r="N1045" i="3"/>
  <c r="E1046" i="3"/>
  <c r="F1046" i="3"/>
  <c r="G1046" i="3"/>
  <c r="H1046" i="3"/>
  <c r="I1046" i="3"/>
  <c r="J1046" i="3"/>
  <c r="K1046" i="3"/>
  <c r="L1046" i="3"/>
  <c r="M1046" i="3"/>
  <c r="N1046" i="3"/>
  <c r="E1047" i="3"/>
  <c r="F1047" i="3"/>
  <c r="G1047" i="3"/>
  <c r="H1047" i="3"/>
  <c r="I1047" i="3"/>
  <c r="J1047" i="3"/>
  <c r="K1047" i="3"/>
  <c r="L1047" i="3"/>
  <c r="M1047" i="3"/>
  <c r="N1047" i="3"/>
  <c r="E1048" i="3"/>
  <c r="F1048" i="3"/>
  <c r="G1048" i="3"/>
  <c r="H1048" i="3"/>
  <c r="I1048" i="3"/>
  <c r="J1048" i="3"/>
  <c r="K1048" i="3"/>
  <c r="L1048" i="3"/>
  <c r="M1048" i="3"/>
  <c r="N1048" i="3"/>
  <c r="E1049" i="3"/>
  <c r="F1049" i="3"/>
  <c r="G1049" i="3"/>
  <c r="H1049" i="3"/>
  <c r="I1049" i="3"/>
  <c r="J1049" i="3"/>
  <c r="K1049" i="3"/>
  <c r="L1049" i="3"/>
  <c r="M1049" i="3"/>
  <c r="N1049" i="3"/>
  <c r="E1050" i="3"/>
  <c r="F1050" i="3"/>
  <c r="G1050" i="3"/>
  <c r="H1050" i="3"/>
  <c r="I1050" i="3"/>
  <c r="J1050" i="3"/>
  <c r="K1050" i="3"/>
  <c r="L1050" i="3"/>
  <c r="M1050" i="3"/>
  <c r="N1050" i="3"/>
  <c r="E1051" i="3"/>
  <c r="F1051" i="3"/>
  <c r="G1051" i="3"/>
  <c r="H1051" i="3"/>
  <c r="I1051" i="3"/>
  <c r="J1051" i="3"/>
  <c r="K1051" i="3"/>
  <c r="L1051" i="3"/>
  <c r="M1051" i="3"/>
  <c r="N1051" i="3"/>
  <c r="E1052" i="3"/>
  <c r="F1052" i="3"/>
  <c r="G1052" i="3"/>
  <c r="H1052" i="3"/>
  <c r="I1052" i="3"/>
  <c r="J1052" i="3"/>
  <c r="K1052" i="3"/>
  <c r="L1052" i="3"/>
  <c r="M1052" i="3"/>
  <c r="N1052" i="3"/>
  <c r="E1053" i="3"/>
  <c r="F1053" i="3"/>
  <c r="G1053" i="3"/>
  <c r="H1053" i="3"/>
  <c r="I1053" i="3"/>
  <c r="J1053" i="3"/>
  <c r="K1053" i="3"/>
  <c r="L1053" i="3"/>
  <c r="M1053" i="3"/>
  <c r="N1053" i="3"/>
  <c r="E1054" i="3"/>
  <c r="F1054" i="3"/>
  <c r="G1054" i="3"/>
  <c r="H1054" i="3"/>
  <c r="I1054" i="3"/>
  <c r="J1054" i="3"/>
  <c r="K1054" i="3"/>
  <c r="L1054" i="3"/>
  <c r="M1054" i="3"/>
  <c r="N1054" i="3"/>
  <c r="E1055" i="3"/>
  <c r="F1055" i="3"/>
  <c r="G1055" i="3"/>
  <c r="H1055" i="3"/>
  <c r="I1055" i="3"/>
  <c r="J1055" i="3"/>
  <c r="K1055" i="3"/>
  <c r="L1055" i="3"/>
  <c r="M1055" i="3"/>
  <c r="N1055" i="3"/>
  <c r="E1056" i="3"/>
  <c r="F1056" i="3"/>
  <c r="G1056" i="3"/>
  <c r="H1056" i="3"/>
  <c r="I1056" i="3"/>
  <c r="J1056" i="3"/>
  <c r="K1056" i="3"/>
  <c r="L1056" i="3"/>
  <c r="M1056" i="3"/>
  <c r="N1056" i="3"/>
  <c r="E1057" i="3"/>
  <c r="F1057" i="3"/>
  <c r="G1057" i="3"/>
  <c r="H1057" i="3"/>
  <c r="I1057" i="3"/>
  <c r="J1057" i="3"/>
  <c r="K1057" i="3"/>
  <c r="L1057" i="3"/>
  <c r="M1057" i="3"/>
  <c r="N1057" i="3"/>
  <c r="E1058" i="3"/>
  <c r="F1058" i="3"/>
  <c r="G1058" i="3"/>
  <c r="H1058" i="3"/>
  <c r="I1058" i="3"/>
  <c r="J1058" i="3"/>
  <c r="K1058" i="3"/>
  <c r="L1058" i="3"/>
  <c r="M1058" i="3"/>
  <c r="N1058" i="3"/>
  <c r="E1059" i="3"/>
  <c r="F1059" i="3"/>
  <c r="G1059" i="3"/>
  <c r="H1059" i="3"/>
  <c r="I1059" i="3"/>
  <c r="J1059" i="3"/>
  <c r="K1059" i="3"/>
  <c r="L1059" i="3"/>
  <c r="M1059" i="3"/>
  <c r="N1059" i="3"/>
  <c r="E1060" i="3"/>
  <c r="F1060" i="3"/>
  <c r="G1060" i="3"/>
  <c r="H1060" i="3"/>
  <c r="I1060" i="3"/>
  <c r="J1060" i="3"/>
  <c r="K1060" i="3"/>
  <c r="L1060" i="3"/>
  <c r="M1060" i="3"/>
  <c r="N1060" i="3"/>
  <c r="E1061" i="3"/>
  <c r="F1061" i="3"/>
  <c r="G1061" i="3"/>
  <c r="H1061" i="3"/>
  <c r="I1061" i="3"/>
  <c r="J1061" i="3"/>
  <c r="K1061" i="3"/>
  <c r="L1061" i="3"/>
  <c r="M1061" i="3"/>
  <c r="N1061" i="3"/>
  <c r="E1062" i="3"/>
  <c r="F1062" i="3"/>
  <c r="G1062" i="3"/>
  <c r="H1062" i="3"/>
  <c r="I1062" i="3"/>
  <c r="J1062" i="3"/>
  <c r="K1062" i="3"/>
  <c r="L1062" i="3"/>
  <c r="M1062" i="3"/>
  <c r="N1062" i="3"/>
  <c r="E1063" i="3"/>
  <c r="F1063" i="3"/>
  <c r="G1063" i="3"/>
  <c r="H1063" i="3"/>
  <c r="I1063" i="3"/>
  <c r="J1063" i="3"/>
  <c r="K1063" i="3"/>
  <c r="L1063" i="3"/>
  <c r="M1063" i="3"/>
  <c r="N1063" i="3"/>
  <c r="E1064" i="3"/>
  <c r="F1064" i="3"/>
  <c r="G1064" i="3"/>
  <c r="H1064" i="3"/>
  <c r="I1064" i="3"/>
  <c r="J1064" i="3"/>
  <c r="K1064" i="3"/>
  <c r="L1064" i="3"/>
  <c r="M1064" i="3"/>
  <c r="N1064" i="3"/>
  <c r="E1065" i="3"/>
  <c r="F1065" i="3"/>
  <c r="G1065" i="3"/>
  <c r="H1065" i="3"/>
  <c r="I1065" i="3"/>
  <c r="J1065" i="3"/>
  <c r="K1065" i="3"/>
  <c r="L1065" i="3"/>
  <c r="M1065" i="3"/>
  <c r="N1065" i="3"/>
  <c r="E1066" i="3"/>
  <c r="F1066" i="3"/>
  <c r="G1066" i="3"/>
  <c r="H1066" i="3"/>
  <c r="I1066" i="3"/>
  <c r="J1066" i="3"/>
  <c r="K1066" i="3"/>
  <c r="L1066" i="3"/>
  <c r="M1066" i="3"/>
  <c r="N1066" i="3"/>
  <c r="E1067" i="3"/>
  <c r="F1067" i="3"/>
  <c r="G1067" i="3"/>
  <c r="H1067" i="3"/>
  <c r="I1067" i="3"/>
  <c r="J1067" i="3"/>
  <c r="K1067" i="3"/>
  <c r="L1067" i="3"/>
  <c r="M1067" i="3"/>
  <c r="N1067" i="3"/>
  <c r="E1068" i="3"/>
  <c r="F1068" i="3"/>
  <c r="G1068" i="3"/>
  <c r="H1068" i="3"/>
  <c r="I1068" i="3"/>
  <c r="J1068" i="3"/>
  <c r="K1068" i="3"/>
  <c r="L1068" i="3"/>
  <c r="M1068" i="3"/>
  <c r="N1068" i="3"/>
  <c r="E1069" i="3"/>
  <c r="F1069" i="3"/>
  <c r="G1069" i="3"/>
  <c r="H1069" i="3"/>
  <c r="I1069" i="3"/>
  <c r="J1069" i="3"/>
  <c r="K1069" i="3"/>
  <c r="L1069" i="3"/>
  <c r="M1069" i="3"/>
  <c r="N1069" i="3"/>
  <c r="E1070" i="3"/>
  <c r="F1070" i="3"/>
  <c r="G1070" i="3"/>
  <c r="H1070" i="3"/>
  <c r="I1070" i="3"/>
  <c r="J1070" i="3"/>
  <c r="K1070" i="3"/>
  <c r="L1070" i="3"/>
  <c r="M1070" i="3"/>
  <c r="N1070" i="3"/>
  <c r="E1071" i="3"/>
  <c r="F1071" i="3"/>
  <c r="G1071" i="3"/>
  <c r="H1071" i="3"/>
  <c r="I1071" i="3"/>
  <c r="J1071" i="3"/>
  <c r="K1071" i="3"/>
  <c r="L1071" i="3"/>
  <c r="M1071" i="3"/>
  <c r="N1071" i="3"/>
  <c r="E1072" i="3"/>
  <c r="F1072" i="3"/>
  <c r="G1072" i="3"/>
  <c r="H1072" i="3"/>
  <c r="I1072" i="3"/>
  <c r="J1072" i="3"/>
  <c r="K1072" i="3"/>
  <c r="L1072" i="3"/>
  <c r="M1072" i="3"/>
  <c r="N1072" i="3"/>
  <c r="E1073" i="3"/>
  <c r="F1073" i="3"/>
  <c r="G1073" i="3"/>
  <c r="H1073" i="3"/>
  <c r="I1073" i="3"/>
  <c r="J1073" i="3"/>
  <c r="K1073" i="3"/>
  <c r="L1073" i="3"/>
  <c r="M1073" i="3"/>
  <c r="N1073" i="3"/>
  <c r="E1074" i="3"/>
  <c r="F1074" i="3"/>
  <c r="G1074" i="3"/>
  <c r="H1074" i="3"/>
  <c r="I1074" i="3"/>
  <c r="J1074" i="3"/>
  <c r="K1074" i="3"/>
  <c r="L1074" i="3"/>
  <c r="M1074" i="3"/>
  <c r="N1074" i="3"/>
  <c r="E1075" i="3"/>
  <c r="F1075" i="3"/>
  <c r="G1075" i="3"/>
  <c r="H1075" i="3"/>
  <c r="I1075" i="3"/>
  <c r="J1075" i="3"/>
  <c r="K1075" i="3"/>
  <c r="L1075" i="3"/>
  <c r="M1075" i="3"/>
  <c r="N1075" i="3"/>
  <c r="E1076" i="3"/>
  <c r="F1076" i="3"/>
  <c r="G1076" i="3"/>
  <c r="H1076" i="3"/>
  <c r="I1076" i="3"/>
  <c r="J1076" i="3"/>
  <c r="K1076" i="3"/>
  <c r="L1076" i="3"/>
  <c r="M1076" i="3"/>
  <c r="N1076" i="3"/>
  <c r="E1077" i="3"/>
  <c r="F1077" i="3"/>
  <c r="G1077" i="3"/>
  <c r="H1077" i="3"/>
  <c r="I1077" i="3"/>
  <c r="J1077" i="3"/>
  <c r="K1077" i="3"/>
  <c r="L1077" i="3"/>
  <c r="M1077" i="3"/>
  <c r="N1077" i="3"/>
  <c r="E1078" i="3"/>
  <c r="F1078" i="3"/>
  <c r="G1078" i="3"/>
  <c r="H1078" i="3"/>
  <c r="I1078" i="3"/>
  <c r="J1078" i="3"/>
  <c r="K1078" i="3"/>
  <c r="L1078" i="3"/>
  <c r="M1078" i="3"/>
  <c r="N1078" i="3"/>
  <c r="E1079" i="3"/>
  <c r="F1079" i="3"/>
  <c r="G1079" i="3"/>
  <c r="H1079" i="3"/>
  <c r="I1079" i="3"/>
  <c r="J1079" i="3"/>
  <c r="K1079" i="3"/>
  <c r="L1079" i="3"/>
  <c r="M1079" i="3"/>
  <c r="N1079" i="3"/>
  <c r="E1080" i="3"/>
  <c r="F1080" i="3"/>
  <c r="G1080" i="3"/>
  <c r="H1080" i="3"/>
  <c r="I1080" i="3"/>
  <c r="J1080" i="3"/>
  <c r="K1080" i="3"/>
  <c r="L1080" i="3"/>
  <c r="M1080" i="3"/>
  <c r="N1080" i="3"/>
  <c r="E1081" i="3"/>
  <c r="F1081" i="3"/>
  <c r="G1081" i="3"/>
  <c r="H1081" i="3"/>
  <c r="I1081" i="3"/>
  <c r="J1081" i="3"/>
  <c r="K1081" i="3"/>
  <c r="L1081" i="3"/>
  <c r="M1081" i="3"/>
  <c r="N1081" i="3"/>
  <c r="E1082" i="3"/>
  <c r="F1082" i="3"/>
  <c r="G1082" i="3"/>
  <c r="H1082" i="3"/>
  <c r="I1082" i="3"/>
  <c r="J1082" i="3"/>
  <c r="K1082" i="3"/>
  <c r="L1082" i="3"/>
  <c r="M1082" i="3"/>
  <c r="N1082" i="3"/>
  <c r="E1083" i="3"/>
  <c r="F1083" i="3"/>
  <c r="G1083" i="3"/>
  <c r="H1083" i="3"/>
  <c r="I1083" i="3"/>
  <c r="J1083" i="3"/>
  <c r="K1083" i="3"/>
  <c r="L1083" i="3"/>
  <c r="M1083" i="3"/>
  <c r="N1083" i="3"/>
  <c r="E1084" i="3"/>
  <c r="F1084" i="3"/>
  <c r="G1084" i="3"/>
  <c r="H1084" i="3"/>
  <c r="I1084" i="3"/>
  <c r="J1084" i="3"/>
  <c r="K1084" i="3"/>
  <c r="L1084" i="3"/>
  <c r="M1084" i="3"/>
  <c r="N1084" i="3"/>
  <c r="E1085" i="3"/>
  <c r="F1085" i="3"/>
  <c r="G1085" i="3"/>
  <c r="H1085" i="3"/>
  <c r="I1085" i="3"/>
  <c r="J1085" i="3"/>
  <c r="K1085" i="3"/>
  <c r="L1085" i="3"/>
  <c r="M1085" i="3"/>
  <c r="N1085" i="3"/>
  <c r="E1086" i="3"/>
  <c r="F1086" i="3"/>
  <c r="G1086" i="3"/>
  <c r="H1086" i="3"/>
  <c r="I1086" i="3"/>
  <c r="J1086" i="3"/>
  <c r="K1086" i="3"/>
  <c r="L1086" i="3"/>
  <c r="M1086" i="3"/>
  <c r="N1086" i="3"/>
  <c r="E1087" i="3"/>
  <c r="F1087" i="3"/>
  <c r="G1087" i="3"/>
  <c r="H1087" i="3"/>
  <c r="I1087" i="3"/>
  <c r="J1087" i="3"/>
  <c r="K1087" i="3"/>
  <c r="L1087" i="3"/>
  <c r="M1087" i="3"/>
  <c r="N1087" i="3"/>
  <c r="E1088" i="3"/>
  <c r="F1088" i="3"/>
  <c r="G1088" i="3"/>
  <c r="H1088" i="3"/>
  <c r="I1088" i="3"/>
  <c r="J1088" i="3"/>
  <c r="K1088" i="3"/>
  <c r="L1088" i="3"/>
  <c r="M1088" i="3"/>
  <c r="N1088" i="3"/>
  <c r="E1089" i="3"/>
  <c r="F1089" i="3"/>
  <c r="G1089" i="3"/>
  <c r="H1089" i="3"/>
  <c r="I1089" i="3"/>
  <c r="J1089" i="3"/>
  <c r="K1089" i="3"/>
  <c r="L1089" i="3"/>
  <c r="M1089" i="3"/>
  <c r="N1089" i="3"/>
  <c r="E1090" i="3"/>
  <c r="F1090" i="3"/>
  <c r="G1090" i="3"/>
  <c r="H1090" i="3"/>
  <c r="I1090" i="3"/>
  <c r="J1090" i="3"/>
  <c r="K1090" i="3"/>
  <c r="L1090" i="3"/>
  <c r="M1090" i="3"/>
  <c r="N1090" i="3"/>
  <c r="E1091" i="3"/>
  <c r="F1091" i="3"/>
  <c r="G1091" i="3"/>
  <c r="H1091" i="3"/>
  <c r="I1091" i="3"/>
  <c r="J1091" i="3"/>
  <c r="K1091" i="3"/>
  <c r="L1091" i="3"/>
  <c r="M1091" i="3"/>
  <c r="N1091" i="3"/>
  <c r="E1092" i="3"/>
  <c r="F1092" i="3"/>
  <c r="G1092" i="3"/>
  <c r="H1092" i="3"/>
  <c r="I1092" i="3"/>
  <c r="J1092" i="3"/>
  <c r="K1092" i="3"/>
  <c r="L1092" i="3"/>
  <c r="M1092" i="3"/>
  <c r="N1092" i="3"/>
  <c r="E1093" i="3"/>
  <c r="F1093" i="3"/>
  <c r="G1093" i="3"/>
  <c r="H1093" i="3"/>
  <c r="I1093" i="3"/>
  <c r="J1093" i="3"/>
  <c r="K1093" i="3"/>
  <c r="L1093" i="3"/>
  <c r="M1093" i="3"/>
  <c r="N1093" i="3"/>
  <c r="E1094" i="3"/>
  <c r="F1094" i="3"/>
  <c r="G1094" i="3"/>
  <c r="H1094" i="3"/>
  <c r="I1094" i="3"/>
  <c r="J1094" i="3"/>
  <c r="K1094" i="3"/>
  <c r="L1094" i="3"/>
  <c r="M1094" i="3"/>
  <c r="N1094" i="3"/>
  <c r="E1095" i="3"/>
  <c r="F1095" i="3"/>
  <c r="G1095" i="3"/>
  <c r="H1095" i="3"/>
  <c r="I1095" i="3"/>
  <c r="J1095" i="3"/>
  <c r="K1095" i="3"/>
  <c r="L1095" i="3"/>
  <c r="M1095" i="3"/>
  <c r="N1095" i="3"/>
  <c r="E1096" i="3"/>
  <c r="F1096" i="3"/>
  <c r="G1096" i="3"/>
  <c r="H1096" i="3"/>
  <c r="I1096" i="3"/>
  <c r="J1096" i="3"/>
  <c r="K1096" i="3"/>
  <c r="L1096" i="3"/>
  <c r="M1096" i="3"/>
  <c r="N1096" i="3"/>
  <c r="E1097" i="3"/>
  <c r="F1097" i="3"/>
  <c r="G1097" i="3"/>
  <c r="H1097" i="3"/>
  <c r="I1097" i="3"/>
  <c r="J1097" i="3"/>
  <c r="K1097" i="3"/>
  <c r="L1097" i="3"/>
  <c r="M1097" i="3"/>
  <c r="N1097" i="3"/>
  <c r="E1098" i="3"/>
  <c r="F1098" i="3"/>
  <c r="G1098" i="3"/>
  <c r="H1098" i="3"/>
  <c r="I1098" i="3"/>
  <c r="J1098" i="3"/>
  <c r="K1098" i="3"/>
  <c r="L1098" i="3"/>
  <c r="M1098" i="3"/>
  <c r="N1098" i="3"/>
  <c r="E1099" i="3"/>
  <c r="F1099" i="3"/>
  <c r="G1099" i="3"/>
  <c r="H1099" i="3"/>
  <c r="I1099" i="3"/>
  <c r="J1099" i="3"/>
  <c r="K1099" i="3"/>
  <c r="L1099" i="3"/>
  <c r="M1099" i="3"/>
  <c r="N1099" i="3"/>
  <c r="E1100" i="3"/>
  <c r="F1100" i="3"/>
  <c r="G1100" i="3"/>
  <c r="H1100" i="3"/>
  <c r="I1100" i="3"/>
  <c r="J1100" i="3"/>
  <c r="K1100" i="3"/>
  <c r="L1100" i="3"/>
  <c r="M1100" i="3"/>
  <c r="N1100" i="3"/>
  <c r="E1101" i="3"/>
  <c r="F1101" i="3"/>
  <c r="G1101" i="3"/>
  <c r="H1101" i="3"/>
  <c r="I1101" i="3"/>
  <c r="J1101" i="3"/>
  <c r="K1101" i="3"/>
  <c r="L1101" i="3"/>
  <c r="M1101" i="3"/>
  <c r="N1101" i="3"/>
  <c r="E1102" i="3"/>
  <c r="F1102" i="3"/>
  <c r="G1102" i="3"/>
  <c r="H1102" i="3"/>
  <c r="I1102" i="3"/>
  <c r="J1102" i="3"/>
  <c r="K1102" i="3"/>
  <c r="L1102" i="3"/>
  <c r="M1102" i="3"/>
  <c r="N1102" i="3"/>
  <c r="E1103" i="3"/>
  <c r="F1103" i="3"/>
  <c r="G1103" i="3"/>
  <c r="H1103" i="3"/>
  <c r="I1103" i="3"/>
  <c r="J1103" i="3"/>
  <c r="K1103" i="3"/>
  <c r="L1103" i="3"/>
  <c r="M1103" i="3"/>
  <c r="N1103" i="3"/>
  <c r="E1104" i="3"/>
  <c r="F1104" i="3"/>
  <c r="G1104" i="3"/>
  <c r="H1104" i="3"/>
  <c r="I1104" i="3"/>
  <c r="J1104" i="3"/>
  <c r="K1104" i="3"/>
  <c r="L1104" i="3"/>
  <c r="M1104" i="3"/>
  <c r="N1104" i="3"/>
  <c r="E1105" i="3"/>
  <c r="F1105" i="3"/>
  <c r="G1105" i="3"/>
  <c r="H1105" i="3"/>
  <c r="I1105" i="3"/>
  <c r="J1105" i="3"/>
  <c r="K1105" i="3"/>
  <c r="L1105" i="3"/>
  <c r="M1105" i="3"/>
  <c r="N1105" i="3"/>
  <c r="E1106" i="3"/>
  <c r="F1106" i="3"/>
  <c r="G1106" i="3"/>
  <c r="H1106" i="3"/>
  <c r="I1106" i="3"/>
  <c r="J1106" i="3"/>
  <c r="K1106" i="3"/>
  <c r="L1106" i="3"/>
  <c r="M1106" i="3"/>
  <c r="N1106" i="3"/>
  <c r="E1107" i="3"/>
  <c r="F1107" i="3"/>
  <c r="G1107" i="3"/>
  <c r="H1107" i="3"/>
  <c r="I1107" i="3"/>
  <c r="J1107" i="3"/>
  <c r="K1107" i="3"/>
  <c r="L1107" i="3"/>
  <c r="M1107" i="3"/>
  <c r="N1107" i="3"/>
  <c r="E1108" i="3"/>
  <c r="F1108" i="3"/>
  <c r="G1108" i="3"/>
  <c r="H1108" i="3"/>
  <c r="I1108" i="3"/>
  <c r="J1108" i="3"/>
  <c r="K1108" i="3"/>
  <c r="L1108" i="3"/>
  <c r="M1108" i="3"/>
  <c r="N1108" i="3"/>
  <c r="E1109" i="3"/>
  <c r="F1109" i="3"/>
  <c r="G1109" i="3"/>
  <c r="H1109" i="3"/>
  <c r="I1109" i="3"/>
  <c r="J1109" i="3"/>
  <c r="K1109" i="3"/>
  <c r="L1109" i="3"/>
  <c r="M1109" i="3"/>
  <c r="N1109" i="3"/>
  <c r="E1110" i="3"/>
  <c r="F1110" i="3"/>
  <c r="G1110" i="3"/>
  <c r="H1110" i="3"/>
  <c r="I1110" i="3"/>
  <c r="J1110" i="3"/>
  <c r="K1110" i="3"/>
  <c r="L1110" i="3"/>
  <c r="M1110" i="3"/>
  <c r="N1110" i="3"/>
  <c r="E1111" i="3"/>
  <c r="F1111" i="3"/>
  <c r="G1111" i="3"/>
  <c r="H1111" i="3"/>
  <c r="I1111" i="3"/>
  <c r="J1111" i="3"/>
  <c r="K1111" i="3"/>
  <c r="L1111" i="3"/>
  <c r="M1111" i="3"/>
  <c r="N1111" i="3"/>
  <c r="E1112" i="3"/>
  <c r="F1112" i="3"/>
  <c r="G1112" i="3"/>
  <c r="H1112" i="3"/>
  <c r="I1112" i="3"/>
  <c r="J1112" i="3"/>
  <c r="K1112" i="3"/>
  <c r="L1112" i="3"/>
  <c r="M1112" i="3"/>
  <c r="N1112" i="3"/>
  <c r="E1113" i="3"/>
  <c r="F1113" i="3"/>
  <c r="G1113" i="3"/>
  <c r="H1113" i="3"/>
  <c r="I1113" i="3"/>
  <c r="J1113" i="3"/>
  <c r="K1113" i="3"/>
  <c r="L1113" i="3"/>
  <c r="M1113" i="3"/>
  <c r="N1113" i="3"/>
  <c r="E1114" i="3"/>
  <c r="F1114" i="3"/>
  <c r="G1114" i="3"/>
  <c r="H1114" i="3"/>
  <c r="I1114" i="3"/>
  <c r="J1114" i="3"/>
  <c r="K1114" i="3"/>
  <c r="L1114" i="3"/>
  <c r="M1114" i="3"/>
  <c r="N1114" i="3"/>
  <c r="E1115" i="3"/>
  <c r="F1115" i="3"/>
  <c r="G1115" i="3"/>
  <c r="H1115" i="3"/>
  <c r="I1115" i="3"/>
  <c r="J1115" i="3"/>
  <c r="K1115" i="3"/>
  <c r="L1115" i="3"/>
  <c r="M1115" i="3"/>
  <c r="N1115" i="3"/>
  <c r="E1116" i="3"/>
  <c r="F1116" i="3"/>
  <c r="G1116" i="3"/>
  <c r="H1116" i="3"/>
  <c r="I1116" i="3"/>
  <c r="J1116" i="3"/>
  <c r="K1116" i="3"/>
  <c r="L1116" i="3"/>
  <c r="M1116" i="3"/>
  <c r="N1116" i="3"/>
  <c r="E1117" i="3"/>
  <c r="F1117" i="3"/>
  <c r="G1117" i="3"/>
  <c r="H1117" i="3"/>
  <c r="I1117" i="3"/>
  <c r="J1117" i="3"/>
  <c r="K1117" i="3"/>
  <c r="L1117" i="3"/>
  <c r="M1117" i="3"/>
  <c r="N1117" i="3"/>
  <c r="E1118" i="3"/>
  <c r="F1118" i="3"/>
  <c r="G1118" i="3"/>
  <c r="H1118" i="3"/>
  <c r="I1118" i="3"/>
  <c r="J1118" i="3"/>
  <c r="K1118" i="3"/>
  <c r="L1118" i="3"/>
  <c r="M1118" i="3"/>
  <c r="N1118" i="3"/>
  <c r="E1119" i="3"/>
  <c r="F1119" i="3"/>
  <c r="G1119" i="3"/>
  <c r="H1119" i="3"/>
  <c r="I1119" i="3"/>
  <c r="J1119" i="3"/>
  <c r="K1119" i="3"/>
  <c r="L1119" i="3"/>
  <c r="M1119" i="3"/>
  <c r="N1119" i="3"/>
  <c r="E1120" i="3"/>
  <c r="F1120" i="3"/>
  <c r="G1120" i="3"/>
  <c r="H1120" i="3"/>
  <c r="I1120" i="3"/>
  <c r="J1120" i="3"/>
  <c r="K1120" i="3"/>
  <c r="L1120" i="3"/>
  <c r="M1120" i="3"/>
  <c r="N1120" i="3"/>
  <c r="E1121" i="3"/>
  <c r="F1121" i="3"/>
  <c r="G1121" i="3"/>
  <c r="H1121" i="3"/>
  <c r="I1121" i="3"/>
  <c r="J1121" i="3"/>
  <c r="K1121" i="3"/>
  <c r="L1121" i="3"/>
  <c r="M1121" i="3"/>
  <c r="N1121" i="3"/>
  <c r="E1122" i="3"/>
  <c r="F1122" i="3"/>
  <c r="G1122" i="3"/>
  <c r="H1122" i="3"/>
  <c r="I1122" i="3"/>
  <c r="J1122" i="3"/>
  <c r="K1122" i="3"/>
  <c r="L1122" i="3"/>
  <c r="M1122" i="3"/>
  <c r="N1122" i="3"/>
  <c r="E1123" i="3"/>
  <c r="F1123" i="3"/>
  <c r="G1123" i="3"/>
  <c r="H1123" i="3"/>
  <c r="I1123" i="3"/>
  <c r="J1123" i="3"/>
  <c r="K1123" i="3"/>
  <c r="L1123" i="3"/>
  <c r="M1123" i="3"/>
  <c r="N1123" i="3"/>
  <c r="E1124" i="3"/>
  <c r="F1124" i="3"/>
  <c r="G1124" i="3"/>
  <c r="H1124" i="3"/>
  <c r="I1124" i="3"/>
  <c r="J1124" i="3"/>
  <c r="K1124" i="3"/>
  <c r="L1124" i="3"/>
  <c r="M1124" i="3"/>
  <c r="N1124" i="3"/>
  <c r="E1125" i="3"/>
  <c r="F1125" i="3"/>
  <c r="G1125" i="3"/>
  <c r="H1125" i="3"/>
  <c r="I1125" i="3"/>
  <c r="J1125" i="3"/>
  <c r="K1125" i="3"/>
  <c r="L1125" i="3"/>
  <c r="M1125" i="3"/>
  <c r="N1125" i="3"/>
  <c r="E1126" i="3"/>
  <c r="F1126" i="3"/>
  <c r="G1126" i="3"/>
  <c r="H1126" i="3"/>
  <c r="I1126" i="3"/>
  <c r="J1126" i="3"/>
  <c r="K1126" i="3"/>
  <c r="L1126" i="3"/>
  <c r="M1126" i="3"/>
  <c r="N1126" i="3"/>
  <c r="E1127" i="3"/>
  <c r="F1127" i="3"/>
  <c r="G1127" i="3"/>
  <c r="H1127" i="3"/>
  <c r="I1127" i="3"/>
  <c r="J1127" i="3"/>
  <c r="K1127" i="3"/>
  <c r="L1127" i="3"/>
  <c r="M1127" i="3"/>
  <c r="N1127" i="3"/>
  <c r="E1128" i="3"/>
  <c r="F1128" i="3"/>
  <c r="G1128" i="3"/>
  <c r="H1128" i="3"/>
  <c r="I1128" i="3"/>
  <c r="J1128" i="3"/>
  <c r="K1128" i="3"/>
  <c r="L1128" i="3"/>
  <c r="M1128" i="3"/>
  <c r="N1128" i="3"/>
  <c r="E1129" i="3"/>
  <c r="F1129" i="3"/>
  <c r="G1129" i="3"/>
  <c r="H1129" i="3"/>
  <c r="I1129" i="3"/>
  <c r="J1129" i="3"/>
  <c r="K1129" i="3"/>
  <c r="L1129" i="3"/>
  <c r="M1129" i="3"/>
  <c r="N1129" i="3"/>
  <c r="E1130" i="3"/>
  <c r="F1130" i="3"/>
  <c r="G1130" i="3"/>
  <c r="H1130" i="3"/>
  <c r="I1130" i="3"/>
  <c r="J1130" i="3"/>
  <c r="K1130" i="3"/>
  <c r="L1130" i="3"/>
  <c r="M1130" i="3"/>
  <c r="N1130" i="3"/>
  <c r="E1131" i="3"/>
  <c r="F1131" i="3"/>
  <c r="G1131" i="3"/>
  <c r="H1131" i="3"/>
  <c r="I1131" i="3"/>
  <c r="J1131" i="3"/>
  <c r="K1131" i="3"/>
  <c r="L1131" i="3"/>
  <c r="M1131" i="3"/>
  <c r="N1131" i="3"/>
  <c r="E1132" i="3"/>
  <c r="F1132" i="3"/>
  <c r="G1132" i="3"/>
  <c r="H1132" i="3"/>
  <c r="I1132" i="3"/>
  <c r="J1132" i="3"/>
  <c r="K1132" i="3"/>
  <c r="L1132" i="3"/>
  <c r="M1132" i="3"/>
  <c r="N1132" i="3"/>
  <c r="E1133" i="3"/>
  <c r="F1133" i="3"/>
  <c r="G1133" i="3"/>
  <c r="H1133" i="3"/>
  <c r="I1133" i="3"/>
  <c r="J1133" i="3"/>
  <c r="K1133" i="3"/>
  <c r="L1133" i="3"/>
  <c r="M1133" i="3"/>
  <c r="N1133" i="3"/>
  <c r="E1134" i="3"/>
  <c r="F1134" i="3"/>
  <c r="G1134" i="3"/>
  <c r="H1134" i="3"/>
  <c r="I1134" i="3"/>
  <c r="J1134" i="3"/>
  <c r="K1134" i="3"/>
  <c r="L1134" i="3"/>
  <c r="M1134" i="3"/>
  <c r="N1134" i="3"/>
  <c r="E1135" i="3"/>
  <c r="F1135" i="3"/>
  <c r="G1135" i="3"/>
  <c r="H1135" i="3"/>
  <c r="I1135" i="3"/>
  <c r="J1135" i="3"/>
  <c r="K1135" i="3"/>
  <c r="L1135" i="3"/>
  <c r="M1135" i="3"/>
  <c r="N1135" i="3"/>
  <c r="E1136" i="3"/>
  <c r="F1136" i="3"/>
  <c r="G1136" i="3"/>
  <c r="H1136" i="3"/>
  <c r="I1136" i="3"/>
  <c r="J1136" i="3"/>
  <c r="K1136" i="3"/>
  <c r="L1136" i="3"/>
  <c r="M1136" i="3"/>
  <c r="N1136" i="3"/>
  <c r="E1137" i="3"/>
  <c r="F1137" i="3"/>
  <c r="G1137" i="3"/>
  <c r="H1137" i="3"/>
  <c r="I1137" i="3"/>
  <c r="J1137" i="3"/>
  <c r="K1137" i="3"/>
  <c r="L1137" i="3"/>
  <c r="M1137" i="3"/>
  <c r="N1137" i="3"/>
  <c r="E1138" i="3"/>
  <c r="F1138" i="3"/>
  <c r="G1138" i="3"/>
  <c r="H1138" i="3"/>
  <c r="I1138" i="3"/>
  <c r="J1138" i="3"/>
  <c r="K1138" i="3"/>
  <c r="L1138" i="3"/>
  <c r="M1138" i="3"/>
  <c r="N1138" i="3"/>
  <c r="E1139" i="3"/>
  <c r="F1139" i="3"/>
  <c r="G1139" i="3"/>
  <c r="H1139" i="3"/>
  <c r="I1139" i="3"/>
  <c r="J1139" i="3"/>
  <c r="K1139" i="3"/>
  <c r="L1139" i="3"/>
  <c r="M1139" i="3"/>
  <c r="N1139" i="3"/>
  <c r="E1140" i="3"/>
  <c r="F1140" i="3"/>
  <c r="G1140" i="3"/>
  <c r="H1140" i="3"/>
  <c r="I1140" i="3"/>
  <c r="J1140" i="3"/>
  <c r="K1140" i="3"/>
  <c r="L1140" i="3"/>
  <c r="M1140" i="3"/>
  <c r="N1140" i="3"/>
  <c r="E1141" i="3"/>
  <c r="F1141" i="3"/>
  <c r="G1141" i="3"/>
  <c r="H1141" i="3"/>
  <c r="I1141" i="3"/>
  <c r="J1141" i="3"/>
  <c r="K1141" i="3"/>
  <c r="L1141" i="3"/>
  <c r="M1141" i="3"/>
  <c r="N1141" i="3"/>
  <c r="E1142" i="3"/>
  <c r="F1142" i="3"/>
  <c r="G1142" i="3"/>
  <c r="H1142" i="3"/>
  <c r="I1142" i="3"/>
  <c r="J1142" i="3"/>
  <c r="K1142" i="3"/>
  <c r="L1142" i="3"/>
  <c r="M1142" i="3"/>
  <c r="N1142" i="3"/>
  <c r="E1143" i="3"/>
  <c r="F1143" i="3"/>
  <c r="G1143" i="3"/>
  <c r="H1143" i="3"/>
  <c r="I1143" i="3"/>
  <c r="J1143" i="3"/>
  <c r="K1143" i="3"/>
  <c r="L1143" i="3"/>
  <c r="M1143" i="3"/>
  <c r="N1143" i="3"/>
  <c r="E1144" i="3"/>
  <c r="F1144" i="3"/>
  <c r="G1144" i="3"/>
  <c r="H1144" i="3"/>
  <c r="I1144" i="3"/>
  <c r="J1144" i="3"/>
  <c r="K1144" i="3"/>
  <c r="L1144" i="3"/>
  <c r="M1144" i="3"/>
  <c r="N1144" i="3"/>
  <c r="E1145" i="3"/>
  <c r="F1145" i="3"/>
  <c r="G1145" i="3"/>
  <c r="H1145" i="3"/>
  <c r="I1145" i="3"/>
  <c r="J1145" i="3"/>
  <c r="K1145" i="3"/>
  <c r="L1145" i="3"/>
  <c r="M1145" i="3"/>
  <c r="N1145" i="3"/>
  <c r="E1146" i="3"/>
  <c r="F1146" i="3"/>
  <c r="G1146" i="3"/>
  <c r="H1146" i="3"/>
  <c r="I1146" i="3"/>
  <c r="J1146" i="3"/>
  <c r="K1146" i="3"/>
  <c r="L1146" i="3"/>
  <c r="M1146" i="3"/>
  <c r="N1146" i="3"/>
  <c r="E1147" i="3"/>
  <c r="F1147" i="3"/>
  <c r="G1147" i="3"/>
  <c r="H1147" i="3"/>
  <c r="I1147" i="3"/>
  <c r="J1147" i="3"/>
  <c r="K1147" i="3"/>
  <c r="L1147" i="3"/>
  <c r="M1147" i="3"/>
  <c r="N1147" i="3"/>
  <c r="E1148" i="3"/>
  <c r="F1148" i="3"/>
  <c r="G1148" i="3"/>
  <c r="H1148" i="3"/>
  <c r="I1148" i="3"/>
  <c r="J1148" i="3"/>
  <c r="K1148" i="3"/>
  <c r="L1148" i="3"/>
  <c r="M1148" i="3"/>
  <c r="N1148" i="3"/>
  <c r="E1149" i="3"/>
  <c r="F1149" i="3"/>
  <c r="G1149" i="3"/>
  <c r="H1149" i="3"/>
  <c r="I1149" i="3"/>
  <c r="J1149" i="3"/>
  <c r="K1149" i="3"/>
  <c r="L1149" i="3"/>
  <c r="M1149" i="3"/>
  <c r="N1149" i="3"/>
  <c r="E1150" i="3"/>
  <c r="F1150" i="3"/>
  <c r="G1150" i="3"/>
  <c r="H1150" i="3"/>
  <c r="I1150" i="3"/>
  <c r="J1150" i="3"/>
  <c r="K1150" i="3"/>
  <c r="L1150" i="3"/>
  <c r="M1150" i="3"/>
  <c r="N1150" i="3"/>
  <c r="E1151" i="3"/>
  <c r="F1151" i="3"/>
  <c r="G1151" i="3"/>
  <c r="H1151" i="3"/>
  <c r="I1151" i="3"/>
  <c r="J1151" i="3"/>
  <c r="K1151" i="3"/>
  <c r="L1151" i="3"/>
  <c r="M1151" i="3"/>
  <c r="N1151" i="3"/>
  <c r="E1152" i="3"/>
  <c r="F1152" i="3"/>
  <c r="G1152" i="3"/>
  <c r="H1152" i="3"/>
  <c r="I1152" i="3"/>
  <c r="J1152" i="3"/>
  <c r="K1152" i="3"/>
  <c r="L1152" i="3"/>
  <c r="M1152" i="3"/>
  <c r="N1152" i="3"/>
  <c r="E1153" i="3"/>
  <c r="F1153" i="3"/>
  <c r="G1153" i="3"/>
  <c r="H1153" i="3"/>
  <c r="I1153" i="3"/>
  <c r="J1153" i="3"/>
  <c r="K1153" i="3"/>
  <c r="L1153" i="3"/>
  <c r="M1153" i="3"/>
  <c r="N1153" i="3"/>
  <c r="E1154" i="3"/>
  <c r="F1154" i="3"/>
  <c r="G1154" i="3"/>
  <c r="H1154" i="3"/>
  <c r="I1154" i="3"/>
  <c r="J1154" i="3"/>
  <c r="K1154" i="3"/>
  <c r="L1154" i="3"/>
  <c r="M1154" i="3"/>
  <c r="N1154" i="3"/>
  <c r="E1155" i="3"/>
  <c r="F1155" i="3"/>
  <c r="G1155" i="3"/>
  <c r="H1155" i="3"/>
  <c r="I1155" i="3"/>
  <c r="J1155" i="3"/>
  <c r="K1155" i="3"/>
  <c r="L1155" i="3"/>
  <c r="M1155" i="3"/>
  <c r="N1155" i="3"/>
  <c r="E1156" i="3"/>
  <c r="F1156" i="3"/>
  <c r="G1156" i="3"/>
  <c r="H1156" i="3"/>
  <c r="I1156" i="3"/>
  <c r="J1156" i="3"/>
  <c r="K1156" i="3"/>
  <c r="L1156" i="3"/>
  <c r="M1156" i="3"/>
  <c r="N1156" i="3"/>
  <c r="E1157" i="3"/>
  <c r="F1157" i="3"/>
  <c r="G1157" i="3"/>
  <c r="H1157" i="3"/>
  <c r="I1157" i="3"/>
  <c r="J1157" i="3"/>
  <c r="K1157" i="3"/>
  <c r="L1157" i="3"/>
  <c r="M1157" i="3"/>
  <c r="N1157" i="3"/>
  <c r="E1158" i="3"/>
  <c r="F1158" i="3"/>
  <c r="G1158" i="3"/>
  <c r="H1158" i="3"/>
  <c r="I1158" i="3"/>
  <c r="J1158" i="3"/>
  <c r="K1158" i="3"/>
  <c r="L1158" i="3"/>
  <c r="M1158" i="3"/>
  <c r="N1158" i="3"/>
  <c r="E1159" i="3"/>
  <c r="F1159" i="3"/>
  <c r="G1159" i="3"/>
  <c r="H1159" i="3"/>
  <c r="I1159" i="3"/>
  <c r="J1159" i="3"/>
  <c r="K1159" i="3"/>
  <c r="L1159" i="3"/>
  <c r="M1159" i="3"/>
  <c r="N1159" i="3"/>
  <c r="E1160" i="3"/>
  <c r="F1160" i="3"/>
  <c r="G1160" i="3"/>
  <c r="H1160" i="3"/>
  <c r="I1160" i="3"/>
  <c r="J1160" i="3"/>
  <c r="K1160" i="3"/>
  <c r="L1160" i="3"/>
  <c r="M1160" i="3"/>
  <c r="N1160" i="3"/>
  <c r="E1161" i="3"/>
  <c r="F1161" i="3"/>
  <c r="G1161" i="3"/>
  <c r="H1161" i="3"/>
  <c r="I1161" i="3"/>
  <c r="J1161" i="3"/>
  <c r="K1161" i="3"/>
  <c r="L1161" i="3"/>
  <c r="M1161" i="3"/>
  <c r="N1161" i="3"/>
  <c r="E1162" i="3"/>
  <c r="F1162" i="3"/>
  <c r="G1162" i="3"/>
  <c r="H1162" i="3"/>
  <c r="I1162" i="3"/>
  <c r="J1162" i="3"/>
  <c r="K1162" i="3"/>
  <c r="L1162" i="3"/>
  <c r="M1162" i="3"/>
  <c r="N1162" i="3"/>
  <c r="E1163" i="3"/>
  <c r="F1163" i="3"/>
  <c r="G1163" i="3"/>
  <c r="H1163" i="3"/>
  <c r="I1163" i="3"/>
  <c r="J1163" i="3"/>
  <c r="K1163" i="3"/>
  <c r="L1163" i="3"/>
  <c r="M1163" i="3"/>
  <c r="N1163" i="3"/>
  <c r="E1164" i="3"/>
  <c r="F1164" i="3"/>
  <c r="G1164" i="3"/>
  <c r="H1164" i="3"/>
  <c r="I1164" i="3"/>
  <c r="J1164" i="3"/>
  <c r="K1164" i="3"/>
  <c r="L1164" i="3"/>
  <c r="M1164" i="3"/>
  <c r="N1164" i="3"/>
  <c r="E1165" i="3"/>
  <c r="F1165" i="3"/>
  <c r="G1165" i="3"/>
  <c r="H1165" i="3"/>
  <c r="I1165" i="3"/>
  <c r="J1165" i="3"/>
  <c r="K1165" i="3"/>
  <c r="L1165" i="3"/>
  <c r="M1165" i="3"/>
  <c r="N1165" i="3"/>
  <c r="E1166" i="3"/>
  <c r="F1166" i="3"/>
  <c r="G1166" i="3"/>
  <c r="H1166" i="3"/>
  <c r="I1166" i="3"/>
  <c r="J1166" i="3"/>
  <c r="K1166" i="3"/>
  <c r="L1166" i="3"/>
  <c r="M1166" i="3"/>
  <c r="N1166" i="3"/>
  <c r="E1167" i="3"/>
  <c r="F1167" i="3"/>
  <c r="G1167" i="3"/>
  <c r="H1167" i="3"/>
  <c r="I1167" i="3"/>
  <c r="J1167" i="3"/>
  <c r="K1167" i="3"/>
  <c r="L1167" i="3"/>
  <c r="M1167" i="3"/>
  <c r="N1167" i="3"/>
  <c r="E1168" i="3"/>
  <c r="F1168" i="3"/>
  <c r="G1168" i="3"/>
  <c r="H1168" i="3"/>
  <c r="I1168" i="3"/>
  <c r="J1168" i="3"/>
  <c r="K1168" i="3"/>
  <c r="L1168" i="3"/>
  <c r="M1168" i="3"/>
  <c r="N1168" i="3"/>
  <c r="E1169" i="3"/>
  <c r="F1169" i="3"/>
  <c r="G1169" i="3"/>
  <c r="H1169" i="3"/>
  <c r="I1169" i="3"/>
  <c r="J1169" i="3"/>
  <c r="K1169" i="3"/>
  <c r="L1169" i="3"/>
  <c r="M1169" i="3"/>
  <c r="N1169" i="3"/>
  <c r="E1170" i="3"/>
  <c r="F1170" i="3"/>
  <c r="G1170" i="3"/>
  <c r="H1170" i="3"/>
  <c r="I1170" i="3"/>
  <c r="J1170" i="3"/>
  <c r="K1170" i="3"/>
  <c r="L1170" i="3"/>
  <c r="M1170" i="3"/>
  <c r="N1170" i="3"/>
  <c r="E1171" i="3"/>
  <c r="F1171" i="3"/>
  <c r="G1171" i="3"/>
  <c r="H1171" i="3"/>
  <c r="I1171" i="3"/>
  <c r="J1171" i="3"/>
  <c r="K1171" i="3"/>
  <c r="L1171" i="3"/>
  <c r="M1171" i="3"/>
  <c r="N1171" i="3"/>
  <c r="E1172" i="3"/>
  <c r="F1172" i="3"/>
  <c r="G1172" i="3"/>
  <c r="H1172" i="3"/>
  <c r="I1172" i="3"/>
  <c r="J1172" i="3"/>
  <c r="K1172" i="3"/>
  <c r="L1172" i="3"/>
  <c r="M1172" i="3"/>
  <c r="N1172" i="3"/>
  <c r="E1173" i="3"/>
  <c r="F1173" i="3"/>
  <c r="G1173" i="3"/>
  <c r="H1173" i="3"/>
  <c r="I1173" i="3"/>
  <c r="J1173" i="3"/>
  <c r="K1173" i="3"/>
  <c r="L1173" i="3"/>
  <c r="M1173" i="3"/>
  <c r="N1173" i="3"/>
  <c r="E1174" i="3"/>
  <c r="F1174" i="3"/>
  <c r="G1174" i="3"/>
  <c r="H1174" i="3"/>
  <c r="I1174" i="3"/>
  <c r="J1174" i="3"/>
  <c r="K1174" i="3"/>
  <c r="L1174" i="3"/>
  <c r="M1174" i="3"/>
  <c r="N1174" i="3"/>
  <c r="E1175" i="3"/>
  <c r="F1175" i="3"/>
  <c r="G1175" i="3"/>
  <c r="H1175" i="3"/>
  <c r="I1175" i="3"/>
  <c r="J1175" i="3"/>
  <c r="K1175" i="3"/>
  <c r="L1175" i="3"/>
  <c r="M1175" i="3"/>
  <c r="N1175" i="3"/>
  <c r="E1176" i="3"/>
  <c r="F1176" i="3"/>
  <c r="G1176" i="3"/>
  <c r="H1176" i="3"/>
  <c r="I1176" i="3"/>
  <c r="J1176" i="3"/>
  <c r="K1176" i="3"/>
  <c r="L1176" i="3"/>
  <c r="M1176" i="3"/>
  <c r="N1176" i="3"/>
  <c r="E1177" i="3"/>
  <c r="F1177" i="3"/>
  <c r="G1177" i="3"/>
  <c r="H1177" i="3"/>
  <c r="I1177" i="3"/>
  <c r="J1177" i="3"/>
  <c r="K1177" i="3"/>
  <c r="L1177" i="3"/>
  <c r="M1177" i="3"/>
  <c r="N1177" i="3"/>
  <c r="E1178" i="3"/>
  <c r="F1178" i="3"/>
  <c r="G1178" i="3"/>
  <c r="H1178" i="3"/>
  <c r="I1178" i="3"/>
  <c r="J1178" i="3"/>
  <c r="K1178" i="3"/>
  <c r="L1178" i="3"/>
  <c r="M1178" i="3"/>
  <c r="N1178" i="3"/>
  <c r="E1179" i="3"/>
  <c r="F1179" i="3"/>
  <c r="G1179" i="3"/>
  <c r="H1179" i="3"/>
  <c r="I1179" i="3"/>
  <c r="J1179" i="3"/>
  <c r="K1179" i="3"/>
  <c r="L1179" i="3"/>
  <c r="M1179" i="3"/>
  <c r="N1179" i="3"/>
  <c r="E1180" i="3"/>
  <c r="F1180" i="3"/>
  <c r="G1180" i="3"/>
  <c r="H1180" i="3"/>
  <c r="I1180" i="3"/>
  <c r="J1180" i="3"/>
  <c r="K1180" i="3"/>
  <c r="L1180" i="3"/>
  <c r="M1180" i="3"/>
  <c r="N1180" i="3"/>
  <c r="E1181" i="3"/>
  <c r="F1181" i="3"/>
  <c r="G1181" i="3"/>
  <c r="H1181" i="3"/>
  <c r="I1181" i="3"/>
  <c r="J1181" i="3"/>
  <c r="K1181" i="3"/>
  <c r="L1181" i="3"/>
  <c r="M1181" i="3"/>
  <c r="N1181" i="3"/>
  <c r="E1182" i="3"/>
  <c r="F1182" i="3"/>
  <c r="G1182" i="3"/>
  <c r="H1182" i="3"/>
  <c r="I1182" i="3"/>
  <c r="J1182" i="3"/>
  <c r="K1182" i="3"/>
  <c r="L1182" i="3"/>
  <c r="M1182" i="3"/>
  <c r="N1182" i="3"/>
  <c r="E1183" i="3"/>
  <c r="F1183" i="3"/>
  <c r="G1183" i="3"/>
  <c r="H1183" i="3"/>
  <c r="I1183" i="3"/>
  <c r="J1183" i="3"/>
  <c r="K1183" i="3"/>
  <c r="L1183" i="3"/>
  <c r="M1183" i="3"/>
  <c r="N1183" i="3"/>
  <c r="E1184" i="3"/>
  <c r="F1184" i="3"/>
  <c r="G1184" i="3"/>
  <c r="H1184" i="3"/>
  <c r="I1184" i="3"/>
  <c r="J1184" i="3"/>
  <c r="K1184" i="3"/>
  <c r="L1184" i="3"/>
  <c r="M1184" i="3"/>
  <c r="N1184" i="3"/>
  <c r="E1185" i="3"/>
  <c r="F1185" i="3"/>
  <c r="G1185" i="3"/>
  <c r="H1185" i="3"/>
  <c r="I1185" i="3"/>
  <c r="J1185" i="3"/>
  <c r="K1185" i="3"/>
  <c r="L1185" i="3"/>
  <c r="M1185" i="3"/>
  <c r="N1185" i="3"/>
  <c r="E1186" i="3"/>
  <c r="F1186" i="3"/>
  <c r="G1186" i="3"/>
  <c r="H1186" i="3"/>
  <c r="I1186" i="3"/>
  <c r="J1186" i="3"/>
  <c r="K1186" i="3"/>
  <c r="L1186" i="3"/>
  <c r="M1186" i="3"/>
  <c r="N1186" i="3"/>
  <c r="E1187" i="3"/>
  <c r="F1187" i="3"/>
  <c r="G1187" i="3"/>
  <c r="H1187" i="3"/>
  <c r="I1187" i="3"/>
  <c r="J1187" i="3"/>
  <c r="K1187" i="3"/>
  <c r="L1187" i="3"/>
  <c r="M1187" i="3"/>
  <c r="N1187" i="3"/>
  <c r="E1188" i="3"/>
  <c r="F1188" i="3"/>
  <c r="G1188" i="3"/>
  <c r="H1188" i="3"/>
  <c r="I1188" i="3"/>
  <c r="J1188" i="3"/>
  <c r="K1188" i="3"/>
  <c r="L1188" i="3"/>
  <c r="M1188" i="3"/>
  <c r="N1188" i="3"/>
  <c r="E1189" i="3"/>
  <c r="F1189" i="3"/>
  <c r="G1189" i="3"/>
  <c r="H1189" i="3"/>
  <c r="I1189" i="3"/>
  <c r="J1189" i="3"/>
  <c r="K1189" i="3"/>
  <c r="L1189" i="3"/>
  <c r="M1189" i="3"/>
  <c r="N1189" i="3"/>
  <c r="E1190" i="3"/>
  <c r="F1190" i="3"/>
  <c r="G1190" i="3"/>
  <c r="H1190" i="3"/>
  <c r="I1190" i="3"/>
  <c r="J1190" i="3"/>
  <c r="K1190" i="3"/>
  <c r="L1190" i="3"/>
  <c r="M1190" i="3"/>
  <c r="N1190" i="3"/>
  <c r="E1191" i="3"/>
  <c r="F1191" i="3"/>
  <c r="G1191" i="3"/>
  <c r="H1191" i="3"/>
  <c r="I1191" i="3"/>
  <c r="J1191" i="3"/>
  <c r="K1191" i="3"/>
  <c r="L1191" i="3"/>
  <c r="M1191" i="3"/>
  <c r="N1191" i="3"/>
  <c r="E1192" i="3"/>
  <c r="F1192" i="3"/>
  <c r="G1192" i="3"/>
  <c r="H1192" i="3"/>
  <c r="I1192" i="3"/>
  <c r="J1192" i="3"/>
  <c r="K1192" i="3"/>
  <c r="L1192" i="3"/>
  <c r="M1192" i="3"/>
  <c r="N1192" i="3"/>
  <c r="E1193" i="3"/>
  <c r="F1193" i="3"/>
  <c r="G1193" i="3"/>
  <c r="H1193" i="3"/>
  <c r="I1193" i="3"/>
  <c r="J1193" i="3"/>
  <c r="K1193" i="3"/>
  <c r="L1193" i="3"/>
  <c r="M1193" i="3"/>
  <c r="N1193" i="3"/>
  <c r="E1194" i="3"/>
  <c r="F1194" i="3"/>
  <c r="G1194" i="3"/>
  <c r="H1194" i="3"/>
  <c r="I1194" i="3"/>
  <c r="J1194" i="3"/>
  <c r="K1194" i="3"/>
  <c r="L1194" i="3"/>
  <c r="M1194" i="3"/>
  <c r="N1194" i="3"/>
  <c r="E1195" i="3"/>
  <c r="F1195" i="3"/>
  <c r="G1195" i="3"/>
  <c r="H1195" i="3"/>
  <c r="I1195" i="3"/>
  <c r="J1195" i="3"/>
  <c r="K1195" i="3"/>
  <c r="L1195" i="3"/>
  <c r="M1195" i="3"/>
  <c r="N1195" i="3"/>
  <c r="E1196" i="3"/>
  <c r="F1196" i="3"/>
  <c r="G1196" i="3"/>
  <c r="H1196" i="3"/>
  <c r="I1196" i="3"/>
  <c r="J1196" i="3"/>
  <c r="K1196" i="3"/>
  <c r="L1196" i="3"/>
  <c r="M1196" i="3"/>
  <c r="N1196" i="3"/>
  <c r="E1197" i="3"/>
  <c r="F1197" i="3"/>
  <c r="G1197" i="3"/>
  <c r="H1197" i="3"/>
  <c r="I1197" i="3"/>
  <c r="J1197" i="3"/>
  <c r="K1197" i="3"/>
  <c r="L1197" i="3"/>
  <c r="M1197" i="3"/>
  <c r="N1197" i="3"/>
  <c r="E1198" i="3"/>
  <c r="F1198" i="3"/>
  <c r="G1198" i="3"/>
  <c r="H1198" i="3"/>
  <c r="I1198" i="3"/>
  <c r="J1198" i="3"/>
  <c r="K1198" i="3"/>
  <c r="L1198" i="3"/>
  <c r="M1198" i="3"/>
  <c r="N1198" i="3"/>
  <c r="E1199" i="3"/>
  <c r="F1199" i="3"/>
  <c r="G1199" i="3"/>
  <c r="H1199" i="3"/>
  <c r="I1199" i="3"/>
  <c r="J1199" i="3"/>
  <c r="K1199" i="3"/>
  <c r="L1199" i="3"/>
  <c r="M1199" i="3"/>
  <c r="N1199" i="3"/>
  <c r="E1200" i="3"/>
  <c r="F1200" i="3"/>
  <c r="G1200" i="3"/>
  <c r="H1200" i="3"/>
  <c r="I1200" i="3"/>
  <c r="J1200" i="3"/>
  <c r="K1200" i="3"/>
  <c r="L1200" i="3"/>
  <c r="M1200" i="3"/>
  <c r="N1200" i="3"/>
  <c r="E1201" i="3"/>
  <c r="F1201" i="3"/>
  <c r="G1201" i="3"/>
  <c r="H1201" i="3"/>
  <c r="I1201" i="3"/>
  <c r="J1201" i="3"/>
  <c r="K1201" i="3"/>
  <c r="L1201" i="3"/>
  <c r="M1201" i="3"/>
  <c r="N1201" i="3"/>
  <c r="E1202" i="3"/>
  <c r="F1202" i="3"/>
  <c r="G1202" i="3"/>
  <c r="H1202" i="3"/>
  <c r="I1202" i="3"/>
  <c r="J1202" i="3"/>
  <c r="K1202" i="3"/>
  <c r="L1202" i="3"/>
  <c r="M1202" i="3"/>
  <c r="N1202" i="3"/>
  <c r="E1203" i="3"/>
  <c r="F1203" i="3"/>
  <c r="G1203" i="3"/>
  <c r="H1203" i="3"/>
  <c r="I1203" i="3"/>
  <c r="J1203" i="3"/>
  <c r="K1203" i="3"/>
  <c r="L1203" i="3"/>
  <c r="M1203" i="3"/>
  <c r="N1203" i="3"/>
  <c r="E1204" i="3"/>
  <c r="F1204" i="3"/>
  <c r="G1204" i="3"/>
  <c r="H1204" i="3"/>
  <c r="I1204" i="3"/>
  <c r="J1204" i="3"/>
  <c r="K1204" i="3"/>
  <c r="L1204" i="3"/>
  <c r="M1204" i="3"/>
  <c r="N1204" i="3"/>
  <c r="E1205" i="3"/>
  <c r="F1205" i="3"/>
  <c r="G1205" i="3"/>
  <c r="H1205" i="3"/>
  <c r="I1205" i="3"/>
  <c r="J1205" i="3"/>
  <c r="K1205" i="3"/>
  <c r="L1205" i="3"/>
  <c r="M1205" i="3"/>
  <c r="N1205" i="3"/>
  <c r="E1206" i="3"/>
  <c r="F1206" i="3"/>
  <c r="G1206" i="3"/>
  <c r="H1206" i="3"/>
  <c r="I1206" i="3"/>
  <c r="J1206" i="3"/>
  <c r="K1206" i="3"/>
  <c r="L1206" i="3"/>
  <c r="M1206" i="3"/>
  <c r="N1206" i="3"/>
  <c r="E1207" i="3"/>
  <c r="F1207" i="3"/>
  <c r="G1207" i="3"/>
  <c r="H1207" i="3"/>
  <c r="I1207" i="3"/>
  <c r="J1207" i="3"/>
  <c r="K1207" i="3"/>
  <c r="L1207" i="3"/>
  <c r="M1207" i="3"/>
  <c r="N1207" i="3"/>
  <c r="E1208" i="3"/>
  <c r="F1208" i="3"/>
  <c r="G1208" i="3"/>
  <c r="H1208" i="3"/>
  <c r="I1208" i="3"/>
  <c r="J1208" i="3"/>
  <c r="K1208" i="3"/>
  <c r="L1208" i="3"/>
  <c r="M1208" i="3"/>
  <c r="N1208" i="3"/>
  <c r="E1209" i="3"/>
  <c r="F1209" i="3"/>
  <c r="G1209" i="3"/>
  <c r="H1209" i="3"/>
  <c r="I1209" i="3"/>
  <c r="J1209" i="3"/>
  <c r="K1209" i="3"/>
  <c r="L1209" i="3"/>
  <c r="M1209" i="3"/>
  <c r="N1209" i="3"/>
  <c r="E1210" i="3"/>
  <c r="F1210" i="3"/>
  <c r="G1210" i="3"/>
  <c r="H1210" i="3"/>
  <c r="I1210" i="3"/>
  <c r="J1210" i="3"/>
  <c r="K1210" i="3"/>
  <c r="L1210" i="3"/>
  <c r="M1210" i="3"/>
  <c r="N1210" i="3"/>
  <c r="E1211" i="3"/>
  <c r="F1211" i="3"/>
  <c r="G1211" i="3"/>
  <c r="H1211" i="3"/>
  <c r="I1211" i="3"/>
  <c r="J1211" i="3"/>
  <c r="K1211" i="3"/>
  <c r="L1211" i="3"/>
  <c r="M1211" i="3"/>
  <c r="N1211" i="3"/>
  <c r="E1212" i="3"/>
  <c r="F1212" i="3"/>
  <c r="G1212" i="3"/>
  <c r="H1212" i="3"/>
  <c r="I1212" i="3"/>
  <c r="J1212" i="3"/>
  <c r="K1212" i="3"/>
  <c r="L1212" i="3"/>
  <c r="M1212" i="3"/>
  <c r="N1212" i="3"/>
  <c r="E1213" i="3"/>
  <c r="F1213" i="3"/>
  <c r="G1213" i="3"/>
  <c r="H1213" i="3"/>
  <c r="I1213" i="3"/>
  <c r="J1213" i="3"/>
  <c r="K1213" i="3"/>
  <c r="L1213" i="3"/>
  <c r="M1213" i="3"/>
  <c r="N1213" i="3"/>
  <c r="E1214" i="3"/>
  <c r="F1214" i="3"/>
  <c r="G1214" i="3"/>
  <c r="H1214" i="3"/>
  <c r="I1214" i="3"/>
  <c r="J1214" i="3"/>
  <c r="K1214" i="3"/>
  <c r="L1214" i="3"/>
  <c r="M1214" i="3"/>
  <c r="N1214" i="3"/>
  <c r="E1215" i="3"/>
  <c r="F1215" i="3"/>
  <c r="G1215" i="3"/>
  <c r="H1215" i="3"/>
  <c r="I1215" i="3"/>
  <c r="J1215" i="3"/>
  <c r="K1215" i="3"/>
  <c r="L1215" i="3"/>
  <c r="M1215" i="3"/>
  <c r="N1215" i="3"/>
  <c r="E1216" i="3"/>
  <c r="F1216" i="3"/>
  <c r="G1216" i="3"/>
  <c r="H1216" i="3"/>
  <c r="I1216" i="3"/>
  <c r="J1216" i="3"/>
  <c r="K1216" i="3"/>
  <c r="L1216" i="3"/>
  <c r="M1216" i="3"/>
  <c r="N1216" i="3"/>
  <c r="E1217" i="3"/>
  <c r="F1217" i="3"/>
  <c r="G1217" i="3"/>
  <c r="H1217" i="3"/>
  <c r="I1217" i="3"/>
  <c r="J1217" i="3"/>
  <c r="K1217" i="3"/>
  <c r="L1217" i="3"/>
  <c r="M1217" i="3"/>
  <c r="N1217" i="3"/>
  <c r="E1218" i="3"/>
  <c r="F1218" i="3"/>
  <c r="G1218" i="3"/>
  <c r="H1218" i="3"/>
  <c r="I1218" i="3"/>
  <c r="J1218" i="3"/>
  <c r="K1218" i="3"/>
  <c r="L1218" i="3"/>
  <c r="M1218" i="3"/>
  <c r="N1218" i="3"/>
  <c r="E1219" i="3"/>
  <c r="F1219" i="3"/>
  <c r="G1219" i="3"/>
  <c r="H1219" i="3"/>
  <c r="I1219" i="3"/>
  <c r="J1219" i="3"/>
  <c r="K1219" i="3"/>
  <c r="L1219" i="3"/>
  <c r="M1219" i="3"/>
  <c r="N1219" i="3"/>
  <c r="E1220" i="3"/>
  <c r="F1220" i="3"/>
  <c r="G1220" i="3"/>
  <c r="H1220" i="3"/>
  <c r="I1220" i="3"/>
  <c r="J1220" i="3"/>
  <c r="K1220" i="3"/>
  <c r="L1220" i="3"/>
  <c r="M1220" i="3"/>
  <c r="N1220" i="3"/>
  <c r="E1221" i="3"/>
  <c r="F1221" i="3"/>
  <c r="G1221" i="3"/>
  <c r="H1221" i="3"/>
  <c r="I1221" i="3"/>
  <c r="J1221" i="3"/>
  <c r="K1221" i="3"/>
  <c r="L1221" i="3"/>
  <c r="M1221" i="3"/>
  <c r="N1221" i="3"/>
  <c r="E1222" i="3"/>
  <c r="F1222" i="3"/>
  <c r="G1222" i="3"/>
  <c r="H1222" i="3"/>
  <c r="I1222" i="3"/>
  <c r="J1222" i="3"/>
  <c r="K1222" i="3"/>
  <c r="L1222" i="3"/>
  <c r="M1222" i="3"/>
  <c r="N1222" i="3"/>
  <c r="E1223" i="3"/>
  <c r="F1223" i="3"/>
  <c r="G1223" i="3"/>
  <c r="H1223" i="3"/>
  <c r="I1223" i="3"/>
  <c r="J1223" i="3"/>
  <c r="K1223" i="3"/>
  <c r="L1223" i="3"/>
  <c r="M1223" i="3"/>
  <c r="N1223" i="3"/>
  <c r="E1224" i="3"/>
  <c r="F1224" i="3"/>
  <c r="G1224" i="3"/>
  <c r="H1224" i="3"/>
  <c r="I1224" i="3"/>
  <c r="J1224" i="3"/>
  <c r="K1224" i="3"/>
  <c r="L1224" i="3"/>
  <c r="M1224" i="3"/>
  <c r="N1224" i="3"/>
  <c r="E1225" i="3"/>
  <c r="F1225" i="3"/>
  <c r="G1225" i="3"/>
  <c r="H1225" i="3"/>
  <c r="I1225" i="3"/>
  <c r="J1225" i="3"/>
  <c r="K1225" i="3"/>
  <c r="L1225" i="3"/>
  <c r="M1225" i="3"/>
  <c r="N1225" i="3"/>
  <c r="E1226" i="3"/>
  <c r="F1226" i="3"/>
  <c r="G1226" i="3"/>
  <c r="H1226" i="3"/>
  <c r="I1226" i="3"/>
  <c r="J1226" i="3"/>
  <c r="K1226" i="3"/>
  <c r="L1226" i="3"/>
  <c r="M1226" i="3"/>
  <c r="N1226" i="3"/>
  <c r="E1227" i="3"/>
  <c r="F1227" i="3"/>
  <c r="G1227" i="3"/>
  <c r="H1227" i="3"/>
  <c r="I1227" i="3"/>
  <c r="J1227" i="3"/>
  <c r="K1227" i="3"/>
  <c r="L1227" i="3"/>
  <c r="M1227" i="3"/>
  <c r="N1227" i="3"/>
  <c r="E1228" i="3"/>
  <c r="F1228" i="3"/>
  <c r="G1228" i="3"/>
  <c r="H1228" i="3"/>
  <c r="I1228" i="3"/>
  <c r="J1228" i="3"/>
  <c r="K1228" i="3"/>
  <c r="L1228" i="3"/>
  <c r="M1228" i="3"/>
  <c r="N1228" i="3"/>
  <c r="E1229" i="3"/>
  <c r="F1229" i="3"/>
  <c r="G1229" i="3"/>
  <c r="H1229" i="3"/>
  <c r="I1229" i="3"/>
  <c r="J1229" i="3"/>
  <c r="K1229" i="3"/>
  <c r="L1229" i="3"/>
  <c r="M1229" i="3"/>
  <c r="N1229" i="3"/>
  <c r="E1230" i="3"/>
  <c r="F1230" i="3"/>
  <c r="G1230" i="3"/>
  <c r="H1230" i="3"/>
  <c r="I1230" i="3"/>
  <c r="J1230" i="3"/>
  <c r="K1230" i="3"/>
  <c r="L1230" i="3"/>
  <c r="M1230" i="3"/>
  <c r="N1230" i="3"/>
  <c r="E1231" i="3"/>
  <c r="F1231" i="3"/>
  <c r="G1231" i="3"/>
  <c r="H1231" i="3"/>
  <c r="I1231" i="3"/>
  <c r="J1231" i="3"/>
  <c r="K1231" i="3"/>
  <c r="L1231" i="3"/>
  <c r="M1231" i="3"/>
  <c r="N1231" i="3"/>
  <c r="E1232" i="3"/>
  <c r="F1232" i="3"/>
  <c r="G1232" i="3"/>
  <c r="H1232" i="3"/>
  <c r="I1232" i="3"/>
  <c r="J1232" i="3"/>
  <c r="K1232" i="3"/>
  <c r="L1232" i="3"/>
  <c r="M1232" i="3"/>
  <c r="N1232" i="3"/>
  <c r="E1233" i="3"/>
  <c r="F1233" i="3"/>
  <c r="G1233" i="3"/>
  <c r="H1233" i="3"/>
  <c r="I1233" i="3"/>
  <c r="J1233" i="3"/>
  <c r="K1233" i="3"/>
  <c r="L1233" i="3"/>
  <c r="M1233" i="3"/>
  <c r="N1233" i="3"/>
  <c r="E1234" i="3"/>
  <c r="F1234" i="3"/>
  <c r="G1234" i="3"/>
  <c r="H1234" i="3"/>
  <c r="I1234" i="3"/>
  <c r="J1234" i="3"/>
  <c r="K1234" i="3"/>
  <c r="L1234" i="3"/>
  <c r="M1234" i="3"/>
  <c r="N1234" i="3"/>
  <c r="E1235" i="3"/>
  <c r="F1235" i="3"/>
  <c r="G1235" i="3"/>
  <c r="H1235" i="3"/>
  <c r="I1235" i="3"/>
  <c r="J1235" i="3"/>
  <c r="K1235" i="3"/>
  <c r="L1235" i="3"/>
  <c r="M1235" i="3"/>
  <c r="N1235" i="3"/>
  <c r="E1236" i="3"/>
  <c r="F1236" i="3"/>
  <c r="G1236" i="3"/>
  <c r="H1236" i="3"/>
  <c r="I1236" i="3"/>
  <c r="J1236" i="3"/>
  <c r="K1236" i="3"/>
  <c r="L1236" i="3"/>
  <c r="M1236" i="3"/>
  <c r="N1236" i="3"/>
  <c r="E1237" i="3"/>
  <c r="F1237" i="3"/>
  <c r="G1237" i="3"/>
  <c r="H1237" i="3"/>
  <c r="I1237" i="3"/>
  <c r="J1237" i="3"/>
  <c r="K1237" i="3"/>
  <c r="L1237" i="3"/>
  <c r="M1237" i="3"/>
  <c r="N1237" i="3"/>
  <c r="E1238" i="3"/>
  <c r="F1238" i="3"/>
  <c r="G1238" i="3"/>
  <c r="H1238" i="3"/>
  <c r="I1238" i="3"/>
  <c r="J1238" i="3"/>
  <c r="K1238" i="3"/>
  <c r="L1238" i="3"/>
  <c r="M1238" i="3"/>
  <c r="N1238" i="3"/>
  <c r="E1239" i="3"/>
  <c r="F1239" i="3"/>
  <c r="G1239" i="3"/>
  <c r="H1239" i="3"/>
  <c r="I1239" i="3"/>
  <c r="J1239" i="3"/>
  <c r="K1239" i="3"/>
  <c r="L1239" i="3"/>
  <c r="M1239" i="3"/>
  <c r="N1239" i="3"/>
  <c r="E1240" i="3"/>
  <c r="F1240" i="3"/>
  <c r="G1240" i="3"/>
  <c r="H1240" i="3"/>
  <c r="I1240" i="3"/>
  <c r="J1240" i="3"/>
  <c r="K1240" i="3"/>
  <c r="L1240" i="3"/>
  <c r="M1240" i="3"/>
  <c r="N1240" i="3"/>
  <c r="E1241" i="3"/>
  <c r="F1241" i="3"/>
  <c r="G1241" i="3"/>
  <c r="H1241" i="3"/>
  <c r="I1241" i="3"/>
  <c r="J1241" i="3"/>
  <c r="K1241" i="3"/>
  <c r="L1241" i="3"/>
  <c r="M1241" i="3"/>
  <c r="N1241" i="3"/>
  <c r="E1242" i="3"/>
  <c r="F1242" i="3"/>
  <c r="G1242" i="3"/>
  <c r="H1242" i="3"/>
  <c r="I1242" i="3"/>
  <c r="J1242" i="3"/>
  <c r="K1242" i="3"/>
  <c r="L1242" i="3"/>
  <c r="M1242" i="3"/>
  <c r="N1242" i="3"/>
  <c r="E1243" i="3"/>
  <c r="F1243" i="3"/>
  <c r="G1243" i="3"/>
  <c r="H1243" i="3"/>
  <c r="I1243" i="3"/>
  <c r="J1243" i="3"/>
  <c r="K1243" i="3"/>
  <c r="L1243" i="3"/>
  <c r="M1243" i="3"/>
  <c r="N1243" i="3"/>
  <c r="E1244" i="3"/>
  <c r="F1244" i="3"/>
  <c r="G1244" i="3"/>
  <c r="H1244" i="3"/>
  <c r="I1244" i="3"/>
  <c r="J1244" i="3"/>
  <c r="K1244" i="3"/>
  <c r="L1244" i="3"/>
  <c r="M1244" i="3"/>
  <c r="N1244" i="3"/>
  <c r="E1245" i="3"/>
  <c r="F1245" i="3"/>
  <c r="G1245" i="3"/>
  <c r="H1245" i="3"/>
  <c r="I1245" i="3"/>
  <c r="J1245" i="3"/>
  <c r="K1245" i="3"/>
  <c r="L1245" i="3"/>
  <c r="M1245" i="3"/>
  <c r="N1245" i="3"/>
  <c r="E1246" i="3"/>
  <c r="F1246" i="3"/>
  <c r="G1246" i="3"/>
  <c r="H1246" i="3"/>
  <c r="I1246" i="3"/>
  <c r="J1246" i="3"/>
  <c r="K1246" i="3"/>
  <c r="L1246" i="3"/>
  <c r="M1246" i="3"/>
  <c r="N1246" i="3"/>
  <c r="E1247" i="3"/>
  <c r="F1247" i="3"/>
  <c r="G1247" i="3"/>
  <c r="H1247" i="3"/>
  <c r="I1247" i="3"/>
  <c r="J1247" i="3"/>
  <c r="K1247" i="3"/>
  <c r="L1247" i="3"/>
  <c r="M1247" i="3"/>
  <c r="N1247" i="3"/>
  <c r="E1248" i="3"/>
  <c r="F1248" i="3"/>
  <c r="G1248" i="3"/>
  <c r="H1248" i="3"/>
  <c r="I1248" i="3"/>
  <c r="J1248" i="3"/>
  <c r="K1248" i="3"/>
  <c r="L1248" i="3"/>
  <c r="M1248" i="3"/>
  <c r="N1248" i="3"/>
  <c r="E1249" i="3"/>
  <c r="F1249" i="3"/>
  <c r="G1249" i="3"/>
  <c r="H1249" i="3"/>
  <c r="I1249" i="3"/>
  <c r="J1249" i="3"/>
  <c r="K1249" i="3"/>
  <c r="L1249" i="3"/>
  <c r="M1249" i="3"/>
  <c r="N1249" i="3"/>
  <c r="E1250" i="3"/>
  <c r="F1250" i="3"/>
  <c r="G1250" i="3"/>
  <c r="H1250" i="3"/>
  <c r="I1250" i="3"/>
  <c r="J1250" i="3"/>
  <c r="K1250" i="3"/>
  <c r="L1250" i="3"/>
  <c r="M1250" i="3"/>
  <c r="N1250" i="3"/>
  <c r="E1251" i="3"/>
  <c r="F1251" i="3"/>
  <c r="G1251" i="3"/>
  <c r="H1251" i="3"/>
  <c r="I1251" i="3"/>
  <c r="J1251" i="3"/>
  <c r="K1251" i="3"/>
  <c r="L1251" i="3"/>
  <c r="M1251" i="3"/>
  <c r="N1251" i="3"/>
  <c r="E1252" i="3"/>
  <c r="F1252" i="3"/>
  <c r="G1252" i="3"/>
  <c r="H1252" i="3"/>
  <c r="I1252" i="3"/>
  <c r="J1252" i="3"/>
  <c r="K1252" i="3"/>
  <c r="L1252" i="3"/>
  <c r="M1252" i="3"/>
  <c r="N1252" i="3"/>
  <c r="E1253" i="3"/>
  <c r="F1253" i="3"/>
  <c r="G1253" i="3"/>
  <c r="H1253" i="3"/>
  <c r="I1253" i="3"/>
  <c r="J1253" i="3"/>
  <c r="K1253" i="3"/>
  <c r="L1253" i="3"/>
  <c r="M1253" i="3"/>
  <c r="N1253" i="3"/>
  <c r="E1254" i="3"/>
  <c r="F1254" i="3"/>
  <c r="G1254" i="3"/>
  <c r="H1254" i="3"/>
  <c r="I1254" i="3"/>
  <c r="J1254" i="3"/>
  <c r="K1254" i="3"/>
  <c r="L1254" i="3"/>
  <c r="M1254" i="3"/>
  <c r="N1254" i="3"/>
  <c r="E1255" i="3"/>
  <c r="F1255" i="3"/>
  <c r="G1255" i="3"/>
  <c r="H1255" i="3"/>
  <c r="I1255" i="3"/>
  <c r="J1255" i="3"/>
  <c r="K1255" i="3"/>
  <c r="L1255" i="3"/>
  <c r="M1255" i="3"/>
  <c r="N1255" i="3"/>
  <c r="E1256" i="3"/>
  <c r="F1256" i="3"/>
  <c r="G1256" i="3"/>
  <c r="H1256" i="3"/>
  <c r="I1256" i="3"/>
  <c r="J1256" i="3"/>
  <c r="K1256" i="3"/>
  <c r="L1256" i="3"/>
  <c r="M1256" i="3"/>
  <c r="N1256" i="3"/>
  <c r="E1257" i="3"/>
  <c r="F1257" i="3"/>
  <c r="G1257" i="3"/>
  <c r="H1257" i="3"/>
  <c r="I1257" i="3"/>
  <c r="J1257" i="3"/>
  <c r="K1257" i="3"/>
  <c r="L1257" i="3"/>
  <c r="M1257" i="3"/>
  <c r="N1257" i="3"/>
  <c r="E1258" i="3"/>
  <c r="F1258" i="3"/>
  <c r="G1258" i="3"/>
  <c r="H1258" i="3"/>
  <c r="I1258" i="3"/>
  <c r="J1258" i="3"/>
  <c r="K1258" i="3"/>
  <c r="L1258" i="3"/>
  <c r="M1258" i="3"/>
  <c r="N1258" i="3"/>
  <c r="E1259" i="3"/>
  <c r="F1259" i="3"/>
  <c r="G1259" i="3"/>
  <c r="H1259" i="3"/>
  <c r="I1259" i="3"/>
  <c r="J1259" i="3"/>
  <c r="K1259" i="3"/>
  <c r="L1259" i="3"/>
  <c r="M1259" i="3"/>
  <c r="N1259" i="3"/>
  <c r="E1260" i="3"/>
  <c r="F1260" i="3"/>
  <c r="G1260" i="3"/>
  <c r="H1260" i="3"/>
  <c r="I1260" i="3"/>
  <c r="J1260" i="3"/>
  <c r="K1260" i="3"/>
  <c r="L1260" i="3"/>
  <c r="M1260" i="3"/>
  <c r="N1260" i="3"/>
  <c r="E1261" i="3"/>
  <c r="F1261" i="3"/>
  <c r="G1261" i="3"/>
  <c r="H1261" i="3"/>
  <c r="I1261" i="3"/>
  <c r="J1261" i="3"/>
  <c r="K1261" i="3"/>
  <c r="L1261" i="3"/>
  <c r="M1261" i="3"/>
  <c r="N1261" i="3"/>
  <c r="E1262" i="3"/>
  <c r="F1262" i="3"/>
  <c r="G1262" i="3"/>
  <c r="H1262" i="3"/>
  <c r="I1262" i="3"/>
  <c r="J1262" i="3"/>
  <c r="K1262" i="3"/>
  <c r="L1262" i="3"/>
  <c r="M1262" i="3"/>
  <c r="N1262" i="3"/>
  <c r="E1263" i="3"/>
  <c r="F1263" i="3"/>
  <c r="G1263" i="3"/>
  <c r="H1263" i="3"/>
  <c r="I1263" i="3"/>
  <c r="J1263" i="3"/>
  <c r="K1263" i="3"/>
  <c r="L1263" i="3"/>
  <c r="M1263" i="3"/>
  <c r="N1263" i="3"/>
  <c r="E1264" i="3"/>
  <c r="F1264" i="3"/>
  <c r="G1264" i="3"/>
  <c r="H1264" i="3"/>
  <c r="I1264" i="3"/>
  <c r="J1264" i="3"/>
  <c r="K1264" i="3"/>
  <c r="L1264" i="3"/>
  <c r="M1264" i="3"/>
  <c r="N1264" i="3"/>
  <c r="E1265" i="3"/>
  <c r="F1265" i="3"/>
  <c r="G1265" i="3"/>
  <c r="H1265" i="3"/>
  <c r="I1265" i="3"/>
  <c r="J1265" i="3"/>
  <c r="K1265" i="3"/>
  <c r="L1265" i="3"/>
  <c r="M1265" i="3"/>
  <c r="N1265" i="3"/>
  <c r="E1266" i="3"/>
  <c r="F1266" i="3"/>
  <c r="G1266" i="3"/>
  <c r="H1266" i="3"/>
  <c r="I1266" i="3"/>
  <c r="J1266" i="3"/>
  <c r="K1266" i="3"/>
  <c r="L1266" i="3"/>
  <c r="M1266" i="3"/>
  <c r="N1266" i="3"/>
  <c r="E1267" i="3"/>
  <c r="F1267" i="3"/>
  <c r="G1267" i="3"/>
  <c r="H1267" i="3"/>
  <c r="I1267" i="3"/>
  <c r="J1267" i="3"/>
  <c r="K1267" i="3"/>
  <c r="L1267" i="3"/>
  <c r="M1267" i="3"/>
  <c r="N1267" i="3"/>
  <c r="E1268" i="3"/>
  <c r="F1268" i="3"/>
  <c r="G1268" i="3"/>
  <c r="H1268" i="3"/>
  <c r="I1268" i="3"/>
  <c r="J1268" i="3"/>
  <c r="K1268" i="3"/>
  <c r="L1268" i="3"/>
  <c r="M1268" i="3"/>
  <c r="N1268" i="3"/>
  <c r="E1269" i="3"/>
  <c r="F1269" i="3"/>
  <c r="G1269" i="3"/>
  <c r="H1269" i="3"/>
  <c r="I1269" i="3"/>
  <c r="J1269" i="3"/>
  <c r="K1269" i="3"/>
  <c r="L1269" i="3"/>
  <c r="M1269" i="3"/>
  <c r="N1269" i="3"/>
  <c r="E1270" i="3"/>
  <c r="F1270" i="3"/>
  <c r="G1270" i="3"/>
  <c r="H1270" i="3"/>
  <c r="I1270" i="3"/>
  <c r="J1270" i="3"/>
  <c r="K1270" i="3"/>
  <c r="L1270" i="3"/>
  <c r="M1270" i="3"/>
  <c r="N1270" i="3"/>
  <c r="E1271" i="3"/>
  <c r="F1271" i="3"/>
  <c r="G1271" i="3"/>
  <c r="H1271" i="3"/>
  <c r="I1271" i="3"/>
  <c r="J1271" i="3"/>
  <c r="K1271" i="3"/>
  <c r="L1271" i="3"/>
  <c r="M1271" i="3"/>
  <c r="N1271" i="3"/>
  <c r="E1272" i="3"/>
  <c r="F1272" i="3"/>
  <c r="G1272" i="3"/>
  <c r="H1272" i="3"/>
  <c r="I1272" i="3"/>
  <c r="J1272" i="3"/>
  <c r="K1272" i="3"/>
  <c r="L1272" i="3"/>
  <c r="M1272" i="3"/>
  <c r="N1272" i="3"/>
  <c r="E1273" i="3"/>
  <c r="F1273" i="3"/>
  <c r="G1273" i="3"/>
  <c r="H1273" i="3"/>
  <c r="I1273" i="3"/>
  <c r="J1273" i="3"/>
  <c r="K1273" i="3"/>
  <c r="L1273" i="3"/>
  <c r="M1273" i="3"/>
  <c r="N1273" i="3"/>
  <c r="E1274" i="3"/>
  <c r="F1274" i="3"/>
  <c r="G1274" i="3"/>
  <c r="H1274" i="3"/>
  <c r="I1274" i="3"/>
  <c r="J1274" i="3"/>
  <c r="K1274" i="3"/>
  <c r="L1274" i="3"/>
  <c r="M1274" i="3"/>
  <c r="N1274" i="3"/>
  <c r="E1275" i="3"/>
  <c r="F1275" i="3"/>
  <c r="G1275" i="3"/>
  <c r="H1275" i="3"/>
  <c r="I1275" i="3"/>
  <c r="J1275" i="3"/>
  <c r="K1275" i="3"/>
  <c r="L1275" i="3"/>
  <c r="M1275" i="3"/>
  <c r="N1275" i="3"/>
  <c r="E1276" i="3"/>
  <c r="F1276" i="3"/>
  <c r="G1276" i="3"/>
  <c r="H1276" i="3"/>
  <c r="I1276" i="3"/>
  <c r="J1276" i="3"/>
  <c r="K1276" i="3"/>
  <c r="L1276" i="3"/>
  <c r="M1276" i="3"/>
  <c r="N1276" i="3"/>
  <c r="E1277" i="3"/>
  <c r="F1277" i="3"/>
  <c r="G1277" i="3"/>
  <c r="H1277" i="3"/>
  <c r="I1277" i="3"/>
  <c r="J1277" i="3"/>
  <c r="K1277" i="3"/>
  <c r="L1277" i="3"/>
  <c r="M1277" i="3"/>
  <c r="N1277" i="3"/>
  <c r="E1278" i="3"/>
  <c r="F1278" i="3"/>
  <c r="G1278" i="3"/>
  <c r="H1278" i="3"/>
  <c r="I1278" i="3"/>
  <c r="J1278" i="3"/>
  <c r="K1278" i="3"/>
  <c r="L1278" i="3"/>
  <c r="M1278" i="3"/>
  <c r="N1278" i="3"/>
  <c r="E1279" i="3"/>
  <c r="F1279" i="3"/>
  <c r="G1279" i="3"/>
  <c r="H1279" i="3"/>
  <c r="I1279" i="3"/>
  <c r="J1279" i="3"/>
  <c r="K1279" i="3"/>
  <c r="L1279" i="3"/>
  <c r="M1279" i="3"/>
  <c r="N1279" i="3"/>
  <c r="E1280" i="3"/>
  <c r="F1280" i="3"/>
  <c r="G1280" i="3"/>
  <c r="H1280" i="3"/>
  <c r="I1280" i="3"/>
  <c r="J1280" i="3"/>
  <c r="K1280" i="3"/>
  <c r="L1280" i="3"/>
  <c r="M1280" i="3"/>
  <c r="N1280" i="3"/>
  <c r="E1281" i="3"/>
  <c r="F1281" i="3"/>
  <c r="G1281" i="3"/>
  <c r="H1281" i="3"/>
  <c r="I1281" i="3"/>
  <c r="J1281" i="3"/>
  <c r="K1281" i="3"/>
  <c r="L1281" i="3"/>
  <c r="M1281" i="3"/>
  <c r="N1281" i="3"/>
  <c r="E1282" i="3"/>
  <c r="F1282" i="3"/>
  <c r="G1282" i="3"/>
  <c r="H1282" i="3"/>
  <c r="I1282" i="3"/>
  <c r="J1282" i="3"/>
  <c r="K1282" i="3"/>
  <c r="L1282" i="3"/>
  <c r="M1282" i="3"/>
  <c r="N1282" i="3"/>
  <c r="E1283" i="3"/>
  <c r="F1283" i="3"/>
  <c r="G1283" i="3"/>
  <c r="H1283" i="3"/>
  <c r="I1283" i="3"/>
  <c r="J1283" i="3"/>
  <c r="K1283" i="3"/>
  <c r="L1283" i="3"/>
  <c r="M1283" i="3"/>
  <c r="N1283" i="3"/>
  <c r="E1284" i="3"/>
  <c r="F1284" i="3"/>
  <c r="G1284" i="3"/>
  <c r="H1284" i="3"/>
  <c r="I1284" i="3"/>
  <c r="J1284" i="3"/>
  <c r="K1284" i="3"/>
  <c r="L1284" i="3"/>
  <c r="M1284" i="3"/>
  <c r="N1284" i="3"/>
  <c r="E1285" i="3"/>
  <c r="F1285" i="3"/>
  <c r="G1285" i="3"/>
  <c r="H1285" i="3"/>
  <c r="I1285" i="3"/>
  <c r="J1285" i="3"/>
  <c r="K1285" i="3"/>
  <c r="L1285" i="3"/>
  <c r="M1285" i="3"/>
  <c r="N1285" i="3"/>
  <c r="E1286" i="3"/>
  <c r="F1286" i="3"/>
  <c r="G1286" i="3"/>
  <c r="H1286" i="3"/>
  <c r="I1286" i="3"/>
  <c r="J1286" i="3"/>
  <c r="K1286" i="3"/>
  <c r="L1286" i="3"/>
  <c r="M1286" i="3"/>
  <c r="N1286" i="3"/>
  <c r="E1287" i="3"/>
  <c r="F1287" i="3"/>
  <c r="G1287" i="3"/>
  <c r="H1287" i="3"/>
  <c r="I1287" i="3"/>
  <c r="J1287" i="3"/>
  <c r="K1287" i="3"/>
  <c r="L1287" i="3"/>
  <c r="M1287" i="3"/>
  <c r="N1287" i="3"/>
  <c r="E1288" i="3"/>
  <c r="F1288" i="3"/>
  <c r="G1288" i="3"/>
  <c r="H1288" i="3"/>
  <c r="I1288" i="3"/>
  <c r="J1288" i="3"/>
  <c r="K1288" i="3"/>
  <c r="L1288" i="3"/>
  <c r="M1288" i="3"/>
  <c r="N1288" i="3"/>
  <c r="E1289" i="3"/>
  <c r="F1289" i="3"/>
  <c r="G1289" i="3"/>
  <c r="H1289" i="3"/>
  <c r="I1289" i="3"/>
  <c r="J1289" i="3"/>
  <c r="K1289" i="3"/>
  <c r="L1289" i="3"/>
  <c r="M1289" i="3"/>
  <c r="N1289" i="3"/>
  <c r="E1290" i="3"/>
  <c r="F1290" i="3"/>
  <c r="G1290" i="3"/>
  <c r="H1290" i="3"/>
  <c r="I1290" i="3"/>
  <c r="J1290" i="3"/>
  <c r="K1290" i="3"/>
  <c r="L1290" i="3"/>
  <c r="M1290" i="3"/>
  <c r="N1290" i="3"/>
  <c r="E1291" i="3"/>
  <c r="F1291" i="3"/>
  <c r="G1291" i="3"/>
  <c r="H1291" i="3"/>
  <c r="I1291" i="3"/>
  <c r="J1291" i="3"/>
  <c r="K1291" i="3"/>
  <c r="L1291" i="3"/>
  <c r="M1291" i="3"/>
  <c r="N1291" i="3"/>
  <c r="E1292" i="3"/>
  <c r="F1292" i="3"/>
  <c r="G1292" i="3"/>
  <c r="H1292" i="3"/>
  <c r="I1292" i="3"/>
  <c r="J1292" i="3"/>
  <c r="K1292" i="3"/>
  <c r="L1292" i="3"/>
  <c r="M1292" i="3"/>
  <c r="N1292" i="3"/>
  <c r="E1293" i="3"/>
  <c r="F1293" i="3"/>
  <c r="G1293" i="3"/>
  <c r="H1293" i="3"/>
  <c r="I1293" i="3"/>
  <c r="J1293" i="3"/>
  <c r="K1293" i="3"/>
  <c r="L1293" i="3"/>
  <c r="M1293" i="3"/>
  <c r="N1293" i="3"/>
  <c r="E1294" i="3"/>
  <c r="F1294" i="3"/>
  <c r="G1294" i="3"/>
  <c r="H1294" i="3"/>
  <c r="I1294" i="3"/>
  <c r="J1294" i="3"/>
  <c r="K1294" i="3"/>
  <c r="L1294" i="3"/>
  <c r="M1294" i="3"/>
  <c r="N1294" i="3"/>
  <c r="E1295" i="3"/>
  <c r="F1295" i="3"/>
  <c r="G1295" i="3"/>
  <c r="H1295" i="3"/>
  <c r="I1295" i="3"/>
  <c r="J1295" i="3"/>
  <c r="K1295" i="3"/>
  <c r="L1295" i="3"/>
  <c r="M1295" i="3"/>
  <c r="N1295" i="3"/>
  <c r="E1296" i="3"/>
  <c r="F1296" i="3"/>
  <c r="G1296" i="3"/>
  <c r="H1296" i="3"/>
  <c r="I1296" i="3"/>
  <c r="J1296" i="3"/>
  <c r="K1296" i="3"/>
  <c r="L1296" i="3"/>
  <c r="M1296" i="3"/>
  <c r="N1296" i="3"/>
  <c r="E1297" i="3"/>
  <c r="F1297" i="3"/>
  <c r="G1297" i="3"/>
  <c r="H1297" i="3"/>
  <c r="I1297" i="3"/>
  <c r="J1297" i="3"/>
  <c r="K1297" i="3"/>
  <c r="L1297" i="3"/>
  <c r="M1297" i="3"/>
  <c r="N1297" i="3"/>
  <c r="E1298" i="3"/>
  <c r="F1298" i="3"/>
  <c r="G1298" i="3"/>
  <c r="H1298" i="3"/>
  <c r="I1298" i="3"/>
  <c r="J1298" i="3"/>
  <c r="K1298" i="3"/>
  <c r="L1298" i="3"/>
  <c r="M1298" i="3"/>
  <c r="N1298" i="3"/>
  <c r="E1299" i="3"/>
  <c r="F1299" i="3"/>
  <c r="G1299" i="3"/>
  <c r="H1299" i="3"/>
  <c r="I1299" i="3"/>
  <c r="J1299" i="3"/>
  <c r="K1299" i="3"/>
  <c r="L1299" i="3"/>
  <c r="M1299" i="3"/>
  <c r="N1299" i="3"/>
  <c r="E1300" i="3"/>
  <c r="F1300" i="3"/>
  <c r="G1300" i="3"/>
  <c r="H1300" i="3"/>
  <c r="I1300" i="3"/>
  <c r="J1300" i="3"/>
  <c r="K1300" i="3"/>
  <c r="L1300" i="3"/>
  <c r="M1300" i="3"/>
  <c r="N1300" i="3"/>
  <c r="E1301" i="3"/>
  <c r="F1301" i="3"/>
  <c r="G1301" i="3"/>
  <c r="H1301" i="3"/>
  <c r="I1301" i="3"/>
  <c r="J1301" i="3"/>
  <c r="K1301" i="3"/>
  <c r="L1301" i="3"/>
  <c r="M1301" i="3"/>
  <c r="N1301" i="3"/>
  <c r="E1302" i="3"/>
  <c r="F1302" i="3"/>
  <c r="G1302" i="3"/>
  <c r="H1302" i="3"/>
  <c r="I1302" i="3"/>
  <c r="J1302" i="3"/>
  <c r="K1302" i="3"/>
  <c r="L1302" i="3"/>
  <c r="M1302" i="3"/>
  <c r="N1302" i="3"/>
  <c r="E1303" i="3"/>
  <c r="F1303" i="3"/>
  <c r="G1303" i="3"/>
  <c r="H1303" i="3"/>
  <c r="I1303" i="3"/>
  <c r="J1303" i="3"/>
  <c r="K1303" i="3"/>
  <c r="L1303" i="3"/>
  <c r="M1303" i="3"/>
  <c r="N1303" i="3"/>
  <c r="E1304" i="3"/>
  <c r="F1304" i="3"/>
  <c r="G1304" i="3"/>
  <c r="H1304" i="3"/>
  <c r="I1304" i="3"/>
  <c r="J1304" i="3"/>
  <c r="K1304" i="3"/>
  <c r="L1304" i="3"/>
  <c r="M1304" i="3"/>
  <c r="N1304" i="3"/>
  <c r="E1305" i="3"/>
  <c r="F1305" i="3"/>
  <c r="G1305" i="3"/>
  <c r="H1305" i="3"/>
  <c r="I1305" i="3"/>
  <c r="J1305" i="3"/>
  <c r="K1305" i="3"/>
  <c r="L1305" i="3"/>
  <c r="M1305" i="3"/>
  <c r="N1305" i="3"/>
  <c r="E1306" i="3"/>
  <c r="F1306" i="3"/>
  <c r="G1306" i="3"/>
  <c r="H1306" i="3"/>
  <c r="I1306" i="3"/>
  <c r="J1306" i="3"/>
  <c r="K1306" i="3"/>
  <c r="L1306" i="3"/>
  <c r="M1306" i="3"/>
  <c r="N1306" i="3"/>
  <c r="E1307" i="3"/>
  <c r="F1307" i="3"/>
  <c r="G1307" i="3"/>
  <c r="H1307" i="3"/>
  <c r="I1307" i="3"/>
  <c r="J1307" i="3"/>
  <c r="K1307" i="3"/>
  <c r="L1307" i="3"/>
  <c r="M1307" i="3"/>
  <c r="N1307" i="3"/>
  <c r="E1308" i="3"/>
  <c r="F1308" i="3"/>
  <c r="G1308" i="3"/>
  <c r="H1308" i="3"/>
  <c r="I1308" i="3"/>
  <c r="J1308" i="3"/>
  <c r="K1308" i="3"/>
  <c r="L1308" i="3"/>
  <c r="M1308" i="3"/>
  <c r="N1308" i="3"/>
  <c r="E1309" i="3"/>
  <c r="F1309" i="3"/>
  <c r="G1309" i="3"/>
  <c r="H1309" i="3"/>
  <c r="I1309" i="3"/>
  <c r="J1309" i="3"/>
  <c r="K1309" i="3"/>
  <c r="L1309" i="3"/>
  <c r="M1309" i="3"/>
  <c r="N1309" i="3"/>
  <c r="E1310" i="3"/>
  <c r="F1310" i="3"/>
  <c r="G1310" i="3"/>
  <c r="H1310" i="3"/>
  <c r="I1310" i="3"/>
  <c r="J1310" i="3"/>
  <c r="K1310" i="3"/>
  <c r="L1310" i="3"/>
  <c r="M1310" i="3"/>
  <c r="N1310" i="3"/>
  <c r="E1311" i="3"/>
  <c r="F1311" i="3"/>
  <c r="G1311" i="3"/>
  <c r="H1311" i="3"/>
  <c r="I1311" i="3"/>
  <c r="J1311" i="3"/>
  <c r="K1311" i="3"/>
  <c r="L1311" i="3"/>
  <c r="M1311" i="3"/>
  <c r="N1311" i="3"/>
  <c r="E1312" i="3"/>
  <c r="F1312" i="3"/>
  <c r="G1312" i="3"/>
  <c r="H1312" i="3"/>
  <c r="I1312" i="3"/>
  <c r="J1312" i="3"/>
  <c r="K1312" i="3"/>
  <c r="L1312" i="3"/>
  <c r="M1312" i="3"/>
  <c r="N1312" i="3"/>
  <c r="E1313" i="3"/>
  <c r="F1313" i="3"/>
  <c r="G1313" i="3"/>
  <c r="H1313" i="3"/>
  <c r="I1313" i="3"/>
  <c r="J1313" i="3"/>
  <c r="K1313" i="3"/>
  <c r="L1313" i="3"/>
  <c r="M1313" i="3"/>
  <c r="N1313" i="3"/>
  <c r="E1314" i="3"/>
  <c r="F1314" i="3"/>
  <c r="G1314" i="3"/>
  <c r="H1314" i="3"/>
  <c r="I1314" i="3"/>
  <c r="J1314" i="3"/>
  <c r="K1314" i="3"/>
  <c r="L1314" i="3"/>
  <c r="M1314" i="3"/>
  <c r="N1314" i="3"/>
  <c r="E1315" i="3"/>
  <c r="F1315" i="3"/>
  <c r="G1315" i="3"/>
  <c r="H1315" i="3"/>
  <c r="I1315" i="3"/>
  <c r="J1315" i="3"/>
  <c r="K1315" i="3"/>
  <c r="L1315" i="3"/>
  <c r="M1315" i="3"/>
  <c r="N1315" i="3"/>
  <c r="E1316" i="3"/>
  <c r="F1316" i="3"/>
  <c r="G1316" i="3"/>
  <c r="H1316" i="3"/>
  <c r="I1316" i="3"/>
  <c r="J1316" i="3"/>
  <c r="K1316" i="3"/>
  <c r="L1316" i="3"/>
  <c r="M1316" i="3"/>
  <c r="N1316" i="3"/>
  <c r="E1317" i="3"/>
  <c r="F1317" i="3"/>
  <c r="G1317" i="3"/>
  <c r="H1317" i="3"/>
  <c r="I1317" i="3"/>
  <c r="J1317" i="3"/>
  <c r="K1317" i="3"/>
  <c r="L1317" i="3"/>
  <c r="M1317" i="3"/>
  <c r="N1317" i="3"/>
  <c r="E1318" i="3"/>
  <c r="F1318" i="3"/>
  <c r="G1318" i="3"/>
  <c r="H1318" i="3"/>
  <c r="I1318" i="3"/>
  <c r="J1318" i="3"/>
  <c r="K1318" i="3"/>
  <c r="L1318" i="3"/>
  <c r="M1318" i="3"/>
  <c r="N1318" i="3"/>
  <c r="E1319" i="3"/>
  <c r="F1319" i="3"/>
  <c r="G1319" i="3"/>
  <c r="H1319" i="3"/>
  <c r="I1319" i="3"/>
  <c r="J1319" i="3"/>
  <c r="K1319" i="3"/>
  <c r="L1319" i="3"/>
  <c r="M1319" i="3"/>
  <c r="N1319" i="3"/>
  <c r="E1320" i="3"/>
  <c r="F1320" i="3"/>
  <c r="G1320" i="3"/>
  <c r="H1320" i="3"/>
  <c r="I1320" i="3"/>
  <c r="J1320" i="3"/>
  <c r="K1320" i="3"/>
  <c r="L1320" i="3"/>
  <c r="M1320" i="3"/>
  <c r="N1320" i="3"/>
  <c r="E1321" i="3"/>
  <c r="F1321" i="3"/>
  <c r="G1321" i="3"/>
  <c r="H1321" i="3"/>
  <c r="I1321" i="3"/>
  <c r="J1321" i="3"/>
  <c r="K1321" i="3"/>
  <c r="L1321" i="3"/>
  <c r="M1321" i="3"/>
  <c r="N1321" i="3"/>
  <c r="E1322" i="3"/>
  <c r="F1322" i="3"/>
  <c r="G1322" i="3"/>
  <c r="H1322" i="3"/>
  <c r="I1322" i="3"/>
  <c r="J1322" i="3"/>
  <c r="K1322" i="3"/>
  <c r="L1322" i="3"/>
  <c r="M1322" i="3"/>
  <c r="N1322" i="3"/>
  <c r="E1323" i="3"/>
  <c r="F1323" i="3"/>
  <c r="G1323" i="3"/>
  <c r="H1323" i="3"/>
  <c r="I1323" i="3"/>
  <c r="J1323" i="3"/>
  <c r="K1323" i="3"/>
  <c r="L1323" i="3"/>
  <c r="M1323" i="3"/>
  <c r="N1323" i="3"/>
  <c r="E1324" i="3"/>
  <c r="F1324" i="3"/>
  <c r="G1324" i="3"/>
  <c r="H1324" i="3"/>
  <c r="I1324" i="3"/>
  <c r="J1324" i="3"/>
  <c r="K1324" i="3"/>
  <c r="L1324" i="3"/>
  <c r="M1324" i="3"/>
  <c r="N1324" i="3"/>
  <c r="E1325" i="3"/>
  <c r="F1325" i="3"/>
  <c r="G1325" i="3"/>
  <c r="H1325" i="3"/>
  <c r="I1325" i="3"/>
  <c r="J1325" i="3"/>
  <c r="K1325" i="3"/>
  <c r="L1325" i="3"/>
  <c r="M1325" i="3"/>
  <c r="N1325" i="3"/>
  <c r="E1326" i="3"/>
  <c r="F1326" i="3"/>
  <c r="G1326" i="3"/>
  <c r="H1326" i="3"/>
  <c r="I1326" i="3"/>
  <c r="J1326" i="3"/>
  <c r="K1326" i="3"/>
  <c r="L1326" i="3"/>
  <c r="M1326" i="3"/>
  <c r="N1326" i="3"/>
  <c r="E1327" i="3"/>
  <c r="F1327" i="3"/>
  <c r="G1327" i="3"/>
  <c r="H1327" i="3"/>
  <c r="I1327" i="3"/>
  <c r="J1327" i="3"/>
  <c r="K1327" i="3"/>
  <c r="L1327" i="3"/>
  <c r="M1327" i="3"/>
  <c r="N1327" i="3"/>
  <c r="E1328" i="3"/>
  <c r="F1328" i="3"/>
  <c r="G1328" i="3"/>
  <c r="H1328" i="3"/>
  <c r="I1328" i="3"/>
  <c r="J1328" i="3"/>
  <c r="K1328" i="3"/>
  <c r="L1328" i="3"/>
  <c r="M1328" i="3"/>
  <c r="N1328" i="3"/>
  <c r="E1329" i="3"/>
  <c r="F1329" i="3"/>
  <c r="G1329" i="3"/>
  <c r="H1329" i="3"/>
  <c r="I1329" i="3"/>
  <c r="J1329" i="3"/>
  <c r="K1329" i="3"/>
  <c r="L1329" i="3"/>
  <c r="M1329" i="3"/>
  <c r="N1329" i="3"/>
  <c r="E1330" i="3"/>
  <c r="F1330" i="3"/>
  <c r="G1330" i="3"/>
  <c r="H1330" i="3"/>
  <c r="I1330" i="3"/>
  <c r="J1330" i="3"/>
  <c r="K1330" i="3"/>
  <c r="L1330" i="3"/>
  <c r="M1330" i="3"/>
  <c r="N1330" i="3"/>
  <c r="E1331" i="3"/>
  <c r="F1331" i="3"/>
  <c r="G1331" i="3"/>
  <c r="H1331" i="3"/>
  <c r="I1331" i="3"/>
  <c r="J1331" i="3"/>
  <c r="K1331" i="3"/>
  <c r="L1331" i="3"/>
  <c r="M1331" i="3"/>
  <c r="N1331" i="3"/>
  <c r="E1332" i="3"/>
  <c r="F1332" i="3"/>
  <c r="G1332" i="3"/>
  <c r="H1332" i="3"/>
  <c r="I1332" i="3"/>
  <c r="J1332" i="3"/>
  <c r="K1332" i="3"/>
  <c r="L1332" i="3"/>
  <c r="M1332" i="3"/>
  <c r="N1332" i="3"/>
  <c r="E1333" i="3"/>
  <c r="F1333" i="3"/>
  <c r="G1333" i="3"/>
  <c r="H1333" i="3"/>
  <c r="I1333" i="3"/>
  <c r="J1333" i="3"/>
  <c r="K1333" i="3"/>
  <c r="L1333" i="3"/>
  <c r="M1333" i="3"/>
  <c r="N1333" i="3"/>
  <c r="E1334" i="3"/>
  <c r="F1334" i="3"/>
  <c r="G1334" i="3"/>
  <c r="H1334" i="3"/>
  <c r="I1334" i="3"/>
  <c r="J1334" i="3"/>
  <c r="K1334" i="3"/>
  <c r="L1334" i="3"/>
  <c r="M1334" i="3"/>
  <c r="N1334" i="3"/>
  <c r="E1335" i="3"/>
  <c r="F1335" i="3"/>
  <c r="G1335" i="3"/>
  <c r="H1335" i="3"/>
  <c r="I1335" i="3"/>
  <c r="J1335" i="3"/>
  <c r="K1335" i="3"/>
  <c r="L1335" i="3"/>
  <c r="M1335" i="3"/>
  <c r="N1335" i="3"/>
  <c r="E1336" i="3"/>
  <c r="F1336" i="3"/>
  <c r="G1336" i="3"/>
  <c r="H1336" i="3"/>
  <c r="I1336" i="3"/>
  <c r="J1336" i="3"/>
  <c r="K1336" i="3"/>
  <c r="L1336" i="3"/>
  <c r="M1336" i="3"/>
  <c r="N1336" i="3"/>
  <c r="E1337" i="3"/>
  <c r="F1337" i="3"/>
  <c r="G1337" i="3"/>
  <c r="H1337" i="3"/>
  <c r="I1337" i="3"/>
  <c r="J1337" i="3"/>
  <c r="K1337" i="3"/>
  <c r="L1337" i="3"/>
  <c r="M1337" i="3"/>
  <c r="N1337" i="3"/>
  <c r="E1338" i="3"/>
  <c r="F1338" i="3"/>
  <c r="G1338" i="3"/>
  <c r="H1338" i="3"/>
  <c r="I1338" i="3"/>
  <c r="J1338" i="3"/>
  <c r="K1338" i="3"/>
  <c r="L1338" i="3"/>
  <c r="M1338" i="3"/>
  <c r="N1338" i="3"/>
  <c r="E1339" i="3"/>
  <c r="F1339" i="3"/>
  <c r="G1339" i="3"/>
  <c r="H1339" i="3"/>
  <c r="I1339" i="3"/>
  <c r="J1339" i="3"/>
  <c r="K1339" i="3"/>
  <c r="L1339" i="3"/>
  <c r="M1339" i="3"/>
  <c r="N1339" i="3"/>
  <c r="E1340" i="3"/>
  <c r="F1340" i="3"/>
  <c r="G1340" i="3"/>
  <c r="H1340" i="3"/>
  <c r="I1340" i="3"/>
  <c r="J1340" i="3"/>
  <c r="K1340" i="3"/>
  <c r="L1340" i="3"/>
  <c r="M1340" i="3"/>
  <c r="N1340" i="3"/>
  <c r="E1341" i="3"/>
  <c r="F1341" i="3"/>
  <c r="G1341" i="3"/>
  <c r="H1341" i="3"/>
  <c r="I1341" i="3"/>
  <c r="J1341" i="3"/>
  <c r="K1341" i="3"/>
  <c r="L1341" i="3"/>
  <c r="M1341" i="3"/>
  <c r="N1341" i="3"/>
  <c r="E1342" i="3"/>
  <c r="F1342" i="3"/>
  <c r="G1342" i="3"/>
  <c r="H1342" i="3"/>
  <c r="I1342" i="3"/>
  <c r="J1342" i="3"/>
  <c r="K1342" i="3"/>
  <c r="L1342" i="3"/>
  <c r="M1342" i="3"/>
  <c r="N1342" i="3"/>
  <c r="E1343" i="3"/>
  <c r="F1343" i="3"/>
  <c r="G1343" i="3"/>
  <c r="H1343" i="3"/>
  <c r="I1343" i="3"/>
  <c r="J1343" i="3"/>
  <c r="K1343" i="3"/>
  <c r="L1343" i="3"/>
  <c r="M1343" i="3"/>
  <c r="N1343" i="3"/>
  <c r="E1344" i="3"/>
  <c r="F1344" i="3"/>
  <c r="G1344" i="3"/>
  <c r="H1344" i="3"/>
  <c r="I1344" i="3"/>
  <c r="J1344" i="3"/>
  <c r="K1344" i="3"/>
  <c r="L1344" i="3"/>
  <c r="M1344" i="3"/>
  <c r="N1344" i="3"/>
  <c r="E1345" i="3"/>
  <c r="F1345" i="3"/>
  <c r="G1345" i="3"/>
  <c r="H1345" i="3"/>
  <c r="I1345" i="3"/>
  <c r="J1345" i="3"/>
  <c r="K1345" i="3"/>
  <c r="L1345" i="3"/>
  <c r="M1345" i="3"/>
  <c r="N1345" i="3"/>
  <c r="E1346" i="3"/>
  <c r="F1346" i="3"/>
  <c r="G1346" i="3"/>
  <c r="H1346" i="3"/>
  <c r="I1346" i="3"/>
  <c r="J1346" i="3"/>
  <c r="K1346" i="3"/>
  <c r="L1346" i="3"/>
  <c r="M1346" i="3"/>
  <c r="N1346" i="3"/>
  <c r="E1347" i="3"/>
  <c r="F1347" i="3"/>
  <c r="G1347" i="3"/>
  <c r="H1347" i="3"/>
  <c r="I1347" i="3"/>
  <c r="J1347" i="3"/>
  <c r="K1347" i="3"/>
  <c r="L1347" i="3"/>
  <c r="M1347" i="3"/>
  <c r="N1347" i="3"/>
  <c r="E1348" i="3"/>
  <c r="F1348" i="3"/>
  <c r="G1348" i="3"/>
  <c r="H1348" i="3"/>
  <c r="I1348" i="3"/>
  <c r="J1348" i="3"/>
  <c r="K1348" i="3"/>
  <c r="L1348" i="3"/>
  <c r="M1348" i="3"/>
  <c r="N1348" i="3"/>
  <c r="E1349" i="3"/>
  <c r="F1349" i="3"/>
  <c r="G1349" i="3"/>
  <c r="H1349" i="3"/>
  <c r="I1349" i="3"/>
  <c r="J1349" i="3"/>
  <c r="K1349" i="3"/>
  <c r="L1349" i="3"/>
  <c r="M1349" i="3"/>
  <c r="N1349" i="3"/>
  <c r="E1350" i="3"/>
  <c r="F1350" i="3"/>
  <c r="G1350" i="3"/>
  <c r="H1350" i="3"/>
  <c r="I1350" i="3"/>
  <c r="J1350" i="3"/>
  <c r="K1350" i="3"/>
  <c r="L1350" i="3"/>
  <c r="M1350" i="3"/>
  <c r="N1350" i="3"/>
  <c r="E1351" i="3"/>
  <c r="F1351" i="3"/>
  <c r="G1351" i="3"/>
  <c r="H1351" i="3"/>
  <c r="I1351" i="3"/>
  <c r="J1351" i="3"/>
  <c r="K1351" i="3"/>
  <c r="L1351" i="3"/>
  <c r="M1351" i="3"/>
  <c r="N1351" i="3"/>
  <c r="E1352" i="3"/>
  <c r="F1352" i="3"/>
  <c r="G1352" i="3"/>
  <c r="H1352" i="3"/>
  <c r="I1352" i="3"/>
  <c r="J1352" i="3"/>
  <c r="K1352" i="3"/>
  <c r="L1352" i="3"/>
  <c r="M1352" i="3"/>
  <c r="N1352" i="3"/>
  <c r="E1353" i="3"/>
  <c r="F1353" i="3"/>
  <c r="G1353" i="3"/>
  <c r="H1353" i="3"/>
  <c r="I1353" i="3"/>
  <c r="J1353" i="3"/>
  <c r="K1353" i="3"/>
  <c r="L1353" i="3"/>
  <c r="M1353" i="3"/>
  <c r="N1353" i="3"/>
  <c r="E1354" i="3"/>
  <c r="F1354" i="3"/>
  <c r="G1354" i="3"/>
  <c r="H1354" i="3"/>
  <c r="I1354" i="3"/>
  <c r="J1354" i="3"/>
  <c r="K1354" i="3"/>
  <c r="L1354" i="3"/>
  <c r="M1354" i="3"/>
  <c r="N1354" i="3"/>
  <c r="E1355" i="3"/>
  <c r="F1355" i="3"/>
  <c r="G1355" i="3"/>
  <c r="H1355" i="3"/>
  <c r="I1355" i="3"/>
  <c r="J1355" i="3"/>
  <c r="K1355" i="3"/>
  <c r="L1355" i="3"/>
  <c r="M1355" i="3"/>
  <c r="N1355" i="3"/>
  <c r="E1356" i="3"/>
  <c r="F1356" i="3"/>
  <c r="G1356" i="3"/>
  <c r="H1356" i="3"/>
  <c r="I1356" i="3"/>
  <c r="J1356" i="3"/>
  <c r="K1356" i="3"/>
  <c r="L1356" i="3"/>
  <c r="M1356" i="3"/>
  <c r="N1356" i="3"/>
  <c r="E1357" i="3"/>
  <c r="F1357" i="3"/>
  <c r="G1357" i="3"/>
  <c r="H1357" i="3"/>
  <c r="I1357" i="3"/>
  <c r="J1357" i="3"/>
  <c r="K1357" i="3"/>
  <c r="L1357" i="3"/>
  <c r="M1357" i="3"/>
  <c r="N1357" i="3"/>
  <c r="E1358" i="3"/>
  <c r="F1358" i="3"/>
  <c r="G1358" i="3"/>
  <c r="H1358" i="3"/>
  <c r="I1358" i="3"/>
  <c r="J1358" i="3"/>
  <c r="K1358" i="3"/>
  <c r="L1358" i="3"/>
  <c r="M1358" i="3"/>
  <c r="N1358" i="3"/>
  <c r="E1359" i="3"/>
  <c r="F1359" i="3"/>
  <c r="G1359" i="3"/>
  <c r="H1359" i="3"/>
  <c r="I1359" i="3"/>
  <c r="J1359" i="3"/>
  <c r="K1359" i="3"/>
  <c r="L1359" i="3"/>
  <c r="M1359" i="3"/>
  <c r="N1359" i="3"/>
  <c r="E1360" i="3"/>
  <c r="F1360" i="3"/>
  <c r="G1360" i="3"/>
  <c r="H1360" i="3"/>
  <c r="I1360" i="3"/>
  <c r="J1360" i="3"/>
  <c r="K1360" i="3"/>
  <c r="L1360" i="3"/>
  <c r="M1360" i="3"/>
  <c r="N1360" i="3"/>
  <c r="E1361" i="3"/>
  <c r="F1361" i="3"/>
  <c r="G1361" i="3"/>
  <c r="H1361" i="3"/>
  <c r="I1361" i="3"/>
  <c r="J1361" i="3"/>
  <c r="K1361" i="3"/>
  <c r="L1361" i="3"/>
  <c r="M1361" i="3"/>
  <c r="N1361" i="3"/>
  <c r="E1362" i="3"/>
  <c r="F1362" i="3"/>
  <c r="G1362" i="3"/>
  <c r="H1362" i="3"/>
  <c r="I1362" i="3"/>
  <c r="J1362" i="3"/>
  <c r="K1362" i="3"/>
  <c r="L1362" i="3"/>
  <c r="M1362" i="3"/>
  <c r="N1362" i="3"/>
  <c r="E1363" i="3"/>
  <c r="F1363" i="3"/>
  <c r="G1363" i="3"/>
  <c r="H1363" i="3"/>
  <c r="I1363" i="3"/>
  <c r="J1363" i="3"/>
  <c r="K1363" i="3"/>
  <c r="L1363" i="3"/>
  <c r="M1363" i="3"/>
  <c r="N1363" i="3"/>
  <c r="E1364" i="3"/>
  <c r="F1364" i="3"/>
  <c r="G1364" i="3"/>
  <c r="H1364" i="3"/>
  <c r="I1364" i="3"/>
  <c r="J1364" i="3"/>
  <c r="K1364" i="3"/>
  <c r="L1364" i="3"/>
  <c r="M1364" i="3"/>
  <c r="N1364" i="3"/>
  <c r="E1365" i="3"/>
  <c r="F1365" i="3"/>
  <c r="G1365" i="3"/>
  <c r="H1365" i="3"/>
  <c r="I1365" i="3"/>
  <c r="J1365" i="3"/>
  <c r="K1365" i="3"/>
  <c r="L1365" i="3"/>
  <c r="M1365" i="3"/>
  <c r="N1365" i="3"/>
  <c r="E1366" i="3"/>
  <c r="F1366" i="3"/>
  <c r="G1366" i="3"/>
  <c r="H1366" i="3"/>
  <c r="I1366" i="3"/>
  <c r="J1366" i="3"/>
  <c r="K1366" i="3"/>
  <c r="L1366" i="3"/>
  <c r="M1366" i="3"/>
  <c r="N1366" i="3"/>
  <c r="E1367" i="3"/>
  <c r="F1367" i="3"/>
  <c r="G1367" i="3"/>
  <c r="H1367" i="3"/>
  <c r="I1367" i="3"/>
  <c r="J1367" i="3"/>
  <c r="K1367" i="3"/>
  <c r="L1367" i="3"/>
  <c r="M1367" i="3"/>
  <c r="N1367" i="3"/>
  <c r="E1368" i="3"/>
  <c r="F1368" i="3"/>
  <c r="G1368" i="3"/>
  <c r="H1368" i="3"/>
  <c r="I1368" i="3"/>
  <c r="J1368" i="3"/>
  <c r="K1368" i="3"/>
  <c r="L1368" i="3"/>
  <c r="M1368" i="3"/>
  <c r="N1368" i="3"/>
  <c r="E1369" i="3"/>
  <c r="F1369" i="3"/>
  <c r="G1369" i="3"/>
  <c r="H1369" i="3"/>
  <c r="I1369" i="3"/>
  <c r="J1369" i="3"/>
  <c r="K1369" i="3"/>
  <c r="L1369" i="3"/>
  <c r="M1369" i="3"/>
  <c r="N1369" i="3"/>
  <c r="E1370" i="3"/>
  <c r="F1370" i="3"/>
  <c r="G1370" i="3"/>
  <c r="H1370" i="3"/>
  <c r="I1370" i="3"/>
  <c r="J1370" i="3"/>
  <c r="K1370" i="3"/>
  <c r="L1370" i="3"/>
  <c r="M1370" i="3"/>
  <c r="N1370" i="3"/>
  <c r="E1371" i="3"/>
  <c r="F1371" i="3"/>
  <c r="G1371" i="3"/>
  <c r="H1371" i="3"/>
  <c r="I1371" i="3"/>
  <c r="J1371" i="3"/>
  <c r="K1371" i="3"/>
  <c r="L1371" i="3"/>
  <c r="M1371" i="3"/>
  <c r="N1371" i="3"/>
  <c r="E1372" i="3"/>
  <c r="F1372" i="3"/>
  <c r="G1372" i="3"/>
  <c r="H1372" i="3"/>
  <c r="I1372" i="3"/>
  <c r="J1372" i="3"/>
  <c r="K1372" i="3"/>
  <c r="L1372" i="3"/>
  <c r="M1372" i="3"/>
  <c r="N1372" i="3"/>
  <c r="E1373" i="3"/>
  <c r="F1373" i="3"/>
  <c r="G1373" i="3"/>
  <c r="H1373" i="3"/>
  <c r="I1373" i="3"/>
  <c r="J1373" i="3"/>
  <c r="K1373" i="3"/>
  <c r="L1373" i="3"/>
  <c r="M1373" i="3"/>
  <c r="N1373" i="3"/>
  <c r="E1374" i="3"/>
  <c r="F1374" i="3"/>
  <c r="G1374" i="3"/>
  <c r="H1374" i="3"/>
  <c r="I1374" i="3"/>
  <c r="J1374" i="3"/>
  <c r="K1374" i="3"/>
  <c r="L1374" i="3"/>
  <c r="M1374" i="3"/>
  <c r="N1374" i="3"/>
  <c r="E1375" i="3"/>
  <c r="F1375" i="3"/>
  <c r="G1375" i="3"/>
  <c r="H1375" i="3"/>
  <c r="I1375" i="3"/>
  <c r="J1375" i="3"/>
  <c r="K1375" i="3"/>
  <c r="L1375" i="3"/>
  <c r="M1375" i="3"/>
  <c r="N1375" i="3"/>
  <c r="E1376" i="3"/>
  <c r="F1376" i="3"/>
  <c r="G1376" i="3"/>
  <c r="H1376" i="3"/>
  <c r="I1376" i="3"/>
  <c r="J1376" i="3"/>
  <c r="K1376" i="3"/>
  <c r="L1376" i="3"/>
  <c r="M1376" i="3"/>
  <c r="N1376" i="3"/>
  <c r="E1377" i="3"/>
  <c r="F1377" i="3"/>
  <c r="G1377" i="3"/>
  <c r="H1377" i="3"/>
  <c r="I1377" i="3"/>
  <c r="J1377" i="3"/>
  <c r="K1377" i="3"/>
  <c r="L1377" i="3"/>
  <c r="M1377" i="3"/>
  <c r="N1377" i="3"/>
  <c r="E1378" i="3"/>
  <c r="F1378" i="3"/>
  <c r="G1378" i="3"/>
  <c r="H1378" i="3"/>
  <c r="I1378" i="3"/>
  <c r="J1378" i="3"/>
  <c r="K1378" i="3"/>
  <c r="L1378" i="3"/>
  <c r="M1378" i="3"/>
  <c r="N1378" i="3"/>
  <c r="E1379" i="3"/>
  <c r="F1379" i="3"/>
  <c r="G1379" i="3"/>
  <c r="H1379" i="3"/>
  <c r="I1379" i="3"/>
  <c r="J1379" i="3"/>
  <c r="K1379" i="3"/>
  <c r="L1379" i="3"/>
  <c r="M1379" i="3"/>
  <c r="N1379" i="3"/>
  <c r="E1380" i="3"/>
  <c r="F1380" i="3"/>
  <c r="G1380" i="3"/>
  <c r="H1380" i="3"/>
  <c r="I1380" i="3"/>
  <c r="J1380" i="3"/>
  <c r="K1380" i="3"/>
  <c r="L1380" i="3"/>
  <c r="M1380" i="3"/>
  <c r="N1380" i="3"/>
  <c r="E1381" i="3"/>
  <c r="F1381" i="3"/>
  <c r="G1381" i="3"/>
  <c r="H1381" i="3"/>
  <c r="I1381" i="3"/>
  <c r="J1381" i="3"/>
  <c r="K1381" i="3"/>
  <c r="L1381" i="3"/>
  <c r="M1381" i="3"/>
  <c r="N1381" i="3"/>
  <c r="E1382" i="3"/>
  <c r="F1382" i="3"/>
  <c r="G1382" i="3"/>
  <c r="H1382" i="3"/>
  <c r="I1382" i="3"/>
  <c r="J1382" i="3"/>
  <c r="K1382" i="3"/>
  <c r="L1382" i="3"/>
  <c r="M1382" i="3"/>
  <c r="N1382" i="3"/>
  <c r="E1383" i="3"/>
  <c r="F1383" i="3"/>
  <c r="G1383" i="3"/>
  <c r="H1383" i="3"/>
  <c r="I1383" i="3"/>
  <c r="J1383" i="3"/>
  <c r="K1383" i="3"/>
  <c r="L1383" i="3"/>
  <c r="M1383" i="3"/>
  <c r="N1383" i="3"/>
  <c r="E1384" i="3"/>
  <c r="F1384" i="3"/>
  <c r="G1384" i="3"/>
  <c r="H1384" i="3"/>
  <c r="I1384" i="3"/>
  <c r="J1384" i="3"/>
  <c r="K1384" i="3"/>
  <c r="L1384" i="3"/>
  <c r="M1384" i="3"/>
  <c r="N1384" i="3"/>
  <c r="E1385" i="3"/>
  <c r="F1385" i="3"/>
  <c r="G1385" i="3"/>
  <c r="H1385" i="3"/>
  <c r="I1385" i="3"/>
  <c r="J1385" i="3"/>
  <c r="K1385" i="3"/>
  <c r="L1385" i="3"/>
  <c r="M1385" i="3"/>
  <c r="N1385" i="3"/>
  <c r="E1386" i="3"/>
  <c r="F1386" i="3"/>
  <c r="G1386" i="3"/>
  <c r="H1386" i="3"/>
  <c r="I1386" i="3"/>
  <c r="J1386" i="3"/>
  <c r="K1386" i="3"/>
  <c r="L1386" i="3"/>
  <c r="M1386" i="3"/>
  <c r="N1386" i="3"/>
  <c r="E1387" i="3"/>
  <c r="F1387" i="3"/>
  <c r="G1387" i="3"/>
  <c r="H1387" i="3"/>
  <c r="I1387" i="3"/>
  <c r="J1387" i="3"/>
  <c r="K1387" i="3"/>
  <c r="L1387" i="3"/>
  <c r="M1387" i="3"/>
  <c r="N1387" i="3"/>
  <c r="E1388" i="3"/>
  <c r="F1388" i="3"/>
  <c r="G1388" i="3"/>
  <c r="H1388" i="3"/>
  <c r="I1388" i="3"/>
  <c r="J1388" i="3"/>
  <c r="K1388" i="3"/>
  <c r="L1388" i="3"/>
  <c r="M1388" i="3"/>
  <c r="N1388" i="3"/>
  <c r="E1389" i="3"/>
  <c r="F1389" i="3"/>
  <c r="G1389" i="3"/>
  <c r="H1389" i="3"/>
  <c r="I1389" i="3"/>
  <c r="J1389" i="3"/>
  <c r="K1389" i="3"/>
  <c r="L1389" i="3"/>
  <c r="M1389" i="3"/>
  <c r="N1389" i="3"/>
  <c r="E1390" i="3"/>
  <c r="F1390" i="3"/>
  <c r="G1390" i="3"/>
  <c r="H1390" i="3"/>
  <c r="I1390" i="3"/>
  <c r="J1390" i="3"/>
  <c r="K1390" i="3"/>
  <c r="L1390" i="3"/>
  <c r="M1390" i="3"/>
  <c r="N1390" i="3"/>
  <c r="E1391" i="3"/>
  <c r="F1391" i="3"/>
  <c r="G1391" i="3"/>
  <c r="H1391" i="3"/>
  <c r="I1391" i="3"/>
  <c r="J1391" i="3"/>
  <c r="K1391" i="3"/>
  <c r="L1391" i="3"/>
  <c r="M1391" i="3"/>
  <c r="N1391" i="3"/>
  <c r="E1392" i="3"/>
  <c r="F1392" i="3"/>
  <c r="G1392" i="3"/>
  <c r="H1392" i="3"/>
  <c r="I1392" i="3"/>
  <c r="J1392" i="3"/>
  <c r="K1392" i="3"/>
  <c r="L1392" i="3"/>
  <c r="M1392" i="3"/>
  <c r="N1392" i="3"/>
  <c r="E1393" i="3"/>
  <c r="F1393" i="3"/>
  <c r="G1393" i="3"/>
  <c r="H1393" i="3"/>
  <c r="I1393" i="3"/>
  <c r="J1393" i="3"/>
  <c r="K1393" i="3"/>
  <c r="L1393" i="3"/>
  <c r="M1393" i="3"/>
  <c r="N1393" i="3"/>
  <c r="E1394" i="3"/>
  <c r="F1394" i="3"/>
  <c r="G1394" i="3"/>
  <c r="H1394" i="3"/>
  <c r="I1394" i="3"/>
  <c r="J1394" i="3"/>
  <c r="K1394" i="3"/>
  <c r="L1394" i="3"/>
  <c r="M1394" i="3"/>
  <c r="N1394" i="3"/>
  <c r="E1395" i="3"/>
  <c r="F1395" i="3"/>
  <c r="G1395" i="3"/>
  <c r="H1395" i="3"/>
  <c r="I1395" i="3"/>
  <c r="J1395" i="3"/>
  <c r="K1395" i="3"/>
  <c r="L1395" i="3"/>
  <c r="M1395" i="3"/>
  <c r="N1395" i="3"/>
  <c r="E1396" i="3"/>
  <c r="F1396" i="3"/>
  <c r="G1396" i="3"/>
  <c r="H1396" i="3"/>
  <c r="I1396" i="3"/>
  <c r="J1396" i="3"/>
  <c r="K1396" i="3"/>
  <c r="L1396" i="3"/>
  <c r="M1396" i="3"/>
  <c r="N1396" i="3"/>
  <c r="E1397" i="3"/>
  <c r="F1397" i="3"/>
  <c r="G1397" i="3"/>
  <c r="H1397" i="3"/>
  <c r="I1397" i="3"/>
  <c r="J1397" i="3"/>
  <c r="K1397" i="3"/>
  <c r="L1397" i="3"/>
  <c r="M1397" i="3"/>
  <c r="N1397" i="3"/>
  <c r="E1398" i="3"/>
  <c r="F1398" i="3"/>
  <c r="G1398" i="3"/>
  <c r="H1398" i="3"/>
  <c r="I1398" i="3"/>
  <c r="J1398" i="3"/>
  <c r="K1398" i="3"/>
  <c r="L1398" i="3"/>
  <c r="M1398" i="3"/>
  <c r="N1398" i="3"/>
  <c r="E1399" i="3"/>
  <c r="F1399" i="3"/>
  <c r="G1399" i="3"/>
  <c r="H1399" i="3"/>
  <c r="I1399" i="3"/>
  <c r="J1399" i="3"/>
  <c r="K1399" i="3"/>
  <c r="L1399" i="3"/>
  <c r="M1399" i="3"/>
  <c r="N1399" i="3"/>
  <c r="E1400" i="3"/>
  <c r="F1400" i="3"/>
  <c r="G1400" i="3"/>
  <c r="H1400" i="3"/>
  <c r="I1400" i="3"/>
  <c r="J1400" i="3"/>
  <c r="K1400" i="3"/>
  <c r="L1400" i="3"/>
  <c r="M1400" i="3"/>
  <c r="N1400" i="3"/>
  <c r="E1401" i="3"/>
  <c r="F1401" i="3"/>
  <c r="G1401" i="3"/>
  <c r="H1401" i="3"/>
  <c r="I1401" i="3"/>
  <c r="J1401" i="3"/>
  <c r="K1401" i="3"/>
  <c r="L1401" i="3"/>
  <c r="M1401" i="3"/>
  <c r="N1401" i="3"/>
  <c r="E1402" i="3"/>
  <c r="F1402" i="3"/>
  <c r="G1402" i="3"/>
  <c r="H1402" i="3"/>
  <c r="I1402" i="3"/>
  <c r="J1402" i="3"/>
  <c r="K1402" i="3"/>
  <c r="L1402" i="3"/>
  <c r="M1402" i="3"/>
  <c r="N1402" i="3"/>
  <c r="E1403" i="3"/>
  <c r="F1403" i="3"/>
  <c r="G1403" i="3"/>
  <c r="H1403" i="3"/>
  <c r="I1403" i="3"/>
  <c r="J1403" i="3"/>
  <c r="K1403" i="3"/>
  <c r="L1403" i="3"/>
  <c r="M1403" i="3"/>
  <c r="N1403" i="3"/>
  <c r="E1404" i="3"/>
  <c r="F1404" i="3"/>
  <c r="G1404" i="3"/>
  <c r="H1404" i="3"/>
  <c r="I1404" i="3"/>
  <c r="J1404" i="3"/>
  <c r="K1404" i="3"/>
  <c r="L1404" i="3"/>
  <c r="M1404" i="3"/>
  <c r="N1404" i="3"/>
  <c r="E1405" i="3"/>
  <c r="F1405" i="3"/>
  <c r="G1405" i="3"/>
  <c r="H1405" i="3"/>
  <c r="I1405" i="3"/>
  <c r="J1405" i="3"/>
  <c r="K1405" i="3"/>
  <c r="L1405" i="3"/>
  <c r="M1405" i="3"/>
  <c r="N1405" i="3"/>
  <c r="E1406" i="3"/>
  <c r="F1406" i="3"/>
  <c r="G1406" i="3"/>
  <c r="H1406" i="3"/>
  <c r="I1406" i="3"/>
  <c r="J1406" i="3"/>
  <c r="K1406" i="3"/>
  <c r="L1406" i="3"/>
  <c r="M1406" i="3"/>
  <c r="N1406" i="3"/>
  <c r="E1407" i="3"/>
  <c r="F1407" i="3"/>
  <c r="G1407" i="3"/>
  <c r="H1407" i="3"/>
  <c r="I1407" i="3"/>
  <c r="J1407" i="3"/>
  <c r="K1407" i="3"/>
  <c r="L1407" i="3"/>
  <c r="M1407" i="3"/>
  <c r="N1407" i="3"/>
  <c r="E1408" i="3"/>
  <c r="F1408" i="3"/>
  <c r="G1408" i="3"/>
  <c r="H1408" i="3"/>
  <c r="I1408" i="3"/>
  <c r="J1408" i="3"/>
  <c r="K1408" i="3"/>
  <c r="L1408" i="3"/>
  <c r="M1408" i="3"/>
  <c r="N1408" i="3"/>
  <c r="E1409" i="3"/>
  <c r="F1409" i="3"/>
  <c r="G1409" i="3"/>
  <c r="H1409" i="3"/>
  <c r="I1409" i="3"/>
  <c r="J1409" i="3"/>
  <c r="K1409" i="3"/>
  <c r="L1409" i="3"/>
  <c r="M1409" i="3"/>
  <c r="N1409" i="3"/>
  <c r="E1410" i="3"/>
  <c r="F1410" i="3"/>
  <c r="G1410" i="3"/>
  <c r="H1410" i="3"/>
  <c r="I1410" i="3"/>
  <c r="J1410" i="3"/>
  <c r="K1410" i="3"/>
  <c r="L1410" i="3"/>
  <c r="M1410" i="3"/>
  <c r="N1410" i="3"/>
  <c r="E1411" i="3"/>
  <c r="F1411" i="3"/>
  <c r="G1411" i="3"/>
  <c r="H1411" i="3"/>
  <c r="I1411" i="3"/>
  <c r="J1411" i="3"/>
  <c r="K1411" i="3"/>
  <c r="L1411" i="3"/>
  <c r="M1411" i="3"/>
  <c r="N1411" i="3"/>
  <c r="E1412" i="3"/>
  <c r="F1412" i="3"/>
  <c r="G1412" i="3"/>
  <c r="H1412" i="3"/>
  <c r="I1412" i="3"/>
  <c r="J1412" i="3"/>
  <c r="K1412" i="3"/>
  <c r="L1412" i="3"/>
  <c r="M1412" i="3"/>
  <c r="N1412" i="3"/>
  <c r="E1413" i="3"/>
  <c r="F1413" i="3"/>
  <c r="G1413" i="3"/>
  <c r="H1413" i="3"/>
  <c r="I1413" i="3"/>
  <c r="J1413" i="3"/>
  <c r="K1413" i="3"/>
  <c r="L1413" i="3"/>
  <c r="M1413" i="3"/>
  <c r="N1413" i="3"/>
  <c r="E1414" i="3"/>
  <c r="F1414" i="3"/>
  <c r="G1414" i="3"/>
  <c r="H1414" i="3"/>
  <c r="I1414" i="3"/>
  <c r="J1414" i="3"/>
  <c r="K1414" i="3"/>
  <c r="L1414" i="3"/>
  <c r="M1414" i="3"/>
  <c r="N1414" i="3"/>
  <c r="E1415" i="3"/>
  <c r="F1415" i="3"/>
  <c r="G1415" i="3"/>
  <c r="H1415" i="3"/>
  <c r="I1415" i="3"/>
  <c r="J1415" i="3"/>
  <c r="K1415" i="3"/>
  <c r="L1415" i="3"/>
  <c r="M1415" i="3"/>
  <c r="N1415" i="3"/>
  <c r="E1416" i="3"/>
  <c r="F1416" i="3"/>
  <c r="G1416" i="3"/>
  <c r="H1416" i="3"/>
  <c r="I1416" i="3"/>
  <c r="J1416" i="3"/>
  <c r="K1416" i="3"/>
  <c r="L1416" i="3"/>
  <c r="M1416" i="3"/>
  <c r="N1416" i="3"/>
  <c r="E1417" i="3"/>
  <c r="F1417" i="3"/>
  <c r="G1417" i="3"/>
  <c r="H1417" i="3"/>
  <c r="I1417" i="3"/>
  <c r="J1417" i="3"/>
  <c r="K1417" i="3"/>
  <c r="L1417" i="3"/>
  <c r="M1417" i="3"/>
  <c r="N1417" i="3"/>
  <c r="E1418" i="3"/>
  <c r="F1418" i="3"/>
  <c r="G1418" i="3"/>
  <c r="H1418" i="3"/>
  <c r="I1418" i="3"/>
  <c r="J1418" i="3"/>
  <c r="K1418" i="3"/>
  <c r="L1418" i="3"/>
  <c r="M1418" i="3"/>
  <c r="N1418" i="3"/>
  <c r="E1419" i="3"/>
  <c r="F1419" i="3"/>
  <c r="G1419" i="3"/>
  <c r="H1419" i="3"/>
  <c r="I1419" i="3"/>
  <c r="J1419" i="3"/>
  <c r="K1419" i="3"/>
  <c r="L1419" i="3"/>
  <c r="M1419" i="3"/>
  <c r="N1419" i="3"/>
  <c r="E1420" i="3"/>
  <c r="F1420" i="3"/>
  <c r="G1420" i="3"/>
  <c r="H1420" i="3"/>
  <c r="I1420" i="3"/>
  <c r="J1420" i="3"/>
  <c r="K1420" i="3"/>
  <c r="L1420" i="3"/>
  <c r="M1420" i="3"/>
  <c r="N1420" i="3"/>
  <c r="E1421" i="3"/>
  <c r="F1421" i="3"/>
  <c r="G1421" i="3"/>
  <c r="H1421" i="3"/>
  <c r="I1421" i="3"/>
  <c r="J1421" i="3"/>
  <c r="K1421" i="3"/>
  <c r="L1421" i="3"/>
  <c r="M1421" i="3"/>
  <c r="N1421" i="3"/>
  <c r="E1422" i="3"/>
  <c r="F1422" i="3"/>
  <c r="G1422" i="3"/>
  <c r="H1422" i="3"/>
  <c r="I1422" i="3"/>
  <c r="J1422" i="3"/>
  <c r="K1422" i="3"/>
  <c r="L1422" i="3"/>
  <c r="M1422" i="3"/>
  <c r="N1422" i="3"/>
  <c r="E1423" i="3"/>
  <c r="F1423" i="3"/>
  <c r="G1423" i="3"/>
  <c r="H1423" i="3"/>
  <c r="I1423" i="3"/>
  <c r="J1423" i="3"/>
  <c r="K1423" i="3"/>
  <c r="L1423" i="3"/>
  <c r="M1423" i="3"/>
  <c r="N1423" i="3"/>
  <c r="E1424" i="3"/>
  <c r="F1424" i="3"/>
  <c r="G1424" i="3"/>
  <c r="H1424" i="3"/>
  <c r="I1424" i="3"/>
  <c r="J1424" i="3"/>
  <c r="K1424" i="3"/>
  <c r="L1424" i="3"/>
  <c r="M1424" i="3"/>
  <c r="N1424" i="3"/>
  <c r="E1425" i="3"/>
  <c r="F1425" i="3"/>
  <c r="G1425" i="3"/>
  <c r="H1425" i="3"/>
  <c r="I1425" i="3"/>
  <c r="J1425" i="3"/>
  <c r="K1425" i="3"/>
  <c r="L1425" i="3"/>
  <c r="M1425" i="3"/>
  <c r="N1425" i="3"/>
  <c r="E1426" i="3"/>
  <c r="F1426" i="3"/>
  <c r="G1426" i="3"/>
  <c r="H1426" i="3"/>
  <c r="I1426" i="3"/>
  <c r="J1426" i="3"/>
  <c r="K1426" i="3"/>
  <c r="L1426" i="3"/>
  <c r="M1426" i="3"/>
  <c r="N1426" i="3"/>
  <c r="E1427" i="3"/>
  <c r="F1427" i="3"/>
  <c r="G1427" i="3"/>
  <c r="H1427" i="3"/>
  <c r="I1427" i="3"/>
  <c r="J1427" i="3"/>
  <c r="K1427" i="3"/>
  <c r="L1427" i="3"/>
  <c r="M1427" i="3"/>
  <c r="N1427" i="3"/>
  <c r="E1428" i="3"/>
  <c r="F1428" i="3"/>
  <c r="G1428" i="3"/>
  <c r="H1428" i="3"/>
  <c r="I1428" i="3"/>
  <c r="J1428" i="3"/>
  <c r="K1428" i="3"/>
  <c r="L1428" i="3"/>
  <c r="M1428" i="3"/>
  <c r="N1428" i="3"/>
  <c r="E1429" i="3"/>
  <c r="F1429" i="3"/>
  <c r="G1429" i="3"/>
  <c r="H1429" i="3"/>
  <c r="I1429" i="3"/>
  <c r="J1429" i="3"/>
  <c r="K1429" i="3"/>
  <c r="L1429" i="3"/>
  <c r="M1429" i="3"/>
  <c r="N1429" i="3"/>
  <c r="E1430" i="3"/>
  <c r="F1430" i="3"/>
  <c r="G1430" i="3"/>
  <c r="H1430" i="3"/>
  <c r="I1430" i="3"/>
  <c r="J1430" i="3"/>
  <c r="K1430" i="3"/>
  <c r="L1430" i="3"/>
  <c r="M1430" i="3"/>
  <c r="N1430" i="3"/>
  <c r="E1431" i="3"/>
  <c r="F1431" i="3"/>
  <c r="G1431" i="3"/>
  <c r="H1431" i="3"/>
  <c r="I1431" i="3"/>
  <c r="J1431" i="3"/>
  <c r="K1431" i="3"/>
  <c r="L1431" i="3"/>
  <c r="M1431" i="3"/>
  <c r="N1431" i="3"/>
  <c r="E1432" i="3"/>
  <c r="F1432" i="3"/>
  <c r="G1432" i="3"/>
  <c r="H1432" i="3"/>
  <c r="I1432" i="3"/>
  <c r="J1432" i="3"/>
  <c r="K1432" i="3"/>
  <c r="L1432" i="3"/>
  <c r="M1432" i="3"/>
  <c r="N1432" i="3"/>
  <c r="E1433" i="3"/>
  <c r="F1433" i="3"/>
  <c r="G1433" i="3"/>
  <c r="H1433" i="3"/>
  <c r="I1433" i="3"/>
  <c r="J1433" i="3"/>
  <c r="K1433" i="3"/>
  <c r="L1433" i="3"/>
  <c r="M1433" i="3"/>
  <c r="N1433" i="3"/>
  <c r="E1434" i="3"/>
  <c r="F1434" i="3"/>
  <c r="G1434" i="3"/>
  <c r="H1434" i="3"/>
  <c r="I1434" i="3"/>
  <c r="J1434" i="3"/>
  <c r="K1434" i="3"/>
  <c r="L1434" i="3"/>
  <c r="M1434" i="3"/>
  <c r="N1434" i="3"/>
  <c r="E1435" i="3"/>
  <c r="F1435" i="3"/>
  <c r="G1435" i="3"/>
  <c r="H1435" i="3"/>
  <c r="I1435" i="3"/>
  <c r="J1435" i="3"/>
  <c r="K1435" i="3"/>
  <c r="L1435" i="3"/>
  <c r="M1435" i="3"/>
  <c r="N1435" i="3"/>
  <c r="E1436" i="3"/>
  <c r="F1436" i="3"/>
  <c r="G1436" i="3"/>
  <c r="H1436" i="3"/>
  <c r="I1436" i="3"/>
  <c r="J1436" i="3"/>
  <c r="K1436" i="3"/>
  <c r="L1436" i="3"/>
  <c r="M1436" i="3"/>
  <c r="N1436" i="3"/>
  <c r="E1437" i="3"/>
  <c r="F1437" i="3"/>
  <c r="G1437" i="3"/>
  <c r="H1437" i="3"/>
  <c r="I1437" i="3"/>
  <c r="J1437" i="3"/>
  <c r="K1437" i="3"/>
  <c r="L1437" i="3"/>
  <c r="M1437" i="3"/>
  <c r="N1437" i="3"/>
  <c r="E1438" i="3"/>
  <c r="F1438" i="3"/>
  <c r="G1438" i="3"/>
  <c r="H1438" i="3"/>
  <c r="I1438" i="3"/>
  <c r="J1438" i="3"/>
  <c r="K1438" i="3"/>
  <c r="L1438" i="3"/>
  <c r="M1438" i="3"/>
  <c r="N1438" i="3"/>
  <c r="E1439" i="3"/>
  <c r="F1439" i="3"/>
  <c r="G1439" i="3"/>
  <c r="H1439" i="3"/>
  <c r="I1439" i="3"/>
  <c r="J1439" i="3"/>
  <c r="K1439" i="3"/>
  <c r="L1439" i="3"/>
  <c r="M1439" i="3"/>
  <c r="N1439" i="3"/>
  <c r="E1440" i="3"/>
  <c r="F1440" i="3"/>
  <c r="G1440" i="3"/>
  <c r="H1440" i="3"/>
  <c r="I1440" i="3"/>
  <c r="J1440" i="3"/>
  <c r="K1440" i="3"/>
  <c r="L1440" i="3"/>
  <c r="M1440" i="3"/>
  <c r="N1440" i="3"/>
  <c r="E1441" i="3"/>
  <c r="F1441" i="3"/>
  <c r="G1441" i="3"/>
  <c r="H1441" i="3"/>
  <c r="I1441" i="3"/>
  <c r="J1441" i="3"/>
  <c r="K1441" i="3"/>
  <c r="L1441" i="3"/>
  <c r="M1441" i="3"/>
  <c r="N1441" i="3"/>
  <c r="E1442" i="3"/>
  <c r="F1442" i="3"/>
  <c r="G1442" i="3"/>
  <c r="H1442" i="3"/>
  <c r="I1442" i="3"/>
  <c r="J1442" i="3"/>
  <c r="K1442" i="3"/>
  <c r="L1442" i="3"/>
  <c r="M1442" i="3"/>
  <c r="N1442" i="3"/>
  <c r="E1443" i="3"/>
  <c r="F1443" i="3"/>
  <c r="G1443" i="3"/>
  <c r="H1443" i="3"/>
  <c r="I1443" i="3"/>
  <c r="J1443" i="3"/>
  <c r="K1443" i="3"/>
  <c r="L1443" i="3"/>
  <c r="M1443" i="3"/>
  <c r="N1443" i="3"/>
  <c r="E1444" i="3"/>
  <c r="F1444" i="3"/>
  <c r="G1444" i="3"/>
  <c r="H1444" i="3"/>
  <c r="I1444" i="3"/>
  <c r="J1444" i="3"/>
  <c r="K1444" i="3"/>
  <c r="L1444" i="3"/>
  <c r="M1444" i="3"/>
  <c r="N1444" i="3"/>
  <c r="E1445" i="3"/>
  <c r="F1445" i="3"/>
  <c r="G1445" i="3"/>
  <c r="H1445" i="3"/>
  <c r="I1445" i="3"/>
  <c r="J1445" i="3"/>
  <c r="K1445" i="3"/>
  <c r="L1445" i="3"/>
  <c r="M1445" i="3"/>
  <c r="N1445" i="3"/>
  <c r="E1446" i="3"/>
  <c r="F1446" i="3"/>
  <c r="G1446" i="3"/>
  <c r="H1446" i="3"/>
  <c r="I1446" i="3"/>
  <c r="J1446" i="3"/>
  <c r="K1446" i="3"/>
  <c r="L1446" i="3"/>
  <c r="M1446" i="3"/>
  <c r="N1446" i="3"/>
  <c r="E1447" i="3"/>
  <c r="F1447" i="3"/>
  <c r="G1447" i="3"/>
  <c r="H1447" i="3"/>
  <c r="I1447" i="3"/>
  <c r="J1447" i="3"/>
  <c r="K1447" i="3"/>
  <c r="L1447" i="3"/>
  <c r="M1447" i="3"/>
  <c r="N1447" i="3"/>
  <c r="E1448" i="3"/>
  <c r="F1448" i="3"/>
  <c r="G1448" i="3"/>
  <c r="H1448" i="3"/>
  <c r="I1448" i="3"/>
  <c r="J1448" i="3"/>
  <c r="K1448" i="3"/>
  <c r="L1448" i="3"/>
  <c r="M1448" i="3"/>
  <c r="N1448" i="3"/>
  <c r="E1449" i="3"/>
  <c r="F1449" i="3"/>
  <c r="G1449" i="3"/>
  <c r="H1449" i="3"/>
  <c r="I1449" i="3"/>
  <c r="J1449" i="3"/>
  <c r="K1449" i="3"/>
  <c r="L1449" i="3"/>
  <c r="M1449" i="3"/>
  <c r="N1449" i="3"/>
  <c r="E1450" i="3"/>
  <c r="F1450" i="3"/>
  <c r="G1450" i="3"/>
  <c r="H1450" i="3"/>
  <c r="I1450" i="3"/>
  <c r="J1450" i="3"/>
  <c r="K1450" i="3"/>
  <c r="L1450" i="3"/>
  <c r="M1450" i="3"/>
  <c r="N1450" i="3"/>
  <c r="E1451" i="3"/>
  <c r="F1451" i="3"/>
  <c r="G1451" i="3"/>
  <c r="H1451" i="3"/>
  <c r="I1451" i="3"/>
  <c r="J1451" i="3"/>
  <c r="K1451" i="3"/>
  <c r="L1451" i="3"/>
  <c r="M1451" i="3"/>
  <c r="N1451" i="3"/>
  <c r="E1452" i="3"/>
  <c r="F1452" i="3"/>
  <c r="G1452" i="3"/>
  <c r="H1452" i="3"/>
  <c r="I1452" i="3"/>
  <c r="J1452" i="3"/>
  <c r="K1452" i="3"/>
  <c r="L1452" i="3"/>
  <c r="M1452" i="3"/>
  <c r="N1452" i="3"/>
  <c r="E1453" i="3"/>
  <c r="F1453" i="3"/>
  <c r="G1453" i="3"/>
  <c r="H1453" i="3"/>
  <c r="I1453" i="3"/>
  <c r="J1453" i="3"/>
  <c r="K1453" i="3"/>
  <c r="L1453" i="3"/>
  <c r="M1453" i="3"/>
  <c r="N1453" i="3"/>
  <c r="E1454" i="3"/>
  <c r="F1454" i="3"/>
  <c r="G1454" i="3"/>
  <c r="H1454" i="3"/>
  <c r="I1454" i="3"/>
  <c r="J1454" i="3"/>
  <c r="K1454" i="3"/>
  <c r="L1454" i="3"/>
  <c r="M1454" i="3"/>
  <c r="N1454" i="3"/>
  <c r="E1455" i="3"/>
  <c r="F1455" i="3"/>
  <c r="G1455" i="3"/>
  <c r="H1455" i="3"/>
  <c r="I1455" i="3"/>
  <c r="J1455" i="3"/>
  <c r="K1455" i="3"/>
  <c r="L1455" i="3"/>
  <c r="M1455" i="3"/>
  <c r="N1455" i="3"/>
  <c r="E1456" i="3"/>
  <c r="F1456" i="3"/>
  <c r="G1456" i="3"/>
  <c r="H1456" i="3"/>
  <c r="I1456" i="3"/>
  <c r="J1456" i="3"/>
  <c r="K1456" i="3"/>
  <c r="L1456" i="3"/>
  <c r="M1456" i="3"/>
  <c r="N1456" i="3"/>
  <c r="E1457" i="3"/>
  <c r="F1457" i="3"/>
  <c r="G1457" i="3"/>
  <c r="H1457" i="3"/>
  <c r="I1457" i="3"/>
  <c r="J1457" i="3"/>
  <c r="K1457" i="3"/>
  <c r="L1457" i="3"/>
  <c r="M1457" i="3"/>
  <c r="N1457" i="3"/>
  <c r="E1458" i="3"/>
  <c r="F1458" i="3"/>
  <c r="G1458" i="3"/>
  <c r="H1458" i="3"/>
  <c r="I1458" i="3"/>
  <c r="J1458" i="3"/>
  <c r="K1458" i="3"/>
  <c r="L1458" i="3"/>
  <c r="M1458" i="3"/>
  <c r="N1458" i="3"/>
  <c r="E1459" i="3"/>
  <c r="F1459" i="3"/>
  <c r="G1459" i="3"/>
  <c r="H1459" i="3"/>
  <c r="I1459" i="3"/>
  <c r="J1459" i="3"/>
  <c r="K1459" i="3"/>
  <c r="L1459" i="3"/>
  <c r="M1459" i="3"/>
  <c r="N1459" i="3"/>
  <c r="E1460" i="3"/>
  <c r="F1460" i="3"/>
  <c r="G1460" i="3"/>
  <c r="H1460" i="3"/>
  <c r="I1460" i="3"/>
  <c r="J1460" i="3"/>
  <c r="K1460" i="3"/>
  <c r="L1460" i="3"/>
  <c r="M1460" i="3"/>
  <c r="N1460" i="3"/>
  <c r="E1461" i="3"/>
  <c r="F1461" i="3"/>
  <c r="G1461" i="3"/>
  <c r="H1461" i="3"/>
  <c r="I1461" i="3"/>
  <c r="J1461" i="3"/>
  <c r="K1461" i="3"/>
  <c r="L1461" i="3"/>
  <c r="M1461" i="3"/>
  <c r="N1461" i="3"/>
  <c r="E1462" i="3"/>
  <c r="F1462" i="3"/>
  <c r="G1462" i="3"/>
  <c r="H1462" i="3"/>
  <c r="I1462" i="3"/>
  <c r="J1462" i="3"/>
  <c r="K1462" i="3"/>
  <c r="L1462" i="3"/>
  <c r="M1462" i="3"/>
  <c r="N1462" i="3"/>
  <c r="E1463" i="3"/>
  <c r="F1463" i="3"/>
  <c r="G1463" i="3"/>
  <c r="H1463" i="3"/>
  <c r="I1463" i="3"/>
  <c r="J1463" i="3"/>
  <c r="K1463" i="3"/>
  <c r="L1463" i="3"/>
  <c r="M1463" i="3"/>
  <c r="N1463" i="3"/>
  <c r="E1464" i="3"/>
  <c r="F1464" i="3"/>
  <c r="G1464" i="3"/>
  <c r="H1464" i="3"/>
  <c r="I1464" i="3"/>
  <c r="J1464" i="3"/>
  <c r="K1464" i="3"/>
  <c r="L1464" i="3"/>
  <c r="M1464" i="3"/>
  <c r="N1464" i="3"/>
  <c r="E1465" i="3"/>
  <c r="F1465" i="3"/>
  <c r="G1465" i="3"/>
  <c r="H1465" i="3"/>
  <c r="I1465" i="3"/>
  <c r="J1465" i="3"/>
  <c r="K1465" i="3"/>
  <c r="L1465" i="3"/>
  <c r="M1465" i="3"/>
  <c r="N1465" i="3"/>
  <c r="E1466" i="3"/>
  <c r="F1466" i="3"/>
  <c r="G1466" i="3"/>
  <c r="H1466" i="3"/>
  <c r="I1466" i="3"/>
  <c r="J1466" i="3"/>
  <c r="K1466" i="3"/>
  <c r="L1466" i="3"/>
  <c r="M1466" i="3"/>
  <c r="N1466" i="3"/>
  <c r="E1467" i="3"/>
  <c r="F1467" i="3"/>
  <c r="G1467" i="3"/>
  <c r="H1467" i="3"/>
  <c r="I1467" i="3"/>
  <c r="J1467" i="3"/>
  <c r="K1467" i="3"/>
  <c r="L1467" i="3"/>
  <c r="M1467" i="3"/>
  <c r="N1467" i="3"/>
  <c r="E1468" i="3"/>
  <c r="F1468" i="3"/>
  <c r="G1468" i="3"/>
  <c r="H1468" i="3"/>
  <c r="I1468" i="3"/>
  <c r="J1468" i="3"/>
  <c r="K1468" i="3"/>
  <c r="L1468" i="3"/>
  <c r="M1468" i="3"/>
  <c r="N1468" i="3"/>
  <c r="E1469" i="3"/>
  <c r="F1469" i="3"/>
  <c r="G1469" i="3"/>
  <c r="H1469" i="3"/>
  <c r="I1469" i="3"/>
  <c r="J1469" i="3"/>
  <c r="K1469" i="3"/>
  <c r="L1469" i="3"/>
  <c r="M1469" i="3"/>
  <c r="N1469" i="3"/>
  <c r="E1470" i="3"/>
  <c r="F1470" i="3"/>
  <c r="G1470" i="3"/>
  <c r="H1470" i="3"/>
  <c r="I1470" i="3"/>
  <c r="J1470" i="3"/>
  <c r="K1470" i="3"/>
  <c r="L1470" i="3"/>
  <c r="M1470" i="3"/>
  <c r="N1470" i="3"/>
  <c r="E1471" i="3"/>
  <c r="F1471" i="3"/>
  <c r="G1471" i="3"/>
  <c r="H1471" i="3"/>
  <c r="I1471" i="3"/>
  <c r="J1471" i="3"/>
  <c r="K1471" i="3"/>
  <c r="L1471" i="3"/>
  <c r="M1471" i="3"/>
  <c r="N1471" i="3"/>
  <c r="E1472" i="3"/>
  <c r="F1472" i="3"/>
  <c r="G1472" i="3"/>
  <c r="H1472" i="3"/>
  <c r="I1472" i="3"/>
  <c r="J1472" i="3"/>
  <c r="K1472" i="3"/>
  <c r="L1472" i="3"/>
  <c r="M1472" i="3"/>
  <c r="N1472" i="3"/>
  <c r="E1473" i="3"/>
  <c r="F1473" i="3"/>
  <c r="G1473" i="3"/>
  <c r="H1473" i="3"/>
  <c r="I1473" i="3"/>
  <c r="J1473" i="3"/>
  <c r="K1473" i="3"/>
  <c r="L1473" i="3"/>
  <c r="M1473" i="3"/>
  <c r="N1473" i="3"/>
  <c r="E1474" i="3"/>
  <c r="F1474" i="3"/>
  <c r="G1474" i="3"/>
  <c r="H1474" i="3"/>
  <c r="I1474" i="3"/>
  <c r="J1474" i="3"/>
  <c r="K1474" i="3"/>
  <c r="L1474" i="3"/>
  <c r="M1474" i="3"/>
  <c r="N1474" i="3"/>
  <c r="E1475" i="3"/>
  <c r="F1475" i="3"/>
  <c r="G1475" i="3"/>
  <c r="H1475" i="3"/>
  <c r="I1475" i="3"/>
  <c r="J1475" i="3"/>
  <c r="K1475" i="3"/>
  <c r="L1475" i="3"/>
  <c r="M1475" i="3"/>
  <c r="N1475" i="3"/>
  <c r="E1476" i="3"/>
  <c r="F1476" i="3"/>
  <c r="G1476" i="3"/>
  <c r="H1476" i="3"/>
  <c r="I1476" i="3"/>
  <c r="J1476" i="3"/>
  <c r="K1476" i="3"/>
  <c r="L1476" i="3"/>
  <c r="M1476" i="3"/>
  <c r="N1476" i="3"/>
  <c r="E1477" i="3"/>
  <c r="F1477" i="3"/>
  <c r="G1477" i="3"/>
  <c r="H1477" i="3"/>
  <c r="I1477" i="3"/>
  <c r="J1477" i="3"/>
  <c r="K1477" i="3"/>
  <c r="L1477" i="3"/>
  <c r="M1477" i="3"/>
  <c r="N1477" i="3"/>
  <c r="E1478" i="3"/>
  <c r="F1478" i="3"/>
  <c r="G1478" i="3"/>
  <c r="H1478" i="3"/>
  <c r="I1478" i="3"/>
  <c r="J1478" i="3"/>
  <c r="K1478" i="3"/>
  <c r="L1478" i="3"/>
  <c r="M1478" i="3"/>
  <c r="N1478" i="3"/>
  <c r="E1479" i="3"/>
  <c r="F1479" i="3"/>
  <c r="G1479" i="3"/>
  <c r="H1479" i="3"/>
  <c r="I1479" i="3"/>
  <c r="J1479" i="3"/>
  <c r="K1479" i="3"/>
  <c r="L1479" i="3"/>
  <c r="M1479" i="3"/>
  <c r="N1479" i="3"/>
  <c r="E1480" i="3"/>
  <c r="F1480" i="3"/>
  <c r="G1480" i="3"/>
  <c r="H1480" i="3"/>
  <c r="I1480" i="3"/>
  <c r="J1480" i="3"/>
  <c r="K1480" i="3"/>
  <c r="L1480" i="3"/>
  <c r="M1480" i="3"/>
  <c r="N1480" i="3"/>
  <c r="E1481" i="3"/>
  <c r="F1481" i="3"/>
  <c r="G1481" i="3"/>
  <c r="H1481" i="3"/>
  <c r="I1481" i="3"/>
  <c r="J1481" i="3"/>
  <c r="K1481" i="3"/>
  <c r="L1481" i="3"/>
  <c r="M1481" i="3"/>
  <c r="N1481" i="3"/>
  <c r="E1482" i="3"/>
  <c r="F1482" i="3"/>
  <c r="G1482" i="3"/>
  <c r="H1482" i="3"/>
  <c r="I1482" i="3"/>
  <c r="J1482" i="3"/>
  <c r="K1482" i="3"/>
  <c r="L1482" i="3"/>
  <c r="M1482" i="3"/>
  <c r="N1482" i="3"/>
  <c r="E1483" i="3"/>
  <c r="F1483" i="3"/>
  <c r="G1483" i="3"/>
  <c r="H1483" i="3"/>
  <c r="I1483" i="3"/>
  <c r="J1483" i="3"/>
  <c r="K1483" i="3"/>
  <c r="L1483" i="3"/>
  <c r="M1483" i="3"/>
  <c r="N1483" i="3"/>
  <c r="E1484" i="3"/>
  <c r="F1484" i="3"/>
  <c r="G1484" i="3"/>
  <c r="H1484" i="3"/>
  <c r="I1484" i="3"/>
  <c r="J1484" i="3"/>
  <c r="K1484" i="3"/>
  <c r="L1484" i="3"/>
  <c r="M1484" i="3"/>
  <c r="N1484" i="3"/>
  <c r="E1485" i="3"/>
  <c r="F1485" i="3"/>
  <c r="G1485" i="3"/>
  <c r="H1485" i="3"/>
  <c r="I1485" i="3"/>
  <c r="J1485" i="3"/>
  <c r="K1485" i="3"/>
  <c r="L1485" i="3"/>
  <c r="M1485" i="3"/>
  <c r="N1485" i="3"/>
  <c r="E1486" i="3"/>
  <c r="F1486" i="3"/>
  <c r="G1486" i="3"/>
  <c r="H1486" i="3"/>
  <c r="I1486" i="3"/>
  <c r="J1486" i="3"/>
  <c r="K1486" i="3"/>
  <c r="L1486" i="3"/>
  <c r="M1486" i="3"/>
  <c r="N1486" i="3"/>
  <c r="E1487" i="3"/>
  <c r="F1487" i="3"/>
  <c r="G1487" i="3"/>
  <c r="H1487" i="3"/>
  <c r="I1487" i="3"/>
  <c r="J1487" i="3"/>
  <c r="K1487" i="3"/>
  <c r="L1487" i="3"/>
  <c r="M1487" i="3"/>
  <c r="N1487" i="3"/>
  <c r="E1488" i="3"/>
  <c r="F1488" i="3"/>
  <c r="G1488" i="3"/>
  <c r="H1488" i="3"/>
  <c r="I1488" i="3"/>
  <c r="J1488" i="3"/>
  <c r="K1488" i="3"/>
  <c r="L1488" i="3"/>
  <c r="M1488" i="3"/>
  <c r="N1488" i="3"/>
  <c r="E1489" i="3"/>
  <c r="F1489" i="3"/>
  <c r="G1489" i="3"/>
  <c r="H1489" i="3"/>
  <c r="I1489" i="3"/>
  <c r="J1489" i="3"/>
  <c r="K1489" i="3"/>
  <c r="L1489" i="3"/>
  <c r="M1489" i="3"/>
  <c r="N1489" i="3"/>
  <c r="E1490" i="3"/>
  <c r="F1490" i="3"/>
  <c r="G1490" i="3"/>
  <c r="H1490" i="3"/>
  <c r="I1490" i="3"/>
  <c r="J1490" i="3"/>
  <c r="K1490" i="3"/>
  <c r="L1490" i="3"/>
  <c r="M1490" i="3"/>
  <c r="N1490" i="3"/>
  <c r="E1491" i="3"/>
  <c r="F1491" i="3"/>
  <c r="G1491" i="3"/>
  <c r="H1491" i="3"/>
  <c r="I1491" i="3"/>
  <c r="J1491" i="3"/>
  <c r="K1491" i="3"/>
  <c r="L1491" i="3"/>
  <c r="M1491" i="3"/>
  <c r="N1491" i="3"/>
  <c r="E1492" i="3"/>
  <c r="F1492" i="3"/>
  <c r="G1492" i="3"/>
  <c r="H1492" i="3"/>
  <c r="I1492" i="3"/>
  <c r="J1492" i="3"/>
  <c r="K1492" i="3"/>
  <c r="L1492" i="3"/>
  <c r="M1492" i="3"/>
  <c r="N1492" i="3"/>
  <c r="E1493" i="3"/>
  <c r="F1493" i="3"/>
  <c r="G1493" i="3"/>
  <c r="H1493" i="3"/>
  <c r="I1493" i="3"/>
  <c r="J1493" i="3"/>
  <c r="K1493" i="3"/>
  <c r="L1493" i="3"/>
  <c r="M1493" i="3"/>
  <c r="N1493" i="3"/>
  <c r="E1494" i="3"/>
  <c r="F1494" i="3"/>
  <c r="G1494" i="3"/>
  <c r="H1494" i="3"/>
  <c r="I1494" i="3"/>
  <c r="J1494" i="3"/>
  <c r="K1494" i="3"/>
  <c r="L1494" i="3"/>
  <c r="M1494" i="3"/>
  <c r="N1494" i="3"/>
  <c r="E1495" i="3"/>
  <c r="F1495" i="3"/>
  <c r="G1495" i="3"/>
  <c r="H1495" i="3"/>
  <c r="I1495" i="3"/>
  <c r="J1495" i="3"/>
  <c r="K1495" i="3"/>
  <c r="L1495" i="3"/>
  <c r="M1495" i="3"/>
  <c r="N1495" i="3"/>
  <c r="E1496" i="3"/>
  <c r="F1496" i="3"/>
  <c r="G1496" i="3"/>
  <c r="H1496" i="3"/>
  <c r="I1496" i="3"/>
  <c r="J1496" i="3"/>
  <c r="K1496" i="3"/>
  <c r="L1496" i="3"/>
  <c r="M1496" i="3"/>
  <c r="N1496" i="3"/>
  <c r="E1497" i="3"/>
  <c r="F1497" i="3"/>
  <c r="G1497" i="3"/>
  <c r="H1497" i="3"/>
  <c r="I1497" i="3"/>
  <c r="J1497" i="3"/>
  <c r="K1497" i="3"/>
  <c r="L1497" i="3"/>
  <c r="M1497" i="3"/>
  <c r="N1497" i="3"/>
  <c r="E1498" i="3"/>
  <c r="F1498" i="3"/>
  <c r="G1498" i="3"/>
  <c r="H1498" i="3"/>
  <c r="I1498" i="3"/>
  <c r="J1498" i="3"/>
  <c r="K1498" i="3"/>
  <c r="L1498" i="3"/>
  <c r="M1498" i="3"/>
  <c r="N1498" i="3"/>
  <c r="E1499" i="3"/>
  <c r="F1499" i="3"/>
  <c r="G1499" i="3"/>
  <c r="H1499" i="3"/>
  <c r="I1499" i="3"/>
  <c r="J1499" i="3"/>
  <c r="K1499" i="3"/>
  <c r="L1499" i="3"/>
  <c r="M1499" i="3"/>
  <c r="N1499" i="3"/>
  <c r="E1500" i="3"/>
  <c r="F1500" i="3"/>
  <c r="G1500" i="3"/>
  <c r="H1500" i="3"/>
  <c r="I1500" i="3"/>
  <c r="J1500" i="3"/>
  <c r="K1500" i="3"/>
  <c r="L1500" i="3"/>
  <c r="M1500" i="3"/>
  <c r="N1500" i="3"/>
  <c r="E1501" i="3"/>
  <c r="F1501" i="3"/>
  <c r="G1501" i="3"/>
  <c r="H1501" i="3"/>
  <c r="I1501" i="3"/>
  <c r="J1501" i="3"/>
  <c r="K1501" i="3"/>
  <c r="L1501" i="3"/>
  <c r="M1501" i="3"/>
  <c r="N1501" i="3"/>
  <c r="E1502" i="3"/>
  <c r="F1502" i="3"/>
  <c r="G1502" i="3"/>
  <c r="H1502" i="3"/>
  <c r="I1502" i="3"/>
  <c r="J1502" i="3"/>
  <c r="K1502" i="3"/>
  <c r="L1502" i="3"/>
  <c r="M1502" i="3"/>
  <c r="N1502" i="3"/>
  <c r="E1503" i="3"/>
  <c r="F1503" i="3"/>
  <c r="G1503" i="3"/>
  <c r="H1503" i="3"/>
  <c r="I1503" i="3"/>
  <c r="J1503" i="3"/>
  <c r="K1503" i="3"/>
  <c r="L1503" i="3"/>
  <c r="M1503" i="3"/>
  <c r="N1503" i="3"/>
  <c r="E1504" i="3"/>
  <c r="F1504" i="3"/>
  <c r="G1504" i="3"/>
  <c r="H1504" i="3"/>
  <c r="I1504" i="3"/>
  <c r="J1504" i="3"/>
  <c r="K1504" i="3"/>
  <c r="L1504" i="3"/>
  <c r="M1504" i="3"/>
  <c r="N1504" i="3"/>
  <c r="E1505" i="3"/>
  <c r="F1505" i="3"/>
  <c r="G1505" i="3"/>
  <c r="H1505" i="3"/>
  <c r="I1505" i="3"/>
  <c r="J1505" i="3"/>
  <c r="K1505" i="3"/>
  <c r="L1505" i="3"/>
  <c r="M1505" i="3"/>
  <c r="N1505" i="3"/>
  <c r="E1506" i="3"/>
  <c r="F1506" i="3"/>
  <c r="G1506" i="3"/>
  <c r="H1506" i="3"/>
  <c r="I1506" i="3"/>
  <c r="J1506" i="3"/>
  <c r="K1506" i="3"/>
  <c r="L1506" i="3"/>
  <c r="M1506" i="3"/>
  <c r="N1506" i="3"/>
  <c r="E1507" i="3"/>
  <c r="F1507" i="3"/>
  <c r="G1507" i="3"/>
  <c r="H1507" i="3"/>
  <c r="I1507" i="3"/>
  <c r="J1507" i="3"/>
  <c r="K1507" i="3"/>
  <c r="L1507" i="3"/>
  <c r="M1507" i="3"/>
  <c r="N1507" i="3"/>
  <c r="E1508" i="3"/>
  <c r="F1508" i="3"/>
  <c r="G1508" i="3"/>
  <c r="H1508" i="3"/>
  <c r="I1508" i="3"/>
  <c r="J1508" i="3"/>
  <c r="K1508" i="3"/>
  <c r="L1508" i="3"/>
  <c r="M1508" i="3"/>
  <c r="N1508" i="3"/>
  <c r="E1509" i="3"/>
  <c r="F1509" i="3"/>
  <c r="G1509" i="3"/>
  <c r="H1509" i="3"/>
  <c r="I1509" i="3"/>
  <c r="J1509" i="3"/>
  <c r="K1509" i="3"/>
  <c r="L1509" i="3"/>
  <c r="M1509" i="3"/>
  <c r="N1509" i="3"/>
  <c r="E1510" i="3"/>
  <c r="F1510" i="3"/>
  <c r="G1510" i="3"/>
  <c r="H1510" i="3"/>
  <c r="I1510" i="3"/>
  <c r="J1510" i="3"/>
  <c r="K1510" i="3"/>
  <c r="L1510" i="3"/>
  <c r="M1510" i="3"/>
  <c r="N1510" i="3"/>
  <c r="E1511" i="3"/>
  <c r="F1511" i="3"/>
  <c r="G1511" i="3"/>
  <c r="H1511" i="3"/>
  <c r="I1511" i="3"/>
  <c r="J1511" i="3"/>
  <c r="K1511" i="3"/>
  <c r="L1511" i="3"/>
  <c r="M1511" i="3"/>
  <c r="N1511" i="3"/>
  <c r="E1512" i="3"/>
  <c r="F1512" i="3"/>
  <c r="G1512" i="3"/>
  <c r="H1512" i="3"/>
  <c r="I1512" i="3"/>
  <c r="J1512" i="3"/>
  <c r="K1512" i="3"/>
  <c r="L1512" i="3"/>
  <c r="M1512" i="3"/>
  <c r="N1512" i="3"/>
  <c r="E1513" i="3"/>
  <c r="F1513" i="3"/>
  <c r="G1513" i="3"/>
  <c r="H1513" i="3"/>
  <c r="I1513" i="3"/>
  <c r="J1513" i="3"/>
  <c r="K1513" i="3"/>
  <c r="L1513" i="3"/>
  <c r="M1513" i="3"/>
  <c r="N1513" i="3"/>
  <c r="E1514" i="3"/>
  <c r="F1514" i="3"/>
  <c r="G1514" i="3"/>
  <c r="H1514" i="3"/>
  <c r="I1514" i="3"/>
  <c r="J1514" i="3"/>
  <c r="K1514" i="3"/>
  <c r="L1514" i="3"/>
  <c r="M1514" i="3"/>
  <c r="N1514" i="3"/>
  <c r="E1515" i="3"/>
  <c r="F1515" i="3"/>
  <c r="G1515" i="3"/>
  <c r="H1515" i="3"/>
  <c r="I1515" i="3"/>
  <c r="J1515" i="3"/>
  <c r="K1515" i="3"/>
  <c r="L1515" i="3"/>
  <c r="M1515" i="3"/>
  <c r="N1515" i="3"/>
  <c r="E1516" i="3"/>
  <c r="F1516" i="3"/>
  <c r="G1516" i="3"/>
  <c r="H1516" i="3"/>
  <c r="I1516" i="3"/>
  <c r="J1516" i="3"/>
  <c r="K1516" i="3"/>
  <c r="L1516" i="3"/>
  <c r="M1516" i="3"/>
  <c r="N1516" i="3"/>
  <c r="E1517" i="3"/>
  <c r="F1517" i="3"/>
  <c r="G1517" i="3"/>
  <c r="H1517" i="3"/>
  <c r="I1517" i="3"/>
  <c r="J1517" i="3"/>
  <c r="K1517" i="3"/>
  <c r="L1517" i="3"/>
  <c r="M1517" i="3"/>
  <c r="N1517" i="3"/>
  <c r="E1518" i="3"/>
  <c r="F1518" i="3"/>
  <c r="G1518" i="3"/>
  <c r="H1518" i="3"/>
  <c r="I1518" i="3"/>
  <c r="J1518" i="3"/>
  <c r="K1518" i="3"/>
  <c r="L1518" i="3"/>
  <c r="M1518" i="3"/>
  <c r="N1518" i="3"/>
  <c r="E1519" i="3"/>
  <c r="F1519" i="3"/>
  <c r="G1519" i="3"/>
  <c r="H1519" i="3"/>
  <c r="I1519" i="3"/>
  <c r="J1519" i="3"/>
  <c r="K1519" i="3"/>
  <c r="L1519" i="3"/>
  <c r="M1519" i="3"/>
  <c r="N1519" i="3"/>
  <c r="E1520" i="3"/>
  <c r="F1520" i="3"/>
  <c r="G1520" i="3"/>
  <c r="H1520" i="3"/>
  <c r="I1520" i="3"/>
  <c r="J1520" i="3"/>
  <c r="K1520" i="3"/>
  <c r="L1520" i="3"/>
  <c r="M1520" i="3"/>
  <c r="N1520" i="3"/>
  <c r="E1521" i="3"/>
  <c r="F1521" i="3"/>
  <c r="G1521" i="3"/>
  <c r="H1521" i="3"/>
  <c r="I1521" i="3"/>
  <c r="J1521" i="3"/>
  <c r="K1521" i="3"/>
  <c r="L1521" i="3"/>
  <c r="M1521" i="3"/>
  <c r="N1521" i="3"/>
  <c r="E1522" i="3"/>
  <c r="F1522" i="3"/>
  <c r="G1522" i="3"/>
  <c r="H1522" i="3"/>
  <c r="I1522" i="3"/>
  <c r="J1522" i="3"/>
  <c r="K1522" i="3"/>
  <c r="L1522" i="3"/>
  <c r="M1522" i="3"/>
  <c r="N1522" i="3"/>
  <c r="E1523" i="3"/>
  <c r="F1523" i="3"/>
  <c r="G1523" i="3"/>
  <c r="H1523" i="3"/>
  <c r="I1523" i="3"/>
  <c r="J1523" i="3"/>
  <c r="K1523" i="3"/>
  <c r="L1523" i="3"/>
  <c r="M1523" i="3"/>
  <c r="N1523" i="3"/>
  <c r="E1524" i="3"/>
  <c r="F1524" i="3"/>
  <c r="G1524" i="3"/>
  <c r="H1524" i="3"/>
  <c r="I1524" i="3"/>
  <c r="J1524" i="3"/>
  <c r="K1524" i="3"/>
  <c r="L1524" i="3"/>
  <c r="M1524" i="3"/>
  <c r="N1524" i="3"/>
  <c r="E1525" i="3"/>
  <c r="F1525" i="3"/>
  <c r="G1525" i="3"/>
  <c r="H1525" i="3"/>
  <c r="I1525" i="3"/>
  <c r="J1525" i="3"/>
  <c r="K1525" i="3"/>
  <c r="L1525" i="3"/>
  <c r="M1525" i="3"/>
  <c r="N1525" i="3"/>
  <c r="E1526" i="3"/>
  <c r="F1526" i="3"/>
  <c r="G1526" i="3"/>
  <c r="H1526" i="3"/>
  <c r="I1526" i="3"/>
  <c r="J1526" i="3"/>
  <c r="K1526" i="3"/>
  <c r="L1526" i="3"/>
  <c r="M1526" i="3"/>
  <c r="N1526" i="3"/>
  <c r="E1527" i="3"/>
  <c r="F1527" i="3"/>
  <c r="G1527" i="3"/>
  <c r="H1527" i="3"/>
  <c r="I1527" i="3"/>
  <c r="J1527" i="3"/>
  <c r="K1527" i="3"/>
  <c r="L1527" i="3"/>
  <c r="M1527" i="3"/>
  <c r="N1527" i="3"/>
  <c r="E1528" i="3"/>
  <c r="F1528" i="3"/>
  <c r="G1528" i="3"/>
  <c r="H1528" i="3"/>
  <c r="I1528" i="3"/>
  <c r="J1528" i="3"/>
  <c r="K1528" i="3"/>
  <c r="L1528" i="3"/>
  <c r="M1528" i="3"/>
  <c r="N1528" i="3"/>
  <c r="E1529" i="3"/>
  <c r="F1529" i="3"/>
  <c r="G1529" i="3"/>
  <c r="H1529" i="3"/>
  <c r="I1529" i="3"/>
  <c r="J1529" i="3"/>
  <c r="K1529" i="3"/>
  <c r="L1529" i="3"/>
  <c r="M1529" i="3"/>
  <c r="N1529" i="3"/>
  <c r="E1530" i="3"/>
  <c r="F1530" i="3"/>
  <c r="G1530" i="3"/>
  <c r="H1530" i="3"/>
  <c r="I1530" i="3"/>
  <c r="J1530" i="3"/>
  <c r="K1530" i="3"/>
  <c r="L1530" i="3"/>
  <c r="M1530" i="3"/>
  <c r="N1530" i="3"/>
  <c r="E1531" i="3"/>
  <c r="F1531" i="3"/>
  <c r="G1531" i="3"/>
  <c r="H1531" i="3"/>
  <c r="I1531" i="3"/>
  <c r="J1531" i="3"/>
  <c r="K1531" i="3"/>
  <c r="L1531" i="3"/>
  <c r="M1531" i="3"/>
  <c r="N1531" i="3"/>
  <c r="E1532" i="3"/>
  <c r="F1532" i="3"/>
  <c r="G1532" i="3"/>
  <c r="H1532" i="3"/>
  <c r="I1532" i="3"/>
  <c r="J1532" i="3"/>
  <c r="K1532" i="3"/>
  <c r="L1532" i="3"/>
  <c r="M1532" i="3"/>
  <c r="N1532" i="3"/>
  <c r="E1533" i="3"/>
  <c r="F1533" i="3"/>
  <c r="G1533" i="3"/>
  <c r="H1533" i="3"/>
  <c r="I1533" i="3"/>
  <c r="J1533" i="3"/>
  <c r="K1533" i="3"/>
  <c r="L1533" i="3"/>
  <c r="M1533" i="3"/>
  <c r="N1533" i="3"/>
  <c r="E1534" i="3"/>
  <c r="F1534" i="3"/>
  <c r="G1534" i="3"/>
  <c r="H1534" i="3"/>
  <c r="I1534" i="3"/>
  <c r="J1534" i="3"/>
  <c r="K1534" i="3"/>
  <c r="L1534" i="3"/>
  <c r="M1534" i="3"/>
  <c r="N1534" i="3"/>
  <c r="E1535" i="3"/>
  <c r="F1535" i="3"/>
  <c r="G1535" i="3"/>
  <c r="H1535" i="3"/>
  <c r="I1535" i="3"/>
  <c r="J1535" i="3"/>
  <c r="K1535" i="3"/>
  <c r="L1535" i="3"/>
  <c r="M1535" i="3"/>
  <c r="N1535" i="3"/>
  <c r="E1536" i="3"/>
  <c r="F1536" i="3"/>
  <c r="G1536" i="3"/>
  <c r="H1536" i="3"/>
  <c r="I1536" i="3"/>
  <c r="J1536" i="3"/>
  <c r="K1536" i="3"/>
  <c r="L1536" i="3"/>
  <c r="M1536" i="3"/>
  <c r="N1536" i="3"/>
  <c r="E1537" i="3"/>
  <c r="F1537" i="3"/>
  <c r="G1537" i="3"/>
  <c r="H1537" i="3"/>
  <c r="I1537" i="3"/>
  <c r="J1537" i="3"/>
  <c r="K1537" i="3"/>
  <c r="L1537" i="3"/>
  <c r="M1537" i="3"/>
  <c r="N1537" i="3"/>
  <c r="E1538" i="3"/>
  <c r="F1538" i="3"/>
  <c r="G1538" i="3"/>
  <c r="H1538" i="3"/>
  <c r="I1538" i="3"/>
  <c r="J1538" i="3"/>
  <c r="K1538" i="3"/>
  <c r="L1538" i="3"/>
  <c r="M1538" i="3"/>
  <c r="N1538" i="3"/>
  <c r="E1539" i="3"/>
  <c r="F1539" i="3"/>
  <c r="G1539" i="3"/>
  <c r="H1539" i="3"/>
  <c r="I1539" i="3"/>
  <c r="J1539" i="3"/>
  <c r="K1539" i="3"/>
  <c r="L1539" i="3"/>
  <c r="M1539" i="3"/>
  <c r="N1539" i="3"/>
  <c r="E1540" i="3"/>
  <c r="F1540" i="3"/>
  <c r="G1540" i="3"/>
  <c r="H1540" i="3"/>
  <c r="I1540" i="3"/>
  <c r="J1540" i="3"/>
  <c r="K1540" i="3"/>
  <c r="L1540" i="3"/>
  <c r="M1540" i="3"/>
  <c r="N1540" i="3"/>
  <c r="E1541" i="3"/>
  <c r="F1541" i="3"/>
  <c r="G1541" i="3"/>
  <c r="H1541" i="3"/>
  <c r="I1541" i="3"/>
  <c r="J1541" i="3"/>
  <c r="K1541" i="3"/>
  <c r="L1541" i="3"/>
  <c r="M1541" i="3"/>
  <c r="N1541" i="3"/>
  <c r="E1542" i="3"/>
  <c r="F1542" i="3"/>
  <c r="G1542" i="3"/>
  <c r="H1542" i="3"/>
  <c r="I1542" i="3"/>
  <c r="J1542" i="3"/>
  <c r="K1542" i="3"/>
  <c r="L1542" i="3"/>
  <c r="M1542" i="3"/>
  <c r="N1542" i="3"/>
  <c r="E1543" i="3"/>
  <c r="F1543" i="3"/>
  <c r="G1543" i="3"/>
  <c r="H1543" i="3"/>
  <c r="I1543" i="3"/>
  <c r="J1543" i="3"/>
  <c r="K1543" i="3"/>
  <c r="L1543" i="3"/>
  <c r="M1543" i="3"/>
  <c r="N1543" i="3"/>
  <c r="E1544" i="3"/>
  <c r="F1544" i="3"/>
  <c r="G1544" i="3"/>
  <c r="H1544" i="3"/>
  <c r="I1544" i="3"/>
  <c r="J1544" i="3"/>
  <c r="K1544" i="3"/>
  <c r="L1544" i="3"/>
  <c r="M1544" i="3"/>
  <c r="N1544" i="3"/>
  <c r="E1545" i="3"/>
  <c r="F1545" i="3"/>
  <c r="G1545" i="3"/>
  <c r="H1545" i="3"/>
  <c r="I1545" i="3"/>
  <c r="J1545" i="3"/>
  <c r="K1545" i="3"/>
  <c r="L1545" i="3"/>
  <c r="M1545" i="3"/>
  <c r="N1545" i="3"/>
  <c r="E1546" i="3"/>
  <c r="F1546" i="3"/>
  <c r="G1546" i="3"/>
  <c r="H1546" i="3"/>
  <c r="I1546" i="3"/>
  <c r="J1546" i="3"/>
  <c r="K1546" i="3"/>
  <c r="L1546" i="3"/>
  <c r="M1546" i="3"/>
  <c r="N1546" i="3"/>
  <c r="E1547" i="3"/>
  <c r="F1547" i="3"/>
  <c r="G1547" i="3"/>
  <c r="H1547" i="3"/>
  <c r="I1547" i="3"/>
  <c r="J1547" i="3"/>
  <c r="K1547" i="3"/>
  <c r="L1547" i="3"/>
  <c r="M1547" i="3"/>
  <c r="N1547" i="3"/>
  <c r="E1548" i="3"/>
  <c r="F1548" i="3"/>
  <c r="G1548" i="3"/>
  <c r="H1548" i="3"/>
  <c r="I1548" i="3"/>
  <c r="J1548" i="3"/>
  <c r="K1548" i="3"/>
  <c r="L1548" i="3"/>
  <c r="M1548" i="3"/>
  <c r="N1548" i="3"/>
  <c r="E1549" i="3"/>
  <c r="F1549" i="3"/>
  <c r="G1549" i="3"/>
  <c r="H1549" i="3"/>
  <c r="I1549" i="3"/>
  <c r="J1549" i="3"/>
  <c r="K1549" i="3"/>
  <c r="L1549" i="3"/>
  <c r="M1549" i="3"/>
  <c r="N1549" i="3"/>
  <c r="E1550" i="3"/>
  <c r="F1550" i="3"/>
  <c r="G1550" i="3"/>
  <c r="H1550" i="3"/>
  <c r="I1550" i="3"/>
  <c r="J1550" i="3"/>
  <c r="K1550" i="3"/>
  <c r="L1550" i="3"/>
  <c r="M1550" i="3"/>
  <c r="N1550" i="3"/>
  <c r="E1551" i="3"/>
  <c r="F1551" i="3"/>
  <c r="G1551" i="3"/>
  <c r="H1551" i="3"/>
  <c r="I1551" i="3"/>
  <c r="J1551" i="3"/>
  <c r="K1551" i="3"/>
  <c r="L1551" i="3"/>
  <c r="M1551" i="3"/>
  <c r="N1551" i="3"/>
  <c r="E1552" i="3"/>
  <c r="F1552" i="3"/>
  <c r="G1552" i="3"/>
  <c r="H1552" i="3"/>
  <c r="I1552" i="3"/>
  <c r="J1552" i="3"/>
  <c r="K1552" i="3"/>
  <c r="L1552" i="3"/>
  <c r="M1552" i="3"/>
  <c r="N1552" i="3"/>
  <c r="E1553" i="3"/>
  <c r="F1553" i="3"/>
  <c r="G1553" i="3"/>
  <c r="H1553" i="3"/>
  <c r="I1553" i="3"/>
  <c r="J1553" i="3"/>
  <c r="K1553" i="3"/>
  <c r="L1553" i="3"/>
  <c r="M1553" i="3"/>
  <c r="N1553" i="3"/>
  <c r="E1554" i="3"/>
  <c r="F1554" i="3"/>
  <c r="G1554" i="3"/>
  <c r="H1554" i="3"/>
  <c r="I1554" i="3"/>
  <c r="J1554" i="3"/>
  <c r="K1554" i="3"/>
  <c r="L1554" i="3"/>
  <c r="M1554" i="3"/>
  <c r="N1554" i="3"/>
  <c r="E1555" i="3"/>
  <c r="F1555" i="3"/>
  <c r="G1555" i="3"/>
  <c r="H1555" i="3"/>
  <c r="I1555" i="3"/>
  <c r="J1555" i="3"/>
  <c r="K1555" i="3"/>
  <c r="L1555" i="3"/>
  <c r="M1555" i="3"/>
  <c r="N1555" i="3"/>
  <c r="E1556" i="3"/>
  <c r="F1556" i="3"/>
  <c r="G1556" i="3"/>
  <c r="H1556" i="3"/>
  <c r="I1556" i="3"/>
  <c r="J1556" i="3"/>
  <c r="K1556" i="3"/>
  <c r="L1556" i="3"/>
  <c r="M1556" i="3"/>
  <c r="N1556" i="3"/>
  <c r="E1557" i="3"/>
  <c r="F1557" i="3"/>
  <c r="G1557" i="3"/>
  <c r="H1557" i="3"/>
  <c r="I1557" i="3"/>
  <c r="J1557" i="3"/>
  <c r="K1557" i="3"/>
  <c r="L1557" i="3"/>
  <c r="M1557" i="3"/>
  <c r="N1557" i="3"/>
  <c r="E1558" i="3"/>
  <c r="F1558" i="3"/>
  <c r="G1558" i="3"/>
  <c r="H1558" i="3"/>
  <c r="I1558" i="3"/>
  <c r="J1558" i="3"/>
  <c r="K1558" i="3"/>
  <c r="L1558" i="3"/>
  <c r="M1558" i="3"/>
  <c r="N1558" i="3"/>
  <c r="E1559" i="3"/>
  <c r="F1559" i="3"/>
  <c r="G1559" i="3"/>
  <c r="H1559" i="3"/>
  <c r="I1559" i="3"/>
  <c r="J1559" i="3"/>
  <c r="K1559" i="3"/>
  <c r="L1559" i="3"/>
  <c r="M1559" i="3"/>
  <c r="N1559" i="3"/>
  <c r="E1560" i="3"/>
  <c r="F1560" i="3"/>
  <c r="G1560" i="3"/>
  <c r="H1560" i="3"/>
  <c r="I1560" i="3"/>
  <c r="J1560" i="3"/>
  <c r="K1560" i="3"/>
  <c r="L1560" i="3"/>
  <c r="M1560" i="3"/>
  <c r="N1560" i="3"/>
  <c r="E1561" i="3"/>
  <c r="F1561" i="3"/>
  <c r="G1561" i="3"/>
  <c r="H1561" i="3"/>
  <c r="I1561" i="3"/>
  <c r="J1561" i="3"/>
  <c r="K1561" i="3"/>
  <c r="L1561" i="3"/>
  <c r="M1561" i="3"/>
  <c r="N1561" i="3"/>
  <c r="E1562" i="3"/>
  <c r="F1562" i="3"/>
  <c r="G1562" i="3"/>
  <c r="H1562" i="3"/>
  <c r="I1562" i="3"/>
  <c r="J1562" i="3"/>
  <c r="K1562" i="3"/>
  <c r="L1562" i="3"/>
  <c r="M1562" i="3"/>
  <c r="N1562" i="3"/>
  <c r="E1563" i="3"/>
  <c r="F1563" i="3"/>
  <c r="G1563" i="3"/>
  <c r="H1563" i="3"/>
  <c r="I1563" i="3"/>
  <c r="J1563" i="3"/>
  <c r="K1563" i="3"/>
  <c r="L1563" i="3"/>
  <c r="M1563" i="3"/>
  <c r="N1563" i="3"/>
  <c r="E1564" i="3"/>
  <c r="F1564" i="3"/>
  <c r="G1564" i="3"/>
  <c r="H1564" i="3"/>
  <c r="I1564" i="3"/>
  <c r="J1564" i="3"/>
  <c r="K1564" i="3"/>
  <c r="L1564" i="3"/>
  <c r="M1564" i="3"/>
  <c r="N1564" i="3"/>
  <c r="E1565" i="3"/>
  <c r="F1565" i="3"/>
  <c r="G1565" i="3"/>
  <c r="H1565" i="3"/>
  <c r="I1565" i="3"/>
  <c r="J1565" i="3"/>
  <c r="K1565" i="3"/>
  <c r="L1565" i="3"/>
  <c r="M1565" i="3"/>
  <c r="N1565" i="3"/>
  <c r="E1566" i="3"/>
  <c r="F1566" i="3"/>
  <c r="G1566" i="3"/>
  <c r="H1566" i="3"/>
  <c r="I1566" i="3"/>
  <c r="J1566" i="3"/>
  <c r="K1566" i="3"/>
  <c r="L1566" i="3"/>
  <c r="M1566" i="3"/>
  <c r="N1566" i="3"/>
  <c r="E1567" i="3"/>
  <c r="F1567" i="3"/>
  <c r="G1567" i="3"/>
  <c r="H1567" i="3"/>
  <c r="I1567" i="3"/>
  <c r="J1567" i="3"/>
  <c r="K1567" i="3"/>
  <c r="L1567" i="3"/>
  <c r="M1567" i="3"/>
  <c r="N1567" i="3"/>
  <c r="E1568" i="3"/>
  <c r="F1568" i="3"/>
  <c r="G1568" i="3"/>
  <c r="H1568" i="3"/>
  <c r="I1568" i="3"/>
  <c r="J1568" i="3"/>
  <c r="K1568" i="3"/>
  <c r="L1568" i="3"/>
  <c r="M1568" i="3"/>
  <c r="N1568" i="3"/>
  <c r="E1569" i="3"/>
  <c r="F1569" i="3"/>
  <c r="G1569" i="3"/>
  <c r="H1569" i="3"/>
  <c r="I1569" i="3"/>
  <c r="J1569" i="3"/>
  <c r="K1569" i="3"/>
  <c r="L1569" i="3"/>
  <c r="M1569" i="3"/>
  <c r="N1569" i="3"/>
  <c r="E1570" i="3"/>
  <c r="F1570" i="3"/>
  <c r="G1570" i="3"/>
  <c r="H1570" i="3"/>
  <c r="I1570" i="3"/>
  <c r="J1570" i="3"/>
  <c r="K1570" i="3"/>
  <c r="L1570" i="3"/>
  <c r="M1570" i="3"/>
  <c r="N1570" i="3"/>
  <c r="E1571" i="3"/>
  <c r="F1571" i="3"/>
  <c r="G1571" i="3"/>
  <c r="H1571" i="3"/>
  <c r="I1571" i="3"/>
  <c r="J1571" i="3"/>
  <c r="K1571" i="3"/>
  <c r="L1571" i="3"/>
  <c r="M1571" i="3"/>
  <c r="N1571" i="3"/>
  <c r="E1572" i="3"/>
  <c r="F1572" i="3"/>
  <c r="G1572" i="3"/>
  <c r="H1572" i="3"/>
  <c r="I1572" i="3"/>
  <c r="J1572" i="3"/>
  <c r="K1572" i="3"/>
  <c r="L1572" i="3"/>
  <c r="M1572" i="3"/>
  <c r="N1572" i="3"/>
  <c r="E1573" i="3"/>
  <c r="F1573" i="3"/>
  <c r="G1573" i="3"/>
  <c r="H1573" i="3"/>
  <c r="I1573" i="3"/>
  <c r="J1573" i="3"/>
  <c r="K1573" i="3"/>
  <c r="L1573" i="3"/>
  <c r="M1573" i="3"/>
  <c r="N1573" i="3"/>
  <c r="E1574" i="3"/>
  <c r="F1574" i="3"/>
  <c r="G1574" i="3"/>
  <c r="H1574" i="3"/>
  <c r="I1574" i="3"/>
  <c r="J1574" i="3"/>
  <c r="K1574" i="3"/>
  <c r="L1574" i="3"/>
  <c r="M1574" i="3"/>
  <c r="N1574" i="3"/>
  <c r="E1575" i="3"/>
  <c r="F1575" i="3"/>
  <c r="G1575" i="3"/>
  <c r="H1575" i="3"/>
  <c r="I1575" i="3"/>
  <c r="J1575" i="3"/>
  <c r="K1575" i="3"/>
  <c r="L1575" i="3"/>
  <c r="M1575" i="3"/>
  <c r="N1575" i="3"/>
  <c r="E1576" i="3"/>
  <c r="F1576" i="3"/>
  <c r="G1576" i="3"/>
  <c r="H1576" i="3"/>
  <c r="I1576" i="3"/>
  <c r="J1576" i="3"/>
  <c r="K1576" i="3"/>
  <c r="L1576" i="3"/>
  <c r="M1576" i="3"/>
  <c r="N1576" i="3"/>
  <c r="E1577" i="3"/>
  <c r="F1577" i="3"/>
  <c r="G1577" i="3"/>
  <c r="H1577" i="3"/>
  <c r="I1577" i="3"/>
  <c r="J1577" i="3"/>
  <c r="K1577" i="3"/>
  <c r="L1577" i="3"/>
  <c r="M1577" i="3"/>
  <c r="N1577" i="3"/>
  <c r="E1578" i="3"/>
  <c r="F1578" i="3"/>
  <c r="G1578" i="3"/>
  <c r="H1578" i="3"/>
  <c r="I1578" i="3"/>
  <c r="J1578" i="3"/>
  <c r="K1578" i="3"/>
  <c r="L1578" i="3"/>
  <c r="M1578" i="3"/>
  <c r="N1578" i="3"/>
  <c r="E1579" i="3"/>
  <c r="F1579" i="3"/>
  <c r="G1579" i="3"/>
  <c r="H1579" i="3"/>
  <c r="I1579" i="3"/>
  <c r="J1579" i="3"/>
  <c r="K1579" i="3"/>
  <c r="L1579" i="3"/>
  <c r="M1579" i="3"/>
  <c r="N1579" i="3"/>
  <c r="E1580" i="3"/>
  <c r="F1580" i="3"/>
  <c r="G1580" i="3"/>
  <c r="H1580" i="3"/>
  <c r="I1580" i="3"/>
  <c r="J1580" i="3"/>
  <c r="K1580" i="3"/>
  <c r="L1580" i="3"/>
  <c r="M1580" i="3"/>
  <c r="N1580" i="3"/>
  <c r="E1581" i="3"/>
  <c r="F1581" i="3"/>
  <c r="G1581" i="3"/>
  <c r="H1581" i="3"/>
  <c r="I1581" i="3"/>
  <c r="J1581" i="3"/>
  <c r="K1581" i="3"/>
  <c r="L1581" i="3"/>
  <c r="M1581" i="3"/>
  <c r="N1581" i="3"/>
  <c r="E1582" i="3"/>
  <c r="F1582" i="3"/>
  <c r="G1582" i="3"/>
  <c r="H1582" i="3"/>
  <c r="I1582" i="3"/>
  <c r="J1582" i="3"/>
  <c r="K1582" i="3"/>
  <c r="L1582" i="3"/>
  <c r="M1582" i="3"/>
  <c r="N1582" i="3"/>
  <c r="E1583" i="3"/>
  <c r="F1583" i="3"/>
  <c r="G1583" i="3"/>
  <c r="H1583" i="3"/>
  <c r="I1583" i="3"/>
  <c r="J1583" i="3"/>
  <c r="K1583" i="3"/>
  <c r="L1583" i="3"/>
  <c r="M1583" i="3"/>
  <c r="N1583" i="3"/>
  <c r="E1584" i="3"/>
  <c r="F1584" i="3"/>
  <c r="G1584" i="3"/>
  <c r="H1584" i="3"/>
  <c r="I1584" i="3"/>
  <c r="J1584" i="3"/>
  <c r="K1584" i="3"/>
  <c r="L1584" i="3"/>
  <c r="M1584" i="3"/>
  <c r="N1584" i="3"/>
  <c r="E1585" i="3"/>
  <c r="F1585" i="3"/>
  <c r="G1585" i="3"/>
  <c r="H1585" i="3"/>
  <c r="I1585" i="3"/>
  <c r="J1585" i="3"/>
  <c r="K1585" i="3"/>
  <c r="L1585" i="3"/>
  <c r="M1585" i="3"/>
  <c r="N1585" i="3"/>
  <c r="E1586" i="3"/>
  <c r="F1586" i="3"/>
  <c r="G1586" i="3"/>
  <c r="H1586" i="3"/>
  <c r="I1586" i="3"/>
  <c r="J1586" i="3"/>
  <c r="K1586" i="3"/>
  <c r="L1586" i="3"/>
  <c r="M1586" i="3"/>
  <c r="N1586" i="3"/>
  <c r="E1587" i="3"/>
  <c r="F1587" i="3"/>
  <c r="G1587" i="3"/>
  <c r="H1587" i="3"/>
  <c r="I1587" i="3"/>
  <c r="J1587" i="3"/>
  <c r="K1587" i="3"/>
  <c r="L1587" i="3"/>
  <c r="M1587" i="3"/>
  <c r="N1587" i="3"/>
  <c r="E1588" i="3"/>
  <c r="F1588" i="3"/>
  <c r="G1588" i="3"/>
  <c r="H1588" i="3"/>
  <c r="I1588" i="3"/>
  <c r="J1588" i="3"/>
  <c r="K1588" i="3"/>
  <c r="L1588" i="3"/>
  <c r="M1588" i="3"/>
  <c r="N1588" i="3"/>
  <c r="E1589" i="3"/>
  <c r="F1589" i="3"/>
  <c r="G1589" i="3"/>
  <c r="H1589" i="3"/>
  <c r="I1589" i="3"/>
  <c r="J1589" i="3"/>
  <c r="K1589" i="3"/>
  <c r="L1589" i="3"/>
  <c r="M1589" i="3"/>
  <c r="N1589" i="3"/>
  <c r="E1590" i="3"/>
  <c r="F1590" i="3"/>
  <c r="G1590" i="3"/>
  <c r="H1590" i="3"/>
  <c r="I1590" i="3"/>
  <c r="J1590" i="3"/>
  <c r="K1590" i="3"/>
  <c r="L1590" i="3"/>
  <c r="M1590" i="3"/>
  <c r="N1590" i="3"/>
  <c r="E1591" i="3"/>
  <c r="F1591" i="3"/>
  <c r="G1591" i="3"/>
  <c r="H1591" i="3"/>
  <c r="I1591" i="3"/>
  <c r="J1591" i="3"/>
  <c r="K1591" i="3"/>
  <c r="L1591" i="3"/>
  <c r="M1591" i="3"/>
  <c r="N1591" i="3"/>
  <c r="E1592" i="3"/>
  <c r="F1592" i="3"/>
  <c r="G1592" i="3"/>
  <c r="H1592" i="3"/>
  <c r="I1592" i="3"/>
  <c r="J1592" i="3"/>
  <c r="K1592" i="3"/>
  <c r="L1592" i="3"/>
  <c r="M1592" i="3"/>
  <c r="N1592" i="3"/>
  <c r="E1593" i="3"/>
  <c r="F1593" i="3"/>
  <c r="G1593" i="3"/>
  <c r="H1593" i="3"/>
  <c r="I1593" i="3"/>
  <c r="J1593" i="3"/>
  <c r="K1593" i="3"/>
  <c r="L1593" i="3"/>
  <c r="M1593" i="3"/>
  <c r="N1593" i="3"/>
  <c r="E1594" i="3"/>
  <c r="F1594" i="3"/>
  <c r="G1594" i="3"/>
  <c r="H1594" i="3"/>
  <c r="I1594" i="3"/>
  <c r="J1594" i="3"/>
  <c r="K1594" i="3"/>
  <c r="L1594" i="3"/>
  <c r="M1594" i="3"/>
  <c r="N1594" i="3"/>
  <c r="E1595" i="3"/>
  <c r="F1595" i="3"/>
  <c r="G1595" i="3"/>
  <c r="H1595" i="3"/>
  <c r="I1595" i="3"/>
  <c r="J1595" i="3"/>
  <c r="K1595" i="3"/>
  <c r="L1595" i="3"/>
  <c r="M1595" i="3"/>
  <c r="N1595" i="3"/>
  <c r="N2" i="3"/>
  <c r="M2" i="3"/>
  <c r="L2" i="3"/>
  <c r="K2" i="3"/>
  <c r="J2" i="3"/>
  <c r="I2" i="3"/>
  <c r="H2" i="3"/>
  <c r="G2" i="3"/>
  <c r="F2" i="3"/>
  <c r="E2" i="3"/>
  <c r="B2" i="3"/>
  <c r="A2" i="3"/>
  <c r="F17" i="2" l="1"/>
  <c r="E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F21" i="16"/>
  <c r="I36" i="16" l="1"/>
  <c r="L36" i="16" s="1"/>
  <c r="G37" i="16"/>
  <c r="G38" i="16"/>
  <c r="H39" i="16"/>
  <c r="J39" i="16" s="1"/>
  <c r="K39" i="16" s="1"/>
  <c r="D36" i="16"/>
  <c r="D37" i="16"/>
  <c r="D38" i="16"/>
  <c r="D39" i="16"/>
  <c r="G36" i="16" l="1"/>
  <c r="H38" i="16"/>
  <c r="J38" i="16" s="1"/>
  <c r="K38" i="16" s="1"/>
  <c r="I39" i="16"/>
  <c r="L39" i="16" s="1"/>
  <c r="G39" i="16"/>
  <c r="H37" i="16"/>
  <c r="J37" i="16" s="1"/>
  <c r="K37" i="16" s="1"/>
  <c r="I38" i="16"/>
  <c r="L38" i="16" s="1"/>
  <c r="H36" i="16"/>
  <c r="J36" i="16" s="1"/>
  <c r="K36" i="16" s="1"/>
  <c r="I37" i="16"/>
  <c r="L37" i="16" s="1"/>
  <c r="M39" i="16"/>
  <c r="B7" i="16"/>
  <c r="C7" i="16"/>
  <c r="B8" i="16"/>
  <c r="C8" i="16"/>
  <c r="B9" i="16"/>
  <c r="C9" i="16"/>
  <c r="B10" i="16"/>
  <c r="C10" i="16"/>
  <c r="B11" i="16"/>
  <c r="C11" i="16"/>
  <c r="B12" i="16"/>
  <c r="C12" i="16"/>
  <c r="B13" i="16"/>
  <c r="C13" i="16"/>
  <c r="B14" i="16"/>
  <c r="C14" i="16"/>
  <c r="B15" i="16"/>
  <c r="C15" i="16"/>
  <c r="B16" i="16"/>
  <c r="C16" i="16"/>
  <c r="B17" i="16"/>
  <c r="C17" i="16"/>
  <c r="B18" i="16"/>
  <c r="C18" i="16"/>
  <c r="B19" i="16"/>
  <c r="C19" i="16"/>
  <c r="B20" i="16"/>
  <c r="C20" i="16"/>
  <c r="B21" i="16"/>
  <c r="C21" i="16"/>
  <c r="B22" i="16"/>
  <c r="C22" i="16"/>
  <c r="B23" i="16"/>
  <c r="C23" i="16"/>
  <c r="B24" i="16"/>
  <c r="C24" i="16"/>
  <c r="B25" i="16"/>
  <c r="C25" i="16"/>
  <c r="B26" i="16"/>
  <c r="C26" i="16"/>
  <c r="B27" i="16"/>
  <c r="C27" i="16"/>
  <c r="B28" i="16"/>
  <c r="C28" i="16"/>
  <c r="B29" i="16"/>
  <c r="C29" i="16"/>
  <c r="B30" i="16"/>
  <c r="C30" i="16"/>
  <c r="B31" i="16"/>
  <c r="C31" i="16"/>
  <c r="B32" i="16"/>
  <c r="C32" i="16"/>
  <c r="B33" i="16"/>
  <c r="C33" i="16"/>
  <c r="B34" i="16"/>
  <c r="C34" i="16"/>
  <c r="B35" i="16"/>
  <c r="C35" i="16"/>
  <c r="B6" i="16"/>
  <c r="C6" i="16"/>
  <c r="D35" i="16" l="1"/>
  <c r="D34" i="16"/>
  <c r="D33" i="16"/>
  <c r="D31" i="16"/>
  <c r="D29" i="16"/>
  <c r="D32" i="16"/>
  <c r="D30" i="16"/>
  <c r="D28" i="16"/>
  <c r="D26" i="16"/>
  <c r="D24" i="16"/>
  <c r="D22" i="16"/>
  <c r="D20" i="16"/>
  <c r="D18" i="16"/>
  <c r="D16" i="16"/>
  <c r="D14" i="16"/>
  <c r="D12" i="16"/>
  <c r="D10" i="16"/>
  <c r="D8" i="16"/>
  <c r="D25" i="16"/>
  <c r="D23" i="16"/>
  <c r="D21" i="16"/>
  <c r="D19" i="16"/>
  <c r="D17" i="16"/>
  <c r="D15" i="16"/>
  <c r="D13" i="16"/>
  <c r="D11" i="16"/>
  <c r="D9" i="16"/>
  <c r="D7" i="16"/>
  <c r="D6" i="16"/>
  <c r="D27" i="16"/>
  <c r="M37" i="16"/>
  <c r="M36" i="16"/>
  <c r="M38" i="16"/>
  <c r="G34" i="16" l="1"/>
  <c r="I34" i="16"/>
  <c r="L34" i="16" s="1"/>
  <c r="H34" i="16"/>
  <c r="J34" i="16" s="1"/>
  <c r="H35" i="16"/>
  <c r="J35" i="16" s="1"/>
  <c r="I35" i="16"/>
  <c r="L35" i="16" s="1"/>
  <c r="G35" i="16"/>
  <c r="I28" i="16"/>
  <c r="L28" i="16" s="1"/>
  <c r="H28" i="16"/>
  <c r="J28" i="16" s="1"/>
  <c r="G28" i="16"/>
  <c r="I32" i="16"/>
  <c r="L32" i="16" s="1"/>
  <c r="G32" i="16"/>
  <c r="H32" i="16"/>
  <c r="J32" i="16" s="1"/>
  <c r="H31" i="16"/>
  <c r="J31" i="16" s="1"/>
  <c r="I31" i="16"/>
  <c r="L31" i="16" s="1"/>
  <c r="G31" i="16"/>
  <c r="G30" i="16"/>
  <c r="H30" i="16"/>
  <c r="J30" i="16" s="1"/>
  <c r="I30" i="16"/>
  <c r="L30" i="16" s="1"/>
  <c r="G29" i="16"/>
  <c r="H29" i="16"/>
  <c r="J29" i="16" s="1"/>
  <c r="I29" i="16"/>
  <c r="L29" i="16" s="1"/>
  <c r="G33" i="16"/>
  <c r="H33" i="16"/>
  <c r="J33" i="16" s="1"/>
  <c r="I33" i="16"/>
  <c r="L33" i="16" s="1"/>
  <c r="H20" i="16"/>
  <c r="J20" i="16" s="1"/>
  <c r="G20" i="16"/>
  <c r="H24" i="16"/>
  <c r="J24" i="16" s="1"/>
  <c r="G24" i="16"/>
  <c r="H15" i="16"/>
  <c r="J15" i="16" s="1"/>
  <c r="K15" i="16" s="1"/>
  <c r="G15" i="16"/>
  <c r="H6" i="16"/>
  <c r="J6" i="16" s="1"/>
  <c r="G6" i="16"/>
  <c r="G9" i="16"/>
  <c r="H9" i="16"/>
  <c r="G13" i="16"/>
  <c r="H13" i="16"/>
  <c r="G17" i="16"/>
  <c r="H17" i="16"/>
  <c r="J17" i="16" s="1"/>
  <c r="K17" i="16" s="1"/>
  <c r="G21" i="16"/>
  <c r="H21" i="16"/>
  <c r="G25" i="16"/>
  <c r="H25" i="16"/>
  <c r="G10" i="16"/>
  <c r="H10" i="16"/>
  <c r="G14" i="16"/>
  <c r="H14" i="16"/>
  <c r="H8" i="16"/>
  <c r="J8" i="16" s="1"/>
  <c r="G8" i="16"/>
  <c r="H12" i="16"/>
  <c r="J12" i="16" s="1"/>
  <c r="G12" i="16"/>
  <c r="H16" i="16"/>
  <c r="J16" i="16" s="1"/>
  <c r="G16" i="16"/>
  <c r="H7" i="16"/>
  <c r="J7" i="16" s="1"/>
  <c r="K7" i="16" s="1"/>
  <c r="G7" i="16"/>
  <c r="H11" i="16"/>
  <c r="J11" i="16" s="1"/>
  <c r="K11" i="16" s="1"/>
  <c r="G11" i="16"/>
  <c r="H19" i="16"/>
  <c r="J19" i="16" s="1"/>
  <c r="K19" i="16" s="1"/>
  <c r="G19" i="16"/>
  <c r="H23" i="16"/>
  <c r="J23" i="16" s="1"/>
  <c r="K23" i="16" s="1"/>
  <c r="G23" i="16"/>
  <c r="G18" i="16"/>
  <c r="H18" i="16"/>
  <c r="J18" i="16" s="1"/>
  <c r="K18" i="16" s="1"/>
  <c r="G22" i="16"/>
  <c r="H22" i="16"/>
  <c r="G26" i="16"/>
  <c r="I26" i="16"/>
  <c r="L26" i="16" s="1"/>
  <c r="H26" i="16"/>
  <c r="J26" i="16" s="1"/>
  <c r="H27" i="16"/>
  <c r="J27" i="16" s="1"/>
  <c r="I27" i="16"/>
  <c r="L27" i="16" s="1"/>
  <c r="G27" i="16"/>
  <c r="D1434" i="3"/>
  <c r="C1434" i="3" s="1"/>
  <c r="D1322" i="3"/>
  <c r="C1322" i="3" s="1"/>
  <c r="D1595" i="3"/>
  <c r="C1595" i="3" s="1"/>
  <c r="D1593" i="3"/>
  <c r="C1593" i="3" s="1"/>
  <c r="D1591" i="3"/>
  <c r="C1591" i="3" s="1"/>
  <c r="D1589" i="3"/>
  <c r="C1589" i="3" s="1"/>
  <c r="D1587" i="3"/>
  <c r="C1587" i="3" s="1"/>
  <c r="D1585" i="3"/>
  <c r="C1585" i="3" s="1"/>
  <c r="D1583" i="3"/>
  <c r="C1583" i="3" s="1"/>
  <c r="D1581" i="3"/>
  <c r="C1581" i="3" s="1"/>
  <c r="D1579" i="3"/>
  <c r="C1579" i="3" s="1"/>
  <c r="D1577" i="3"/>
  <c r="C1577" i="3" s="1"/>
  <c r="D1575" i="3"/>
  <c r="C1575" i="3" s="1"/>
  <c r="D1573" i="3"/>
  <c r="C1573" i="3" s="1"/>
  <c r="D1571" i="3"/>
  <c r="C1571" i="3" s="1"/>
  <c r="D1569" i="3"/>
  <c r="C1569" i="3" s="1"/>
  <c r="D1567" i="3"/>
  <c r="C1567" i="3" s="1"/>
  <c r="D1565" i="3"/>
  <c r="C1565" i="3" s="1"/>
  <c r="D1563" i="3"/>
  <c r="C1563" i="3" s="1"/>
  <c r="D1561" i="3"/>
  <c r="C1561" i="3" s="1"/>
  <c r="D1559" i="3"/>
  <c r="C1559" i="3" s="1"/>
  <c r="D1557" i="3"/>
  <c r="C1557" i="3" s="1"/>
  <c r="D1555" i="3"/>
  <c r="C1555" i="3" s="1"/>
  <c r="D1553" i="3"/>
  <c r="C1553" i="3" s="1"/>
  <c r="D1551" i="3"/>
  <c r="C1551" i="3" s="1"/>
  <c r="D1549" i="3"/>
  <c r="C1549" i="3" s="1"/>
  <c r="D1547" i="3"/>
  <c r="C1547" i="3" s="1"/>
  <c r="D1545" i="3"/>
  <c r="C1545" i="3" s="1"/>
  <c r="D1543" i="3"/>
  <c r="C1543" i="3" s="1"/>
  <c r="D1541" i="3"/>
  <c r="C1541" i="3" s="1"/>
  <c r="D1539" i="3"/>
  <c r="C1539" i="3" s="1"/>
  <c r="D1537" i="3"/>
  <c r="C1537" i="3" s="1"/>
  <c r="D1535" i="3"/>
  <c r="C1535" i="3" s="1"/>
  <c r="D1533" i="3"/>
  <c r="C1533" i="3" s="1"/>
  <c r="D1531" i="3"/>
  <c r="C1531" i="3" s="1"/>
  <c r="D1529" i="3"/>
  <c r="C1529" i="3" s="1"/>
  <c r="D1527" i="3"/>
  <c r="C1527" i="3" s="1"/>
  <c r="D1525" i="3"/>
  <c r="C1525" i="3" s="1"/>
  <c r="D1523" i="3"/>
  <c r="C1523" i="3" s="1"/>
  <c r="D1521" i="3"/>
  <c r="C1521" i="3" s="1"/>
  <c r="D1519" i="3"/>
  <c r="C1519" i="3" s="1"/>
  <c r="D1517" i="3"/>
  <c r="C1517" i="3" s="1"/>
  <c r="D1515" i="3"/>
  <c r="C1515" i="3" s="1"/>
  <c r="D1513" i="3"/>
  <c r="C1513" i="3" s="1"/>
  <c r="D1511" i="3"/>
  <c r="C1511" i="3" s="1"/>
  <c r="D1509" i="3"/>
  <c r="C1509" i="3" s="1"/>
  <c r="D1507" i="3"/>
  <c r="C1507" i="3" s="1"/>
  <c r="D1505" i="3"/>
  <c r="C1505" i="3" s="1"/>
  <c r="D1503" i="3"/>
  <c r="C1503" i="3" s="1"/>
  <c r="D1501" i="3"/>
  <c r="C1501" i="3" s="1"/>
  <c r="D1499" i="3"/>
  <c r="C1499" i="3" s="1"/>
  <c r="D1497" i="3"/>
  <c r="C1497" i="3" s="1"/>
  <c r="D1495" i="3"/>
  <c r="C1495" i="3" s="1"/>
  <c r="D1493" i="3"/>
  <c r="C1493" i="3" s="1"/>
  <c r="D1491" i="3"/>
  <c r="C1491" i="3" s="1"/>
  <c r="D1489" i="3"/>
  <c r="C1489" i="3" s="1"/>
  <c r="D1487" i="3"/>
  <c r="C1487" i="3" s="1"/>
  <c r="D1485" i="3"/>
  <c r="C1485" i="3" s="1"/>
  <c r="D1483" i="3"/>
  <c r="C1483" i="3" s="1"/>
  <c r="D1481" i="3"/>
  <c r="C1481" i="3" s="1"/>
  <c r="D1479" i="3"/>
  <c r="C1479" i="3" s="1"/>
  <c r="D1477" i="3"/>
  <c r="C1477" i="3" s="1"/>
  <c r="D1475" i="3"/>
  <c r="C1475" i="3" s="1"/>
  <c r="D1473" i="3"/>
  <c r="C1473" i="3" s="1"/>
  <c r="D1471" i="3"/>
  <c r="C1471" i="3" s="1"/>
  <c r="D1469" i="3"/>
  <c r="C1469" i="3" s="1"/>
  <c r="D1467" i="3"/>
  <c r="C1467" i="3" s="1"/>
  <c r="D1465" i="3"/>
  <c r="C1465" i="3" s="1"/>
  <c r="D1463" i="3"/>
  <c r="C1463" i="3" s="1"/>
  <c r="D1461" i="3"/>
  <c r="C1461" i="3" s="1"/>
  <c r="D1459" i="3"/>
  <c r="C1459" i="3" s="1"/>
  <c r="D1457" i="3"/>
  <c r="C1457" i="3" s="1"/>
  <c r="D1453" i="3"/>
  <c r="C1453" i="3" s="1"/>
  <c r="D1451" i="3"/>
  <c r="C1451" i="3" s="1"/>
  <c r="D1449" i="3"/>
  <c r="C1449" i="3" s="1"/>
  <c r="D1447" i="3"/>
  <c r="C1447" i="3" s="1"/>
  <c r="D1445" i="3"/>
  <c r="C1445" i="3" s="1"/>
  <c r="D1443" i="3"/>
  <c r="C1443" i="3" s="1"/>
  <c r="D1441" i="3"/>
  <c r="C1441" i="3" s="1"/>
  <c r="D1439" i="3"/>
  <c r="C1439" i="3" s="1"/>
  <c r="D1437" i="3"/>
  <c r="C1437" i="3" s="1"/>
  <c r="D1435" i="3"/>
  <c r="C1435" i="3" s="1"/>
  <c r="D1433" i="3"/>
  <c r="C1433" i="3" s="1"/>
  <c r="D1431" i="3"/>
  <c r="C1431" i="3" s="1"/>
  <c r="D1429" i="3"/>
  <c r="C1429" i="3" s="1"/>
  <c r="D1427" i="3"/>
  <c r="C1427" i="3" s="1"/>
  <c r="D1425" i="3"/>
  <c r="C1425" i="3" s="1"/>
  <c r="D1423" i="3"/>
  <c r="C1423" i="3" s="1"/>
  <c r="D1421" i="3"/>
  <c r="C1421" i="3" s="1"/>
  <c r="D1419" i="3"/>
  <c r="C1419" i="3" s="1"/>
  <c r="D1417" i="3"/>
  <c r="C1417" i="3" s="1"/>
  <c r="D1415" i="3"/>
  <c r="C1415" i="3" s="1"/>
  <c r="D1413" i="3"/>
  <c r="C1413" i="3" s="1"/>
  <c r="D1411" i="3"/>
  <c r="C1411" i="3" s="1"/>
  <c r="D1409" i="3"/>
  <c r="C1409" i="3" s="1"/>
  <c r="D1407" i="3"/>
  <c r="C1407" i="3" s="1"/>
  <c r="D1405" i="3"/>
  <c r="C1405" i="3" s="1"/>
  <c r="D1403" i="3"/>
  <c r="C1403" i="3" s="1"/>
  <c r="D1401" i="3"/>
  <c r="C1401" i="3" s="1"/>
  <c r="D1399" i="3"/>
  <c r="C1399" i="3" s="1"/>
  <c r="D1397" i="3"/>
  <c r="C1397" i="3" s="1"/>
  <c r="D1395" i="3"/>
  <c r="C1395" i="3" s="1"/>
  <c r="D1393" i="3"/>
  <c r="C1393" i="3" s="1"/>
  <c r="D1391" i="3"/>
  <c r="C1391" i="3" s="1"/>
  <c r="D1389" i="3"/>
  <c r="C1389" i="3" s="1"/>
  <c r="D1387" i="3"/>
  <c r="C1387" i="3" s="1"/>
  <c r="D1385" i="3"/>
  <c r="C1385" i="3" s="1"/>
  <c r="D1383" i="3"/>
  <c r="C1383" i="3" s="1"/>
  <c r="D1381" i="3"/>
  <c r="C1381" i="3" s="1"/>
  <c r="D1379" i="3"/>
  <c r="C1379" i="3" s="1"/>
  <c r="D1377" i="3"/>
  <c r="C1377" i="3" s="1"/>
  <c r="D1375" i="3"/>
  <c r="C1375" i="3" s="1"/>
  <c r="D1373" i="3"/>
  <c r="C1373" i="3" s="1"/>
  <c r="D1371" i="3"/>
  <c r="C1371" i="3" s="1"/>
  <c r="D1369" i="3"/>
  <c r="C1369" i="3" s="1"/>
  <c r="D1367" i="3"/>
  <c r="C1367" i="3" s="1"/>
  <c r="D1365" i="3"/>
  <c r="C1365" i="3" s="1"/>
  <c r="D1363" i="3"/>
  <c r="C1363" i="3" s="1"/>
  <c r="D1361" i="3"/>
  <c r="C1361" i="3" s="1"/>
  <c r="D1359" i="3"/>
  <c r="C1359" i="3" s="1"/>
  <c r="D1357" i="3"/>
  <c r="C1357" i="3" s="1"/>
  <c r="D1355" i="3"/>
  <c r="C1355" i="3" s="1"/>
  <c r="D1353" i="3"/>
  <c r="C1353" i="3" s="1"/>
  <c r="D1351" i="3"/>
  <c r="C1351" i="3" s="1"/>
  <c r="D1349" i="3"/>
  <c r="C1349" i="3" s="1"/>
  <c r="D1347" i="3"/>
  <c r="C1347" i="3" s="1"/>
  <c r="D1345" i="3"/>
  <c r="C1345" i="3" s="1"/>
  <c r="D1343" i="3"/>
  <c r="C1343" i="3" s="1"/>
  <c r="D1341" i="3"/>
  <c r="C1341" i="3" s="1"/>
  <c r="D1339" i="3"/>
  <c r="C1339" i="3" s="1"/>
  <c r="D1337" i="3"/>
  <c r="C1337" i="3" s="1"/>
  <c r="D1335" i="3"/>
  <c r="C1335" i="3" s="1"/>
  <c r="D1333" i="3"/>
  <c r="C1333" i="3" s="1"/>
  <c r="D1331" i="3"/>
  <c r="C1331" i="3" s="1"/>
  <c r="D1329" i="3"/>
  <c r="C1329" i="3" s="1"/>
  <c r="D1327" i="3"/>
  <c r="C1327" i="3" s="1"/>
  <c r="D1325" i="3"/>
  <c r="C1325" i="3" s="1"/>
  <c r="D1323" i="3"/>
  <c r="C1323" i="3" s="1"/>
  <c r="D1321" i="3"/>
  <c r="C1321" i="3" s="1"/>
  <c r="D1319" i="3"/>
  <c r="C1319" i="3" s="1"/>
  <c r="D1317" i="3"/>
  <c r="C1317" i="3" s="1"/>
  <c r="D1315" i="3"/>
  <c r="C1315" i="3" s="1"/>
  <c r="D1313" i="3"/>
  <c r="C1313" i="3" s="1"/>
  <c r="D1311" i="3"/>
  <c r="C1311" i="3" s="1"/>
  <c r="D1309" i="3"/>
  <c r="C1309" i="3" s="1"/>
  <c r="D1307" i="3"/>
  <c r="C1307" i="3" s="1"/>
  <c r="D1305" i="3"/>
  <c r="C1305" i="3" s="1"/>
  <c r="D1303" i="3"/>
  <c r="C1303" i="3" s="1"/>
  <c r="D1301" i="3"/>
  <c r="C1301" i="3" s="1"/>
  <c r="D1299" i="3"/>
  <c r="C1299" i="3" s="1"/>
  <c r="D1297" i="3"/>
  <c r="C1297" i="3" s="1"/>
  <c r="D1295" i="3"/>
  <c r="C1295" i="3" s="1"/>
  <c r="D1293" i="3"/>
  <c r="C1293" i="3" s="1"/>
  <c r="D1291" i="3"/>
  <c r="C1291" i="3" s="1"/>
  <c r="D1289" i="3"/>
  <c r="C1289" i="3" s="1"/>
  <c r="D1287" i="3"/>
  <c r="C1287" i="3" s="1"/>
  <c r="D1285" i="3"/>
  <c r="C1285" i="3" s="1"/>
  <c r="D1283" i="3"/>
  <c r="C1283" i="3" s="1"/>
  <c r="D1281" i="3"/>
  <c r="C1281" i="3" s="1"/>
  <c r="D1279" i="3"/>
  <c r="C1279" i="3" s="1"/>
  <c r="D1277" i="3"/>
  <c r="C1277" i="3" s="1"/>
  <c r="D1275" i="3"/>
  <c r="C1275" i="3" s="1"/>
  <c r="D1273" i="3"/>
  <c r="C1273" i="3" s="1"/>
  <c r="D1271" i="3"/>
  <c r="C1271" i="3" s="1"/>
  <c r="D1269" i="3"/>
  <c r="C1269" i="3" s="1"/>
  <c r="D1267" i="3"/>
  <c r="C1267" i="3" s="1"/>
  <c r="D1265" i="3"/>
  <c r="C1265" i="3" s="1"/>
  <c r="D1263" i="3"/>
  <c r="C1263" i="3" s="1"/>
  <c r="D1261" i="3"/>
  <c r="C1261" i="3" s="1"/>
  <c r="D1259" i="3"/>
  <c r="C1259" i="3" s="1"/>
  <c r="D1257" i="3"/>
  <c r="C1257" i="3" s="1"/>
  <c r="D1255" i="3"/>
  <c r="C1255" i="3" s="1"/>
  <c r="D1253" i="3"/>
  <c r="C1253" i="3" s="1"/>
  <c r="D1251" i="3"/>
  <c r="C1251" i="3" s="1"/>
  <c r="D1249" i="3"/>
  <c r="C1249" i="3" s="1"/>
  <c r="D1247" i="3"/>
  <c r="C1247" i="3" s="1"/>
  <c r="D1245" i="3"/>
  <c r="C1245" i="3" s="1"/>
  <c r="D1243" i="3"/>
  <c r="C1243" i="3" s="1"/>
  <c r="D1241" i="3"/>
  <c r="C1241" i="3" s="1"/>
  <c r="D1239" i="3"/>
  <c r="C1239" i="3" s="1"/>
  <c r="D1237" i="3"/>
  <c r="C1237" i="3" s="1"/>
  <c r="D1235" i="3"/>
  <c r="C1235" i="3" s="1"/>
  <c r="D1578" i="3"/>
  <c r="C1578" i="3" s="1"/>
  <c r="D1576" i="3"/>
  <c r="C1576" i="3" s="1"/>
  <c r="D1574" i="3"/>
  <c r="C1574" i="3" s="1"/>
  <c r="D1572" i="3"/>
  <c r="C1572" i="3" s="1"/>
  <c r="D1570" i="3"/>
  <c r="C1570" i="3" s="1"/>
  <c r="D1566" i="3"/>
  <c r="C1566" i="3" s="1"/>
  <c r="D1436" i="3"/>
  <c r="C1436" i="3" s="1"/>
  <c r="D1432" i="3"/>
  <c r="C1432" i="3" s="1"/>
  <c r="D1430" i="3"/>
  <c r="C1430" i="3" s="1"/>
  <c r="D1428" i="3"/>
  <c r="C1428" i="3" s="1"/>
  <c r="D1426" i="3"/>
  <c r="C1426" i="3" s="1"/>
  <c r="D2" i="3"/>
  <c r="C2" i="3" s="1"/>
  <c r="D1455" i="3"/>
  <c r="C1455" i="3" s="1"/>
  <c r="D1233" i="3"/>
  <c r="C1233" i="3" s="1"/>
  <c r="D1231" i="3"/>
  <c r="C1231" i="3" s="1"/>
  <c r="D1229" i="3"/>
  <c r="C1229" i="3" s="1"/>
  <c r="D1227" i="3"/>
  <c r="C1227" i="3" s="1"/>
  <c r="D1225" i="3"/>
  <c r="C1225" i="3" s="1"/>
  <c r="D1223" i="3"/>
  <c r="C1223" i="3" s="1"/>
  <c r="D1221" i="3"/>
  <c r="C1221" i="3" s="1"/>
  <c r="D1219" i="3"/>
  <c r="C1219" i="3" s="1"/>
  <c r="D1217" i="3"/>
  <c r="C1217" i="3" s="1"/>
  <c r="D1215" i="3"/>
  <c r="C1215" i="3" s="1"/>
  <c r="D1213" i="3"/>
  <c r="C1213" i="3" s="1"/>
  <c r="D1211" i="3"/>
  <c r="C1211" i="3" s="1"/>
  <c r="D1209" i="3"/>
  <c r="C1209" i="3" s="1"/>
  <c r="D1594" i="3"/>
  <c r="C1594" i="3" s="1"/>
  <c r="D1592" i="3"/>
  <c r="C1592" i="3" s="1"/>
  <c r="D1590" i="3"/>
  <c r="C1590" i="3" s="1"/>
  <c r="D1588" i="3"/>
  <c r="C1588" i="3" s="1"/>
  <c r="D1586" i="3"/>
  <c r="C1586" i="3" s="1"/>
  <c r="D1584" i="3"/>
  <c r="C1584" i="3" s="1"/>
  <c r="D1582" i="3"/>
  <c r="C1582" i="3" s="1"/>
  <c r="D1580" i="3"/>
  <c r="C1580" i="3" s="1"/>
  <c r="D1568" i="3"/>
  <c r="C1568" i="3" s="1"/>
  <c r="D1564" i="3"/>
  <c r="C1564" i="3" s="1"/>
  <c r="D1562" i="3"/>
  <c r="C1562" i="3" s="1"/>
  <c r="D1560" i="3"/>
  <c r="C1560" i="3" s="1"/>
  <c r="D1558" i="3"/>
  <c r="C1558" i="3" s="1"/>
  <c r="D1556" i="3"/>
  <c r="C1556" i="3" s="1"/>
  <c r="D1554" i="3"/>
  <c r="C1554" i="3" s="1"/>
  <c r="D1552" i="3"/>
  <c r="C1552" i="3" s="1"/>
  <c r="D1550" i="3"/>
  <c r="C1550" i="3" s="1"/>
  <c r="D1548" i="3"/>
  <c r="C1548" i="3" s="1"/>
  <c r="D1546" i="3"/>
  <c r="C1546" i="3" s="1"/>
  <c r="D1544" i="3"/>
  <c r="C1544" i="3" s="1"/>
  <c r="D1542" i="3"/>
  <c r="C1542" i="3" s="1"/>
  <c r="D1540" i="3"/>
  <c r="C1540" i="3" s="1"/>
  <c r="D1538" i="3"/>
  <c r="C1538" i="3" s="1"/>
  <c r="D1536" i="3"/>
  <c r="C1536" i="3" s="1"/>
  <c r="D1534" i="3"/>
  <c r="C1534" i="3" s="1"/>
  <c r="D1532" i="3"/>
  <c r="C1532" i="3" s="1"/>
  <c r="D1530" i="3"/>
  <c r="C1530" i="3" s="1"/>
  <c r="D1528" i="3"/>
  <c r="C1528" i="3" s="1"/>
  <c r="D1526" i="3"/>
  <c r="C1526" i="3" s="1"/>
  <c r="D1524" i="3"/>
  <c r="C1524" i="3" s="1"/>
  <c r="D1522" i="3"/>
  <c r="C1522" i="3" s="1"/>
  <c r="D1520" i="3"/>
  <c r="C1520" i="3" s="1"/>
  <c r="D1518" i="3"/>
  <c r="C1518" i="3" s="1"/>
  <c r="D1516" i="3"/>
  <c r="C1516" i="3" s="1"/>
  <c r="D1514" i="3"/>
  <c r="C1514" i="3" s="1"/>
  <c r="D1512" i="3"/>
  <c r="C1512" i="3" s="1"/>
  <c r="D1510" i="3"/>
  <c r="C1510" i="3" s="1"/>
  <c r="D1508" i="3"/>
  <c r="C1508" i="3" s="1"/>
  <c r="D1506" i="3"/>
  <c r="C1506" i="3" s="1"/>
  <c r="D1504" i="3"/>
  <c r="C1504" i="3" s="1"/>
  <c r="D1502" i="3"/>
  <c r="C1502" i="3" s="1"/>
  <c r="D1500" i="3"/>
  <c r="C1500" i="3" s="1"/>
  <c r="D1498" i="3"/>
  <c r="C1498" i="3" s="1"/>
  <c r="D1496" i="3"/>
  <c r="C1496" i="3" s="1"/>
  <c r="D1494" i="3"/>
  <c r="C1494" i="3" s="1"/>
  <c r="D1492" i="3"/>
  <c r="C1492" i="3" s="1"/>
  <c r="D1490" i="3"/>
  <c r="C1490" i="3" s="1"/>
  <c r="D1488" i="3"/>
  <c r="C1488" i="3" s="1"/>
  <c r="D1486" i="3"/>
  <c r="C1486" i="3" s="1"/>
  <c r="D1484" i="3"/>
  <c r="C1484" i="3" s="1"/>
  <c r="D1482" i="3"/>
  <c r="C1482" i="3" s="1"/>
  <c r="D1480" i="3"/>
  <c r="C1480" i="3" s="1"/>
  <c r="D1478" i="3"/>
  <c r="C1478" i="3" s="1"/>
  <c r="D1476" i="3"/>
  <c r="C1476" i="3" s="1"/>
  <c r="D1474" i="3"/>
  <c r="C1474" i="3" s="1"/>
  <c r="D1472" i="3"/>
  <c r="C1472" i="3" s="1"/>
  <c r="D1470" i="3"/>
  <c r="C1470" i="3" s="1"/>
  <c r="D1468" i="3"/>
  <c r="C1468" i="3" s="1"/>
  <c r="D1466" i="3"/>
  <c r="C1466" i="3" s="1"/>
  <c r="D1464" i="3"/>
  <c r="C1464" i="3" s="1"/>
  <c r="D1462" i="3"/>
  <c r="C1462" i="3" s="1"/>
  <c r="D1460" i="3"/>
  <c r="C1460" i="3" s="1"/>
  <c r="D1458" i="3"/>
  <c r="C1458" i="3" s="1"/>
  <c r="D1456" i="3"/>
  <c r="C1456" i="3" s="1"/>
  <c r="D1454" i="3"/>
  <c r="C1454" i="3" s="1"/>
  <c r="D1452" i="3"/>
  <c r="C1452" i="3" s="1"/>
  <c r="D1450" i="3"/>
  <c r="C1450" i="3" s="1"/>
  <c r="D1448" i="3"/>
  <c r="C1448" i="3" s="1"/>
  <c r="D1446" i="3"/>
  <c r="C1446" i="3" s="1"/>
  <c r="D1444" i="3"/>
  <c r="C1444" i="3" s="1"/>
  <c r="D1442" i="3"/>
  <c r="C1442" i="3" s="1"/>
  <c r="D1440" i="3"/>
  <c r="C1440" i="3" s="1"/>
  <c r="D1438" i="3"/>
  <c r="C1438" i="3" s="1"/>
  <c r="D1424" i="3"/>
  <c r="C1424" i="3" s="1"/>
  <c r="D1422" i="3"/>
  <c r="C1422" i="3" s="1"/>
  <c r="D1420" i="3"/>
  <c r="C1420" i="3" s="1"/>
  <c r="D1418" i="3"/>
  <c r="C1418" i="3" s="1"/>
  <c r="D1416" i="3"/>
  <c r="C1416" i="3" s="1"/>
  <c r="D1414" i="3"/>
  <c r="C1414" i="3" s="1"/>
  <c r="D1412" i="3"/>
  <c r="C1412" i="3" s="1"/>
  <c r="D1410" i="3"/>
  <c r="C1410" i="3" s="1"/>
  <c r="D1408" i="3"/>
  <c r="C1408" i="3" s="1"/>
  <c r="D1406" i="3"/>
  <c r="C1406" i="3" s="1"/>
  <c r="D1404" i="3"/>
  <c r="C1404" i="3" s="1"/>
  <c r="D1402" i="3"/>
  <c r="C1402" i="3" s="1"/>
  <c r="D1400" i="3"/>
  <c r="C1400" i="3" s="1"/>
  <c r="D1398" i="3"/>
  <c r="C1398" i="3" s="1"/>
  <c r="D1396" i="3"/>
  <c r="C1396" i="3" s="1"/>
  <c r="D1394" i="3"/>
  <c r="C1394" i="3" s="1"/>
  <c r="D1392" i="3"/>
  <c r="C1392" i="3" s="1"/>
  <c r="D1390" i="3"/>
  <c r="C1390" i="3" s="1"/>
  <c r="D1388" i="3"/>
  <c r="C1388" i="3" s="1"/>
  <c r="D1386" i="3"/>
  <c r="C1386" i="3" s="1"/>
  <c r="D1384" i="3"/>
  <c r="C1384" i="3" s="1"/>
  <c r="D1382" i="3"/>
  <c r="C1382" i="3" s="1"/>
  <c r="D1380" i="3"/>
  <c r="C1380" i="3" s="1"/>
  <c r="D1378" i="3"/>
  <c r="C1378" i="3" s="1"/>
  <c r="D1376" i="3"/>
  <c r="C1376" i="3" s="1"/>
  <c r="D1374" i="3"/>
  <c r="C1374" i="3" s="1"/>
  <c r="D1372" i="3"/>
  <c r="C1372" i="3" s="1"/>
  <c r="D1370" i="3"/>
  <c r="C1370" i="3" s="1"/>
  <c r="D1368" i="3"/>
  <c r="C1368" i="3" s="1"/>
  <c r="D1366" i="3"/>
  <c r="C1366" i="3" s="1"/>
  <c r="D1364" i="3"/>
  <c r="C1364" i="3" s="1"/>
  <c r="D1362" i="3"/>
  <c r="C1362" i="3" s="1"/>
  <c r="D1360" i="3"/>
  <c r="C1360" i="3" s="1"/>
  <c r="D1358" i="3"/>
  <c r="C1358" i="3" s="1"/>
  <c r="D1356" i="3"/>
  <c r="C1356" i="3" s="1"/>
  <c r="D1354" i="3"/>
  <c r="C1354" i="3" s="1"/>
  <c r="D1352" i="3"/>
  <c r="C1352" i="3" s="1"/>
  <c r="D1350" i="3"/>
  <c r="C1350" i="3" s="1"/>
  <c r="D1348" i="3"/>
  <c r="C1348" i="3" s="1"/>
  <c r="D1346" i="3"/>
  <c r="C1346" i="3" s="1"/>
  <c r="D1344" i="3"/>
  <c r="C1344" i="3" s="1"/>
  <c r="D1342" i="3"/>
  <c r="C1342" i="3" s="1"/>
  <c r="D1340" i="3"/>
  <c r="C1340" i="3" s="1"/>
  <c r="D1338" i="3"/>
  <c r="C1338" i="3" s="1"/>
  <c r="D1336" i="3"/>
  <c r="C1336" i="3" s="1"/>
  <c r="D1334" i="3"/>
  <c r="C1334" i="3" s="1"/>
  <c r="D1332" i="3"/>
  <c r="C1332" i="3" s="1"/>
  <c r="D1330" i="3"/>
  <c r="C1330" i="3" s="1"/>
  <c r="D1328" i="3"/>
  <c r="C1328" i="3" s="1"/>
  <c r="D1326" i="3"/>
  <c r="C1326" i="3" s="1"/>
  <c r="D1324" i="3"/>
  <c r="C1324" i="3" s="1"/>
  <c r="D1320" i="3"/>
  <c r="C1320" i="3" s="1"/>
  <c r="D1318" i="3"/>
  <c r="C1318" i="3" s="1"/>
  <c r="D1316" i="3"/>
  <c r="C1316" i="3" s="1"/>
  <c r="D1314" i="3"/>
  <c r="C1314" i="3" s="1"/>
  <c r="D1312" i="3"/>
  <c r="C1312" i="3" s="1"/>
  <c r="D1310" i="3"/>
  <c r="C1310" i="3" s="1"/>
  <c r="D1308" i="3"/>
  <c r="C1308" i="3" s="1"/>
  <c r="D1306" i="3"/>
  <c r="C1306" i="3" s="1"/>
  <c r="D1304" i="3"/>
  <c r="C1304" i="3" s="1"/>
  <c r="D1302" i="3"/>
  <c r="C1302" i="3" s="1"/>
  <c r="D1300" i="3"/>
  <c r="C1300" i="3" s="1"/>
  <c r="D1298" i="3"/>
  <c r="C1298" i="3" s="1"/>
  <c r="D1296" i="3"/>
  <c r="C1296" i="3" s="1"/>
  <c r="D1294" i="3"/>
  <c r="C1294" i="3" s="1"/>
  <c r="D1207" i="3"/>
  <c r="C1207" i="3" s="1"/>
  <c r="D1205" i="3"/>
  <c r="C1205" i="3" s="1"/>
  <c r="D1203" i="3"/>
  <c r="C1203" i="3" s="1"/>
  <c r="D1201" i="3"/>
  <c r="C1201" i="3" s="1"/>
  <c r="D1199" i="3"/>
  <c r="C1199" i="3" s="1"/>
  <c r="D1197" i="3"/>
  <c r="C1197" i="3" s="1"/>
  <c r="D1195" i="3"/>
  <c r="C1195" i="3" s="1"/>
  <c r="D1193" i="3"/>
  <c r="C1193" i="3" s="1"/>
  <c r="D1191" i="3"/>
  <c r="C1191" i="3" s="1"/>
  <c r="D1189" i="3"/>
  <c r="C1189" i="3" s="1"/>
  <c r="D1187" i="3"/>
  <c r="C1187" i="3" s="1"/>
  <c r="D1185" i="3"/>
  <c r="C1185" i="3" s="1"/>
  <c r="D1183" i="3"/>
  <c r="C1183" i="3" s="1"/>
  <c r="D1181" i="3"/>
  <c r="C1181" i="3" s="1"/>
  <c r="D1179" i="3"/>
  <c r="C1179" i="3" s="1"/>
  <c r="D1177" i="3"/>
  <c r="C1177" i="3" s="1"/>
  <c r="D1175" i="3"/>
  <c r="C1175" i="3" s="1"/>
  <c r="D1173" i="3"/>
  <c r="C1173" i="3" s="1"/>
  <c r="D1171" i="3"/>
  <c r="C1171" i="3" s="1"/>
  <c r="D1169" i="3"/>
  <c r="C1169" i="3" s="1"/>
  <c r="D1167" i="3"/>
  <c r="C1167" i="3" s="1"/>
  <c r="D1165" i="3"/>
  <c r="C1165" i="3" s="1"/>
  <c r="D1163" i="3"/>
  <c r="C1163" i="3" s="1"/>
  <c r="D1161" i="3"/>
  <c r="C1161" i="3" s="1"/>
  <c r="D1159" i="3"/>
  <c r="C1159" i="3" s="1"/>
  <c r="D1157" i="3"/>
  <c r="C1157" i="3" s="1"/>
  <c r="D1155" i="3"/>
  <c r="C1155" i="3" s="1"/>
  <c r="D1153" i="3"/>
  <c r="C1153" i="3" s="1"/>
  <c r="D1151" i="3"/>
  <c r="C1151" i="3" s="1"/>
  <c r="D1149" i="3"/>
  <c r="C1149" i="3" s="1"/>
  <c r="D1147" i="3"/>
  <c r="C1147" i="3" s="1"/>
  <c r="D1145" i="3"/>
  <c r="C1145" i="3" s="1"/>
  <c r="D1143" i="3"/>
  <c r="C1143" i="3" s="1"/>
  <c r="D1141" i="3"/>
  <c r="C1141" i="3" s="1"/>
  <c r="D1139" i="3"/>
  <c r="C1139" i="3" s="1"/>
  <c r="D1137" i="3"/>
  <c r="C1137" i="3" s="1"/>
  <c r="D1135" i="3"/>
  <c r="C1135" i="3" s="1"/>
  <c r="D1133" i="3"/>
  <c r="C1133" i="3" s="1"/>
  <c r="D1131" i="3"/>
  <c r="C1131" i="3" s="1"/>
  <c r="D1129" i="3"/>
  <c r="C1129" i="3" s="1"/>
  <c r="D1127" i="3"/>
  <c r="C1127" i="3" s="1"/>
  <c r="D1125" i="3"/>
  <c r="C1125" i="3" s="1"/>
  <c r="D1123" i="3"/>
  <c r="C1123" i="3" s="1"/>
  <c r="D1121" i="3"/>
  <c r="C1121" i="3" s="1"/>
  <c r="D1119" i="3"/>
  <c r="C1119" i="3" s="1"/>
  <c r="D1117" i="3"/>
  <c r="C1117" i="3" s="1"/>
  <c r="D1115" i="3"/>
  <c r="C1115" i="3" s="1"/>
  <c r="D1113" i="3"/>
  <c r="C1113" i="3" s="1"/>
  <c r="D1111" i="3"/>
  <c r="C1111" i="3" s="1"/>
  <c r="D1109" i="3"/>
  <c r="C1109" i="3" s="1"/>
  <c r="D1107" i="3"/>
  <c r="C1107" i="3" s="1"/>
  <c r="D1105" i="3"/>
  <c r="C1105" i="3" s="1"/>
  <c r="D1103" i="3"/>
  <c r="C1103" i="3" s="1"/>
  <c r="D1101" i="3"/>
  <c r="C1101" i="3" s="1"/>
  <c r="D1099" i="3"/>
  <c r="C1099" i="3" s="1"/>
  <c r="D1097" i="3"/>
  <c r="C1097" i="3" s="1"/>
  <c r="D1095" i="3"/>
  <c r="C1095" i="3" s="1"/>
  <c r="D1093" i="3"/>
  <c r="C1093" i="3" s="1"/>
  <c r="D1091" i="3"/>
  <c r="C1091" i="3" s="1"/>
  <c r="D1089" i="3"/>
  <c r="C1089" i="3" s="1"/>
  <c r="D1087" i="3"/>
  <c r="C1087" i="3" s="1"/>
  <c r="D1085" i="3"/>
  <c r="C1085" i="3" s="1"/>
  <c r="D1083" i="3"/>
  <c r="C1083" i="3" s="1"/>
  <c r="D1081" i="3"/>
  <c r="C1081" i="3" s="1"/>
  <c r="D1079" i="3"/>
  <c r="C1079" i="3" s="1"/>
  <c r="D1077" i="3"/>
  <c r="C1077" i="3" s="1"/>
  <c r="D1075" i="3"/>
  <c r="C1075" i="3" s="1"/>
  <c r="D1073" i="3"/>
  <c r="C1073" i="3" s="1"/>
  <c r="D1071" i="3"/>
  <c r="C1071" i="3" s="1"/>
  <c r="D1069" i="3"/>
  <c r="C1069" i="3" s="1"/>
  <c r="D1067" i="3"/>
  <c r="C1067" i="3" s="1"/>
  <c r="D1065" i="3"/>
  <c r="C1065" i="3" s="1"/>
  <c r="D1063" i="3"/>
  <c r="C1063" i="3" s="1"/>
  <c r="D1061" i="3"/>
  <c r="C1061" i="3" s="1"/>
  <c r="D1059" i="3"/>
  <c r="C1059" i="3" s="1"/>
  <c r="D1057" i="3"/>
  <c r="C1057" i="3" s="1"/>
  <c r="D1055" i="3"/>
  <c r="C1055" i="3" s="1"/>
  <c r="D1053" i="3"/>
  <c r="C1053" i="3" s="1"/>
  <c r="D1051" i="3"/>
  <c r="C1051" i="3" s="1"/>
  <c r="D1049" i="3"/>
  <c r="C1049" i="3" s="1"/>
  <c r="D1047" i="3"/>
  <c r="C1047" i="3" s="1"/>
  <c r="D1045" i="3"/>
  <c r="C1045" i="3" s="1"/>
  <c r="D1043" i="3"/>
  <c r="C1043" i="3" s="1"/>
  <c r="D1041" i="3"/>
  <c r="C1041" i="3" s="1"/>
  <c r="D1039" i="3"/>
  <c r="C1039" i="3" s="1"/>
  <c r="D1037" i="3"/>
  <c r="C1037" i="3" s="1"/>
  <c r="D1035" i="3"/>
  <c r="C1035" i="3" s="1"/>
  <c r="D1033" i="3"/>
  <c r="C1033" i="3" s="1"/>
  <c r="D1031" i="3"/>
  <c r="C1031" i="3" s="1"/>
  <c r="D1029" i="3"/>
  <c r="C1029" i="3" s="1"/>
  <c r="D1027" i="3"/>
  <c r="C1027" i="3" s="1"/>
  <c r="D1025" i="3"/>
  <c r="C1025" i="3" s="1"/>
  <c r="D1023" i="3"/>
  <c r="C1023" i="3" s="1"/>
  <c r="D1021" i="3"/>
  <c r="C1021" i="3" s="1"/>
  <c r="D1019" i="3"/>
  <c r="C1019" i="3" s="1"/>
  <c r="D1017" i="3"/>
  <c r="C1017" i="3" s="1"/>
  <c r="D1015" i="3"/>
  <c r="C1015" i="3" s="1"/>
  <c r="D1013" i="3"/>
  <c r="C1013" i="3" s="1"/>
  <c r="D1011" i="3"/>
  <c r="C1011" i="3" s="1"/>
  <c r="D1009" i="3"/>
  <c r="C1009" i="3" s="1"/>
  <c r="D1007" i="3"/>
  <c r="C1007" i="3" s="1"/>
  <c r="D1005" i="3"/>
  <c r="C1005" i="3" s="1"/>
  <c r="D1003" i="3"/>
  <c r="C1003" i="3" s="1"/>
  <c r="D1001" i="3"/>
  <c r="C1001" i="3" s="1"/>
  <c r="D999" i="3"/>
  <c r="C999" i="3" s="1"/>
  <c r="D997" i="3"/>
  <c r="C997" i="3" s="1"/>
  <c r="D995" i="3"/>
  <c r="C995" i="3" s="1"/>
  <c r="D993" i="3"/>
  <c r="C993" i="3" s="1"/>
  <c r="D991" i="3"/>
  <c r="C991" i="3" s="1"/>
  <c r="D989" i="3"/>
  <c r="C989" i="3" s="1"/>
  <c r="D987" i="3"/>
  <c r="C987" i="3" s="1"/>
  <c r="D985" i="3"/>
  <c r="C985" i="3" s="1"/>
  <c r="D983" i="3"/>
  <c r="C983" i="3" s="1"/>
  <c r="D981" i="3"/>
  <c r="C981" i="3" s="1"/>
  <c r="D979" i="3"/>
  <c r="C979" i="3" s="1"/>
  <c r="D977" i="3"/>
  <c r="C977" i="3" s="1"/>
  <c r="D975" i="3"/>
  <c r="C975" i="3" s="1"/>
  <c r="D973" i="3"/>
  <c r="C973" i="3" s="1"/>
  <c r="D971" i="3"/>
  <c r="C971" i="3" s="1"/>
  <c r="D969" i="3"/>
  <c r="C969" i="3" s="1"/>
  <c r="D967" i="3"/>
  <c r="C967" i="3" s="1"/>
  <c r="D965" i="3"/>
  <c r="C965" i="3" s="1"/>
  <c r="D963" i="3"/>
  <c r="C963" i="3" s="1"/>
  <c r="D961" i="3"/>
  <c r="C961" i="3" s="1"/>
  <c r="D959" i="3"/>
  <c r="C959" i="3" s="1"/>
  <c r="D957" i="3"/>
  <c r="C957" i="3" s="1"/>
  <c r="D955" i="3"/>
  <c r="C955" i="3" s="1"/>
  <c r="D953" i="3"/>
  <c r="C953" i="3" s="1"/>
  <c r="D951" i="3"/>
  <c r="C951" i="3" s="1"/>
  <c r="D949" i="3"/>
  <c r="C949" i="3" s="1"/>
  <c r="D947" i="3"/>
  <c r="C947" i="3" s="1"/>
  <c r="D945" i="3"/>
  <c r="C945" i="3" s="1"/>
  <c r="D943" i="3"/>
  <c r="C943" i="3" s="1"/>
  <c r="D941" i="3"/>
  <c r="C941" i="3" s="1"/>
  <c r="D939" i="3"/>
  <c r="C939" i="3" s="1"/>
  <c r="D937" i="3"/>
  <c r="C937" i="3" s="1"/>
  <c r="D935" i="3"/>
  <c r="C935" i="3" s="1"/>
  <c r="D933" i="3"/>
  <c r="C933" i="3" s="1"/>
  <c r="D931" i="3"/>
  <c r="C931" i="3" s="1"/>
  <c r="D929" i="3"/>
  <c r="C929" i="3" s="1"/>
  <c r="D927" i="3"/>
  <c r="C927" i="3" s="1"/>
  <c r="D925" i="3"/>
  <c r="C925" i="3" s="1"/>
  <c r="D923" i="3"/>
  <c r="C923" i="3" s="1"/>
  <c r="D921" i="3"/>
  <c r="C921" i="3" s="1"/>
  <c r="D919" i="3"/>
  <c r="C919" i="3" s="1"/>
  <c r="D917" i="3"/>
  <c r="C917" i="3" s="1"/>
  <c r="D915" i="3"/>
  <c r="C915" i="3" s="1"/>
  <c r="D913" i="3"/>
  <c r="C913" i="3" s="1"/>
  <c r="D911" i="3"/>
  <c r="C911" i="3" s="1"/>
  <c r="D909" i="3"/>
  <c r="C909" i="3" s="1"/>
  <c r="D907" i="3"/>
  <c r="C907" i="3" s="1"/>
  <c r="D905" i="3"/>
  <c r="C905" i="3" s="1"/>
  <c r="D903" i="3"/>
  <c r="C903" i="3" s="1"/>
  <c r="D901" i="3"/>
  <c r="C901" i="3" s="1"/>
  <c r="D899" i="3"/>
  <c r="C899" i="3" s="1"/>
  <c r="D897" i="3"/>
  <c r="C897" i="3" s="1"/>
  <c r="D895" i="3"/>
  <c r="C895" i="3" s="1"/>
  <c r="D893" i="3"/>
  <c r="C893" i="3" s="1"/>
  <c r="D891" i="3"/>
  <c r="C891" i="3" s="1"/>
  <c r="D889" i="3"/>
  <c r="C889" i="3" s="1"/>
  <c r="D887" i="3"/>
  <c r="C887" i="3" s="1"/>
  <c r="D885" i="3"/>
  <c r="C885" i="3" s="1"/>
  <c r="D883" i="3"/>
  <c r="C883" i="3" s="1"/>
  <c r="D881" i="3"/>
  <c r="C881" i="3" s="1"/>
  <c r="D879" i="3"/>
  <c r="C879" i="3" s="1"/>
  <c r="D877" i="3"/>
  <c r="C877" i="3" s="1"/>
  <c r="D875" i="3"/>
  <c r="C875" i="3" s="1"/>
  <c r="D873" i="3"/>
  <c r="C873" i="3" s="1"/>
  <c r="D871" i="3"/>
  <c r="C871" i="3" s="1"/>
  <c r="D869" i="3"/>
  <c r="C869" i="3" s="1"/>
  <c r="D867" i="3"/>
  <c r="C867" i="3" s="1"/>
  <c r="D865" i="3"/>
  <c r="C865" i="3" s="1"/>
  <c r="D863" i="3"/>
  <c r="C863" i="3" s="1"/>
  <c r="D861" i="3"/>
  <c r="C861" i="3" s="1"/>
  <c r="D859" i="3"/>
  <c r="C859" i="3" s="1"/>
  <c r="D857" i="3"/>
  <c r="C857" i="3" s="1"/>
  <c r="D855" i="3"/>
  <c r="C855" i="3" s="1"/>
  <c r="D853" i="3"/>
  <c r="C853" i="3" s="1"/>
  <c r="D851" i="3"/>
  <c r="C851" i="3" s="1"/>
  <c r="D849" i="3"/>
  <c r="C849" i="3" s="1"/>
  <c r="D847" i="3"/>
  <c r="C847" i="3" s="1"/>
  <c r="D845" i="3"/>
  <c r="C845" i="3" s="1"/>
  <c r="D843" i="3"/>
  <c r="C843" i="3" s="1"/>
  <c r="D841" i="3"/>
  <c r="C841" i="3" s="1"/>
  <c r="D839" i="3"/>
  <c r="C839" i="3" s="1"/>
  <c r="D837" i="3"/>
  <c r="C837" i="3" s="1"/>
  <c r="D835" i="3"/>
  <c r="C835" i="3" s="1"/>
  <c r="D833" i="3"/>
  <c r="C833" i="3" s="1"/>
  <c r="D831" i="3"/>
  <c r="C831" i="3" s="1"/>
  <c r="D829" i="3"/>
  <c r="C829" i="3" s="1"/>
  <c r="D827" i="3"/>
  <c r="C827" i="3" s="1"/>
  <c r="D825" i="3"/>
  <c r="C825" i="3" s="1"/>
  <c r="D823" i="3"/>
  <c r="C823" i="3" s="1"/>
  <c r="D821" i="3"/>
  <c r="C821" i="3" s="1"/>
  <c r="D819" i="3"/>
  <c r="C819" i="3" s="1"/>
  <c r="D817" i="3"/>
  <c r="C817" i="3" s="1"/>
  <c r="D815" i="3"/>
  <c r="C815" i="3" s="1"/>
  <c r="D813" i="3"/>
  <c r="C813" i="3" s="1"/>
  <c r="D811" i="3"/>
  <c r="C811" i="3" s="1"/>
  <c r="D809" i="3"/>
  <c r="C809" i="3" s="1"/>
  <c r="D807" i="3"/>
  <c r="C807" i="3" s="1"/>
  <c r="D805" i="3"/>
  <c r="C805" i="3" s="1"/>
  <c r="D803" i="3"/>
  <c r="C803" i="3" s="1"/>
  <c r="D801" i="3"/>
  <c r="C801" i="3" s="1"/>
  <c r="D799" i="3"/>
  <c r="C799" i="3" s="1"/>
  <c r="D797" i="3"/>
  <c r="C797" i="3" s="1"/>
  <c r="D795" i="3"/>
  <c r="C795" i="3" s="1"/>
  <c r="D793" i="3"/>
  <c r="C793" i="3" s="1"/>
  <c r="D791" i="3"/>
  <c r="C791" i="3" s="1"/>
  <c r="D789" i="3"/>
  <c r="C789" i="3" s="1"/>
  <c r="D787" i="3"/>
  <c r="C787" i="3" s="1"/>
  <c r="D785" i="3"/>
  <c r="C785" i="3" s="1"/>
  <c r="D783" i="3"/>
  <c r="C783" i="3" s="1"/>
  <c r="D781" i="3"/>
  <c r="C781" i="3" s="1"/>
  <c r="D779" i="3"/>
  <c r="C779" i="3" s="1"/>
  <c r="D777" i="3"/>
  <c r="C777" i="3" s="1"/>
  <c r="D775" i="3"/>
  <c r="C775" i="3" s="1"/>
  <c r="D773" i="3"/>
  <c r="C773" i="3" s="1"/>
  <c r="D771" i="3"/>
  <c r="C771" i="3" s="1"/>
  <c r="D769" i="3"/>
  <c r="C769" i="3" s="1"/>
  <c r="D767" i="3"/>
  <c r="C767" i="3" s="1"/>
  <c r="D765" i="3"/>
  <c r="C765" i="3" s="1"/>
  <c r="D763" i="3"/>
  <c r="C763" i="3" s="1"/>
  <c r="D761" i="3"/>
  <c r="C761" i="3" s="1"/>
  <c r="D759" i="3"/>
  <c r="C759" i="3" s="1"/>
  <c r="D757" i="3"/>
  <c r="C757" i="3" s="1"/>
  <c r="D755" i="3"/>
  <c r="C755" i="3" s="1"/>
  <c r="D753" i="3"/>
  <c r="C753" i="3" s="1"/>
  <c r="D751" i="3"/>
  <c r="C751" i="3" s="1"/>
  <c r="D749" i="3"/>
  <c r="C749" i="3" s="1"/>
  <c r="D747" i="3"/>
  <c r="C747" i="3" s="1"/>
  <c r="D745" i="3"/>
  <c r="C745" i="3" s="1"/>
  <c r="D743" i="3"/>
  <c r="C743" i="3" s="1"/>
  <c r="D741" i="3"/>
  <c r="C741" i="3" s="1"/>
  <c r="D739" i="3"/>
  <c r="C739" i="3" s="1"/>
  <c r="D737" i="3"/>
  <c r="C737" i="3" s="1"/>
  <c r="D735" i="3"/>
  <c r="C735" i="3" s="1"/>
  <c r="D733" i="3"/>
  <c r="C733" i="3" s="1"/>
  <c r="D731" i="3"/>
  <c r="C731" i="3" s="1"/>
  <c r="D729" i="3"/>
  <c r="C729" i="3" s="1"/>
  <c r="D727" i="3"/>
  <c r="C727" i="3" s="1"/>
  <c r="D725" i="3"/>
  <c r="C725" i="3" s="1"/>
  <c r="D723" i="3"/>
  <c r="C723" i="3" s="1"/>
  <c r="D721" i="3"/>
  <c r="C721" i="3" s="1"/>
  <c r="D719" i="3"/>
  <c r="C719" i="3" s="1"/>
  <c r="D717" i="3"/>
  <c r="C717" i="3" s="1"/>
  <c r="D715" i="3"/>
  <c r="C715" i="3" s="1"/>
  <c r="D713" i="3"/>
  <c r="C713" i="3" s="1"/>
  <c r="D711" i="3"/>
  <c r="C711" i="3" s="1"/>
  <c r="D709" i="3"/>
  <c r="C709" i="3" s="1"/>
  <c r="D707" i="3"/>
  <c r="C707" i="3" s="1"/>
  <c r="D705" i="3"/>
  <c r="C705" i="3" s="1"/>
  <c r="D703" i="3"/>
  <c r="C703" i="3" s="1"/>
  <c r="D701" i="3"/>
  <c r="C701" i="3" s="1"/>
  <c r="D699" i="3"/>
  <c r="C699" i="3" s="1"/>
  <c r="D697" i="3"/>
  <c r="C697" i="3" s="1"/>
  <c r="D695" i="3"/>
  <c r="C695" i="3" s="1"/>
  <c r="D693" i="3"/>
  <c r="C693" i="3" s="1"/>
  <c r="D691" i="3"/>
  <c r="C691" i="3" s="1"/>
  <c r="D689" i="3"/>
  <c r="C689" i="3" s="1"/>
  <c r="D687" i="3"/>
  <c r="C687" i="3" s="1"/>
  <c r="D685" i="3"/>
  <c r="C685" i="3" s="1"/>
  <c r="D683" i="3"/>
  <c r="C683" i="3" s="1"/>
  <c r="D681" i="3"/>
  <c r="C681" i="3" s="1"/>
  <c r="D679" i="3"/>
  <c r="C679" i="3" s="1"/>
  <c r="D677" i="3"/>
  <c r="C677" i="3" s="1"/>
  <c r="D675" i="3"/>
  <c r="C675" i="3" s="1"/>
  <c r="D673" i="3"/>
  <c r="C673" i="3" s="1"/>
  <c r="D671" i="3"/>
  <c r="C671" i="3" s="1"/>
  <c r="D669" i="3"/>
  <c r="C669" i="3" s="1"/>
  <c r="D667" i="3"/>
  <c r="C667" i="3" s="1"/>
  <c r="D665" i="3"/>
  <c r="C665" i="3" s="1"/>
  <c r="D663" i="3"/>
  <c r="C663" i="3" s="1"/>
  <c r="D661" i="3"/>
  <c r="C661" i="3" s="1"/>
  <c r="D659" i="3"/>
  <c r="C659" i="3" s="1"/>
  <c r="D657" i="3"/>
  <c r="C657" i="3" s="1"/>
  <c r="D655" i="3"/>
  <c r="C655" i="3" s="1"/>
  <c r="D653" i="3"/>
  <c r="C653" i="3" s="1"/>
  <c r="D651" i="3"/>
  <c r="C651" i="3" s="1"/>
  <c r="D649" i="3"/>
  <c r="C649" i="3" s="1"/>
  <c r="D647" i="3"/>
  <c r="C647" i="3" s="1"/>
  <c r="D645" i="3"/>
  <c r="C645" i="3" s="1"/>
  <c r="D643" i="3"/>
  <c r="C643" i="3" s="1"/>
  <c r="D641" i="3"/>
  <c r="C641" i="3" s="1"/>
  <c r="D639" i="3"/>
  <c r="C639" i="3" s="1"/>
  <c r="D637" i="3"/>
  <c r="C637" i="3" s="1"/>
  <c r="D635" i="3"/>
  <c r="C635" i="3" s="1"/>
  <c r="D633" i="3"/>
  <c r="C633" i="3" s="1"/>
  <c r="D631" i="3"/>
  <c r="C631" i="3" s="1"/>
  <c r="D629" i="3"/>
  <c r="C629" i="3" s="1"/>
  <c r="D627" i="3"/>
  <c r="C627" i="3" s="1"/>
  <c r="D625" i="3"/>
  <c r="C625" i="3" s="1"/>
  <c r="D623" i="3"/>
  <c r="C623" i="3" s="1"/>
  <c r="D621" i="3"/>
  <c r="C621" i="3" s="1"/>
  <c r="D619" i="3"/>
  <c r="C619" i="3" s="1"/>
  <c r="D617" i="3"/>
  <c r="C617" i="3" s="1"/>
  <c r="D615" i="3"/>
  <c r="C615" i="3" s="1"/>
  <c r="D613" i="3"/>
  <c r="C613" i="3" s="1"/>
  <c r="D611" i="3"/>
  <c r="C611" i="3" s="1"/>
  <c r="D609" i="3"/>
  <c r="C609" i="3" s="1"/>
  <c r="D607" i="3"/>
  <c r="C607" i="3" s="1"/>
  <c r="D605" i="3"/>
  <c r="C605" i="3" s="1"/>
  <c r="D603" i="3"/>
  <c r="C603" i="3" s="1"/>
  <c r="D601" i="3"/>
  <c r="C601" i="3" s="1"/>
  <c r="D599" i="3"/>
  <c r="C599" i="3" s="1"/>
  <c r="D597" i="3"/>
  <c r="C597" i="3" s="1"/>
  <c r="D595" i="3"/>
  <c r="C595" i="3" s="1"/>
  <c r="D593" i="3"/>
  <c r="C593" i="3" s="1"/>
  <c r="D591" i="3"/>
  <c r="C591" i="3" s="1"/>
  <c r="D589" i="3"/>
  <c r="C589" i="3" s="1"/>
  <c r="D1292" i="3"/>
  <c r="C1292" i="3" s="1"/>
  <c r="D1290" i="3"/>
  <c r="C1290" i="3" s="1"/>
  <c r="D1288" i="3"/>
  <c r="C1288" i="3" s="1"/>
  <c r="D1286" i="3"/>
  <c r="C1286" i="3" s="1"/>
  <c r="D1284" i="3"/>
  <c r="C1284" i="3" s="1"/>
  <c r="D1282" i="3"/>
  <c r="C1282" i="3" s="1"/>
  <c r="D1280" i="3"/>
  <c r="C1280" i="3" s="1"/>
  <c r="D1278" i="3"/>
  <c r="C1278" i="3" s="1"/>
  <c r="D1276" i="3"/>
  <c r="C1276" i="3" s="1"/>
  <c r="D1274" i="3"/>
  <c r="C1274" i="3" s="1"/>
  <c r="D1272" i="3"/>
  <c r="C1272" i="3" s="1"/>
  <c r="D1270" i="3"/>
  <c r="C1270" i="3" s="1"/>
  <c r="D1268" i="3"/>
  <c r="C1268" i="3" s="1"/>
  <c r="D1266" i="3"/>
  <c r="C1266" i="3" s="1"/>
  <c r="D1264" i="3"/>
  <c r="C1264" i="3" s="1"/>
  <c r="D1262" i="3"/>
  <c r="C1262" i="3" s="1"/>
  <c r="D1260" i="3"/>
  <c r="C1260" i="3" s="1"/>
  <c r="D1258" i="3"/>
  <c r="C1258" i="3" s="1"/>
  <c r="D1256" i="3"/>
  <c r="C1256" i="3" s="1"/>
  <c r="D1254" i="3"/>
  <c r="C1254" i="3" s="1"/>
  <c r="D1252" i="3"/>
  <c r="C1252" i="3" s="1"/>
  <c r="D1250" i="3"/>
  <c r="C1250" i="3" s="1"/>
  <c r="D1248" i="3"/>
  <c r="C1248" i="3" s="1"/>
  <c r="D1246" i="3"/>
  <c r="C1246" i="3" s="1"/>
  <c r="D1244" i="3"/>
  <c r="C1244" i="3" s="1"/>
  <c r="D1242" i="3"/>
  <c r="C1242" i="3" s="1"/>
  <c r="D1240" i="3"/>
  <c r="C1240" i="3" s="1"/>
  <c r="D1238" i="3"/>
  <c r="C1238" i="3" s="1"/>
  <c r="D1236" i="3"/>
  <c r="C1236" i="3" s="1"/>
  <c r="D1234" i="3"/>
  <c r="C1234" i="3" s="1"/>
  <c r="D1232" i="3"/>
  <c r="C1232" i="3" s="1"/>
  <c r="D1230" i="3"/>
  <c r="C1230" i="3" s="1"/>
  <c r="D1228" i="3"/>
  <c r="C1228" i="3" s="1"/>
  <c r="D1226" i="3"/>
  <c r="C1226" i="3" s="1"/>
  <c r="D1224" i="3"/>
  <c r="C1224" i="3" s="1"/>
  <c r="D1222" i="3"/>
  <c r="C1222" i="3" s="1"/>
  <c r="D1220" i="3"/>
  <c r="C1220" i="3" s="1"/>
  <c r="D1218" i="3"/>
  <c r="C1218" i="3" s="1"/>
  <c r="D1216" i="3"/>
  <c r="C1216" i="3" s="1"/>
  <c r="D1214" i="3"/>
  <c r="C1214" i="3" s="1"/>
  <c r="D1212" i="3"/>
  <c r="C1212" i="3" s="1"/>
  <c r="D1210" i="3"/>
  <c r="C1210" i="3" s="1"/>
  <c r="D1208" i="3"/>
  <c r="C1208" i="3" s="1"/>
  <c r="D1206" i="3"/>
  <c r="C1206" i="3" s="1"/>
  <c r="D1204" i="3"/>
  <c r="C1204" i="3" s="1"/>
  <c r="D1202" i="3"/>
  <c r="C1202" i="3" s="1"/>
  <c r="D1200" i="3"/>
  <c r="C1200" i="3" s="1"/>
  <c r="D1198" i="3"/>
  <c r="C1198" i="3" s="1"/>
  <c r="D1196" i="3"/>
  <c r="C1196" i="3" s="1"/>
  <c r="D1194" i="3"/>
  <c r="C1194" i="3" s="1"/>
  <c r="D1192" i="3"/>
  <c r="C1192" i="3" s="1"/>
  <c r="D1190" i="3"/>
  <c r="C1190" i="3" s="1"/>
  <c r="D1188" i="3"/>
  <c r="C1188" i="3" s="1"/>
  <c r="D1186" i="3"/>
  <c r="C1186" i="3" s="1"/>
  <c r="D1184" i="3"/>
  <c r="C1184" i="3" s="1"/>
  <c r="D1182" i="3"/>
  <c r="C1182" i="3" s="1"/>
  <c r="D1180" i="3"/>
  <c r="C1180" i="3" s="1"/>
  <c r="D1178" i="3"/>
  <c r="C1178" i="3" s="1"/>
  <c r="D1176" i="3"/>
  <c r="C1176" i="3" s="1"/>
  <c r="D1174" i="3"/>
  <c r="C1174" i="3" s="1"/>
  <c r="D1172" i="3"/>
  <c r="C1172" i="3" s="1"/>
  <c r="D1170" i="3"/>
  <c r="C1170" i="3" s="1"/>
  <c r="D1168" i="3"/>
  <c r="C1168" i="3" s="1"/>
  <c r="D1166" i="3"/>
  <c r="C1166" i="3" s="1"/>
  <c r="D1164" i="3"/>
  <c r="C1164" i="3" s="1"/>
  <c r="D1162" i="3"/>
  <c r="C1162" i="3" s="1"/>
  <c r="D1160" i="3"/>
  <c r="C1160" i="3" s="1"/>
  <c r="D1158" i="3"/>
  <c r="C1158" i="3" s="1"/>
  <c r="D1156" i="3"/>
  <c r="C1156" i="3" s="1"/>
  <c r="D1154" i="3"/>
  <c r="C1154" i="3" s="1"/>
  <c r="D1152" i="3"/>
  <c r="C1152" i="3" s="1"/>
  <c r="D1150" i="3"/>
  <c r="C1150" i="3" s="1"/>
  <c r="D1148" i="3"/>
  <c r="C1148" i="3" s="1"/>
  <c r="D1146" i="3"/>
  <c r="C1146" i="3" s="1"/>
  <c r="D1144" i="3"/>
  <c r="C1144" i="3" s="1"/>
  <c r="D1142" i="3"/>
  <c r="C1142" i="3" s="1"/>
  <c r="D1140" i="3"/>
  <c r="C1140" i="3" s="1"/>
  <c r="D1138" i="3"/>
  <c r="C1138" i="3" s="1"/>
  <c r="D1136" i="3"/>
  <c r="C1136" i="3" s="1"/>
  <c r="D1134" i="3"/>
  <c r="C1134" i="3" s="1"/>
  <c r="D1132" i="3"/>
  <c r="C1132" i="3" s="1"/>
  <c r="D1130" i="3"/>
  <c r="C1130" i="3" s="1"/>
  <c r="D1128" i="3"/>
  <c r="C1128" i="3" s="1"/>
  <c r="D1126" i="3"/>
  <c r="C1126" i="3" s="1"/>
  <c r="D1124" i="3"/>
  <c r="C1124" i="3" s="1"/>
  <c r="D1122" i="3"/>
  <c r="C1122" i="3" s="1"/>
  <c r="D1120" i="3"/>
  <c r="C1120" i="3" s="1"/>
  <c r="D1118" i="3"/>
  <c r="C1118" i="3" s="1"/>
  <c r="D1116" i="3"/>
  <c r="C1116" i="3" s="1"/>
  <c r="D1114" i="3"/>
  <c r="C1114" i="3" s="1"/>
  <c r="D1112" i="3"/>
  <c r="C1112" i="3" s="1"/>
  <c r="D1110" i="3"/>
  <c r="C1110" i="3" s="1"/>
  <c r="D1108" i="3"/>
  <c r="C1108" i="3" s="1"/>
  <c r="D1106" i="3"/>
  <c r="C1106" i="3" s="1"/>
  <c r="D1104" i="3"/>
  <c r="C1104" i="3" s="1"/>
  <c r="D1102" i="3"/>
  <c r="C1102" i="3" s="1"/>
  <c r="D1100" i="3"/>
  <c r="C1100" i="3" s="1"/>
  <c r="D1098" i="3"/>
  <c r="C1098" i="3" s="1"/>
  <c r="D1096" i="3"/>
  <c r="C1096" i="3" s="1"/>
  <c r="D1094" i="3"/>
  <c r="C1094" i="3" s="1"/>
  <c r="D1092" i="3"/>
  <c r="C1092" i="3" s="1"/>
  <c r="D1090" i="3"/>
  <c r="C1090" i="3" s="1"/>
  <c r="D1088" i="3"/>
  <c r="C1088" i="3" s="1"/>
  <c r="D1086" i="3"/>
  <c r="C1086" i="3" s="1"/>
  <c r="D1084" i="3"/>
  <c r="C1084" i="3" s="1"/>
  <c r="D1082" i="3"/>
  <c r="C1082" i="3" s="1"/>
  <c r="D1080" i="3"/>
  <c r="C1080" i="3" s="1"/>
  <c r="D1078" i="3"/>
  <c r="C1078" i="3" s="1"/>
  <c r="D1076" i="3"/>
  <c r="C1076" i="3" s="1"/>
  <c r="D1074" i="3"/>
  <c r="C1074" i="3" s="1"/>
  <c r="D1072" i="3"/>
  <c r="C1072" i="3" s="1"/>
  <c r="D1070" i="3"/>
  <c r="C1070" i="3" s="1"/>
  <c r="D1068" i="3"/>
  <c r="C1068" i="3" s="1"/>
  <c r="D1066" i="3"/>
  <c r="C1066" i="3" s="1"/>
  <c r="D1064" i="3"/>
  <c r="C1064" i="3" s="1"/>
  <c r="D1062" i="3"/>
  <c r="C1062" i="3" s="1"/>
  <c r="D1060" i="3"/>
  <c r="C1060" i="3" s="1"/>
  <c r="D1058" i="3"/>
  <c r="C1058" i="3" s="1"/>
  <c r="D1056" i="3"/>
  <c r="C1056" i="3" s="1"/>
  <c r="D1054" i="3"/>
  <c r="C1054" i="3" s="1"/>
  <c r="D1052" i="3"/>
  <c r="C1052" i="3" s="1"/>
  <c r="D1050" i="3"/>
  <c r="C1050" i="3" s="1"/>
  <c r="D1048" i="3"/>
  <c r="C1048" i="3" s="1"/>
  <c r="D1046" i="3"/>
  <c r="C1046" i="3" s="1"/>
  <c r="D1044" i="3"/>
  <c r="C1044" i="3" s="1"/>
  <c r="D1042" i="3"/>
  <c r="C1042" i="3" s="1"/>
  <c r="D1040" i="3"/>
  <c r="C1040" i="3" s="1"/>
  <c r="D1038" i="3"/>
  <c r="C1038" i="3" s="1"/>
  <c r="D1036" i="3"/>
  <c r="C1036" i="3" s="1"/>
  <c r="D1034" i="3"/>
  <c r="C1034" i="3" s="1"/>
  <c r="D1032" i="3"/>
  <c r="C1032" i="3" s="1"/>
  <c r="D1030" i="3"/>
  <c r="C1030" i="3" s="1"/>
  <c r="D1028" i="3"/>
  <c r="C1028" i="3" s="1"/>
  <c r="D1026" i="3"/>
  <c r="C1026" i="3" s="1"/>
  <c r="D1024" i="3"/>
  <c r="C1024" i="3" s="1"/>
  <c r="D1022" i="3"/>
  <c r="C1022" i="3" s="1"/>
  <c r="D1020" i="3"/>
  <c r="C1020" i="3" s="1"/>
  <c r="D1018" i="3"/>
  <c r="C1018" i="3" s="1"/>
  <c r="D1016" i="3"/>
  <c r="C1016" i="3" s="1"/>
  <c r="D1014" i="3"/>
  <c r="C1014" i="3" s="1"/>
  <c r="D1012" i="3"/>
  <c r="C1012" i="3" s="1"/>
  <c r="D1010" i="3"/>
  <c r="C1010" i="3" s="1"/>
  <c r="D1008" i="3"/>
  <c r="C1008" i="3" s="1"/>
  <c r="D1006" i="3"/>
  <c r="C1006" i="3" s="1"/>
  <c r="D1004" i="3"/>
  <c r="C1004" i="3" s="1"/>
  <c r="D1002" i="3"/>
  <c r="C1002" i="3" s="1"/>
  <c r="D1000" i="3"/>
  <c r="C1000" i="3" s="1"/>
  <c r="D998" i="3"/>
  <c r="C998" i="3" s="1"/>
  <c r="D996" i="3"/>
  <c r="C996" i="3" s="1"/>
  <c r="D994" i="3"/>
  <c r="C994" i="3" s="1"/>
  <c r="D992" i="3"/>
  <c r="C992" i="3" s="1"/>
  <c r="D990" i="3"/>
  <c r="C990" i="3" s="1"/>
  <c r="D988" i="3"/>
  <c r="C988" i="3" s="1"/>
  <c r="D986" i="3"/>
  <c r="C986" i="3" s="1"/>
  <c r="D984" i="3"/>
  <c r="C984" i="3" s="1"/>
  <c r="D982" i="3"/>
  <c r="C982" i="3" s="1"/>
  <c r="D980" i="3"/>
  <c r="C980" i="3" s="1"/>
  <c r="D978" i="3"/>
  <c r="C978" i="3" s="1"/>
  <c r="D976" i="3"/>
  <c r="C976" i="3" s="1"/>
  <c r="D974" i="3"/>
  <c r="C974" i="3" s="1"/>
  <c r="D972" i="3"/>
  <c r="C972" i="3" s="1"/>
  <c r="D970" i="3"/>
  <c r="C970" i="3" s="1"/>
  <c r="D968" i="3"/>
  <c r="C968" i="3" s="1"/>
  <c r="D966" i="3"/>
  <c r="C966" i="3" s="1"/>
  <c r="D964" i="3"/>
  <c r="C964" i="3" s="1"/>
  <c r="D962" i="3"/>
  <c r="C962" i="3" s="1"/>
  <c r="D960" i="3"/>
  <c r="C960" i="3" s="1"/>
  <c r="D958" i="3"/>
  <c r="C958" i="3" s="1"/>
  <c r="D956" i="3"/>
  <c r="C956" i="3" s="1"/>
  <c r="D954" i="3"/>
  <c r="C954" i="3" s="1"/>
  <c r="D952" i="3"/>
  <c r="C952" i="3" s="1"/>
  <c r="D950" i="3"/>
  <c r="C950" i="3" s="1"/>
  <c r="D948" i="3"/>
  <c r="C948" i="3" s="1"/>
  <c r="D946" i="3"/>
  <c r="C946" i="3" s="1"/>
  <c r="D944" i="3"/>
  <c r="C944" i="3" s="1"/>
  <c r="D942" i="3"/>
  <c r="C942" i="3" s="1"/>
  <c r="D940" i="3"/>
  <c r="C940" i="3" s="1"/>
  <c r="D938" i="3"/>
  <c r="C938" i="3" s="1"/>
  <c r="D936" i="3"/>
  <c r="C936" i="3" s="1"/>
  <c r="D934" i="3"/>
  <c r="C934" i="3" s="1"/>
  <c r="D932" i="3"/>
  <c r="C932" i="3" s="1"/>
  <c r="D930" i="3"/>
  <c r="C930" i="3" s="1"/>
  <c r="D928" i="3"/>
  <c r="C928" i="3" s="1"/>
  <c r="D926" i="3"/>
  <c r="C926" i="3" s="1"/>
  <c r="D924" i="3"/>
  <c r="C924" i="3" s="1"/>
  <c r="D922" i="3"/>
  <c r="C922" i="3" s="1"/>
  <c r="D920" i="3"/>
  <c r="C920" i="3" s="1"/>
  <c r="D918" i="3"/>
  <c r="C918" i="3" s="1"/>
  <c r="D916" i="3"/>
  <c r="C916" i="3" s="1"/>
  <c r="D914" i="3"/>
  <c r="C914" i="3" s="1"/>
  <c r="D912" i="3"/>
  <c r="C912" i="3" s="1"/>
  <c r="D910" i="3"/>
  <c r="C910" i="3" s="1"/>
  <c r="D908" i="3"/>
  <c r="C908" i="3" s="1"/>
  <c r="D906" i="3"/>
  <c r="C906" i="3" s="1"/>
  <c r="D904" i="3"/>
  <c r="C904" i="3" s="1"/>
  <c r="D902" i="3"/>
  <c r="C902" i="3" s="1"/>
  <c r="D900" i="3"/>
  <c r="C900" i="3" s="1"/>
  <c r="D898" i="3"/>
  <c r="C898" i="3" s="1"/>
  <c r="D896" i="3"/>
  <c r="C896" i="3" s="1"/>
  <c r="D894" i="3"/>
  <c r="C894" i="3" s="1"/>
  <c r="D892" i="3"/>
  <c r="C892" i="3" s="1"/>
  <c r="D890" i="3"/>
  <c r="C890" i="3" s="1"/>
  <c r="D888" i="3"/>
  <c r="C888" i="3" s="1"/>
  <c r="D886" i="3"/>
  <c r="C886" i="3" s="1"/>
  <c r="D884" i="3"/>
  <c r="C884" i="3" s="1"/>
  <c r="D882" i="3"/>
  <c r="C882" i="3" s="1"/>
  <c r="D880" i="3"/>
  <c r="C880" i="3" s="1"/>
  <c r="D878" i="3"/>
  <c r="C878" i="3" s="1"/>
  <c r="D876" i="3"/>
  <c r="C876" i="3" s="1"/>
  <c r="D874" i="3"/>
  <c r="C874" i="3" s="1"/>
  <c r="D872" i="3"/>
  <c r="C872" i="3" s="1"/>
  <c r="D870" i="3"/>
  <c r="C870" i="3" s="1"/>
  <c r="D868" i="3"/>
  <c r="C868" i="3" s="1"/>
  <c r="D866" i="3"/>
  <c r="C866" i="3" s="1"/>
  <c r="D864" i="3"/>
  <c r="C864" i="3" s="1"/>
  <c r="D862" i="3"/>
  <c r="C862" i="3" s="1"/>
  <c r="D860" i="3"/>
  <c r="C860" i="3" s="1"/>
  <c r="D858" i="3"/>
  <c r="C858" i="3" s="1"/>
  <c r="D856" i="3"/>
  <c r="C856" i="3" s="1"/>
  <c r="D854" i="3"/>
  <c r="C854" i="3" s="1"/>
  <c r="D852" i="3"/>
  <c r="C852" i="3" s="1"/>
  <c r="D850" i="3"/>
  <c r="C850" i="3" s="1"/>
  <c r="D848" i="3"/>
  <c r="C848" i="3" s="1"/>
  <c r="D846" i="3"/>
  <c r="C846" i="3" s="1"/>
  <c r="D844" i="3"/>
  <c r="C844" i="3" s="1"/>
  <c r="D842" i="3"/>
  <c r="C842" i="3" s="1"/>
  <c r="D840" i="3"/>
  <c r="C840" i="3" s="1"/>
  <c r="D838" i="3"/>
  <c r="C838" i="3" s="1"/>
  <c r="D836" i="3"/>
  <c r="C836" i="3" s="1"/>
  <c r="D834" i="3"/>
  <c r="C834" i="3" s="1"/>
  <c r="D832" i="3"/>
  <c r="C832" i="3" s="1"/>
  <c r="D830" i="3"/>
  <c r="C830" i="3" s="1"/>
  <c r="D828" i="3"/>
  <c r="C828" i="3" s="1"/>
  <c r="D826" i="3"/>
  <c r="C826" i="3" s="1"/>
  <c r="D824" i="3"/>
  <c r="C824" i="3" s="1"/>
  <c r="D822" i="3"/>
  <c r="C822" i="3" s="1"/>
  <c r="D820" i="3"/>
  <c r="C820" i="3" s="1"/>
  <c r="D818" i="3"/>
  <c r="C818" i="3" s="1"/>
  <c r="D816" i="3"/>
  <c r="C816" i="3" s="1"/>
  <c r="D814" i="3"/>
  <c r="C814" i="3" s="1"/>
  <c r="D812" i="3"/>
  <c r="C812" i="3" s="1"/>
  <c r="D810" i="3"/>
  <c r="C810" i="3" s="1"/>
  <c r="D808" i="3"/>
  <c r="C808" i="3" s="1"/>
  <c r="D806" i="3"/>
  <c r="C806" i="3" s="1"/>
  <c r="D804" i="3"/>
  <c r="C804" i="3" s="1"/>
  <c r="D802" i="3"/>
  <c r="C802" i="3" s="1"/>
  <c r="D800" i="3"/>
  <c r="C800" i="3" s="1"/>
  <c r="D798" i="3"/>
  <c r="C798" i="3" s="1"/>
  <c r="D796" i="3"/>
  <c r="C796" i="3" s="1"/>
  <c r="D794" i="3"/>
  <c r="C794" i="3" s="1"/>
  <c r="D792" i="3"/>
  <c r="C792" i="3" s="1"/>
  <c r="D790" i="3"/>
  <c r="C790" i="3" s="1"/>
  <c r="D788" i="3"/>
  <c r="C788" i="3" s="1"/>
  <c r="D786" i="3"/>
  <c r="C786" i="3" s="1"/>
  <c r="D784" i="3"/>
  <c r="C784" i="3" s="1"/>
  <c r="D782" i="3"/>
  <c r="C782" i="3" s="1"/>
  <c r="D780" i="3"/>
  <c r="C780" i="3" s="1"/>
  <c r="D778" i="3"/>
  <c r="C778" i="3" s="1"/>
  <c r="D776" i="3"/>
  <c r="C776" i="3" s="1"/>
  <c r="D774" i="3"/>
  <c r="C774" i="3" s="1"/>
  <c r="D772" i="3"/>
  <c r="C772" i="3" s="1"/>
  <c r="D770" i="3"/>
  <c r="C770" i="3" s="1"/>
  <c r="D768" i="3"/>
  <c r="C768" i="3" s="1"/>
  <c r="D766" i="3"/>
  <c r="C766" i="3" s="1"/>
  <c r="D764" i="3"/>
  <c r="C764" i="3" s="1"/>
  <c r="D762" i="3"/>
  <c r="C762" i="3" s="1"/>
  <c r="D760" i="3"/>
  <c r="C760" i="3" s="1"/>
  <c r="D758" i="3"/>
  <c r="C758" i="3" s="1"/>
  <c r="D756" i="3"/>
  <c r="C756" i="3" s="1"/>
  <c r="D754" i="3"/>
  <c r="C754" i="3" s="1"/>
  <c r="D752" i="3"/>
  <c r="C752" i="3" s="1"/>
  <c r="D750" i="3"/>
  <c r="C750" i="3" s="1"/>
  <c r="D748" i="3"/>
  <c r="C748" i="3" s="1"/>
  <c r="D746" i="3"/>
  <c r="C746" i="3" s="1"/>
  <c r="D744" i="3"/>
  <c r="C744" i="3" s="1"/>
  <c r="D742" i="3"/>
  <c r="C742" i="3" s="1"/>
  <c r="D740" i="3"/>
  <c r="C740" i="3" s="1"/>
  <c r="D738" i="3"/>
  <c r="C738" i="3" s="1"/>
  <c r="D736" i="3"/>
  <c r="C736" i="3" s="1"/>
  <c r="D734" i="3"/>
  <c r="C734" i="3" s="1"/>
  <c r="D732" i="3"/>
  <c r="C732" i="3" s="1"/>
  <c r="D730" i="3"/>
  <c r="C730" i="3" s="1"/>
  <c r="D728" i="3"/>
  <c r="C728" i="3" s="1"/>
  <c r="D726" i="3"/>
  <c r="C726" i="3" s="1"/>
  <c r="D724" i="3"/>
  <c r="C724" i="3" s="1"/>
  <c r="D722" i="3"/>
  <c r="C722" i="3" s="1"/>
  <c r="D720" i="3"/>
  <c r="C720" i="3" s="1"/>
  <c r="D718" i="3"/>
  <c r="C718" i="3" s="1"/>
  <c r="D716" i="3"/>
  <c r="C716" i="3" s="1"/>
  <c r="D714" i="3"/>
  <c r="C714" i="3" s="1"/>
  <c r="D712" i="3"/>
  <c r="C712" i="3" s="1"/>
  <c r="D710" i="3"/>
  <c r="C710" i="3" s="1"/>
  <c r="D708" i="3"/>
  <c r="C708" i="3" s="1"/>
  <c r="D706" i="3"/>
  <c r="C706" i="3" s="1"/>
  <c r="D704" i="3"/>
  <c r="C704" i="3" s="1"/>
  <c r="D702" i="3"/>
  <c r="C702" i="3" s="1"/>
  <c r="D700" i="3"/>
  <c r="C700" i="3" s="1"/>
  <c r="D698" i="3"/>
  <c r="C698" i="3" s="1"/>
  <c r="D696" i="3"/>
  <c r="C696" i="3" s="1"/>
  <c r="D694" i="3"/>
  <c r="C694" i="3" s="1"/>
  <c r="D692" i="3"/>
  <c r="C692" i="3" s="1"/>
  <c r="D690" i="3"/>
  <c r="C690" i="3" s="1"/>
  <c r="D688" i="3"/>
  <c r="C688" i="3" s="1"/>
  <c r="D686" i="3"/>
  <c r="C686" i="3" s="1"/>
  <c r="D684" i="3"/>
  <c r="C684" i="3" s="1"/>
  <c r="D682" i="3"/>
  <c r="C682" i="3" s="1"/>
  <c r="D680" i="3"/>
  <c r="C680" i="3" s="1"/>
  <c r="D678" i="3"/>
  <c r="C678" i="3" s="1"/>
  <c r="D676" i="3"/>
  <c r="C676" i="3" s="1"/>
  <c r="D674" i="3"/>
  <c r="C674" i="3" s="1"/>
  <c r="D672" i="3"/>
  <c r="C672" i="3" s="1"/>
  <c r="D670" i="3"/>
  <c r="C670" i="3" s="1"/>
  <c r="D668" i="3"/>
  <c r="C668" i="3" s="1"/>
  <c r="D666" i="3"/>
  <c r="C666" i="3" s="1"/>
  <c r="D664" i="3"/>
  <c r="C664" i="3" s="1"/>
  <c r="D662" i="3"/>
  <c r="C662" i="3" s="1"/>
  <c r="D660" i="3"/>
  <c r="C660" i="3" s="1"/>
  <c r="D658" i="3"/>
  <c r="C658" i="3" s="1"/>
  <c r="D656" i="3"/>
  <c r="C656" i="3" s="1"/>
  <c r="D654" i="3"/>
  <c r="C654" i="3" s="1"/>
  <c r="D652" i="3"/>
  <c r="C652" i="3" s="1"/>
  <c r="D650" i="3"/>
  <c r="C650" i="3" s="1"/>
  <c r="D648" i="3"/>
  <c r="C648" i="3" s="1"/>
  <c r="D646" i="3"/>
  <c r="C646" i="3" s="1"/>
  <c r="D644" i="3"/>
  <c r="C644" i="3" s="1"/>
  <c r="D642" i="3"/>
  <c r="C642" i="3" s="1"/>
  <c r="D640" i="3"/>
  <c r="C640" i="3" s="1"/>
  <c r="D638" i="3"/>
  <c r="C638" i="3" s="1"/>
  <c r="D636" i="3"/>
  <c r="C636" i="3" s="1"/>
  <c r="D634" i="3"/>
  <c r="C634" i="3" s="1"/>
  <c r="D632" i="3"/>
  <c r="C632" i="3" s="1"/>
  <c r="D630" i="3"/>
  <c r="C630" i="3" s="1"/>
  <c r="D628" i="3"/>
  <c r="C628" i="3" s="1"/>
  <c r="D626" i="3"/>
  <c r="C626" i="3" s="1"/>
  <c r="D624" i="3"/>
  <c r="C624" i="3" s="1"/>
  <c r="D622" i="3"/>
  <c r="C622" i="3" s="1"/>
  <c r="D620" i="3"/>
  <c r="C620" i="3" s="1"/>
  <c r="D618" i="3"/>
  <c r="C618" i="3" s="1"/>
  <c r="D616" i="3"/>
  <c r="C616" i="3" s="1"/>
  <c r="D614" i="3"/>
  <c r="C614" i="3" s="1"/>
  <c r="D612" i="3"/>
  <c r="C612" i="3" s="1"/>
  <c r="D587" i="3"/>
  <c r="C587" i="3" s="1"/>
  <c r="D585" i="3"/>
  <c r="C585" i="3" s="1"/>
  <c r="D583" i="3"/>
  <c r="C583" i="3" s="1"/>
  <c r="D581" i="3"/>
  <c r="C581" i="3" s="1"/>
  <c r="D579" i="3"/>
  <c r="C579" i="3" s="1"/>
  <c r="D577" i="3"/>
  <c r="C577" i="3" s="1"/>
  <c r="D575" i="3"/>
  <c r="C575" i="3" s="1"/>
  <c r="D573" i="3"/>
  <c r="C573" i="3" s="1"/>
  <c r="D571" i="3"/>
  <c r="C571" i="3" s="1"/>
  <c r="D569" i="3"/>
  <c r="C569" i="3" s="1"/>
  <c r="D567" i="3"/>
  <c r="C567" i="3" s="1"/>
  <c r="D565" i="3"/>
  <c r="C565" i="3" s="1"/>
  <c r="D563" i="3"/>
  <c r="C563" i="3" s="1"/>
  <c r="D561" i="3"/>
  <c r="C561" i="3" s="1"/>
  <c r="D559" i="3"/>
  <c r="C559" i="3" s="1"/>
  <c r="D557" i="3"/>
  <c r="C557" i="3" s="1"/>
  <c r="D555" i="3"/>
  <c r="C555" i="3" s="1"/>
  <c r="D553" i="3"/>
  <c r="C553" i="3" s="1"/>
  <c r="D551" i="3"/>
  <c r="C551" i="3" s="1"/>
  <c r="D549" i="3"/>
  <c r="C549" i="3" s="1"/>
  <c r="D547" i="3"/>
  <c r="C547" i="3" s="1"/>
  <c r="D545" i="3"/>
  <c r="C545" i="3" s="1"/>
  <c r="D543" i="3"/>
  <c r="C543" i="3" s="1"/>
  <c r="D541" i="3"/>
  <c r="C541" i="3" s="1"/>
  <c r="D539" i="3"/>
  <c r="C539" i="3" s="1"/>
  <c r="D537" i="3"/>
  <c r="C537" i="3" s="1"/>
  <c r="D535" i="3"/>
  <c r="C535" i="3" s="1"/>
  <c r="D533" i="3"/>
  <c r="C533" i="3" s="1"/>
  <c r="D531" i="3"/>
  <c r="C531" i="3" s="1"/>
  <c r="D529" i="3"/>
  <c r="C529" i="3" s="1"/>
  <c r="D527" i="3"/>
  <c r="C527" i="3" s="1"/>
  <c r="D525" i="3"/>
  <c r="C525" i="3" s="1"/>
  <c r="D523" i="3"/>
  <c r="C523" i="3" s="1"/>
  <c r="D521" i="3"/>
  <c r="C521" i="3" s="1"/>
  <c r="D519" i="3"/>
  <c r="C519" i="3" s="1"/>
  <c r="D517" i="3"/>
  <c r="C517" i="3" s="1"/>
  <c r="D515" i="3"/>
  <c r="C515" i="3" s="1"/>
  <c r="D513" i="3"/>
  <c r="C513" i="3" s="1"/>
  <c r="D511" i="3"/>
  <c r="C511" i="3" s="1"/>
  <c r="D509" i="3"/>
  <c r="C509" i="3" s="1"/>
  <c r="D507" i="3"/>
  <c r="C507" i="3" s="1"/>
  <c r="D505" i="3"/>
  <c r="C505" i="3" s="1"/>
  <c r="D503" i="3"/>
  <c r="C503" i="3" s="1"/>
  <c r="D501" i="3"/>
  <c r="C501" i="3" s="1"/>
  <c r="D499" i="3"/>
  <c r="C499" i="3" s="1"/>
  <c r="D497" i="3"/>
  <c r="C497" i="3" s="1"/>
  <c r="D495" i="3"/>
  <c r="C495" i="3" s="1"/>
  <c r="D493" i="3"/>
  <c r="C493" i="3" s="1"/>
  <c r="D491" i="3"/>
  <c r="C491" i="3" s="1"/>
  <c r="D489" i="3"/>
  <c r="C489" i="3" s="1"/>
  <c r="D487" i="3"/>
  <c r="C487" i="3" s="1"/>
  <c r="D485" i="3"/>
  <c r="C485" i="3" s="1"/>
  <c r="D483" i="3"/>
  <c r="C483" i="3" s="1"/>
  <c r="D481" i="3"/>
  <c r="C481" i="3" s="1"/>
  <c r="D479" i="3"/>
  <c r="C479" i="3" s="1"/>
  <c r="D477" i="3"/>
  <c r="C477" i="3" s="1"/>
  <c r="D475" i="3"/>
  <c r="C475" i="3" s="1"/>
  <c r="D473" i="3"/>
  <c r="C473" i="3" s="1"/>
  <c r="D471" i="3"/>
  <c r="C471" i="3" s="1"/>
  <c r="D469" i="3"/>
  <c r="C469" i="3" s="1"/>
  <c r="D467" i="3"/>
  <c r="C467" i="3" s="1"/>
  <c r="D465" i="3"/>
  <c r="C465" i="3" s="1"/>
  <c r="D463" i="3"/>
  <c r="C463" i="3" s="1"/>
  <c r="D461" i="3"/>
  <c r="C461" i="3" s="1"/>
  <c r="D459" i="3"/>
  <c r="C459" i="3" s="1"/>
  <c r="D457" i="3"/>
  <c r="C457" i="3" s="1"/>
  <c r="D455" i="3"/>
  <c r="C455" i="3" s="1"/>
  <c r="D453" i="3"/>
  <c r="C453" i="3" s="1"/>
  <c r="D451" i="3"/>
  <c r="C451" i="3" s="1"/>
  <c r="D449" i="3"/>
  <c r="C449" i="3" s="1"/>
  <c r="D447" i="3"/>
  <c r="C447" i="3" s="1"/>
  <c r="D445" i="3"/>
  <c r="C445" i="3" s="1"/>
  <c r="D443" i="3"/>
  <c r="C443" i="3" s="1"/>
  <c r="D441" i="3"/>
  <c r="C441" i="3" s="1"/>
  <c r="D439" i="3"/>
  <c r="C439" i="3" s="1"/>
  <c r="D437" i="3"/>
  <c r="C437" i="3" s="1"/>
  <c r="D435" i="3"/>
  <c r="C435" i="3" s="1"/>
  <c r="D433" i="3"/>
  <c r="C433" i="3" s="1"/>
  <c r="D431" i="3"/>
  <c r="C431" i="3" s="1"/>
  <c r="D429" i="3"/>
  <c r="C429" i="3" s="1"/>
  <c r="D427" i="3"/>
  <c r="C427" i="3" s="1"/>
  <c r="D425" i="3"/>
  <c r="C425" i="3" s="1"/>
  <c r="D423" i="3"/>
  <c r="C423" i="3" s="1"/>
  <c r="D421" i="3"/>
  <c r="C421" i="3" s="1"/>
  <c r="D419" i="3"/>
  <c r="C419" i="3" s="1"/>
  <c r="D417" i="3"/>
  <c r="C417" i="3" s="1"/>
  <c r="D415" i="3"/>
  <c r="C415" i="3" s="1"/>
  <c r="D413" i="3"/>
  <c r="C413" i="3" s="1"/>
  <c r="D411" i="3"/>
  <c r="C411" i="3" s="1"/>
  <c r="D409" i="3"/>
  <c r="C409" i="3" s="1"/>
  <c r="D407" i="3"/>
  <c r="C407" i="3" s="1"/>
  <c r="D405" i="3"/>
  <c r="C405" i="3" s="1"/>
  <c r="D403" i="3"/>
  <c r="C403" i="3" s="1"/>
  <c r="D401" i="3"/>
  <c r="C401" i="3" s="1"/>
  <c r="D399" i="3"/>
  <c r="C399" i="3" s="1"/>
  <c r="D397" i="3"/>
  <c r="C397" i="3" s="1"/>
  <c r="D395" i="3"/>
  <c r="C395" i="3" s="1"/>
  <c r="D393" i="3"/>
  <c r="C393" i="3" s="1"/>
  <c r="D391" i="3"/>
  <c r="C391" i="3" s="1"/>
  <c r="D389" i="3"/>
  <c r="C389" i="3" s="1"/>
  <c r="D387" i="3"/>
  <c r="C387" i="3" s="1"/>
  <c r="D385" i="3"/>
  <c r="C385" i="3" s="1"/>
  <c r="D383" i="3"/>
  <c r="C383" i="3" s="1"/>
  <c r="D381" i="3"/>
  <c r="C381" i="3" s="1"/>
  <c r="D379" i="3"/>
  <c r="C379" i="3" s="1"/>
  <c r="D377" i="3"/>
  <c r="C377" i="3" s="1"/>
  <c r="D375" i="3"/>
  <c r="C375" i="3" s="1"/>
  <c r="D373" i="3"/>
  <c r="C373" i="3" s="1"/>
  <c r="D371" i="3"/>
  <c r="C371" i="3" s="1"/>
  <c r="D369" i="3"/>
  <c r="C369" i="3" s="1"/>
  <c r="D155" i="3"/>
  <c r="C155" i="3" s="1"/>
  <c r="D151" i="3"/>
  <c r="C151" i="3" s="1"/>
  <c r="D147" i="3"/>
  <c r="C147" i="3" s="1"/>
  <c r="D143" i="3"/>
  <c r="C143" i="3" s="1"/>
  <c r="D139" i="3"/>
  <c r="C139" i="3" s="1"/>
  <c r="D135" i="3"/>
  <c r="C135" i="3" s="1"/>
  <c r="D131" i="3"/>
  <c r="C131" i="3" s="1"/>
  <c r="D127" i="3"/>
  <c r="C127" i="3" s="1"/>
  <c r="D123" i="3"/>
  <c r="C123" i="3" s="1"/>
  <c r="D119" i="3"/>
  <c r="C119" i="3" s="1"/>
  <c r="D115" i="3"/>
  <c r="C115" i="3" s="1"/>
  <c r="D111" i="3"/>
  <c r="C111" i="3" s="1"/>
  <c r="D107" i="3"/>
  <c r="C107" i="3" s="1"/>
  <c r="D103" i="3"/>
  <c r="C103" i="3" s="1"/>
  <c r="D99" i="3"/>
  <c r="C99" i="3" s="1"/>
  <c r="D95" i="3"/>
  <c r="C95" i="3" s="1"/>
  <c r="D93" i="3"/>
  <c r="C93" i="3" s="1"/>
  <c r="D91" i="3"/>
  <c r="C91" i="3" s="1"/>
  <c r="D89" i="3"/>
  <c r="C89" i="3" s="1"/>
  <c r="D87" i="3"/>
  <c r="C87" i="3" s="1"/>
  <c r="D85" i="3"/>
  <c r="C85" i="3" s="1"/>
  <c r="D83" i="3"/>
  <c r="C83" i="3" s="1"/>
  <c r="D81" i="3"/>
  <c r="C81" i="3" s="1"/>
  <c r="D79" i="3"/>
  <c r="C79" i="3" s="1"/>
  <c r="D77" i="3"/>
  <c r="C77" i="3" s="1"/>
  <c r="D75" i="3"/>
  <c r="C75" i="3" s="1"/>
  <c r="D73" i="3"/>
  <c r="C73" i="3" s="1"/>
  <c r="D71" i="3"/>
  <c r="C71" i="3" s="1"/>
  <c r="D67" i="3"/>
  <c r="C67" i="3" s="1"/>
  <c r="D65" i="3"/>
  <c r="C65" i="3" s="1"/>
  <c r="D63" i="3"/>
  <c r="C63" i="3" s="1"/>
  <c r="D61" i="3"/>
  <c r="C61" i="3" s="1"/>
  <c r="D59" i="3"/>
  <c r="C59" i="3" s="1"/>
  <c r="D57" i="3"/>
  <c r="C57" i="3" s="1"/>
  <c r="D55" i="3"/>
  <c r="C55" i="3" s="1"/>
  <c r="D53" i="3"/>
  <c r="C53" i="3" s="1"/>
  <c r="D51" i="3"/>
  <c r="C51" i="3" s="1"/>
  <c r="D49" i="3"/>
  <c r="C49" i="3" s="1"/>
  <c r="D47" i="3"/>
  <c r="C47" i="3" s="1"/>
  <c r="D45" i="3"/>
  <c r="C45" i="3" s="1"/>
  <c r="D43" i="3"/>
  <c r="C43" i="3" s="1"/>
  <c r="D41" i="3"/>
  <c r="C41" i="3" s="1"/>
  <c r="D39" i="3"/>
  <c r="C39" i="3" s="1"/>
  <c r="D37" i="3"/>
  <c r="C37" i="3" s="1"/>
  <c r="D35" i="3"/>
  <c r="C35" i="3" s="1"/>
  <c r="D33" i="3"/>
  <c r="C33" i="3" s="1"/>
  <c r="D31" i="3"/>
  <c r="C31" i="3" s="1"/>
  <c r="D29" i="3"/>
  <c r="C29" i="3" s="1"/>
  <c r="D27" i="3"/>
  <c r="C27" i="3" s="1"/>
  <c r="D25" i="3"/>
  <c r="C25" i="3" s="1"/>
  <c r="D23" i="3"/>
  <c r="C23" i="3" s="1"/>
  <c r="D21" i="3"/>
  <c r="C21" i="3" s="1"/>
  <c r="D19" i="3"/>
  <c r="C19" i="3" s="1"/>
  <c r="D17" i="3"/>
  <c r="C17" i="3" s="1"/>
  <c r="D15" i="3"/>
  <c r="C15" i="3" s="1"/>
  <c r="D13" i="3"/>
  <c r="C13" i="3" s="1"/>
  <c r="D11" i="3"/>
  <c r="C11" i="3" s="1"/>
  <c r="D9" i="3"/>
  <c r="C9" i="3" s="1"/>
  <c r="D7" i="3"/>
  <c r="C7" i="3" s="1"/>
  <c r="D5" i="3"/>
  <c r="C5" i="3" s="1"/>
  <c r="D610" i="3"/>
  <c r="C610" i="3" s="1"/>
  <c r="D608" i="3"/>
  <c r="C608" i="3" s="1"/>
  <c r="D606" i="3"/>
  <c r="C606" i="3" s="1"/>
  <c r="D604" i="3"/>
  <c r="C604" i="3" s="1"/>
  <c r="D602" i="3"/>
  <c r="C602" i="3" s="1"/>
  <c r="D600" i="3"/>
  <c r="C600" i="3" s="1"/>
  <c r="D598" i="3"/>
  <c r="C598" i="3" s="1"/>
  <c r="D596" i="3"/>
  <c r="C596" i="3" s="1"/>
  <c r="D594" i="3"/>
  <c r="C594" i="3" s="1"/>
  <c r="D592" i="3"/>
  <c r="C592" i="3" s="1"/>
  <c r="D590" i="3"/>
  <c r="C590" i="3" s="1"/>
  <c r="D588" i="3"/>
  <c r="C588" i="3" s="1"/>
  <c r="D586" i="3"/>
  <c r="C586" i="3" s="1"/>
  <c r="D584" i="3"/>
  <c r="C584" i="3" s="1"/>
  <c r="D582" i="3"/>
  <c r="C582" i="3" s="1"/>
  <c r="D580" i="3"/>
  <c r="C580" i="3" s="1"/>
  <c r="D578" i="3"/>
  <c r="C578" i="3" s="1"/>
  <c r="D576" i="3"/>
  <c r="C576" i="3" s="1"/>
  <c r="D574" i="3"/>
  <c r="C574" i="3" s="1"/>
  <c r="D572" i="3"/>
  <c r="C572" i="3" s="1"/>
  <c r="D570" i="3"/>
  <c r="C570" i="3" s="1"/>
  <c r="D568" i="3"/>
  <c r="C568" i="3" s="1"/>
  <c r="D566" i="3"/>
  <c r="C566" i="3" s="1"/>
  <c r="D564" i="3"/>
  <c r="C564" i="3" s="1"/>
  <c r="D562" i="3"/>
  <c r="C562" i="3" s="1"/>
  <c r="D560" i="3"/>
  <c r="C560" i="3" s="1"/>
  <c r="D558" i="3"/>
  <c r="C558" i="3" s="1"/>
  <c r="D556" i="3"/>
  <c r="C556" i="3" s="1"/>
  <c r="D554" i="3"/>
  <c r="C554" i="3" s="1"/>
  <c r="D552" i="3"/>
  <c r="C552" i="3" s="1"/>
  <c r="D550" i="3"/>
  <c r="C550" i="3" s="1"/>
  <c r="D548" i="3"/>
  <c r="C548" i="3" s="1"/>
  <c r="D546" i="3"/>
  <c r="C546" i="3" s="1"/>
  <c r="D544" i="3"/>
  <c r="C544" i="3" s="1"/>
  <c r="D542" i="3"/>
  <c r="C542" i="3" s="1"/>
  <c r="D540" i="3"/>
  <c r="C540" i="3" s="1"/>
  <c r="D538" i="3"/>
  <c r="C538" i="3" s="1"/>
  <c r="D536" i="3"/>
  <c r="C536" i="3" s="1"/>
  <c r="D534" i="3"/>
  <c r="C534" i="3" s="1"/>
  <c r="D532" i="3"/>
  <c r="C532" i="3" s="1"/>
  <c r="D530" i="3"/>
  <c r="C530" i="3" s="1"/>
  <c r="D528" i="3"/>
  <c r="C528" i="3" s="1"/>
  <c r="D526" i="3"/>
  <c r="C526" i="3" s="1"/>
  <c r="D524" i="3"/>
  <c r="C524" i="3" s="1"/>
  <c r="D522" i="3"/>
  <c r="C522" i="3" s="1"/>
  <c r="D520" i="3"/>
  <c r="C520" i="3" s="1"/>
  <c r="D518" i="3"/>
  <c r="C518" i="3" s="1"/>
  <c r="D516" i="3"/>
  <c r="C516" i="3" s="1"/>
  <c r="D514" i="3"/>
  <c r="C514" i="3" s="1"/>
  <c r="D512" i="3"/>
  <c r="C512" i="3" s="1"/>
  <c r="D510" i="3"/>
  <c r="C510" i="3" s="1"/>
  <c r="D508" i="3"/>
  <c r="C508" i="3" s="1"/>
  <c r="D506" i="3"/>
  <c r="C506" i="3" s="1"/>
  <c r="D504" i="3"/>
  <c r="C504" i="3" s="1"/>
  <c r="D502" i="3"/>
  <c r="C502" i="3" s="1"/>
  <c r="D500" i="3"/>
  <c r="C500" i="3" s="1"/>
  <c r="D498" i="3"/>
  <c r="C498" i="3" s="1"/>
  <c r="D496" i="3"/>
  <c r="C496" i="3" s="1"/>
  <c r="D494" i="3"/>
  <c r="C494" i="3" s="1"/>
  <c r="D492" i="3"/>
  <c r="C492" i="3" s="1"/>
  <c r="D490" i="3"/>
  <c r="C490" i="3" s="1"/>
  <c r="D488" i="3"/>
  <c r="C488" i="3" s="1"/>
  <c r="D486" i="3"/>
  <c r="C486" i="3" s="1"/>
  <c r="D484" i="3"/>
  <c r="C484" i="3" s="1"/>
  <c r="D482" i="3"/>
  <c r="C482" i="3" s="1"/>
  <c r="D480" i="3"/>
  <c r="C480" i="3" s="1"/>
  <c r="D478" i="3"/>
  <c r="C478" i="3" s="1"/>
  <c r="D476" i="3"/>
  <c r="C476" i="3" s="1"/>
  <c r="D474" i="3"/>
  <c r="C474" i="3" s="1"/>
  <c r="D472" i="3"/>
  <c r="C472" i="3" s="1"/>
  <c r="D470" i="3"/>
  <c r="C470" i="3" s="1"/>
  <c r="D468" i="3"/>
  <c r="C468" i="3" s="1"/>
  <c r="D466" i="3"/>
  <c r="C466" i="3" s="1"/>
  <c r="D464" i="3"/>
  <c r="C464" i="3" s="1"/>
  <c r="D462" i="3"/>
  <c r="C462" i="3" s="1"/>
  <c r="D460" i="3"/>
  <c r="C460" i="3" s="1"/>
  <c r="D458" i="3"/>
  <c r="C458" i="3" s="1"/>
  <c r="D456" i="3"/>
  <c r="C456" i="3" s="1"/>
  <c r="D454" i="3"/>
  <c r="C454" i="3" s="1"/>
  <c r="D452" i="3"/>
  <c r="C452" i="3" s="1"/>
  <c r="D450" i="3"/>
  <c r="C450" i="3" s="1"/>
  <c r="D448" i="3"/>
  <c r="C448" i="3" s="1"/>
  <c r="D446" i="3"/>
  <c r="C446" i="3" s="1"/>
  <c r="D444" i="3"/>
  <c r="C444" i="3" s="1"/>
  <c r="D442" i="3"/>
  <c r="C442" i="3" s="1"/>
  <c r="D440" i="3"/>
  <c r="C440" i="3" s="1"/>
  <c r="D438" i="3"/>
  <c r="C438" i="3" s="1"/>
  <c r="D436" i="3"/>
  <c r="C436" i="3" s="1"/>
  <c r="D434" i="3"/>
  <c r="C434" i="3" s="1"/>
  <c r="D166" i="3"/>
  <c r="C166" i="3" s="1"/>
  <c r="D164" i="3"/>
  <c r="C164" i="3" s="1"/>
  <c r="D162" i="3"/>
  <c r="C162" i="3" s="1"/>
  <c r="D160" i="3"/>
  <c r="C160" i="3" s="1"/>
  <c r="D158" i="3"/>
  <c r="C158" i="3" s="1"/>
  <c r="D156" i="3"/>
  <c r="C156" i="3" s="1"/>
  <c r="D154" i="3"/>
  <c r="C154" i="3" s="1"/>
  <c r="D152" i="3"/>
  <c r="C152" i="3" s="1"/>
  <c r="D150" i="3"/>
  <c r="C150" i="3" s="1"/>
  <c r="D148" i="3"/>
  <c r="C148" i="3" s="1"/>
  <c r="D146" i="3"/>
  <c r="C146" i="3" s="1"/>
  <c r="D144" i="3"/>
  <c r="C144" i="3" s="1"/>
  <c r="D142" i="3"/>
  <c r="C142" i="3" s="1"/>
  <c r="D140" i="3"/>
  <c r="C140" i="3" s="1"/>
  <c r="D138" i="3"/>
  <c r="C138" i="3" s="1"/>
  <c r="D136" i="3"/>
  <c r="C136" i="3" s="1"/>
  <c r="D134" i="3"/>
  <c r="C134" i="3" s="1"/>
  <c r="D132" i="3"/>
  <c r="C132" i="3" s="1"/>
  <c r="D130" i="3"/>
  <c r="C130" i="3" s="1"/>
  <c r="D128" i="3"/>
  <c r="C128" i="3" s="1"/>
  <c r="D126" i="3"/>
  <c r="C126" i="3" s="1"/>
  <c r="D124" i="3"/>
  <c r="C124" i="3" s="1"/>
  <c r="D122" i="3"/>
  <c r="C122" i="3" s="1"/>
  <c r="D120" i="3"/>
  <c r="C120" i="3" s="1"/>
  <c r="D118" i="3"/>
  <c r="C118" i="3" s="1"/>
  <c r="D116" i="3"/>
  <c r="C116" i="3" s="1"/>
  <c r="D114" i="3"/>
  <c r="C114" i="3" s="1"/>
  <c r="D112" i="3"/>
  <c r="C112" i="3" s="1"/>
  <c r="D110" i="3"/>
  <c r="C110" i="3" s="1"/>
  <c r="D108" i="3"/>
  <c r="C108" i="3" s="1"/>
  <c r="D106" i="3"/>
  <c r="C106" i="3" s="1"/>
  <c r="D104" i="3"/>
  <c r="C104" i="3" s="1"/>
  <c r="D102" i="3"/>
  <c r="C102" i="3" s="1"/>
  <c r="D100" i="3"/>
  <c r="C100" i="3" s="1"/>
  <c r="D98" i="3"/>
  <c r="C98" i="3" s="1"/>
  <c r="D96" i="3"/>
  <c r="C96" i="3" s="1"/>
  <c r="D94" i="3"/>
  <c r="C94" i="3" s="1"/>
  <c r="D92" i="3"/>
  <c r="C92" i="3" s="1"/>
  <c r="D90" i="3"/>
  <c r="C90" i="3" s="1"/>
  <c r="D88" i="3"/>
  <c r="C88" i="3" s="1"/>
  <c r="D84" i="3"/>
  <c r="C84" i="3" s="1"/>
  <c r="D82" i="3"/>
  <c r="C82" i="3" s="1"/>
  <c r="D80" i="3"/>
  <c r="C80" i="3" s="1"/>
  <c r="D78" i="3"/>
  <c r="C78" i="3" s="1"/>
  <c r="D76" i="3"/>
  <c r="C76" i="3" s="1"/>
  <c r="D74" i="3"/>
  <c r="C74" i="3" s="1"/>
  <c r="D72" i="3"/>
  <c r="C72" i="3" s="1"/>
  <c r="D70" i="3"/>
  <c r="C70" i="3" s="1"/>
  <c r="D68" i="3"/>
  <c r="C68" i="3" s="1"/>
  <c r="D66" i="3"/>
  <c r="C66" i="3" s="1"/>
  <c r="D64" i="3"/>
  <c r="C64" i="3" s="1"/>
  <c r="D62" i="3"/>
  <c r="C62" i="3" s="1"/>
  <c r="D60" i="3"/>
  <c r="C60" i="3" s="1"/>
  <c r="D58" i="3"/>
  <c r="C58" i="3" s="1"/>
  <c r="D56" i="3"/>
  <c r="C56" i="3" s="1"/>
  <c r="D54" i="3"/>
  <c r="C54" i="3" s="1"/>
  <c r="D52" i="3"/>
  <c r="C52" i="3" s="1"/>
  <c r="D50" i="3"/>
  <c r="C50" i="3" s="1"/>
  <c r="D48" i="3"/>
  <c r="C48" i="3" s="1"/>
  <c r="D46" i="3"/>
  <c r="C46" i="3" s="1"/>
  <c r="D44" i="3"/>
  <c r="C44" i="3" s="1"/>
  <c r="D42" i="3"/>
  <c r="C42" i="3" s="1"/>
  <c r="D40" i="3"/>
  <c r="C40" i="3" s="1"/>
  <c r="D38" i="3"/>
  <c r="C38" i="3" s="1"/>
  <c r="D36" i="3"/>
  <c r="C36" i="3" s="1"/>
  <c r="D34" i="3"/>
  <c r="C34" i="3" s="1"/>
  <c r="D32" i="3"/>
  <c r="C32" i="3" s="1"/>
  <c r="D30" i="3"/>
  <c r="C30" i="3" s="1"/>
  <c r="D26" i="3"/>
  <c r="C26" i="3" s="1"/>
  <c r="D24" i="3"/>
  <c r="C24" i="3" s="1"/>
  <c r="D22" i="3"/>
  <c r="C22" i="3" s="1"/>
  <c r="D20" i="3"/>
  <c r="C20" i="3" s="1"/>
  <c r="D18" i="3"/>
  <c r="C18" i="3" s="1"/>
  <c r="D16" i="3"/>
  <c r="C16" i="3" s="1"/>
  <c r="D14" i="3"/>
  <c r="C14" i="3" s="1"/>
  <c r="D12" i="3"/>
  <c r="C12" i="3" s="1"/>
  <c r="D10" i="3"/>
  <c r="C10" i="3" s="1"/>
  <c r="D8" i="3"/>
  <c r="C8" i="3" s="1"/>
  <c r="D6" i="3"/>
  <c r="C6" i="3" s="1"/>
  <c r="D4" i="3"/>
  <c r="C4" i="3" s="1"/>
  <c r="D367" i="3"/>
  <c r="C367" i="3" s="1"/>
  <c r="D365" i="3"/>
  <c r="C365" i="3" s="1"/>
  <c r="D363" i="3"/>
  <c r="C363" i="3" s="1"/>
  <c r="D361" i="3"/>
  <c r="C361" i="3" s="1"/>
  <c r="D359" i="3"/>
  <c r="C359" i="3" s="1"/>
  <c r="D357" i="3"/>
  <c r="C357" i="3" s="1"/>
  <c r="D355" i="3"/>
  <c r="C355" i="3" s="1"/>
  <c r="D353" i="3"/>
  <c r="C353" i="3" s="1"/>
  <c r="D351" i="3"/>
  <c r="C351" i="3" s="1"/>
  <c r="D349" i="3"/>
  <c r="C349" i="3" s="1"/>
  <c r="D347" i="3"/>
  <c r="C347" i="3" s="1"/>
  <c r="D345" i="3"/>
  <c r="C345" i="3" s="1"/>
  <c r="D343" i="3"/>
  <c r="C343" i="3" s="1"/>
  <c r="D341" i="3"/>
  <c r="C341" i="3" s="1"/>
  <c r="D339" i="3"/>
  <c r="C339" i="3" s="1"/>
  <c r="D337" i="3"/>
  <c r="C337" i="3" s="1"/>
  <c r="D335" i="3"/>
  <c r="C335" i="3" s="1"/>
  <c r="D333" i="3"/>
  <c r="C333" i="3" s="1"/>
  <c r="D331" i="3"/>
  <c r="C331" i="3" s="1"/>
  <c r="D329" i="3"/>
  <c r="C329" i="3" s="1"/>
  <c r="D327" i="3"/>
  <c r="C327" i="3" s="1"/>
  <c r="D325" i="3"/>
  <c r="C325" i="3" s="1"/>
  <c r="D323" i="3"/>
  <c r="C323" i="3" s="1"/>
  <c r="D321" i="3"/>
  <c r="C321" i="3" s="1"/>
  <c r="D319" i="3"/>
  <c r="C319" i="3" s="1"/>
  <c r="D317" i="3"/>
  <c r="C317" i="3" s="1"/>
  <c r="D315" i="3"/>
  <c r="C315" i="3" s="1"/>
  <c r="D313" i="3"/>
  <c r="C313" i="3" s="1"/>
  <c r="D311" i="3"/>
  <c r="C311" i="3" s="1"/>
  <c r="D309" i="3"/>
  <c r="C309" i="3" s="1"/>
  <c r="D307" i="3"/>
  <c r="C307" i="3" s="1"/>
  <c r="D305" i="3"/>
  <c r="C305" i="3" s="1"/>
  <c r="D303" i="3"/>
  <c r="C303" i="3" s="1"/>
  <c r="D301" i="3"/>
  <c r="C301" i="3" s="1"/>
  <c r="D299" i="3"/>
  <c r="C299" i="3" s="1"/>
  <c r="D297" i="3"/>
  <c r="C297" i="3" s="1"/>
  <c r="D295" i="3"/>
  <c r="C295" i="3" s="1"/>
  <c r="D293" i="3"/>
  <c r="C293" i="3" s="1"/>
  <c r="D291" i="3"/>
  <c r="C291" i="3" s="1"/>
  <c r="D289" i="3"/>
  <c r="C289" i="3" s="1"/>
  <c r="D287" i="3"/>
  <c r="C287" i="3" s="1"/>
  <c r="D285" i="3"/>
  <c r="C285" i="3" s="1"/>
  <c r="D283" i="3"/>
  <c r="C283" i="3" s="1"/>
  <c r="D281" i="3"/>
  <c r="C281" i="3" s="1"/>
  <c r="D279" i="3"/>
  <c r="C279" i="3" s="1"/>
  <c r="D277" i="3"/>
  <c r="C277" i="3" s="1"/>
  <c r="D275" i="3"/>
  <c r="C275" i="3" s="1"/>
  <c r="D273" i="3"/>
  <c r="C273" i="3" s="1"/>
  <c r="D271" i="3"/>
  <c r="C271" i="3" s="1"/>
  <c r="D269" i="3"/>
  <c r="C269" i="3" s="1"/>
  <c r="D267" i="3"/>
  <c r="C267" i="3" s="1"/>
  <c r="D265" i="3"/>
  <c r="C265" i="3" s="1"/>
  <c r="D263" i="3"/>
  <c r="C263" i="3" s="1"/>
  <c r="D261" i="3"/>
  <c r="C261" i="3" s="1"/>
  <c r="D259" i="3"/>
  <c r="C259" i="3" s="1"/>
  <c r="D257" i="3"/>
  <c r="C257" i="3" s="1"/>
  <c r="D255" i="3"/>
  <c r="C255" i="3" s="1"/>
  <c r="D253" i="3"/>
  <c r="C253" i="3" s="1"/>
  <c r="D251" i="3"/>
  <c r="C251" i="3" s="1"/>
  <c r="D249" i="3"/>
  <c r="C249" i="3" s="1"/>
  <c r="D247" i="3"/>
  <c r="C247" i="3" s="1"/>
  <c r="D245" i="3"/>
  <c r="C245" i="3" s="1"/>
  <c r="D243" i="3"/>
  <c r="C243" i="3" s="1"/>
  <c r="D241" i="3"/>
  <c r="C241" i="3" s="1"/>
  <c r="D239" i="3"/>
  <c r="C239" i="3" s="1"/>
  <c r="D237" i="3"/>
  <c r="C237" i="3" s="1"/>
  <c r="D235" i="3"/>
  <c r="C235" i="3" s="1"/>
  <c r="D233" i="3"/>
  <c r="C233" i="3" s="1"/>
  <c r="D231" i="3"/>
  <c r="C231" i="3" s="1"/>
  <c r="D229" i="3"/>
  <c r="C229" i="3" s="1"/>
  <c r="D227" i="3"/>
  <c r="C227" i="3" s="1"/>
  <c r="D225" i="3"/>
  <c r="C225" i="3" s="1"/>
  <c r="D223" i="3"/>
  <c r="C223" i="3" s="1"/>
  <c r="D221" i="3"/>
  <c r="C221" i="3" s="1"/>
  <c r="D219" i="3"/>
  <c r="C219" i="3" s="1"/>
  <c r="D217" i="3"/>
  <c r="C217" i="3" s="1"/>
  <c r="D215" i="3"/>
  <c r="C215" i="3" s="1"/>
  <c r="D213" i="3"/>
  <c r="C213" i="3" s="1"/>
  <c r="D211" i="3"/>
  <c r="C211" i="3" s="1"/>
  <c r="D209" i="3"/>
  <c r="C209" i="3" s="1"/>
  <c r="D207" i="3"/>
  <c r="C207" i="3" s="1"/>
  <c r="D205" i="3"/>
  <c r="C205" i="3" s="1"/>
  <c r="D203" i="3"/>
  <c r="C203" i="3" s="1"/>
  <c r="D201" i="3"/>
  <c r="C201" i="3" s="1"/>
  <c r="D199" i="3"/>
  <c r="C199" i="3" s="1"/>
  <c r="D197" i="3"/>
  <c r="C197" i="3" s="1"/>
  <c r="D195" i="3"/>
  <c r="C195" i="3" s="1"/>
  <c r="D193" i="3"/>
  <c r="C193" i="3" s="1"/>
  <c r="D191" i="3"/>
  <c r="C191" i="3" s="1"/>
  <c r="D189" i="3"/>
  <c r="C189" i="3" s="1"/>
  <c r="D187" i="3"/>
  <c r="C187" i="3" s="1"/>
  <c r="D185" i="3"/>
  <c r="C185" i="3" s="1"/>
  <c r="D183" i="3"/>
  <c r="C183" i="3" s="1"/>
  <c r="D181" i="3"/>
  <c r="C181" i="3" s="1"/>
  <c r="D179" i="3"/>
  <c r="C179" i="3" s="1"/>
  <c r="D177" i="3"/>
  <c r="C177" i="3" s="1"/>
  <c r="D175" i="3"/>
  <c r="C175" i="3" s="1"/>
  <c r="D173" i="3"/>
  <c r="C173" i="3" s="1"/>
  <c r="D171" i="3"/>
  <c r="C171" i="3" s="1"/>
  <c r="D169" i="3"/>
  <c r="C169" i="3" s="1"/>
  <c r="D167" i="3"/>
  <c r="C167" i="3" s="1"/>
  <c r="D165" i="3"/>
  <c r="C165" i="3" s="1"/>
  <c r="D163" i="3"/>
  <c r="C163" i="3" s="1"/>
  <c r="D161" i="3"/>
  <c r="C161" i="3" s="1"/>
  <c r="D159" i="3"/>
  <c r="C159" i="3" s="1"/>
  <c r="D157" i="3"/>
  <c r="C157" i="3" s="1"/>
  <c r="D153" i="3"/>
  <c r="C153" i="3" s="1"/>
  <c r="D149" i="3"/>
  <c r="C149" i="3" s="1"/>
  <c r="D145" i="3"/>
  <c r="C145" i="3" s="1"/>
  <c r="D141" i="3"/>
  <c r="C141" i="3" s="1"/>
  <c r="D137" i="3"/>
  <c r="C137" i="3" s="1"/>
  <c r="D133" i="3"/>
  <c r="C133" i="3" s="1"/>
  <c r="D129" i="3"/>
  <c r="C129" i="3" s="1"/>
  <c r="D125" i="3"/>
  <c r="C125" i="3" s="1"/>
  <c r="D121" i="3"/>
  <c r="C121" i="3" s="1"/>
  <c r="D117" i="3"/>
  <c r="C117" i="3" s="1"/>
  <c r="D113" i="3"/>
  <c r="C113" i="3" s="1"/>
  <c r="D109" i="3"/>
  <c r="C109" i="3" s="1"/>
  <c r="D105" i="3"/>
  <c r="C105" i="3" s="1"/>
  <c r="D101" i="3"/>
  <c r="C101" i="3" s="1"/>
  <c r="D97" i="3"/>
  <c r="C97" i="3" s="1"/>
  <c r="D69" i="3"/>
  <c r="C69" i="3" s="1"/>
  <c r="D3" i="3"/>
  <c r="C3" i="3" s="1"/>
  <c r="D432" i="3"/>
  <c r="C432" i="3" s="1"/>
  <c r="D430" i="3"/>
  <c r="C430" i="3" s="1"/>
  <c r="D428" i="3"/>
  <c r="C428" i="3" s="1"/>
  <c r="D426" i="3"/>
  <c r="C426" i="3" s="1"/>
  <c r="D424" i="3"/>
  <c r="C424" i="3" s="1"/>
  <c r="D422" i="3"/>
  <c r="C422" i="3" s="1"/>
  <c r="D420" i="3"/>
  <c r="C420" i="3" s="1"/>
  <c r="D418" i="3"/>
  <c r="C418" i="3" s="1"/>
  <c r="D416" i="3"/>
  <c r="C416" i="3" s="1"/>
  <c r="D414" i="3"/>
  <c r="C414" i="3" s="1"/>
  <c r="D412" i="3"/>
  <c r="C412" i="3" s="1"/>
  <c r="D410" i="3"/>
  <c r="C410" i="3" s="1"/>
  <c r="D408" i="3"/>
  <c r="C408" i="3" s="1"/>
  <c r="D406" i="3"/>
  <c r="C406" i="3" s="1"/>
  <c r="D404" i="3"/>
  <c r="C404" i="3" s="1"/>
  <c r="D402" i="3"/>
  <c r="C402" i="3" s="1"/>
  <c r="D400" i="3"/>
  <c r="C400" i="3" s="1"/>
  <c r="D398" i="3"/>
  <c r="C398" i="3" s="1"/>
  <c r="D396" i="3"/>
  <c r="C396" i="3" s="1"/>
  <c r="D394" i="3"/>
  <c r="C394" i="3" s="1"/>
  <c r="D392" i="3"/>
  <c r="C392" i="3" s="1"/>
  <c r="D390" i="3"/>
  <c r="C390" i="3" s="1"/>
  <c r="D388" i="3"/>
  <c r="C388" i="3" s="1"/>
  <c r="D386" i="3"/>
  <c r="C386" i="3" s="1"/>
  <c r="D384" i="3"/>
  <c r="C384" i="3" s="1"/>
  <c r="D382" i="3"/>
  <c r="C382" i="3" s="1"/>
  <c r="D380" i="3"/>
  <c r="C380" i="3" s="1"/>
  <c r="D378" i="3"/>
  <c r="C378" i="3" s="1"/>
  <c r="D376" i="3"/>
  <c r="C376" i="3" s="1"/>
  <c r="D374" i="3"/>
  <c r="C374" i="3" s="1"/>
  <c r="D372" i="3"/>
  <c r="C372" i="3" s="1"/>
  <c r="D370" i="3"/>
  <c r="C370" i="3" s="1"/>
  <c r="D368" i="3"/>
  <c r="C368" i="3" s="1"/>
  <c r="D366" i="3"/>
  <c r="C366" i="3" s="1"/>
  <c r="D364" i="3"/>
  <c r="C364" i="3" s="1"/>
  <c r="D362" i="3"/>
  <c r="C362" i="3" s="1"/>
  <c r="D360" i="3"/>
  <c r="C360" i="3" s="1"/>
  <c r="D358" i="3"/>
  <c r="C358" i="3" s="1"/>
  <c r="D356" i="3"/>
  <c r="C356" i="3" s="1"/>
  <c r="D354" i="3"/>
  <c r="C354" i="3" s="1"/>
  <c r="D352" i="3"/>
  <c r="C352" i="3" s="1"/>
  <c r="D350" i="3"/>
  <c r="C350" i="3" s="1"/>
  <c r="D348" i="3"/>
  <c r="C348" i="3" s="1"/>
  <c r="D346" i="3"/>
  <c r="C346" i="3" s="1"/>
  <c r="D344" i="3"/>
  <c r="C344" i="3" s="1"/>
  <c r="D342" i="3"/>
  <c r="C342" i="3" s="1"/>
  <c r="D340" i="3"/>
  <c r="C340" i="3" s="1"/>
  <c r="D338" i="3"/>
  <c r="C338" i="3" s="1"/>
  <c r="D336" i="3"/>
  <c r="C336" i="3" s="1"/>
  <c r="D334" i="3"/>
  <c r="C334" i="3" s="1"/>
  <c r="D332" i="3"/>
  <c r="C332" i="3" s="1"/>
  <c r="D330" i="3"/>
  <c r="C330" i="3" s="1"/>
  <c r="D328" i="3"/>
  <c r="C328" i="3" s="1"/>
  <c r="D326" i="3"/>
  <c r="C326" i="3" s="1"/>
  <c r="D324" i="3"/>
  <c r="C324" i="3" s="1"/>
  <c r="D322" i="3"/>
  <c r="C322" i="3" s="1"/>
  <c r="D320" i="3"/>
  <c r="C320" i="3" s="1"/>
  <c r="D318" i="3"/>
  <c r="C318" i="3" s="1"/>
  <c r="D316" i="3"/>
  <c r="C316" i="3" s="1"/>
  <c r="D314" i="3"/>
  <c r="C314" i="3" s="1"/>
  <c r="D312" i="3"/>
  <c r="C312" i="3" s="1"/>
  <c r="D310" i="3"/>
  <c r="C310" i="3" s="1"/>
  <c r="D308" i="3"/>
  <c r="C308" i="3" s="1"/>
  <c r="D306" i="3"/>
  <c r="C306" i="3" s="1"/>
  <c r="D304" i="3"/>
  <c r="C304" i="3" s="1"/>
  <c r="D302" i="3"/>
  <c r="C302" i="3" s="1"/>
  <c r="D300" i="3"/>
  <c r="C300" i="3" s="1"/>
  <c r="D298" i="3"/>
  <c r="C298" i="3" s="1"/>
  <c r="D296" i="3"/>
  <c r="C296" i="3" s="1"/>
  <c r="D294" i="3"/>
  <c r="C294" i="3" s="1"/>
  <c r="D292" i="3"/>
  <c r="C292" i="3" s="1"/>
  <c r="D290" i="3"/>
  <c r="C290" i="3" s="1"/>
  <c r="D288" i="3"/>
  <c r="C288" i="3" s="1"/>
  <c r="D286" i="3"/>
  <c r="C286" i="3" s="1"/>
  <c r="D284" i="3"/>
  <c r="C284" i="3" s="1"/>
  <c r="D282" i="3"/>
  <c r="C282" i="3" s="1"/>
  <c r="D280" i="3"/>
  <c r="C280" i="3" s="1"/>
  <c r="D278" i="3"/>
  <c r="C278" i="3" s="1"/>
  <c r="D276" i="3"/>
  <c r="C276" i="3" s="1"/>
  <c r="D274" i="3"/>
  <c r="C274" i="3" s="1"/>
  <c r="D272" i="3"/>
  <c r="C272" i="3" s="1"/>
  <c r="D270" i="3"/>
  <c r="C270" i="3" s="1"/>
  <c r="D268" i="3"/>
  <c r="C268" i="3" s="1"/>
  <c r="D266" i="3"/>
  <c r="C266" i="3" s="1"/>
  <c r="D264" i="3"/>
  <c r="C264" i="3" s="1"/>
  <c r="D262" i="3"/>
  <c r="C262" i="3" s="1"/>
  <c r="D260" i="3"/>
  <c r="C260" i="3" s="1"/>
  <c r="D258" i="3"/>
  <c r="C258" i="3" s="1"/>
  <c r="D256" i="3"/>
  <c r="C256" i="3" s="1"/>
  <c r="D254" i="3"/>
  <c r="C254" i="3" s="1"/>
  <c r="D252" i="3"/>
  <c r="C252" i="3" s="1"/>
  <c r="D250" i="3"/>
  <c r="C250" i="3" s="1"/>
  <c r="D248" i="3"/>
  <c r="C248" i="3" s="1"/>
  <c r="D246" i="3"/>
  <c r="C246" i="3" s="1"/>
  <c r="D244" i="3"/>
  <c r="C244" i="3" s="1"/>
  <c r="D242" i="3"/>
  <c r="C242" i="3" s="1"/>
  <c r="D240" i="3"/>
  <c r="C240" i="3" s="1"/>
  <c r="D238" i="3"/>
  <c r="C238" i="3" s="1"/>
  <c r="D236" i="3"/>
  <c r="C236" i="3" s="1"/>
  <c r="D234" i="3"/>
  <c r="C234" i="3" s="1"/>
  <c r="D232" i="3"/>
  <c r="C232" i="3" s="1"/>
  <c r="D230" i="3"/>
  <c r="C230" i="3" s="1"/>
  <c r="D228" i="3"/>
  <c r="C228" i="3" s="1"/>
  <c r="D226" i="3"/>
  <c r="C226" i="3" s="1"/>
  <c r="D224" i="3"/>
  <c r="C224" i="3" s="1"/>
  <c r="D222" i="3"/>
  <c r="C222" i="3" s="1"/>
  <c r="D220" i="3"/>
  <c r="C220" i="3" s="1"/>
  <c r="D218" i="3"/>
  <c r="C218" i="3" s="1"/>
  <c r="D216" i="3"/>
  <c r="C216" i="3" s="1"/>
  <c r="D214" i="3"/>
  <c r="C214" i="3" s="1"/>
  <c r="D212" i="3"/>
  <c r="C212" i="3" s="1"/>
  <c r="D210" i="3"/>
  <c r="C210" i="3" s="1"/>
  <c r="D208" i="3"/>
  <c r="C208" i="3" s="1"/>
  <c r="D206" i="3"/>
  <c r="C206" i="3" s="1"/>
  <c r="D204" i="3"/>
  <c r="C204" i="3" s="1"/>
  <c r="D202" i="3"/>
  <c r="C202" i="3" s="1"/>
  <c r="D200" i="3"/>
  <c r="C200" i="3" s="1"/>
  <c r="D198" i="3"/>
  <c r="C198" i="3" s="1"/>
  <c r="D196" i="3"/>
  <c r="C196" i="3" s="1"/>
  <c r="D194" i="3"/>
  <c r="C194" i="3" s="1"/>
  <c r="D192" i="3"/>
  <c r="C192" i="3" s="1"/>
  <c r="D190" i="3"/>
  <c r="C190" i="3" s="1"/>
  <c r="D188" i="3"/>
  <c r="C188" i="3" s="1"/>
  <c r="D186" i="3"/>
  <c r="C186" i="3" s="1"/>
  <c r="D184" i="3"/>
  <c r="C184" i="3" s="1"/>
  <c r="D182" i="3"/>
  <c r="C182" i="3" s="1"/>
  <c r="D180" i="3"/>
  <c r="C180" i="3" s="1"/>
  <c r="D178" i="3"/>
  <c r="C178" i="3" s="1"/>
  <c r="D176" i="3"/>
  <c r="C176" i="3" s="1"/>
  <c r="D174" i="3"/>
  <c r="C174" i="3" s="1"/>
  <c r="D172" i="3"/>
  <c r="C172" i="3" s="1"/>
  <c r="D170" i="3"/>
  <c r="C170" i="3" s="1"/>
  <c r="D168" i="3"/>
  <c r="C168" i="3" s="1"/>
  <c r="D86" i="3"/>
  <c r="C86" i="3" s="1"/>
  <c r="D28" i="3"/>
  <c r="C28" i="3" s="1"/>
  <c r="F23" i="2"/>
  <c r="F24" i="2"/>
  <c r="F22" i="2"/>
  <c r="F21" i="2"/>
  <c r="K35" i="16" l="1"/>
  <c r="M35" i="16"/>
  <c r="K34" i="16"/>
  <c r="M34" i="16"/>
  <c r="I17" i="16"/>
  <c r="L17" i="16" s="1"/>
  <c r="M17" i="16" s="1"/>
  <c r="J22" i="16"/>
  <c r="K22" i="16" s="1"/>
  <c r="I22" i="16"/>
  <c r="L22" i="16" s="1"/>
  <c r="I23" i="16"/>
  <c r="L23" i="16" s="1"/>
  <c r="I6" i="16"/>
  <c r="L6" i="16" s="1"/>
  <c r="M6" i="16" s="1"/>
  <c r="I24" i="16"/>
  <c r="L24" i="16" s="1"/>
  <c r="I19" i="16"/>
  <c r="L19" i="16" s="1"/>
  <c r="M19" i="16" s="1"/>
  <c r="I7" i="16"/>
  <c r="L7" i="16" s="1"/>
  <c r="M7" i="16" s="1"/>
  <c r="I18" i="16"/>
  <c r="L18" i="16" s="1"/>
  <c r="M18" i="16" s="1"/>
  <c r="K30" i="16"/>
  <c r="M30" i="16"/>
  <c r="K31" i="16"/>
  <c r="M31" i="16"/>
  <c r="K29" i="16"/>
  <c r="M29" i="16"/>
  <c r="K32" i="16"/>
  <c r="M32" i="16"/>
  <c r="K28" i="16"/>
  <c r="M28" i="16"/>
  <c r="M23" i="16"/>
  <c r="I11" i="16"/>
  <c r="L11" i="16" s="1"/>
  <c r="M11" i="16" s="1"/>
  <c r="I16" i="16"/>
  <c r="L16" i="16" s="1"/>
  <c r="M16" i="16" s="1"/>
  <c r="I8" i="16"/>
  <c r="L8" i="16" s="1"/>
  <c r="M8" i="16" s="1"/>
  <c r="I15" i="16"/>
  <c r="L15" i="16" s="1"/>
  <c r="M15" i="16" s="1"/>
  <c r="I20" i="16"/>
  <c r="L20" i="16" s="1"/>
  <c r="M20" i="16" s="1"/>
  <c r="K33" i="16"/>
  <c r="M33" i="16"/>
  <c r="K12" i="16"/>
  <c r="J10" i="16"/>
  <c r="K10" i="16" s="1"/>
  <c r="I10" i="16"/>
  <c r="L10" i="16" s="1"/>
  <c r="I21" i="16"/>
  <c r="L21" i="16" s="1"/>
  <c r="J21" i="16"/>
  <c r="I13" i="16"/>
  <c r="L13" i="16" s="1"/>
  <c r="J13" i="16"/>
  <c r="K26" i="16"/>
  <c r="M26" i="16"/>
  <c r="K16" i="16"/>
  <c r="M22" i="16"/>
  <c r="K6" i="16"/>
  <c r="M24" i="16"/>
  <c r="K24" i="16"/>
  <c r="I12" i="16"/>
  <c r="L12" i="16" s="1"/>
  <c r="M12" i="16" s="1"/>
  <c r="I14" i="16"/>
  <c r="L14" i="16" s="1"/>
  <c r="J14" i="16"/>
  <c r="I25" i="16"/>
  <c r="L25" i="16" s="1"/>
  <c r="J25" i="16"/>
  <c r="I9" i="16"/>
  <c r="L9" i="16" s="1"/>
  <c r="J9" i="16"/>
  <c r="K8" i="16"/>
  <c r="K20" i="16"/>
  <c r="K27" i="16"/>
  <c r="M27" i="16"/>
  <c r="O21" i="2"/>
  <c r="J21" i="2"/>
  <c r="M3" i="2"/>
  <c r="L3" i="2"/>
  <c r="K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J3" i="2"/>
  <c r="D3" i="2"/>
  <c r="C3" i="2"/>
  <c r="B3" i="2"/>
  <c r="M10" i="16" l="1"/>
  <c r="M9" i="16"/>
  <c r="K9" i="16"/>
  <c r="K14" i="16"/>
  <c r="M14" i="16"/>
  <c r="M13" i="16"/>
  <c r="K13" i="16"/>
  <c r="M25" i="16"/>
  <c r="K25" i="16"/>
  <c r="K21" i="16"/>
  <c r="M21" i="16"/>
  <c r="U6" i="2"/>
  <c r="U13" i="2" s="1"/>
  <c r="T6" i="2"/>
  <c r="T13" i="2" s="1"/>
  <c r="S6" i="2"/>
  <c r="S13" i="2" s="1"/>
  <c r="R6" i="2"/>
  <c r="R13" i="2" s="1"/>
  <c r="U4" i="2"/>
  <c r="T4" i="2"/>
  <c r="S4" i="2"/>
  <c r="R4" i="2"/>
  <c r="Q6" i="2"/>
  <c r="Q13" i="2" s="1"/>
  <c r="P6" i="2"/>
  <c r="P13" i="2" s="1"/>
  <c r="O6" i="2"/>
  <c r="O13" i="2" s="1"/>
  <c r="N6" i="2"/>
  <c r="N13" i="2" s="1"/>
  <c r="Q4" i="2"/>
  <c r="P4" i="2"/>
  <c r="O4" i="2"/>
  <c r="N4" i="2"/>
  <c r="Y6" i="2"/>
  <c r="Y13" i="2" s="1"/>
  <c r="X6" i="2"/>
  <c r="X13" i="2" s="1"/>
  <c r="W6" i="2"/>
  <c r="W13" i="2" s="1"/>
  <c r="V6" i="2"/>
  <c r="V13" i="2" s="1"/>
  <c r="Y4" i="2"/>
  <c r="X4" i="2"/>
  <c r="W4" i="2"/>
  <c r="V4" i="2"/>
  <c r="Q7" i="2" l="1"/>
  <c r="U7" i="2"/>
  <c r="Y7" i="2"/>
  <c r="K4" i="16"/>
  <c r="M4" i="16"/>
  <c r="R14" i="2"/>
  <c r="V14" i="2"/>
  <c r="N14" i="2"/>
  <c r="L6" i="2"/>
  <c r="L13" i="2" s="1"/>
  <c r="M4" i="2"/>
  <c r="L4" i="2"/>
  <c r="K4" i="2"/>
  <c r="J4" i="2"/>
  <c r="J6" i="2" l="1"/>
  <c r="K6" i="2"/>
  <c r="M6" i="2"/>
  <c r="M7" i="2" s="1"/>
  <c r="M5" i="2"/>
  <c r="L7" i="2"/>
  <c r="L11" i="2" s="1"/>
  <c r="L5" i="2"/>
  <c r="L12" i="2" s="1"/>
  <c r="K5" i="2"/>
  <c r="K12" i="2" s="1"/>
  <c r="J5" i="2"/>
  <c r="J12" i="2" s="1"/>
  <c r="M12" i="2"/>
  <c r="E24" i="2"/>
  <c r="D24" i="2"/>
  <c r="C24" i="2"/>
  <c r="B24" i="2"/>
  <c r="J23" i="2"/>
  <c r="E23" i="2"/>
  <c r="D23" i="2"/>
  <c r="C23" i="2"/>
  <c r="B23" i="2"/>
  <c r="E22" i="2"/>
  <c r="D22" i="2"/>
  <c r="C22" i="2"/>
  <c r="B22" i="2"/>
  <c r="E21" i="2"/>
  <c r="D21" i="2"/>
  <c r="C21" i="2"/>
  <c r="B21" i="2"/>
  <c r="AO4" i="2"/>
  <c r="AN4" i="2"/>
  <c r="AM4" i="2"/>
  <c r="AL4" i="2"/>
  <c r="AK4" i="2"/>
  <c r="AJ4" i="2"/>
  <c r="AI4" i="2"/>
  <c r="AH4" i="2"/>
  <c r="AG4" i="2"/>
  <c r="AF4" i="2"/>
  <c r="AF5" i="2" s="1"/>
  <c r="AF12" i="2" s="1"/>
  <c r="AE4" i="2"/>
  <c r="AD4" i="2"/>
  <c r="AD5" i="2" s="1"/>
  <c r="AD12" i="2" s="1"/>
  <c r="AC4" i="2"/>
  <c r="AB4" i="2"/>
  <c r="AB5" i="2" s="1"/>
  <c r="AB12" i="2" s="1"/>
  <c r="AA4" i="2"/>
  <c r="AA5" i="2" s="1"/>
  <c r="AA12" i="2" s="1"/>
  <c r="Z4" i="2"/>
  <c r="E4" i="2"/>
  <c r="E7" i="2" s="1"/>
  <c r="D4" i="2"/>
  <c r="C4" i="2"/>
  <c r="B4" i="2"/>
  <c r="AO5" i="2"/>
  <c r="AN5" i="2"/>
  <c r="AN12" i="2" s="1"/>
  <c r="AM5" i="2"/>
  <c r="AM12" i="2" s="1"/>
  <c r="AL5" i="2"/>
  <c r="AL12" i="2" s="1"/>
  <c r="AK5" i="2"/>
  <c r="AJ5" i="2"/>
  <c r="AJ12" i="2" s="1"/>
  <c r="AI5" i="2"/>
  <c r="AI12" i="2" s="1"/>
  <c r="AE5" i="2"/>
  <c r="AE12" i="2" s="1"/>
  <c r="Y5" i="2"/>
  <c r="X5" i="2"/>
  <c r="X12" i="2" s="1"/>
  <c r="W5" i="2"/>
  <c r="W12" i="2" s="1"/>
  <c r="V5" i="2"/>
  <c r="V12" i="2" s="1"/>
  <c r="S5" i="2"/>
  <c r="S12" i="2" s="1"/>
  <c r="O23" i="2"/>
  <c r="M11" i="2" l="1"/>
  <c r="M13" i="2"/>
  <c r="K7" i="2"/>
  <c r="K11" i="2" s="1"/>
  <c r="K13" i="2"/>
  <c r="J7" i="2"/>
  <c r="J11" i="2" s="1"/>
  <c r="J13" i="2"/>
  <c r="Z5" i="2"/>
  <c r="Z12" i="2" s="1"/>
  <c r="AC5" i="2"/>
  <c r="AH5" i="2"/>
  <c r="AH12" i="2" s="1"/>
  <c r="R5" i="2"/>
  <c r="R12" i="2" s="1"/>
  <c r="D25" i="2"/>
  <c r="D27" i="2" s="1"/>
  <c r="U5" i="2"/>
  <c r="AG5" i="2"/>
  <c r="D5" i="2"/>
  <c r="D12" i="2" s="1"/>
  <c r="P5" i="2"/>
  <c r="P12" i="2" s="1"/>
  <c r="T5" i="2"/>
  <c r="T12" i="2" s="1"/>
  <c r="C5" i="2"/>
  <c r="C12" i="2" s="1"/>
  <c r="N5" i="2"/>
  <c r="N12" i="2" s="1"/>
  <c r="C25" i="2"/>
  <c r="C27" i="2" s="1"/>
  <c r="E25" i="2"/>
  <c r="E27" i="2" s="1"/>
  <c r="O5" i="2"/>
  <c r="O12" i="2" s="1"/>
  <c r="J16" i="2"/>
  <c r="B5" i="2"/>
  <c r="B12" i="2" s="1"/>
  <c r="E5" i="2"/>
  <c r="Q5" i="2"/>
  <c r="C6" i="2"/>
  <c r="AK6" i="2"/>
  <c r="AK7" i="2" s="1"/>
  <c r="AF6" i="2"/>
  <c r="AB6" i="2"/>
  <c r="W7" i="2"/>
  <c r="W11" i="2" s="1"/>
  <c r="AN6" i="2"/>
  <c r="Z6" i="2"/>
  <c r="AC6" i="2"/>
  <c r="AC7" i="2" s="1"/>
  <c r="X7" i="2"/>
  <c r="X11" i="2" s="1"/>
  <c r="T7" i="2"/>
  <c r="T11" i="2" s="1"/>
  <c r="N7" i="2"/>
  <c r="N11" i="2" s="1"/>
  <c r="AO6" i="2"/>
  <c r="AO7" i="2" s="1"/>
  <c r="AD6" i="2"/>
  <c r="AE6" i="2"/>
  <c r="AG6" i="2"/>
  <c r="AG7" i="2" s="1"/>
  <c r="AA6" i="2"/>
  <c r="Y11" i="2"/>
  <c r="U11" i="2"/>
  <c r="D6" i="2"/>
  <c r="J24" i="2"/>
  <c r="O22" i="2"/>
  <c r="O24" i="2"/>
  <c r="AL6" i="2"/>
  <c r="AI6" i="2"/>
  <c r="V7" i="2"/>
  <c r="V11" i="2" s="1"/>
  <c r="S7" i="2"/>
  <c r="S11" i="2" s="1"/>
  <c r="B6" i="2"/>
  <c r="AM6" i="2"/>
  <c r="J22" i="2"/>
  <c r="AH6" i="2"/>
  <c r="AJ6" i="2"/>
  <c r="R7" i="2"/>
  <c r="R11" i="2" s="1"/>
  <c r="Q11" i="2"/>
  <c r="B25" i="2"/>
  <c r="B27" i="2" s="1"/>
  <c r="E12" i="2"/>
  <c r="AC12" i="2"/>
  <c r="Z16" i="2" s="1"/>
  <c r="Q12" i="2"/>
  <c r="AG12" i="2"/>
  <c r="AD16" i="2" s="1"/>
  <c r="U12" i="2"/>
  <c r="AK12" i="2"/>
  <c r="Y12" i="2"/>
  <c r="V16" i="2" s="1"/>
  <c r="AO12" i="2"/>
  <c r="AL16" i="2" s="1"/>
  <c r="O7" i="2"/>
  <c r="O11" i="2" s="1"/>
  <c r="P7" i="2"/>
  <c r="P11" i="2" s="1"/>
  <c r="J15" i="2" l="1"/>
  <c r="J17" i="2" s="1"/>
  <c r="J14" i="2"/>
  <c r="B7" i="2"/>
  <c r="B11" i="2" s="1"/>
  <c r="B13" i="2"/>
  <c r="AE7" i="2"/>
  <c r="AE11" i="2" s="1"/>
  <c r="AE13" i="2"/>
  <c r="AN7" i="2"/>
  <c r="AN11" i="2" s="1"/>
  <c r="AN13" i="2"/>
  <c r="AK11" i="2"/>
  <c r="AK13" i="2"/>
  <c r="AJ7" i="2"/>
  <c r="AJ11" i="2" s="1"/>
  <c r="AJ13" i="2"/>
  <c r="AM7" i="2"/>
  <c r="AM11" i="2" s="1"/>
  <c r="AM13" i="2"/>
  <c r="AI7" i="2"/>
  <c r="AI11" i="2" s="1"/>
  <c r="AI13" i="2"/>
  <c r="E11" i="2"/>
  <c r="E13" i="2"/>
  <c r="AD7" i="2"/>
  <c r="AD11" i="2" s="1"/>
  <c r="AD13" i="2"/>
  <c r="C7" i="2"/>
  <c r="C11" i="2" s="1"/>
  <c r="C13" i="2"/>
  <c r="AL7" i="2"/>
  <c r="AL11" i="2" s="1"/>
  <c r="AL13" i="2"/>
  <c r="AA7" i="2"/>
  <c r="AA11" i="2" s="1"/>
  <c r="AA13" i="2"/>
  <c r="AO11" i="2"/>
  <c r="AO13" i="2"/>
  <c r="AC11" i="2"/>
  <c r="AC13" i="2"/>
  <c r="AB7" i="2"/>
  <c r="AB11" i="2" s="1"/>
  <c r="AB13" i="2"/>
  <c r="AH7" i="2"/>
  <c r="AH11" i="2" s="1"/>
  <c r="AH13" i="2"/>
  <c r="D7" i="2"/>
  <c r="D11" i="2" s="1"/>
  <c r="D13" i="2"/>
  <c r="AG11" i="2"/>
  <c r="AG13" i="2"/>
  <c r="Z7" i="2"/>
  <c r="Z11" i="2" s="1"/>
  <c r="Z13" i="2"/>
  <c r="AF7" i="2"/>
  <c r="AF11" i="2" s="1"/>
  <c r="AF13" i="2"/>
  <c r="AH16" i="2"/>
  <c r="R16" i="2"/>
  <c r="J25" i="2"/>
  <c r="J27" i="2" s="1"/>
  <c r="N16" i="2"/>
  <c r="V15" i="2"/>
  <c r="V17" i="2" s="1"/>
  <c r="B16" i="2"/>
  <c r="O25" i="2"/>
  <c r="O27" i="2" s="1"/>
  <c r="F25" i="2"/>
  <c r="F27" i="2" s="1"/>
  <c r="R15" i="2"/>
  <c r="N15" i="2"/>
  <c r="Z15" i="2" l="1"/>
  <c r="Z17" i="2" s="1"/>
  <c r="AD15" i="2"/>
  <c r="AD17" i="2" s="1"/>
  <c r="AH15" i="2"/>
  <c r="AH17" i="2" s="1"/>
  <c r="B15" i="2"/>
  <c r="B17" i="2" s="1"/>
  <c r="AL15" i="2"/>
  <c r="AL17" i="2" s="1"/>
  <c r="Z14" i="2"/>
  <c r="AD14" i="2"/>
  <c r="AH14" i="2"/>
  <c r="AL14" i="2"/>
  <c r="B14" i="2"/>
  <c r="R17" i="2"/>
  <c r="N17" i="2"/>
</calcChain>
</file>

<file path=xl/sharedStrings.xml><?xml version="1.0" encoding="utf-8"?>
<sst xmlns="http://schemas.openxmlformats.org/spreadsheetml/2006/main" count="13933" uniqueCount="4065">
  <si>
    <t>名称</t>
  </si>
  <si>
    <t>数量</t>
  </si>
  <si>
    <t>需求</t>
  </si>
  <si>
    <t>职业</t>
  </si>
  <si>
    <t>品质</t>
  </si>
  <si>
    <t>类别</t>
  </si>
  <si>
    <t>种族</t>
  </si>
  <si>
    <t>法力</t>
  </si>
  <si>
    <t>攻击</t>
  </si>
  <si>
    <t>生命</t>
  </si>
  <si>
    <t>冲锋</t>
  </si>
  <si>
    <t>圣盾</t>
  </si>
  <si>
    <t>沉默</t>
  </si>
  <si>
    <t>潜行</t>
  </si>
  <si>
    <t>嘲讽</t>
  </si>
  <si>
    <t>风怒</t>
  </si>
  <si>
    <t>技能描述</t>
  </si>
  <si>
    <t>中立</t>
  </si>
  <si>
    <t>随从</t>
  </si>
  <si>
    <t>机械</t>
  </si>
  <si>
    <t>法术</t>
  </si>
  <si>
    <t>冰枪术</t>
  </si>
  <si>
    <t>荣誉室</t>
  </si>
  <si>
    <t>法师</t>
  </si>
  <si>
    <t>普通</t>
  </si>
  <si>
    <t>隐藏</t>
  </si>
  <si>
    <t>直到你的下个回合，使所有友方随从获得潜行。</t>
  </si>
  <si>
    <t>力量的代价</t>
  </si>
  <si>
    <t>术士</t>
  </si>
  <si>
    <t>老瞎眼</t>
  </si>
  <si>
    <t>传说</t>
  </si>
  <si>
    <t>鱼人</t>
  </si>
  <si>
    <t>冲锋，在战场上每有一个其他鱼人便获得+1攻击力。</t>
  </si>
  <si>
    <t>碧蓝幼龙</t>
  </si>
  <si>
    <t>稀有</t>
  </si>
  <si>
    <t>龙</t>
  </si>
  <si>
    <t>法术伤害+1，战吼：抽一张牌。</t>
  </si>
  <si>
    <t>希尔瓦娜斯·风行者</t>
  </si>
  <si>
    <t>元素</t>
  </si>
  <si>
    <t>精英牛头人酋长</t>
  </si>
  <si>
    <t>战吼：让两位玩家都具有摇滚的能力！（双方各获得一张强力和弦牌）</t>
  </si>
  <si>
    <t>战吼：进行一次惊人的发明。</t>
  </si>
  <si>
    <t>激活</t>
  </si>
  <si>
    <t>基本</t>
  </si>
  <si>
    <t>德鲁伊</t>
  </si>
  <si>
    <t>月火术</t>
  </si>
  <si>
    <t>爪击</t>
  </si>
  <si>
    <t>野性成长</t>
  </si>
  <si>
    <t>野性印记</t>
  </si>
  <si>
    <t>野蛮咆哮</t>
  </si>
  <si>
    <t>在本回合中，使你的所有角色获得+2攻击力。</t>
  </si>
  <si>
    <t>治疗之触</t>
  </si>
  <si>
    <t>横扫</t>
  </si>
  <si>
    <t>星火术</t>
  </si>
  <si>
    <t>奥术射击</t>
  </si>
  <si>
    <t>猎人</t>
  </si>
  <si>
    <t>猎人印记</t>
  </si>
  <si>
    <t>森林狼</t>
  </si>
  <si>
    <t>追踪术</t>
  </si>
  <si>
    <t>野兽</t>
  </si>
  <si>
    <t>动物伙伴</t>
  </si>
  <si>
    <t>杀戮命令</t>
  </si>
  <si>
    <t>多重射击</t>
  </si>
  <si>
    <t>驯兽师</t>
  </si>
  <si>
    <t>饥饿的秃鹫</t>
  </si>
  <si>
    <t>苔原犀牛</t>
  </si>
  <si>
    <t>镜像</t>
  </si>
  <si>
    <t>奥术飞弹</t>
  </si>
  <si>
    <t>召唤两个0/2，并具有嘲讽的随从。</t>
  </si>
  <si>
    <t>寒冰箭</t>
  </si>
  <si>
    <t>魔爆术</t>
  </si>
  <si>
    <t>奥术智慧</t>
  </si>
  <si>
    <t>冰霜新星</t>
  </si>
  <si>
    <t>冻结所有敌方随从。</t>
  </si>
  <si>
    <t>变形术</t>
  </si>
  <si>
    <t>使一个随从变形成为1/1的绵羊。</t>
  </si>
  <si>
    <t>火球术</t>
  </si>
  <si>
    <t>水元素</t>
  </si>
  <si>
    <t>烈焰风暴</t>
  </si>
  <si>
    <t>圣骑士</t>
  </si>
  <si>
    <t>保护之手</t>
  </si>
  <si>
    <t>使一个随从获得圣盾。</t>
  </si>
  <si>
    <t>力量祝福</t>
  </si>
  <si>
    <t>使一个随从获得+3攻击力。</t>
  </si>
  <si>
    <t>谦逊</t>
  </si>
  <si>
    <t>使一个随从的攻击力变为1。</t>
  </si>
  <si>
    <t>圣光的正义</t>
  </si>
  <si>
    <t>武器</t>
  </si>
  <si>
    <t>圣光术</t>
  </si>
  <si>
    <t>愤怒之锤</t>
  </si>
  <si>
    <t>奉献</t>
  </si>
  <si>
    <t>王者祝福</t>
  </si>
  <si>
    <t>真银圣剑</t>
  </si>
  <si>
    <t>列王守卫</t>
  </si>
  <si>
    <t>北郡牧师</t>
  </si>
  <si>
    <t>牧师</t>
  </si>
  <si>
    <t>神圣惩击</t>
  </si>
  <si>
    <t>心灵视界</t>
  </si>
  <si>
    <t>真言术：盾</t>
  </si>
  <si>
    <t>暗言术：痛</t>
  </si>
  <si>
    <t>消灭一个攻击力小于或等于3的随从。</t>
  </si>
  <si>
    <t>神圣之灵</t>
  </si>
  <si>
    <t>使一个随从的生命值翻倍。</t>
  </si>
  <si>
    <t>心灵震爆</t>
  </si>
  <si>
    <t>暗言术：灭</t>
  </si>
  <si>
    <t>消灭一个攻击力大于或等于5的随从。</t>
  </si>
  <si>
    <t>神圣新星</t>
  </si>
  <si>
    <t>精神控制</t>
  </si>
  <si>
    <t>获得一个敌方随从的控制权。</t>
  </si>
  <si>
    <t>背刺</t>
  </si>
  <si>
    <t>影袭</t>
  </si>
  <si>
    <t>致命药膏</t>
  </si>
  <si>
    <t>使你的武器获得+2攻击力。</t>
  </si>
  <si>
    <t>毒刃</t>
  </si>
  <si>
    <t>闷棍</t>
  </si>
  <si>
    <t>刀扇</t>
  </si>
  <si>
    <t>刺客之刃</t>
  </si>
  <si>
    <t>刺杀</t>
  </si>
  <si>
    <t>消灭一个敌方随从。</t>
  </si>
  <si>
    <t>消失</t>
  </si>
  <si>
    <t>疾跑</t>
  </si>
  <si>
    <t>图腾之力</t>
  </si>
  <si>
    <t>使你的图腾获得+2生命值。</t>
  </si>
  <si>
    <t>先祖治疗</t>
  </si>
  <si>
    <t>为一个随从恢复所有生命值并使其获得嘲讽。</t>
  </si>
  <si>
    <t>图腾</t>
  </si>
  <si>
    <t>法术伤害+1</t>
  </si>
  <si>
    <t>冰霜震击</t>
  </si>
  <si>
    <t>石化武器</t>
  </si>
  <si>
    <t>在本回合中，使一个友方角色获得+3攻击力。</t>
  </si>
  <si>
    <t>使一个随从获得风怒。</t>
  </si>
  <si>
    <t>火舌图腾</t>
  </si>
  <si>
    <t>相邻的随从获得+2攻击力。</t>
  </si>
  <si>
    <t>妖术</t>
  </si>
  <si>
    <t>使一个随从变形成为一个0/1并具有嘲讽的青蛙。</t>
  </si>
  <si>
    <t>风语者</t>
  </si>
  <si>
    <t>战吼：使一个友方随从获得风怒。</t>
  </si>
  <si>
    <t>嗜血</t>
  </si>
  <si>
    <t>在本回合中，使你的随从获得+3攻击力。</t>
  </si>
  <si>
    <t>火元素</t>
  </si>
  <si>
    <t>战吼：造成3点伤害。</t>
  </si>
  <si>
    <t>牺牲契约</t>
  </si>
  <si>
    <t>腐蚀术</t>
  </si>
  <si>
    <t>选择一个敌方随从，在你的回合开始时，消灭该随从。</t>
  </si>
  <si>
    <t>灵魂之火</t>
  </si>
  <si>
    <t>死亡缠绕</t>
  </si>
  <si>
    <t>虚空行者</t>
  </si>
  <si>
    <t>恶魔</t>
  </si>
  <si>
    <t>魅魔</t>
  </si>
  <si>
    <t>暗影箭</t>
  </si>
  <si>
    <t>吸取生命</t>
  </si>
  <si>
    <t>地狱烈焰</t>
  </si>
  <si>
    <t>恐惧地狱火</t>
  </si>
  <si>
    <t>战吼：对所有其他角色造成1点伤害。</t>
  </si>
  <si>
    <t>旋风斩</t>
  </si>
  <si>
    <t>战士</t>
  </si>
  <si>
    <t>斩杀</t>
  </si>
  <si>
    <t>炽炎战斧</t>
  </si>
  <si>
    <t>顺劈斩</t>
  </si>
  <si>
    <t>英勇打击</t>
  </si>
  <si>
    <t>在本回合中，使你的英雄获得+4攻击力。</t>
  </si>
  <si>
    <t>盾牌格挡</t>
  </si>
  <si>
    <t>战歌指挥官</t>
  </si>
  <si>
    <t>库卡隆精英卫士</t>
  </si>
  <si>
    <t>奥金斧</t>
  </si>
  <si>
    <t>暗鳞先知</t>
  </si>
  <si>
    <t>精灵弓箭手</t>
  </si>
  <si>
    <t>战吼：造成1点伤害。</t>
  </si>
  <si>
    <t>闪金镇步兵</t>
  </si>
  <si>
    <t>石牙野猪</t>
  </si>
  <si>
    <t>巫医</t>
  </si>
  <si>
    <t>鱼人袭击者</t>
  </si>
  <si>
    <t>淡水鳄</t>
  </si>
  <si>
    <t>战吼：抽一张牌。</t>
  </si>
  <si>
    <t>狗头人地卜师</t>
  </si>
  <si>
    <t>蓝腮战士</t>
  </si>
  <si>
    <t>霜狼步兵</t>
  </si>
  <si>
    <t>血沼迅猛龙</t>
  </si>
  <si>
    <t>战吼：召唤一个1/1的鱼人斥候。</t>
  </si>
  <si>
    <t>达拉然法师</t>
  </si>
  <si>
    <t>狼骑兵</t>
  </si>
  <si>
    <t>破碎残阳祭司</t>
  </si>
  <si>
    <t>战吼：使一个友方随从获得+1/+1。</t>
  </si>
  <si>
    <t>剃刀猎手</t>
  </si>
  <si>
    <t>战吼：召唤一个1/1的野猪。</t>
  </si>
  <si>
    <t>铁炉堡火枪手</t>
  </si>
  <si>
    <t>铁鬃灰熊</t>
  </si>
  <si>
    <t>团队领袖</t>
  </si>
  <si>
    <t>岩浆暴怒者</t>
  </si>
  <si>
    <t>银背族长</t>
  </si>
  <si>
    <t>暴风城骑士</t>
  </si>
  <si>
    <t>冰风雪人</t>
  </si>
  <si>
    <t>机械幼龙技工</t>
  </si>
  <si>
    <t>战吼：召唤一个2/1的机械幼龙。</t>
  </si>
  <si>
    <t>绿洲钳嘴龟</t>
  </si>
  <si>
    <t>森金持盾卫士</t>
  </si>
  <si>
    <t>食人魔法师</t>
  </si>
  <si>
    <t>侏儒发明家</t>
  </si>
  <si>
    <t>暗鳞治愈者</t>
  </si>
  <si>
    <t>藏宝海湾保镖</t>
  </si>
  <si>
    <t>古拉巴什狂暴者</t>
  </si>
  <si>
    <t>雷矛特种兵</t>
  </si>
  <si>
    <t>战吼：造成2点伤害。</t>
  </si>
  <si>
    <t>霜狼督军</t>
  </si>
  <si>
    <t>夜刃刺客</t>
  </si>
  <si>
    <t>战吼：对敌方英雄造成3点伤害。</t>
  </si>
  <si>
    <t>大法师</t>
  </si>
  <si>
    <t>竞技场主宰</t>
  </si>
  <si>
    <t>鲁莽火箭兵</t>
  </si>
  <si>
    <t>石拳食人魔</t>
  </si>
  <si>
    <t>暴风城勇士</t>
  </si>
  <si>
    <t>你的其他随从获得+1/+1。</t>
  </si>
  <si>
    <t>熔火恶犬</t>
  </si>
  <si>
    <t>作战傀儡</t>
  </si>
  <si>
    <t>经典</t>
  </si>
  <si>
    <t>自然平衡</t>
  </si>
  <si>
    <t>消灭一个随从，你的对手抽两张牌。</t>
  </si>
  <si>
    <t>野蛮之击</t>
  </si>
  <si>
    <t>对一个随从造成等同于你的英雄攻击力的伤害。</t>
  </si>
  <si>
    <t>愤怒</t>
  </si>
  <si>
    <t>野性之力</t>
  </si>
  <si>
    <t>抉择：使你的随从获得+1/+1；或者召唤一个3/2的猎豹。</t>
  </si>
  <si>
    <t>自然印记</t>
  </si>
  <si>
    <t>丛林之魂</t>
  </si>
  <si>
    <t>丛林守护者</t>
  </si>
  <si>
    <t>抉择：造成2点伤害；或者沉默一个随从。</t>
  </si>
  <si>
    <t>撕咬</t>
  </si>
  <si>
    <t>利爪德鲁伊</t>
  </si>
  <si>
    <t>星辰坠落</t>
  </si>
  <si>
    <t>滋养</t>
  </si>
  <si>
    <t>自然之力</t>
  </si>
  <si>
    <t>史诗</t>
  </si>
  <si>
    <t>战争古树</t>
  </si>
  <si>
    <t>知识古树</t>
  </si>
  <si>
    <t>塞纳留斯</t>
  </si>
  <si>
    <t>照明弹</t>
  </si>
  <si>
    <t>狂野怒火</t>
  </si>
  <si>
    <t>爆炸陷阱</t>
  </si>
  <si>
    <t>冰冻陷阱</t>
  </si>
  <si>
    <t>狙击</t>
  </si>
  <si>
    <t>食腐土狼</t>
  </si>
  <si>
    <t>误导</t>
  </si>
  <si>
    <t>毒蛇陷阱</t>
  </si>
  <si>
    <t>关门放狗</t>
  </si>
  <si>
    <t>致命射击</t>
  </si>
  <si>
    <t>鹰角弓</t>
  </si>
  <si>
    <t>爆炸射击</t>
  </si>
  <si>
    <t>长鬃草原狮</t>
  </si>
  <si>
    <t>角斗士的长弓</t>
  </si>
  <si>
    <t>暴龙王克鲁什</t>
  </si>
  <si>
    <t>法力浮龙</t>
  </si>
  <si>
    <t>巫师学徒</t>
  </si>
  <si>
    <t>你的法术的法力值消耗减少（1）点。</t>
  </si>
  <si>
    <t>寒冰护体</t>
  </si>
  <si>
    <t>奥秘：当你的英雄受到攻击时，获得8点护甲值。</t>
  </si>
  <si>
    <t>镜像实体</t>
  </si>
  <si>
    <t>法术反制</t>
  </si>
  <si>
    <t>肯瑞托法师</t>
  </si>
  <si>
    <t>蒸发</t>
  </si>
  <si>
    <t>奥秘：当一个随从攻击你的英雄，将其消灭。</t>
  </si>
  <si>
    <t>寒冰屏障</t>
  </si>
  <si>
    <t>扰咒术</t>
  </si>
  <si>
    <t>奥秘：当一个敌方法术以一个随从为目标时，召唤一个1/3的随从并使其成为新的目标。</t>
  </si>
  <si>
    <t>冰锥术</t>
  </si>
  <si>
    <t>虚灵奥术师</t>
  </si>
  <si>
    <t>暴风雪</t>
  </si>
  <si>
    <t>大法师安东尼达斯</t>
  </si>
  <si>
    <t>忏悔</t>
  </si>
  <si>
    <t>救赎</t>
  </si>
  <si>
    <t>以眼还眼</t>
  </si>
  <si>
    <t>智慧祝福</t>
  </si>
  <si>
    <t>银色保卫者</t>
  </si>
  <si>
    <t>生而平等</t>
  </si>
  <si>
    <t>将所有随从的生命值变为1。</t>
  </si>
  <si>
    <t>奥尔多卫士</t>
  </si>
  <si>
    <t>战吼：使一个敌方随从的攻击力变为1。</t>
  </si>
  <si>
    <t>神恩术</t>
  </si>
  <si>
    <t>抽若干数量的牌，直到你的手牌数量等同于你的对手的手牌数量。</t>
  </si>
  <si>
    <t>公正之剑</t>
  </si>
  <si>
    <t>神圣愤怒</t>
  </si>
  <si>
    <t>抽一张牌，并造成等同于其法力值消耗的伤害。</t>
  </si>
  <si>
    <t>使一个随从的攻击力翻倍。</t>
  </si>
  <si>
    <t>复仇之怒</t>
  </si>
  <si>
    <t>圣疗术</t>
  </si>
  <si>
    <t>提里奥·弗丁</t>
  </si>
  <si>
    <t>沉默一个随从。</t>
  </si>
  <si>
    <t>治疗之环</t>
  </si>
  <si>
    <t>心灵之火</t>
  </si>
  <si>
    <t>使一个随从的攻击力等同于其生命值。</t>
  </si>
  <si>
    <t>光明之泉</t>
  </si>
  <si>
    <t>思维窃取</t>
  </si>
  <si>
    <t>暗影形态</t>
  </si>
  <si>
    <t>你的英雄技能变为“造成2点伤害”，如果已经处于暗影形态下：改为“造成3点伤害”。</t>
  </si>
  <si>
    <t>光耀之子</t>
  </si>
  <si>
    <t>该随从的攻击力等同于其生命值。</t>
  </si>
  <si>
    <t>暗影狂乱</t>
  </si>
  <si>
    <t>直到回合结束，获得一个攻击力小于或等于3的敌方随从的控制权。</t>
  </si>
  <si>
    <t>奥金尼灵魂祭司</t>
  </si>
  <si>
    <t>你的恢复生命值的牌和技能改为造成等量的伤害。</t>
  </si>
  <si>
    <t>群体驱散</t>
  </si>
  <si>
    <t>沉默所有敌方随从，抽一张牌。</t>
  </si>
  <si>
    <t>控心术</t>
  </si>
  <si>
    <t>圣殿执行者</t>
  </si>
  <si>
    <t>战吼：使一个友方随从获得+3生命值。</t>
  </si>
  <si>
    <t>神圣之火</t>
  </si>
  <si>
    <t>秘教暗影祭司</t>
  </si>
  <si>
    <t>战吼：获得一个攻击力小于或等于2的敌方随从的控制权。</t>
  </si>
  <si>
    <t>使你的法术牌和英雄技能的伤害和治疗效果翻倍。</t>
  </si>
  <si>
    <t>暗影步</t>
  </si>
  <si>
    <t>伺机待发</t>
  </si>
  <si>
    <t>在本回合中，你所施放的下一个法术的法力值消耗减少（3）点。</t>
  </si>
  <si>
    <t>冷血</t>
  </si>
  <si>
    <t>使一个随从获得+2攻击力；连击：改为获得+4攻击力。</t>
  </si>
  <si>
    <t>背叛</t>
  </si>
  <si>
    <t>刺骨</t>
  </si>
  <si>
    <t>迪菲亚头目</t>
  </si>
  <si>
    <t>连击：召唤一个2/1的迪菲亚强盗。</t>
  </si>
  <si>
    <t>耐心的刺客</t>
  </si>
  <si>
    <t>毁灭之刃</t>
  </si>
  <si>
    <t>战吼：造成1点伤害。连击：改为造成2点伤害。</t>
  </si>
  <si>
    <t>军情七处特工</t>
  </si>
  <si>
    <t>连击：造成2点伤害。</t>
  </si>
  <si>
    <t>裂颅之击</t>
  </si>
  <si>
    <t>伪装大师</t>
  </si>
  <si>
    <t>战吼：直到你的下个回合，使一个友方随从获得潜行。</t>
  </si>
  <si>
    <t>艾德温·范克里夫</t>
  </si>
  <si>
    <t>剑刃乱舞</t>
  </si>
  <si>
    <t>劫持者</t>
  </si>
  <si>
    <t>连击：将一个随从移回其拥有者的手牌。</t>
  </si>
  <si>
    <t>叉状闪电</t>
  </si>
  <si>
    <t>尘魔</t>
  </si>
  <si>
    <t>风怒，过载：（2）</t>
  </si>
  <si>
    <t>大地震击</t>
  </si>
  <si>
    <t>闪电箭</t>
  </si>
  <si>
    <t>雷铸战斧</t>
  </si>
  <si>
    <t>过载：（1）</t>
  </si>
  <si>
    <t>先祖之魂</t>
  </si>
  <si>
    <t>无羁元素</t>
  </si>
  <si>
    <t>每当你使用一张具有过载的牌，便获得+1/+1。</t>
  </si>
  <si>
    <t>法力之潮图腾</t>
  </si>
  <si>
    <t>在你的回合结束时，抽一张牌。</t>
  </si>
  <si>
    <t>熔岩爆裂</t>
  </si>
  <si>
    <t>闪电风暴</t>
  </si>
  <si>
    <t>野性狼魂</t>
  </si>
  <si>
    <t>视界术</t>
  </si>
  <si>
    <t>抽一张牌，该牌的法力值消耗减少（3）点。</t>
  </si>
  <si>
    <t>毁灭之锤</t>
  </si>
  <si>
    <t>土元素</t>
  </si>
  <si>
    <t>嘲讽，过载：（3）</t>
  </si>
  <si>
    <t>风领主奥拉基尔</t>
  </si>
  <si>
    <t>烈焰小鬼</t>
  </si>
  <si>
    <t>战吼：对你的英雄造成3点伤害。</t>
  </si>
  <si>
    <t>鲜血小鬼</t>
  </si>
  <si>
    <t>恶魔之火</t>
  </si>
  <si>
    <t>感知恶魔</t>
  </si>
  <si>
    <t>恶魔卫士</t>
  </si>
  <si>
    <t>嘲讽，战吼：摧毁你的一个法力水晶。</t>
  </si>
  <si>
    <t>虚空恐魔</t>
  </si>
  <si>
    <t>战吼：消灭该随从两侧的随从，并获得他们的攻击力和生命值。</t>
  </si>
  <si>
    <t>召唤传送门</t>
  </si>
  <si>
    <t>暗影烈焰</t>
  </si>
  <si>
    <t>消灭一个友方随从，对所有敌方随从造成等同于其攻击力的伤害。</t>
  </si>
  <si>
    <t>深渊领主</t>
  </si>
  <si>
    <t>战吼：对你的英雄造成5点伤害。</t>
  </si>
  <si>
    <t>末日守卫</t>
  </si>
  <si>
    <t>末日灾祸</t>
  </si>
  <si>
    <t>灵魂虹吸</t>
  </si>
  <si>
    <t>扭曲虚空</t>
  </si>
  <si>
    <t>消灭所有随从。</t>
  </si>
  <si>
    <t>加拉克苏斯大王</t>
  </si>
  <si>
    <t>战吼：消灭你的英雄，并用加拉克苏斯大王替换他。</t>
  </si>
  <si>
    <t>英雄</t>
  </si>
  <si>
    <t>怒火中烧</t>
  </si>
  <si>
    <t>升级！</t>
  </si>
  <si>
    <t>盾牌猛击</t>
  </si>
  <si>
    <t>你每有1点护甲值，便对一个随从造成1点伤害。</t>
  </si>
  <si>
    <t>狂暴</t>
  </si>
  <si>
    <t>猛击</t>
  </si>
  <si>
    <t>严酷的监工</t>
  </si>
  <si>
    <t>战吼：对一个随从造成1点伤害，并使其获得+2攻击力。</t>
  </si>
  <si>
    <t>战斗怒火</t>
  </si>
  <si>
    <t>命令怒吼</t>
  </si>
  <si>
    <t>铸甲师</t>
  </si>
  <si>
    <t>每当一个友方随从受到伤害，便获得1点护甲值。</t>
  </si>
  <si>
    <t>暴乱狂战士</t>
  </si>
  <si>
    <t>阿拉希武器匠</t>
  </si>
  <si>
    <t>致死打击</t>
  </si>
  <si>
    <t>绝命乱斗</t>
  </si>
  <si>
    <t>随机选择一个随从，消灭除了该随从外的所有其他随从。</t>
  </si>
  <si>
    <t>血吼</t>
  </si>
  <si>
    <t>攻击随从不会消耗耐久度，改为降低1点攻击力。</t>
  </si>
  <si>
    <t>格罗玛什·地狱咆哮</t>
  </si>
  <si>
    <t>小精灵</t>
  </si>
  <si>
    <t>持盾卫士</t>
  </si>
  <si>
    <t>叫嚣的中士</t>
  </si>
  <si>
    <t>狼人渗透者</t>
  </si>
  <si>
    <t>亡语：对敌方英雄造成2点伤害。</t>
  </si>
  <si>
    <t>海盗</t>
  </si>
  <si>
    <t>银色侍从</t>
  </si>
  <si>
    <t>幼龙鹰</t>
  </si>
  <si>
    <t>愤怒的小鸡</t>
  </si>
  <si>
    <t>年轻的女祭司</t>
  </si>
  <si>
    <t>在你的回合结束时，使另一个随机友方随从获得+1生命值。</t>
  </si>
  <si>
    <t>圣光护卫者</t>
  </si>
  <si>
    <t>血帆海盗</t>
  </si>
  <si>
    <t>战吼：使对手的武器失去1点耐久度。</t>
  </si>
  <si>
    <t>鱼人招潮者</t>
  </si>
  <si>
    <t>战吼：消灭一个鱼人，并获得+2/+2。</t>
  </si>
  <si>
    <t>阿曼尼狂战士</t>
  </si>
  <si>
    <t>疯狂投弹者</t>
  </si>
  <si>
    <t>精灵龙</t>
  </si>
  <si>
    <t>恐狼前锋</t>
  </si>
  <si>
    <t>相邻的随从获得+1攻击力。</t>
  </si>
  <si>
    <t>年轻的酒仙</t>
  </si>
  <si>
    <t>战吼：使一个友方随从从战场上移回你的手牌。</t>
  </si>
  <si>
    <t>血帆袭击者</t>
  </si>
  <si>
    <t>战利品贮藏者</t>
  </si>
  <si>
    <t>法力怨魂</t>
  </si>
  <si>
    <t>召唤所有随从的法力值消耗增加（1）点。</t>
  </si>
  <si>
    <t>魔瘾者</t>
  </si>
  <si>
    <t>在本回合中，每当你施放一个法术，便获得+2攻击力。</t>
  </si>
  <si>
    <t>日怒保卫者</t>
  </si>
  <si>
    <t>无法攻击。</t>
  </si>
  <si>
    <t>你每个回合使用的第一张随从牌的法力值消耗减少（1）点。</t>
  </si>
  <si>
    <t>铸剑师</t>
  </si>
  <si>
    <t>在你的回合开始时，消灭所有随从。</t>
  </si>
  <si>
    <t>米尔豪斯·法力风暴</t>
  </si>
  <si>
    <t>战吼：下个回合敌方法术的法力值消耗为（0）点。</t>
  </si>
  <si>
    <t>纳特·帕格</t>
  </si>
  <si>
    <t>血法师萨尔诺斯</t>
  </si>
  <si>
    <t>法术伤害+1，亡语：抽一张牌。</t>
  </si>
  <si>
    <t>游学者周卓</t>
  </si>
  <si>
    <t>暴怒的狼人</t>
  </si>
  <si>
    <t>丛林猎豹</t>
  </si>
  <si>
    <t>苦痛侍僧</t>
  </si>
  <si>
    <t>麦田傀儡</t>
  </si>
  <si>
    <t>亡语：召唤一个2/1的损坏的傀儡。</t>
  </si>
  <si>
    <t>牛头人战士</t>
  </si>
  <si>
    <t>萨尔玛先知</t>
  </si>
  <si>
    <t>铁喙猫头鹰</t>
  </si>
  <si>
    <t>奥术傀儡</t>
  </si>
  <si>
    <t>战吼：使你的对手获得一个法力水晶。</t>
  </si>
  <si>
    <t>帝王眼镜蛇</t>
  </si>
  <si>
    <t>战吼：对自身造成4点伤害。</t>
  </si>
  <si>
    <t>攻城车</t>
  </si>
  <si>
    <t>寒光先知</t>
  </si>
  <si>
    <t>寒光智者</t>
  </si>
  <si>
    <t>精神控制技师</t>
  </si>
  <si>
    <t>每当你使用一张牌时，便获得+1/+1。</t>
  </si>
  <si>
    <t>南海船长</t>
  </si>
  <si>
    <t>你的其他海盗获得+1/+1。</t>
  </si>
  <si>
    <t>血骑士</t>
  </si>
  <si>
    <t>战吼：所有随从失去圣盾。每有一个随从失去圣盾，便获得+3/+3。</t>
  </si>
  <si>
    <t>鱼人领军</t>
  </si>
  <si>
    <t>穆克拉</t>
  </si>
  <si>
    <t>黑铁矮人</t>
  </si>
  <si>
    <t>恐怖海盗</t>
  </si>
  <si>
    <t>魔古山守望者</t>
  </si>
  <si>
    <t>年迈的酒仙</t>
  </si>
  <si>
    <t>破法者</t>
  </si>
  <si>
    <t>银月城卫兵</t>
  </si>
  <si>
    <t>阿古斯防御者</t>
  </si>
  <si>
    <t>战吼：使相邻的随从获得+1/+1和嘲讽。</t>
  </si>
  <si>
    <t>暮光幼龙</t>
  </si>
  <si>
    <t>战吼：使相邻的随从获得法术伤害+1。</t>
  </si>
  <si>
    <t>紫罗兰教师</t>
  </si>
  <si>
    <t>白银之手骑士</t>
  </si>
  <si>
    <t>战吼：召唤一个2/2的侍从。</t>
  </si>
  <si>
    <t>恶毒铁匠</t>
  </si>
  <si>
    <t>风险投资公司雇佣兵</t>
  </si>
  <si>
    <t>你的随从牌的法力值消耗增加（3）点。</t>
  </si>
  <si>
    <t>荆棘谷猛虎</t>
  </si>
  <si>
    <t>沼泽爬行者</t>
  </si>
  <si>
    <t>战吼：随机消灭一个攻击力小于或等于2的敌方随从。</t>
  </si>
  <si>
    <t>憎恶</t>
  </si>
  <si>
    <t>嘲讽，亡语：对所有角色造成2点伤害。</t>
  </si>
  <si>
    <t>无面操纵者</t>
  </si>
  <si>
    <t>战吼：选择一个随从，成为它的复制。</t>
  </si>
  <si>
    <t>哈里森·琼斯</t>
  </si>
  <si>
    <t>战吼：摧毁对手的武器，并抽数量等同于其耐久度的牌。</t>
  </si>
  <si>
    <t>绿皮船长</t>
  </si>
  <si>
    <t>战吼：使你的武器获得+1/+1。</t>
  </si>
  <si>
    <t>艾露恩的女祭司</t>
  </si>
  <si>
    <t>冰霜元素</t>
  </si>
  <si>
    <t>风怒鹰身人</t>
  </si>
  <si>
    <t>加基森拍卖师</t>
  </si>
  <si>
    <t>银色指挥官</t>
  </si>
  <si>
    <t>比斯巨兽</t>
  </si>
  <si>
    <t>黑骑士</t>
  </si>
  <si>
    <t>霍格</t>
  </si>
  <si>
    <t>在你的回合结束时，召唤一个2/2并具有嘲讽的豺狼人。</t>
  </si>
  <si>
    <t>凯恩·血蹄</t>
  </si>
  <si>
    <t>亡语：召唤一个4/5的贝恩·血蹄。</t>
  </si>
  <si>
    <t>伊利丹·怒风</t>
  </si>
  <si>
    <t>拉文霍德刺客</t>
  </si>
  <si>
    <t>迦顿男爵</t>
  </si>
  <si>
    <t>在你的回合结束时，对所有其他角色造成2点伤害。</t>
  </si>
  <si>
    <t>格鲁尔</t>
  </si>
  <si>
    <t>在每个回合结束时，获得+1/+1。</t>
  </si>
  <si>
    <t>阿莱克丝塔萨</t>
  </si>
  <si>
    <t>奥妮克希亚</t>
  </si>
  <si>
    <t>战吼：召唤数个1/1的雏龙，直到你的随从数量达到上限。</t>
  </si>
  <si>
    <t>玛里苟斯</t>
  </si>
  <si>
    <t>法术伤害+5</t>
  </si>
  <si>
    <t>诺兹多姆</t>
  </si>
  <si>
    <t>伊瑟拉</t>
  </si>
  <si>
    <t>海巨人</t>
  </si>
  <si>
    <t>战场上每有一个其他随从，该牌的法力值消耗便减少（1）点。</t>
  </si>
  <si>
    <t>死亡之翼</t>
  </si>
  <si>
    <t>山岭巨人</t>
  </si>
  <si>
    <t>你每有一张其他手牌，该牌的法力值消耗便减少（1）点。</t>
  </si>
  <si>
    <t>熔核巨人</t>
  </si>
  <si>
    <t>剧毒之种</t>
  </si>
  <si>
    <t>纳克萨玛斯</t>
  </si>
  <si>
    <t>结网蛛</t>
  </si>
  <si>
    <t>复制</t>
  </si>
  <si>
    <t>复仇</t>
  </si>
  <si>
    <t>黑暗教徒</t>
  </si>
  <si>
    <t>阿努巴尔伏击者</t>
  </si>
  <si>
    <t>转生</t>
  </si>
  <si>
    <t>死亡之咬</t>
  </si>
  <si>
    <t>肉用僵尸</t>
  </si>
  <si>
    <t>送葬者</t>
  </si>
  <si>
    <t>疯狂的科学家</t>
  </si>
  <si>
    <t>鬼灵爬行者</t>
  </si>
  <si>
    <t>亡语：召唤两个1/1的鬼灵蜘蛛。</t>
  </si>
  <si>
    <t>尼鲁巴蛛网领主</t>
  </si>
  <si>
    <t>蹒跚的食尸鬼</t>
  </si>
  <si>
    <t>蛛魔之卵</t>
  </si>
  <si>
    <t>亡语：召唤一个4/4的蛛魔。</t>
  </si>
  <si>
    <t>分裂软泥怪</t>
  </si>
  <si>
    <t>舞动之剑</t>
  </si>
  <si>
    <t>亡语：你的对手抽一张牌。</t>
  </si>
  <si>
    <t>岩肤石像鬼</t>
  </si>
  <si>
    <t>死亡领主</t>
  </si>
  <si>
    <t>纳克萨玛斯之影</t>
  </si>
  <si>
    <t>潜行。在你的回合开始时，获得+1/+1。</t>
  </si>
  <si>
    <t>哀嚎的灵魂</t>
  </si>
  <si>
    <t>战吼：沉默你的其他随从。</t>
  </si>
  <si>
    <t>瑞文戴尔男爵</t>
  </si>
  <si>
    <t>鬼灵骑士</t>
  </si>
  <si>
    <t>淤泥喷射者</t>
  </si>
  <si>
    <t>嘲讽，亡语：召唤一个1/2并具有嘲讽的泥浆怪。</t>
  </si>
  <si>
    <t>费尔根</t>
  </si>
  <si>
    <t>洛欧塞布</t>
  </si>
  <si>
    <t>斯塔拉格</t>
  </si>
  <si>
    <t>克尔苏加德</t>
  </si>
  <si>
    <t>在每个回合结束时，召唤所有在本回合中死亡的友方随从。</t>
  </si>
  <si>
    <t>电镀机械熊仔</t>
  </si>
  <si>
    <t>地精大战侏儒</t>
  </si>
  <si>
    <t>林地树妖</t>
  </si>
  <si>
    <t>尖牙德鲁伊</t>
  </si>
  <si>
    <t>回收</t>
  </si>
  <si>
    <t>机械野兽</t>
  </si>
  <si>
    <t>黑暗低语者</t>
  </si>
  <si>
    <t>玛洛恩</t>
  </si>
  <si>
    <t>亡语：将该随从洗入你的牌库。</t>
  </si>
  <si>
    <t>生命之树</t>
  </si>
  <si>
    <t>重型刃弩</t>
  </si>
  <si>
    <t>召唤宠物</t>
  </si>
  <si>
    <t>假死</t>
  </si>
  <si>
    <t>热砂港狙击手</t>
  </si>
  <si>
    <t>金刚刃牙兽</t>
  </si>
  <si>
    <t>眼镜蛇射击</t>
  </si>
  <si>
    <t>百兽之王</t>
  </si>
  <si>
    <t>加兹瑞拉</t>
  </si>
  <si>
    <t>烈焰轰击</t>
  </si>
  <si>
    <t>冻结任何受到该随从伤害的角色。</t>
  </si>
  <si>
    <t>不稳定的传送门</t>
  </si>
  <si>
    <t>地精炎术师</t>
  </si>
  <si>
    <t>复制你的所有随从，并将其置入你的手牌。</t>
  </si>
  <si>
    <t>小个子扰咒师</t>
  </si>
  <si>
    <t>烈焰巨兽</t>
  </si>
  <si>
    <t>光明圣印</t>
  </si>
  <si>
    <t>护盾机器人</t>
  </si>
  <si>
    <t>血色净化者</t>
  </si>
  <si>
    <t>作战动员</t>
  </si>
  <si>
    <t>齿轮光锤</t>
  </si>
  <si>
    <t>钴制卫士</t>
  </si>
  <si>
    <t>每当你召唤一个机械，便获得圣盾。</t>
  </si>
  <si>
    <t>军需官</t>
  </si>
  <si>
    <t>如果该牌在你的手牌中，每当一个友方随从死亡，便获得+1攻击力。</t>
  </si>
  <si>
    <t>纳鲁之光</t>
  </si>
  <si>
    <t>缩小射线工程师</t>
  </si>
  <si>
    <t>暗影打击装甲</t>
  </si>
  <si>
    <t>高级修理机器人</t>
  </si>
  <si>
    <t>沃金</t>
  </si>
  <si>
    <t>圣光炸弹</t>
  </si>
  <si>
    <t>地精自动理发装置</t>
  </si>
  <si>
    <t>独眼欺诈者</t>
  </si>
  <si>
    <t>钢铁武道家</t>
  </si>
  <si>
    <t>齿轮大师的扳手</t>
  </si>
  <si>
    <t>修补匠的磨刀油</t>
  </si>
  <si>
    <t>暗中破坏</t>
  </si>
  <si>
    <t>食人魔忍者</t>
  </si>
  <si>
    <t>加里维克斯</t>
  </si>
  <si>
    <t>连环爆裂</t>
  </si>
  <si>
    <t>自动漩涡打击装置</t>
  </si>
  <si>
    <t>活力图腾</t>
  </si>
  <si>
    <t>动力战锤</t>
  </si>
  <si>
    <t>砂槌萨满祭司</t>
  </si>
  <si>
    <t>沙鳞灵魂行者</t>
  </si>
  <si>
    <t>先祖召唤</t>
  </si>
  <si>
    <t>耐普图隆</t>
  </si>
  <si>
    <t>暗色炸弹</t>
  </si>
  <si>
    <t>痛苦女王</t>
  </si>
  <si>
    <t>小鬼爆破</t>
  </si>
  <si>
    <t>邪能火炮</t>
  </si>
  <si>
    <t>漂浮观察者</t>
  </si>
  <si>
    <t>恶魔之心</t>
  </si>
  <si>
    <t>心能魔像</t>
  </si>
  <si>
    <t>玛尔加尼斯</t>
  </si>
  <si>
    <t>战斗机器人</t>
  </si>
  <si>
    <t>食人魔战槌</t>
  </si>
  <si>
    <t>弹射之刃</t>
  </si>
  <si>
    <t>钢铁战蝎</t>
  </si>
  <si>
    <t>重碾</t>
  </si>
  <si>
    <t>活动假人</t>
  </si>
  <si>
    <t>齿轮大师</t>
  </si>
  <si>
    <t>发条侏儒</t>
  </si>
  <si>
    <t>亡语：将一张零件牌置入你的手牌。</t>
  </si>
  <si>
    <t>吵吵机器人</t>
  </si>
  <si>
    <t>嘲讽，圣盾</t>
  </si>
  <si>
    <t>船载火炮</t>
  </si>
  <si>
    <t>海地精猎手</t>
  </si>
  <si>
    <t>碎石穴居人</t>
  </si>
  <si>
    <t>每当你的对手施放一个法术，便获得+1攻击力。</t>
  </si>
  <si>
    <t>微型战斗机甲</t>
  </si>
  <si>
    <t>淤泥践踏者</t>
  </si>
  <si>
    <t>自爆绵羊</t>
  </si>
  <si>
    <t>亡语：对所有随从造成2点伤害。</t>
  </si>
  <si>
    <t>侏儒变形师</t>
  </si>
  <si>
    <t>飞行器</t>
  </si>
  <si>
    <t>工匠镇技师</t>
  </si>
  <si>
    <t>战吼：如果你控制一个机械，便获得+1/+1并将一张零件牌置入你的手牌。</t>
  </si>
  <si>
    <t>诺莫瑞根步兵</t>
  </si>
  <si>
    <t>冲锋，嘲讽</t>
  </si>
  <si>
    <t>食人魔步兵</t>
  </si>
  <si>
    <t>50%几率攻击错误的敌人。</t>
  </si>
  <si>
    <t>小个子驱魔者</t>
  </si>
  <si>
    <t>蜘蛛坦克</t>
  </si>
  <si>
    <t>地精工兵</t>
  </si>
  <si>
    <t>侏儒实验技师</t>
  </si>
  <si>
    <t>大胖</t>
  </si>
  <si>
    <t>每当你使用一张攻击力为1的随从牌，便使该牌所召唤的随从获得+2/+2。</t>
  </si>
  <si>
    <t>机械雪人</t>
  </si>
  <si>
    <t>亡语：使每个玩家获得一个零件。</t>
  </si>
  <si>
    <t>迷失的陆行鸟</t>
  </si>
  <si>
    <t>石腭穴居人壮汉</t>
  </si>
  <si>
    <t>载人收割机</t>
  </si>
  <si>
    <t>基维斯</t>
  </si>
  <si>
    <t>在每个玩家的回合结束时，该玩家抽若干牌，直至其手牌数量达到3张。</t>
  </si>
  <si>
    <t>科赞秘术师</t>
  </si>
  <si>
    <t>施法者克星X-21</t>
  </si>
  <si>
    <t>嘲讽，无法成为法术或英雄技能的目标。</t>
  </si>
  <si>
    <t>强化机器人</t>
  </si>
  <si>
    <t>小个子法师</t>
  </si>
  <si>
    <t>老式治疗机器人</t>
  </si>
  <si>
    <t>熟练的水手</t>
  </si>
  <si>
    <t>疯狂爆破者</t>
  </si>
  <si>
    <t>榴弹投手</t>
  </si>
  <si>
    <t>战吼：对一个随机敌方随从造成4点伤害。</t>
  </si>
  <si>
    <t>回收机器人</t>
  </si>
  <si>
    <t>每当一个友方机械死亡，便获得+2/+2。</t>
  </si>
  <si>
    <t>魔能机甲</t>
  </si>
  <si>
    <t>布林顿3000型</t>
  </si>
  <si>
    <t>战吼：为每个玩家装备一把武器。</t>
  </si>
  <si>
    <t>赫米特·奈辛瓦里</t>
  </si>
  <si>
    <t>米米尔隆的头部</t>
  </si>
  <si>
    <t>载人飞天魔像</t>
  </si>
  <si>
    <t>加兹鲁维</t>
  </si>
  <si>
    <t>食人魔勇士穆戈尔</t>
  </si>
  <si>
    <t>托什雷</t>
  </si>
  <si>
    <t>颤地者特罗格佐尔</t>
  </si>
  <si>
    <t>每当你的对手施放一个法术，召唤一个石腭穴居人壮汉。</t>
  </si>
  <si>
    <t>砰砰博士</t>
  </si>
  <si>
    <t>强袭坦克</t>
  </si>
  <si>
    <t>斯尼德的伐木机</t>
  </si>
  <si>
    <t>亡语：随机召唤一个传说随从。</t>
  </si>
  <si>
    <t>死神4000型</t>
  </si>
  <si>
    <t>同时对其攻击目标相邻的随从造成伤害。</t>
  </si>
  <si>
    <t>瑟玛普拉格</t>
  </si>
  <si>
    <t>发条巨人</t>
  </si>
  <si>
    <t>你的对手每有一张手牌，该牌的法力值消耗便减少（1）点。</t>
  </si>
  <si>
    <t>烈焰德鲁伊</t>
  </si>
  <si>
    <t>黑石山的火焰</t>
  </si>
  <si>
    <t>快速射击</t>
  </si>
  <si>
    <t>熔火怒犬</t>
  </si>
  <si>
    <t>火妖</t>
  </si>
  <si>
    <t>龙息术</t>
  </si>
  <si>
    <t>严正警戒</t>
  </si>
  <si>
    <t>龙王配偶</t>
  </si>
  <si>
    <t>暮光雏龙</t>
  </si>
  <si>
    <t>复活术</t>
  </si>
  <si>
    <t>夜幕奇袭</t>
  </si>
  <si>
    <t>黑铁潜藏者</t>
  </si>
  <si>
    <t>熔岩震击</t>
  </si>
  <si>
    <t>火焰驱逐者</t>
  </si>
  <si>
    <t>小鬼首领</t>
  </si>
  <si>
    <t>恶魔之怒</t>
  </si>
  <si>
    <t>掷斧者</t>
  </si>
  <si>
    <t>饥饿的巨龙</t>
  </si>
  <si>
    <t>龙人巫师</t>
  </si>
  <si>
    <t>恐怖的奴隶主</t>
  </si>
  <si>
    <t>火山幼龙</t>
  </si>
  <si>
    <t>龙人打击者</t>
  </si>
  <si>
    <t>索瑞森大帝</t>
  </si>
  <si>
    <t>克洛玛古斯</t>
  </si>
  <si>
    <t>管理者埃克索图斯</t>
  </si>
  <si>
    <t>奈法利安</t>
  </si>
  <si>
    <t>活体根须</t>
  </si>
  <si>
    <t>冠军的试炼</t>
  </si>
  <si>
    <t>刃牙德鲁伊</t>
  </si>
  <si>
    <t>达纳苏斯豹骑士</t>
  </si>
  <si>
    <t>腐根</t>
  </si>
  <si>
    <t>狂野争斗者</t>
  </si>
  <si>
    <t>星界沟通</t>
  </si>
  <si>
    <t>荒野骑士</t>
  </si>
  <si>
    <t>艾维娜</t>
  </si>
  <si>
    <t>捕熊陷阱</t>
  </si>
  <si>
    <t>皇家雷象</t>
  </si>
  <si>
    <t>子弹上膛</t>
  </si>
  <si>
    <t>强风射击</t>
  </si>
  <si>
    <t>兽栏大师</t>
  </si>
  <si>
    <t>恐鳞</t>
  </si>
  <si>
    <t>暴躁的牧羊人</t>
  </si>
  <si>
    <t>天降蛛群</t>
  </si>
  <si>
    <t>酸喉</t>
  </si>
  <si>
    <t>奥术冲击</t>
  </si>
  <si>
    <t>英雄之魂</t>
  </si>
  <si>
    <t>嗜法者</t>
  </si>
  <si>
    <t>变形术：野猪</t>
  </si>
  <si>
    <t>轮回</t>
  </si>
  <si>
    <t>达拉然铁骑士</t>
  </si>
  <si>
    <t>炎枪术</t>
  </si>
  <si>
    <t>考达拉幼龙</t>
  </si>
  <si>
    <t>你可以使用任意次数的英雄技能。</t>
  </si>
  <si>
    <t>罗宁</t>
  </si>
  <si>
    <t>争强好胜</t>
  </si>
  <si>
    <t>白银之枪</t>
  </si>
  <si>
    <t>英勇圣印</t>
  </si>
  <si>
    <t>战马训练师</t>
  </si>
  <si>
    <t>鱼人骑士</t>
  </si>
  <si>
    <t>激励：随机召唤一个鱼人。</t>
  </si>
  <si>
    <t>海象人龟骑士</t>
  </si>
  <si>
    <t>精英对决</t>
  </si>
  <si>
    <t>神秘挑战者</t>
  </si>
  <si>
    <t>纯洁者耶德瑞克</t>
  </si>
  <si>
    <t>快速治疗</t>
  </si>
  <si>
    <t>真言术：耀</t>
  </si>
  <si>
    <t>策反</t>
  </si>
  <si>
    <t>龙眠教官</t>
  </si>
  <si>
    <t>迷乱</t>
  </si>
  <si>
    <t>暗影魔</t>
  </si>
  <si>
    <t>神圣勇士</t>
  </si>
  <si>
    <t>暗影子嗣</t>
  </si>
  <si>
    <t>银色神官帕尔崔丝</t>
  </si>
  <si>
    <t>锈水海盗</t>
  </si>
  <si>
    <t>幽暗城勇士</t>
  </si>
  <si>
    <t>连击：造成1点伤害。</t>
  </si>
  <si>
    <t>窃贼</t>
  </si>
  <si>
    <t>剽窃</t>
  </si>
  <si>
    <t>走私商贩</t>
  </si>
  <si>
    <t>危机四伏</t>
  </si>
  <si>
    <t>淬毒利刃</t>
  </si>
  <si>
    <t>影踪骁骑兵</t>
  </si>
  <si>
    <t>阿努巴拉克</t>
  </si>
  <si>
    <t>图腾魔像</t>
  </si>
  <si>
    <t>先祖知识</t>
  </si>
  <si>
    <t>海象人图腾师</t>
  </si>
  <si>
    <t>治疗波</t>
  </si>
  <si>
    <t>元素毁灭</t>
  </si>
  <si>
    <t>德莱尼图腾师</t>
  </si>
  <si>
    <t>灌魔之锤</t>
  </si>
  <si>
    <t>雷霆崖勇士</t>
  </si>
  <si>
    <t>唤雾者伊戈瓦尔</t>
  </si>
  <si>
    <t>恶魔融合</t>
  </si>
  <si>
    <t>小鬼骑士</t>
  </si>
  <si>
    <t>加拉克苏斯之拳</t>
  </si>
  <si>
    <t>恐惧战马</t>
  </si>
  <si>
    <t>虚空碾压者</t>
  </si>
  <si>
    <t>黑暗契约</t>
  </si>
  <si>
    <t>恐怖末日守卫</t>
  </si>
  <si>
    <t>加固</t>
  </si>
  <si>
    <t>格斗陪练师</t>
  </si>
  <si>
    <t>奥格瑞玛狼骑士</t>
  </si>
  <si>
    <t>怒袭</t>
  </si>
  <si>
    <t>猛犸人头领</t>
  </si>
  <si>
    <t>破海者</t>
  </si>
  <si>
    <t>低阶侍从</t>
  </si>
  <si>
    <t>加基森枪骑士</t>
  </si>
  <si>
    <t>赛场观众</t>
  </si>
  <si>
    <t>受伤的克瓦迪尔</t>
  </si>
  <si>
    <t>白骨卫士军官</t>
  </si>
  <si>
    <t>持枪侍从</t>
  </si>
  <si>
    <t>火焰杂耍者</t>
  </si>
  <si>
    <t>战吼：对一个随机敌人造成1点伤害。</t>
  </si>
  <si>
    <t>银色警卫</t>
  </si>
  <si>
    <t>要塞指挥官</t>
  </si>
  <si>
    <t>白银之手教官</t>
  </si>
  <si>
    <t>冰霜暴怒者</t>
  </si>
  <si>
    <t>沉默的骑士</t>
  </si>
  <si>
    <t>龙鹰骑士</t>
  </si>
  <si>
    <t>击剑教头</t>
  </si>
  <si>
    <t>角斗场主管</t>
  </si>
  <si>
    <t>破坏者</t>
  </si>
  <si>
    <t>圣光勇士</t>
  </si>
  <si>
    <t>庆典司仪</t>
  </si>
  <si>
    <t>光明邪使菲奥拉</t>
  </si>
  <si>
    <t>黑暗邪使艾蒂丝</t>
  </si>
  <si>
    <t>湖之仙女</t>
  </si>
  <si>
    <t>零食商贩</t>
  </si>
  <si>
    <t>赛场医师</t>
  </si>
  <si>
    <t>邪灵拷问者</t>
  </si>
  <si>
    <t>雪地狗头人</t>
  </si>
  <si>
    <t>重甲战马</t>
  </si>
  <si>
    <t>暮光守护者</t>
  </si>
  <si>
    <t>人气选手</t>
  </si>
  <si>
    <t>穿刺者戈莫克</t>
  </si>
  <si>
    <t>发条骑士</t>
  </si>
  <si>
    <t>格斗士</t>
  </si>
  <si>
    <t>克瓦迪尔劫掠者</t>
  </si>
  <si>
    <t>穆克拉的勇士</t>
  </si>
  <si>
    <t>征募官</t>
  </si>
  <si>
    <t>虚灵勇士萨兰德</t>
  </si>
  <si>
    <t>大师级枪骑士</t>
  </si>
  <si>
    <t>穆戈尔的勇士</t>
  </si>
  <si>
    <t>科多兽骑手</t>
  </si>
  <si>
    <t>十字军统领</t>
  </si>
  <si>
    <t>杂耍吞法者</t>
  </si>
  <si>
    <t>裁决者图哈特</t>
  </si>
  <si>
    <t>骷髅骑士</t>
  </si>
  <si>
    <t>俘获的冰虫</t>
  </si>
  <si>
    <t>冰喉</t>
  </si>
  <si>
    <t>天空上尉库拉格</t>
  </si>
  <si>
    <t>北海海怪</t>
  </si>
  <si>
    <t>战吼：造成4点伤害。</t>
  </si>
  <si>
    <t>冰吼</t>
  </si>
  <si>
    <t>冰霜巨人</t>
  </si>
  <si>
    <t>乌鸦神像</t>
  </si>
  <si>
    <t>骑乘迅猛龙</t>
  </si>
  <si>
    <t>丛林枭兽</t>
  </si>
  <si>
    <t>毒镖陷阱</t>
  </si>
  <si>
    <t>探险帽</t>
  </si>
  <si>
    <t>使一个随从获得+1/+1，以及亡语：将一个探险帽置入你的手牌。</t>
  </si>
  <si>
    <t>大漠沙驼</t>
  </si>
  <si>
    <t>老旧的火把</t>
  </si>
  <si>
    <t>复活的铠甲</t>
  </si>
  <si>
    <t>你的英雄每次只会受到1点伤害。</t>
  </si>
  <si>
    <t>虚灵巫师</t>
  </si>
  <si>
    <t>审判</t>
  </si>
  <si>
    <t>奥达曼守护者</t>
  </si>
  <si>
    <t>亡者归来</t>
  </si>
  <si>
    <t>博物馆馆长</t>
  </si>
  <si>
    <t>极恶之咒</t>
  </si>
  <si>
    <t>埋葬</t>
  </si>
  <si>
    <t>深渊巨蟒</t>
  </si>
  <si>
    <t>石化迅猛龙</t>
  </si>
  <si>
    <t>盗墓匪贼</t>
  </si>
  <si>
    <t>亡语：将一个幸运币置入你的手牌。</t>
  </si>
  <si>
    <t>坑道穴居人</t>
  </si>
  <si>
    <t>当你过载时，每一个被锁的法力水晶会使其获得+1攻击力。</t>
  </si>
  <si>
    <t>顽石元素</t>
  </si>
  <si>
    <t>鱼人恩典</t>
  </si>
  <si>
    <t>遗物搜寻者</t>
  </si>
  <si>
    <t>黑市摊贩</t>
  </si>
  <si>
    <t>拉法姆的诅咒</t>
  </si>
  <si>
    <t>诅咒之刃</t>
  </si>
  <si>
    <t>凶暴猿猴</t>
  </si>
  <si>
    <t>黑曜石毁灭者</t>
  </si>
  <si>
    <t>在你的回合结束时，召唤一个1/1并具有嘲讽的圣甲虫。</t>
  </si>
  <si>
    <t>鱼人宝宝</t>
  </si>
  <si>
    <t>芬利·莫格顿爵士</t>
  </si>
  <si>
    <t>战吼：发现一个新的基础英雄技能。</t>
  </si>
  <si>
    <t>宝石甲虫</t>
  </si>
  <si>
    <t>巨型蟾蜍</t>
  </si>
  <si>
    <t>亡语：对一个随机敌人造成1点伤害。</t>
  </si>
  <si>
    <t>布莱恩·铜须</t>
  </si>
  <si>
    <t>A3型机械金刚</t>
  </si>
  <si>
    <t>墓穴蜘蛛</t>
  </si>
  <si>
    <t>诡异的雕像</t>
  </si>
  <si>
    <t>远古暗影</t>
  </si>
  <si>
    <t>战吼：将一张“远古诅咒”牌洗入你的牌库。当你抽到该牌，便会受到7点伤害。</t>
  </si>
  <si>
    <t>伊莉斯·逐星</t>
  </si>
  <si>
    <t>战吼：将“黄金猿藏宝图”洗入你的牌库。</t>
  </si>
  <si>
    <t>阿努比萨斯哨兵</t>
  </si>
  <si>
    <t>亡语：使一个随机友方随从获得+3/+3。</t>
  </si>
  <si>
    <t>集合石</t>
  </si>
  <si>
    <t>每当你施放一个法术，召唤一个法力值消耗相同的随机随从。</t>
  </si>
  <si>
    <t>纳迦海巫</t>
  </si>
  <si>
    <t>西风灯神</t>
  </si>
  <si>
    <t>摇摆的俾格米</t>
  </si>
  <si>
    <t>亡语：召唤三个2/2的俾格米。</t>
  </si>
  <si>
    <t>雷诺·杰克逊</t>
  </si>
  <si>
    <t>战吼：如果你的牌库里没有相同的牌，则为你的英雄恢复所有生命值。</t>
  </si>
  <si>
    <t>石化魔暴龙</t>
  </si>
  <si>
    <t>虚灵大盗拉法姆</t>
  </si>
  <si>
    <t>战吼：发现一张强大的神器牌。</t>
  </si>
  <si>
    <t>上古之神</t>
  </si>
  <si>
    <t>野性之怒</t>
  </si>
  <si>
    <t>获得一个空的法力水晶。</t>
  </si>
  <si>
    <t>禁忌古树</t>
  </si>
  <si>
    <t>战吼：消耗你所有的法力值，每消耗一点法力值，便获得+1/+1。</t>
  </si>
  <si>
    <t>亚煞极印记</t>
  </si>
  <si>
    <t>腐化灰熊</t>
  </si>
  <si>
    <t>在你召唤一个随从后，使其获得+1/+1。</t>
  </si>
  <si>
    <t>卡拉克西织珀者</t>
  </si>
  <si>
    <t>范达尔·鹿盔</t>
  </si>
  <si>
    <t>黑暗鸦人</t>
  </si>
  <si>
    <t>炽炎蝙蝠</t>
  </si>
  <si>
    <t>搜寻猎物</t>
  </si>
  <si>
    <t>腐肉虫</t>
  </si>
  <si>
    <t>寄生感染</t>
  </si>
  <si>
    <t>狼人追猎者</t>
  </si>
  <si>
    <t>战吼：使你手牌中所有具有亡语的随从获得+1/+1。</t>
  </si>
  <si>
    <t>寄生恶狼</t>
  </si>
  <si>
    <t>亡语：召唤两个1/1的蜘蛛。</t>
  </si>
  <si>
    <t>哈霍兰公主</t>
  </si>
  <si>
    <t>巨型沙虫</t>
  </si>
  <si>
    <t>兽群呼唤</t>
  </si>
  <si>
    <t>召唤所有三种动物伙伴。</t>
  </si>
  <si>
    <t>禁忌烈焰</t>
  </si>
  <si>
    <t>消耗你所有的法力值，对一个随从造成等同于所消耗法力值数量的伤害。</t>
  </si>
  <si>
    <t>冰爆</t>
  </si>
  <si>
    <t>消灭一个被冻结的随从。</t>
  </si>
  <si>
    <t>邪教女巫</t>
  </si>
  <si>
    <t>暮光烈焰召唤者</t>
  </si>
  <si>
    <t>秘法宝典</t>
  </si>
  <si>
    <t>随机将三张法师的法术牌置入你的手牌。</t>
  </si>
  <si>
    <t>阿诺玛鲁斯</t>
  </si>
  <si>
    <t>亡语：对所有随从造成8点伤害。</t>
  </si>
  <si>
    <t>禁忌治疗</t>
  </si>
  <si>
    <t>消耗你所有的法力值，恢复等同于所消耗法力值数量两倍的生命值。</t>
  </si>
  <si>
    <t>神圣之力</t>
  </si>
  <si>
    <t>使一个随从获得+1/+2。</t>
  </si>
  <si>
    <t>无私的英雄</t>
  </si>
  <si>
    <t>亡语：使一个随机友方随从获得圣盾。</t>
  </si>
  <si>
    <t>邪鳍审判者</t>
  </si>
  <si>
    <t>黑暗曙光</t>
  </si>
  <si>
    <t>发现一张随从牌。使其获得+1/+1。</t>
  </si>
  <si>
    <t>集结之刃</t>
  </si>
  <si>
    <t>战吼：使你具有圣盾的随从获得+1/+1。</t>
  </si>
  <si>
    <t>夜色镇执法官</t>
  </si>
  <si>
    <t>每当你召唤一个生命值为1的随从，便使其获得圣盾。</t>
  </si>
  <si>
    <t>惩黑除恶</t>
  </si>
  <si>
    <t>召唤五个1/1的白银之手新兵。</t>
  </si>
  <si>
    <t>光耀之主拉格纳罗斯</t>
  </si>
  <si>
    <t>禁忌畸变</t>
  </si>
  <si>
    <t>兜帽侍僧</t>
  </si>
  <si>
    <t>暗言术：骇</t>
  </si>
  <si>
    <t>消灭所有攻击力小于或等于2的随从。</t>
  </si>
  <si>
    <t>夜色镇炼金师</t>
  </si>
  <si>
    <t>真言术：触</t>
  </si>
  <si>
    <t>使一个随从获得+2/+6。</t>
  </si>
  <si>
    <t>传令官沃拉兹</t>
  </si>
  <si>
    <t>战吼：召唤其他所有友方随从的复制，他们均为1/1。</t>
  </si>
  <si>
    <t>执刃教徒</t>
  </si>
  <si>
    <t>连击：获得+1/+1。</t>
  </si>
  <si>
    <t>深渊探险</t>
  </si>
  <si>
    <t>发现一张亡语牌。</t>
  </si>
  <si>
    <t>幽暗城商贩</t>
  </si>
  <si>
    <t>暗影打击</t>
  </si>
  <si>
    <t>南海畸变船长</t>
  </si>
  <si>
    <t>亡语：使你的武器获得+2攻击力。</t>
  </si>
  <si>
    <t>毒心者夏克里尔</t>
  </si>
  <si>
    <t>战吼，亡语：随机将一张毒素牌置入你的手牌。</t>
  </si>
  <si>
    <t>暗影施法者</t>
  </si>
  <si>
    <t>菊花茶</t>
  </si>
  <si>
    <t>克苏恩之刃</t>
  </si>
  <si>
    <t>原始融合</t>
  </si>
  <si>
    <t>你每有一个图腾，就使一个随从获得+1/+1。</t>
  </si>
  <si>
    <t>异变</t>
  </si>
  <si>
    <t>雷暴术</t>
  </si>
  <si>
    <t>永恒哨卫</t>
  </si>
  <si>
    <t>战吼：将你所有过载的法力水晶解锁。</t>
  </si>
  <si>
    <t>投火无面者</t>
  </si>
  <si>
    <t>升腾者海纳泽尔</t>
  </si>
  <si>
    <t>每当你的法术造成伤害时，为你的英雄恢复等量的生命值。</t>
  </si>
  <si>
    <t>禁忌仪式</t>
  </si>
  <si>
    <t>亡语：召唤一个1/1的暗影兽。</t>
  </si>
  <si>
    <t>夜色镇图书管理员</t>
  </si>
  <si>
    <t>弃暗投明</t>
  </si>
  <si>
    <t>夜色镇议员</t>
  </si>
  <si>
    <t>狂乱传染</t>
  </si>
  <si>
    <t>渡魂者</t>
  </si>
  <si>
    <t>古加尔</t>
  </si>
  <si>
    <t>末日降临</t>
  </si>
  <si>
    <t>消灭所有随从。每消灭一个随从，便抽一张牌。</t>
  </si>
  <si>
    <t>恩佐斯的副官</t>
  </si>
  <si>
    <t>战吼：装备一把1/3的锈蚀铁钩。</t>
  </si>
  <si>
    <t>化血为脓</t>
  </si>
  <si>
    <t>战吼：对所有其他随从造成1点伤害。</t>
  </si>
  <si>
    <t>血帆教徒</t>
  </si>
  <si>
    <t>复制所有受伤的友方随从，并将其置入你的手牌。</t>
  </si>
  <si>
    <t>血蹄勇士</t>
  </si>
  <si>
    <t>钢铁触须</t>
  </si>
  <si>
    <t>亡语：将这把武器移回你的手牌。</t>
  </si>
  <si>
    <t>上古之神护卫</t>
  </si>
  <si>
    <t>马尔考罗克</t>
  </si>
  <si>
    <t>恩佐斯的触须</t>
  </si>
  <si>
    <t>亡语：对所有随从造成1点伤害。</t>
  </si>
  <si>
    <t>狂热的新兵</t>
  </si>
  <si>
    <t>亡语：使一个随机友方随从获得+1/+1。</t>
  </si>
  <si>
    <t>暮光地卜师</t>
  </si>
  <si>
    <t>暮色野猪</t>
  </si>
  <si>
    <t>扭曲的狼人</t>
  </si>
  <si>
    <t>邪灵召唤师</t>
  </si>
  <si>
    <t>恩佐斯的子嗣</t>
  </si>
  <si>
    <t>亡语：使你的所有随从获得+1/+1。</t>
  </si>
  <si>
    <t>裂地触须</t>
  </si>
  <si>
    <t>暮光尊者</t>
  </si>
  <si>
    <t>怨影狂怒者</t>
  </si>
  <si>
    <t>克苏恩的信徒</t>
  </si>
  <si>
    <t>异种群居蝎</t>
  </si>
  <si>
    <t>在本回合中，除非你的英雄进行过攻击，否则无法进行攻击。</t>
  </si>
  <si>
    <t>被感染的牛头人</t>
  </si>
  <si>
    <t>被感染的贮藏者</t>
  </si>
  <si>
    <t>亡语：抽一张牌。</t>
  </si>
  <si>
    <t>畸变狂战士</t>
  </si>
  <si>
    <t>法术伤害+2</t>
  </si>
  <si>
    <t>克苏恩的侍从</t>
  </si>
  <si>
    <t>奥秘吞噬者</t>
  </si>
  <si>
    <t>战吼：摧毁所有敌方奥秘。每摧毁一个，便获得+1/+1。</t>
  </si>
  <si>
    <t>黑水海盗</t>
  </si>
  <si>
    <t>午夜噩龙</t>
  </si>
  <si>
    <t>战吼：你每有一张其它手牌，便获得+1攻击力。</t>
  </si>
  <si>
    <t>巨型独眼怪</t>
  </si>
  <si>
    <t>嘲讽，战吼：每有一个敌方随从，便获得+1生命值。</t>
  </si>
  <si>
    <t>暮光召唤师</t>
  </si>
  <si>
    <t>亡语：召唤一个5/5的无面破坏者。</t>
  </si>
  <si>
    <t>无面蹒跚者</t>
  </si>
  <si>
    <t>闹闹机器人</t>
  </si>
  <si>
    <t>邪教药剂师</t>
  </si>
  <si>
    <t>腐化治疗机器人</t>
  </si>
  <si>
    <t>战吼：与另一个友方随从交换属性值。</t>
  </si>
  <si>
    <t>末日践行者</t>
  </si>
  <si>
    <t>蛛魔先知</t>
  </si>
  <si>
    <t>腐化先知</t>
  </si>
  <si>
    <t>战吼：对所有非鱼人随从造成2点伤害。</t>
  </si>
  <si>
    <t>斯克拉姆狂热者</t>
  </si>
  <si>
    <t>梦魇之龙</t>
  </si>
  <si>
    <t>上古之神先驱</t>
  </si>
  <si>
    <t>山谷之王穆克拉</t>
  </si>
  <si>
    <t>战吼：将两个香蕉置入你的手牌。</t>
  </si>
  <si>
    <t>毒沼爬行者</t>
  </si>
  <si>
    <t>畸变的龙鹰</t>
  </si>
  <si>
    <t>艾尔文灾星霍格</t>
  </si>
  <si>
    <t>维克洛尔大帝</t>
  </si>
  <si>
    <t>惊骇恐魔</t>
  </si>
  <si>
    <t>厄运召唤者</t>
  </si>
  <si>
    <t>波戈蒙斯塔</t>
  </si>
  <si>
    <t>每当波戈蒙斯塔攻击并消灭一个随从，便获得+2/+2。</t>
  </si>
  <si>
    <t>无面巨兽</t>
  </si>
  <si>
    <t>恩佐斯</t>
  </si>
  <si>
    <t>战吼：召唤所有你在本局对战中死亡的，并具有亡语的随从。</t>
  </si>
  <si>
    <t>克苏恩</t>
  </si>
  <si>
    <t>亚煞极</t>
  </si>
  <si>
    <t>在你的回合结束时，将一个随从从你的牌库置入战场。</t>
  </si>
  <si>
    <t>魔法乌鸦</t>
  </si>
  <si>
    <t>卡拉赞</t>
  </si>
  <si>
    <t>展览馆守卫</t>
  </si>
  <si>
    <t>战吼：选择一个友方野兽，召唤一个它的复制。</t>
  </si>
  <si>
    <t>月光林地传送门</t>
  </si>
  <si>
    <t>慈祥的外婆</t>
  </si>
  <si>
    <t>豹子戏法</t>
  </si>
  <si>
    <t>神秘女猎手</t>
  </si>
  <si>
    <t>呓语魔典</t>
  </si>
  <si>
    <t>战吼：随机将一张法师的法术牌置入你的手牌。</t>
  </si>
  <si>
    <t>麦迪文的男仆</t>
  </si>
  <si>
    <t>火焰之地传送门</t>
  </si>
  <si>
    <t>夜魇骑士</t>
  </si>
  <si>
    <t>银月城传送门</t>
  </si>
  <si>
    <t>象牙骑士</t>
  </si>
  <si>
    <t>净化</t>
  </si>
  <si>
    <t>沉默一个友方随从，抽一张牌。</t>
  </si>
  <si>
    <t>宴会牧师</t>
  </si>
  <si>
    <t>玛瑙主教</t>
  </si>
  <si>
    <t>吹嘘海盗</t>
  </si>
  <si>
    <t>致命餐叉</t>
  </si>
  <si>
    <t>虚灵商人</t>
  </si>
  <si>
    <t>大漩涡传送门</t>
  </si>
  <si>
    <t>邪恶的巫医</t>
  </si>
  <si>
    <t>玛克扎尔的小鬼</t>
  </si>
  <si>
    <t>每当你弃掉一张牌时，抽一张牌。</t>
  </si>
  <si>
    <t>镀银魔像</t>
  </si>
  <si>
    <t>如果你弃掉了这张随从牌，则会召唤它。</t>
  </si>
  <si>
    <t>附灵术</t>
  </si>
  <si>
    <t>召唤一个1/1的蜡烛，2/2的扫帚和3/3的茶壶。</t>
  </si>
  <si>
    <t>保卫国王</t>
  </si>
  <si>
    <t>铁炉堡传送门</t>
  </si>
  <si>
    <t>愚者之灾</t>
  </si>
  <si>
    <t>奥术畸体</t>
  </si>
  <si>
    <t>虚空幽龙史学家</t>
  </si>
  <si>
    <t>战吼：如果你的手牌中有龙牌，便发现一张龙牌。</t>
  </si>
  <si>
    <t>自负的演员</t>
  </si>
  <si>
    <t>橱柜蜘蛛</t>
  </si>
  <si>
    <t>机械动物管理员</t>
  </si>
  <si>
    <t>战吼：使一个随机友方野兽，龙和鱼人获得+1/+1。</t>
  </si>
  <si>
    <t>紫罗兰法师</t>
  </si>
  <si>
    <t>莫罗斯</t>
  </si>
  <si>
    <t>战吼：召唤一个0/5并具有嘲讽的随从。</t>
  </si>
  <si>
    <t>巴内斯</t>
  </si>
  <si>
    <t>战吼：随机挑选你牌库里的一个随从，召唤一个1/1的复制。</t>
  </si>
  <si>
    <t>展览馆法师</t>
  </si>
  <si>
    <t>战吼：使一个随机友方野兽，龙和鱼人获得+2/+2。</t>
  </si>
  <si>
    <t>鸟禽守护者</t>
  </si>
  <si>
    <t>玛克扎尔王子</t>
  </si>
  <si>
    <t>沟渠潜伏者</t>
  </si>
  <si>
    <t>书卷之龙</t>
  </si>
  <si>
    <t>战吼：如果你的手牌中有龙牌，则消灭一个攻击力小于或等于3的敌方随从。</t>
  </si>
  <si>
    <t>馆长</t>
  </si>
  <si>
    <t>奥术巨人</t>
  </si>
  <si>
    <t>玉莲印记</t>
  </si>
  <si>
    <t>加基森</t>
  </si>
  <si>
    <t>使你所有的随从获得+1/+1。</t>
  </si>
  <si>
    <t>青玉护符</t>
  </si>
  <si>
    <t>青玉绽放</t>
  </si>
  <si>
    <t>召唤一个青玉魔像，获得一个空的法力水晶。</t>
  </si>
  <si>
    <t>天神唤梦者</t>
  </si>
  <si>
    <t>妙手空空</t>
  </si>
  <si>
    <t>每控制一个友方随从，便获得一个空的法力水晶。</t>
  </si>
  <si>
    <t>兔妖教头</t>
  </si>
  <si>
    <t>战吼：使一个友方野兽获得+2/+2。</t>
  </si>
  <si>
    <t>新月视界</t>
  </si>
  <si>
    <t>青玉巨兽</t>
  </si>
  <si>
    <t>嘲讽，战吼：召唤一个青玉魔像。</t>
  </si>
  <si>
    <t>遗忘之王库恩</t>
  </si>
  <si>
    <t>抉择：获得10点护甲值；或者复原你的法力水晶。</t>
  </si>
  <si>
    <t>雄斑虎</t>
  </si>
  <si>
    <t>战吼：召唤一个1/1的雌斑虎。</t>
  </si>
  <si>
    <t>走私货物</t>
  </si>
  <si>
    <t>使你手牌中的一个随机野兽牌获得+2/+2。</t>
  </si>
  <si>
    <t>军备宝箱</t>
  </si>
  <si>
    <t>穴居人驯兽师</t>
  </si>
  <si>
    <t>战吼：使你手牌中的一个随机野兽牌获得+1/+1。</t>
  </si>
  <si>
    <t>豺狼人土枪手</t>
  </si>
  <si>
    <t>瘟疫鼠群</t>
  </si>
  <si>
    <t>驮运科多兽</t>
  </si>
  <si>
    <t>战吼：造成等同于该随从攻击力的伤害。</t>
  </si>
  <si>
    <t>食人鱼喷枪</t>
  </si>
  <si>
    <t>冰冻药水</t>
  </si>
  <si>
    <t>冻结一个敌人。</t>
  </si>
  <si>
    <t>暗金教侍从</t>
  </si>
  <si>
    <t>变形药水</t>
  </si>
  <si>
    <t>火山药水</t>
  </si>
  <si>
    <t>狂热铸魂者</t>
  </si>
  <si>
    <t>凛风巫师</t>
  </si>
  <si>
    <t>暗金教水晶侍女</t>
  </si>
  <si>
    <t>强能奥术飞弹</t>
  </si>
  <si>
    <t>墨水大师索莉娅</t>
  </si>
  <si>
    <t>风驰电掣</t>
  </si>
  <si>
    <t>使你手牌中的所有随从牌获得+1/+1。</t>
  </si>
  <si>
    <t>战吼：使你手牌中的一个随机鱼人牌获得+1/+1。</t>
  </si>
  <si>
    <t>战术撤离</t>
  </si>
  <si>
    <t>奥秘：当一个友方随从死亡时，将其移回你的手牌。</t>
  </si>
  <si>
    <t>亡语：如果该随从的攻击力大于或等于2，抽一张牌。</t>
  </si>
  <si>
    <t>污手街供货商</t>
  </si>
  <si>
    <t>战吼：使你手牌中的所有随从牌获得+1/+1。</t>
  </si>
  <si>
    <t>三教九流</t>
  </si>
  <si>
    <t>燃鬃·自走炮</t>
  </si>
  <si>
    <t>污手街惩罚者</t>
  </si>
  <si>
    <t>在你的回合结束时，使你手牌中的所有随从牌获得+1/+1。</t>
  </si>
  <si>
    <t>污手街守护者</t>
  </si>
  <si>
    <t>嘲讽，战吼：使相邻的随从获得圣盾。</t>
  </si>
  <si>
    <t>疯狂药水</t>
  </si>
  <si>
    <t>直到回合结束，获得一个攻击力小于或等于2的敌方随从的控制权。</t>
  </si>
  <si>
    <t>缩小药水</t>
  </si>
  <si>
    <t>在本回合中，使所有敌方随从获得-3攻击力。</t>
  </si>
  <si>
    <t>法力晶簇</t>
  </si>
  <si>
    <t>暗金教鸦人祭司</t>
  </si>
  <si>
    <t>强效治疗药水</t>
  </si>
  <si>
    <t>暗金教窃歌者</t>
  </si>
  <si>
    <t>龙人侦测者</t>
  </si>
  <si>
    <t>战吼：如果你的手牌中有龙牌，便发现你对手牌库中的一张牌。</t>
  </si>
  <si>
    <t>缚链者拉兹</t>
  </si>
  <si>
    <t>龙息药水</t>
  </si>
  <si>
    <t>伪造的幸运币</t>
  </si>
  <si>
    <t>青玉飞镖</t>
  </si>
  <si>
    <t>青玉游荡者</t>
  </si>
  <si>
    <t>潜行，亡语：召唤一个青玉魔像。</t>
  </si>
  <si>
    <t>加基森摆渡人</t>
  </si>
  <si>
    <t>连击：将一个友方随从移回你的手牌。</t>
  </si>
  <si>
    <t>暗影狂怒者</t>
  </si>
  <si>
    <t>收集者沙库尔</t>
  </si>
  <si>
    <t>暗影大师</t>
  </si>
  <si>
    <t>战吼：使一个具有潜行的随从获得+2/+2。</t>
  </si>
  <si>
    <t>玉莲帮刺客</t>
  </si>
  <si>
    <t>土地精海盗</t>
  </si>
  <si>
    <t>先到先得</t>
  </si>
  <si>
    <t>青玉之爪</t>
  </si>
  <si>
    <t>衰变</t>
  </si>
  <si>
    <t>青玉闪电</t>
  </si>
  <si>
    <t>神奇四鱼</t>
  </si>
  <si>
    <t>召唤四个1/1的鱼人。</t>
  </si>
  <si>
    <t>锦鱼人水语者</t>
  </si>
  <si>
    <t>白眼大侠</t>
  </si>
  <si>
    <t>青玉酋长</t>
  </si>
  <si>
    <t>血怒药水</t>
  </si>
  <si>
    <t>使一个随从获得+3攻击力。如果该随从是恶魔，还会获得+3生命值。</t>
  </si>
  <si>
    <t>无证药剂师</t>
  </si>
  <si>
    <t>爆晶药水</t>
  </si>
  <si>
    <t>消灭一个随从，和你的一个法力水晶。</t>
  </si>
  <si>
    <t>魔瘾结晶者</t>
  </si>
  <si>
    <t>战吼：使你的所有恶魔获得+1/+1。</t>
  </si>
  <si>
    <t>海魔钉刺者</t>
  </si>
  <si>
    <t>战吼：在本回合中，你召唤的下一个鱼人不再消耗法力值，转而消耗生命值。</t>
  </si>
  <si>
    <t>邪火药水</t>
  </si>
  <si>
    <t>暗金教恶魔商贩</t>
  </si>
  <si>
    <t>在你的回合结束时，将一张随机恶魔牌置入你的手牌。</t>
  </si>
  <si>
    <t>渊狱惩击者</t>
  </si>
  <si>
    <t>战吼：对所有其他角色造成3点伤害。</t>
  </si>
  <si>
    <t>唤魔者克鲁尔</t>
  </si>
  <si>
    <t>战吼：如果你的牌库里没有相同的牌，则将你手牌中所有的恶魔牌置入战场。</t>
  </si>
  <si>
    <t>盛气凌人</t>
  </si>
  <si>
    <t>发现一个具有嘲讽的随从。</t>
  </si>
  <si>
    <t>公辩律师</t>
  </si>
  <si>
    <t>失窃物资</t>
  </si>
  <si>
    <t>鱼死网破</t>
  </si>
  <si>
    <t>霍巴特·钩锤</t>
  </si>
  <si>
    <t>战吼：使你的手牌和牌库里的所有武器牌获得+1攻击力。</t>
  </si>
  <si>
    <t>污手街典当师</t>
  </si>
  <si>
    <t>污手玩具商</t>
  </si>
  <si>
    <t>黄铜指虎</t>
  </si>
  <si>
    <t>兽人铸甲师</t>
  </si>
  <si>
    <t>青玉之灵</t>
  </si>
  <si>
    <t>玉莲帮密探</t>
  </si>
  <si>
    <t>战吼：发现一张德鲁伊、潜行者或萨满祭司的职业牌。</t>
  </si>
  <si>
    <t>艾雅·黑掌</t>
  </si>
  <si>
    <t>战吼，亡语：召唤一个青玉魔像。</t>
  </si>
  <si>
    <t>污手街情报员</t>
  </si>
  <si>
    <t>战吼：发现一张猎人、圣骑士或战士的职业牌。</t>
  </si>
  <si>
    <t>污手街走私者</t>
  </si>
  <si>
    <t>唐·汉古</t>
  </si>
  <si>
    <t>暗金教信使</t>
  </si>
  <si>
    <t>战吼：发现一张法师、牧师或术士的职业牌。</t>
  </si>
  <si>
    <t>暗金教炼金师</t>
  </si>
  <si>
    <t>战吼：随机将一张药水牌置入你的手牌。</t>
  </si>
  <si>
    <t>卡扎库斯</t>
  </si>
  <si>
    <t>亡灵药剂师</t>
  </si>
  <si>
    <t>蹩脚海盗</t>
  </si>
  <si>
    <t>鼬鼠挖掘工</t>
  </si>
  <si>
    <t>亡语：将该随从洗入你对手的牌库。</t>
  </si>
  <si>
    <t>海盗帕奇斯</t>
  </si>
  <si>
    <t>吹箭鱼人</t>
  </si>
  <si>
    <t>加基森名媛</t>
  </si>
  <si>
    <t>热心的酒保</t>
  </si>
  <si>
    <t>卑劣的脏鼠</t>
  </si>
  <si>
    <t>嘲讽，战吼：你的对手将一个随机随从从其手牌置入战场。</t>
  </si>
  <si>
    <t>毒性污水软泥怪</t>
  </si>
  <si>
    <t>后街男巫</t>
  </si>
  <si>
    <t>杂耍小鬼</t>
  </si>
  <si>
    <t>重装佣兵</t>
  </si>
  <si>
    <t>黑金大亨</t>
  </si>
  <si>
    <t>邪兽人噬魂魔</t>
  </si>
  <si>
    <t>大富翁比尔杜</t>
  </si>
  <si>
    <t>女警萨莉</t>
  </si>
  <si>
    <t>亡语：对所有敌方随从造成等同于该随从攻击力的伤害。</t>
  </si>
  <si>
    <t>猢狲医者</t>
  </si>
  <si>
    <t>战吼：为一个随从恢复所有生命值。</t>
  </si>
  <si>
    <t>化学怪人</t>
  </si>
  <si>
    <t>狼人欺诈者</t>
  </si>
  <si>
    <t>战吼：使你的武器获得+1攻击力。</t>
  </si>
  <si>
    <t>野猪骑士塔纳利</t>
  </si>
  <si>
    <t>勇敢的记者</t>
  </si>
  <si>
    <t>每当你的对手抽一张牌时，便获得+1/+1。</t>
  </si>
  <si>
    <t>后院保镖</t>
  </si>
  <si>
    <t>“鲨鱼”加佐</t>
  </si>
  <si>
    <t>每当该随从进行攻击时，双方玩家抽若干数量的牌，直到拥有三张手牌。</t>
  </si>
  <si>
    <t>功夫大师</t>
  </si>
  <si>
    <t>街头调查员</t>
  </si>
  <si>
    <t>战吼：使所有敌方随从失去潜行。</t>
  </si>
  <si>
    <t>猩红法力浮龙</t>
  </si>
  <si>
    <t>爆破小队</t>
  </si>
  <si>
    <t>二流打手</t>
  </si>
  <si>
    <t>魅影歹徒</t>
  </si>
  <si>
    <t>战吼：召唤该随从的两个复制。</t>
  </si>
  <si>
    <t>野猪骑士斯派克</t>
  </si>
  <si>
    <t>战吼：如果一个敌方随从具有嘲讽，便获得冲锋。</t>
  </si>
  <si>
    <t>穴居人强盗</t>
  </si>
  <si>
    <t>飞火流星·芬杰</t>
  </si>
  <si>
    <t>犯罪高手</t>
  </si>
  <si>
    <t>战吼：召唤一个6/6的食人魔。</t>
  </si>
  <si>
    <t>远古之树</t>
  </si>
  <si>
    <t>迪菲亚清道夫</t>
  </si>
  <si>
    <t>战吼：沉默一个具有亡语的随从。</t>
  </si>
  <si>
    <t>发条强盗机器人</t>
  </si>
  <si>
    <t>每当该随从攻击另一个随从并存活时，抽一张牌。</t>
  </si>
  <si>
    <t>竞技推广员</t>
  </si>
  <si>
    <t>战吼：如果你控制一个生命值大于或等于6的随从，抽两张牌。</t>
  </si>
  <si>
    <t>野猪骑士蕾瑟兰</t>
  </si>
  <si>
    <t>郭雅夫人</t>
  </si>
  <si>
    <t>战吼：选择一个友方随从，与你牌库中的一个随从交换。</t>
  </si>
  <si>
    <t>拉希奥</t>
  </si>
  <si>
    <t>嘲讽，战吼：抽若干数量的牌，直到你抽到一张非龙牌。</t>
  </si>
  <si>
    <t>诺格弗格市长</t>
  </si>
  <si>
    <t>所有角色都会随机选择目标。</t>
  </si>
  <si>
    <t>大地之鳞</t>
  </si>
  <si>
    <t>丛林巨兽</t>
  </si>
  <si>
    <t>始祖龟劫掠者</t>
  </si>
  <si>
    <t>战吼：随机将一张攻击力大于或等于5的随从牌置入你的手牌。</t>
  </si>
  <si>
    <t>亡语：获得一个空的法力水晶。</t>
  </si>
  <si>
    <t>年迈的长颈龙</t>
  </si>
  <si>
    <t>变形神龟</t>
  </si>
  <si>
    <t>抉择：将该随从变形成为5/3并具有潜行；或者将该随从变形成为3/5并具有嘲讽。</t>
  </si>
  <si>
    <t>生长孢子</t>
  </si>
  <si>
    <t>进化你所有的随从。</t>
  </si>
  <si>
    <t>苍绿长颈龙</t>
  </si>
  <si>
    <t>战吼：进化。</t>
  </si>
  <si>
    <t>活体法力</t>
  </si>
  <si>
    <t>巨型蟒蛇</t>
  </si>
  <si>
    <t>亡语：从你手牌中召唤一个攻击力大于或等于5的随从。</t>
  </si>
  <si>
    <t>泰拉图斯</t>
  </si>
  <si>
    <t>无法成为法术或英雄技能的目标。</t>
  </si>
  <si>
    <t>宝石鹦鹉</t>
  </si>
  <si>
    <t>战吼：随机将一张野兽牌置入你的手牌。</t>
  </si>
  <si>
    <t>迅猛龙宝宝</t>
  </si>
  <si>
    <t>奔踏</t>
  </si>
  <si>
    <t>在本回合中，每当你使用一张野兽牌，随机将一张野兽牌置入你的手牌。</t>
  </si>
  <si>
    <t>湿地女王</t>
  </si>
  <si>
    <t>战吼：进化一个友方野兽。</t>
  </si>
  <si>
    <t>凶残撕咬</t>
  </si>
  <si>
    <t>恐龙学</t>
  </si>
  <si>
    <t>恐鳞追猎者</t>
  </si>
  <si>
    <t>托维尔守卫</t>
  </si>
  <si>
    <t>沼泽之王爵德</t>
  </si>
  <si>
    <t>打开时空之门</t>
  </si>
  <si>
    <t>活体风暴</t>
  </si>
  <si>
    <t>烈焰喷涌</t>
  </si>
  <si>
    <t>秘法学家</t>
  </si>
  <si>
    <t>战吼：从你的牌库中抽一张奥秘牌。</t>
  </si>
  <si>
    <t>远古雕文</t>
  </si>
  <si>
    <t>派烙斯</t>
  </si>
  <si>
    <t>法术共鸣</t>
  </si>
  <si>
    <t>熔岩镜像</t>
  </si>
  <si>
    <t>选择一个友方随从，召唤一个该随从的复制。</t>
  </si>
  <si>
    <t>蒸汽涌动者</t>
  </si>
  <si>
    <t>战吼：如果你在上个回合使用过元素牌，将一张“烈焰喷涌”置入你的手牌。</t>
  </si>
  <si>
    <t>陨石术</t>
  </si>
  <si>
    <t>迷失丛林</t>
  </si>
  <si>
    <t>召唤两个1/1的白银之手新兵。</t>
  </si>
  <si>
    <t>适者生存</t>
  </si>
  <si>
    <t>进化一个友方随从。</t>
  </si>
  <si>
    <t>最后的水晶龙</t>
  </si>
  <si>
    <t>水文学家</t>
  </si>
  <si>
    <t>蛮鱼勇士</t>
  </si>
  <si>
    <t>亡语：将你施放在该随从身上的所有法术移回你的手牌。</t>
  </si>
  <si>
    <t>光铸剑龙</t>
  </si>
  <si>
    <t>战吼：进化你的白银之手新兵。</t>
  </si>
  <si>
    <t>剑龙骑术</t>
  </si>
  <si>
    <t>使一个随从获得+2/+6并具有嘲讽。当该随从死亡时，召唤一个剑龙。</t>
  </si>
  <si>
    <t>守日者塔林姆</t>
  </si>
  <si>
    <t>巨化术</t>
  </si>
  <si>
    <t>联结治疗</t>
  </si>
  <si>
    <t>结晶预言者</t>
  </si>
  <si>
    <t>亡语：复制对手牌库中的一张牌，并将其置入你的手牌。</t>
  </si>
  <si>
    <t>唤醒造物者</t>
  </si>
  <si>
    <t>光照元素</t>
  </si>
  <si>
    <t>暗影视界</t>
  </si>
  <si>
    <t>幻象制造者</t>
  </si>
  <si>
    <t>战吼：选择一个友方随从，召唤一个它的1/1复制。</t>
  </si>
  <si>
    <t>好奇的萤根草</t>
  </si>
  <si>
    <t>始祖龟执盾者</t>
  </si>
  <si>
    <t>嘲讽，亡语：使一个随机友方随从获得+1/+1。</t>
  </si>
  <si>
    <t>“太阳裂片”莱拉</t>
  </si>
  <si>
    <t>每当你施放一个法术，随机将一张牧师法术牌置入你的手牌。</t>
  </si>
  <si>
    <t>琥口脱险</t>
  </si>
  <si>
    <t>幻觉</t>
  </si>
  <si>
    <t>发现一张对手的职业牌。</t>
  </si>
  <si>
    <t>探索地下洞穴</t>
  </si>
  <si>
    <t>刀瓣鞭笞者</t>
  </si>
  <si>
    <t>战吼：将一张可造成1点伤害的“刀瓣”置入你的手牌。</t>
  </si>
  <si>
    <t>刀瓣齐射</t>
  </si>
  <si>
    <t>将两张可造成1点伤害的“刀瓣”置入你的手牌。</t>
  </si>
  <si>
    <t>食人草</t>
  </si>
  <si>
    <t>浸毒武器</t>
  </si>
  <si>
    <t>使你的武器获得剧毒。</t>
  </si>
  <si>
    <t>拟态豆荚</t>
  </si>
  <si>
    <t>抽一张牌，然后复制该牌并置入你的手牌。</t>
  </si>
  <si>
    <t>黑曜石碎片</t>
  </si>
  <si>
    <t>“尸魔花”瑟拉金</t>
  </si>
  <si>
    <t>亡语：进入休眠状态。在一回合中使用四张牌可唤醒该随从。</t>
  </si>
  <si>
    <t>邪脊吞噬者</t>
  </si>
  <si>
    <t>空气元素</t>
  </si>
  <si>
    <t>鱼人总动员</t>
  </si>
  <si>
    <t>火羽先锋</t>
  </si>
  <si>
    <t>蛮鱼图腾</t>
  </si>
  <si>
    <t>在你的回合结束时，召唤一个1/1的鱼人。</t>
  </si>
  <si>
    <t>温泉守卫</t>
  </si>
  <si>
    <t>灵魂回响</t>
  </si>
  <si>
    <t>海潮涌动</t>
  </si>
  <si>
    <t>火山喷发</t>
  </si>
  <si>
    <t>岩石哨兵</t>
  </si>
  <si>
    <t>战吼：如果你在上个回合使用过元素牌，则召唤两个2/3并具有嘲讽的元素。</t>
  </si>
  <si>
    <t>战吼：如果你在上个回合使用过元素牌，则施放一个元素祈咒。</t>
  </si>
  <si>
    <t>拉卡利献祭</t>
  </si>
  <si>
    <t>腐化迷雾</t>
  </si>
  <si>
    <t>腐蚀所有随从，在你的下个回合开始时将其消灭。</t>
  </si>
  <si>
    <t>血色绽放</t>
  </si>
  <si>
    <t>在本回合中，你施放的下一个法术不再消耗法力值，转而消耗生命值。</t>
  </si>
  <si>
    <t>萨瓦丝女王</t>
  </si>
  <si>
    <t>每当你弃掉这张牌时，使其获得+2/+2，并重新置入你的手牌。</t>
  </si>
  <si>
    <t>聒噪的挖掘者</t>
  </si>
  <si>
    <t>饥饿的翼手龙</t>
  </si>
  <si>
    <t>拉卡利地狱犬</t>
  </si>
  <si>
    <t>焦油潜伏者</t>
  </si>
  <si>
    <t>喂食时间</t>
  </si>
  <si>
    <t>残暴的恐龙术士</t>
  </si>
  <si>
    <t>亡语：随机召唤一个你在本局对战中弃掉的友方随从。</t>
  </si>
  <si>
    <t>铜皮铁甲</t>
  </si>
  <si>
    <t>获得5点护甲值。</t>
  </si>
  <si>
    <t>熔岩之刃</t>
  </si>
  <si>
    <t>如果这张牌在你的手牌中，每个回合都会变成一张新的武器牌。</t>
  </si>
  <si>
    <t>火羽之心</t>
  </si>
  <si>
    <t>身陷绝境的哨卫</t>
  </si>
  <si>
    <t>探索安戈洛</t>
  </si>
  <si>
    <t>恐角龙宝宝</t>
  </si>
  <si>
    <t>基因转接</t>
  </si>
  <si>
    <t>复制所有受伤的友方随从。</t>
  </si>
  <si>
    <t>暴躁的恐角龙</t>
  </si>
  <si>
    <t>嘲讽，战吼：进化。</t>
  </si>
  <si>
    <t>焦油兽王</t>
  </si>
  <si>
    <t>暴龙之王摩什</t>
  </si>
  <si>
    <t>战吼：消灭所有受伤的随从。</t>
  </si>
  <si>
    <t>冰川裂片</t>
  </si>
  <si>
    <t>翡翠掠夺者</t>
  </si>
  <si>
    <t>战吼：对每个英雄造成1点伤害。</t>
  </si>
  <si>
    <t>火羽精灵</t>
  </si>
  <si>
    <t>战吼：将一张1/2的元素牌置入你的手牌。</t>
  </si>
  <si>
    <t>翡翠蜂后</t>
  </si>
  <si>
    <t>暴掠龙幼崽</t>
  </si>
  <si>
    <t>不稳定的元素</t>
  </si>
  <si>
    <t>亡语：对一个随机敌方随从造成3点伤害。</t>
  </si>
  <si>
    <t>倔强的蜗牛</t>
  </si>
  <si>
    <t>石塘猎人</t>
  </si>
  <si>
    <t>战吼：使一个友方鱼人获得+1/+1。</t>
  </si>
  <si>
    <t>葛拉卡爬行蟹</t>
  </si>
  <si>
    <t>战吼：消灭一个海盗，并获得+1/+1。</t>
  </si>
  <si>
    <t>卑劣的窃蛋者</t>
  </si>
  <si>
    <t>亡语：召唤两个1/1的迅猛龙。</t>
  </si>
  <si>
    <t>火岩元素</t>
  </si>
  <si>
    <t>亡语：将两张1/2的元素牌置入你的手牌。</t>
  </si>
  <si>
    <t>焦油爬行者</t>
  </si>
  <si>
    <t>巨型黄蜂</t>
  </si>
  <si>
    <t>雷霆蜥蜴</t>
  </si>
  <si>
    <t>战吼：如果你在上个回合使用过元素牌，则获得进化。</t>
  </si>
  <si>
    <t>蛮鱼斥候</t>
  </si>
  <si>
    <t>战吼：如果你控制其他任何鱼人，则发现一张鱼人牌。</t>
  </si>
  <si>
    <t>翼手龙宝宝</t>
  </si>
  <si>
    <t>巨齿刀叶</t>
  </si>
  <si>
    <t>魔暴龙蛋</t>
  </si>
  <si>
    <t>亡语：召唤一个5/5的魔暴龙。</t>
  </si>
  <si>
    <t>石丘防御者</t>
  </si>
  <si>
    <t>凶恶的雏龙</t>
  </si>
  <si>
    <t>贪食软泥怪</t>
  </si>
  <si>
    <t>战吼：摧毁对手的武器，并获得等同于其攻击力的护甲值。</t>
  </si>
  <si>
    <t>火羽凤凰</t>
  </si>
  <si>
    <t>剑龙</t>
  </si>
  <si>
    <t>托维尔塑石师</t>
  </si>
  <si>
    <t>热情的探险家</t>
  </si>
  <si>
    <t>温顺的巨壳龙</t>
  </si>
  <si>
    <t>战吼：进化你所有的鱼人。</t>
  </si>
  <si>
    <t>灵魂歌者安布拉</t>
  </si>
  <si>
    <t>沃拉斯</t>
  </si>
  <si>
    <t>在你对该随从施放一个法术后，召唤一个1/1的植物，并对其施放相同的法术。</t>
  </si>
  <si>
    <t>筑巢双头鹏</t>
  </si>
  <si>
    <t>战吼：如果你在上个回合使用过元素牌，则发现一张元素牌。</t>
  </si>
  <si>
    <t>苦潮多头蛇</t>
  </si>
  <si>
    <t>“开拓者”伊莉斯</t>
  </si>
  <si>
    <t>剑齿追猎者</t>
  </si>
  <si>
    <t>冰冻粉碎者</t>
  </si>
  <si>
    <t>在该随从攻击后，会自我冻结。</t>
  </si>
  <si>
    <t>“丛林猎人”赫米特</t>
  </si>
  <si>
    <t>风暴看守</t>
  </si>
  <si>
    <t>臃肿的蛇颈龙</t>
  </si>
  <si>
    <t>亡语：召唤三个1/1的鱼人。</t>
  </si>
  <si>
    <t>火山龙</t>
  </si>
  <si>
    <t>火焰使者</t>
  </si>
  <si>
    <t>战吼：如果你在上个回合使用过元素牌，则造成5点伤害。</t>
  </si>
  <si>
    <t>狂奔的魔暴龙</t>
  </si>
  <si>
    <t>冲锋，战吼：在本回合中无法攻击英雄。</t>
  </si>
  <si>
    <t>始生幼龙</t>
  </si>
  <si>
    <t>始祖龟预言者</t>
  </si>
  <si>
    <t>巨型乳齿象</t>
  </si>
  <si>
    <t>欧泽鲁克</t>
  </si>
  <si>
    <t>摩天龙</t>
  </si>
  <si>
    <t>剧毒</t>
  </si>
  <si>
    <t>虫群德鲁伊</t>
  </si>
  <si>
    <t>抉择：将该随从变形成为1/2并获得剧毒；或者将该随从变形成为1/5并获得嘲讽。</t>
  </si>
  <si>
    <t>地穴领主</t>
  </si>
  <si>
    <t>铁齿铜牙</t>
  </si>
  <si>
    <t>硬壳清道夫</t>
  </si>
  <si>
    <t>战吼：使你具有嘲讽的随从获得+2/+2。</t>
  </si>
  <si>
    <t>蛛网</t>
  </si>
  <si>
    <t>传播瘟疫</t>
  </si>
  <si>
    <t>召唤一个1/5并具有嘲讽的甲虫。如果你的对手拥有的随从更多，则再次施放该法术。</t>
  </si>
  <si>
    <t>命运织网蛛</t>
  </si>
  <si>
    <t>污染者玛法里奥</t>
  </si>
  <si>
    <t>抉择：召唤两个具有剧毒的蜘蛛；或者召唤两个具有嘲讽的甲虫。</t>
  </si>
  <si>
    <t>哈多诺克斯</t>
  </si>
  <si>
    <t>亡语：召唤所有你在本局对战中死亡的，并具有嘲讽的随从。</t>
  </si>
  <si>
    <t>终极感染</t>
  </si>
  <si>
    <t>装死</t>
  </si>
  <si>
    <t>眼镜蛇陷阱</t>
  </si>
  <si>
    <t>剧毒箭矢</t>
  </si>
  <si>
    <t>缝合追踪者</t>
  </si>
  <si>
    <t>战吼：从你的牌库中发现一张随从牌，复制该随从牌并置入你的手牌。</t>
  </si>
  <si>
    <t>熊鲨</t>
  </si>
  <si>
    <t>自爆肿胀蝠</t>
  </si>
  <si>
    <t>亡语：对所有敌方随从造成2点伤害。</t>
  </si>
  <si>
    <t>普崔塞德教授</t>
  </si>
  <si>
    <t>在你使用一个奥秘后，随机将一个猎人的奥秘置入战场。</t>
  </si>
  <si>
    <t>巨型尸蛛</t>
  </si>
  <si>
    <t>死亡猎手雷克萨</t>
  </si>
  <si>
    <t>憎恶弓箭手</t>
  </si>
  <si>
    <t>冰龙吐息</t>
  </si>
  <si>
    <t>寒冰行者</t>
  </si>
  <si>
    <t>冰冷鬼魂</t>
  </si>
  <si>
    <t>战吼：如果有敌人被冻结，抽一张牌。</t>
  </si>
  <si>
    <t>寒冰克隆</t>
  </si>
  <si>
    <t>奥秘：在你的对手使用一张随从牌后，将两张该随从的复制置入你的手牌。</t>
  </si>
  <si>
    <t>末日学徒</t>
  </si>
  <si>
    <t>模拟幻影</t>
  </si>
  <si>
    <t>复制你手牌中法力值消耗最低的随从牌。</t>
  </si>
  <si>
    <t>鬼影巫师</t>
  </si>
  <si>
    <t>战吼：将一张“镜像”法术牌置入你的手牌。</t>
  </si>
  <si>
    <t>冰封秘典</t>
  </si>
  <si>
    <t>将每种不同的奥秘从你的牌库中置入战场。</t>
  </si>
  <si>
    <t>辛达苟萨</t>
  </si>
  <si>
    <t>战吼：召唤两个0/1的被冰封的勇士。</t>
  </si>
  <si>
    <t>冰霜女巫吉安娜</t>
  </si>
  <si>
    <t>战吼：召唤一个3/6的水元素。本局对战中，你的所有元素具有吸血。</t>
  </si>
  <si>
    <t>正义保护者</t>
  </si>
  <si>
    <t>黑暗裁决</t>
  </si>
  <si>
    <t>殊死一搏</t>
  </si>
  <si>
    <t>使一个随从获得“亡语：回到战场，并具有1点生命值。”</t>
  </si>
  <si>
    <t>咆哮的指挥官</t>
  </si>
  <si>
    <t>战吼：从你的牌库中抽一张具有圣盾的随从牌。</t>
  </si>
  <si>
    <t>寒刃勇士</t>
  </si>
  <si>
    <t>冲锋，吸血</t>
  </si>
  <si>
    <t>傲慢的十字军</t>
  </si>
  <si>
    <t>亡语：如果此时是你对手的回合，则召唤一个2/2的食尸鬼。</t>
  </si>
  <si>
    <t>在一个友方随从失去圣盾后，获得+1攻击力。</t>
  </si>
  <si>
    <t>浴火者伯瓦尔</t>
  </si>
  <si>
    <t>黑色卫士</t>
  </si>
  <si>
    <t>黑锋骑士乌瑟尔</t>
  </si>
  <si>
    <t>吸血</t>
  </si>
  <si>
    <t>暗影升腾者</t>
  </si>
  <si>
    <t>在你的回合结束时，使另一个随机友方随从获得+1/+1。</t>
  </si>
  <si>
    <t>灵魂鞭笞</t>
  </si>
  <si>
    <t>酷虐侍僧</t>
  </si>
  <si>
    <t>永恒奴役</t>
  </si>
  <si>
    <t>发现一个本局对战中死亡的友方随从，并召唤该随从。</t>
  </si>
  <si>
    <t>吞噬意志</t>
  </si>
  <si>
    <t>暗影精华</t>
  </si>
  <si>
    <t>随机挑选你牌库里的一个随从，召唤一个5/5的复制。</t>
  </si>
  <si>
    <t>黑暗之拥</t>
  </si>
  <si>
    <t>大主教本尼迪塔斯</t>
  </si>
  <si>
    <t>暗影收割者安度因</t>
  </si>
  <si>
    <t>战吼：消灭所有攻击力大于或等于5的随从。</t>
  </si>
  <si>
    <t>黑曜石雕像</t>
  </si>
  <si>
    <t>末日回旋镖</t>
  </si>
  <si>
    <t>对一个随从投掷你的武器，对该随从造成等同于该武器攻击力的伤害，随后该武器返回你的手牌。</t>
  </si>
  <si>
    <t>吸血药膏</t>
  </si>
  <si>
    <t>使你的武器获得吸血。</t>
  </si>
  <si>
    <t>命运骨骰</t>
  </si>
  <si>
    <t>抽一张牌。如果这张牌具有亡语，则再次施放该法术。</t>
  </si>
  <si>
    <t>瘟疫科学家</t>
  </si>
  <si>
    <t>暗影之刃</t>
  </si>
  <si>
    <t>战吼：在本回合中，你的英雄获得免疫。</t>
  </si>
  <si>
    <t>符文熔铸游魂</t>
  </si>
  <si>
    <t>莉莉安·沃斯</t>
  </si>
  <si>
    <t>白骨大亨</t>
  </si>
  <si>
    <t>鬼灵匪贼</t>
  </si>
  <si>
    <t>虚空之影瓦莉拉</t>
  </si>
  <si>
    <t>冰钓术</t>
  </si>
  <si>
    <t>从你的牌库中抽两张鱼人牌。</t>
  </si>
  <si>
    <t>冷冻鱼人</t>
  </si>
  <si>
    <t>低温静滞</t>
  </si>
  <si>
    <t>使一个随从获得+3/+3，并使其冻结。</t>
  </si>
  <si>
    <t>达卡莱防御者</t>
  </si>
  <si>
    <t>破冰斧</t>
  </si>
  <si>
    <t>消灭所有受到该武器伤害的被冻结的随从。</t>
  </si>
  <si>
    <t>雪崩</t>
  </si>
  <si>
    <t>巫毒妖术师</t>
  </si>
  <si>
    <t>死亡先知萨尔</t>
  </si>
  <si>
    <t>莫拉比</t>
  </si>
  <si>
    <t>雪怒巨人</t>
  </si>
  <si>
    <t>血色狂欢者</t>
  </si>
  <si>
    <t>战吼：消灭一个友方随从，并获得+2/+2。</t>
  </si>
  <si>
    <t>吸取灵魂</t>
  </si>
  <si>
    <t>亵渎</t>
  </si>
  <si>
    <t>侏儒吸血鬼</t>
  </si>
  <si>
    <t>战吼：移除你对手的牌库顶的一张牌。</t>
  </si>
  <si>
    <t>咆哮魔</t>
  </si>
  <si>
    <t>强制牺牲</t>
  </si>
  <si>
    <t>选择一个友方随从，消灭该随从和一个随机敌方随从。</t>
  </si>
  <si>
    <t>变节</t>
  </si>
  <si>
    <t>卑鄙的恐惧魔王</t>
  </si>
  <si>
    <t>在你的回合结束时，对所有敌方随从造成1点伤害。</t>
  </si>
  <si>
    <t>鲜血女王兰娜瑟尔</t>
  </si>
  <si>
    <t>鲜血掠夺者古尔丹</t>
  </si>
  <si>
    <t>战吼：召唤所有在本局对战中死亡的友方恶魔。</t>
  </si>
  <si>
    <t>活化狂战士</t>
  </si>
  <si>
    <t>在你使用一张随从牌后，对被召唤的随从造成1点伤害。</t>
  </si>
  <si>
    <t>灵魂洪炉</t>
  </si>
  <si>
    <t>从你的牌库中抽两张武器牌。</t>
  </si>
  <si>
    <t>放马过来</t>
  </si>
  <si>
    <t>亡者之牌</t>
  </si>
  <si>
    <t>熔甲卫士</t>
  </si>
  <si>
    <t>瓦格里摄魂者</t>
  </si>
  <si>
    <t>血刃剃刀</t>
  </si>
  <si>
    <t>死亡幽魂</t>
  </si>
  <si>
    <t>腐面</t>
  </si>
  <si>
    <t>天灾领主加尔鲁什</t>
  </si>
  <si>
    <t>战吼：装备一把4/3的影之哀伤，影之哀伤同时对其攻击目标相邻的随从造成伤害。</t>
  </si>
  <si>
    <t>雪鳍企鹅</t>
  </si>
  <si>
    <t>阿彻鲁斯老兵</t>
  </si>
  <si>
    <t>战吼：使一个友方随从获得+1攻击力。</t>
  </si>
  <si>
    <t>每当该随从进行攻击，对敌方英雄造成2点伤害。</t>
  </si>
  <si>
    <t>死鳞骑士</t>
  </si>
  <si>
    <t>被污染的狂热者</t>
  </si>
  <si>
    <t>海象人渔夫</t>
  </si>
  <si>
    <t>战吼：使一个友方随从获得法术伤害+1。</t>
  </si>
  <si>
    <t>凯雷塞斯王子</t>
  </si>
  <si>
    <t>海德尼尔冰霜骑士</t>
  </si>
  <si>
    <t>战吼：冻结你的其他随从。</t>
  </si>
  <si>
    <t>亡语者</t>
  </si>
  <si>
    <t>战吼：在本回合中，使一个友方随从获得免疫。</t>
  </si>
  <si>
    <t>维库食尸鬼</t>
  </si>
  <si>
    <t>孱弱的掘墓者</t>
  </si>
  <si>
    <t>亡语：随机将一个具有亡语的随从置入你的手牌。</t>
  </si>
  <si>
    <t>摧心者</t>
  </si>
  <si>
    <t>双方英雄技能均无法使用。</t>
  </si>
  <si>
    <t>开心的食尸鬼</t>
  </si>
  <si>
    <t>达卡莱附魔师</t>
  </si>
  <si>
    <t>塔达拉姆王子</t>
  </si>
  <si>
    <t>暗夜嗥狼</t>
  </si>
  <si>
    <t>冷酷的死灵法师</t>
  </si>
  <si>
    <t>战吼：召唤两个1/1的骷髅。</t>
  </si>
  <si>
    <t>墓地蹒跚者</t>
  </si>
  <si>
    <t>每当你的武器被摧毁时，便获得+1/+1。</t>
  </si>
  <si>
    <t>邪骨骷髅</t>
  </si>
  <si>
    <t>战吼：在本回合中每有一个随从死亡，便获得+1/+1。</t>
  </si>
  <si>
    <t>哀泣女妖</t>
  </si>
  <si>
    <t>幻影海盗</t>
  </si>
  <si>
    <t>萨隆苦囚</t>
  </si>
  <si>
    <t>自爆憎恶</t>
  </si>
  <si>
    <t>亡语：对你所有的随从造成5点伤害。</t>
  </si>
  <si>
    <t>夺尸者</t>
  </si>
  <si>
    <t>绞肉车</t>
  </si>
  <si>
    <t>亡语：从你的牌库中召唤一个攻击力小于该随从攻击力的随从。</t>
  </si>
  <si>
    <t>骷髅捣蛋鬼</t>
  </si>
  <si>
    <t>亡斧惩罚者</t>
  </si>
  <si>
    <t>战吼：随机使你手牌中一个具有吸血的随从获得+2/+2。</t>
  </si>
  <si>
    <t>阿尔福斯</t>
  </si>
  <si>
    <t>瓦拉纳王子</t>
  </si>
  <si>
    <t>骷髅法师</t>
  </si>
  <si>
    <t>亡语：如果此时是你对手的回合，则召唤一个8/8的骷髅。</t>
  </si>
  <si>
    <t>深蓝刃鳞龙人</t>
  </si>
  <si>
    <t>血虫</t>
  </si>
  <si>
    <t>阳焰瓦格里</t>
  </si>
  <si>
    <t>战吼：使相邻的随从获得+2生命值。</t>
  </si>
  <si>
    <t>制毒师</t>
  </si>
  <si>
    <t>唤尸者</t>
  </si>
  <si>
    <t>战吼：使一个友方随从获得“亡语：再次召唤该随从。”</t>
  </si>
  <si>
    <t>墓穴潜伏者</t>
  </si>
  <si>
    <t>战吼：随机将一个在本局对战中死亡并具有亡语的随从置入你的手牌。</t>
  </si>
  <si>
    <t>死灵恶鬼</t>
  </si>
  <si>
    <t>每当你的其他随从死亡时，召唤一个2/2的食尸鬼。</t>
  </si>
  <si>
    <t>织法者</t>
  </si>
  <si>
    <t>白骨幼龙</t>
  </si>
  <si>
    <t>亡语：随机将一张龙牌置入你的手牌。</t>
  </si>
  <si>
    <t>熔火巨像</t>
  </si>
  <si>
    <t>战吼：弃掉你手牌中所有的武器牌，并获得这些武器的属性值。</t>
  </si>
  <si>
    <t>蛛魔拆解者</t>
  </si>
  <si>
    <t>骨魇</t>
  </si>
  <si>
    <t>巫妖王</t>
  </si>
  <si>
    <t>小型法术玉石</t>
  </si>
  <si>
    <t>贪婪的林精</t>
  </si>
  <si>
    <t>铁木魔像</t>
  </si>
  <si>
    <t>橡树的召唤</t>
  </si>
  <si>
    <t>分岔路口</t>
  </si>
  <si>
    <t>星界猛虎</t>
  </si>
  <si>
    <t>伊克斯里德，真菌之王</t>
  </si>
  <si>
    <t>在你使用一张随从牌后，召唤一个该随从的复制。</t>
  </si>
  <si>
    <t>灰熊守护者</t>
  </si>
  <si>
    <t>蜡烛弓</t>
  </si>
  <si>
    <t>游荡怪物</t>
  </si>
  <si>
    <t>洞穴多头蛇</t>
  </si>
  <si>
    <t>侧翼打击</t>
  </si>
  <si>
    <t>小型法术翡翠</t>
  </si>
  <si>
    <t>渗水的软泥怪</t>
  </si>
  <si>
    <t>来我身边！</t>
  </si>
  <si>
    <t>召唤一个动物伙伴，如果你的牌库里没有随从牌，则召唤两个。</t>
  </si>
  <si>
    <t>碾压墙</t>
  </si>
  <si>
    <t>消灭对手场上最左边和最右边的随从。</t>
  </si>
  <si>
    <t>伦鲁迪洛尔</t>
  </si>
  <si>
    <t>战吼：如果你的牌库里没有随从牌，则将随机的猎人法术牌置入你的手牌，直到你的手牌数量达到上限。</t>
  </si>
  <si>
    <t>卡瑟娜·冬灵</t>
  </si>
  <si>
    <t>战吼，亡语：招募一个野兽。</t>
  </si>
  <si>
    <t>奥术工匠</t>
  </si>
  <si>
    <t>每当你施放一个法术，便获得等同于其法力值消耗的护甲值。</t>
  </si>
  <si>
    <t>乌鸦魔仆</t>
  </si>
  <si>
    <t>战吼：揭示双方牌库里的一张法术牌。如果你的牌法力值消耗较大，抽这张牌。</t>
  </si>
  <si>
    <t>小型法术红宝石</t>
  </si>
  <si>
    <t>爆炸符文</t>
  </si>
  <si>
    <t>魔网操控者</t>
  </si>
  <si>
    <t>惊奇套牌</t>
  </si>
  <si>
    <t>巨龙之怒</t>
  </si>
  <si>
    <t>揭示你牌库中的一张法术牌。对所有随从造成等同于其法力值消耗的伤害。</t>
  </si>
  <si>
    <t>艾露尼斯</t>
  </si>
  <si>
    <t>在你的回合结束时，抽三张牌。</t>
  </si>
  <si>
    <t>巨龙召唤者奥兰纳</t>
  </si>
  <si>
    <t>变形卷轴</t>
  </si>
  <si>
    <t>如果这张牌在你的手牌中，每个回合都会变成一张随机法师法术牌。</t>
  </si>
  <si>
    <t>旱谷狱卒</t>
  </si>
  <si>
    <t>英勇药水</t>
  </si>
  <si>
    <t>和蔼的灯神</t>
  </si>
  <si>
    <t>战斗号角</t>
  </si>
  <si>
    <t>等级提升！</t>
  </si>
  <si>
    <t>使你的白银之手新兵获得+2/+2和嘲讽。</t>
  </si>
  <si>
    <t>水晶雄狮</t>
  </si>
  <si>
    <t>瓦兰奈尔</t>
  </si>
  <si>
    <t>亡语：使你手牌中的一个随从获得+4/+2。当此随从死亡时，重新装备这把武器。</t>
  </si>
  <si>
    <t>灵能窥探</t>
  </si>
  <si>
    <t>复制对手牌库中的一张法术牌，并将其置入你的手牌。</t>
  </si>
  <si>
    <t>镀金的石像鬼</t>
  </si>
  <si>
    <t>未鉴定的药剂</t>
  </si>
  <si>
    <t>暮光召唤</t>
  </si>
  <si>
    <t>暮光侍僧</t>
  </si>
  <si>
    <t>战吼：如果你的手牌中有龙牌，则将此随从的攻击力与另一个随从交换。</t>
  </si>
  <si>
    <t>巨龙之魂</t>
  </si>
  <si>
    <t>破晓之龙</t>
  </si>
  <si>
    <t>小型法术钻石</t>
  </si>
  <si>
    <t>心灵尖啸</t>
  </si>
  <si>
    <t>将所有随从洗入对手的牌库。</t>
  </si>
  <si>
    <t>坦普卢斯</t>
  </si>
  <si>
    <t>战吼：在本回合结束后，你的对手连续行动两个回合。然后你行动两个回合。</t>
  </si>
  <si>
    <t>弑君</t>
  </si>
  <si>
    <t>洞穴探宝者</t>
  </si>
  <si>
    <t>战吼：从你的牌库中抽一张武器牌。</t>
  </si>
  <si>
    <t>叛变</t>
  </si>
  <si>
    <t>诈死</t>
  </si>
  <si>
    <t>闪避</t>
  </si>
  <si>
    <t>奥秘：你的英雄在受到伤害后，在本回合中获得免疫。</t>
  </si>
  <si>
    <t>影舞者索尼娅</t>
  </si>
  <si>
    <t>狗头人幻术师</t>
  </si>
  <si>
    <t>精灵咏唱者</t>
  </si>
  <si>
    <t>连击：从你的牌库中抽两张随从牌。</t>
  </si>
  <si>
    <t>法多雷突袭者</t>
  </si>
  <si>
    <t>小型法术黑曜石</t>
  </si>
  <si>
    <t>不稳定的异变</t>
  </si>
  <si>
    <t>粉碎之手</t>
  </si>
  <si>
    <t>狗头人隐士</t>
  </si>
  <si>
    <t>战吼：选择一个基础图腾并召唤它。</t>
  </si>
  <si>
    <t>低语元素</t>
  </si>
  <si>
    <t>战吼：你在本回合使用的下一张战吼牌将触发两次。</t>
  </si>
  <si>
    <t>治疗之雨</t>
  </si>
  <si>
    <t>风剪唤风者</t>
  </si>
  <si>
    <t>战吼：如果你控制全部四种基础图腾，则召唤风领主奥拉基尔。</t>
  </si>
  <si>
    <t>撼世者格朗勃尔</t>
  </si>
  <si>
    <t>小型法术蓝宝石</t>
  </si>
  <si>
    <t>符文之矛</t>
  </si>
  <si>
    <t>在你的英雄攻击后，发现一张法术牌，并向随机目标施放。</t>
  </si>
  <si>
    <t>狗头人图书管理员</t>
  </si>
  <si>
    <t>粗俗的矮劣魔</t>
  </si>
  <si>
    <t>嘲讽，战吼：对你的英雄造成2点伤害。</t>
  </si>
  <si>
    <t>铁钩掠夺者</t>
  </si>
  <si>
    <t>战吼：如果你的生命值小于或等于15点，则获得+3/+3和嘲讽。</t>
  </si>
  <si>
    <t>小型法术紫水晶</t>
  </si>
  <si>
    <t>大灾变</t>
  </si>
  <si>
    <t>着魔男仆</t>
  </si>
  <si>
    <t>堕落者之颅</t>
  </si>
  <si>
    <t>首席门徒林恩</t>
  </si>
  <si>
    <t>虚空领主</t>
  </si>
  <si>
    <t>铁刃护手</t>
  </si>
  <si>
    <t>狗头人蛮兵</t>
  </si>
  <si>
    <t>在你的回合开始时，随机攻击一名敌人。</t>
  </si>
  <si>
    <t>鲁莽风暴</t>
  </si>
  <si>
    <t>消耗你所有的护甲值。对所有随从造成等同于所消耗护甲值数量的伤害。</t>
  </si>
  <si>
    <t>宝石魔像</t>
  </si>
  <si>
    <t>未鉴定的盾牌</t>
  </si>
  <si>
    <t>寻求组队</t>
  </si>
  <si>
    <t>招募一个随从。</t>
  </si>
  <si>
    <t>小型法术秘银石</t>
  </si>
  <si>
    <t>地塑师伊普</t>
  </si>
  <si>
    <t>灾厄斩杀者</t>
  </si>
  <si>
    <t>厄运鼹鼠</t>
  </si>
  <si>
    <t>蜡油元素</t>
  </si>
  <si>
    <t>砂齿骑兵</t>
  </si>
  <si>
    <t>凶猛的聒噪怪</t>
  </si>
  <si>
    <t>硬壳甲虫</t>
  </si>
  <si>
    <t>机械异种蝎</t>
  </si>
  <si>
    <t>战吼：造成3点伤害，随机分配到所有敌人身上。</t>
  </si>
  <si>
    <t>菌菇附魔师</t>
  </si>
  <si>
    <t>利齿宝箱</t>
  </si>
  <si>
    <t>石皮蜥蜴</t>
  </si>
  <si>
    <t>屠龙者</t>
  </si>
  <si>
    <t>下水道爬行者</t>
  </si>
  <si>
    <t>战吼：召唤一个2/3的巨鼠。</t>
  </si>
  <si>
    <t>喧哗的诗人</t>
  </si>
  <si>
    <t>战吼：使你的其他随从获得+1生命值。</t>
  </si>
  <si>
    <t>孤胆英雄</t>
  </si>
  <si>
    <t>战吼：如果你没有控制其他随从，则获得嘲讽和圣盾。</t>
  </si>
  <si>
    <t>闪光的蘑菇</t>
  </si>
  <si>
    <t>狗头人拾荒者</t>
  </si>
  <si>
    <t>虚空撕裂者</t>
  </si>
  <si>
    <t>蛇发女妖佐拉</t>
  </si>
  <si>
    <t>战吼：选择一个友方随从。将它的金色复制置入你的手牌。</t>
  </si>
  <si>
    <t>亡语：召唤一个5/1的亡魂。</t>
  </si>
  <si>
    <t>藏宝巨龙</t>
  </si>
  <si>
    <t>亡语：使你的对手获得两个幸运币。</t>
  </si>
  <si>
    <t>鬼祟恶魔</t>
  </si>
  <si>
    <t>蘑菇酿酒师</t>
  </si>
  <si>
    <t>狗头人武僧</t>
  </si>
  <si>
    <t>黑色龙人铁匠</t>
  </si>
  <si>
    <t>闪光的骏马</t>
  </si>
  <si>
    <t>只有你可以将它作为法术牌和英雄技能的目标。</t>
  </si>
  <si>
    <t>黑暗之主</t>
  </si>
  <si>
    <t>腐蚀淤泥</t>
  </si>
  <si>
    <t>公会招募员</t>
  </si>
  <si>
    <t>菌菇术士</t>
  </si>
  <si>
    <t>战吼：使相邻的随从获得+2/+2。</t>
  </si>
  <si>
    <t>绿色凝胶怪</t>
  </si>
  <si>
    <t>在你的回合结束时，召唤一个1/2并具有嘲讽的软泥怪。</t>
  </si>
  <si>
    <t>穴居人食菌者</t>
  </si>
  <si>
    <t>缚雾熊怪</t>
  </si>
  <si>
    <t>战吼：将一个友方随从变形成为一个6/6的元素。</t>
  </si>
  <si>
    <t>奥术统御者</t>
  </si>
  <si>
    <t>食肉魔块</t>
  </si>
  <si>
    <t>饥饿的双头怪</t>
  </si>
  <si>
    <t>恶毒的召唤师</t>
  </si>
  <si>
    <t>战吼：揭示你牌库中的一张法术牌。召唤一个法力值消耗与其相同的随机随从。</t>
  </si>
  <si>
    <t>白银先锋</t>
  </si>
  <si>
    <t>通道爬行者</t>
  </si>
  <si>
    <t>紫色岩虫</t>
  </si>
  <si>
    <t>亡语：召唤七只1/1的肉虫。</t>
  </si>
  <si>
    <t>“老狐狸”马林</t>
  </si>
  <si>
    <t>战吼：与你的对手交换牌库。你的对手获得一张“赎金”法术牌，可以将牌库交换回来。</t>
  </si>
  <si>
    <t>贪睡巨龙</t>
  </si>
  <si>
    <t>驯龙师</t>
  </si>
  <si>
    <t>在你的回合结束时，招募一条龙。</t>
  </si>
  <si>
    <t>欧克哈特大师</t>
  </si>
  <si>
    <t>已有卡牌</t>
  </si>
  <si>
    <t>全部卡牌</t>
  </si>
  <si>
    <t>完成度</t>
  </si>
  <si>
    <t>需求卡牌</t>
  </si>
  <si>
    <t>需求度</t>
  </si>
  <si>
    <t>品质率</t>
  </si>
  <si>
    <t>每包需求牌价值</t>
  </si>
  <si>
    <t>每包重复牌价值</t>
  </si>
  <si>
    <t>每包需求牌总价值</t>
  </si>
  <si>
    <t>每包重复牌总价值</t>
  </si>
  <si>
    <t>每包价值</t>
  </si>
  <si>
    <t>一区</t>
  </si>
  <si>
    <t>二区</t>
  </si>
  <si>
    <t>三区</t>
  </si>
  <si>
    <t>四区</t>
  </si>
  <si>
    <t>五区</t>
  </si>
  <si>
    <t>需求普通卡牌</t>
  </si>
  <si>
    <t>需求稀有卡牌</t>
  </si>
  <si>
    <t>需求史诗卡牌</t>
  </si>
  <si>
    <t>需求传说卡牌</t>
  </si>
  <si>
    <t>需求卡牌价值</t>
  </si>
  <si>
    <t>门票价格</t>
  </si>
  <si>
    <t>门票(100金)价值</t>
  </si>
  <si>
    <t>女巫森林苹果</t>
  </si>
  <si>
    <t>凶猛咆哮</t>
  </si>
  <si>
    <t>抽一张牌。你每有一张手牌，便获得1点护甲值。</t>
  </si>
  <si>
    <t>镰刀德鲁伊</t>
  </si>
  <si>
    <t>森林向导</t>
  </si>
  <si>
    <t>巫术时刻</t>
  </si>
  <si>
    <t>随机召唤一个在本局对战中死亡的友方野兽。</t>
  </si>
  <si>
    <t>失魂的守卫</t>
  </si>
  <si>
    <t>精灵之森</t>
  </si>
  <si>
    <t>阴郁的牡鹿</t>
  </si>
  <si>
    <t>嘲讽，战吼：如果你的牌库中只有法力值消耗为奇数的牌，则获得+2/+2。</t>
  </si>
  <si>
    <t>暮陨者艾维娜</t>
  </si>
  <si>
    <t>碎枝</t>
  </si>
  <si>
    <t>突袭</t>
  </si>
  <si>
    <t>狩猎犬</t>
  </si>
  <si>
    <t>回响，突袭</t>
  </si>
  <si>
    <t>凶猛狂暴</t>
  </si>
  <si>
    <t>使一个野兽获得+3/+3。将它的三个复制洗入你的牌库，且这些复制都具有+3/+3。</t>
  </si>
  <si>
    <t>邪巢诱捕蛛</t>
  </si>
  <si>
    <t>剧毒，突袭</t>
  </si>
  <si>
    <t>暮湾镇猎手</t>
  </si>
  <si>
    <t>飞翼冲击</t>
  </si>
  <si>
    <t>食腐飞龙</t>
  </si>
  <si>
    <t>战吼：如果在本回合中有一个随从死亡，获得剧毒。</t>
  </si>
  <si>
    <t>毒药贩子</t>
  </si>
  <si>
    <t>捕鼠陷阱</t>
  </si>
  <si>
    <t>驯犬大师肖尔</t>
  </si>
  <si>
    <t>艾莫莉丝</t>
  </si>
  <si>
    <t>战吼：使你手牌中所有随从牌的攻击力和生命值翻倍。</t>
  </si>
  <si>
    <t>黑猫</t>
  </si>
  <si>
    <t>法术伤害+1，战吼：如果你的牌库中只有法力值消耗为奇数的牌，抽一张牌。</t>
  </si>
  <si>
    <t>三眼乌鸦</t>
  </si>
  <si>
    <t>急速冷冻</t>
  </si>
  <si>
    <t>冻结一个随从。如果该随从已被冻结，则将其消灭。</t>
  </si>
  <si>
    <t>篝火元素</t>
  </si>
  <si>
    <t>战吼：如果你在上个回合使用过元素牌，抽一张牌。</t>
  </si>
  <si>
    <t>燃烬风暴</t>
  </si>
  <si>
    <t>古董收藏家</t>
  </si>
  <si>
    <t>每当你抽一张牌时，便获得+1/+1。</t>
  </si>
  <si>
    <t>怨灵之书</t>
  </si>
  <si>
    <t>时光修补匠托奇</t>
  </si>
  <si>
    <t>战吼：随机将一张狂野传说随从牌置入你的手牌。</t>
  </si>
  <si>
    <t>大法师阿鲁高</t>
  </si>
  <si>
    <t>每当你抽到一张随从牌，将它的复制置入你的手牌。</t>
  </si>
  <si>
    <t>责难</t>
  </si>
  <si>
    <t>敲响警钟</t>
  </si>
  <si>
    <t>幽灵战马</t>
  </si>
  <si>
    <t>圣盾，突袭</t>
  </si>
  <si>
    <t>警钟哨卫</t>
  </si>
  <si>
    <t>战吼，亡语：将一个奥秘从你的牌库中置入战场。</t>
  </si>
  <si>
    <t>银剑</t>
  </si>
  <si>
    <t>在你的英雄攻击后，你的所有随从获得+1/+1。</t>
  </si>
  <si>
    <t>圣光楷模</t>
  </si>
  <si>
    <t>教堂石像兽</t>
  </si>
  <si>
    <t>战吼：如果你的手牌中有龙牌，则获得嘲讽和圣盾。</t>
  </si>
  <si>
    <t>隐秘的智慧</t>
  </si>
  <si>
    <t>奥秘：当你的对手在一回合中使用三张牌后，抽两张牌。</t>
  </si>
  <si>
    <t>玻璃骑士</t>
  </si>
  <si>
    <t>利亚姆王子</t>
  </si>
  <si>
    <t>神圣赞美诗</t>
  </si>
  <si>
    <t>石英元素</t>
  </si>
  <si>
    <t>受伤时无法攻击。</t>
  </si>
  <si>
    <t>破棺者</t>
  </si>
  <si>
    <t>亡语：从你的手牌中召唤一个亡语随从。</t>
  </si>
  <si>
    <t>圣水</t>
  </si>
  <si>
    <t>夜鳞龙后</t>
  </si>
  <si>
    <t>每当一个友方随从获得治疗时，召唤一只3/3的雏龙。</t>
  </si>
  <si>
    <t>鲜活梦魇</t>
  </si>
  <si>
    <t>选择一个友方随从，召唤一个该随从的复制，且剩余生命值为1点。</t>
  </si>
  <si>
    <t>闪光飞蛾</t>
  </si>
  <si>
    <t>变色龙卡米洛斯</t>
  </si>
  <si>
    <t>如果这张牌在你的手牌中，每个回合都会变成你对手手牌中的一张牌。</t>
  </si>
  <si>
    <t>白衣幽魂</t>
  </si>
  <si>
    <t>偷袭</t>
  </si>
  <si>
    <t>闪狐</t>
  </si>
  <si>
    <t>刺喉海盗</t>
  </si>
  <si>
    <t>连击：使你的武器获得+1攻击力。</t>
  </si>
  <si>
    <t>被诅咒的海盗</t>
  </si>
  <si>
    <t>迷雾幽灵</t>
  </si>
  <si>
    <t>每当你使用一张回响牌时，获得+1/+1。</t>
  </si>
  <si>
    <t>搜索</t>
  </si>
  <si>
    <t>通缉令</t>
  </si>
  <si>
    <t>幽灵弯刀</t>
  </si>
  <si>
    <t>面具收集者</t>
  </si>
  <si>
    <t>回响，战吼：将一张随机传说随从牌置入你的手牌。</t>
  </si>
  <si>
    <t>苔丝·格雷迈恩</t>
  </si>
  <si>
    <t>女巫的学徒</t>
  </si>
  <si>
    <t>嘲讽，战吼：随机将一张萨满法术牌置入你的手牌。</t>
  </si>
  <si>
    <t>冥光鱼人</t>
  </si>
  <si>
    <t>回响</t>
  </si>
  <si>
    <t>静电震击</t>
  </si>
  <si>
    <t>阴燃电鳗</t>
  </si>
  <si>
    <t>发现一张具有战吼的随从牌。</t>
  </si>
  <si>
    <t>大地之力</t>
  </si>
  <si>
    <t>塑沼者</t>
  </si>
  <si>
    <t>每当你施放一个法术，从你的牌库中抽一张随从牌。</t>
  </si>
  <si>
    <t>图腾啃食者</t>
  </si>
  <si>
    <t>嘲讽，战吼：摧毁你的所有图腾。每摧毁一个图腾，便获得+2/+2。</t>
  </si>
  <si>
    <t>女巫哈加莎</t>
  </si>
  <si>
    <t>战吼：对所有随从造成3点伤害。</t>
  </si>
  <si>
    <t>沙德沃克</t>
  </si>
  <si>
    <t>夜行蝙蝠</t>
  </si>
  <si>
    <t>女巫森林小鬼</t>
  </si>
  <si>
    <t>潜行，亡语：使一个随机友方随从获得+2生命值。</t>
  </si>
  <si>
    <t>恶魔法阵</t>
  </si>
  <si>
    <t>召唤四个1/1的小鬼。</t>
  </si>
  <si>
    <t>鲜血女巫</t>
  </si>
  <si>
    <t>虚弱诅咒</t>
  </si>
  <si>
    <t>黑暗附体</t>
  </si>
  <si>
    <t>逝网蜘蛛</t>
  </si>
  <si>
    <t>战吼：如果你的英雄在本回合受到过伤害，获得吸血。</t>
  </si>
  <si>
    <t>捕鼠人</t>
  </si>
  <si>
    <t>突袭，战吼：消灭一个友方随从，并获得其攻击力和生命值。</t>
  </si>
  <si>
    <t>格林达·鸦羽</t>
  </si>
  <si>
    <t>高弗雷勋爵</t>
  </si>
  <si>
    <t>樵夫之斧</t>
  </si>
  <si>
    <t>亡语：使一个随机友方突袭随从获得+2/+1。</t>
  </si>
  <si>
    <t>战路</t>
  </si>
  <si>
    <t>狂暴的狼人</t>
  </si>
  <si>
    <t>赤环蜂</t>
  </si>
  <si>
    <t>民兵指挥官</t>
  </si>
  <si>
    <t>突袭，战吼：在本回合获得+3攻击力。</t>
  </si>
  <si>
    <t>腐树巨人</t>
  </si>
  <si>
    <t>在一个友方随从攻击后，获得+1攻击力。</t>
  </si>
  <si>
    <t>城镇公告员</t>
  </si>
  <si>
    <t>战吼：从你的牌库中抽一张具有突袭的随从牌。</t>
  </si>
  <si>
    <t>致命武装</t>
  </si>
  <si>
    <t>揭示你牌库中的一张武器牌。对所有随从造成等同于其攻击力的伤害。</t>
  </si>
  <si>
    <t>达利乌斯·克罗雷</t>
  </si>
  <si>
    <t>黑嚎炮塔</t>
  </si>
  <si>
    <t>噬月者巴库</t>
  </si>
  <si>
    <t>女伯爵阿莎摩尔</t>
  </si>
  <si>
    <t>战吼：从你的牌库中抽一张突袭牌、吸血牌和亡语牌。</t>
  </si>
  <si>
    <t>窃魂者阿扎莉娜</t>
  </si>
  <si>
    <t>吉恩·格雷迈恩</t>
  </si>
  <si>
    <t>人偶大师多里安</t>
  </si>
  <si>
    <t>分裂腐树</t>
  </si>
  <si>
    <t>亡语：召唤两个2/2的分裂树苗。</t>
  </si>
  <si>
    <t>狼人憎恶</t>
  </si>
  <si>
    <t>在你的回合结束时，对所有其他受伤的随从造成2点伤害。</t>
  </si>
  <si>
    <t>苔藓恐魔</t>
  </si>
  <si>
    <t>战吼：消灭其他所有攻击力小于或等于2的随从。</t>
  </si>
  <si>
    <t>泥沼狩猎者</t>
  </si>
  <si>
    <t>突袭，战吼：为你的对手召唤两个2/1的泥沼怪。</t>
  </si>
  <si>
    <t>梦魇融合怪</t>
  </si>
  <si>
    <t>全部</t>
  </si>
  <si>
    <t>女巫的坩埚</t>
  </si>
  <si>
    <t>巫毒娃娃</t>
  </si>
  <si>
    <t>战吼：选择一个随从。亡语：消灭选择的随从。</t>
  </si>
  <si>
    <t>恶毒的银行家</t>
  </si>
  <si>
    <t>缚沙者</t>
  </si>
  <si>
    <t>战吼：从你的牌库中抽一张元素牌。</t>
  </si>
  <si>
    <t>吉尔尼斯皇家卫兵</t>
  </si>
  <si>
    <t>女巫森林灰熊</t>
  </si>
  <si>
    <t>巨鳞沙虫</t>
  </si>
  <si>
    <t>战吼：如果你的手牌中有龙牌，便获得+1攻击力和突袭。</t>
  </si>
  <si>
    <t>魅影民兵</t>
  </si>
  <si>
    <t>女巫森林吹笛人</t>
  </si>
  <si>
    <t>战吼：从你的牌库中抽一张法力值消耗最低的随从牌。</t>
  </si>
  <si>
    <t>吸血蚊</t>
  </si>
  <si>
    <t>暗夜徘徊者</t>
  </si>
  <si>
    <t>战吼：如果它是战场上的唯一一个随从，获得+3/+3。</t>
  </si>
  <si>
    <t>疯帽客</t>
  </si>
  <si>
    <t>战吼：随机向其他随从丢出三顶帽子。每顶帽子可使随从获得+1/+1。</t>
  </si>
  <si>
    <t>总督察</t>
  </si>
  <si>
    <t>战吼：摧毁所有敌方奥秘。</t>
  </si>
  <si>
    <t>腐烂的苹果树</t>
  </si>
  <si>
    <t>发条机器人</t>
  </si>
  <si>
    <t>使你的英雄技能的伤害和治疗效果翻倍。</t>
  </si>
  <si>
    <t>迅捷的信使</t>
  </si>
  <si>
    <t>黑樟林树精</t>
  </si>
  <si>
    <t>战吼：复原你的英雄技能。</t>
  </si>
  <si>
    <t>唤鸦者</t>
  </si>
  <si>
    <t>南瓜农夫</t>
  </si>
  <si>
    <t>幻术士</t>
  </si>
  <si>
    <t>沼泽龙蛋</t>
  </si>
  <si>
    <t>迷失的幽魂</t>
  </si>
  <si>
    <t>亡语：使你的所有随从获得+1攻击力。</t>
  </si>
  <si>
    <t>癫狂的医生</t>
  </si>
  <si>
    <t>沼泽水蛭</t>
  </si>
  <si>
    <t>邪魂审判官</t>
  </si>
  <si>
    <t>吸血，嘲讽</t>
  </si>
  <si>
    <t>破铜烂铁机器人</t>
  </si>
  <si>
    <t>暴怒的双头巨人</t>
  </si>
  <si>
    <t>龙骨卫士</t>
  </si>
  <si>
    <t>战吼：如果你的手牌中有龙牌，便获得+1攻击力和嘲讽。</t>
  </si>
  <si>
    <t>凶恶的鳞皮兽</t>
  </si>
  <si>
    <t>吸血，突袭</t>
  </si>
  <si>
    <t>胡桃精</t>
  </si>
  <si>
    <t>沼泽飞龙</t>
  </si>
  <si>
    <t>荆棘帮暴徒</t>
  </si>
  <si>
    <t>在你的英雄攻击后，该随从获得+1/+1。</t>
  </si>
  <si>
    <t>黑沼枭兽</t>
  </si>
  <si>
    <t>坩埚元素</t>
  </si>
  <si>
    <t>你的其他元素获得+2攻击力。</t>
  </si>
  <si>
    <t>杂毛秘术师</t>
  </si>
  <si>
    <t>区域</t>
    <phoneticPr fontId="6" type="noConversion"/>
  </si>
  <si>
    <t>扩展包</t>
    <phoneticPr fontId="6" type="noConversion"/>
  </si>
  <si>
    <t>奥秘：当一个友方随从死亡时，随机召唤一个法力值消耗相同的随从。</t>
  </si>
  <si>
    <t>你的英雄技能会额外造成1点伤害。</t>
  </si>
  <si>
    <t>使一个随从变形成为一个4/2并具有冲锋的野猪。</t>
  </si>
  <si>
    <t>激励：获得法术伤害+1。</t>
  </si>
  <si>
    <t>战吼：随机将一张法术牌置入每个玩家的手牌。</t>
  </si>
  <si>
    <t>亡语：将三张奥术飞弹置入你的手牌。</t>
  </si>
  <si>
    <t>战吼：如果你控制任何野兽，则随机召唤一个野兽。</t>
  </si>
  <si>
    <t>每当一个角色获得治疗，便获得
+2攻击力。</t>
  </si>
  <si>
    <t>激励：对每个英雄造成4点伤害。</t>
  </si>
  <si>
    <t>选择一个随从。每当其进行攻击，为你的英雄恢复
4点生命值。</t>
  </si>
  <si>
    <t>每当你抽一张牌时，使其法力值消耗减少（1）点。</t>
  </si>
  <si>
    <t>复制一个敌方随从，并将其置入你的手牌。</t>
  </si>
  <si>
    <t>将所有随从的攻击力和生命值
互换。</t>
  </si>
  <si>
    <t>激励：随机召唤一个传说随从。</t>
  </si>
  <si>
    <t>亡语：
在回合结束时，召唤一匹恐惧战马。</t>
  </si>
  <si>
    <t>每当你弃掉一张牌时，便获得+1/+1。</t>
  </si>
  <si>
    <t>激励：随机消灭每个玩家的一个随从。</t>
  </si>
  <si>
    <t>使一个恶魔获得+3/+3，使你的对手获得一个法力水晶。</t>
  </si>
  <si>
    <t>黑暗交易</t>
  </si>
  <si>
    <t>随机消灭两个敌方随从，随机弃两张牌。</t>
  </si>
  <si>
    <t>愤怒卫士</t>
  </si>
  <si>
    <t>每当该随从受到伤害，对你的英雄造成等量的伤害。</t>
  </si>
  <si>
    <t>威尔弗雷德·菲兹班</t>
  </si>
  <si>
    <t>你通过英雄技能抽到的卡牌，其法力值消耗为（0）点。</t>
  </si>
  <si>
    <t>潜行者</t>
  </si>
  <si>
    <t>连击：
获得+3攻击力。</t>
  </si>
  <si>
    <t>每当你装备一把武器，使武器获得+1攻击力。</t>
  </si>
  <si>
    <t>每当该随从攻击一方英雄，会将幸运币置入你的手牌。</t>
  </si>
  <si>
    <t>战吼：如果你控制任何海盗，便获得+1/+1。</t>
  </si>
  <si>
    <t>你的英雄技能不会取代该武器，改为+1攻击力。</t>
  </si>
  <si>
    <t>将三张伏击牌洗入你的对手的牌库。当你的对手抽到该牌，便为你召唤一个4/4的蛛魔。</t>
  </si>
  <si>
    <t>亡语：将该随从移回你的手牌，召唤一个4/4的蛛魔。</t>
  </si>
  <si>
    <t>战吼：获得一个空的法力水晶。
亡语：失去一个法力水晶。</t>
  </si>
  <si>
    <t>激励：在本回合中，使你的英雄获得+2攻击力。</t>
  </si>
  <si>
    <t>荒野行者</t>
  </si>
  <si>
    <t>战吼：使一个友方野兽获得+3生命值。</t>
  </si>
  <si>
    <t>每当你召唤一个野兽，该随从牌的法力值消耗减少（1）点。</t>
  </si>
  <si>
    <t>抉择：将该随从变形成为2/1并获得冲锋；或者将该随从变形成为3/2并具有潜行。</t>
  </si>
  <si>
    <t>获得十个法力水晶。弃掉
你的手牌。</t>
  </si>
  <si>
    <t>消灭一个随从。随机将一张随从牌置入对手的手牌。</t>
  </si>
  <si>
    <t>你的随从牌的法力值消耗为（1）点。</t>
  </si>
  <si>
    <t>萨满祭司</t>
  </si>
  <si>
    <t>战吼：随机召唤一个基础图腾。</t>
  </si>
  <si>
    <t>战吼：每有一个友方图腾，便获得+1/+1。</t>
  </si>
  <si>
    <t>恢复#7点生命值。揭示双方牌库里的一张随从牌。如果你的牌法力值消耗较大，则恢复#14点生命值。</t>
  </si>
  <si>
    <t>激励：使你的图腾获得+2攻击力。</t>
  </si>
  <si>
    <t>亡语：你的英雄技能改为“造成
2点伤害”。</t>
  </si>
  <si>
    <t>抽两张牌。过载：（2）</t>
  </si>
  <si>
    <t>战吼：使你的手牌和牌库里的所有随从获得+1/+1。</t>
  </si>
  <si>
    <t>恢复#5点生命值。</t>
  </si>
  <si>
    <t>战吼：在本回合中，使一个友方野兽获得免疫。</t>
  </si>
  <si>
    <t>战吼：揭示双方牌库里的一张随从牌。如果你的牌法力值消耗较大，抽这张牌。</t>
  </si>
  <si>
    <t>神勇弓箭手</t>
  </si>
  <si>
    <t>激励：如果你没有其他手牌，则对敌方英雄造成2点伤害。</t>
  </si>
  <si>
    <t>奥秘：在你的英雄受到攻击后，召唤一个3/3并具有嘲讽的灰熊。</t>
  </si>
  <si>
    <t>在本回合中，每当你施放一个法术，随机将一张猎人职业牌置入你的手牌。</t>
  </si>
  <si>
    <t>召唤三个1/1的结网蛛。</t>
  </si>
  <si>
    <t>每当有其他随从受到伤害，将其消灭。</t>
  </si>
  <si>
    <t>在你的回合结束时，对所有其他随从造成
1点伤害。</t>
  </si>
  <si>
    <t>国王护卫者</t>
  </si>
  <si>
    <t>战吼：如果你控制任何具有嘲讽的随从，便获得+1耐久度。</t>
  </si>
  <si>
    <t>激励：使你的武器获得+1攻击力。</t>
  </si>
  <si>
    <t>使你具有嘲讽的随从获得+2/+2。</t>
  </si>
  <si>
    <t>嘲讽
战吼：使一个随从获得嘲讽。</t>
  </si>
  <si>
    <t>冲冲冲冲锋
每有一个友方海盗，该牌的法力值消耗便减少（1）点。</t>
  </si>
  <si>
    <t>阿莱克丝塔萨的勇士</t>
  </si>
  <si>
    <t>战吼：如果你的手牌中有龙牌，便获得+1攻击力和冲锋。</t>
  </si>
  <si>
    <t>瓦里安·乌瑞恩</t>
  </si>
  <si>
    <t>战吼：抽三张牌。将抽到的随从牌直接置入战场。</t>
  </si>
  <si>
    <t>奥秘：在你的回合开始时，使你的随从获得+1/+1。</t>
  </si>
  <si>
    <t>使一个随从获得+3攻击力，并具有圣盾。</t>
  </si>
  <si>
    <t>你的白银之手新兵获得+1攻击力。</t>
  </si>
  <si>
    <t>战吼：揭示双方牌库里的一张随从牌。如果你的牌法力值消耗较大，+1耐久度。</t>
  </si>
  <si>
    <t>除了每个玩家攻击力最高的随从之外，消灭其他
所有随从。</t>
  </si>
  <si>
    <t>战吼：将每种不同的奥秘从你的牌库中置入战场。</t>
  </si>
  <si>
    <t>每个回合你可以使用两次英雄技能。</t>
  </si>
  <si>
    <t>战吼：使所有敌方随从的攻击力变为1。</t>
  </si>
  <si>
    <t>激励：
获得+1攻击力。</t>
  </si>
  <si>
    <t>激励：在本回合中，获得风怒。</t>
  </si>
  <si>
    <t>战吼：使一个友方随从获得+2攻击力。</t>
  </si>
  <si>
    <t>你的英雄技能的法力值消耗为（1）点。</t>
  </si>
  <si>
    <t>战吼：下个回合敌方英雄技能的法力值消耗增加（5）点。</t>
  </si>
  <si>
    <t>银色骑手</t>
  </si>
  <si>
    <t>冲锋
圣盾</t>
  </si>
  <si>
    <t>激励：
获得+1生命值。</t>
  </si>
  <si>
    <t>激励：使你的其他随从获得+1/+1。</t>
  </si>
  <si>
    <t>潜行
圣盾</t>
  </si>
  <si>
    <t>战吼：使一个友方机械获得+1/+1。</t>
  </si>
  <si>
    <t>战吼：复制对手的英雄技能。</t>
  </si>
  <si>
    <t>激励：召唤一个3/5的作战科多兽。</t>
  </si>
  <si>
    <t>激励：召唤一个1/1的白银之手新兵。</t>
  </si>
  <si>
    <t>战吼：对自身造成3点伤害。</t>
  </si>
  <si>
    <t>战吼：
沉默一个恶魔。</t>
  </si>
  <si>
    <t>战吼：揭示双方牌库里的一张随从牌。如果你的牌法力值消耗较大，则获得冲锋。</t>
  </si>
  <si>
    <t>无法攻击。
激励：在本回合中可正常进行攻击。</t>
  </si>
  <si>
    <t>激励：将该随从移回你的手牌。</t>
  </si>
  <si>
    <t>战吼：揭示双方牌库里的一张随从牌。如果你的牌法力值消耗较大，则获得嘲讽和圣盾。</t>
  </si>
  <si>
    <t>激励：将一个2/2的侍从置入你的手牌。</t>
  </si>
  <si>
    <t>战吼：你的下一个英雄技能的法力值消耗减少（2）点。</t>
  </si>
  <si>
    <t>战吼：如果你控制任何具有法术伤害的随从，便获得+2/+2。</t>
  </si>
  <si>
    <t>战吼：
随机将一张圣骑士牌置入你的手牌。</t>
  </si>
  <si>
    <t>激励：获得+2/+2。</t>
  </si>
  <si>
    <t>本局对战中，每当你使用一次英雄技能，该牌的法力值消耗便减少（1）点。</t>
  </si>
  <si>
    <t>每当你使用一张具有战吼的牌，便获得+1/+1。</t>
  </si>
  <si>
    <t>战吼：如果你拥有至少四个其他随从，则造成4点伤害。</t>
  </si>
  <si>
    <t>嘲讽，亡语：
如果你的手牌中有龙牌，则对所有随从造成3点伤害。</t>
  </si>
  <si>
    <t>博尔夫·碎盾</t>
  </si>
  <si>
    <t>每当你的英雄受到伤害，便会由该随从来承担。</t>
  </si>
  <si>
    <t>冲锋
无法攻击英雄。</t>
  </si>
  <si>
    <t>激励：随机将一张法术牌置入你的手牌。</t>
  </si>
  <si>
    <t>亡语：揭示双方牌库里的一张随从牌。如果你的牌法力值消耗较大，则将骷髅骑士移回你的手牌。</t>
  </si>
  <si>
    <t>每当你以该随从为目标施放一个法术时，便获得圣盾。</t>
  </si>
  <si>
    <t>当你抽到该牌时，对你的随从造成
1点伤害。</t>
  </si>
  <si>
    <t>每当你以该随从为目标施放一个法术时，便对一个随机敌人造成3点伤害。</t>
  </si>
  <si>
    <t>战吼：以更强的英雄技能来替换你的初始英雄技能。</t>
  </si>
  <si>
    <t>战吼：揭示双方牌库里的一张随从牌。如果你的牌法力值消耗较大，则获得+1/+1。</t>
  </si>
  <si>
    <t>抽两张牌。在本回合中每有一个随从死亡，该牌的法力值消耗就减少（1）点。</t>
  </si>
  <si>
    <t>在你施放一个法术后，造成2点伤害，随机分配到所有敌人身上。</t>
  </si>
  <si>
    <t>战吼：如果你的手牌中有龙牌，便获得+2生命值。</t>
  </si>
  <si>
    <t>每当该随从受到伤害，召唤一个1/1的
小鬼。</t>
  </si>
  <si>
    <t>选择一个随从。将该随从的三个复制洗入你的牌库。</t>
  </si>
  <si>
    <t>战吼：
对所有未受伤的敌方随从造成2点伤害。</t>
  </si>
  <si>
    <t>火山邪木</t>
  </si>
  <si>
    <t>嘲讽
在本回合中每有一个随从死亡，该牌的法力值消耗就减少（1）点。</t>
  </si>
  <si>
    <t>抉择：将该随从变形成为5/2；或者将该随从变形成为2/5。</t>
  </si>
  <si>
    <t>战吼：获得1-4点攻击力。过载：（1）</t>
  </si>
  <si>
    <t>战吼：如果你没有其他手牌，则获得+3/+3。</t>
  </si>
  <si>
    <t>复仇打击</t>
  </si>
  <si>
    <t>每当该随从受到伤害，对敌方英雄造成
2点伤害。</t>
  </si>
  <si>
    <t>随机召唤一个在本局对战中死亡的友方随从。</t>
  </si>
  <si>
    <t>战吼：你的下一张龙牌的法力值消耗减少（2）点。</t>
  </si>
  <si>
    <t>在该随从受到伤害并没有死亡后，召唤另一个恐怖的奴隶主。</t>
  </si>
  <si>
    <t>每当你以该随从为目标施放一个法术时，便获得+1/+1。</t>
  </si>
  <si>
    <t>龙蛋</t>
  </si>
  <si>
    <t>每当该随从受到伤害，便召唤一只2/1的雏龙。</t>
  </si>
  <si>
    <t>战吼：如果你的对手的生命值小于或等于15点，便获得+3/+3。</t>
  </si>
  <si>
    <t>在本回合中每有一个随从死亡，该牌的
法力值消耗就减少（1）点。</t>
  </si>
  <si>
    <t>战吼：为你的对手随机召唤一个法力值消耗为（1）点的随从。</t>
  </si>
  <si>
    <t>亡语：
用炎魔之王拉格纳罗斯替换你的英雄。</t>
  </si>
  <si>
    <t>在你的回合结束时，你所有手牌的法力值消耗减少（1）点。</t>
  </si>
  <si>
    <t>雷德·黑手</t>
  </si>
  <si>
    <t>战吼：如果你的手牌中有龙牌，则消灭一个传说随从。</t>
  </si>
  <si>
    <t>每当你抽一张牌时，复制该牌并置入你的手牌。</t>
  </si>
  <si>
    <t>黑翼技师</t>
  </si>
  <si>
    <t>战吼：如果你的手牌中有龙牌，便获得+1/+1。</t>
  </si>
  <si>
    <t>黑翼腐蚀者</t>
  </si>
  <si>
    <t>战吼：如果你的手牌中有龙牌，则造成3点伤害。</t>
  </si>
  <si>
    <t>战吼：在本局对战中，如果你的牌库里没有相同的牌，则你的英雄技能的法力值消耗为（1）点。</t>
  </si>
  <si>
    <t>奥秘：在你的对手使用一张随从牌后，使你手牌中的一张随机随从牌获得+2/+2。</t>
  </si>
  <si>
    <t>每当你施放一个法术，便获得
+2攻击力。</t>
  </si>
  <si>
    <t>战吼：
使一个随从的攻击力和生命值互换。</t>
  </si>
  <si>
    <t>每当你召唤一个具有战吼的随从时，便使这张牌（在你手牌中时）获得+1/+1。</t>
  </si>
  <si>
    <t>战吼：
在本回合中，你使用的下一个奥秘的法力值消耗为（0）点。</t>
  </si>
  <si>
    <t>战吼：召唤一个青玉魔像，使其获得
嘲讽。</t>
  </si>
  <si>
    <t>发现一张具有过载的牌。
过载： （1）</t>
  </si>
  <si>
    <t>亡语：召唤若干个1/1的狂鼠，数量等同于该随从的攻击力。</t>
  </si>
  <si>
    <t>嘲讽，亡语：
将风暴守护者洗入你的牌库。</t>
  </si>
  <si>
    <t>金手指纳克斯</t>
  </si>
  <si>
    <t>在纳克斯攻击一名随从后，还会命中敌方英雄。</t>
  </si>
  <si>
    <t>亡语：使你手牌中的一张随机随从牌获得+2/+2。</t>
  </si>
  <si>
    <t>在你的英雄攻击后，召唤一个1/1的食人鱼。</t>
  </si>
  <si>
    <t>战吼：
如果你的武器至少具有3点攻击力，便获得+4/+4。</t>
  </si>
  <si>
    <t>潜行
每当该随从攻击并消灭一个随从，便从你的牌库中将两个鱼人置入战场。</t>
  </si>
  <si>
    <t>抉择：召唤一个青玉魔像；或者将该牌的三个复制洗入你的
牌库。</t>
  </si>
  <si>
    <t>为一个友方角色恢复#12点
生命值。</t>
  </si>
  <si>
    <t>每当该随从获得治疗时，便召唤一颗2/2的水晶。</t>
  </si>
  <si>
    <t>在你的回合开始时，对该随从造成2点
伤害。</t>
  </si>
  <si>
    <t>战吼：如果你控制一个攻击力大于或等于5的随从，便获得+2/+2。</t>
  </si>
  <si>
    <t>奥秘：在你的对手使用一张随从牌后，将其变形成为1/1的绵羊。</t>
  </si>
  <si>
    <t>战吼：如果你的牌库里没有相同的牌，则为你创建一个自定义
法术。</t>
  </si>
  <si>
    <t>在本回合中，获得一个法力
水晶。</t>
  </si>
  <si>
    <t>在你的英雄攻击后，使你手牌中的一张随机随从牌获得+1/+1。</t>
  </si>
  <si>
    <t>潜行。每当该随从攻击并消灭一个随从时，便获得潜行。</t>
  </si>
  <si>
    <t>在你使用一张海盗牌后，从你的牌库中将该随从置入战场。</t>
  </si>
  <si>
    <t>暗鳞劫掠者</t>
  </si>
  <si>
    <t>纳迦海盗</t>
  </si>
  <si>
    <t>嘲讽
如果你的对手控制至少三个随从，则其法力值消耗减少（2）点。</t>
  </si>
  <si>
    <t>战吼：
沉默一个随从。</t>
  </si>
  <si>
    <t>每当一个友方随从死亡，便获得+1
攻击力。</t>
  </si>
  <si>
    <t>战吼：选择一个友方随从，将一个复制洗入你的牌库。</t>
  </si>
  <si>
    <t>战吼：对一个敌方随从造成5点伤害。
亡语：对你的英雄造成5点伤害。</t>
  </si>
  <si>
    <t>每当你的对手施放一个法术，将一个幸运币置入你的手牌。</t>
  </si>
  <si>
    <t>战吼：如果有敌人被冻结，便获得+2/+2。</t>
  </si>
  <si>
    <t>战吼：使你手牌中的一张随机随从牌获得+5/+5。</t>
  </si>
  <si>
    <t>战吼：在本回合中，如果你的牌库里没有相同的牌，你所施放的下一个法术的法力值消耗为（0）点。</t>
  </si>
  <si>
    <t>将所有敌方随从随机变形成为法力值消耗减少（1）点的其他随从。</t>
  </si>
  <si>
    <t>玉莲帮幻术师</t>
  </si>
  <si>
    <t>在该随从攻击一方英雄后，将其变形成为一个法力值消耗为（6）点的随机随从。</t>
  </si>
  <si>
    <t>战吼：召唤一个
青玉魔像。</t>
  </si>
  <si>
    <t>战吼：召唤一个青玉魔像。
过载：（1）</t>
  </si>
  <si>
    <t>使你手牌中的一张随机并具有嘲讽的随从牌获得+3/+3。</t>
  </si>
  <si>
    <t>在你的回合结束时，使你手牌中的一张随机随从牌获得+2/+2。</t>
  </si>
  <si>
    <t>战吼：使你手牌中的一张随机武器牌获得+1/+1。</t>
  </si>
  <si>
    <t>嘲讽
每当该随从造成伤害时，获得等量的护甲值。</t>
  </si>
  <si>
    <t>海象人执法官</t>
  </si>
  <si>
    <t>在本局对战中，你每使用一张奥秘牌
就会使法力值消耗减少（2）点。</t>
  </si>
  <si>
    <t>在你施放一个法术后，复原你的英雄
技能。</t>
  </si>
  <si>
    <t>战吼：如果你的对手没有手牌，便获得
冲锋。</t>
  </si>
  <si>
    <t>战吼：如果你的对手拥有6张或者更多手牌，便获得冲锋。</t>
  </si>
  <si>
    <t>抽两张牌，抽到的随从法力值消耗减少（2）点。</t>
  </si>
  <si>
    <t>圣盾，嘲讽，吸血</t>
  </si>
  <si>
    <t>战吼：使你手牌中的一张随机随从牌获得+1/+1。</t>
  </si>
  <si>
    <t>在你召唤一个随从后，对你的英雄造成5点伤害。</t>
  </si>
  <si>
    <t>基础</t>
  </si>
  <si>
    <t>随机复制对手手牌中的一张牌，将其置入你的手牌。</t>
  </si>
  <si>
    <t>使一个随从获得+2生命值。
抽一张牌。</t>
  </si>
  <si>
    <t>使你的英雄获得2点护甲值，并在本回合中获得
+2攻击力。</t>
  </si>
  <si>
    <t>恢复#8点生命值。</t>
  </si>
  <si>
    <t>抽两张牌。</t>
  </si>
  <si>
    <t>潜行
在你的回合结束时，使另一个随机友方随从获得+1生命值。</t>
  </si>
  <si>
    <t>抽四张牌。</t>
  </si>
  <si>
    <t>使一个随从的生命值变为1。</t>
  </si>
  <si>
    <t>恢复#6点生命值。</t>
  </si>
  <si>
    <t>使一个友方随从获得冲锋。在本回合中无法攻击英雄。</t>
  </si>
  <si>
    <t>使一个受伤的随从获得+3/+3。</t>
  </si>
  <si>
    <t>消灭一个受伤的敌方随从。</t>
  </si>
  <si>
    <t>大地之环先知</t>
  </si>
  <si>
    <t>你的其他随从获得+1攻击力。</t>
  </si>
  <si>
    <t>南海船工</t>
  </si>
  <si>
    <t>负伤剑圣</t>
  </si>
  <si>
    <t>战吼：
本回合中，使一个随从获得+2攻击力。</t>
  </si>
  <si>
    <t>该随从受到伤害时使你的武器获得
+2攻击力。</t>
  </si>
  <si>
    <t>战吼：战场上每有一个其他友方随从，便获得+1/+1。</t>
  </si>
  <si>
    <t>埃隆巴克保护者</t>
  </si>
  <si>
    <t>摧毁你的武器，对所有敌方随从
造成等同于其攻击力的伤害。</t>
  </si>
  <si>
    <t>每当一个随从获得治疗时，抽一张牌。</t>
  </si>
  <si>
    <t>每当你召唤一个野兽，抽一张牌。</t>
  </si>
  <si>
    <t>战吼：使一个友方野兽获得+2/+2并获得
嘲讽。</t>
  </si>
  <si>
    <t>你的其他野兽获得+1攻击力。</t>
  </si>
  <si>
    <t>你的野兽获得冲锋。</t>
  </si>
  <si>
    <t>检视你的牌库顶的三张牌，将其中一张置入手牌，弃掉其余牌。</t>
  </si>
  <si>
    <t>你的英雄在攻击时具有免疫。</t>
  </si>
  <si>
    <t>战吼：消灭一个具有嘲讽的敌方随从。</t>
  </si>
  <si>
    <t>战吼：
消灭一个攻击力大于或等于7的随从。</t>
  </si>
  <si>
    <t>报警机器人</t>
  </si>
  <si>
    <t>在你的回合开始时，随机将你的手牌中的一张随从牌与该随从
交换。</t>
  </si>
  <si>
    <t>每当该随从受到伤害，抽一张牌。</t>
  </si>
  <si>
    <t>战吼：使你的对手获得两个香蕉。</t>
  </si>
  <si>
    <t>工程师学徒</t>
  </si>
  <si>
    <t>亡语：随机获得一个敌方随从的控制权。</t>
  </si>
  <si>
    <t>血色十字军战士</t>
  </si>
  <si>
    <t>麻风侏儒</t>
  </si>
  <si>
    <t>烈日行者</t>
  </si>
  <si>
    <t>嘲讽
圣盾</t>
  </si>
  <si>
    <t>战吼：
你每有一张手牌，便获得+1生命值。</t>
  </si>
  <si>
    <t>任务达人</t>
  </si>
  <si>
    <t>上古看守者</t>
  </si>
  <si>
    <t>战吼：每个玩家抽两张牌。</t>
  </si>
  <si>
    <t>战吼：使相邻的随从获得嘲讽。</t>
  </si>
  <si>
    <t>疯狂的炼金师</t>
  </si>
  <si>
    <t>酸性沼泽软泥怪</t>
  </si>
  <si>
    <t>战吼：
摧毁对手的武器。</t>
  </si>
  <si>
    <t>小个子召唤师</t>
  </si>
  <si>
    <t>奥秘守护者</t>
  </si>
  <si>
    <t>每当有一张奥秘牌被使用时，便获得+1/+1。</t>
  </si>
  <si>
    <t>工匠大师欧沃斯巴克</t>
  </si>
  <si>
    <t>战吼：
使另一个随机随从变形成为一个5/5的恐龙或一个1/1的松鼠。</t>
  </si>
  <si>
    <t>你的具有冲锋的随从获得+1攻击力。</t>
  </si>
  <si>
    <t>战吼：如果你的对手拥有4个或者更多随从，随机获得其中一个的控制权。</t>
  </si>
  <si>
    <t>每当你施放一个法术，抽一张牌。</t>
  </si>
  <si>
    <t>每当一个玩家施放一个法术，复制该法术，将其置入另一个玩家的手牌。</t>
  </si>
  <si>
    <t>在你的回合开始时，对一个随机敌人造成2点伤害。</t>
  </si>
  <si>
    <t>战吼：使你的其他鱼人获得+2生命值。</t>
  </si>
  <si>
    <t>格尔宾·梅卡托克</t>
  </si>
  <si>
    <t>火车王里诺艾</t>
  </si>
  <si>
    <t>冲锋，战吼：
为你的对手召唤两只1/1的雏龙。</t>
  </si>
  <si>
    <t>使一个敌方随从对其相邻的随从
造成等同于其攻击力的伤害。</t>
  </si>
  <si>
    <t>崇高牺牲</t>
  </si>
  <si>
    <t>奥秘：当一个敌人攻击时，召唤一个2/1的防御者，并使其成为攻击的目标。</t>
  </si>
  <si>
    <t>奥秘：
当你的英雄受到伤害时，对敌方英雄造成等量伤害。</t>
  </si>
  <si>
    <t>奥秘：当一个友方随从死亡时，使其回到战场，并具有1点生命值。</t>
  </si>
  <si>
    <t>将一个友方随从移回你的手牌，它的法力值消耗减少
（2）点。</t>
  </si>
  <si>
    <t>抉择：
使一个随从获得+4攻击力；或者+4生命值并具有嘲讽。</t>
  </si>
  <si>
    <t>使你的所有随从获得“亡语：召唤一个2/2的树人”。</t>
  </si>
  <si>
    <t>抉择：获得两个法力水晶；或者抽三张牌。</t>
  </si>
  <si>
    <t>抉择：将该随从变形成为4/4并获得冲锋；或者将该随从变形成为4/6并具有嘲讽。</t>
  </si>
  <si>
    <t>抉择：
+5攻击力；或者+5生命值并具有嘲讽。</t>
  </si>
  <si>
    <t>召唤两只2/3并具有嘲讽的幽灵狼。过载：（2）</t>
  </si>
  <si>
    <t>如果在你的回合结束时，你控制一个奥秘，该随从便获得+2/+2。</t>
  </si>
  <si>
    <t>战吼：
冻结一个角色。</t>
  </si>
  <si>
    <t>奥秘：当你的对手施放一个法术时，反制该法术。</t>
  </si>
  <si>
    <t>奥秘：在你的对手使用一张随从牌后，召唤一个该随从的复制。</t>
  </si>
  <si>
    <t>奥秘：当你的英雄将要承受致命伤害时，防止这些伤害，并使其在本回合中获得免疫。</t>
  </si>
  <si>
    <t>炎魔之王拉格纳罗斯</t>
  </si>
  <si>
    <t>无法攻击。在你的回合结束时，对一个随机敌人造成8点伤害。</t>
  </si>
  <si>
    <t>战吼：
随机弃一张牌。</t>
  </si>
  <si>
    <t>消灭一个随从，为你的英雄恢复#3点生命值。</t>
  </si>
  <si>
    <t>冲锋，战吼：随机弃两张牌。</t>
  </si>
  <si>
    <t>你的随从牌的法力值消耗减少（2）点，但不能少于（1）点。</t>
  </si>
  <si>
    <t>从你的牌库中抽两张恶魔牌。</t>
  </si>
  <si>
    <t>复制对手牌库中的两张牌，并将其置入你的手牌。</t>
  </si>
  <si>
    <t>随机复制对手的牌库中的一张随从牌，并将该随从置入战场。</t>
  </si>
  <si>
    <t>先知维伦</t>
  </si>
  <si>
    <t>恢复#8点生命值，抽三张牌。</t>
  </si>
  <si>
    <t>受祝福的勇士</t>
  </si>
  <si>
    <t>战吼：使一个其他友方随从获得圣盾。</t>
  </si>
  <si>
    <t>选择一个随从，每当其进行攻击，便抽一张牌。</t>
  </si>
  <si>
    <t>在你召唤一个随从后，使其获得+1/+1，这把武器失去1点耐久度。</t>
  </si>
  <si>
    <t>奥秘：
在你的对手使用一张随从牌后，使该随从的生命值降为1。</t>
  </si>
  <si>
    <t>圣盾，嘲讽，亡语：装备一把5/3的
灰烬使者。</t>
  </si>
  <si>
    <t>每有一个受伤的友方角色，便抽一张牌。</t>
  </si>
  <si>
    <t>战吼：装备一把2/2的武器。</t>
  </si>
  <si>
    <t>每当该随从受到伤害，便获得
+3攻击力。</t>
  </si>
  <si>
    <t>如果你装备一把武器，使它获得+1/+1。否则，装备一把1/3的武器。</t>
  </si>
  <si>
    <t>鱼人猎潮者</t>
  </si>
  <si>
    <t>你的其他鱼人获得+2攻击力。</t>
  </si>
  <si>
    <t>你的其他鱼人获得+1攻击力。</t>
  </si>
  <si>
    <t>每当你召唤一个鱼人，便获得
+1攻击力。</t>
  </si>
  <si>
    <t>潜行
剧毒</t>
  </si>
  <si>
    <t>每当一个友方野兽死亡时，便获得+2/+1。</t>
  </si>
  <si>
    <t>奥秘：当一个敌人攻击你的英雄时，改为该敌人攻击另一个随机角色。</t>
  </si>
  <si>
    <t>亡语：召唤两只2/2的土狼。</t>
  </si>
  <si>
    <t>每当有一张
你的奥秘牌被揭示时，便获得+1耐久度。</t>
  </si>
  <si>
    <t>战场上每有一个敌方随从，便召唤一个
1/1并具有冲锋的猎犬。</t>
  </si>
  <si>
    <t>所有随从失去潜行，摧毁所有敌方奥秘，抽一张牌。</t>
  </si>
  <si>
    <t>在本回合中，使一只友方野兽获得+2攻击力并具有免疫。</t>
  </si>
  <si>
    <t>奥秘：当你的随从受到攻击时，召唤3条1/1的蛇。</t>
  </si>
  <si>
    <t>在你的回合开始时，你有50%的几率额外抽一张牌。</t>
  </si>
  <si>
    <t>每当你施放一个法术，将一张“火球术”法术牌置入你的手牌。</t>
  </si>
  <si>
    <t>所有玩家
只有15秒的时间来进行他们的回合。</t>
  </si>
  <si>
    <t>使你的英雄获得4点护甲值，并在本回合中获得
+4攻击力。</t>
  </si>
  <si>
    <t>召唤三个2/2的树人。</t>
  </si>
  <si>
    <t>在你的回合结束时，将一张梦境牌置入你的手牌。</t>
  </si>
  <si>
    <t>抉择：使你的所有其他随从获得+2/+2；或者召唤两个2/2并具有嘲讽的树人。</t>
  </si>
  <si>
    <t>亡语：
为你的对手召唤1个3/3的芬克·恩霍尔。</t>
  </si>
  <si>
    <t>将一个敌方随从移回你的对手的手牌。</t>
  </si>
  <si>
    <t>年迈的法师</t>
  </si>
  <si>
    <t>诅咒教派领袖</t>
  </si>
  <si>
    <t>在一个友方随从死亡后，抽一张牌。</t>
  </si>
  <si>
    <t>小鬼召唤师</t>
  </si>
  <si>
    <t>在你的回合结束时，对该随从造成1点伤害，并召唤一个1/1的
小鬼。</t>
  </si>
  <si>
    <t>每当一个随从
受到伤害，便获得+1攻击力。</t>
  </si>
  <si>
    <t>获得5点护甲值。抽一张牌。</t>
  </si>
  <si>
    <t>奥秘：当一个敌方随从攻击时，将其移回拥有者的手牌，并且法力值消耗增加（2）点。</t>
  </si>
  <si>
    <t>连击：在本回合中，你每使用一张其他牌，便获得+2/+2。</t>
  </si>
  <si>
    <t>每当你使用一张牌时，召唤一个2/1的埃辛诺斯之焰。</t>
  </si>
  <si>
    <t>随机消灭一个敌方随从。</t>
  </si>
  <si>
    <t>你的英雄
每受到1点伤害，该牌的法力值消耗便减少（1）点。</t>
  </si>
  <si>
    <t>为所有随从恢复#4点生命值。</t>
  </si>
  <si>
    <t>战吼：
在回合结束时召唤一个该随从的复制。</t>
  </si>
  <si>
    <t>亡语：
将一个奥秘从你的牌库中置入战场。</t>
  </si>
  <si>
    <t>嘲讽，亡语：你的对手将一个随从从其牌库置入战场。</t>
  </si>
  <si>
    <t>迈克斯纳</t>
  </si>
  <si>
    <t>亡语：随机将一张野兽牌置入你的手牌。</t>
  </si>
  <si>
    <t>亡语：如果费尔根也在本局对战中死亡，召唤塔迪乌斯。</t>
  </si>
  <si>
    <t>亡语：如果斯塔拉格也在本局对战中死亡，召唤塔迪乌斯。</t>
  </si>
  <si>
    <t>具有战吼的随从法力值消耗增加(2)点。</t>
  </si>
  <si>
    <t>奥秘：当一个友方随从死亡时，将两个该随从的复制置入你的手牌。</t>
  </si>
  <si>
    <t>消灭所有随从，并召唤等量的2/2树人代替他们。</t>
  </si>
  <si>
    <t>奥秘：当你的随从死亡时，使一个随机友方随从获得+3/+2。</t>
  </si>
  <si>
    <t>空灵召唤者</t>
  </si>
  <si>
    <t>亡语：
使一个随机友方随从获得+3生命值。</t>
  </si>
  <si>
    <t>嘲讽，亡语：对所有随从造成1点伤害。</t>
  </si>
  <si>
    <t>消灭一个随从，然后将其复活，并恢复所有生命值。</t>
  </si>
  <si>
    <t>亡语：
将一个随机友方随从移回你的手牌。</t>
  </si>
  <si>
    <t>在你的回合开始时，为该随从恢复所有生命值。</t>
  </si>
  <si>
    <t>每当你召唤一个具有亡语的随从，便获得+1攻击力。</t>
  </si>
  <si>
    <t>战吼：下个回合敌方法术的法力值消耗增加(5)点。</t>
  </si>
  <si>
    <t>女巫森林</t>
  </si>
  <si>
    <t>奥术锁匠</t>
  </si>
  <si>
    <t>战吼：
发现一张奥秘牌，并将其置入战场。</t>
  </si>
  <si>
    <t>回响
使一个随从获得+1/+2。</t>
  </si>
  <si>
    <t>无法攻击。每当该随从受到伤害时，对一个随机敌人造成3点
伤害。</t>
  </si>
  <si>
    <t>抉择：将该随从变形成为4/2并获得突袭；或者将该随从变形成为2/4并具有嘲讽。</t>
  </si>
  <si>
    <t>战吼：将你的手牌替换成对手手牌的
复制。</t>
  </si>
  <si>
    <t>潜行
如果这张牌在你的手牌中，每个回合使其攻击力和生命值互换。</t>
  </si>
  <si>
    <t>吸血
如果这张牌在你的手牌中，每个回合使其攻击力和生命值互换。</t>
  </si>
  <si>
    <t>圣盾，突袭
如果这张牌在你的手牌中，每个回合使其攻击力和生命值互换。</t>
  </si>
  <si>
    <t>下个回合敌方法术的法力值消耗增加（5）点。</t>
  </si>
  <si>
    <t>回响，嘲讽</t>
  </si>
  <si>
    <t>战吼：将两张法力值消耗为（1）的随机随从牌置入你的手牌。</t>
  </si>
  <si>
    <t>战吼：
随机将一张法力值消耗为（2）的随从牌置入每个玩家的手牌。</t>
  </si>
  <si>
    <t>嘲讽，战吼：
你每有一张手牌，便获得+1生命值。</t>
  </si>
  <si>
    <t>战吼：如果你的英雄在本回合受到过伤害，召唤两只1/1的
蝙蝠。</t>
  </si>
  <si>
    <t>突袭
如果这张牌在你的手牌中，每个回合使其攻击力和生命值互换。</t>
  </si>
  <si>
    <t>法术伤害+1
如果这张牌在你的手牌中，每个回合使其攻击力和生命值互换。</t>
  </si>
  <si>
    <t>战吼：
如果你的牌库中只有法力值消耗为偶数的牌，造成2点伤害。</t>
  </si>
  <si>
    <t>突袭
在克罗雷攻击并消灭一个随从后，获得+2/+2。</t>
  </si>
  <si>
    <t>抽三张牌。
弃掉抽到的所有法术牌。</t>
  </si>
  <si>
    <t>你每有一张手牌，便召唤一个1/1的小精灵。</t>
  </si>
  <si>
    <t>突袭，亡语：
从你的牌库中抽一张连击牌。</t>
  </si>
  <si>
    <t>奥秘：当你的对手在一回合中使用三张牌后，召唤一只6/6的老鼠。</t>
  </si>
  <si>
    <t>使一个随从获得+2/+2。如果该随从是元素，则随机将一张元素牌置入你的手牌。</t>
  </si>
  <si>
    <t>每当你使用一张法力值消耗为（1）的随从牌，使其获得剧毒。</t>
  </si>
  <si>
    <t>你手牌中的所有随从牌获得回响。</t>
  </si>
  <si>
    <t>每当你抽到一张随从牌，召唤一个它的1/1复制。</t>
  </si>
  <si>
    <t>嘲讽，战吼：
你的对手每有一张手牌，该随从便失去1点生命值。</t>
  </si>
  <si>
    <t>你的其他随从都获得突袭。</t>
  </si>
  <si>
    <t>战吼：选择一个友方随从。将它的一个10/10复制置入你的手牌，其法力值消耗为（10）点。</t>
  </si>
  <si>
    <t>为所有友方角色恢复#6点
生命值。</t>
  </si>
  <si>
    <t>将三个2/2的树人置入你的
手牌。</t>
  </si>
  <si>
    <t>每当你施放一个法术，召唤一个法力值消耗为（2）的随机
随从。</t>
  </si>
  <si>
    <t>回响
直到你的下个回合，使所有敌方随从获得-2攻击力。</t>
  </si>
  <si>
    <t>吸血
每当你使用一张其他职业的卡牌时，获得+1耐久度。</t>
  </si>
  <si>
    <t>在你的回合开始时，对你的英雄造成
1点伤害。</t>
  </si>
  <si>
    <t>战吼：将你牌库中所有法力值消耗为（1）的牌变为传说随从牌。</t>
  </si>
  <si>
    <t>在每个玩家的回合中，使用的第一张牌法力值消耗为（0）点。</t>
  </si>
  <si>
    <t>亡语：将一张随机龙牌置入你的手牌。</t>
  </si>
  <si>
    <t>在一个友方随从死亡后，随机将一张萨满法术牌置入你的
手牌。</t>
  </si>
  <si>
    <t>战吼：对所有其他随从造成2点伤害。如果有随从死亡，则重复此战吼效果。</t>
  </si>
  <si>
    <t>对战开始时：如果你的套牌中只有法力值消耗为奇数的牌，升级你的英雄技能。</t>
  </si>
  <si>
    <t>在你的回合结束时，双方玩家各抽
一张牌。</t>
  </si>
  <si>
    <t>炽焰祈咒</t>
  </si>
  <si>
    <t>战吼：
如果你的牌库中只有法力值消耗为奇数的牌，使你其他所有随从的生命值翻倍。</t>
  </si>
  <si>
    <t>碎雪机器人</t>
  </si>
  <si>
    <t>将一张随机随从牌置入你的手牌。该随从的法力值消耗减少（3）点。</t>
  </si>
  <si>
    <t>战吼：如果你控制任何机械，则造成4点伤害，随机分配到所有敌人身上。</t>
  </si>
  <si>
    <t>麦迪文的残影</t>
  </si>
  <si>
    <t>机械跃迁者</t>
  </si>
  <si>
    <t>你的机械的法力值消耗减少（1）点。</t>
  </si>
  <si>
    <t>当你抽到该牌时，对所有角色造成
2点伤害。</t>
  </si>
  <si>
    <t>对所有随从造成等同于其攻击力的伤害。</t>
  </si>
  <si>
    <t>暗影投弹手</t>
  </si>
  <si>
    <t>战吼：对每个英雄造成3点伤害。</t>
  </si>
  <si>
    <t>维伦的恩泽</t>
  </si>
  <si>
    <t>使一个随从获得+2/+4并具有法术伤害+1。</t>
  </si>
  <si>
    <t>战吼：在本回合中，使一个随从获得-2攻击力。</t>
  </si>
  <si>
    <t>恢复#3点生命值。如果该目标仍处于受伤状态，则召唤一个圣光护卫者。</t>
  </si>
  <si>
    <t>如果你控制任何机械，便获得
+2攻击力。</t>
  </si>
  <si>
    <t>战吼：与另一个随从交换生命值。</t>
  </si>
  <si>
    <t>每当你的对手使用一张卡牌时，便移除你的牌库顶的三张牌。</t>
  </si>
  <si>
    <t>抽一张牌。如果该牌是野兽牌，则其法力值消耗
减少（4）点。</t>
  </si>
  <si>
    <t>在你的回合结束时，对一个非机械随从造成2点伤害。</t>
  </si>
  <si>
    <t>你的其他恶魔获得+2/+2。你的英雄获得免疫。</t>
  </si>
  <si>
    <t>使你的武器获得+3攻击力。连击：使一个随机友方随从获得+3攻击力。</t>
  </si>
  <si>
    <t>每当你召唤一个海盗，便获得潜行。</t>
  </si>
  <si>
    <t>在你的回合结束时，使另一个友方机械获得+2/+2。</t>
  </si>
  <si>
    <t>每当你的对手施放一个法术，获得该法术的复制，并使其获得一个幸运币。</t>
  </si>
  <si>
    <t>每个玩家从手牌中将一个随机随从置入战场。</t>
  </si>
  <si>
    <t>嘲讽，抉择：
+1攻击力；或者+1生命值。</t>
  </si>
  <si>
    <t>将一个敌方随从洗入你的对手的牌库。</t>
  </si>
  <si>
    <t>抉择：使每个玩家获得一个法力水晶；或每个玩家抽一张牌。</t>
  </si>
  <si>
    <t>为所有角色恢复所有生命值。</t>
  </si>
  <si>
    <t>每当该随从受到伤害，将一张零件牌置入你的手牌。</t>
  </si>
  <si>
    <t>亡语：使一个随机友方机械获得+2/+2。</t>
  </si>
  <si>
    <t>每当有其他友方鱼人死亡，便抽一张牌。
过载：（1）</t>
  </si>
  <si>
    <t>黑暗私语</t>
  </si>
  <si>
    <t>抉择：召唤5个小精灵；或者使一个随从获得+5/+5并具有嘲讽。</t>
  </si>
  <si>
    <t>战吼：将四张随机鱼人牌置入你的手牌，过载：（3）</t>
  </si>
  <si>
    <t>战吼：使一个随机友方随从获得+1攻击力。</t>
  </si>
  <si>
    <t>嘲讽，战吼：你每控制一只其他野兽，便获得+1攻击力。</t>
  </si>
  <si>
    <t>消灭一个随机敌方随从，连击：并且摧毁你的对手的
武器。</t>
  </si>
  <si>
    <t>战吼：使你的其他机械获得+2攻击力。</t>
  </si>
  <si>
    <t>每当该随从受到伤害，便获得攻击力
翻倍。</t>
  </si>
  <si>
    <t>消灭一个随从。如果你控制任何受伤的随从，该法术的法力值消耗减少（4）点。</t>
  </si>
  <si>
    <t>盾甲侍女</t>
  </si>
  <si>
    <t>战吼：
获得5点护甲值。</t>
  </si>
  <si>
    <t>废旧螺栓机甲</t>
  </si>
  <si>
    <t>战吼：使一个友方机械获得+2/+2。</t>
  </si>
  <si>
    <t>战吼：将一张“地雷” 牌洗入你的对手的牌库。当你的对手抽到该牌，便对其造成10点伤害。</t>
  </si>
  <si>
    <t>为你的英雄恢复#4点生命值，并在本回合中
获得+2攻击力。</t>
  </si>
  <si>
    <t>战吼：使一个随机友方随从获得圣盾和嘲讽。</t>
  </si>
  <si>
    <t>战吼：使你的白银之手新兵获得+2/+2。</t>
  </si>
  <si>
    <t>召唤三个1/1的白银之手新兵，装备一把1/4的武器。</t>
  </si>
  <si>
    <t>伯瓦尔·弗塔根</t>
  </si>
  <si>
    <t>风怒，过载：（1）
50%几率攻击错误的敌人。</t>
  </si>
  <si>
    <t>每当你的对手施放一个法术，获得
+2攻击力。</t>
  </si>
  <si>
    <t>战吼：随机获得一个敌方奥秘的控制权。</t>
  </si>
  <si>
    <t>在你召唤一个海盗后，对一个随机敌人造成2点伤害。</t>
  </si>
  <si>
    <t>在每个回合结束时，如果该随从是你唯一的随从，则消灭
该随从。</t>
  </si>
  <si>
    <t>战吼：如果你控制任何野兽，将该随从变形成为7/7。</t>
  </si>
  <si>
    <t>战吼：使一个友方机械获得+4生命值。</t>
  </si>
  <si>
    <t>重型攻城战车</t>
  </si>
  <si>
    <t>每当你获得护甲，该随从便获得
+1攻击力。</t>
  </si>
  <si>
    <t>你的英雄技能能够以随从为目标。</t>
  </si>
  <si>
    <t>潜行，50%几率攻击错误的敌人。</t>
  </si>
  <si>
    <t>明光祭司</t>
  </si>
  <si>
    <t>战吼：
抽一张牌，如果该牌是随从牌，则将其变形成为一只小鸡。</t>
  </si>
  <si>
    <t>亡语：随机召唤一个法力值消耗为（2）点的随从。</t>
  </si>
  <si>
    <t>嘲讽，战吼：每有一个具有亡语的敌方随从，便获得+1/+1。</t>
  </si>
  <si>
    <t>每当你的英雄在你的回合受到伤害，便获得+2/+2。</t>
  </si>
  <si>
    <t>战吼：
对所有具有亡语的随从造成2点伤害。</t>
  </si>
  <si>
    <t>在每个回合开始时，获得+1攻击力。</t>
  </si>
  <si>
    <t>亡语：随机召唤一个法力值消耗为（4）点的随从。</t>
  </si>
  <si>
    <t>战吼：随机使你的其他随从分别获得风怒，嘲讽，或者圣盾效果中的一种。</t>
  </si>
  <si>
    <t>战吼：
将一个友方随从随机变形成为一个法力值消耗相同的随从。</t>
  </si>
  <si>
    <t>潜行，法术伤害+1</t>
  </si>
  <si>
    <t>在你的回合开始时，如果你控制至少三个机械，则消灭这些机械，并将其组合成V-07-TR-0N。</t>
  </si>
  <si>
    <t>所有随从有50%几率攻击错误的敌人。</t>
  </si>
  <si>
    <t>战吼，亡语：
将一张零件牌置入你的手牌。</t>
  </si>
  <si>
    <t>每当一个敌方随从死亡，召唤一个
麻风侏儒。</t>
  </si>
  <si>
    <t>每当你施放一个法力值消耗为（1）的法术，随机将一张机械牌置入你的手牌。</t>
  </si>
  <si>
    <t>战吼：
消灭一只野兽。</t>
  </si>
  <si>
    <t>相邻的随从
无法成为法术或英雄技能的目标。</t>
  </si>
  <si>
    <t>煤烟喷吐装置</t>
  </si>
  <si>
    <t>冰封王座</t>
  </si>
  <si>
    <t>战吼：
获得等同于你的武器属性的属性值。</t>
  </si>
  <si>
    <t>战吼：召唤一个5/5的骷髅。
亡语：为你的对手召唤一个5/5的骷髅。</t>
  </si>
  <si>
    <t>在你的回合结束时，使另一个随机友方随从获得+3攻击力。</t>
  </si>
  <si>
    <t>每当该随从受到伤害，便获得
+2攻击力。</t>
  </si>
  <si>
    <t>将一个随从的攻击力和生命值
变为3。</t>
  </si>
  <si>
    <t>秘密亡语：
抉择：对所有随从造成3点伤害；或者使所有随从获得+2/+2。</t>
  </si>
  <si>
    <t>召唤两个1/2并具有剧毒的
蜘蛛。</t>
  </si>
  <si>
    <t>战吼：
冻结一个敌人。</t>
  </si>
  <si>
    <t>亡语：如果此时是你对手的回合，则获得
6点护甲值。</t>
  </si>
  <si>
    <t>[x]战吼，亡语：
对所有随从造成
1点伤害。</t>
  </si>
  <si>
    <t>亡语：
将两张1/1的“骷髅”置入你的手牌。</t>
  </si>
  <si>
    <t>你的英雄技能还会
冻结目标。</t>
  </si>
  <si>
    <t>光之悲恸</t>
  </si>
  <si>
    <t>使你的英雄获得3点护甲值，并在本回合中获得
+3攻击力。</t>
  </si>
  <si>
    <t>你对手法术的法力值消耗增加（1）点。</t>
  </si>
  <si>
    <t>嘲讽
冻结任何受到该随从伤害的角色。</t>
  </si>
  <si>
    <t>在本局对战中，你每过载一个法力水晶，该牌的法力值消耗便减少（1）点。</t>
  </si>
  <si>
    <t>复制你的手牌并洗入你的牌库。</t>
  </si>
  <si>
    <t>堕落残阳祭司</t>
  </si>
  <si>
    <t>奥秘：当你的随从受到攻击时，召唤一条2/3并具有剧毒的眼镜蛇。</t>
  </si>
  <si>
    <t>选择一个友方随从，交给你的
对手。</t>
  </si>
  <si>
    <t>复制对手牌库中的三张牌，并将其置入你的手牌。</t>
  </si>
  <si>
    <t>嘲讽，吸血
亡语：随机消灭一个敌方随从。</t>
  </si>
  <si>
    <t>战吼：复制你对手的牌库，并洗入你的
牌库。</t>
  </si>
  <si>
    <t>每当该随从受到伤害，随机弃掉
一张牌。</t>
  </si>
  <si>
    <t>在你的回合时，你的武器不会失去
耐久度。</t>
  </si>
  <si>
    <t>你的亡语牌的法力值消耗减少（2）点。</t>
  </si>
  <si>
    <t>每当你的英雄获得治疗时，便对一个随机敌方随从造成等量的
伤害。</t>
  </si>
  <si>
    <t>每当有其他随从被冻结，复制该被冻结的随从并置入你的
手牌。</t>
  </si>
  <si>
    <t>嘲讽
在你的回合结束时，随机将一张死亡骑士牌置入你的手牌。</t>
  </si>
  <si>
    <t>在该随从受到伤害并没有死亡后，随机召唤一个传说随从。</t>
  </si>
  <si>
    <t>在该随从受到伤害并没有死亡后，召唤一个2/2的食尸鬼。</t>
  </si>
  <si>
    <t>战吼：每有一个受伤的随从，便获得+1/+1。</t>
  </si>
  <si>
    <t>嘲讽
战吼：召唤一个该随从的复制。</t>
  </si>
  <si>
    <t>失心农夫</t>
  </si>
  <si>
    <t>战吼：将你所有的随从随机变形成为法力值消耗增加（2）点的其他随从。</t>
  </si>
  <si>
    <t>在本回合中，如果你的英雄受到治疗，则
法力值消耗为（0）点。</t>
  </si>
  <si>
    <t>战吼：摧毁双方手牌中和牌库中所有法力值消耗为（1）点的
法术牌。</t>
  </si>
  <si>
    <t>战吼：使一个友方随从获得+4/+4并具有
嘲讽。</t>
  </si>
  <si>
    <t>法术的法力值消耗增加（2）点。</t>
  </si>
  <si>
    <t>嘲讽
在你召唤一个随从后，获得+1生命值。</t>
  </si>
  <si>
    <t>连击：使一个友方随从获得剧毒。</t>
  </si>
  <si>
    <t>亡语：随机召唤一个在本局对战中死亡的友方野兽。</t>
  </si>
  <si>
    <t>战吼：获得潜行直到你的下个回合。</t>
  </si>
  <si>
    <t>战吼：
对所有敌方随从造成2点伤害。</t>
  </si>
  <si>
    <t>战吼：
装备一把5/3并具有吸血的武器。</t>
  </si>
  <si>
    <t>获得10点护甲值。使你对手的手牌中所有随从牌的法力值消耗减少（2）点。</t>
  </si>
  <si>
    <t>吸血
在本局对战中，你每弃掉一张牌，便获得+1攻击力。</t>
  </si>
  <si>
    <t>选择一个敌方随从。在你的回合开始时，获得该随从的
控制权。</t>
  </si>
  <si>
    <t>战吼：如果你的牌库里没有法力值消耗为（2）点的牌，则你的牌库里所有随从牌获得+1/+1。</t>
  </si>
  <si>
    <t>战吼：如果你的牌库里没有法力值消耗为（3）点的牌，则该随从变形成为一个随从的3/3的复制。</t>
  </si>
  <si>
    <t>战吼：如果你的牌库里没有法力值消耗为（4）点的牌，则获得吸血和 嘲讽。</t>
  </si>
  <si>
    <t>亡语：随机将一张死亡骑士牌置入你的
手牌。</t>
  </si>
  <si>
    <t>圣盾
在一个友方随从失去圣盾后，获得+2攻击力。</t>
  </si>
  <si>
    <t>你的回合结束效果会生效两次。</t>
  </si>
  <si>
    <t>连击：造成伤害，数值等同于在本回合中你使用的其他牌的
数量。</t>
  </si>
  <si>
    <t>每当你使用一张牌，便移除你的牌库顶的三张牌。</t>
  </si>
  <si>
    <t>战吼：
如果你的牌库里包含具有嘲讽的随从牌，则获得嘲讽。依此法检定是否可获得圣盾、吸血和风怒。</t>
  </si>
  <si>
    <t>圣盾
法术伤害+1</t>
  </si>
  <si>
    <t>奥秘：在你的对手施放一个法术后，召唤一个4/2并具有潜行的猎豹。</t>
  </si>
  <si>
    <t>亡语：召唤一只3/2的大灰狼。</t>
  </si>
  <si>
    <t>你的奥秘法力值消耗为（0）点。</t>
  </si>
  <si>
    <t>战吼：如果你的手牌中有龙牌，便召唤两个1/1的雏龙。</t>
  </si>
  <si>
    <t>每当你施放一个法术，随机召唤一个基础图腾。</t>
  </si>
  <si>
    <t>战场上每有一个敌方随从，便召唤一个1/1并具有嘲讽的
禁卫。</t>
  </si>
  <si>
    <t>每个回合攻击次数不限，但无法攻击英雄。</t>
  </si>
  <si>
    <t>符文蛋</t>
  </si>
  <si>
    <t>战吼：召唤一个1/3的蜘蛛。</t>
  </si>
  <si>
    <t>每当你施放一个法术，该随从便获得
+1生命值。</t>
  </si>
  <si>
    <t>战吼：如果你控制一个奥秘，便获得+1/+1和嘲讽。</t>
  </si>
  <si>
    <t>潜行
在你的回合结束时，召唤一个1/1的
家仆。</t>
  </si>
  <si>
    <t>战吼：发现一个法术。
为你的英雄恢复等同于其法力值消耗的生命值。</t>
  </si>
  <si>
    <t>嘲讽，战吼：从你的牌库中抽一张野兽牌、龙牌和鱼人牌置入你的手牌。</t>
  </si>
  <si>
    <t>幽灵之爪</t>
  </si>
  <si>
    <t>当你拥有法术伤害时，获得
+2攻击力。</t>
  </si>
  <si>
    <t>战吼：如果你的手牌中有其他职业的卡牌，则其法力值消耗减少（2）点。</t>
  </si>
  <si>
    <t>恢复#6点生命值。随机召唤一个法力值消耗为（6）点的随从。</t>
  </si>
  <si>
    <t>使一个随从获得+2/+2。随机召唤一个法力值消耗为（2）点的随从。</t>
  </si>
  <si>
    <t>获得4点护甲值。随机召唤一个法力值消耗为（4）点的随从。</t>
  </si>
  <si>
    <t>战吼：
如果你控制一个奥秘，则造成3点伤害。</t>
  </si>
  <si>
    <t>亡语：将一张3/2的武器牌置入你的手牌。</t>
  </si>
  <si>
    <t>对战开始时：额外将五张传说随从牌置入你的牌库。</t>
  </si>
  <si>
    <t>战吼：
装备埃提耶什，守护者的传说之杖。</t>
  </si>
  <si>
    <t>战吼：召唤一个在本局对战中死亡的友方随从。</t>
  </si>
  <si>
    <t>奥能铁匠</t>
  </si>
  <si>
    <t>在本局对战中，你每施放一个法术就会使
法力值消耗减少（1）点。</t>
  </si>
  <si>
    <t>在你的回合时，你的英雄会获得免疫。</t>
  </si>
  <si>
    <t>探险家协会</t>
  </si>
  <si>
    <t>战吼：
发现一张法术牌。</t>
  </si>
  <si>
    <t>战吼：
发现一张亡语牌。</t>
  </si>
  <si>
    <t>使你的对手获得一张“诅咒！”牌。
在对手的回合开始时，如果它在对手的手牌中，则造成2点伤害。</t>
  </si>
  <si>
    <t>在你使用一张具有
战吼的随从牌后，对一个随机敌人造成2点伤害。</t>
  </si>
  <si>
    <t>战吼：
将一个随从的攻击力和生命值变为3。</t>
  </si>
  <si>
    <t>战吼：从双方的牌库中各将一个法力值消耗为（1）点的随从置入战场。</t>
  </si>
  <si>
    <t>战吼：发现一张
法力值消耗为（1）点的卡牌。</t>
  </si>
  <si>
    <t>召唤七个在本局对战中死亡的
鱼人。</t>
  </si>
  <si>
    <t>奥秘：在你的对手使用一张随从牌后，如果他控制至少三个随从，则将其消灭。</t>
  </si>
  <si>
    <t>战吼：发现一张
法力值消耗为（3）的卡牌。</t>
  </si>
  <si>
    <t>你的卡牌法力值消耗为（5）点。</t>
  </si>
  <si>
    <t>战吼：如果你控制其他任何机械，则发现一张机械牌。</t>
  </si>
  <si>
    <t>战吼：
发现一张野兽牌。</t>
  </si>
  <si>
    <t>亡语：随机召唤一个法力值消耗为（1）点的随从。</t>
  </si>
  <si>
    <t>每个玩家获得
法术伤害+2。</t>
  </si>
  <si>
    <t>在你对一个其他友方随从施放法术后，将法术效果复制在此随从身上。</t>
  </si>
  <si>
    <t>战吼：
如果你控制一个野兽，便获得嘲讽。</t>
  </si>
  <si>
    <t>你的战吼会触发
两次。</t>
  </si>
  <si>
    <t>选择一个敌方随从。将该随从洗入你的牌库。</t>
  </si>
  <si>
    <t>无法攻击，除非它是战场上的唯一
一个随从。</t>
  </si>
  <si>
    <t>使你的随从获得+2/+2。你每控制一个鱼人，该牌的法力值消耗便减少（1）点。</t>
  </si>
  <si>
    <t>抉择：
发现一张随从牌；或者发现一张法术牌。</t>
  </si>
  <si>
    <t>战吼：如果你拥有六个其他随从，便获得+4/+4。</t>
  </si>
  <si>
    <t>你的英雄受到的所有伤害效果翻倍。</t>
  </si>
  <si>
    <t>狗头人</t>
  </si>
  <si>
    <t>战吼：
抽一张牌。对你的英雄造成2点伤害。</t>
  </si>
  <si>
    <t>消灭一个友方随从。为你的英雄恢复#4点生命值。</t>
  </si>
  <si>
    <t>战吼：
将三张伏击牌洗入你的牌库。 当抽到伏击牌时，召唤一个4/4的蜘蛛。</t>
  </si>
  <si>
    <t>攻击力等同于你的
护甲值。无法攻击英雄。</t>
  </si>
  <si>
    <t>树皮术</t>
  </si>
  <si>
    <t>使一个随从
获得+3生命值。
获得3点护甲值。</t>
  </si>
  <si>
    <t>嘲讽
除非你的护甲值大于或等于3点，否则无法进行攻击。</t>
  </si>
  <si>
    <t>选择两次：
抽一张牌；使你的所有随从获得+1攻击力；或者获得6点护甲值。</t>
  </si>
  <si>
    <t>亡语：
将该随从的一个复制洗入你的牌库。</t>
  </si>
  <si>
    <t>奥秘：
当一个敌人攻击你的英雄时，随机召唤一个法力值消耗为（3）点的随从，并使其成为攻击的目标。</t>
  </si>
  <si>
    <t>使一个随从获得圣盾。抽
一张牌。</t>
  </si>
  <si>
    <t>小型法术珍珠</t>
  </si>
  <si>
    <t>招募三个法力值消耗为（2）或更低的随从。</t>
  </si>
  <si>
    <t>将五张惊奇卡牌洗入你的牌库。抽到时随机施放一个
法术。</t>
  </si>
  <si>
    <t>战吼：
消灭一个攻击力小于或等于1的随从。</t>
  </si>
  <si>
    <t>战吼：使你手牌中的一张随机武器牌的
法力值消耗减少（2）点。</t>
  </si>
  <si>
    <t>圣盾
剧毒</t>
  </si>
  <si>
    <t>在本回合中，如果你施放过法力值消耗大于或等于（5）的法术，则这张牌的法力值消耗为（0）点。</t>
  </si>
  <si>
    <t>战吼：对一条龙造成6点伤害。</t>
  </si>
  <si>
    <t>在你的回合开始时，将该随从的攻击力
变为4。</t>
  </si>
  <si>
    <t>潜行
你的其他随从获得+1攻击力。</t>
  </si>
  <si>
    <t>如果该牌在你的手牌中，每当一个随从死亡，法力值消耗就减少（1）点。</t>
  </si>
  <si>
    <t>战吼：
消灭一个友方随从。
亡语：召唤被消灭随从的两个复制。</t>
  </si>
  <si>
    <t>亡语：
招募一个法力值消耗为（8）点的随从。</t>
  </si>
  <si>
    <t>奥秘：当一个友方随从死亡时，将其移回你的手牌，它的法力值消耗减少（2）点。</t>
  </si>
  <si>
    <t>在一回合中使用三张法术牌后，召唤一条5/5的龙。</t>
  </si>
  <si>
    <t>奥秘：当一个随从攻击你的英雄时，改为该随从攻击与其相邻的一个随从。</t>
  </si>
  <si>
    <t>莱妮莎·炎伤</t>
  </si>
  <si>
    <t>战吼：将你在本局对战中对友方随从施放过的所有法术施放在此随从身上。</t>
  </si>
  <si>
    <t>在该随从攻击一方英雄后，将它的复制置入你的手牌。</t>
  </si>
  <si>
    <t>未鉴定的重槌</t>
  </si>
  <si>
    <t>亡语：
招募一个恶魔。</t>
  </si>
  <si>
    <t>获得6点护甲值。招募一个法力值消耗小于或等于（4）的随从。</t>
  </si>
  <si>
    <t>圣盾
你每控制一个白银之手新兵，该牌的法力值消耗便减少（1）点。</t>
  </si>
  <si>
    <t>嘲讽，亡语：招募两个法力值消耗小于或等于（4）的随从。</t>
  </si>
  <si>
    <t>嘲讽
剧毒</t>
  </si>
  <si>
    <t>原始护身符</t>
  </si>
  <si>
    <t>使你的所有随从获得
“亡语：随机召唤一个基础图腾。”</t>
  </si>
  <si>
    <t>狗头人学徒</t>
  </si>
  <si>
    <t>亡语：
将三个白银之手新兵置入你的手牌。</t>
  </si>
  <si>
    <t>嘲讽
除非你的护甲值大于或等于5点，否则无法进行攻击。</t>
  </si>
  <si>
    <t>枯须铸甲师</t>
  </si>
  <si>
    <t>战吼：
每有一个敌方随从，便获得2点护甲值。</t>
  </si>
  <si>
    <t>嘲讽，亡语：
召唤三个1/3并具有嘲讽的恶魔。</t>
  </si>
  <si>
    <t>恢复#12点生命值，随机分配到所有友方角色上。</t>
  </si>
  <si>
    <t>战吼：招募一个法力值消耗小于或等于（4）的随从。</t>
  </si>
  <si>
    <t>在你的英雄攻击后，招募一个
随从。</t>
  </si>
  <si>
    <t>你的英雄无法成为法术或英雄技能的
目标。</t>
  </si>
  <si>
    <t>嘲讽，战吼：
为你的对手随机召唤一个法力值消耗为（2）点的随从。</t>
  </si>
  <si>
    <t>战吼：将你的一把被摧毁的武器置入你的手牌。</t>
  </si>
  <si>
    <t>世界之树的嫩枝</t>
  </si>
  <si>
    <t>在你的回合结束时，随机召唤一个法力值消耗为（1）点的
随从。</t>
  </si>
  <si>
    <t>战吼：
如果你的手牌中有龙牌，则对所有其他随从造成3点伤害。</t>
  </si>
  <si>
    <t>亡语：从你的手牌中召唤一个随从的
1/1复制。</t>
  </si>
  <si>
    <t>亡语：
获得3点护甲值。</t>
  </si>
  <si>
    <t>嘲讽，亡语：
将“第一封印”置入你的手牌。</t>
  </si>
  <si>
    <t>消灭所有随从。弃掉你的
手牌。</t>
  </si>
  <si>
    <t>在你的回合开始时，从你的手牌中召唤一个
恶魔。</t>
  </si>
  <si>
    <t>将一个友方随从随机变形成为一个法力值消耗增加（1）点的随从。在本回合可以重复使用。</t>
  </si>
  <si>
    <t>战吼：
招募攻击力为1，2，3的随从各一个。</t>
  </si>
  <si>
    <t>战吼：
使其他所有随从的攻击力和生命值互换。</t>
  </si>
  <si>
    <t>战吼：在本局对战中，你每施放过一个法力值消耗大于或等于（5）的法术，便召唤一个5/5的龙。</t>
  </si>
  <si>
    <t>战吼：如果你的手牌中有你的套牌之外的牌，则这些牌的法力值消耗减少（2）点。</t>
  </si>
  <si>
    <t>托瓦格尔国王</t>
  </si>
  <si>
    <t>亡语：
将这把武器洗入你的牌库。保留所有强化效果。</t>
  </si>
  <si>
    <t>牺牲一个恶魔，为你的英雄恢复#5点生命值。</t>
  </si>
  <si>
    <t>将所有随从移回其拥有者的
手牌。</t>
  </si>
  <si>
    <t>冲锋，圣盾，嘲讽，风怒</t>
  </si>
  <si>
    <t>每当你施放一个法术，便获得
+1攻击力。</t>
  </si>
  <si>
    <t>船长的鹦鹉</t>
  </si>
  <si>
    <t>战吼：从你的牌库中抽一张海盗牌，并将其置入你的手牌。</t>
  </si>
  <si>
    <t>鱼人杀手蟹</t>
  </si>
  <si>
    <t>战吼：
获得等同于你的武器攻击力的攻击力。</t>
  </si>
  <si>
    <t>飞刀杂耍者</t>
  </si>
  <si>
    <t>在你召唤一个随从后，对一个随机敌方角色造成1点伤害。</t>
  </si>
  <si>
    <t>狂野炎术师</t>
  </si>
  <si>
    <t>在你施放一个法术后，对所有随从造成1点伤害。</t>
  </si>
  <si>
    <t>末日预言者</t>
  </si>
  <si>
    <t>嘲讽
你的武器每有1点攻击力，该牌的法力值消耗便减少（1）点。</t>
  </si>
  <si>
    <t>每当你施放一个法术，召唤一个1/1的紫罗兰学徒。</t>
  </si>
  <si>
    <t>战吼：
消灭所有其他随从，并弃掉你的手牌。</t>
  </si>
  <si>
    <t>随机召唤一个野兽伙伴。</t>
  </si>
  <si>
    <t>在本回合中，你的随从的生命值无法被降到1点以下。抽一张牌。</t>
  </si>
  <si>
    <t>在你的回合结束时，使另一个随机友方随从获得+1攻击力。</t>
  </si>
  <si>
    <t>狂奔科多兽</t>
  </si>
  <si>
    <t>战吼：
你的英雄技能变为“召唤一个1/1的鱼人”。</t>
  </si>
  <si>
    <t>过载：（2）</t>
  </si>
  <si>
    <t>将你所有的随从随机变形成为法力值消耗增加（1）点的其他随从。</t>
  </si>
  <si>
    <t>深渊魔物</t>
  </si>
  <si>
    <t>嘲讽
在本局对战中，你每召唤一个图腾，该牌的法力值消耗便减少（1）点。</t>
  </si>
  <si>
    <t>暮光神锤</t>
  </si>
  <si>
    <t>亡语：召唤一个4/2的元素随从。</t>
  </si>
  <si>
    <t>你的抉择卡牌和英雄技能可以同时拥有两种效果。</t>
  </si>
  <si>
    <t>使你的所有随从获得
“亡语：随机将一张野兽牌置入你的手牌”。</t>
  </si>
  <si>
    <t>抉择：使你的英雄在本回合中获得+4攻击力；或者获得8点护甲值。</t>
  </si>
  <si>
    <t>使一个随从获得+2/+2。
如果该随从是野兽，抽一张牌。</t>
  </si>
  <si>
    <t>抽一张牌。将两张该牌的复制置入你的手牌。</t>
  </si>
  <si>
    <t>异变的狗头人</t>
  </si>
  <si>
    <t>战吼：对所有敌方随从造成1点伤害。</t>
  </si>
  <si>
    <t>癫狂的唤冰者</t>
  </si>
  <si>
    <t>在你施放一个法术后，随机冻结
一个敌人。</t>
  </si>
  <si>
    <t>尤格-萨隆的仆从</t>
  </si>
  <si>
    <t>暮光暗愈者</t>
  </si>
  <si>
    <t>消耗你所有的法力值，随机
召唤一个法力值消耗相同的随从。</t>
  </si>
  <si>
    <t>暗影之握</t>
  </si>
  <si>
    <t>在本回合中，你的治疗效果转而造成等量的伤害。</t>
  </si>
  <si>
    <t>战吼：
随机弃一张牌。
亡语：
抽一张牌。</t>
  </si>
  <si>
    <t>在你召唤一个随从后，获得+1攻击力。</t>
  </si>
  <si>
    <t>消耗你所有的法力值，每消耗一点法力值，便召唤一个1/1的触须。</t>
  </si>
  <si>
    <t>将你的英雄技能和术士职业牌替换成其它职业的。这些牌的法力值消耗减少（1）点。</t>
  </si>
  <si>
    <t>战吼：在本回合中，你施放的下一个法术不再消耗法力值，转而消耗生命值。</t>
  </si>
  <si>
    <t>百变泽鲁斯</t>
  </si>
  <si>
    <t>如果这张牌在你的手牌中，每个回合都会变成一张随机随从牌。</t>
  </si>
  <si>
    <t>嘲讽，战吼：如果你的克苏恩具有至少10点攻击力，则召唤另一名双子皇帝。</t>
  </si>
  <si>
    <t>尤格-萨隆</t>
  </si>
  <si>
    <t>在你的回合开始时，该随从牌的法力值消耗减少（1）点。</t>
  </si>
  <si>
    <t>暴虐食尸鬼</t>
  </si>
  <si>
    <t>怒鳍猎潮者</t>
  </si>
  <si>
    <t>战吼：召唤一个1/1并具有嘲讽的软泥怪。</t>
  </si>
  <si>
    <t>远古造物之血</t>
  </si>
  <si>
    <t>在你的回合结束时，如果你控制两个远古造物之血，则将其融合成远古造物。</t>
  </si>
  <si>
    <t>嘲讽，战吼：复制一个友方随从的攻击力和生命值。</t>
  </si>
  <si>
    <t>战吼：
如果你的克苏恩至少具有10点攻击力，便获得+5生命值。</t>
  </si>
  <si>
    <t>上古之神的小精灵</t>
  </si>
  <si>
    <t>抉择：召唤七个1/1的小精灵；或者使你的所有随从获得+2/+2。</t>
  </si>
  <si>
    <t>在你的回合开始时，将该随从的攻击力
变为7。</t>
  </si>
  <si>
    <t>泥潭守护者</t>
  </si>
  <si>
    <t>抉择：召唤一个2/2的泥浆怪；或者获得一个空的法力水晶。</t>
  </si>
  <si>
    <t>无面召唤者</t>
  </si>
  <si>
    <t>战吼：随机召唤一个法力值消耗为（3）点的随从。</t>
  </si>
  <si>
    <t>战吼：随机装备一把武器。</t>
  </si>
  <si>
    <t>着魔村民</t>
  </si>
  <si>
    <t>嘲讽
亡语：召唤一个2/2的泥浆怪。</t>
  </si>
  <si>
    <t>在你的回合开始时，该随从的攻击力
翻倍。</t>
  </si>
  <si>
    <t>苦战傀儡</t>
  </si>
  <si>
    <t>战吼：
造成等同于该随从攻击力的伤害，随机分配到所有敌人身上。</t>
  </si>
  <si>
    <t>在你的回合开始时，将一个法力值消耗为（10）点的随从从你的牌库置入你的手牌。</t>
  </si>
  <si>
    <t>战吼：复制一个友方随从，并将其置入你的手牌。该随从为1/1，且法力值消耗为（1）点。</t>
  </si>
  <si>
    <t>战吼：
如果你的克苏恩具有至少10点攻击力，则获得10点护甲值。</t>
  </si>
  <si>
    <t>每当该随从攻击并消灭一个随从，便可再次攻击。</t>
  </si>
  <si>
    <t>战吼：如果你控制其他任何海盗，你的武器便获得+1/+1。</t>
  </si>
  <si>
    <t>黑龙领主死亡之翼</t>
  </si>
  <si>
    <t>亡语：将你手牌中所有的龙牌置入战场。</t>
  </si>
  <si>
    <t>每当该随从受到伤害，召唤一个2/2并具有嘲讽的豺狼人。</t>
  </si>
  <si>
    <t>疯狂的信徒</t>
  </si>
  <si>
    <t>你的武器法力值消耗减少（2）点。</t>
  </si>
  <si>
    <t>异变之主</t>
  </si>
  <si>
    <t>战吼：将一个友方随从随机变形成为一个法力值消耗增加（1）点的随从。</t>
  </si>
  <si>
    <t>变幻之影</t>
  </si>
  <si>
    <t>阴暗渔夫纳特</t>
  </si>
  <si>
    <t>你的对手在回合开始时，有50%的几率额外抽一张牌。</t>
  </si>
  <si>
    <t>深渊滑行者索苟斯</t>
  </si>
  <si>
    <t>嘲讽
无法成为法术或英雄技能的目标。</t>
  </si>
  <si>
    <t>腐肉食尸鬼</t>
  </si>
  <si>
    <t>每当一个随从死亡，便获得+1攻击力。</t>
  </si>
  <si>
    <t>安戈洛</t>
  </si>
  <si>
    <t>战吼：
连续进化两次。</t>
  </si>
  <si>
    <t>将一个随从的攻击力和生命值变为10。</t>
  </si>
  <si>
    <t>战吼：如果你控制至少两个其他随从，便获得进化。</t>
  </si>
  <si>
    <t>战吼：
发现一张奥秘牌。</t>
  </si>
  <si>
    <t>嘲讽，战吼：将其他所有随从的攻击力和生命值变为3。</t>
  </si>
  <si>
    <t>任务：施放6个你的套牌之外的
法术。
 奖励：时空扭曲。</t>
  </si>
  <si>
    <t>从你的牌库中发现一张法术牌，复制该法术牌并置入你的手牌。</t>
  </si>
  <si>
    <t>为你的英雄和一个随从恢复#5点生命值。</t>
  </si>
  <si>
    <t>战吼：检视三张卡牌。猜中来自你对手套牌中的卡牌，则复制该卡牌并置入你的手牌。</t>
  </si>
  <si>
    <t>战吼：
消灭一个友方随从，并连续进化两次。</t>
  </si>
  <si>
    <t>嘲讽
在你对手的回合获得+3攻击力。</t>
  </si>
  <si>
    <t>每使用一张
其他职业的卡牌，该牌的法力值消耗便减少（1）点。</t>
  </si>
  <si>
    <t>连击：在本回合中，你每使用一张其他牌，便获得+1/+1。</t>
  </si>
  <si>
    <t>连击：
消灭一个随从。</t>
  </si>
  <si>
    <t>任务：使用五张名称相同的随从牌。
奖励：水晶核心。</t>
  </si>
  <si>
    <t>战吼：如果你在上个回合使用过元素牌，则获得嘲讽和圣盾。</t>
  </si>
  <si>
    <t>嘲讽，战吼：
发现一张具有嘲讽的随从牌。</t>
  </si>
  <si>
    <t>在该随从攻击一方英雄后，获得进化。</t>
  </si>
  <si>
    <t>你的随从的法力值消耗增加（2）点。</t>
  </si>
  <si>
    <t>每当该随从受到伤害，对你的英雄造成
3点伤害。</t>
  </si>
  <si>
    <t>战吼：
发现一张法术牌，并向随机目标施放。</t>
  </si>
  <si>
    <t>使一个友方随从获得+1/+1，然后获得等同于其攻击力的
护甲值。</t>
  </si>
  <si>
    <t>战吼：
如果你的手牌中有攻击力大于或等于5的随从牌，便获得进化。</t>
  </si>
  <si>
    <t>任务：召唤5个攻击力大于或等于5的随从。
奖励：班纳布斯。</t>
  </si>
  <si>
    <t>战吼：使你手牌中所有元素牌的法力值消耗减少（1）点。</t>
  </si>
  <si>
    <t>荒蛮之主卡利莫斯</t>
  </si>
  <si>
    <t>战吼：如果你控制至少两个其他随从，便获得嘲讽。</t>
  </si>
  <si>
    <t>卡利莫斯的仆从</t>
  </si>
  <si>
    <t>任务：弃掉六张牌。
奖励：虚空传送门。</t>
  </si>
  <si>
    <t>嘲讽，战吼：
随机弃两张牌。</t>
  </si>
  <si>
    <t>战吼：
发现一个法术。对你的英雄造成等同于其法力值消耗的伤害。</t>
  </si>
  <si>
    <t>嘲讽
在你对手的回合获得+4攻击力。</t>
  </si>
  <si>
    <t>战吼：摧毁你牌库中所有法力值消耗小于或等于（3）的卡牌。</t>
  </si>
  <si>
    <t>亡语：
随机将一张法师法术牌置入你的手牌。</t>
  </si>
  <si>
    <t>嘲讽，战吼：
对所有其他随从造成2点伤害。</t>
  </si>
  <si>
    <t>战吼：
将一张安戈洛卡牌包洗入你的牌库。</t>
  </si>
  <si>
    <t>发现一张法力值消耗大于或等于（8）的随从牌，并召唤该随从。</t>
  </si>
  <si>
    <t>嘲讽，战吼：在上个回合，你每使用一张元素牌，便获得+5生命值。</t>
  </si>
  <si>
    <t>战吼：从你的牌库中抽两张法力值消耗为（1）点的随从牌。</t>
  </si>
  <si>
    <t>亡语：将一张4/3的“迅猛龙头领”洗入你的
牌库。</t>
  </si>
  <si>
    <t>雷鸣刺喉龙</t>
  </si>
  <si>
    <t>你的英雄技能变成“使一个野兽获得+2/+2”。</t>
  </si>
  <si>
    <t>在你的对手使用一张随从牌后，攻击该
随从。</t>
  </si>
  <si>
    <t>任务：使用七张法力值消耗为（1）点的随从牌。
奖励：卡纳莎女王。</t>
  </si>
  <si>
    <t>将你牌库里的所有卡牌替换成
“发现一张牌”。</t>
  </si>
  <si>
    <t>嘲讽，战吼：
为你的对手召唤三只1/1的迅猛龙。</t>
  </si>
  <si>
    <t>嘲讽
在你对手的回合获得+2攻击力。</t>
  </si>
  <si>
    <t>任务：使用七张具有嘲讽的随从牌。
奖励：萨弗拉斯。</t>
  </si>
  <si>
    <t>任务：召唤7个具有亡语的随从。
奖励：希望守护者阿玛拉。</t>
  </si>
  <si>
    <t>发现一张法术牌，使其法力值消耗减少（2）点。</t>
  </si>
  <si>
    <t>任务：召唤10个鱼人。
奖励：老鲨嘴。</t>
  </si>
  <si>
    <t>在你的英雄攻击后，召唤两个1/1的白银之手
新兵。</t>
  </si>
  <si>
    <t>任务：对你的随从施放6个法术。
奖励：嘉沃顿。</t>
  </si>
  <si>
    <t>使你的所有随从获得“亡语：将该随从移回你的手牌”。</t>
  </si>
  <si>
    <t>嘲讽，亡语：
将一张6/9并具有嘲讽的“恐角龙头领”洗入你的牌库。</t>
  </si>
  <si>
    <t>女巫森林</t>
    <phoneticPr fontId="6" type="noConversion"/>
  </si>
  <si>
    <t>冠军的试炼</t>
    <phoneticPr fontId="6" type="noConversion"/>
  </si>
  <si>
    <t>地精大战侏儒</t>
    <phoneticPr fontId="6" type="noConversion"/>
  </si>
  <si>
    <t>探险家协会</t>
    <phoneticPr fontId="6" type="noConversion"/>
  </si>
  <si>
    <t># Class: Druid</t>
  </si>
  <si>
    <t># Format: Standard</t>
  </si>
  <si>
    <t># Year of the Raven</t>
  </si>
  <si>
    <t>#</t>
  </si>
  <si>
    <t># 2x (1) 小型法术玉石</t>
  </si>
  <si>
    <t># 1x (2) 愤怒</t>
  </si>
  <si>
    <t># 2x (2) 野性成长</t>
  </si>
  <si>
    <t># 2x (2) 野性之力</t>
  </si>
  <si>
    <t># 2x (3) 野蛮咆哮</t>
  </si>
  <si>
    <t># 2x (4) 丛林之魂</t>
  </si>
  <si>
    <t># 2x (4) 分岔路口</t>
  </si>
  <si>
    <t># 2x (4) 橡树的召唤</t>
  </si>
  <si>
    <t># 2x (4) 精灵之森</t>
  </si>
  <si>
    <t># 2x (4) 紫罗兰教师</t>
  </si>
  <si>
    <t># 2x (4) 横扫</t>
  </si>
  <si>
    <t># 1x (4) 铁木魔像</t>
  </si>
  <si>
    <t># 2x (5) 滋养</t>
  </si>
  <si>
    <t># 1x (5) 奥术统御者</t>
  </si>
  <si>
    <t># 2x (6) 传播瘟疫</t>
  </si>
  <si>
    <t># 1x (7) 污染者玛法里奥</t>
  </si>
  <si>
    <t># 2x (10) 终极感染</t>
  </si>
  <si>
    <t>AAECAZICBMQGlNICmdMC29MCDUBf/QL3A+YFhQjkCKDNAofOApjSAp7SAoTmAtfvAgA=</t>
  </si>
  <si>
    <t># To use this deck, copy it to your clipboard and create a new deck in Hearthstone</t>
  </si>
  <si>
    <t># 2x (1) 小型法术玉石</t>
    <phoneticPr fontId="11" type="noConversion"/>
  </si>
  <si>
    <t># 2x (6) 传播瘟疫</t>
    <phoneticPr fontId="11" type="noConversion"/>
  </si>
  <si>
    <t># Format: Wild</t>
  </si>
  <si>
    <t># Class: Druid</t>
    <phoneticPr fontId="11" type="noConversion"/>
  </si>
  <si>
    <t>### Token Druid</t>
    <phoneticPr fontId="11" type="noConversion"/>
  </si>
  <si>
    <t>### Quest Warrior</t>
  </si>
  <si>
    <t># 1x (1) 火羽之心</t>
  </si>
  <si>
    <t># 2x (2) 枯须铸甲师</t>
  </si>
  <si>
    <t># 2x (2) 战路</t>
  </si>
  <si>
    <t># 1x (3) 鲁莽风暴</t>
  </si>
  <si>
    <t># 2x (3) 盾牌格挡</t>
  </si>
  <si>
    <t># 2x (3) 魅影民兵</t>
  </si>
  <si>
    <t># 1x (3) 贪食软泥怪</t>
  </si>
  <si>
    <t># 1x (3) 苦痛侍僧</t>
  </si>
  <si>
    <t># 2x (3) 焦油爬行者</t>
  </si>
  <si>
    <t># 2x (3) 石丘防御者</t>
  </si>
  <si>
    <t># 2x (4) 萨隆苦囚</t>
  </si>
  <si>
    <t># 2x (4) 血刃剃刀</t>
  </si>
  <si>
    <t># 2x (5) 腐烂的苹果树</t>
  </si>
  <si>
    <t># 2x (5) 绝命乱斗</t>
  </si>
  <si>
    <t># 1x (8) 巫妖王</t>
  </si>
  <si>
    <t># 2x (8) 始生幼龙</t>
  </si>
  <si>
    <t>德鲁伊</t>
    <phoneticPr fontId="6" type="noConversion"/>
  </si>
  <si>
    <t>潜行者</t>
    <phoneticPr fontId="6" type="noConversion"/>
  </si>
  <si>
    <t>萨满祭司</t>
    <phoneticPr fontId="6" type="noConversion"/>
  </si>
  <si>
    <t>术士</t>
    <phoneticPr fontId="6" type="noConversion"/>
  </si>
  <si>
    <t>战士</t>
    <phoneticPr fontId="6" type="noConversion"/>
  </si>
  <si>
    <t xml:space="preserve">生效卡组 &lt;&lt;&lt; </t>
    <phoneticPr fontId="11" type="noConversion"/>
  </si>
  <si>
    <t xml:space="preserve"> &gt;&gt;&gt; 未生效卡组</t>
    <phoneticPr fontId="11" type="noConversion"/>
  </si>
  <si>
    <t>### Taunt Druid</t>
  </si>
  <si>
    <t># 2x (1) 自然平衡</t>
  </si>
  <si>
    <t># 2x (2) 愤怒</t>
  </si>
  <si>
    <t># 1x (3) 凶猛咆哮</t>
  </si>
  <si>
    <t># 2x (3) 巫术时刻</t>
  </si>
  <si>
    <t># 2x (5) 食肉魔块</t>
  </si>
  <si>
    <t># 1x (9) 欧克哈特大师</t>
  </si>
  <si>
    <t># 1x (9) 哈多诺克斯</t>
  </si>
  <si>
    <t># 1x (10) 终极感染</t>
  </si>
  <si>
    <t>AAECAZICBofOAsLOApTSAq/TAvHqAr/yAgxAX+kBxAbkCMrDAsnHApjSAp7SAovhAoTmAo3wAgA=</t>
  </si>
  <si>
    <t># Find this deck on https://hsreplay.net/decks/792q2x2ySCbxFHmunFkB3/</t>
  </si>
  <si>
    <t># 2x (3) 凶猛咆哮</t>
  </si>
  <si>
    <t># 2x (4) 铁木魔像</t>
  </si>
  <si>
    <t># 2x (5) 奥术统御者</t>
  </si>
  <si>
    <t># 1x (7) 窃魂者阿扎莉娜</t>
  </si>
  <si>
    <t># 1x (8) 托瓦格尔国王</t>
  </si>
  <si>
    <t>### Malygos Druid</t>
  </si>
  <si>
    <t># 1x (0) 激活</t>
  </si>
  <si>
    <t># 2x (0) 月火术</t>
  </si>
  <si>
    <t># 1x (2) 血法师萨尔诺斯</t>
  </si>
  <si>
    <t># 1x (9) 玛里苟斯</t>
  </si>
  <si>
    <t>AAECAZICCFb+AbQDkwTtBcLOApnTApvoAgtAX9MDxAbkCKDNAofOApjSAp7SAtvTAr/yAgA=</t>
  </si>
  <si>
    <t># Find this deck on https://hsreplay.net/decks/Wci75JdLlbIOsd7J9JpqXg/</t>
  </si>
  <si>
    <t xml:space="preserve"> &gt;&gt;&gt; 未生效卡组</t>
    <phoneticPr fontId="11" type="noConversion"/>
  </si>
  <si>
    <t xml:space="preserve"> &gt;&gt;&gt; 未生效卡组</t>
    <phoneticPr fontId="11" type="noConversion"/>
  </si>
  <si>
    <t xml:space="preserve"> &gt;&gt;&gt; 未生效卡组</t>
    <phoneticPr fontId="11" type="noConversion"/>
  </si>
  <si>
    <t>标准</t>
    <phoneticPr fontId="11" type="noConversion"/>
  </si>
  <si>
    <t>标准</t>
    <phoneticPr fontId="11" type="noConversion"/>
  </si>
  <si>
    <t>标准</t>
    <phoneticPr fontId="11" type="noConversion"/>
  </si>
  <si>
    <t>狂野</t>
    <phoneticPr fontId="11" type="noConversion"/>
  </si>
  <si>
    <t>狂野</t>
    <phoneticPr fontId="11" type="noConversion"/>
  </si>
  <si>
    <t>狂野</t>
    <phoneticPr fontId="11" type="noConversion"/>
  </si>
  <si>
    <t>### Druid</t>
  </si>
  <si>
    <t># 2x (4) 剧毒之种</t>
  </si>
  <si>
    <t># 1x (4) 分岔路口</t>
  </si>
  <si>
    <t># 1x (4) 范达尔·鹿盔</t>
  </si>
  <si>
    <t># 1x (9) 艾维娜</t>
  </si>
  <si>
    <t># 1x (10) 遗忘之王库恩</t>
  </si>
  <si>
    <t>AAEBAZICCP4B7BWuqwLguwKe0gKZ0wL96wKa7gILQF/EBuQIig6gzQKHzgKU0gKY0gKE5gK/8gIA</t>
  </si>
  <si>
    <t># Find this deck on https://hsreplay.net/decks/SziarFD2EKebhQOlKsfw7/</t>
  </si>
  <si>
    <t># 2x (1) 青玉护符</t>
  </si>
  <si>
    <t># 2x (3) 青玉绽放</t>
  </si>
  <si>
    <t># 1x (6) 艾雅·黑掌</t>
  </si>
  <si>
    <t># 2x (6) 青玉巨兽</t>
  </si>
  <si>
    <t>AAEBAZICBK6rApS9Ap7SApnTAg1AX+QIig60uwLLvALdvgKgzQKHzgKU0gKY0gKE5gK/8gIA</t>
  </si>
  <si>
    <t># Find this deck on https://hsreplay.net/decks/1C6KvyOoru5bwi5rgm3epg/</t>
  </si>
  <si>
    <t># Find this deck on https://hsreplay.net/decks/Ihxn4EX32a0lnqKju5LWr/</t>
    <phoneticPr fontId="11" type="noConversion"/>
  </si>
  <si>
    <t>推荐</t>
    <phoneticPr fontId="6" type="noConversion"/>
  </si>
  <si>
    <t>猎人</t>
    <phoneticPr fontId="6" type="noConversion"/>
  </si>
  <si>
    <t>法师</t>
    <phoneticPr fontId="6" type="noConversion"/>
  </si>
  <si>
    <t>圣骑士</t>
    <phoneticPr fontId="6" type="noConversion"/>
  </si>
  <si>
    <t>牧师</t>
    <phoneticPr fontId="6" type="noConversion"/>
  </si>
  <si>
    <t>单卡入编率排行</t>
    <phoneticPr fontId="6" type="noConversion"/>
  </si>
  <si>
    <t>巫妖王★</t>
  </si>
  <si>
    <t>噬月者巴库★</t>
  </si>
  <si>
    <t>火车王里诺艾★</t>
  </si>
  <si>
    <t>血法师萨尔诺斯★</t>
  </si>
  <si>
    <t>死亡猎手雷克萨★</t>
  </si>
  <si>
    <t>吉恩·格雷迈恩★</t>
  </si>
  <si>
    <t>阿莱克丝塔萨★</t>
  </si>
  <si>
    <t>蛇发女妖佐拉★</t>
  </si>
  <si>
    <t>凯雷塞斯王子★</t>
  </si>
  <si>
    <t>女巫哈加莎★</t>
  </si>
  <si>
    <t>污染者玛法里奥★</t>
  </si>
  <si>
    <t>暗影收割者安度因★</t>
  </si>
  <si>
    <t>冰霜女巫吉安娜★</t>
  </si>
  <si>
    <t>哈里森·琼斯★</t>
  </si>
  <si>
    <t>沙德沃克★</t>
  </si>
  <si>
    <t>迦顿男爵★</t>
  </si>
  <si>
    <t>艾露尼斯★</t>
  </si>
  <si>
    <t>哈多诺克斯★</t>
  </si>
  <si>
    <t>艾德温·范克里夫★</t>
  </si>
  <si>
    <t>荒蛮之主卡利莫斯★</t>
  </si>
  <si>
    <t>火羽之心★</t>
  </si>
  <si>
    <t>欧克哈特大师★</t>
  </si>
  <si>
    <t>“开拓者”伊莉斯★</t>
  </si>
  <si>
    <t>巫妖王★</t>
    <phoneticPr fontId="6" type="noConversion"/>
  </si>
  <si>
    <t>卡瑟娜·冬灵★</t>
  </si>
  <si>
    <t>暴龙王克鲁什★</t>
  </si>
  <si>
    <t>大法师安东尼达斯★</t>
  </si>
  <si>
    <t>守日者塔林姆★</t>
  </si>
  <si>
    <t>伊瑟拉★</t>
  </si>
  <si>
    <t>虚空之影瓦莉拉★</t>
  </si>
  <si>
    <t>精神控制</t>
    <phoneticPr fontId="6" type="noConversion"/>
  </si>
  <si>
    <t>海巨人</t>
    <phoneticPr fontId="6" type="noConversion"/>
  </si>
  <si>
    <t>高弗雷勋爵★</t>
  </si>
  <si>
    <t>灵魂歌者安布拉★</t>
  </si>
  <si>
    <t>山岭巨人</t>
    <phoneticPr fontId="6" type="noConversion"/>
  </si>
  <si>
    <t>格罗玛什·地狱咆哮★</t>
  </si>
  <si>
    <t>噬月者巴库★</t>
    <phoneticPr fontId="6" type="noConversion"/>
  </si>
  <si>
    <t>### Spell Hunter</t>
  </si>
  <si>
    <t># Class: Hunter</t>
  </si>
  <si>
    <t># 2x (1) 追踪术</t>
  </si>
  <si>
    <t># 2x (1) 奥术射击</t>
  </si>
  <si>
    <t># 2x (1) 蜡烛弓</t>
  </si>
  <si>
    <t># 2x (1) 猎人印记</t>
  </si>
  <si>
    <t># 2x (2) 冰冻陷阱</t>
  </si>
  <si>
    <t># 2x (2) 游荡怪物</t>
  </si>
  <si>
    <t># 2x (2) 爆炸陷阱</t>
  </si>
  <si>
    <t># 2x (3) 动物伙伴</t>
  </si>
  <si>
    <t># 2x (3) 杀戮命令</t>
  </si>
  <si>
    <t># 2x (3) 关门放狗</t>
  </si>
  <si>
    <t># 2x (3) 鹰角弓</t>
  </si>
  <si>
    <t># 2x (4) 侧翼打击</t>
  </si>
  <si>
    <t># 2x (5) 小型法术翡翠</t>
  </si>
  <si>
    <t># 1x (6) 死亡猎手雷克萨</t>
  </si>
  <si>
    <t># 2x (6) 来我身边！</t>
  </si>
  <si>
    <t>AAECAR8C6dIChtMCDo0BqAK1A4cEyQTtBpcI2wn+DN3SAt/SAuPSAuHjAurjAgA=</t>
  </si>
  <si>
    <t># Find this deck on https://hsreplay.net/decks/Hpf4o9yR8AK1mFxnncr9bh/</t>
  </si>
  <si>
    <t>### Recruit Hunter</t>
  </si>
  <si>
    <t># 2x (1) 装死</t>
  </si>
  <si>
    <t># 2x (1) 火羽精灵</t>
  </si>
  <si>
    <t># 1x (2) 凯雷塞斯王子</t>
  </si>
  <si>
    <t># 1x (3) 孤胆英雄</t>
  </si>
  <si>
    <t># 2x (3) 缝合追踪者</t>
  </si>
  <si>
    <t># 1x (4) 破法者</t>
  </si>
  <si>
    <t># 1x (4) 驯犬大师肖尔</t>
  </si>
  <si>
    <t># 2x (5) 女巫森林灰熊</t>
  </si>
  <si>
    <t># 2x (6) 渗水的软泥怪</t>
  </si>
  <si>
    <t># 1x (7) 白银先锋</t>
  </si>
  <si>
    <t># 2x (8) 狂奔的魔暴龙</t>
  </si>
  <si>
    <t># 1x (8) 卡瑟娜·冬灵</t>
  </si>
  <si>
    <t># 1x (9) 暴龙王克鲁什</t>
  </si>
  <si>
    <t>AAECAR8K8gX4CNPFAsLOAobTAtHTAufhApziArbqAoDzAgrGwgLrwgLKwwKbywKczQLTzQLd0gLh4wLt6gLy8QIA</t>
  </si>
  <si>
    <t># Find this deck on https://hsreplay.net/decks/is9TiJSYllX6Qio3jtmsWb/</t>
  </si>
  <si>
    <t>### Big Spell Mage</t>
  </si>
  <si>
    <t># Class: Mage</t>
  </si>
  <si>
    <t># 2x (1) 奥术工匠</t>
  </si>
  <si>
    <t># 2x (2) 乌鸦魔仆</t>
  </si>
  <si>
    <t># 2x (2) 硬壳甲虫</t>
  </si>
  <si>
    <t># 2x (3) 巫毒娃娃</t>
  </si>
  <si>
    <t># 2x (4) 奥术锁匠</t>
  </si>
  <si>
    <t># 2x (4) 变形术</t>
  </si>
  <si>
    <t># 2x (5) 巨龙之怒</t>
  </si>
  <si>
    <t># 2x (6) 暴风雪</t>
  </si>
  <si>
    <t># 2x (6) 陨石术</t>
  </si>
  <si>
    <t># 1x (7) 烈焰风暴</t>
  </si>
  <si>
    <t># 1x (7) 迦顿男爵</t>
  </si>
  <si>
    <t># 1x (9) 冰霜女巫吉安娜</t>
  </si>
  <si>
    <t>AAECAf0ECNAC7Af7DNPFAqDOAsLOApvTAvLTAgtNyQObwgKWxwLV4QLX4QKW5ALq5gK+7AK38QLF8wIA</t>
  </si>
  <si>
    <t># Find this deck on https://hsreplay.net/decks/51CMWWzH1qWLxDSWWG5D6f/</t>
  </si>
  <si>
    <t># 1x (6) 游荡恶鬼</t>
    <phoneticPr fontId="6" type="noConversion"/>
  </si>
  <si>
    <t>驯犬大师肖尔★</t>
    <phoneticPr fontId="6" type="noConversion"/>
  </si>
  <si>
    <t>游荡恶鬼★</t>
  </si>
  <si>
    <t>### Tempo Mage</t>
  </si>
  <si>
    <t># 2x (1) 法力浮龙</t>
  </si>
  <si>
    <t># 2x (1) 奥术飞弹</t>
  </si>
  <si>
    <t># 2x (2) 阿曼尼狂战士</t>
  </si>
  <si>
    <t># 2x (2) 寒冰箭</t>
  </si>
  <si>
    <t># 2x (2) 巫师学徒</t>
  </si>
  <si>
    <t># 2x (2) 秘法学家</t>
  </si>
  <si>
    <t># 2x (2) 远古雕文</t>
  </si>
  <si>
    <t># 2x (3) 奥术智慧</t>
  </si>
  <si>
    <t># 2x (3) 燃烬风暴</t>
  </si>
  <si>
    <t># 2x (3) 爆炸符文</t>
  </si>
  <si>
    <t># 2x (3) 法术反制</t>
  </si>
  <si>
    <t># 2x (3) 肯瑞托法师</t>
  </si>
  <si>
    <t># 2x (4) 火球术</t>
  </si>
  <si>
    <t># 2x (4) 吸血蚊</t>
  </si>
  <si>
    <t># 1x (6) 艾露尼斯</t>
  </si>
  <si>
    <t># 1x (10) 炎爆术</t>
  </si>
  <si>
    <t>AAECAf0EAr8IotMCDnG7ApUDqwS0BOYElgXsBZYGwcECmMQCj9MC++wC7/ECAA==</t>
  </si>
  <si>
    <t># Find this deck on https://hsreplay.net/decks/3fr1mqjPAbPTSROk9SyM1e/</t>
  </si>
  <si>
    <t># 1x (5) 无面操纵者</t>
    <phoneticPr fontId="11" type="noConversion"/>
  </si>
  <si>
    <t># 1x (5) 星辰坠落</t>
    <phoneticPr fontId="11" type="noConversion"/>
  </si>
  <si>
    <t>### Odd Paladin</t>
  </si>
  <si>
    <t># Class: Paladin</t>
  </si>
  <si>
    <t># 1x (1) 力量祝福</t>
  </si>
  <si>
    <t># 2x (1) 银色侍从</t>
  </si>
  <si>
    <t># 2x (1) 迷失丛林</t>
  </si>
  <si>
    <t># 2x (1) 正义保护者</t>
  </si>
  <si>
    <t># 2x (1) 阿彻鲁斯老兵</t>
  </si>
  <si>
    <t># 2x (3) 未鉴定的重槌</t>
  </si>
  <si>
    <t># 2x (3) 团队领袖</t>
  </si>
  <si>
    <t># 1x (3) 神恩术</t>
  </si>
  <si>
    <t># 1x (3) 铁喙猫头鹰</t>
  </si>
  <si>
    <t># 2x (5) 等级提升！</t>
  </si>
  <si>
    <t># 2x (5) 菌菇术士</t>
  </si>
  <si>
    <t># 2x (7) 暴风城勇士</t>
  </si>
  <si>
    <t># 2x (7) 斩棘刀</t>
  </si>
  <si>
    <t># 1x (9) 噬月者巴库</t>
  </si>
  <si>
    <t>AAECAZ8FBEaiAqcFnvgCDfEF9QX5CpvCAuvCAoPHArjHAuPLApXOAvvTAtHhAtblArXmAgA=</t>
  </si>
  <si>
    <t># Find this deck on https://hsreplay.net/decks/j7CiG70EaTGaslwqM9as0/</t>
  </si>
  <si>
    <t>### Secret Paladin</t>
  </si>
  <si>
    <t># 2x (1) 奥秘守护者</t>
  </si>
  <si>
    <t># 1x (1) 银色侍从</t>
  </si>
  <si>
    <t># 2x (1) 崇高牺牲</t>
  </si>
  <si>
    <t># 1x (1) 忏悔</t>
  </si>
  <si>
    <t># 2x (1) 救赎</t>
  </si>
  <si>
    <t># 2x (2) 飞刀杂耍者</t>
  </si>
  <si>
    <t># 2x (2) 恐狼前锋</t>
  </si>
  <si>
    <t># 2x (2) 水文学家</t>
  </si>
  <si>
    <t># 2x (3) 神恩术</t>
  </si>
  <si>
    <t># 2x (4) 奉献</t>
  </si>
  <si>
    <t># 1x (4) 真银圣剑</t>
  </si>
  <si>
    <t># 2x (4) 警钟哨卫</t>
  </si>
  <si>
    <t># 2x (5) 战斗号角</t>
  </si>
  <si>
    <t># 1x (6) 守日者塔林姆</t>
  </si>
  <si>
    <t>AAECAZ8FBugB8gX1Bc8GucEC0PQCDIwBngHcA8gEpwXZB7EIs8EC48sC+NIC1uUCrfICAA==</t>
  </si>
  <si>
    <t># Find this deck on https://hsreplay.net/decks/u09VOZXxfEimyalGVjyWl/</t>
  </si>
  <si>
    <t>### Murloc Paladin</t>
  </si>
  <si>
    <t># 2x (1) 鱼人招潮者</t>
  </si>
  <si>
    <t># 2x (2) 石塘猎人</t>
  </si>
  <si>
    <t># 2x (3) 梦魇融合怪</t>
  </si>
  <si>
    <t># 1x (3) 寒光先知</t>
  </si>
  <si>
    <t># 2x (3) 鱼人领军</t>
  </si>
  <si>
    <t># 2x (4) 温顺的巨壳龙</t>
  </si>
  <si>
    <t># 1x (4) 王者祝福</t>
  </si>
  <si>
    <t># 1x (5) 菌菇术士</t>
  </si>
  <si>
    <t># 1x (7) 斩棘刀</t>
  </si>
  <si>
    <t>AAECAZ8FBsUD8gWvB7nBAoPHAtHhAgzbA6cFpwixCLPBAp3CArHCArjHAuPLAvjSAtblAt6CAwA=</t>
  </si>
  <si>
    <t># Find this deck on https://hsreplay.net/decks/6yCX2ansUMfhChJdKgdUEh/</t>
  </si>
  <si>
    <t>### Control Priest</t>
  </si>
  <si>
    <t># Class: Priest</t>
  </si>
  <si>
    <t># 2x (1) 北郡牧师</t>
  </si>
  <si>
    <t># 2x (1) 真言术：盾</t>
  </si>
  <si>
    <t># 2x (2) 暗影视界</t>
  </si>
  <si>
    <t># 2x (2) 狂野炎术师</t>
  </si>
  <si>
    <t># 2x (2) 心灵震爆</t>
  </si>
  <si>
    <t># 2x (2) 神圣赞美诗</t>
  </si>
  <si>
    <t># 2x (3) 苦痛侍僧</t>
  </si>
  <si>
    <t># 2x (3) 暮光侍僧</t>
  </si>
  <si>
    <t># 2x (4) 暮光幼龙</t>
  </si>
  <si>
    <t># 2x (4) 破晓之龙</t>
  </si>
  <si>
    <t># 1x (4) 群体驱散</t>
  </si>
  <si>
    <t># 1x (6) 神圣之火</t>
  </si>
  <si>
    <t># 1x (6) 秘教暗影祭司</t>
  </si>
  <si>
    <t># 2x (7) 心灵尖啸</t>
  </si>
  <si>
    <t># 1x (8) 暗影收割者安度因</t>
  </si>
  <si>
    <t># 1x (9) 阿莱克丝塔萨</t>
  </si>
  <si>
    <t>AAECAa0GBpACxQTVCtYK08UCkNMCDKEE5QT2B40I8gz7DNHBAsnHAujQAsvmAvzqAr3zAgA=</t>
  </si>
  <si>
    <t># Find this deck on https://hsreplay.net/decks/QoBTWSqKEemIe2NlyE1J5d/</t>
  </si>
  <si>
    <t>### Quest Priest</t>
  </si>
  <si>
    <t># 2x (1) 结晶预言者</t>
  </si>
  <si>
    <t># 2x (2) 战利品贮藏者</t>
  </si>
  <si>
    <t># 2x (2) 灵魂鞭笞</t>
  </si>
  <si>
    <t># 1x (3) 暗言术：灭</t>
  </si>
  <si>
    <t># 2x (3) 暮光召唤</t>
  </si>
  <si>
    <t># 1x (3) 蛇发女妖佐拉</t>
  </si>
  <si>
    <t># 2x (6) 白骨幼龙</t>
  </si>
  <si>
    <t># 1x (10) 精神控制</t>
  </si>
  <si>
    <t>AAECAa0GCAjFBO0F0wqWxAKJzQKQ0wLD6gIL+wHRwQLVwQLJxwLHywLwzwLo0AKp4gLL5gLq5gLF8wIA</t>
  </si>
  <si>
    <t># Find this deck on https://hsreplay.net/decks/6BfRKXdtl0ccN9CRfaOweg/</t>
  </si>
  <si>
    <t>### Spiteful Priest</t>
  </si>
  <si>
    <t># 2x (2) 精灵龙</t>
  </si>
  <si>
    <t># 2x (2) 暗影升腾者</t>
  </si>
  <si>
    <t># 1x (3) 好奇的萤根草</t>
  </si>
  <si>
    <t># 2x (4) 巨鳞沙虫</t>
  </si>
  <si>
    <t># 2x (5) 深蓝刃鳞龙人</t>
  </si>
  <si>
    <t># 2x (6) 秘教暗影祭司</t>
  </si>
  <si>
    <t># 2x (7) 恶毒的召唤师</t>
  </si>
  <si>
    <t># 2x (8) 琥口脱险</t>
  </si>
  <si>
    <t># 1x (8) 资深档案管理员</t>
  </si>
  <si>
    <t># 2x (10) 精神控制</t>
  </si>
  <si>
    <t>AAECAa0GAtnBAtDnAg4IkALhBI0I8gzKwwKZyALHywLKywLOzALL5gL86gLX6wKJ8QIA</t>
  </si>
  <si>
    <t># Find this deck on https://hsreplay.net/decks/8vtNhnfCZcrkwILUnL8kS/</t>
  </si>
  <si>
    <t>### Odd Rogue</t>
  </si>
  <si>
    <t># Class: Rogue</t>
  </si>
  <si>
    <t># 2x (1) 南海船工</t>
  </si>
  <si>
    <t># 2x (1) 厄运鼹鼠</t>
  </si>
  <si>
    <t># 2x (1) 冷血</t>
  </si>
  <si>
    <t># 2x (1) 致命药膏</t>
  </si>
  <si>
    <t># 2x (3) 军情七处特工</t>
  </si>
  <si>
    <t># 2x (3) 凶恶的雏龙</t>
  </si>
  <si>
    <t># 2x (3) 荆棘帮暴徒</t>
  </si>
  <si>
    <t># 2x (3) 闪狐</t>
  </si>
  <si>
    <t># 2x (5) 邪脊吞噬者</t>
  </si>
  <si>
    <t># 1x (5) 火车王里诺艾</t>
  </si>
  <si>
    <t>AAECAaIHAq8EnvgCDowCywPUBfUF3QiBwgKfwgLrwgLKwwLKywLR4QKL5QKm7wLH+AIA</t>
  </si>
  <si>
    <t># Find this deck on https://hsreplay.net/decks/heCTQmCpbMrGt2RC5efsGd/</t>
  </si>
  <si>
    <t>### Miracle Rogue</t>
  </si>
  <si>
    <t># 2x (0) 伺机待发</t>
  </si>
  <si>
    <t># 2x (0) 背刺</t>
  </si>
  <si>
    <t># 2x (2) 刺骨</t>
  </si>
  <si>
    <t># 2x (2) 毒刃</t>
  </si>
  <si>
    <t># 2x (2) 闷棍</t>
  </si>
  <si>
    <t># 1x (3) 军情七处特工</t>
  </si>
  <si>
    <t># 2x (3) 刀扇</t>
  </si>
  <si>
    <t># 1x (3) 艾德温·范克里夫</t>
  </si>
  <si>
    <t># 2x (4) 法多雷突袭者</t>
  </si>
  <si>
    <t># 2x (4) 精灵咏唱者</t>
  </si>
  <si>
    <t># 2x (6) 加基森拍卖师</t>
  </si>
  <si>
    <t>AAECAaIHBLICrwTtBd0IDbQBjALNA70EmwWIB6QHhgmBwgLrwgLc0QLb4wKm7wIA</t>
  </si>
  <si>
    <t># Find this deck on https://hsreplay.net/decks/9ey6Wd6XIyK3SZtsEp8Umh/</t>
  </si>
  <si>
    <t>### Tempo Rogue</t>
  </si>
  <si>
    <t># 2x (0) 暗影步</t>
  </si>
  <si>
    <t># 2x (4) 破法者</t>
  </si>
  <si>
    <t>AAECAaIHBLICrwTCzgKc4gINtAGMAu0C8gXdCIHCAuvCAsrDApvLAsrLAtvjAqbvAsf4AgA=</t>
  </si>
  <si>
    <t># Find this deck on https://hsreplay.net/decks/Oi1N6R5K8TbwJ7yvHy8Uqf/</t>
  </si>
  <si>
    <t>### Quest Rogue</t>
  </si>
  <si>
    <t># 2x (1) 蜡油元素</t>
  </si>
  <si>
    <t># 2x (1) 石牙野猪</t>
  </si>
  <si>
    <t># 2x (1) 冰川裂片</t>
  </si>
  <si>
    <t># 1x (1) 探索地下洞穴</t>
  </si>
  <si>
    <t># 1x (2) 闷棍</t>
  </si>
  <si>
    <t># 2x (2) 年轻的酒仙</t>
  </si>
  <si>
    <t># 2x (2) 工程师学徒</t>
  </si>
  <si>
    <t># 2x (2) 凶恶的鳞皮兽</t>
  </si>
  <si>
    <t># 2x (3) 拟态豆荚</t>
  </si>
  <si>
    <t># 1x (3) 影舞者索尼娅</t>
  </si>
  <si>
    <t># 1x (3) 刀扇</t>
  </si>
  <si>
    <t># 2x (6) 消失</t>
  </si>
  <si>
    <t># 1x (9) 虚空之影瓦莉拉</t>
  </si>
  <si>
    <t>AAECAaIHBs0DmwWGwgKA0wLP4QLD6gIMxAGcAu0CnwOIBdQFhgmXwQL8wQLH0wLb4wL27AIA</t>
  </si>
  <si>
    <t># Find this deck on https://hsreplay.net/decks/mNlZu3YAbNp4oOrorziUQb/</t>
  </si>
  <si>
    <t>### Even Shaman</t>
  </si>
  <si>
    <t># Class: Shaman</t>
  </si>
  <si>
    <t># 1x (2) 凶恶的鳞皮兽</t>
  </si>
  <si>
    <t># 2x (2) 大地之力</t>
  </si>
  <si>
    <t># 2x (2) 阴燃电鳗</t>
  </si>
  <si>
    <t># 2x (2) 蛮鱼图腾</t>
  </si>
  <si>
    <t># 2x (2) 火舌图腾</t>
  </si>
  <si>
    <t># 2x (4) 火羽凤凰</t>
  </si>
  <si>
    <t># 1x (4) 妖术</t>
  </si>
  <si>
    <t># 2x (4) 夺尸者</t>
  </si>
  <si>
    <t># 1x (6) 吉恩·格雷迈恩</t>
  </si>
  <si>
    <t># 1x (6) 银色指挥官</t>
  </si>
  <si>
    <t># 2x (6) 火元素</t>
  </si>
  <si>
    <t># 1x (8) 女巫哈加莎</t>
  </si>
  <si>
    <t># 1x (8) 荒蛮之主卡利莫斯</t>
  </si>
  <si>
    <t># 2x (10) 海巨人</t>
  </si>
  <si>
    <t>AAECAaoICCCZAv4F88ICws4C9uwCp+4CzfQCC70B0wHZB/AHsQiRwQKswgKbywKW6AKU7wKw8AIA</t>
  </si>
  <si>
    <t># Find this deck on https://hsreplay.net/decks/2P19KNqzgzfqs0UpVMnFLf/</t>
  </si>
  <si>
    <t>### Elemental Shaman</t>
  </si>
  <si>
    <t># 2x (1) 闪电箭</t>
  </si>
  <si>
    <t># 2x (3) 视界术</t>
  </si>
  <si>
    <t># 2x (3) 治疗之雨</t>
  </si>
  <si>
    <t># 2x (3) 法力之潮图腾</t>
  </si>
  <si>
    <t># 1x (3) 精神控制技师</t>
  </si>
  <si>
    <t># 2x (3) 闪电风暴</t>
  </si>
  <si>
    <t># 1x (4) 缚沙者</t>
  </si>
  <si>
    <t># 2x (4) 妖术</t>
  </si>
  <si>
    <t># 2x (5) 火山喷发</t>
  </si>
  <si>
    <t># 1x (6) 撼世者格朗勃尔</t>
  </si>
  <si>
    <t># 1x (9) 沙德沃克</t>
  </si>
  <si>
    <t>AAECAaoICN4F08UCnOICq+cCw+oCp+4CnvAC7/cCC/kDgQT1BP4Fsgb7DJfBAsfBApvLAvPnAu/xAgA=</t>
  </si>
  <si>
    <t># Find this deck on https://hsreplay.net/decks/wfaUo58u6RcFdNl9skJWad/</t>
  </si>
  <si>
    <t># Class: Warlock</t>
  </si>
  <si>
    <t># 2x (2) 亵渎</t>
  </si>
  <si>
    <t># 2x (2) 末日预言者</t>
  </si>
  <si>
    <t># 2x (2) 粗俗的矮劣魔</t>
  </si>
  <si>
    <t># 1x (2) 酸性沼泽软泥怪</t>
  </si>
  <si>
    <t># 2x (2) 日怒保卫者</t>
  </si>
  <si>
    <t># 2x (4) 地狱烈焰</t>
  </si>
  <si>
    <t># 2x (4) 铁钩掠夺者</t>
  </si>
  <si>
    <t># 2x (4) 小型法术紫水晶</t>
  </si>
  <si>
    <t># 2x (4) 蘑菇酿酒师</t>
  </si>
  <si>
    <t># 2x (6) 恐惧地狱火</t>
  </si>
  <si>
    <t># 1x (10) 鲜血掠夺者古尔丹</t>
  </si>
  <si>
    <t># 2x (12) 山岭巨人</t>
  </si>
  <si>
    <t>AAECAf0GBIoHws4Cl9MCzfQCDYoB8gX7BrYH4Qf7B40I58sC8dAC/dACiNIC2OUC6uYCAA==</t>
  </si>
  <si>
    <t># Find this deck on https://hsreplay.net/decks/MWAUx8wOeb1XqE6ynmoKb/</t>
  </si>
  <si>
    <t>### Even Warlock</t>
    <phoneticPr fontId="6" type="noConversion"/>
  </si>
  <si>
    <t>### Zoo Warlock</t>
  </si>
  <si>
    <t># 2x (1) 虚空行者</t>
  </si>
  <si>
    <t># 2x (1) 狗头人图书管理员</t>
  </si>
  <si>
    <t># 2x (1) 灵魂之火</t>
  </si>
  <si>
    <t># 2x (1) 烈焰小鬼</t>
  </si>
  <si>
    <t># 2x (4) 黑铁矮人</t>
  </si>
  <si>
    <t># 2x (5) 末日守卫</t>
  </si>
  <si>
    <t># 2x (5) 卑鄙的恐惧魔王</t>
  </si>
  <si>
    <t>AAECAf0GApfTApziAg4w3AL3BPIFzgfCCJfBAp/CAuvCAsrDApvLAvfNAvLQAtHhAgA=</t>
  </si>
  <si>
    <t># Find this deck on https://hsreplay.net/decks/nP6z4a6Rh2AdphzEWdxLge/</t>
  </si>
  <si>
    <t>### Cube Warlock</t>
  </si>
  <si>
    <t># 2x (1) 黑暗契约</t>
  </si>
  <si>
    <t># 1x (4) 灵魂歌者安布拉</t>
  </si>
  <si>
    <t># 2x (5) 无面操纵者</t>
  </si>
  <si>
    <t># 1x (7) 高弗雷勋爵</t>
  </si>
  <si>
    <t># 2x (9) 虚空领主</t>
  </si>
  <si>
    <t>AAECAf0GBMnCApfTAtvpApz4Ag2KAZME9wS2B+EHm8IC58sC8tAC+NACiNICi+EC/OUC6OcCAA==</t>
  </si>
  <si>
    <t># Find this deck on https://hsreplay.net/decks/sAu6vLt7QoSWvHxYJPfT4b/</t>
  </si>
  <si>
    <t># Class: Warrior</t>
  </si>
  <si>
    <t># 2x (1) 盾牌猛击</t>
  </si>
  <si>
    <t># 1x (2) 身陷绝境的哨卫</t>
  </si>
  <si>
    <t># 1x (2) 猛击</t>
  </si>
  <si>
    <t># 2x (2) 斩杀</t>
  </si>
  <si>
    <t># 1x (3) 黑樟林树精</t>
  </si>
  <si>
    <t># 1x (8) 始生幼龙</t>
  </si>
  <si>
    <t>AAECAQcGsgi+wwLTwwLJxwLK5wLl7wIMS6IEkQb/B/sMm8ICysMCzM0Cz+cCquwCm/MCxfMCAA==</t>
  </si>
  <si>
    <t># Find this deck on https://hsreplay.net/decks/3NiFnVAmyZv4ZyLNhRaFeg/</t>
  </si>
  <si>
    <t>### Recruit Warrior</t>
  </si>
  <si>
    <t># 2x (1) 铜皮铁甲</t>
  </si>
  <si>
    <t># 2x (2) 灵魂洪炉</t>
  </si>
  <si>
    <t># 2x (2) 放马过来</t>
  </si>
  <si>
    <t># 1x (2) 亡者之牌</t>
  </si>
  <si>
    <t># 1x (5) 绝命乱斗</t>
  </si>
  <si>
    <t># 2x (6) 寻求组队</t>
  </si>
  <si>
    <t># 1x (6) 未鉴定的盾牌</t>
  </si>
  <si>
    <t># 1x (8) 灾厄斩杀者</t>
  </si>
  <si>
    <t># 1x (8) 地塑师伊普</t>
  </si>
  <si>
    <t># 1x (8) 格罗玛什·地狱咆哮</t>
  </si>
  <si>
    <t># 1x (8) 天灾领主加尔鲁什</t>
  </si>
  <si>
    <t># 1x (9) 伊瑟拉</t>
  </si>
  <si>
    <t>AAECAQcKS9ICsgiiCY7OAsLOAp/TAs/lAv3nAurqAgqiBJEG/wfGwgK5wwLMzQL2zwLx0wLq5wKb8wIA</t>
  </si>
  <si>
    <t># Find this deck on https://hsreplay.net/decks/d5IlrJrQvgScSX2xhqyOFh/</t>
  </si>
  <si>
    <t>山岭巨人</t>
    <phoneticPr fontId="6" type="noConversion"/>
  </si>
  <si>
    <t>精神控制</t>
    <phoneticPr fontId="6" type="noConversion"/>
  </si>
  <si>
    <t>### Hunter</t>
  </si>
  <si>
    <t># 2x (2) 豹子戏法</t>
  </si>
  <si>
    <t># 2x (2) 疯狂的科学家</t>
  </si>
  <si>
    <t># 2x (3) 神秘女猎手</t>
  </si>
  <si>
    <t># 1x (5) 洛欧塞布</t>
  </si>
  <si>
    <t># 2x (6) 长鬃草原狮</t>
  </si>
  <si>
    <t>AAEBAR8E+Aj6DobTArbqAg2eAbUDhwTyBe0J/gz3DfixAsS0At3SAt/SAuPSAvLxAgA=</t>
  </si>
  <si>
    <t># Find this deck on https://hsreplay.net/decks/6QfekxDYS2oiYijxcrKQM/</t>
  </si>
  <si>
    <t>### Mage</t>
  </si>
  <si>
    <t># 1x (1) 冰枪术</t>
  </si>
  <si>
    <t># 1x (1) 暗金教侍从</t>
  </si>
  <si>
    <t># 1x (2) 巫师学徒</t>
  </si>
  <si>
    <t># 2x (2) 麦迪文的男仆</t>
  </si>
  <si>
    <t># 1x (3) 变形药水</t>
  </si>
  <si>
    <t># 1x (3) 寒冰屏障</t>
  </si>
  <si>
    <t># 2x (3) 老旧的火把</t>
  </si>
  <si>
    <t># 2x (6) 暗金教水晶侍女</t>
  </si>
  <si>
    <t>AAEBAf0EBqwBwAHmBOu6Atm7AqLTAgxxuwKVA6sElgXsBfcNuhbXtgKHvQLBwQKP0wIA</t>
  </si>
  <si>
    <t># Find this deck on https://hsreplay.net/decks/CNRw2hW6AfNDpfo7hQCkEf/</t>
  </si>
  <si>
    <t>### Paladin</t>
  </si>
  <si>
    <t># 2x (1) 力量祝福</t>
  </si>
  <si>
    <t># 2x (2) 鬼灵爬行者</t>
  </si>
  <si>
    <t># 2x (2) 护盾机器人</t>
  </si>
  <si>
    <t># 2x (2) 蛛魔之卵</t>
  </si>
  <si>
    <t># 1x (3) 集结之刃</t>
  </si>
  <si>
    <t># 2x (3) 作战动员</t>
  </si>
  <si>
    <t># 2x (4) 王者祝福</t>
  </si>
  <si>
    <t># 2x (4) 奥达曼守护者</t>
  </si>
  <si>
    <t>AAEBAZ8FAtmuArnBAg5GpwXyBa8HsQj1DfoN6g/tD8kWuMcC48sC+NIC0eECAA==</t>
  </si>
  <si>
    <t># Find this deck on https://hsreplay.net/decks/lBvrdAwb4s8IM87brobqfe/</t>
  </si>
  <si>
    <t># 2x (1) 暗鳞劫掠者</t>
  </si>
  <si>
    <t># 2x (1) 邪鳍审判者</t>
  </si>
  <si>
    <t># 1x (3) 未鉴定的重槌</t>
  </si>
  <si>
    <t># 2x (3) 集结之刃</t>
  </si>
  <si>
    <t># 2x (3) 寒光先知</t>
  </si>
  <si>
    <t>AAEBAZ8FBPIFrwe5wQLW5QINxQPbA6cFpwixCNOqAtmuAtO8ArPBAp3CArHCAuPLAvjSAgA=</t>
  </si>
  <si>
    <t># Find this deck on https://hsreplay.net/decks/yJ1Q0twLpOKv95PjlfKZ4b/</t>
  </si>
  <si>
    <t>### Aggro Paladin</t>
  </si>
  <si>
    <t># 1x (1) 争强好胜</t>
  </si>
  <si>
    <t># 2x (1) 复仇</t>
  </si>
  <si>
    <t># 1x (1) 芬利·莫格顿爵士</t>
  </si>
  <si>
    <t># 1x (1) 救赎</t>
  </si>
  <si>
    <t># 1x (2) 疯狂的科学家</t>
  </si>
  <si>
    <t># 2x (6) 神秘挑战者</t>
  </si>
  <si>
    <t>AAEBAZ8FBowB9w36DtgUhBe5wQIMyASnBfIFsQj1DYwO6g/tD6YV2a4C48sC+NICAA==</t>
  </si>
  <si>
    <t># Find this deck on https://hsreplay.net/decks/PpNOeycMOJvcSBMZ9PSKWe/</t>
  </si>
  <si>
    <t># 2x (1) 争强好胜</t>
  </si>
  <si>
    <t># 2x (3) 战马训练师</t>
  </si>
  <si>
    <t># 2x (3) 夜色镇执法官</t>
  </si>
  <si>
    <t># 2x (5) 军需官</t>
  </si>
  <si>
    <t># 2x (5) 惩黑除恶</t>
  </si>
  <si>
    <t>AAEBAZ8FAtHhAp74Ag7IBPUF+QqMDuwP7Q/TE9gUu68C/68Cg8cC48sC1uUCteYCAA==</t>
  </si>
  <si>
    <t># Find this deck on https://hsreplay.net/decks/Nvp2ATLp9vTtconTvLkxEf/</t>
  </si>
  <si>
    <t>### Priest</t>
  </si>
  <si>
    <t># 1x (0) 沉默</t>
  </si>
  <si>
    <t># 1x (1) 缩小药水</t>
  </si>
  <si>
    <t># 2x (2) 复活术</t>
  </si>
  <si>
    <t># 2x (2) 暗言术：痛</t>
  </si>
  <si>
    <t># 1x (4) 巴内斯</t>
  </si>
  <si>
    <t># 1x (4) 强效治疗药水</t>
  </si>
  <si>
    <t># 2x (4) 暗言术：骇</t>
  </si>
  <si>
    <t># 2x (4) 永恒奴役</t>
  </si>
  <si>
    <t># 2x (5) 极恶之咒</t>
  </si>
  <si>
    <t># 1x (6) 圣光炸弹</t>
  </si>
  <si>
    <t># 2x (6) 暗影精华</t>
  </si>
  <si>
    <t># 1x (6) 龙息药水</t>
  </si>
  <si>
    <t># 1x (7) 心灵尖啸</t>
  </si>
  <si>
    <t># 2x (7) 小型法术钻石</t>
  </si>
  <si>
    <t># 1x (8) 炎魔之王拉格纳罗斯</t>
  </si>
  <si>
    <t># 2x (9) 黑曜石雕像</t>
  </si>
  <si>
    <t>AAEBAa0GDPYCpQnTCtYKkg+oqwKFuAK3uwLovwLqvwLCzgLo0AIJ1wr6EbcXoawC0cEC5cwC5swCtM4C4+kCAA==</t>
  </si>
  <si>
    <t># Find this deck on https://hsreplay.net/decks/EXWmqPwhBwLUe9lbLRj6Bh/</t>
  </si>
  <si>
    <t># 2x (1) 吹嘘海盗</t>
  </si>
  <si>
    <t># 2x (1) 锈水海盗</t>
  </si>
  <si>
    <t># 1x (1) 海盗帕奇斯</t>
  </si>
  <si>
    <t># 2x (3) 南海船长</t>
  </si>
  <si>
    <t># 2x (3) 银色骑手</t>
  </si>
  <si>
    <t># 2x (3) 铁喙猫头鹰</t>
  </si>
  <si>
    <t># 1x (5) 邪脊吞噬者</t>
  </si>
  <si>
    <t># 2x (5) 黑铁潜藏者</t>
  </si>
  <si>
    <t>AAEBAaIHBq8E+g6eEJG8AoHCAp74AgyMAqICqAXUBd0I8xG6E5sVkrYC68IC0eECpu8CAA==</t>
  </si>
  <si>
    <t># Find this deck on https://hsreplay.net/decks/qOEXauGZm6fY74tljYiGeg/</t>
  </si>
  <si>
    <t>### Rogue</t>
    <phoneticPr fontId="6" type="noConversion"/>
  </si>
  <si>
    <t>### Shaman</t>
  </si>
  <si>
    <t># 2x (2) 衰变</t>
  </si>
  <si>
    <t># 2x (2) 图腾魔像</t>
  </si>
  <si>
    <t># 2x (2) 青玉之爪</t>
  </si>
  <si>
    <t># 2x (2) 大漩涡传送门</t>
  </si>
  <si>
    <t># 2x (2) 连环爆裂</t>
  </si>
  <si>
    <t># 2x (4) 青玉闪电</t>
  </si>
  <si>
    <t># 2x (4) 投火无面者</t>
  </si>
  <si>
    <t># 2x (4) 德莱尼图腾师</t>
  </si>
  <si>
    <t># 1x (4) 载人收割机</t>
  </si>
  <si>
    <t># 2x (6) 深渊魔物</t>
  </si>
  <si>
    <t>AAEBAaoIBPIFkBCUvQLN9AIN0wHwB/UN1g+yFLUU96oC+6oCoLYCh7wC0bwC9r0ClO8CAA==</t>
  </si>
  <si>
    <t># Find this deck on https://hsreplay.net/decks/G6PjCJW0QNFJUI3VrAs7Pe/</t>
  </si>
  <si>
    <t>### Warlock</t>
  </si>
  <si>
    <t># 1x (1) 亡灵药剂师</t>
  </si>
  <si>
    <t># 1x (1) 狗头人图书管理员</t>
  </si>
  <si>
    <t># 1x (2) 腐化迷雾</t>
  </si>
  <si>
    <t># 1x (2) 亵渎</t>
  </si>
  <si>
    <t># 1x (2) 末日预言者</t>
  </si>
  <si>
    <t># 1x (2) 卑劣的脏鼠</t>
  </si>
  <si>
    <t># 1x (2) 暗色炸弹</t>
  </si>
  <si>
    <t># 1x (3) 布莱恩·铜须</t>
  </si>
  <si>
    <t># 1x (3) 石丘防御者</t>
  </si>
  <si>
    <t># 1x (4) 卡扎库斯</t>
  </si>
  <si>
    <t># 1x (4) 暗影烈焰</t>
  </si>
  <si>
    <t># 1x (4) 空灵召唤者</t>
  </si>
  <si>
    <t># 1x (4) 地狱烈焰</t>
  </si>
  <si>
    <t># 1x (5) 淤泥喷射者</t>
  </si>
  <si>
    <t># 1x (5) 卑鄙的恐惧魔王</t>
  </si>
  <si>
    <t># 1x (5) 老式治疗机器人</t>
  </si>
  <si>
    <t># 1x (6) 雷诺·杰克逊</t>
  </si>
  <si>
    <t># 1x (6) 索瑞森大帝</t>
  </si>
  <si>
    <t># 1x (6) 希尔瓦娜斯·风行者</t>
  </si>
  <si>
    <t># 1x (6) 灵魂虹吸</t>
  </si>
  <si>
    <t># 1x (8) 扭曲虚空</t>
  </si>
  <si>
    <t># 1x (9) 玛尔加尼斯</t>
  </si>
  <si>
    <t># 1x (9) 虚空领主</t>
  </si>
  <si>
    <t># 1x (10) 恩佐斯</t>
  </si>
  <si>
    <t># 1x (12) 山岭巨人</t>
  </si>
  <si>
    <t>AAEBAf0GHooBkwHyBdsGige2B+EHzAi5DYEOjg7CD/UPrRDWEcMWhRfgrALYuwKbwgLexALfxAKPxwLnywL3zQLy0AKX0wLo5wLD6gKc+AIAAA==</t>
  </si>
  <si>
    <t># Find this deck on https://hsreplay.net/decks/SLIwhE651PBeRyMZq6cGac/</t>
  </si>
  <si>
    <t># 2x (1) 死亡缠绕</t>
  </si>
  <si>
    <t># 2x (3) 夜行蝙蝠</t>
  </si>
  <si>
    <t>AAEBAf0GApfTApziAg4w0wH3BM4HwgjECOvCAsrDApvLAvfNApXOAvLQAv3QArjuAgA=</t>
  </si>
  <si>
    <t># Find this deck on https://hsreplay.net/decks/ke3L5u61KaHSJ7EKCvnEUe/</t>
  </si>
  <si>
    <t># 2x (1) 亡灵药剂师</t>
  </si>
  <si>
    <t># 2x (1) 力量的代价</t>
  </si>
  <si>
    <t># 2x (4) 空灵召唤者</t>
  </si>
  <si>
    <t>AAEBAf0GDJMBtge5DfoOwg/WEeCsAsnCAt/EApfTAp3iApz4AgnOBo4O3sQC58sC8tAC+NACi+EC/OUC6OcCAA==</t>
  </si>
  <si>
    <t># Find this deck on https://hsreplay.net/decks/ZWBCeLXyaGQQmAnfibqN2f/</t>
  </si>
  <si>
    <t>### Warrior</t>
  </si>
  <si>
    <t># 2x (1) 升级！</t>
  </si>
  <si>
    <t># 2x (1) 恩佐斯的副官</t>
  </si>
  <si>
    <t># 1x (1) 诅咒之刃</t>
  </si>
  <si>
    <t># 2x (2) 血帆袭击者</t>
  </si>
  <si>
    <t># 2x (2) 船载火炮</t>
  </si>
  <si>
    <t># 2x (2) 英勇打击</t>
  </si>
  <si>
    <t># 2x (3) 暴乱狂战士</t>
  </si>
  <si>
    <t># 2x (3) 血帆教徒</t>
  </si>
  <si>
    <t># 2x (4) 死亡之咬</t>
  </si>
  <si>
    <t># 2x (4) 库卡隆精英卫士</t>
  </si>
  <si>
    <t># 2x (4) 恐怖海盗</t>
  </si>
  <si>
    <t># 1x (5) 奥金斧</t>
  </si>
  <si>
    <t>AAEBAQcGsAKvBPIFhBfRkQKRvAIMHP8DjgWoBdQF7gbnB+8HjQ77D4KwAoiwAgA=</t>
  </si>
  <si>
    <t># Find this deck on https://hsreplay.net/decks/sCxiMUrWvgdYCFgc6Nxz9/</t>
  </si>
  <si>
    <t>终极感染</t>
    <phoneticPr fontId="6" type="noConversion"/>
  </si>
  <si>
    <t>飞翼冲击★</t>
    <phoneticPr fontId="6" type="noConversion"/>
  </si>
  <si>
    <t>炎爆术★</t>
    <phoneticPr fontId="6" type="noConversion"/>
  </si>
  <si>
    <t>视界术★</t>
    <phoneticPr fontId="6" type="noConversion"/>
  </si>
  <si>
    <t>缚沙者★</t>
    <phoneticPr fontId="6" type="noConversion"/>
  </si>
  <si>
    <t>海巨人</t>
    <phoneticPr fontId="6" type="noConversion"/>
  </si>
  <si>
    <t>鲁莽风暴★</t>
    <phoneticPr fontId="6" type="noConversion"/>
  </si>
  <si>
    <t>诅咒教派领袖★</t>
    <phoneticPr fontId="6" type="noConversion"/>
  </si>
  <si>
    <t>伊瑟拉★</t>
    <phoneticPr fontId="6" type="noConversion"/>
  </si>
  <si>
    <t>灵魂洪炉★</t>
    <phoneticPr fontId="6" type="noConversion"/>
  </si>
  <si>
    <t>身陷绝境的哨卫</t>
    <phoneticPr fontId="6" type="noConversion"/>
  </si>
  <si>
    <t>火羽之心★</t>
    <phoneticPr fontId="6" type="noConversion"/>
  </si>
  <si>
    <t>蛇发女妖佐拉★</t>
    <phoneticPr fontId="6" type="noConversion"/>
  </si>
  <si>
    <t>视界术★</t>
    <phoneticPr fontId="6" type="noConversion"/>
  </si>
  <si>
    <t>贪食软泥怪★</t>
    <phoneticPr fontId="6" type="noConversion"/>
  </si>
  <si>
    <t>哈里森·琼斯★</t>
    <phoneticPr fontId="6" type="noConversion"/>
  </si>
  <si>
    <t>血吼★</t>
    <phoneticPr fontId="6" type="noConversion"/>
  </si>
  <si>
    <t>民兵指挥官</t>
    <phoneticPr fontId="6" type="noConversion"/>
  </si>
  <si>
    <t>夜鳞龙后★</t>
    <phoneticPr fontId="6" type="noConversion"/>
  </si>
  <si>
    <t>斩棘刀★</t>
    <phoneticPr fontId="6" type="noConversion"/>
  </si>
  <si>
    <t>凶猛狂暴</t>
    <phoneticPr fontId="6" type="noConversion"/>
  </si>
  <si>
    <t>凶残撕咬★</t>
    <phoneticPr fontId="6" type="noConversion"/>
  </si>
  <si>
    <t>虚空领主</t>
    <phoneticPr fontId="6" type="noConversion"/>
  </si>
  <si>
    <t>侧翼打击</t>
    <phoneticPr fontId="6" type="noConversion"/>
  </si>
  <si>
    <t>玛里苟斯★</t>
    <phoneticPr fontId="6" type="noConversion"/>
  </si>
  <si>
    <t>资深档案管理员★</t>
  </si>
  <si>
    <t>恶毒的召唤师▲</t>
    <phoneticPr fontId="6" type="noConversion"/>
  </si>
  <si>
    <t>被诅咒的门徒▲</t>
    <phoneticPr fontId="6" type="noConversion"/>
  </si>
  <si>
    <t>地塑师伊普▲</t>
    <phoneticPr fontId="6" type="noConversion"/>
  </si>
  <si>
    <t>灾厄斩杀者▲</t>
    <phoneticPr fontId="6" type="noConversion"/>
  </si>
  <si>
    <t>达利乌斯·克罗雷▲</t>
    <phoneticPr fontId="6" type="noConversion"/>
  </si>
  <si>
    <t>巨龙召唤者奥兰纳▲</t>
    <phoneticPr fontId="6" type="noConversion"/>
  </si>
  <si>
    <t>巨龙召唤者奥兰纳▲</t>
    <phoneticPr fontId="6" type="noConversion"/>
  </si>
  <si>
    <t>腐面▲</t>
    <phoneticPr fontId="6" type="noConversion"/>
  </si>
  <si>
    <t>暴龙之王摩什▲</t>
    <phoneticPr fontId="6" type="noConversion"/>
  </si>
  <si>
    <t>天灾领主加尔鲁什▲</t>
    <phoneticPr fontId="6" type="noConversion"/>
  </si>
  <si>
    <t>首席门徒林恩▲</t>
    <phoneticPr fontId="6" type="noConversion"/>
  </si>
  <si>
    <t>唤醒造物者▲</t>
    <phoneticPr fontId="6" type="noConversion"/>
  </si>
  <si>
    <t>伊克斯里德，真菌之王▲</t>
    <phoneticPr fontId="6" type="noConversion"/>
  </si>
  <si>
    <t>时光修补匠托奇▲</t>
    <phoneticPr fontId="6" type="noConversion"/>
  </si>
  <si>
    <t>派烙斯▲</t>
    <phoneticPr fontId="6" type="noConversion"/>
  </si>
  <si>
    <t>寻求组队▲</t>
    <phoneticPr fontId="6" type="noConversion"/>
  </si>
  <si>
    <t>“丛林猎人”赫米特▲</t>
    <phoneticPr fontId="6" type="noConversion"/>
  </si>
  <si>
    <t>撼世者格朗勃尔▲</t>
    <phoneticPr fontId="6" type="noConversion"/>
  </si>
  <si>
    <t>伦鲁迪洛尔▲</t>
    <phoneticPr fontId="6" type="noConversion"/>
  </si>
  <si>
    <t>风领主奥拉基尔★</t>
    <phoneticPr fontId="6" type="noConversion"/>
  </si>
  <si>
    <t>大主教本尼迪塔斯▲</t>
    <phoneticPr fontId="6" type="noConversion"/>
  </si>
  <si>
    <t>丛林巨兽▲</t>
    <phoneticPr fontId="6" type="noConversion"/>
  </si>
  <si>
    <t>缝合追踪者▲</t>
    <phoneticPr fontId="6" type="noConversion"/>
  </si>
  <si>
    <t>伦鲁迪洛尔▲</t>
    <phoneticPr fontId="6" type="noConversion"/>
  </si>
  <si>
    <t>变色龙卡米洛斯▲</t>
    <phoneticPr fontId="6" type="noConversion"/>
  </si>
  <si>
    <t>堕落者之颅▲</t>
    <phoneticPr fontId="6" type="noConversion"/>
  </si>
  <si>
    <t>窃魂者阿扎莉娜★</t>
    <phoneticPr fontId="6" type="noConversion"/>
  </si>
  <si>
    <t># 1x (7) 伦鲁迪洛尔▲</t>
    <phoneticPr fontId="6" type="noConversion"/>
  </si>
  <si>
    <t># 1x (7) 砰砰博士</t>
    <phoneticPr fontId="6" type="noConversion"/>
  </si>
  <si>
    <t># 1x (10) 亚煞极</t>
    <phoneticPr fontId="6" type="noConversion"/>
  </si>
  <si>
    <t># 1x (8) 风领主奥拉基尔▲</t>
    <phoneticPr fontId="11" type="noConversion"/>
  </si>
  <si>
    <t># 2x (6) 着魔男仆▲</t>
    <phoneticPr fontId="6" type="noConversion"/>
  </si>
  <si>
    <t>着魔男仆▲</t>
    <phoneticPr fontId="6" type="noConversion"/>
  </si>
  <si>
    <t># 1x (5) 堕落者之颅▲</t>
    <phoneticPr fontId="6" type="noConversion"/>
  </si>
  <si>
    <t># 1x (5) 利亚姆王子▲</t>
    <phoneticPr fontId="6" type="noConversion"/>
  </si>
  <si>
    <t>捕鼠陷阱▲</t>
    <phoneticPr fontId="6" type="noConversion"/>
  </si>
  <si>
    <t>通道爬行者▲</t>
    <phoneticPr fontId="6" type="noConversion"/>
  </si>
  <si>
    <t># 1x (4) 世界之树的嫩枝▲</t>
    <phoneticPr fontId="11" type="noConversion"/>
  </si>
  <si>
    <t># 1x (3) 塔达拉姆王子▲</t>
    <phoneticPr fontId="6" type="noConversion"/>
  </si>
  <si>
    <t># 1x (8) 辛达苟萨▲</t>
    <phoneticPr fontId="6" type="noConversion"/>
  </si>
  <si>
    <t>辛达苟萨▲</t>
    <phoneticPr fontId="6" type="noConversion"/>
  </si>
  <si>
    <t># 1x (1) 唤醒造物者</t>
    <phoneticPr fontId="6" type="noConversion"/>
  </si>
  <si>
    <t># 1x (7) 大主教本尼迪塔斯</t>
    <phoneticPr fontId="6" type="noConversion"/>
  </si>
  <si>
    <t>带▲的卡牌不计算</t>
    <phoneticPr fontId="6" type="noConversion"/>
  </si>
  <si>
    <t>hsreplay2018/5/30</t>
    <phoneticPr fontId="6" type="noConversion"/>
  </si>
  <si>
    <t>带★的卡牌只计1张</t>
    <phoneticPr fontId="6" type="noConversion"/>
  </si>
  <si>
    <t>王牌猎人★</t>
  </si>
  <si>
    <t>重复牌分解得尘</t>
    <phoneticPr fontId="6" type="noConversion"/>
  </si>
  <si>
    <t>需求牌合成需尘</t>
    <phoneticPr fontId="6" type="noConversion"/>
  </si>
  <si>
    <t>需求牌合成花费</t>
    <phoneticPr fontId="6" type="noConversion"/>
  </si>
  <si>
    <t>需求牌合成总花费</t>
    <phoneticPr fontId="6" type="noConversion"/>
  </si>
  <si>
    <t>蛇发女妖佐拉★</t>
    <phoneticPr fontId="6" type="noConversion"/>
  </si>
  <si>
    <t>鲜血掠夺者古尔丹★</t>
    <phoneticPr fontId="6" type="noConversion"/>
  </si>
  <si>
    <t>推荐</t>
  </si>
  <si>
    <t>炎爆术</t>
  </si>
  <si>
    <t>王牌猎人</t>
  </si>
  <si>
    <t>斩棘刀</t>
  </si>
  <si>
    <t>游荡恶鬼</t>
  </si>
  <si>
    <t>被诅咒的门徒</t>
  </si>
  <si>
    <t>资深档案管理员</t>
  </si>
  <si>
    <t>扩展包</t>
  </si>
  <si>
    <t>区域</t>
  </si>
  <si>
    <t>数量</t>
    <phoneticPr fontId="14" type="noConversion"/>
  </si>
  <si>
    <t>卡牌名称</t>
    <phoneticPr fontId="14" type="noConversion"/>
  </si>
  <si>
    <t>索引</t>
    <phoneticPr fontId="14" type="noConversion"/>
  </si>
  <si>
    <t>已有</t>
    <phoneticPr fontId="14" type="noConversion"/>
  </si>
  <si>
    <t>品质</t>
    <phoneticPr fontId="14" type="noConversion"/>
  </si>
  <si>
    <t>已有1</t>
    <phoneticPr fontId="14" type="noConversion"/>
  </si>
  <si>
    <t>单张</t>
    <phoneticPr fontId="14" type="noConversion"/>
  </si>
  <si>
    <t>总尘</t>
    <phoneticPr fontId="14" type="noConversion"/>
  </si>
  <si>
    <t>缺失</t>
    <phoneticPr fontId="14" type="noConversion"/>
  </si>
  <si>
    <t>需尘</t>
    <phoneticPr fontId="14" type="noConversion"/>
  </si>
  <si>
    <t>&lt;&lt;&lt; 将卡组代码粘贴于此</t>
    <phoneticPr fontId="14" type="noConversion"/>
  </si>
  <si>
    <t># 2x (7) 通道爬行者▲</t>
    <phoneticPr fontId="6" type="noConversion"/>
  </si>
  <si>
    <t># 1x (10) 鲜血掠夺者古尔丹</t>
    <phoneticPr fontId="14" type="noConversion"/>
  </si>
  <si>
    <t>对一个随从造成8点伤害。</t>
  </si>
  <si>
    <t>对一个随从造成2点伤害。该法术在受到法术伤害的增益效果时，效果翻倍。</t>
  </si>
  <si>
    <t>当你使用或弃掉这张牌时，对一个随机敌人造成4点伤害。</t>
  </si>
  <si>
    <t>随机将两张（你对手职业的）职业牌置入你的手牌。</t>
  </si>
  <si>
    <t>抉择：造成2点伤害；或者召唤两个1/1的树苗。</t>
  </si>
  <si>
    <t>对所有随从造成4到5点伤害。过载：（5）</t>
  </si>
  <si>
    <t>对一个随从及其相邻的随从造成2点伤害。</t>
  </si>
  <si>
    <t>造成3点伤害。获得3点
护甲值。</t>
  </si>
  <si>
    <t>造成4点伤害。在本回合中每有一个随从死亡，该牌的法力值消耗就减少（1）点。</t>
  </si>
  <si>
    <t>对所有非恶魔随从造成2点
伤害。</t>
  </si>
  <si>
    <t>造成2点伤害。
将你所有过载的法力水晶解锁。</t>
  </si>
  <si>
    <t>造成3点伤害。
如果你没有其他手牌，则抽一张牌。</t>
  </si>
  <si>
    <t>对所有随从造成1点伤害。如果你的生命值小于或等于12点，则改为造成3点伤害。</t>
  </si>
  <si>
    <t>战吼：随机将两张（你对手职业的）法术牌置入你的手牌。</t>
  </si>
  <si>
    <t>对所有随从造成2点伤害。</t>
  </si>
  <si>
    <t>对所有角色造成5点伤害。</t>
  </si>
  <si>
    <t>如果你装备一把武器，该随从具有
+2攻击力。</t>
  </si>
  <si>
    <t>随机对敌人发射三枚飞弹，每枚飞弹造成3点伤害。</t>
  </si>
  <si>
    <t>对除了龙之外的所有随从造成5点伤害。</t>
  </si>
  <si>
    <t>造成2点伤害。
连击：召唤一个青玉魔像。</t>
  </si>
  <si>
    <t>造成4点伤害，召唤一个青玉魔像。</t>
  </si>
  <si>
    <t>对所有受伤的随从造成3点
伤害。</t>
  </si>
  <si>
    <t>潜行。每当该随从攻击时，随机将一张（你对手职业的）职业牌置入你的手牌。</t>
  </si>
  <si>
    <t>对所有敌人造成2点伤害，为所有友方角色
恢复#2点生命值。</t>
  </si>
  <si>
    <t>造成2点伤害。</t>
  </si>
  <si>
    <t>造成1点伤害。</t>
  </si>
  <si>
    <t>使一个随从获得嘲讽和+2/+2。（+2攻击力/+2生命值）</t>
  </si>
  <si>
    <t>对一个敌人造成4点伤害，并对所有其他敌人
造成1点伤害。</t>
  </si>
  <si>
    <t>对一个角色造成3点伤害，并使其冻结。</t>
  </si>
  <si>
    <t>对所有敌方随从造成1点伤害。</t>
  </si>
  <si>
    <t>对所有敌方随从造成2点伤害，并使其冻结。</t>
  </si>
  <si>
    <t>造成6点伤害。</t>
  </si>
  <si>
    <t>使一个角色冻结，如果它已经被冻结，则改为对其造成4点伤害。</t>
  </si>
  <si>
    <t>对所有敌方随从造成4点伤害。</t>
  </si>
  <si>
    <t>对一个敌方角色造成1点伤害，并使其冻结。</t>
  </si>
  <si>
    <t>使一个随从获得“亡语：再次召唤该随从。”</t>
  </si>
  <si>
    <t>对一个随从造成4点伤害。</t>
  </si>
  <si>
    <t>造成2点伤害，为你的英雄恢复#2点生命值。</t>
  </si>
  <si>
    <t>对所有角色造成3点伤害。</t>
  </si>
  <si>
    <t>对一个未受伤的随从造成2点
伤害。</t>
  </si>
  <si>
    <t>对敌方英雄造成3点伤害。</t>
  </si>
  <si>
    <t>使一个随从获得+4/+4。（+4攻击力/+4生命值）</t>
  </si>
  <si>
    <t>对所有敌人造成2点伤害。</t>
  </si>
  <si>
    <t>造成3点伤害。抽一张牌。</t>
  </si>
  <si>
    <t>对两个随机敌方随从造成
2点伤害。</t>
  </si>
  <si>
    <t>如果你装备一把武器，该随从具有
冲锋。</t>
  </si>
  <si>
    <t>对两个随机敌方随从造成3点
伤害。</t>
  </si>
  <si>
    <t>对敌方英雄造成5点伤害。</t>
  </si>
  <si>
    <t>受伤时具有+5攻
击力。</t>
  </si>
  <si>
    <t>造成2点伤害；连击：改为造成4点伤害。</t>
  </si>
  <si>
    <t>对所有敌方随从造成1点伤害，抽一张牌。</t>
  </si>
  <si>
    <t>对敌方英雄造成2点伤害；连击：在下个回合将其移回你的手牌。</t>
  </si>
  <si>
    <t>抉择：
对一个随从造成3点伤害；或者造成1点伤害并抽一张牌。</t>
  </si>
  <si>
    <t>造成5点伤害。抽一张牌。</t>
  </si>
  <si>
    <t>造成3点伤害，过载：（1）</t>
  </si>
  <si>
    <t>造成5点伤害，过载：（2）</t>
  </si>
  <si>
    <t>沉默一个随从，然后对其造成1点伤害。</t>
  </si>
  <si>
    <t>对两个随机敌方随从造成2点伤害，过载：（2）</t>
  </si>
  <si>
    <t>对所有敌方随从造成2到3点伤害，过载：（2）</t>
  </si>
  <si>
    <t>冻结一个随从和其相邻的随从，并对它们造成1点伤害。</t>
  </si>
  <si>
    <t>造成3点伤害，随机分配到所有敌人身上。</t>
  </si>
  <si>
    <t>造成1点伤害，抽一张牌。</t>
  </si>
  <si>
    <t>造成10点伤害。</t>
  </si>
  <si>
    <t>对一个随从造成1点伤害。如果“死亡缠绕”杀死该随从，抽一张牌。</t>
  </si>
  <si>
    <t>造成4点伤害，随机弃一
张牌。</t>
  </si>
  <si>
    <t>对一个角色造成2点伤害。如果“末日灾祸”杀死该角色，随机召唤一个恶魔。</t>
  </si>
  <si>
    <t>造成8点伤害，随机分配到所有敌人身上。</t>
  </si>
  <si>
    <t>嘲讽
受伤时具有+3攻
击力。</t>
  </si>
  <si>
    <t>对一个随从造成2点伤害，如果
它依然存活，则抽一张牌。</t>
  </si>
  <si>
    <t>受伤时具有+3攻
击力。</t>
  </si>
  <si>
    <t>对所有随从造成1点伤害。</t>
  </si>
  <si>
    <t>造成4点伤害；如果你的生命值小于或等于12点，则改为造成6点伤害。</t>
  </si>
  <si>
    <t>受伤时具有+1攻击力和风怒。</t>
  </si>
  <si>
    <t>冲锋
受伤时具有+6攻
击力。</t>
  </si>
  <si>
    <t>对一个随从造成5点伤害，并对其相邻的随从造成
2点伤害。</t>
  </si>
  <si>
    <t>造成3点伤害。如果你控制一个野兽，则改为造成
5点伤害。</t>
  </si>
  <si>
    <t>对一个随从造成2点伤害，如果该随从是友方恶魔，则改为使其获得+2/+2。</t>
  </si>
  <si>
    <t>对一个随从造成1点伤害，该随从获得+2攻击力。</t>
  </si>
  <si>
    <t>奥秘：在你的对手使用一张随从牌后，对该随从造成4点伤害。</t>
  </si>
  <si>
    <t>奥秘：当你的英雄受到攻击，对所有敌人造成2点伤害。</t>
  </si>
  <si>
    <t>造成5点伤害。为你的英雄恢复#5点生命值。</t>
  </si>
  <si>
    <t>对一个随从造成4点伤害。如果“圣水”杀死该随从，将它的复制置入你的手牌。</t>
  </si>
  <si>
    <t>造成5点伤害，随机分配到所有敌人身上。</t>
  </si>
  <si>
    <t>突袭
受伤时具有+3攻
击力。</t>
  </si>
  <si>
    <t>回响
对一个随从造成
2点伤害。</t>
  </si>
  <si>
    <t>对一个随从造成4点伤害。如果在本回合中有一个随从死亡，该牌的法力值消耗为（1）点。</t>
  </si>
  <si>
    <t>对一个友方角色造成2点伤害。发现一张恶魔牌。</t>
  </si>
  <si>
    <t>对一个随从造成2点伤害。过载：（1）</t>
  </si>
  <si>
    <t>巨鳞蠕虫</t>
  </si>
  <si>
    <t>回响
对所有随从造成
1点伤害。</t>
  </si>
  <si>
    <t>这张牌是元素，机械，恶魔，鱼人，龙，野兽，海盗和图腾。</t>
  </si>
  <si>
    <t>如果该随从的攻击力大于或等于3，便具有嘲讽和吸血。</t>
  </si>
  <si>
    <t>对一个随从造成3点伤害。如果“通缉令”杀死该随从，将一个幸运币置入你的手牌。</t>
  </si>
  <si>
    <t>回响
将一张（你对手职业的）随机职业牌置入你的手牌。</t>
  </si>
  <si>
    <t>圣盾
每当有角色获得你的治疗时，获得圣盾。</t>
  </si>
  <si>
    <t>战吼：重复在本局对战中你所使用过的所有其他卡牌的战吼效果（目标随机而定）。</t>
  </si>
  <si>
    <t>战吼：将一张（你对手职业的）随机职业牌置入你的手牌。</t>
  </si>
  <si>
    <t>战吼：对你牌库中的所有随从施放“心灵之火”（使其攻击力等同于生命值）。</t>
  </si>
  <si>
    <t>对一个随机敌方随从造成
4 点伤害。</t>
  </si>
  <si>
    <t>造成3点伤害。</t>
  </si>
  <si>
    <t>对一个随从造成5点伤害，如果该随从是友方恶魔，则改为使其获得+5/+5。</t>
  </si>
  <si>
    <t>造成3到6点伤害，过载：（1）</t>
  </si>
  <si>
    <t>对一个随从造成2-4点伤害。每造成1点伤害，便召唤一个1/1的小鬼。</t>
  </si>
  <si>
    <t>对一个随机随从造成1点伤害。重复此效果，直到某个随从死亡。</t>
  </si>
  <si>
    <t>受伤时具有+1攻
击力。</t>
  </si>
  <si>
    <t>对一个随从和敌方英雄造成3点伤害。</t>
  </si>
  <si>
    <t>如果你的对手的手牌数量大于或等于6张，便具有+4攻击力。</t>
  </si>
  <si>
    <t>战吼：
召唤两个1/1的砰砰机器人。警告：该机器人随时可能爆炸。</t>
  </si>
  <si>
    <t>对所有随从造成1点伤害，如果有随从死亡，则再次施放该法术。</t>
  </si>
  <si>
    <t>对一个随从造成2点伤害，如果
它依然存活，则获得剧毒。</t>
  </si>
  <si>
    <t>吸血
对一个随从造成
2点伤害。</t>
  </si>
  <si>
    <t>冻结一个随从，并对其相邻的随从造成3点伤害。</t>
  </si>
  <si>
    <t>造成5点伤害。抽五张牌。获得5点护甲值。召唤一个5/5的食尸鬼。</t>
  </si>
  <si>
    <t>吸血
对所有随从造成
1点伤害。</t>
  </si>
  <si>
    <t>战吼：将你手牌中所有的法术牌替换成（你对手职业的）随机法术牌。</t>
  </si>
  <si>
    <t>对一个随机敌方随从造成2点伤害，并使其冻结。</t>
  </si>
  <si>
    <t>对所有敌方随从造成1点伤害。随机召唤一个法力值消耗为（1）点的随从。</t>
  </si>
  <si>
    <t>造成5点伤害。随机召唤一个法力值消耗为（5）点的
随从。</t>
  </si>
  <si>
    <t>造成3点伤害。将一张可造成6点伤害的“炽烈的火把”洗入你的牌库。</t>
  </si>
  <si>
    <t>奥秘：
在对方使用英雄技能后，对一个随机敌人造成5点伤害。</t>
  </si>
  <si>
    <t>对所有随从造成3点伤害。
将该牌洗入你对手的牌库。</t>
  </si>
  <si>
    <t>吸血
对一个随从造成3点伤害。（受到来自你的卡牌的伤害后升级。）</t>
  </si>
  <si>
    <t>（获得3点护甲值后升级。）</t>
  </si>
  <si>
    <t>对一个随从造成8点伤害。
过载：（3）</t>
  </si>
  <si>
    <t>（过载三个法力水晶后升级。）</t>
  </si>
  <si>
    <t>对一个随从造成3点伤害。召唤一只3/3的狼。</t>
  </si>
  <si>
    <t>召唤两只3/3的狼。（使用一个奥秘后升级。）</t>
  </si>
  <si>
    <t>（恢复3点生命值后升级。）</t>
  </si>
  <si>
    <t>奥秘：在你的对手使用一张随从牌后，对该随从造成6点伤害，超过其生命值上限的伤害将由对方英雄承受。</t>
  </si>
  <si>
    <t>（使用两张元素牌后升级。）</t>
  </si>
  <si>
    <t>召唤一个5/5的秘银魔像。
（装备一把武器后升级。）</t>
  </si>
  <si>
    <t>战吼：为你的对手召唤一个0/8的宝箱。（打破宝箱可以获得惊人的战利品！）</t>
  </si>
  <si>
    <t>在你的回合结束时，从你的牌库中施放一张法术牌（目标随机而定）。</t>
  </si>
  <si>
    <t>（使用三张亡语牌后升级。）</t>
  </si>
  <si>
    <t>（施放四个法术后升级。）</t>
  </si>
  <si>
    <t>在你的回合结束时，随机召唤一个法力值消耗等同于你的护甲值（最高不超过10点）的随从。</t>
  </si>
  <si>
    <t>起始休眠状态。
战吼：将三张蜡烛牌洗入对手的牌库。抽到三张蜡烛牌后唤醒该随从。</t>
  </si>
  <si>
    <t>抉择：对一个随从造成5点伤害；或者对所有敌方随从造成2点伤害。</t>
  </si>
  <si>
    <t>造成1点伤害。召唤一个1/1的獒犬。</t>
  </si>
  <si>
    <t>战吼：随机施放一个法力值消耗为（5）或更低的法术（目标随机而定）。</t>
  </si>
  <si>
    <t>造成9点伤害，随机分配到所有角色身上。</t>
  </si>
  <si>
    <t>战吼：
在本局对战中，你每施放过一个法术，便随机施放一个法术（目标随机而定）。</t>
  </si>
  <si>
    <t>受伤时具有+2攻
击力。</t>
  </si>
  <si>
    <t>战吼：
造成2点伤害。使你的克苏恩获得+2/+2（无论它在哪里）。</t>
  </si>
  <si>
    <t>对一个
未受伤的角色造成5点伤害。</t>
  </si>
  <si>
    <t>对一个随从造成4点伤害，过载：（1）</t>
  </si>
  <si>
    <t>战吼：使你的克苏恩获得+2/+2（无论它在哪里）。如果克苏恩死亡，将其洗入你的牌库。</t>
  </si>
  <si>
    <t>战吼：使你的克苏恩获得+2/+2（无论它在哪里）。</t>
  </si>
  <si>
    <t>战吼：消灭一个随从。你的克苏恩会获得其攻击力和生命值（无论它在哪里）。</t>
  </si>
  <si>
    <t>圣盾，战吼：使你的克苏恩获得+2/+2（无论它在哪里）。</t>
  </si>
  <si>
    <t>嘲讽，战吼：使你的克苏恩获得嘲讽（无论它在哪里）。</t>
  </si>
  <si>
    <t>在你的回合结束时，使你的克苏恩
获得+1/+1（无论它在哪里）。</t>
  </si>
  <si>
    <t>嘲讽，战吼：使你的克苏恩获得+3/+3（无论它在哪里）。</t>
  </si>
  <si>
    <t>每当一个友方随从死亡时，使你的克苏恩
获得+1/+1（无论它在哪里）。</t>
  </si>
  <si>
    <t>法术伤害+1
在你施放一个法术后，使你的克苏恩获得+1/+1（无论它在哪里）。</t>
  </si>
  <si>
    <t>对一个随从造成1点伤害，如果它依然存活，则召唤一个2/2的泥浆怪。</t>
  </si>
  <si>
    <t>嘲讽。每当该随从受到伤害，使你的克苏恩获得+1/+1（无论它在哪里）。</t>
  </si>
  <si>
    <t>亡语：将一张（你对手职业的）随机职业牌置入你的手牌。</t>
  </si>
  <si>
    <t>每当一个角色获得治疗时，使你的克苏恩
获得+1/+1（无论它在哪里）。</t>
  </si>
  <si>
    <t>战吼：
使你的克苏恩
获得+2/+2（无论它在哪里）。</t>
  </si>
  <si>
    <t>造成2点伤害。
将一张1/2的元素牌置入你的手牌。</t>
  </si>
  <si>
    <t>造成15点伤害，随机分配到所有随从身上。
过载：（2）</t>
  </si>
  <si>
    <t>对一个随从造成4点伤害。为你的英雄恢复#4点生命值。</t>
  </si>
  <si>
    <t>对一个随从造成3点伤害。召唤三个1/1的翼手龙。</t>
  </si>
  <si>
    <t>对一个随从造成2点伤害，并对其相邻的随从
造成1点伤害。</t>
  </si>
  <si>
    <t>对一个随从造成15点伤害，并对其相邻的随从造成
3点伤害。</t>
  </si>
  <si>
    <t>激励：为你的英雄恢复#2点生命值。</t>
  </si>
  <si>
    <t>战吼：揭示双方牌库里的一张随从牌。如果你的牌法力值消耗较大，则为你的英雄恢复#7点生命值。</t>
  </si>
  <si>
    <t>战吼：为每个英雄恢复#4点生命值。</t>
  </si>
  <si>
    <t>滑板机器人</t>
  </si>
  <si>
    <t>砰砰计划</t>
  </si>
  <si>
    <t>磁力
突袭</t>
  </si>
  <si>
    <t>青铜门卫</t>
  </si>
  <si>
    <t>磁力
嘲讽</t>
  </si>
  <si>
    <t>地精炸弹</t>
  </si>
  <si>
    <t>投掷炸弹</t>
  </si>
  <si>
    <t>造成2点伤害。召唤一个0/2的地精炸弹。</t>
  </si>
  <si>
    <t>爆破大师弗拉克</t>
  </si>
  <si>
    <t>战吼：召唤四个0/2的地精炸弹。</t>
  </si>
  <si>
    <t>毒箭机器人</t>
  </si>
  <si>
    <t>磁力
剧毒</t>
  </si>
  <si>
    <t>烟火技师</t>
  </si>
  <si>
    <t>战吼：使一个友方机械获得+1/+1。如果它具有亡语，则将其
触发。</t>
  </si>
  <si>
    <t>死灵机械师</t>
  </si>
  <si>
    <t>你的亡语会触发
两次。</t>
  </si>
  <si>
    <t>武器计划</t>
  </si>
  <si>
    <t>每个玩家装备一把2/3的武器，并获得6点护甲值。</t>
  </si>
  <si>
    <t>生锈的回收机器人</t>
  </si>
  <si>
    <t>嘲讽
吸血</t>
  </si>
  <si>
    <t>生物计划</t>
  </si>
  <si>
    <t>每个玩家获得两个法力水晶。</t>
  </si>
  <si>
    <t>恒金巡游者</t>
  </si>
  <si>
    <t>每当该随从受到伤害，便获得2点
护甲值。</t>
  </si>
  <si>
    <t>机械雏龙</t>
  </si>
  <si>
    <t>亡语：召唤一个7/7的机械巨龙。</t>
  </si>
  <si>
    <t>火箭靴</t>
  </si>
  <si>
    <t>使一个随从获得突袭。抽
一张牌。</t>
  </si>
  <si>
    <t>砰砰飞艇</t>
  </si>
  <si>
    <t>从你的手牌中召唤三个随机随从，并使其获得突袭。</t>
  </si>
  <si>
    <t>可靠的灯泡</t>
  </si>
  <si>
    <t>毒物学家</t>
  </si>
  <si>
    <t>紫色烟雾</t>
  </si>
  <si>
    <t>随机将两张亡语牌置入你的
手牌。</t>
  </si>
  <si>
    <t>学术剽窃</t>
  </si>
  <si>
    <t>将十张你对手的职业牌洗入你的牌库，其法力值消耗为
（1）点。</t>
  </si>
  <si>
    <t>元素反应</t>
  </si>
  <si>
    <t>抽一张牌。如果你在上个回合使用过元素牌，则复制抽到的牌。</t>
  </si>
  <si>
    <t>没电的铁皮人</t>
  </si>
  <si>
    <t>在本回合中，除非你施放过法术，否则无法进行攻击。</t>
  </si>
  <si>
    <t>我找到了！</t>
  </si>
  <si>
    <t>随机挑选你手牌里的一个随从，召唤一个复制。</t>
  </si>
  <si>
    <t>星界裂隙</t>
  </si>
  <si>
    <t>随机将两张随从牌置入你的
手牌。</t>
  </si>
  <si>
    <t>火花钻机</t>
  </si>
  <si>
    <t>突袭，亡语：将两张1/1并具有突袭的“火花”置入你的手牌。</t>
  </si>
  <si>
    <t>观星者露娜</t>
  </si>
  <si>
    <t>在你使用最右边的一张手牌后，抽
一张牌。</t>
  </si>
  <si>
    <t>掷弹机器人</t>
  </si>
  <si>
    <t>战吼：造成5点伤害，随机分配到所有非机械随从身上。</t>
  </si>
  <si>
    <t>飞弹机器人</t>
  </si>
  <si>
    <t>磁力
在你的回合结束时，对所有其他角色造成1点伤害。</t>
  </si>
  <si>
    <t>欧米茄医护兵</t>
  </si>
  <si>
    <t>战吼：如果你有十个法力水晶，为你的英雄恢复#10点生命值。</t>
  </si>
  <si>
    <t>安保巡游者</t>
  </si>
  <si>
    <t>每当该随从受到伤害，召唤一个2/3并具有嘲讽的机械。</t>
  </si>
  <si>
    <t>增生手臂</t>
  </si>
  <si>
    <t>使一个随从获得+2/+2。将一张可使一个随从获得+2/+2的“更多手臂”置入你的手牌。</t>
  </si>
  <si>
    <t>灵魂炸弹</t>
  </si>
  <si>
    <t>对一个随从和你的英雄各造成4点伤害。</t>
  </si>
  <si>
    <t>双生小鬼</t>
  </si>
  <si>
    <t>战吼：召唤该随从的一个复制。</t>
  </si>
  <si>
    <t>虚魂破坏者</t>
  </si>
  <si>
    <t>战吼：在本回合中，你的英雄每受到一点伤害，便获得+1攻击力。</t>
  </si>
  <si>
    <t>萎缩射线</t>
  </si>
  <si>
    <t>将所有随从的攻击力和生命值
变为1。</t>
  </si>
  <si>
    <t>水晶工匠坎格尔</t>
  </si>
  <si>
    <t>圣盾，吸血
你的治疗效果翻倍。</t>
  </si>
  <si>
    <t>铍金毁灭者</t>
  </si>
  <si>
    <t>“科学狂人”砰砰博士</t>
  </si>
  <si>
    <t>战吼：在本局对战的剩余时间内，你的所有机械获得
突袭。</t>
  </si>
  <si>
    <t>迈拉的不稳定元素</t>
  </si>
  <si>
    <t>抽取你牌库剩下的牌。</t>
  </si>
  <si>
    <t>迈拉·腐泉</t>
  </si>
  <si>
    <t>战吼：
发现一张亡语随从牌，并获得其亡语。</t>
  </si>
  <si>
    <t>风暴聚合器</t>
  </si>
  <si>
    <t>将你所有的随从随机变形成为传说随从。</t>
  </si>
  <si>
    <t>瓶装闪电</t>
  </si>
  <si>
    <t>对所有随从造成1点伤害。
过载：（2）</t>
  </si>
  <si>
    <t>蜘蛛炸弹</t>
  </si>
  <si>
    <t>磁力，亡语：随机消灭一个敌方随从。</t>
  </si>
  <si>
    <t>鲁莽试验</t>
  </si>
  <si>
    <t>召唤两个法力值消耗为（2）点的随机随从（受法术伤害加成影响）。</t>
  </si>
  <si>
    <t>星术师</t>
  </si>
  <si>
    <t>战吼：召唤一个法力值消耗等同于你手牌数量的随机随从。</t>
  </si>
  <si>
    <t>露娜的口袋银河</t>
  </si>
  <si>
    <t>使你牌库中所有随从牌的法力值消耗变为（1）。</t>
  </si>
  <si>
    <t>克隆大师泽里克</t>
  </si>
  <si>
    <t>亡语：如果你对该随从施放过任意法术，再次召唤该随从。</t>
  </si>
  <si>
    <t>灵魂灌注</t>
  </si>
  <si>
    <t>使你手牌中最左边的随从牌获得+2/+2。</t>
  </si>
  <si>
    <t>载人毁灭机</t>
  </si>
  <si>
    <t>亡语：从你的手牌中召唤一个法力值消耗小于或等于（2）的随机随从。</t>
  </si>
  <si>
    <t>欢乐的发明家</t>
  </si>
  <si>
    <t>战吼：召唤两个1/2并具有嘲讽和圣盾的
机械。</t>
  </si>
  <si>
    <t>全息术士</t>
  </si>
  <si>
    <t>在你的对手使用一张随从牌后，召唤一个该随从的1/1复制。</t>
  </si>
  <si>
    <t>蹦蹦兔</t>
  </si>
  <si>
    <t>战吼：在本局对战中，你每使用一张蹦蹦兔就会使其获得+2/+2。</t>
  </si>
  <si>
    <t>死金匕首</t>
  </si>
  <si>
    <t>亡语：
触发一个随机友方随从的亡语。</t>
  </si>
  <si>
    <t>实验室招募员</t>
  </si>
  <si>
    <t>战吼：将一个友方随从的三个复制洗入你的牌库。</t>
  </si>
  <si>
    <t>风暴追逐者</t>
  </si>
  <si>
    <t>战吼：从你的牌库中抽一张法力值消耗大于或等于（5）的
法术牌。</t>
  </si>
  <si>
    <t>欧米茄防御者</t>
  </si>
  <si>
    <t>嘲讽，战吼：如果你有十个法力水晶，获得+10攻击力。</t>
  </si>
  <si>
    <t>欧米茄装配</t>
  </si>
  <si>
    <t>发现一张机械牌。如果你有十个法力水晶，保留全部三张牌。</t>
  </si>
  <si>
    <t>弹簧火箭犬</t>
  </si>
  <si>
    <t>可升级机器人</t>
  </si>
  <si>
    <t>量产型恐吓机</t>
  </si>
  <si>
    <t>磁力，亡语：召唤三个1/1的微型机器人。</t>
  </si>
  <si>
    <t>武装皮纳塔</t>
  </si>
  <si>
    <t>亡语：随机将一个传说随从置入你的
手牌。</t>
  </si>
  <si>
    <t>奥秘图纸</t>
  </si>
  <si>
    <t>发现一张奥秘牌。</t>
  </si>
  <si>
    <t>香甜的灵力瓜</t>
  </si>
  <si>
    <t>从你的牌库中抽取法力值消耗为（7），（8），（9）和（10）的随从牌各一张。</t>
  </si>
  <si>
    <t>超级对撞器</t>
  </si>
  <si>
    <t>在你攻击一个随从后，迫使其攻击相邻的一个
随从。</t>
  </si>
  <si>
    <t>雷云元素</t>
  </si>
  <si>
    <t>在你使用一张过载牌后，召唤两个1/1并具有突袭的“火花”。</t>
  </si>
  <si>
    <t>伊莱克特拉·风潮</t>
  </si>
  <si>
    <t>战吼：在本回合中，你的下一个法术将施放两次。</t>
  </si>
  <si>
    <t>脑力激荡者</t>
  </si>
  <si>
    <t>战吼：你手牌中每有一张法术牌，便获得+1生命值。</t>
  </si>
  <si>
    <t>隐鳞药剂师</t>
  </si>
  <si>
    <t>树木学家</t>
  </si>
  <si>
    <t>战吼：如果你控制一个树人，发现一张法术牌。</t>
  </si>
  <si>
    <t>植树造林</t>
  </si>
  <si>
    <t>召唤两个2/2的树人。</t>
  </si>
  <si>
    <t>牛头人园丁</t>
  </si>
  <si>
    <t>抉择：
使你的所有其他随从获得+1/+1；或者召唤两个2/2的树人。</t>
  </si>
  <si>
    <t>梦境花栽种师</t>
  </si>
  <si>
    <t>在你的回合结束时，使你手牌中一张随机随从牌的法力值消耗减少（7）点。</t>
  </si>
  <si>
    <t>机械克苏恩</t>
  </si>
  <si>
    <t>亡语：
如果你的牌库、手牌和战场没有任何牌，消灭敌方英雄。</t>
  </si>
  <si>
    <t>弗拉克的火箭炮</t>
  </si>
  <si>
    <t>从你的牌库中召唤三个随从。他们会攻击敌方随从，然后死亡。</t>
  </si>
  <si>
    <t>旋翼滑翔者</t>
  </si>
  <si>
    <t>战吼：召唤一个0/2的地精炸弹。</t>
  </si>
  <si>
    <t>莫瑞甘博士</t>
  </si>
  <si>
    <t>亡语：
将该随从与你牌库中的一个随从互换。</t>
  </si>
  <si>
    <t>软泥教授弗洛普</t>
  </si>
  <si>
    <t>如果这张牌在你的手牌中，变成你使用的最后一张随从牌的3/4复制。</t>
  </si>
  <si>
    <t>克隆装置</t>
  </si>
  <si>
    <t>从你对手的牌库中发现一张随从牌，复制该随从牌并置入你的手牌。</t>
  </si>
  <si>
    <t>棱彩透镜</t>
  </si>
  <si>
    <t>从你的牌库中抽一张随从牌和一张法术牌，并使其法力值消耗互换。</t>
  </si>
  <si>
    <t>地精的把戏</t>
  </si>
  <si>
    <t>使一个友方随从获得+3/+3和突袭，该随从会在回合结束时死亡。</t>
  </si>
  <si>
    <t>机核芯片</t>
  </si>
  <si>
    <t>使你的所有随从获得
“亡语：随机将一张机械牌置入你的手牌”。</t>
  </si>
  <si>
    <t>虚空分析师</t>
  </si>
  <si>
    <t>亡语：使你手牌中的所有恶魔牌获得+1/+1。</t>
  </si>
  <si>
    <t>弗洛普的神奇黏液</t>
  </si>
  <si>
    <t>在本回合中，每当一个随从死亡，便获得一个仅限本回合可用的法力水晶。</t>
  </si>
  <si>
    <t>机械袋鼠</t>
  </si>
  <si>
    <t>亡语：召唤一个1/1的机械袋鼠宝宝。</t>
  </si>
  <si>
    <t>晶化师</t>
  </si>
  <si>
    <t>战吼：对你的英雄造成5点伤害。获得5点护甲值。</t>
  </si>
  <si>
    <t>受损的机械剑龙</t>
  </si>
  <si>
    <t>嘲讽，战吼：对该随从造成6点伤害。</t>
  </si>
  <si>
    <t>流电爆裂</t>
  </si>
  <si>
    <t>召唤两个1/1并具有突袭的“火花”。过载：（1）</t>
  </si>
  <si>
    <t>迸射流星</t>
  </si>
  <si>
    <t>对一个随从及其相邻的随从造成1点伤害。</t>
  </si>
  <si>
    <t>黏液喷射者</t>
  </si>
  <si>
    <t>战吼：
为相邻的随从各召唤一个复制。</t>
  </si>
  <si>
    <t>死金药剂</t>
  </si>
  <si>
    <t>触发一个友方随从的亡语两次。</t>
  </si>
  <si>
    <t>丧钟机器人</t>
  </si>
  <si>
    <t>亡语：从你的牌库中抽一张具有亡语的随从牌。</t>
  </si>
  <si>
    <t>爆盐投弹手</t>
  </si>
  <si>
    <t>战吼：将一张“炸弹” 牌洗入你的对手的牌库。当你的对手抽到该牌，便对其造成5点伤害。</t>
  </si>
  <si>
    <t>引力翻转</t>
  </si>
  <si>
    <t>使一个随从的攻击力和生命值
互换。</t>
  </si>
  <si>
    <t>炼魂术</t>
  </si>
  <si>
    <t>召唤你控制的所有恶魔的复制。</t>
  </si>
  <si>
    <t>植被破碎机</t>
  </si>
  <si>
    <t>突袭
在本局对战中，每有一个友方树人死亡，该牌的法力值消耗便减少（1）点。</t>
  </si>
  <si>
    <t>真言术：仿</t>
  </si>
  <si>
    <t>选择一个友方随从，召唤一个该随从的5/5复制。</t>
  </si>
  <si>
    <t>星界密使</t>
  </si>
  <si>
    <t>战吼：在本回合中，你的下一个法术将获得法术伤害+2。</t>
  </si>
  <si>
    <t>投弹机器人</t>
  </si>
  <si>
    <t>战吼：召唤两个0/2的地精炸弹。</t>
  </si>
  <si>
    <t>凶恶的雨云</t>
  </si>
  <si>
    <t>战吼：将一张随机元素牌置入你的手牌。</t>
  </si>
  <si>
    <t>机械推土牛</t>
  </si>
  <si>
    <t>微机操控者</t>
  </si>
  <si>
    <t>战吼：召唤两个1/1的微型机器人。</t>
  </si>
  <si>
    <t>欧米茄探员</t>
  </si>
  <si>
    <t>战吼：如果你有十个法力水晶，召唤该随从的两个复制。</t>
  </si>
  <si>
    <t>机械蛋</t>
  </si>
  <si>
    <t>亡语：召唤一个8/8的机械暴龙。</t>
  </si>
  <si>
    <t>火花引擎</t>
  </si>
  <si>
    <t>战吼：将一张1/1并具有突袭的火花置入你的手牌。</t>
  </si>
  <si>
    <t>奥能水母</t>
  </si>
  <si>
    <t>战吼：发现一张法力值消耗大于或等于（5）的法术牌。</t>
  </si>
  <si>
    <t>电磁脉冲特工</t>
  </si>
  <si>
    <t>战吼：
消灭一个机械。</t>
  </si>
  <si>
    <t>欧米茄灵能者</t>
  </si>
  <si>
    <t>战吼：如果你有十个法力水晶，在本回合中你的所有法术具有
吸血。</t>
  </si>
  <si>
    <t>脱逃的样本</t>
  </si>
  <si>
    <t>战吼：造成6点伤害，随机分配到所有其他友方随从身上。</t>
  </si>
  <si>
    <t>奇利亚斯</t>
  </si>
  <si>
    <t>磁力，圣盾，嘲讽，吸血，突袭</t>
  </si>
  <si>
    <t>电能工匠</t>
  </si>
  <si>
    <t>战吼：
如果你的手牌中有法力值消耗大于或等于（5）的法术牌，便获得+1/+1。</t>
  </si>
  <si>
    <t>群星罗列者</t>
  </si>
  <si>
    <t>战吼：如果你控制三个生命值为7的随从，对所有敌人造成7点
伤害。</t>
  </si>
  <si>
    <t>星界使者塞雷西亚</t>
  </si>
  <si>
    <t>实验体</t>
  </si>
  <si>
    <t>强能雷象</t>
  </si>
  <si>
    <t>每当你将一张牌洗入牌库，额外洗入一张相同的牌。</t>
  </si>
  <si>
    <t>伪装机器人</t>
  </si>
  <si>
    <t>战争机兵</t>
  </si>
  <si>
    <t>磁力</t>
  </si>
  <si>
    <t>荒疫爬行者</t>
  </si>
  <si>
    <t>亡语：召唤一个1/1并具有剧毒和突袭的软泥怪。</t>
  </si>
  <si>
    <t>鲁莽的实验者</t>
  </si>
  <si>
    <t>你使用的亡语随从牌的法力值消耗减少（3）点，但会在回合结束时死亡。</t>
  </si>
  <si>
    <t>泽里克的克隆展</t>
  </si>
  <si>
    <t>召唤你的牌库中每一个随从的1/1复制。</t>
  </si>
  <si>
    <t>莫瑞甘的灵界</t>
  </si>
  <si>
    <t>抽三张牌。在你的回合结束时，弃掉它们。</t>
  </si>
  <si>
    <t>实验体9号</t>
  </si>
  <si>
    <t>战吼：
从你的牌库中抽五张不同的奥秘牌。</t>
  </si>
  <si>
    <t>疯狂的药剂师</t>
  </si>
  <si>
    <t>连击：使一个友方随从获得+4攻击力。</t>
  </si>
  <si>
    <t>研发计划</t>
  </si>
  <si>
    <t>每个玩家抽两张牌。</t>
  </si>
  <si>
    <t>气象学家</t>
  </si>
  <si>
    <t>战吼：你每有一张手牌，便对一个随机敌人造成1点伤害。</t>
  </si>
  <si>
    <t>钢铁暴怒者</t>
  </si>
  <si>
    <t>宇宙异象</t>
  </si>
  <si>
    <t>爆爆机器人</t>
  </si>
  <si>
    <t>亡语：对一个随机敌方随从造成4点伤害。</t>
  </si>
  <si>
    <t>格洛顿</t>
  </si>
  <si>
    <t>通电机器人</t>
  </si>
  <si>
    <t>战吼：使你手牌中所有机械牌的法力值消耗减少（1）点。</t>
  </si>
  <si>
    <t>自动防御矩阵</t>
  </si>
  <si>
    <t>奥秘：当你的随从受到攻击时，使其获得圣盾。</t>
  </si>
  <si>
    <t>水晶学</t>
  </si>
  <si>
    <t>从你的牌库中抽两张攻击力为1的随从牌。</t>
  </si>
  <si>
    <t>亮石技师</t>
  </si>
  <si>
    <t>战吼：使你手牌中的所有随从牌获得+2/+2。</t>
  </si>
  <si>
    <t>吵吵模组</t>
  </si>
  <si>
    <t>磁力
圣盾
嘲讽</t>
  </si>
  <si>
    <t>坎格尔的无尽大军</t>
  </si>
  <si>
    <t>复活三个友方机械，它们会保留所有磁力升级。</t>
  </si>
  <si>
    <t>恶魔计划</t>
  </si>
  <si>
    <t>每个玩家将其手牌中的一张随机随从牌变形成为一张
恶魔牌。</t>
  </si>
  <si>
    <t>神奇的威兹班</t>
  </si>
  <si>
    <t>你改用威兹班的一副梦幻套牌来开始
比赛！</t>
  </si>
  <si>
    <t>战吼：恢复#6点生命值。过载：（1）</t>
  </si>
  <si>
    <t>亡语：为每个英雄恢复#4点生命值。</t>
  </si>
  <si>
    <t>在你的回合结束时，为你的英雄恢复#1点生命值。</t>
  </si>
  <si>
    <t>战吼：
恢复#2点生命值。</t>
  </si>
  <si>
    <t>从你的牌库中抽三张法力值消耗为（1）的随从牌。</t>
  </si>
  <si>
    <t>战吼：为你的英雄恢复#6点生命值。</t>
  </si>
  <si>
    <t>每当你的英雄进攻，便为其恢复#2点生命值。</t>
  </si>
  <si>
    <t>战吼：
恢复#3点生命值。</t>
  </si>
  <si>
    <t>战吼：为所有友方角色恢复#2点生命值。</t>
  </si>
  <si>
    <t>战吼：造成3点伤害，随机分配到所有其他角色身上。</t>
  </si>
  <si>
    <t>使一个友方随从获得+4/+4，该随从会在回合结束时死亡。</t>
  </si>
  <si>
    <t>在你的回合开始时，随机为一个受伤的
友方角色恢复#3点生命值。</t>
  </si>
  <si>
    <t>战吼：
将一方英雄的剩余生命值变为15。</t>
  </si>
  <si>
    <t>战吼：为你的英雄恢复#4点生命值。</t>
  </si>
  <si>
    <t>亡语：为敌方英雄恢复#5点生命值。</t>
  </si>
  <si>
    <t>亡语：
随机将一张恶魔牌从你的手牌置入战场。</t>
  </si>
  <si>
    <t>你的随从的亡语将触发两次。</t>
  </si>
  <si>
    <t>亡语：为你的英雄恢复#8点生命值。</t>
  </si>
  <si>
    <t>战吼：重新使用在本局对战中你所使用过的其他职业的卡牌（目标随机而定）。</t>
  </si>
  <si>
    <t>战吼：对敌方英雄造成#3点伤害。为你的英雄恢复3点生命值。</t>
  </si>
  <si>
    <t>嘲讽，亡语：为你的英雄恢复#4点生命值。</t>
  </si>
  <si>
    <t>战吼：为你的对手召唤一个2/1并具有剧毒的飞龙猎手。</t>
  </si>
  <si>
    <t>对战开始时：如果你的套牌中只有法力值消耗为偶数的牌，你的初始英雄技能的法力值消耗变为（1）。</t>
  </si>
  <si>
    <t>南瓜宝宝</t>
  </si>
  <si>
    <t>回响，战吼：恢复#2点生命值。</t>
  </si>
  <si>
    <t>触发所有友方随从的亡语。</t>
  </si>
  <si>
    <t>在你的回合结束时，为你的英雄恢复#4点生命值。</t>
  </si>
  <si>
    <t>战吼：为你的英雄恢复#8点生命值。</t>
  </si>
  <si>
    <t>每当一个随从获得治疗，便对一个随机敌人造成1点伤害。</t>
  </si>
  <si>
    <t>如果在你的回合结束时，你控制一个奥秘，则为你的英雄恢复#4点生命值。</t>
  </si>
  <si>
    <t>战吼：造成6点伤害，随机分配到所有其他角色身上。</t>
  </si>
  <si>
    <t>触发一个友方随从的亡语。</t>
  </si>
  <si>
    <t>每当你施放一个法术，为你的英雄恢复#3点生命值。</t>
  </si>
  <si>
    <t>战吼：消灭一个随从。亡语：再次召唤被消灭的随从。</t>
  </si>
  <si>
    <t>守护者麦迪文</t>
  </si>
  <si>
    <t>战吼：选择一个友方随从，将其亡语复制到自己身上。</t>
  </si>
  <si>
    <t>在一个友方随从死亡后，将它的1/1复制置入你的手牌，其法力值消耗变为（1）。</t>
  </si>
  <si>
    <t>召唤两个在本局对战中死亡，并具有亡语的友方随从的1/1复制。</t>
  </si>
  <si>
    <t>使一个随从获得+2/+2。在你手牌中时获得额外效果。</t>
  </si>
  <si>
    <t>获得5点护甲值。在你手牌中时获得额外效果。</t>
  </si>
  <si>
    <t>在你手牌中时获得额外效果。</t>
  </si>
  <si>
    <t>战吼：
恢复#4点生命值。</t>
  </si>
  <si>
    <t>战吼：
将你的其他随从移回你的手牌，并使其法力值消耗变为（1）。</t>
  </si>
  <si>
    <t>亡语：获得十个法力水晶。</t>
  </si>
  <si>
    <t>在你的回合结束时，为你的英雄恢复#3点生命值。</t>
  </si>
  <si>
    <t>战吼：
获得牌库中一个随机随从的亡语。</t>
  </si>
  <si>
    <t>抉择：抽一张牌；或者恢复#5点生命值。</t>
  </si>
  <si>
    <t>战吼：如果你的克苏恩至少具有10点攻击力，便为你的英雄恢复#10点生命值。</t>
  </si>
  <si>
    <t>亡语：为敌方英雄恢复#8点生命值。</t>
  </si>
  <si>
    <t>在你的回合结束时，为一个受伤的友方角色恢复#8点生命值。</t>
  </si>
  <si>
    <t>战吼：
恢复#5点生命值。</t>
  </si>
  <si>
    <t>战吼：每有一个敌方随从，便为你的英雄恢复#2点生命值。</t>
  </si>
  <si>
    <t>战吼：触发一个友方随从的亡语。</t>
  </si>
  <si>
    <t>奥秘：当你的对手施放一个法术时，复制该法术并置入你的手牌，它的法力值消耗变为（0）。</t>
  </si>
  <si>
    <t>亡语：将该随从移回你的手牌，并变为法力值消耗为（6）的6/6随从牌。</t>
  </si>
  <si>
    <t>将你所有的法力水晶变成2/2的树人。当随从死亡时恢复你的法力值。</t>
  </si>
  <si>
    <t>战吼：
抽一张牌，使其法力值消耗变为（5）。</t>
  </si>
  <si>
    <t>在你召唤一个随从后，触发其亡语。</t>
  </si>
  <si>
    <t>嘲讽，战吼：
恢复#3点生命值。</t>
  </si>
  <si>
    <t>砰砰计划</t>
    <phoneticPr fontId="6" type="noConversion"/>
  </si>
  <si>
    <t/>
  </si>
  <si>
    <t>磁力
无法成为法术或英雄技能的目标。</t>
  </si>
  <si>
    <t>潜行
在你的对手使用一张随从牌后，变成该随从的复制。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</si>
</sst>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_ "/>
    <numFmt numFmtId="177" formatCode="0.0%"/>
    <numFmt numFmtId="178" formatCode="0_ "/>
  </numFmts>
  <fonts count="15" x14ac:knownFonts="1">
    <font>
      <sz val="12"/>
      <name val="宋体"/>
      <charset val="134"/>
    </font>
    <font>
      <sz val="10"/>
      <name val="宋体"/>
      <family val="3"/>
      <charset val="134"/>
    </font>
    <font>
      <b/>
      <sz val="11"/>
      <color theme="1"/>
      <name val="宋体"/>
      <family val="3"/>
      <charset val="134"/>
    </font>
    <font>
      <sz val="1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name val="宋体"/>
      <family val="3"/>
      <charset val="134"/>
    </font>
    <font>
      <b/>
      <sz val="11"/>
      <name val="微软雅黑"/>
      <family val="2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2" borderId="0" xfId="0" applyFill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>
      <alignment vertical="center"/>
    </xf>
    <xf numFmtId="0" fontId="7" fillId="2" borderId="0" xfId="0" applyFont="1" applyFill="1" applyAlignment="1">
      <alignment horizontal="center"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right" vertical="center"/>
    </xf>
    <xf numFmtId="0" fontId="12" fillId="3" borderId="0" xfId="0" applyFont="1" applyFill="1" applyAlignment="1">
      <alignment horizontal="right" vertical="center"/>
    </xf>
    <xf numFmtId="0" fontId="12" fillId="4" borderId="0" xfId="0" applyFont="1" applyFill="1">
      <alignment vertical="center"/>
    </xf>
    <xf numFmtId="0" fontId="12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13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>
      <alignment vertical="center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>
      <alignment vertical="center"/>
    </xf>
    <xf numFmtId="0" fontId="1" fillId="0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77" fontId="1" fillId="0" borderId="6" xfId="0" applyNumberFormat="1" applyFont="1" applyFill="1" applyBorder="1" applyAlignment="1">
      <alignment horizontal="center" vertical="center"/>
    </xf>
    <xf numFmtId="177" fontId="1" fillId="2" borderId="6" xfId="0" applyNumberFormat="1" applyFont="1" applyFill="1" applyBorder="1" applyAlignment="1">
      <alignment horizontal="center" vertical="center"/>
    </xf>
    <xf numFmtId="10" fontId="1" fillId="0" borderId="6" xfId="0" applyNumberFormat="1" applyFont="1" applyFill="1" applyBorder="1" applyAlignment="1">
      <alignment horizontal="center" vertical="center"/>
    </xf>
    <xf numFmtId="176" fontId="1" fillId="0" borderId="6" xfId="0" applyNumberFormat="1" applyFont="1" applyFill="1" applyBorder="1" applyAlignment="1">
      <alignment horizontal="center" vertical="center"/>
    </xf>
    <xf numFmtId="176" fontId="1" fillId="2" borderId="6" xfId="0" applyNumberFormat="1" applyFont="1" applyFill="1" applyBorder="1" applyAlignment="1">
      <alignment horizontal="center" vertical="center"/>
    </xf>
    <xf numFmtId="178" fontId="1" fillId="0" borderId="6" xfId="0" applyNumberFormat="1" applyFont="1" applyFill="1" applyBorder="1" applyAlignment="1">
      <alignment horizontal="center" vertical="center"/>
    </xf>
    <xf numFmtId="178" fontId="1" fillId="2" borderId="6" xfId="0" applyNumberFormat="1" applyFont="1" applyFill="1" applyBorder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12" fillId="0" borderId="0" xfId="0" applyFont="1" applyFill="1">
      <alignment vertical="center"/>
    </xf>
    <xf numFmtId="0" fontId="12" fillId="8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10" fontId="1" fillId="2" borderId="6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1" fillId="0" borderId="6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0" fillId="0" borderId="7" xfId="0" applyNumberFormat="1" applyFont="1" applyFill="1" applyBorder="1" applyAlignment="1">
      <alignment horizontal="center" vertical="center"/>
    </xf>
    <xf numFmtId="0" fontId="4" fillId="0" borderId="7" xfId="0" applyNumberFormat="1" applyFont="1" applyFill="1" applyBorder="1" applyAlignment="1">
      <alignment horizontal="center" vertical="center"/>
    </xf>
    <xf numFmtId="0" fontId="4" fillId="0" borderId="7" xfId="0" applyNumberFormat="1" applyFont="1" applyFill="1" applyBorder="1">
      <alignment vertical="center"/>
    </xf>
    <xf numFmtId="0" fontId="7" fillId="0" borderId="7" xfId="0" applyNumberFormat="1" applyFont="1" applyFill="1" applyBorder="1" applyAlignment="1">
      <alignment horizontal="center" vertical="center"/>
    </xf>
    <xf numFmtId="0" fontId="5" fillId="0" borderId="7" xfId="0" applyNumberFormat="1" applyFont="1" applyFill="1" applyBorder="1" applyAlignment="1">
      <alignment horizontal="center" vertical="center"/>
    </xf>
    <xf numFmtId="0" fontId="5" fillId="0" borderId="7" xfId="0" applyNumberFormat="1" applyFont="1" applyFill="1" applyBorder="1">
      <alignment vertical="center"/>
    </xf>
    <xf numFmtId="0" fontId="7" fillId="0" borderId="7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7" xfId="0" applyFont="1" applyFill="1" applyBorder="1">
      <alignment vertical="center"/>
    </xf>
    <xf numFmtId="0" fontId="3" fillId="0" borderId="7" xfId="0" applyNumberFormat="1" applyFont="1" applyFill="1" applyBorder="1" applyAlignment="1">
      <alignment horizontal="center" vertical="center"/>
    </xf>
    <xf numFmtId="0" fontId="8" fillId="0" borderId="7" xfId="0" applyNumberFormat="1" applyFont="1" applyFill="1" applyBorder="1">
      <alignment vertical="center"/>
    </xf>
    <xf numFmtId="0" fontId="7" fillId="0" borderId="7" xfId="0" applyFont="1" applyFill="1" applyBorder="1">
      <alignment vertical="center"/>
    </xf>
    <xf numFmtId="0" fontId="5" fillId="0" borderId="7" xfId="0" applyNumberFormat="1" applyFont="1" applyFill="1" applyBorder="1" applyAlignment="1">
      <alignment vertical="center" wrapText="1"/>
    </xf>
    <xf numFmtId="176" fontId="1" fillId="0" borderId="6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6" fontId="1" fillId="2" borderId="3" xfId="0" applyNumberFormat="1" applyFont="1" applyFill="1" applyBorder="1" applyAlignment="1">
      <alignment horizontal="center" vertical="center"/>
    </xf>
    <xf numFmtId="176" fontId="1" fillId="2" borderId="4" xfId="0" applyNumberFormat="1" applyFont="1" applyFill="1" applyBorder="1" applyAlignment="1">
      <alignment horizontal="center" vertical="center"/>
    </xf>
    <xf numFmtId="176" fontId="1" fillId="2" borderId="5" xfId="0" applyNumberFormat="1" applyFont="1" applyFill="1" applyBorder="1" applyAlignment="1">
      <alignment horizontal="center" vertical="center"/>
    </xf>
    <xf numFmtId="176" fontId="1" fillId="2" borderId="6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12" fillId="5" borderId="0" xfId="0" applyFont="1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</cellXfs>
  <cellStyles count="1">
    <cellStyle name="常规" xfId="0" builtinId="0"/>
  </cellStyles>
  <dxfs count="41">
    <dxf>
      <fill>
        <patternFill patternType="solid">
          <bgColor theme="0" tint="-0.24994659260841701"/>
        </patternFill>
      </fill>
    </dxf>
    <dxf>
      <fill>
        <patternFill patternType="solid">
          <bgColor theme="6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6" tint="0.39991454817346722"/>
        </patternFill>
      </fill>
    </dxf>
    <dxf>
      <fill>
        <patternFill patternType="solid">
          <bgColor rgb="FFFFFF00"/>
        </patternFill>
      </fill>
    </dxf>
    <dxf>
      <font>
        <color rgb="FF777777"/>
      </font>
      <fill>
        <patternFill patternType="none"/>
      </fill>
    </dxf>
    <dxf>
      <font>
        <color rgb="FF663300"/>
      </font>
    </dxf>
    <dxf>
      <font>
        <color rgb="FF006600"/>
      </font>
    </dxf>
    <dxf>
      <font>
        <color rgb="FF66CCFF"/>
      </font>
    </dxf>
    <dxf>
      <font>
        <color rgb="FFFFCC00"/>
      </font>
    </dxf>
    <dxf>
      <font>
        <color theme="0"/>
      </font>
      <fill>
        <patternFill patternType="solid">
          <bgColor theme="0" tint="-0.499984740745262"/>
        </patternFill>
      </fill>
    </dxf>
    <dxf>
      <font>
        <color theme="2" tint="-0.749961851863155"/>
      </font>
    </dxf>
    <dxf>
      <font>
        <color rgb="FF0070C0"/>
      </font>
      <fill>
        <patternFill patternType="none"/>
      </fill>
    </dxf>
    <dxf>
      <font>
        <color rgb="FF6600CC"/>
      </font>
    </dxf>
    <dxf>
      <font>
        <color rgb="FFFF0000"/>
      </font>
    </dxf>
    <dxf>
      <fill>
        <patternFill patternType="solid">
          <bgColor theme="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6" tint="0.3999145481734672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6" tint="0.39991454817346722"/>
        </patternFill>
      </fill>
    </dxf>
    <dxf>
      <fill>
        <patternFill patternType="solid">
          <bgColor rgb="FFFFFF00"/>
        </patternFill>
      </fill>
    </dxf>
    <dxf>
      <font>
        <color rgb="FF777777"/>
      </font>
      <fill>
        <patternFill patternType="none"/>
      </fill>
    </dxf>
    <dxf>
      <font>
        <color rgb="FF663300"/>
      </font>
    </dxf>
    <dxf>
      <font>
        <color rgb="FF006600"/>
      </font>
    </dxf>
    <dxf>
      <font>
        <color rgb="FF66CCFF"/>
      </font>
    </dxf>
    <dxf>
      <font>
        <color rgb="FFFFCC00"/>
      </font>
    </dxf>
    <dxf>
      <font>
        <color theme="0"/>
      </font>
      <fill>
        <patternFill patternType="solid">
          <bgColor theme="0" tint="-0.499984740745262"/>
        </patternFill>
      </fill>
    </dxf>
    <dxf>
      <font>
        <color theme="2" tint="-0.749961851863155"/>
      </font>
    </dxf>
    <dxf>
      <font>
        <color rgb="FF0070C0"/>
      </font>
      <fill>
        <patternFill patternType="none"/>
      </fill>
    </dxf>
    <dxf>
      <font>
        <color rgb="FF6600CC"/>
      </font>
    </dxf>
    <dxf>
      <font>
        <color rgb="FFFF0000"/>
      </font>
    </dxf>
    <dxf>
      <fill>
        <patternFill patternType="solid">
          <bgColor theme="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1" tint="0.499984740745262"/>
        </patternFill>
      </fill>
    </dxf>
  </dxf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F81BD"/>
      <rgbColor rgb="00FFFFFF"/>
      <rgbColor rgb="00B8CCE4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777777"/>
      <color rgb="FFFF0000"/>
      <color rgb="FFFFCC00"/>
      <color rgb="FF6666FF"/>
      <color rgb="FF800000"/>
      <color rgb="FF6600CC"/>
      <color rgb="FF333399"/>
      <color rgb="FF66CCFF"/>
      <color rgb="FF006600"/>
      <color rgb="FF66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730"/>
  <sheetViews>
    <sheetView tabSelected="1" workbookViewId="0">
      <pane xSplit="1" ySplit="1" topLeftCell="B345" activePane="bottomRight" state="frozenSplit"/>
      <selection pane="topRight"/>
      <selection pane="bottomLeft"/>
      <selection pane="bottomRight" activeCell="B1372" sqref="B1372"/>
    </sheetView>
  </sheetViews>
  <sheetFormatPr defaultColWidth="9" defaultRowHeight="16.5" x14ac:dyDescent="0.15"/>
  <cols>
    <col min="1" max="1" width="17.25" style="3" customWidth="1"/>
    <col min="2" max="4" width="7.625" style="5" customWidth="1"/>
    <col min="5" max="5" width="15" style="3" customWidth="1"/>
    <col min="6" max="6" width="6" style="3" customWidth="1"/>
    <col min="7" max="7" width="9.5" style="3" bestFit="1" customWidth="1"/>
    <col min="8" max="13" width="6" style="3" customWidth="1"/>
    <col min="14" max="14" width="81" style="4" customWidth="1"/>
    <col min="15" max="16384" width="9" style="2"/>
  </cols>
  <sheetData>
    <row r="1" spans="1:14" s="1" customFormat="1" ht="15.95" customHeight="1" x14ac:dyDescent="0.15">
      <c r="A1" s="49" t="s">
        <v>0</v>
      </c>
      <c r="B1" s="49" t="s">
        <v>1</v>
      </c>
      <c r="C1" s="49" t="s">
        <v>2</v>
      </c>
      <c r="D1" s="49" t="s">
        <v>3554</v>
      </c>
      <c r="E1" s="50" t="s">
        <v>2063</v>
      </c>
      <c r="F1" s="50" t="s">
        <v>2062</v>
      </c>
      <c r="G1" s="50" t="s">
        <v>3</v>
      </c>
      <c r="H1" s="50" t="s">
        <v>4</v>
      </c>
      <c r="I1" s="50" t="s">
        <v>5</v>
      </c>
      <c r="J1" s="50" t="s">
        <v>6</v>
      </c>
      <c r="K1" s="50" t="s">
        <v>7</v>
      </c>
      <c r="L1" s="50" t="s">
        <v>8</v>
      </c>
      <c r="M1" s="50" t="s">
        <v>9</v>
      </c>
      <c r="N1" s="51" t="s">
        <v>16</v>
      </c>
    </row>
    <row r="2" spans="1:14" x14ac:dyDescent="0.15">
      <c r="A2" s="52" t="s">
        <v>21</v>
      </c>
      <c r="B2" s="52">
        <v>2</v>
      </c>
      <c r="C2" s="52" t="str">
        <f>IF(D2="","",IF(D2&gt;B2,D2-B2,""))</f>
        <v/>
      </c>
      <c r="D2" s="52">
        <v>1</v>
      </c>
      <c r="E2" s="53" t="s">
        <v>22</v>
      </c>
      <c r="F2" s="53"/>
      <c r="G2" s="53" t="s">
        <v>23</v>
      </c>
      <c r="H2" s="53" t="s">
        <v>24</v>
      </c>
      <c r="I2" s="53" t="s">
        <v>20</v>
      </c>
      <c r="J2" s="53"/>
      <c r="K2" s="53">
        <v>1</v>
      </c>
      <c r="L2" s="53">
        <v>0</v>
      </c>
      <c r="M2" s="53">
        <v>0</v>
      </c>
      <c r="N2" s="54" t="s">
        <v>3608</v>
      </c>
    </row>
    <row r="3" spans="1:14" x14ac:dyDescent="0.15">
      <c r="A3" s="52" t="s">
        <v>260</v>
      </c>
      <c r="B3" s="52">
        <v>2</v>
      </c>
      <c r="C3" s="52" t="str">
        <f t="shared" ref="C3:C66" si="0">IF(D3="","",IF(D3&gt;B3,D3-B3,""))</f>
        <v/>
      </c>
      <c r="D3" s="52">
        <v>1</v>
      </c>
      <c r="E3" s="53" t="s">
        <v>22</v>
      </c>
      <c r="F3" s="53"/>
      <c r="G3" s="53" t="s">
        <v>23</v>
      </c>
      <c r="H3" s="53" t="s">
        <v>231</v>
      </c>
      <c r="I3" s="53" t="s">
        <v>20</v>
      </c>
      <c r="J3" s="53"/>
      <c r="K3" s="53">
        <v>3</v>
      </c>
      <c r="L3" s="53">
        <v>0</v>
      </c>
      <c r="M3" s="53">
        <v>0</v>
      </c>
      <c r="N3" s="54" t="s">
        <v>2346</v>
      </c>
    </row>
    <row r="4" spans="1:14" x14ac:dyDescent="0.15">
      <c r="A4" s="52" t="s">
        <v>25</v>
      </c>
      <c r="B4" s="52">
        <v>2</v>
      </c>
      <c r="C4" s="52" t="str">
        <f t="shared" si="0"/>
        <v/>
      </c>
      <c r="D4" s="52" t="s">
        <v>4062</v>
      </c>
      <c r="E4" s="53" t="s">
        <v>22</v>
      </c>
      <c r="F4" s="53"/>
      <c r="G4" s="53" t="s">
        <v>2088</v>
      </c>
      <c r="H4" s="53" t="s">
        <v>24</v>
      </c>
      <c r="I4" s="53" t="s">
        <v>20</v>
      </c>
      <c r="J4" s="53"/>
      <c r="K4" s="53">
        <v>1</v>
      </c>
      <c r="L4" s="53">
        <v>0</v>
      </c>
      <c r="M4" s="53">
        <v>0</v>
      </c>
      <c r="N4" s="54" t="s">
        <v>26</v>
      </c>
    </row>
    <row r="5" spans="1:14" x14ac:dyDescent="0.15">
      <c r="A5" s="55" t="s">
        <v>27</v>
      </c>
      <c r="B5" s="55">
        <v>2</v>
      </c>
      <c r="C5" s="52" t="str">
        <f t="shared" si="0"/>
        <v/>
      </c>
      <c r="D5" s="52">
        <v>2</v>
      </c>
      <c r="E5" s="56" t="s">
        <v>22</v>
      </c>
      <c r="F5" s="56"/>
      <c r="G5" s="56" t="s">
        <v>28</v>
      </c>
      <c r="H5" s="56" t="s">
        <v>24</v>
      </c>
      <c r="I5" s="56" t="s">
        <v>20</v>
      </c>
      <c r="J5" s="56"/>
      <c r="K5" s="56">
        <v>1</v>
      </c>
      <c r="L5" s="56">
        <v>0</v>
      </c>
      <c r="M5" s="56">
        <v>0</v>
      </c>
      <c r="N5" s="57" t="s">
        <v>4012</v>
      </c>
    </row>
    <row r="6" spans="1:14" x14ac:dyDescent="0.15">
      <c r="A6" s="52" t="s">
        <v>2732</v>
      </c>
      <c r="B6" s="52">
        <v>0</v>
      </c>
      <c r="C6" s="52" t="str">
        <f t="shared" si="0"/>
        <v/>
      </c>
      <c r="D6" s="52" t="s">
        <v>4062</v>
      </c>
      <c r="E6" s="53" t="s">
        <v>22</v>
      </c>
      <c r="F6" s="53"/>
      <c r="G6" s="53" t="s">
        <v>17</v>
      </c>
      <c r="H6" s="53" t="s">
        <v>231</v>
      </c>
      <c r="I6" s="53" t="s">
        <v>18</v>
      </c>
      <c r="J6" s="53" t="s">
        <v>59</v>
      </c>
      <c r="K6" s="53">
        <v>2</v>
      </c>
      <c r="L6" s="53">
        <v>1</v>
      </c>
      <c r="M6" s="53">
        <v>1</v>
      </c>
      <c r="N6" s="54" t="s">
        <v>2733</v>
      </c>
    </row>
    <row r="7" spans="1:14" x14ac:dyDescent="0.15">
      <c r="A7" s="52" t="s">
        <v>446</v>
      </c>
      <c r="B7" s="52">
        <v>2</v>
      </c>
      <c r="C7" s="52" t="str">
        <f t="shared" si="0"/>
        <v/>
      </c>
      <c r="D7" s="52" t="s">
        <v>4062</v>
      </c>
      <c r="E7" s="53" t="s">
        <v>22</v>
      </c>
      <c r="F7" s="53"/>
      <c r="G7" s="53" t="s">
        <v>17</v>
      </c>
      <c r="H7" s="53" t="s">
        <v>34</v>
      </c>
      <c r="I7" s="53" t="s">
        <v>18</v>
      </c>
      <c r="J7" s="53" t="s">
        <v>31</v>
      </c>
      <c r="K7" s="53">
        <v>3</v>
      </c>
      <c r="L7" s="53">
        <v>2</v>
      </c>
      <c r="M7" s="53">
        <v>2</v>
      </c>
      <c r="N7" s="54" t="s">
        <v>2311</v>
      </c>
    </row>
    <row r="8" spans="1:14" x14ac:dyDescent="0.15">
      <c r="A8" s="55" t="s">
        <v>29</v>
      </c>
      <c r="B8" s="55">
        <v>1</v>
      </c>
      <c r="C8" s="52" t="str">
        <f t="shared" si="0"/>
        <v/>
      </c>
      <c r="D8" s="52" t="s">
        <v>4062</v>
      </c>
      <c r="E8" s="56" t="s">
        <v>22</v>
      </c>
      <c r="F8" s="56"/>
      <c r="G8" s="56" t="s">
        <v>17</v>
      </c>
      <c r="H8" s="56" t="s">
        <v>30</v>
      </c>
      <c r="I8" s="56" t="s">
        <v>18</v>
      </c>
      <c r="J8" s="56" t="s">
        <v>31</v>
      </c>
      <c r="K8" s="56">
        <v>4</v>
      </c>
      <c r="L8" s="56">
        <v>2</v>
      </c>
      <c r="M8" s="56">
        <v>4</v>
      </c>
      <c r="N8" s="57" t="s">
        <v>32</v>
      </c>
    </row>
    <row r="9" spans="1:14" x14ac:dyDescent="0.15">
      <c r="A9" s="52" t="s">
        <v>33</v>
      </c>
      <c r="B9" s="52">
        <v>2</v>
      </c>
      <c r="C9" s="52" t="str">
        <f t="shared" si="0"/>
        <v/>
      </c>
      <c r="D9" s="52" t="s">
        <v>4062</v>
      </c>
      <c r="E9" s="53" t="s">
        <v>22</v>
      </c>
      <c r="F9" s="53"/>
      <c r="G9" s="53" t="s">
        <v>17</v>
      </c>
      <c r="H9" s="53" t="s">
        <v>34</v>
      </c>
      <c r="I9" s="53" t="s">
        <v>18</v>
      </c>
      <c r="J9" s="53" t="s">
        <v>35</v>
      </c>
      <c r="K9" s="53">
        <v>5</v>
      </c>
      <c r="L9" s="53">
        <v>4</v>
      </c>
      <c r="M9" s="53">
        <v>4</v>
      </c>
      <c r="N9" s="54" t="s">
        <v>36</v>
      </c>
    </row>
    <row r="10" spans="1:14" x14ac:dyDescent="0.15">
      <c r="A10" s="52" t="s">
        <v>39</v>
      </c>
      <c r="B10" s="52">
        <v>0</v>
      </c>
      <c r="C10" s="52" t="str">
        <f t="shared" si="0"/>
        <v/>
      </c>
      <c r="D10" s="52" t="s">
        <v>4062</v>
      </c>
      <c r="E10" s="53" t="s">
        <v>22</v>
      </c>
      <c r="F10" s="53"/>
      <c r="G10" s="53" t="s">
        <v>17</v>
      </c>
      <c r="H10" s="53" t="s">
        <v>30</v>
      </c>
      <c r="I10" s="53" t="s">
        <v>18</v>
      </c>
      <c r="J10" s="53"/>
      <c r="K10" s="53">
        <v>5</v>
      </c>
      <c r="L10" s="53">
        <v>5</v>
      </c>
      <c r="M10" s="53">
        <v>5</v>
      </c>
      <c r="N10" s="54" t="s">
        <v>40</v>
      </c>
    </row>
    <row r="11" spans="1:14" x14ac:dyDescent="0.15">
      <c r="A11" s="52" t="s">
        <v>2327</v>
      </c>
      <c r="B11" s="52">
        <v>0</v>
      </c>
      <c r="C11" s="52" t="str">
        <f t="shared" si="0"/>
        <v/>
      </c>
      <c r="D11" s="52" t="s">
        <v>4062</v>
      </c>
      <c r="E11" s="53" t="s">
        <v>22</v>
      </c>
      <c r="F11" s="53"/>
      <c r="G11" s="53" t="s">
        <v>17</v>
      </c>
      <c r="H11" s="53" t="s">
        <v>30</v>
      </c>
      <c r="I11" s="53" t="s">
        <v>18</v>
      </c>
      <c r="J11" s="53"/>
      <c r="K11" s="53">
        <v>6</v>
      </c>
      <c r="L11" s="53">
        <v>6</v>
      </c>
      <c r="M11" s="53">
        <v>6</v>
      </c>
      <c r="N11" s="54" t="s">
        <v>41</v>
      </c>
    </row>
    <row r="12" spans="1:14" x14ac:dyDescent="0.15">
      <c r="A12" s="52" t="s">
        <v>37</v>
      </c>
      <c r="B12" s="52">
        <v>1</v>
      </c>
      <c r="C12" s="52" t="str">
        <f t="shared" si="0"/>
        <v/>
      </c>
      <c r="D12" s="52">
        <v>1</v>
      </c>
      <c r="E12" s="53" t="s">
        <v>22</v>
      </c>
      <c r="F12" s="53"/>
      <c r="G12" s="53" t="s">
        <v>17</v>
      </c>
      <c r="H12" s="53" t="s">
        <v>30</v>
      </c>
      <c r="I12" s="53" t="s">
        <v>18</v>
      </c>
      <c r="J12" s="53"/>
      <c r="K12" s="53">
        <v>6</v>
      </c>
      <c r="L12" s="53">
        <v>5</v>
      </c>
      <c r="M12" s="53">
        <v>5</v>
      </c>
      <c r="N12" s="54" t="s">
        <v>2303</v>
      </c>
    </row>
    <row r="13" spans="1:14" x14ac:dyDescent="0.15">
      <c r="A13" s="52" t="s">
        <v>2347</v>
      </c>
      <c r="B13" s="52">
        <v>1</v>
      </c>
      <c r="C13" s="52" t="str">
        <f t="shared" si="0"/>
        <v/>
      </c>
      <c r="D13" s="52">
        <v>1</v>
      </c>
      <c r="E13" s="53" t="s">
        <v>22</v>
      </c>
      <c r="F13" s="53"/>
      <c r="G13" s="53" t="s">
        <v>17</v>
      </c>
      <c r="H13" s="53" t="s">
        <v>30</v>
      </c>
      <c r="I13" s="53" t="s">
        <v>18</v>
      </c>
      <c r="J13" s="53" t="s">
        <v>38</v>
      </c>
      <c r="K13" s="53">
        <v>8</v>
      </c>
      <c r="L13" s="53">
        <v>8</v>
      </c>
      <c r="M13" s="53">
        <v>8</v>
      </c>
      <c r="N13" s="54" t="s">
        <v>2348</v>
      </c>
    </row>
    <row r="14" spans="1:14" x14ac:dyDescent="0.15">
      <c r="A14" s="52" t="s">
        <v>511</v>
      </c>
      <c r="B14" s="52">
        <v>2</v>
      </c>
      <c r="C14" s="52" t="str">
        <f t="shared" si="0"/>
        <v/>
      </c>
      <c r="D14" s="52" t="s">
        <v>4062</v>
      </c>
      <c r="E14" s="53" t="s">
        <v>22</v>
      </c>
      <c r="F14" s="53"/>
      <c r="G14" s="53" t="s">
        <v>17</v>
      </c>
      <c r="H14" s="53" t="s">
        <v>231</v>
      </c>
      <c r="I14" s="53" t="s">
        <v>18</v>
      </c>
      <c r="J14" s="53" t="s">
        <v>38</v>
      </c>
      <c r="K14" s="53">
        <v>20</v>
      </c>
      <c r="L14" s="53">
        <v>8</v>
      </c>
      <c r="M14" s="53">
        <v>8</v>
      </c>
      <c r="N14" s="54" t="s">
        <v>2401</v>
      </c>
    </row>
    <row r="15" spans="1:14" x14ac:dyDescent="0.15">
      <c r="A15" s="55" t="s">
        <v>42</v>
      </c>
      <c r="B15" s="55">
        <v>4</v>
      </c>
      <c r="C15" s="52" t="str">
        <f t="shared" si="0"/>
        <v/>
      </c>
      <c r="D15" s="52">
        <v>1</v>
      </c>
      <c r="E15" s="56" t="s">
        <v>43</v>
      </c>
      <c r="F15" s="56"/>
      <c r="G15" s="56" t="s">
        <v>44</v>
      </c>
      <c r="H15" s="56" t="s">
        <v>2267</v>
      </c>
      <c r="I15" s="56" t="s">
        <v>20</v>
      </c>
      <c r="J15" s="56"/>
      <c r="K15" s="56">
        <v>0</v>
      </c>
      <c r="L15" s="56">
        <v>0</v>
      </c>
      <c r="M15" s="56">
        <v>0</v>
      </c>
      <c r="N15" s="57" t="s">
        <v>2234</v>
      </c>
    </row>
    <row r="16" spans="1:14" x14ac:dyDescent="0.15">
      <c r="A16" s="52" t="s">
        <v>45</v>
      </c>
      <c r="B16" s="52">
        <v>4</v>
      </c>
      <c r="C16" s="52" t="str">
        <f t="shared" si="0"/>
        <v/>
      </c>
      <c r="D16" s="52">
        <v>2</v>
      </c>
      <c r="E16" s="53" t="s">
        <v>43</v>
      </c>
      <c r="F16" s="53"/>
      <c r="G16" s="53" t="s">
        <v>44</v>
      </c>
      <c r="H16" s="53" t="s">
        <v>2267</v>
      </c>
      <c r="I16" s="53" t="s">
        <v>20</v>
      </c>
      <c r="J16" s="53"/>
      <c r="K16" s="53">
        <v>0</v>
      </c>
      <c r="L16" s="53">
        <v>0</v>
      </c>
      <c r="M16" s="53">
        <v>0</v>
      </c>
      <c r="N16" s="54" t="s">
        <v>3601</v>
      </c>
    </row>
    <row r="17" spans="1:14" x14ac:dyDescent="0.15">
      <c r="A17" s="52" t="s">
        <v>46</v>
      </c>
      <c r="B17" s="52">
        <v>4</v>
      </c>
      <c r="C17" s="52" t="str">
        <f t="shared" si="0"/>
        <v/>
      </c>
      <c r="D17" s="52" t="s">
        <v>4062</v>
      </c>
      <c r="E17" s="53" t="s">
        <v>43</v>
      </c>
      <c r="F17" s="53"/>
      <c r="G17" s="53" t="s">
        <v>44</v>
      </c>
      <c r="H17" s="53" t="s">
        <v>2267</v>
      </c>
      <c r="I17" s="53" t="s">
        <v>20</v>
      </c>
      <c r="J17" s="53"/>
      <c r="K17" s="53">
        <v>1</v>
      </c>
      <c r="L17" s="53">
        <v>0</v>
      </c>
      <c r="M17" s="53">
        <v>0</v>
      </c>
      <c r="N17" s="54" t="s">
        <v>2270</v>
      </c>
    </row>
    <row r="18" spans="1:14" x14ac:dyDescent="0.15">
      <c r="A18" s="52" t="s">
        <v>47</v>
      </c>
      <c r="B18" s="52">
        <v>4</v>
      </c>
      <c r="C18" s="52" t="str">
        <f t="shared" si="0"/>
        <v/>
      </c>
      <c r="D18" s="52">
        <v>2</v>
      </c>
      <c r="E18" s="53" t="s">
        <v>43</v>
      </c>
      <c r="F18" s="53"/>
      <c r="G18" s="53" t="s">
        <v>44</v>
      </c>
      <c r="H18" s="53" t="s">
        <v>2267</v>
      </c>
      <c r="I18" s="53" t="s">
        <v>20</v>
      </c>
      <c r="J18" s="53"/>
      <c r="K18" s="53">
        <v>2</v>
      </c>
      <c r="L18" s="53">
        <v>0</v>
      </c>
      <c r="M18" s="53">
        <v>0</v>
      </c>
      <c r="N18" s="54" t="s">
        <v>900</v>
      </c>
    </row>
    <row r="19" spans="1:14" x14ac:dyDescent="0.15">
      <c r="A19" s="52" t="s">
        <v>48</v>
      </c>
      <c r="B19" s="52">
        <v>4</v>
      </c>
      <c r="C19" s="52" t="str">
        <f t="shared" si="0"/>
        <v/>
      </c>
      <c r="D19" s="52" t="s">
        <v>4062</v>
      </c>
      <c r="E19" s="53" t="s">
        <v>43</v>
      </c>
      <c r="F19" s="53"/>
      <c r="G19" s="53" t="s">
        <v>44</v>
      </c>
      <c r="H19" s="53" t="s">
        <v>2267</v>
      </c>
      <c r="I19" s="53" t="s">
        <v>20</v>
      </c>
      <c r="J19" s="53"/>
      <c r="K19" s="53">
        <v>2</v>
      </c>
      <c r="L19" s="53">
        <v>0</v>
      </c>
      <c r="M19" s="53">
        <v>0</v>
      </c>
      <c r="N19" s="54" t="s">
        <v>3602</v>
      </c>
    </row>
    <row r="20" spans="1:14" x14ac:dyDescent="0.15">
      <c r="A20" s="52" t="s">
        <v>49</v>
      </c>
      <c r="B20" s="52">
        <v>4</v>
      </c>
      <c r="C20" s="52" t="str">
        <f t="shared" si="0"/>
        <v/>
      </c>
      <c r="D20" s="52">
        <v>2</v>
      </c>
      <c r="E20" s="53" t="s">
        <v>43</v>
      </c>
      <c r="F20" s="53"/>
      <c r="G20" s="53" t="s">
        <v>44</v>
      </c>
      <c r="H20" s="53" t="s">
        <v>2267</v>
      </c>
      <c r="I20" s="53" t="s">
        <v>20</v>
      </c>
      <c r="J20" s="53"/>
      <c r="K20" s="53">
        <v>3</v>
      </c>
      <c r="L20" s="53">
        <v>0</v>
      </c>
      <c r="M20" s="53">
        <v>0</v>
      </c>
      <c r="N20" s="54" t="s">
        <v>50</v>
      </c>
    </row>
    <row r="21" spans="1:14" x14ac:dyDescent="0.15">
      <c r="A21" s="52" t="s">
        <v>51</v>
      </c>
      <c r="B21" s="52">
        <v>4</v>
      </c>
      <c r="C21" s="52" t="str">
        <f t="shared" si="0"/>
        <v/>
      </c>
      <c r="D21" s="52" t="s">
        <v>4062</v>
      </c>
      <c r="E21" s="53" t="s">
        <v>43</v>
      </c>
      <c r="F21" s="53"/>
      <c r="G21" s="53" t="s">
        <v>44</v>
      </c>
      <c r="H21" s="53" t="s">
        <v>2267</v>
      </c>
      <c r="I21" s="53" t="s">
        <v>20</v>
      </c>
      <c r="J21" s="53"/>
      <c r="K21" s="53">
        <v>3</v>
      </c>
      <c r="L21" s="53">
        <v>0</v>
      </c>
      <c r="M21" s="53">
        <v>0</v>
      </c>
      <c r="N21" s="54" t="s">
        <v>2271</v>
      </c>
    </row>
    <row r="22" spans="1:14" x14ac:dyDescent="0.15">
      <c r="A22" s="52" t="s">
        <v>52</v>
      </c>
      <c r="B22" s="52">
        <v>4</v>
      </c>
      <c r="C22" s="52" t="str">
        <f t="shared" si="0"/>
        <v/>
      </c>
      <c r="D22" s="52">
        <v>2</v>
      </c>
      <c r="E22" s="53" t="s">
        <v>43</v>
      </c>
      <c r="F22" s="53"/>
      <c r="G22" s="53" t="s">
        <v>44</v>
      </c>
      <c r="H22" s="53" t="s">
        <v>2267</v>
      </c>
      <c r="I22" s="53" t="s">
        <v>20</v>
      </c>
      <c r="J22" s="53"/>
      <c r="K22" s="53">
        <v>4</v>
      </c>
      <c r="L22" s="53">
        <v>0</v>
      </c>
      <c r="M22" s="53">
        <v>0</v>
      </c>
      <c r="N22" s="54" t="s">
        <v>3603</v>
      </c>
    </row>
    <row r="23" spans="1:14" x14ac:dyDescent="0.15">
      <c r="A23" s="52" t="s">
        <v>53</v>
      </c>
      <c r="B23" s="52">
        <v>4</v>
      </c>
      <c r="C23" s="52" t="str">
        <f t="shared" si="0"/>
        <v/>
      </c>
      <c r="D23" s="52" t="s">
        <v>4062</v>
      </c>
      <c r="E23" s="53" t="s">
        <v>43</v>
      </c>
      <c r="F23" s="53"/>
      <c r="G23" s="53" t="s">
        <v>44</v>
      </c>
      <c r="H23" s="53" t="s">
        <v>2267</v>
      </c>
      <c r="I23" s="53" t="s">
        <v>20</v>
      </c>
      <c r="J23" s="53"/>
      <c r="K23" s="53">
        <v>6</v>
      </c>
      <c r="L23" s="53">
        <v>0</v>
      </c>
      <c r="M23" s="53">
        <v>0</v>
      </c>
      <c r="N23" s="54" t="s">
        <v>3629</v>
      </c>
    </row>
    <row r="24" spans="1:14" x14ac:dyDescent="0.15">
      <c r="A24" s="52" t="s">
        <v>2287</v>
      </c>
      <c r="B24" s="52">
        <v>4</v>
      </c>
      <c r="C24" s="52" t="str">
        <f t="shared" si="0"/>
        <v/>
      </c>
      <c r="D24" s="52" t="s">
        <v>4062</v>
      </c>
      <c r="E24" s="53" t="s">
        <v>43</v>
      </c>
      <c r="F24" s="53"/>
      <c r="G24" s="53" t="s">
        <v>44</v>
      </c>
      <c r="H24" s="53" t="s">
        <v>2267</v>
      </c>
      <c r="I24" s="53" t="s">
        <v>18</v>
      </c>
      <c r="J24" s="53"/>
      <c r="K24" s="53">
        <v>8</v>
      </c>
      <c r="L24" s="53">
        <v>8</v>
      </c>
      <c r="M24" s="53">
        <v>8</v>
      </c>
      <c r="N24" s="54" t="s">
        <v>14</v>
      </c>
    </row>
    <row r="25" spans="1:14" x14ac:dyDescent="0.15">
      <c r="A25" s="52" t="s">
        <v>54</v>
      </c>
      <c r="B25" s="52">
        <v>4</v>
      </c>
      <c r="C25" s="52" t="str">
        <f t="shared" si="0"/>
        <v/>
      </c>
      <c r="D25" s="52">
        <v>2</v>
      </c>
      <c r="E25" s="53" t="s">
        <v>43</v>
      </c>
      <c r="F25" s="53"/>
      <c r="G25" s="53" t="s">
        <v>55</v>
      </c>
      <c r="H25" s="53" t="s">
        <v>2267</v>
      </c>
      <c r="I25" s="53" t="s">
        <v>20</v>
      </c>
      <c r="J25" s="53"/>
      <c r="K25" s="53">
        <v>1</v>
      </c>
      <c r="L25" s="53">
        <v>0</v>
      </c>
      <c r="M25" s="53">
        <v>0</v>
      </c>
      <c r="N25" s="54" t="s">
        <v>3600</v>
      </c>
    </row>
    <row r="26" spans="1:14" x14ac:dyDescent="0.15">
      <c r="A26" s="52" t="s">
        <v>56</v>
      </c>
      <c r="B26" s="52">
        <v>4</v>
      </c>
      <c r="C26" s="52" t="str">
        <f t="shared" si="0"/>
        <v/>
      </c>
      <c r="D26" s="52">
        <v>2</v>
      </c>
      <c r="E26" s="53" t="s">
        <v>43</v>
      </c>
      <c r="F26" s="53"/>
      <c r="G26" s="53" t="s">
        <v>55</v>
      </c>
      <c r="H26" s="53" t="s">
        <v>2267</v>
      </c>
      <c r="I26" s="53" t="s">
        <v>20</v>
      </c>
      <c r="J26" s="53"/>
      <c r="K26" s="53">
        <v>1</v>
      </c>
      <c r="L26" s="53">
        <v>0</v>
      </c>
      <c r="M26" s="53">
        <v>0</v>
      </c>
      <c r="N26" s="54" t="s">
        <v>2275</v>
      </c>
    </row>
    <row r="27" spans="1:14" x14ac:dyDescent="0.15">
      <c r="A27" s="55" t="s">
        <v>57</v>
      </c>
      <c r="B27" s="55">
        <v>4</v>
      </c>
      <c r="C27" s="52" t="str">
        <f t="shared" si="0"/>
        <v/>
      </c>
      <c r="D27" s="52" t="s">
        <v>4062</v>
      </c>
      <c r="E27" s="56" t="s">
        <v>43</v>
      </c>
      <c r="F27" s="56"/>
      <c r="G27" s="56" t="s">
        <v>55</v>
      </c>
      <c r="H27" s="56" t="s">
        <v>2267</v>
      </c>
      <c r="I27" s="56" t="s">
        <v>18</v>
      </c>
      <c r="J27" s="56" t="s">
        <v>59</v>
      </c>
      <c r="K27" s="56">
        <v>1</v>
      </c>
      <c r="L27" s="56">
        <v>1</v>
      </c>
      <c r="M27" s="56">
        <v>1</v>
      </c>
      <c r="N27" s="57" t="s">
        <v>2292</v>
      </c>
    </row>
    <row r="28" spans="1:14" x14ac:dyDescent="0.15">
      <c r="A28" s="52" t="s">
        <v>58</v>
      </c>
      <c r="B28" s="52">
        <v>4</v>
      </c>
      <c r="C28" s="52" t="str">
        <f t="shared" si="0"/>
        <v/>
      </c>
      <c r="D28" s="52">
        <v>2</v>
      </c>
      <c r="E28" s="53" t="s">
        <v>43</v>
      </c>
      <c r="F28" s="53"/>
      <c r="G28" s="53" t="s">
        <v>55</v>
      </c>
      <c r="H28" s="53" t="s">
        <v>2267</v>
      </c>
      <c r="I28" s="53" t="s">
        <v>20</v>
      </c>
      <c r="J28" s="53"/>
      <c r="K28" s="53">
        <v>1</v>
      </c>
      <c r="L28" s="53">
        <v>0</v>
      </c>
      <c r="M28" s="53">
        <v>0</v>
      </c>
      <c r="N28" s="54" t="s">
        <v>2294</v>
      </c>
    </row>
    <row r="29" spans="1:14" x14ac:dyDescent="0.15">
      <c r="A29" s="52" t="s">
        <v>60</v>
      </c>
      <c r="B29" s="52">
        <v>4</v>
      </c>
      <c r="C29" s="52" t="str">
        <f t="shared" si="0"/>
        <v/>
      </c>
      <c r="D29" s="52">
        <v>2</v>
      </c>
      <c r="E29" s="53" t="s">
        <v>43</v>
      </c>
      <c r="F29" s="53"/>
      <c r="G29" s="53" t="s">
        <v>55</v>
      </c>
      <c r="H29" s="53" t="s">
        <v>2267</v>
      </c>
      <c r="I29" s="53" t="s">
        <v>20</v>
      </c>
      <c r="J29" s="53"/>
      <c r="K29" s="53">
        <v>3</v>
      </c>
      <c r="L29" s="53">
        <v>0</v>
      </c>
      <c r="M29" s="53">
        <v>0</v>
      </c>
      <c r="N29" s="54" t="s">
        <v>2744</v>
      </c>
    </row>
    <row r="30" spans="1:14" x14ac:dyDescent="0.15">
      <c r="A30" s="52" t="s">
        <v>61</v>
      </c>
      <c r="B30" s="52">
        <v>4</v>
      </c>
      <c r="C30" s="52" t="str">
        <f t="shared" si="0"/>
        <v/>
      </c>
      <c r="D30" s="52">
        <v>2</v>
      </c>
      <c r="E30" s="53" t="s">
        <v>43</v>
      </c>
      <c r="F30" s="53"/>
      <c r="G30" s="53" t="s">
        <v>55</v>
      </c>
      <c r="H30" s="53" t="s">
        <v>2267</v>
      </c>
      <c r="I30" s="53" t="s">
        <v>20</v>
      </c>
      <c r="J30" s="53"/>
      <c r="K30" s="53">
        <v>3</v>
      </c>
      <c r="L30" s="53">
        <v>0</v>
      </c>
      <c r="M30" s="53">
        <v>0</v>
      </c>
      <c r="N30" s="54" t="s">
        <v>3651</v>
      </c>
    </row>
    <row r="31" spans="1:14" x14ac:dyDescent="0.15">
      <c r="A31" s="52" t="s">
        <v>62</v>
      </c>
      <c r="B31" s="52">
        <v>4</v>
      </c>
      <c r="C31" s="52" t="str">
        <f t="shared" si="0"/>
        <v/>
      </c>
      <c r="D31" s="52" t="s">
        <v>4062</v>
      </c>
      <c r="E31" s="53" t="s">
        <v>43</v>
      </c>
      <c r="F31" s="53"/>
      <c r="G31" s="53" t="s">
        <v>55</v>
      </c>
      <c r="H31" s="53" t="s">
        <v>2267</v>
      </c>
      <c r="I31" s="53" t="s">
        <v>20</v>
      </c>
      <c r="J31" s="53"/>
      <c r="K31" s="53">
        <v>4</v>
      </c>
      <c r="L31" s="53">
        <v>0</v>
      </c>
      <c r="M31" s="53">
        <v>0</v>
      </c>
      <c r="N31" s="54" t="s">
        <v>3622</v>
      </c>
    </row>
    <row r="32" spans="1:14" x14ac:dyDescent="0.15">
      <c r="A32" s="52" t="s">
        <v>63</v>
      </c>
      <c r="B32" s="52">
        <v>4</v>
      </c>
      <c r="C32" s="52" t="str">
        <f t="shared" si="0"/>
        <v/>
      </c>
      <c r="D32" s="52">
        <v>2</v>
      </c>
      <c r="E32" s="53" t="s">
        <v>43</v>
      </c>
      <c r="F32" s="53"/>
      <c r="G32" s="53" t="s">
        <v>55</v>
      </c>
      <c r="H32" s="53" t="s">
        <v>2267</v>
      </c>
      <c r="I32" s="53" t="s">
        <v>18</v>
      </c>
      <c r="J32" s="53"/>
      <c r="K32" s="53">
        <v>4</v>
      </c>
      <c r="L32" s="53">
        <v>4</v>
      </c>
      <c r="M32" s="53">
        <v>3</v>
      </c>
      <c r="N32" s="54" t="s">
        <v>2291</v>
      </c>
    </row>
    <row r="33" spans="1:14" x14ac:dyDescent="0.15">
      <c r="A33" s="52" t="s">
        <v>64</v>
      </c>
      <c r="B33" s="52">
        <v>4</v>
      </c>
      <c r="C33" s="52" t="str">
        <f t="shared" si="0"/>
        <v/>
      </c>
      <c r="D33" s="52" t="s">
        <v>4062</v>
      </c>
      <c r="E33" s="53" t="s">
        <v>43</v>
      </c>
      <c r="F33" s="53"/>
      <c r="G33" s="53" t="s">
        <v>55</v>
      </c>
      <c r="H33" s="53" t="s">
        <v>2267</v>
      </c>
      <c r="I33" s="53" t="s">
        <v>18</v>
      </c>
      <c r="J33" s="53" t="s">
        <v>59</v>
      </c>
      <c r="K33" s="53">
        <v>5</v>
      </c>
      <c r="L33" s="53">
        <v>3</v>
      </c>
      <c r="M33" s="53">
        <v>2</v>
      </c>
      <c r="N33" s="54" t="s">
        <v>2290</v>
      </c>
    </row>
    <row r="34" spans="1:14" x14ac:dyDescent="0.15">
      <c r="A34" s="52" t="s">
        <v>65</v>
      </c>
      <c r="B34" s="52">
        <v>4</v>
      </c>
      <c r="C34" s="52" t="str">
        <f t="shared" si="0"/>
        <v/>
      </c>
      <c r="D34" s="52" t="s">
        <v>4062</v>
      </c>
      <c r="E34" s="53" t="s">
        <v>43</v>
      </c>
      <c r="F34" s="53"/>
      <c r="G34" s="53" t="s">
        <v>55</v>
      </c>
      <c r="H34" s="53" t="s">
        <v>2267</v>
      </c>
      <c r="I34" s="53" t="s">
        <v>18</v>
      </c>
      <c r="J34" s="53" t="s">
        <v>59</v>
      </c>
      <c r="K34" s="53">
        <v>5</v>
      </c>
      <c r="L34" s="53">
        <v>2</v>
      </c>
      <c r="M34" s="53">
        <v>5</v>
      </c>
      <c r="N34" s="54" t="s">
        <v>2293</v>
      </c>
    </row>
    <row r="35" spans="1:14" x14ac:dyDescent="0.15">
      <c r="A35" s="52" t="s">
        <v>67</v>
      </c>
      <c r="B35" s="52">
        <v>4</v>
      </c>
      <c r="C35" s="52" t="str">
        <f t="shared" si="0"/>
        <v/>
      </c>
      <c r="D35" s="52">
        <v>2</v>
      </c>
      <c r="E35" s="53" t="s">
        <v>43</v>
      </c>
      <c r="F35" s="53"/>
      <c r="G35" s="53" t="s">
        <v>23</v>
      </c>
      <c r="H35" s="53" t="s">
        <v>2267</v>
      </c>
      <c r="I35" s="53" t="s">
        <v>20</v>
      </c>
      <c r="J35" s="53"/>
      <c r="K35" s="53">
        <v>1</v>
      </c>
      <c r="L35" s="53">
        <v>0</v>
      </c>
      <c r="M35" s="53">
        <v>0</v>
      </c>
      <c r="N35" s="54" t="s">
        <v>3636</v>
      </c>
    </row>
    <row r="36" spans="1:14" x14ac:dyDescent="0.15">
      <c r="A36" s="52" t="s">
        <v>66</v>
      </c>
      <c r="B36" s="52">
        <v>4</v>
      </c>
      <c r="C36" s="52" t="str">
        <f t="shared" si="0"/>
        <v/>
      </c>
      <c r="D36" s="52">
        <v>2</v>
      </c>
      <c r="E36" s="53" t="s">
        <v>43</v>
      </c>
      <c r="F36" s="53"/>
      <c r="G36" s="53" t="s">
        <v>23</v>
      </c>
      <c r="H36" s="53" t="s">
        <v>2267</v>
      </c>
      <c r="I36" s="53" t="s">
        <v>20</v>
      </c>
      <c r="J36" s="53"/>
      <c r="K36" s="53">
        <v>1</v>
      </c>
      <c r="L36" s="53">
        <v>0</v>
      </c>
      <c r="M36" s="53">
        <v>0</v>
      </c>
      <c r="N36" s="54" t="s">
        <v>68</v>
      </c>
    </row>
    <row r="37" spans="1:14" x14ac:dyDescent="0.15">
      <c r="A37" s="52" t="s">
        <v>69</v>
      </c>
      <c r="B37" s="52">
        <v>4</v>
      </c>
      <c r="C37" s="52" t="str">
        <f t="shared" si="0"/>
        <v/>
      </c>
      <c r="D37" s="52">
        <v>2</v>
      </c>
      <c r="E37" s="53" t="s">
        <v>43</v>
      </c>
      <c r="F37" s="53"/>
      <c r="G37" s="53" t="s">
        <v>23</v>
      </c>
      <c r="H37" s="53" t="s">
        <v>2267</v>
      </c>
      <c r="I37" s="53" t="s">
        <v>20</v>
      </c>
      <c r="J37" s="53"/>
      <c r="K37" s="53">
        <v>2</v>
      </c>
      <c r="L37" s="53">
        <v>0</v>
      </c>
      <c r="M37" s="53">
        <v>0</v>
      </c>
      <c r="N37" s="54" t="s">
        <v>3604</v>
      </c>
    </row>
    <row r="38" spans="1:14" x14ac:dyDescent="0.15">
      <c r="A38" s="52" t="s">
        <v>70</v>
      </c>
      <c r="B38" s="52">
        <v>4</v>
      </c>
      <c r="C38" s="52" t="str">
        <f t="shared" si="0"/>
        <v/>
      </c>
      <c r="D38" s="52" t="s">
        <v>4062</v>
      </c>
      <c r="E38" s="53" t="s">
        <v>43</v>
      </c>
      <c r="F38" s="53"/>
      <c r="G38" s="53" t="s">
        <v>23</v>
      </c>
      <c r="H38" s="53" t="s">
        <v>2267</v>
      </c>
      <c r="I38" s="53" t="s">
        <v>20</v>
      </c>
      <c r="J38" s="53"/>
      <c r="K38" s="53">
        <v>2</v>
      </c>
      <c r="L38" s="53">
        <v>0</v>
      </c>
      <c r="M38" s="53">
        <v>0</v>
      </c>
      <c r="N38" s="54" t="s">
        <v>3605</v>
      </c>
    </row>
    <row r="39" spans="1:14" x14ac:dyDescent="0.15">
      <c r="A39" s="52" t="s">
        <v>71</v>
      </c>
      <c r="B39" s="52">
        <v>4</v>
      </c>
      <c r="C39" s="52" t="str">
        <f t="shared" si="0"/>
        <v/>
      </c>
      <c r="D39" s="52">
        <v>2</v>
      </c>
      <c r="E39" s="53" t="s">
        <v>43</v>
      </c>
      <c r="F39" s="53"/>
      <c r="G39" s="53" t="s">
        <v>23</v>
      </c>
      <c r="H39" s="53" t="s">
        <v>2267</v>
      </c>
      <c r="I39" s="53" t="s">
        <v>20</v>
      </c>
      <c r="J39" s="53"/>
      <c r="K39" s="53">
        <v>3</v>
      </c>
      <c r="L39" s="53">
        <v>0</v>
      </c>
      <c r="M39" s="53">
        <v>0</v>
      </c>
      <c r="N39" s="54" t="s">
        <v>2272</v>
      </c>
    </row>
    <row r="40" spans="1:14" x14ac:dyDescent="0.15">
      <c r="A40" s="52" t="s">
        <v>72</v>
      </c>
      <c r="B40" s="52">
        <v>4</v>
      </c>
      <c r="C40" s="52" t="str">
        <f t="shared" si="0"/>
        <v/>
      </c>
      <c r="D40" s="52">
        <v>2</v>
      </c>
      <c r="E40" s="53" t="s">
        <v>43</v>
      </c>
      <c r="F40" s="53"/>
      <c r="G40" s="53" t="s">
        <v>23</v>
      </c>
      <c r="H40" s="53" t="s">
        <v>2267</v>
      </c>
      <c r="I40" s="53" t="s">
        <v>20</v>
      </c>
      <c r="J40" s="53"/>
      <c r="K40" s="53">
        <v>3</v>
      </c>
      <c r="L40" s="53">
        <v>0</v>
      </c>
      <c r="M40" s="53">
        <v>0</v>
      </c>
      <c r="N40" s="54" t="s">
        <v>73</v>
      </c>
    </row>
    <row r="41" spans="1:14" x14ac:dyDescent="0.15">
      <c r="A41" s="52" t="s">
        <v>74</v>
      </c>
      <c r="B41" s="52">
        <v>4</v>
      </c>
      <c r="C41" s="52" t="str">
        <f t="shared" si="0"/>
        <v/>
      </c>
      <c r="D41" s="52">
        <v>2</v>
      </c>
      <c r="E41" s="53" t="s">
        <v>43</v>
      </c>
      <c r="F41" s="53"/>
      <c r="G41" s="53" t="s">
        <v>23</v>
      </c>
      <c r="H41" s="53" t="s">
        <v>2267</v>
      </c>
      <c r="I41" s="53" t="s">
        <v>20</v>
      </c>
      <c r="J41" s="53"/>
      <c r="K41" s="53">
        <v>4</v>
      </c>
      <c r="L41" s="53">
        <v>0</v>
      </c>
      <c r="M41" s="53">
        <v>0</v>
      </c>
      <c r="N41" s="54" t="s">
        <v>75</v>
      </c>
    </row>
    <row r="42" spans="1:14" x14ac:dyDescent="0.15">
      <c r="A42" s="52" t="s">
        <v>76</v>
      </c>
      <c r="B42" s="52">
        <v>4</v>
      </c>
      <c r="C42" s="52" t="str">
        <f t="shared" si="0"/>
        <v/>
      </c>
      <c r="D42" s="52">
        <v>2</v>
      </c>
      <c r="E42" s="53" t="s">
        <v>43</v>
      </c>
      <c r="F42" s="53"/>
      <c r="G42" s="53" t="s">
        <v>23</v>
      </c>
      <c r="H42" s="53" t="s">
        <v>2267</v>
      </c>
      <c r="I42" s="53" t="s">
        <v>20</v>
      </c>
      <c r="J42" s="53"/>
      <c r="K42" s="53">
        <v>4</v>
      </c>
      <c r="L42" s="53">
        <v>0</v>
      </c>
      <c r="M42" s="53">
        <v>0</v>
      </c>
      <c r="N42" s="54" t="s">
        <v>3607</v>
      </c>
    </row>
    <row r="43" spans="1:14" x14ac:dyDescent="0.15">
      <c r="A43" s="52" t="s">
        <v>77</v>
      </c>
      <c r="B43" s="52">
        <v>4</v>
      </c>
      <c r="C43" s="52" t="str">
        <f t="shared" si="0"/>
        <v/>
      </c>
      <c r="D43" s="52">
        <v>2</v>
      </c>
      <c r="E43" s="53" t="s">
        <v>43</v>
      </c>
      <c r="F43" s="53"/>
      <c r="G43" s="53" t="s">
        <v>23</v>
      </c>
      <c r="H43" s="53" t="s">
        <v>2267</v>
      </c>
      <c r="I43" s="53" t="s">
        <v>18</v>
      </c>
      <c r="J43" s="53" t="s">
        <v>38</v>
      </c>
      <c r="K43" s="53">
        <v>4</v>
      </c>
      <c r="L43" s="53">
        <v>3</v>
      </c>
      <c r="M43" s="53">
        <v>6</v>
      </c>
      <c r="N43" s="54" t="s">
        <v>567</v>
      </c>
    </row>
    <row r="44" spans="1:14" x14ac:dyDescent="0.15">
      <c r="A44" s="52" t="s">
        <v>78</v>
      </c>
      <c r="B44" s="52">
        <v>4</v>
      </c>
      <c r="C44" s="52" t="str">
        <f t="shared" si="0"/>
        <v/>
      </c>
      <c r="D44" s="52">
        <v>2</v>
      </c>
      <c r="E44" s="53" t="s">
        <v>43</v>
      </c>
      <c r="F44" s="53"/>
      <c r="G44" s="53" t="s">
        <v>23</v>
      </c>
      <c r="H44" s="53" t="s">
        <v>2267</v>
      </c>
      <c r="I44" s="53" t="s">
        <v>20</v>
      </c>
      <c r="J44" s="53"/>
      <c r="K44" s="53">
        <v>7</v>
      </c>
      <c r="L44" s="53">
        <v>0</v>
      </c>
      <c r="M44" s="53">
        <v>0</v>
      </c>
      <c r="N44" s="54" t="s">
        <v>3609</v>
      </c>
    </row>
    <row r="45" spans="1:14" x14ac:dyDescent="0.15">
      <c r="A45" s="52" t="s">
        <v>80</v>
      </c>
      <c r="B45" s="52">
        <v>4</v>
      </c>
      <c r="C45" s="52" t="str">
        <f t="shared" si="0"/>
        <v/>
      </c>
      <c r="D45" s="52" t="s">
        <v>4062</v>
      </c>
      <c r="E45" s="53" t="s">
        <v>43</v>
      </c>
      <c r="F45" s="53"/>
      <c r="G45" s="53" t="s">
        <v>79</v>
      </c>
      <c r="H45" s="53" t="s">
        <v>2267</v>
      </c>
      <c r="I45" s="53" t="s">
        <v>20</v>
      </c>
      <c r="J45" s="53"/>
      <c r="K45" s="53">
        <v>1</v>
      </c>
      <c r="L45" s="53">
        <v>0</v>
      </c>
      <c r="M45" s="53">
        <v>0</v>
      </c>
      <c r="N45" s="54" t="s">
        <v>81</v>
      </c>
    </row>
    <row r="46" spans="1:14" x14ac:dyDescent="0.15">
      <c r="A46" s="52" t="s">
        <v>82</v>
      </c>
      <c r="B46" s="52">
        <v>4</v>
      </c>
      <c r="C46" s="52" t="str">
        <f t="shared" si="0"/>
        <v/>
      </c>
      <c r="D46" s="52">
        <v>2</v>
      </c>
      <c r="E46" s="53" t="s">
        <v>43</v>
      </c>
      <c r="F46" s="53"/>
      <c r="G46" s="53" t="s">
        <v>79</v>
      </c>
      <c r="H46" s="53" t="s">
        <v>2267</v>
      </c>
      <c r="I46" s="53" t="s">
        <v>20</v>
      </c>
      <c r="J46" s="53"/>
      <c r="K46" s="53">
        <v>1</v>
      </c>
      <c r="L46" s="53">
        <v>0</v>
      </c>
      <c r="M46" s="53">
        <v>0</v>
      </c>
      <c r="N46" s="54" t="s">
        <v>83</v>
      </c>
    </row>
    <row r="47" spans="1:14" x14ac:dyDescent="0.15">
      <c r="A47" s="52" t="s">
        <v>84</v>
      </c>
      <c r="B47" s="52">
        <v>4</v>
      </c>
      <c r="C47" s="52" t="str">
        <f t="shared" si="0"/>
        <v/>
      </c>
      <c r="D47" s="52" t="s">
        <v>4062</v>
      </c>
      <c r="E47" s="53" t="s">
        <v>43</v>
      </c>
      <c r="F47" s="53"/>
      <c r="G47" s="53" t="s">
        <v>79</v>
      </c>
      <c r="H47" s="53" t="s">
        <v>2267</v>
      </c>
      <c r="I47" s="53" t="s">
        <v>20</v>
      </c>
      <c r="J47" s="53"/>
      <c r="K47" s="53">
        <v>1</v>
      </c>
      <c r="L47" s="53">
        <v>0</v>
      </c>
      <c r="M47" s="53">
        <v>0</v>
      </c>
      <c r="N47" s="54" t="s">
        <v>85</v>
      </c>
    </row>
    <row r="48" spans="1:14" x14ac:dyDescent="0.15">
      <c r="A48" s="52" t="s">
        <v>86</v>
      </c>
      <c r="B48" s="52">
        <v>4</v>
      </c>
      <c r="C48" s="52" t="str">
        <f t="shared" si="0"/>
        <v/>
      </c>
      <c r="D48" s="52" t="s">
        <v>4062</v>
      </c>
      <c r="E48" s="53" t="s">
        <v>43</v>
      </c>
      <c r="F48" s="53"/>
      <c r="G48" s="53" t="s">
        <v>79</v>
      </c>
      <c r="H48" s="53" t="s">
        <v>2267</v>
      </c>
      <c r="I48" s="53" t="s">
        <v>87</v>
      </c>
      <c r="J48" s="53"/>
      <c r="K48" s="53">
        <v>1</v>
      </c>
      <c r="L48" s="53">
        <v>1</v>
      </c>
      <c r="M48" s="53">
        <v>0</v>
      </c>
      <c r="N48" s="54"/>
    </row>
    <row r="49" spans="1:14" x14ac:dyDescent="0.15">
      <c r="A49" s="52" t="s">
        <v>88</v>
      </c>
      <c r="B49" s="52">
        <v>4</v>
      </c>
      <c r="C49" s="52" t="str">
        <f t="shared" si="0"/>
        <v/>
      </c>
      <c r="D49" s="52" t="s">
        <v>4062</v>
      </c>
      <c r="E49" s="53" t="s">
        <v>43</v>
      </c>
      <c r="F49" s="53"/>
      <c r="G49" s="53" t="s">
        <v>79</v>
      </c>
      <c r="H49" s="53" t="s">
        <v>2267</v>
      </c>
      <c r="I49" s="53" t="s">
        <v>20</v>
      </c>
      <c r="J49" s="53"/>
      <c r="K49" s="53">
        <v>2</v>
      </c>
      <c r="L49" s="53">
        <v>0</v>
      </c>
      <c r="M49" s="53">
        <v>0</v>
      </c>
      <c r="N49" s="54" t="s">
        <v>2276</v>
      </c>
    </row>
    <row r="50" spans="1:14" x14ac:dyDescent="0.15">
      <c r="A50" s="52" t="s">
        <v>89</v>
      </c>
      <c r="B50" s="52">
        <v>4</v>
      </c>
      <c r="C50" s="52" t="str">
        <f t="shared" si="0"/>
        <v/>
      </c>
      <c r="D50" s="52" t="s">
        <v>4062</v>
      </c>
      <c r="E50" s="53" t="s">
        <v>43</v>
      </c>
      <c r="F50" s="53"/>
      <c r="G50" s="53" t="s">
        <v>79</v>
      </c>
      <c r="H50" s="53" t="s">
        <v>2267</v>
      </c>
      <c r="I50" s="53" t="s">
        <v>20</v>
      </c>
      <c r="J50" s="53"/>
      <c r="K50" s="53">
        <v>4</v>
      </c>
      <c r="L50" s="53">
        <v>0</v>
      </c>
      <c r="M50" s="53">
        <v>0</v>
      </c>
      <c r="N50" s="54" t="s">
        <v>3619</v>
      </c>
    </row>
    <row r="51" spans="1:14" x14ac:dyDescent="0.15">
      <c r="A51" s="52" t="s">
        <v>90</v>
      </c>
      <c r="B51" s="52">
        <v>4</v>
      </c>
      <c r="C51" s="52" t="str">
        <f t="shared" si="0"/>
        <v/>
      </c>
      <c r="D51" s="52">
        <v>2</v>
      </c>
      <c r="E51" s="53" t="s">
        <v>43</v>
      </c>
      <c r="F51" s="53"/>
      <c r="G51" s="53" t="s">
        <v>79</v>
      </c>
      <c r="H51" s="53" t="s">
        <v>2267</v>
      </c>
      <c r="I51" s="53" t="s">
        <v>20</v>
      </c>
      <c r="J51" s="53"/>
      <c r="K51" s="53">
        <v>4</v>
      </c>
      <c r="L51" s="53">
        <v>0</v>
      </c>
      <c r="M51" s="53">
        <v>0</v>
      </c>
      <c r="N51" s="54" t="s">
        <v>3618</v>
      </c>
    </row>
    <row r="52" spans="1:14" x14ac:dyDescent="0.15">
      <c r="A52" s="52" t="s">
        <v>91</v>
      </c>
      <c r="B52" s="52">
        <v>4</v>
      </c>
      <c r="C52" s="52" t="str">
        <f t="shared" si="0"/>
        <v/>
      </c>
      <c r="D52" s="52">
        <v>2</v>
      </c>
      <c r="E52" s="53" t="s">
        <v>43</v>
      </c>
      <c r="F52" s="53"/>
      <c r="G52" s="53" t="s">
        <v>79</v>
      </c>
      <c r="H52" s="53" t="s">
        <v>2267</v>
      </c>
      <c r="I52" s="53" t="s">
        <v>20</v>
      </c>
      <c r="J52" s="53"/>
      <c r="K52" s="53">
        <v>4</v>
      </c>
      <c r="L52" s="53">
        <v>0</v>
      </c>
      <c r="M52" s="53">
        <v>0</v>
      </c>
      <c r="N52" s="54" t="s">
        <v>3617</v>
      </c>
    </row>
    <row r="53" spans="1:14" x14ac:dyDescent="0.15">
      <c r="A53" s="52" t="s">
        <v>92</v>
      </c>
      <c r="B53" s="52">
        <v>4</v>
      </c>
      <c r="C53" s="52" t="str">
        <f t="shared" si="0"/>
        <v/>
      </c>
      <c r="D53" s="52">
        <v>2</v>
      </c>
      <c r="E53" s="53" t="s">
        <v>43</v>
      </c>
      <c r="F53" s="53"/>
      <c r="G53" s="53" t="s">
        <v>79</v>
      </c>
      <c r="H53" s="53" t="s">
        <v>2267</v>
      </c>
      <c r="I53" s="53" t="s">
        <v>87</v>
      </c>
      <c r="J53" s="53"/>
      <c r="K53" s="53">
        <v>4</v>
      </c>
      <c r="L53" s="53">
        <v>4</v>
      </c>
      <c r="M53" s="53">
        <v>0</v>
      </c>
      <c r="N53" s="54" t="s">
        <v>4008</v>
      </c>
    </row>
    <row r="54" spans="1:14" x14ac:dyDescent="0.15">
      <c r="A54" s="52" t="s">
        <v>93</v>
      </c>
      <c r="B54" s="52">
        <v>4</v>
      </c>
      <c r="C54" s="52" t="str">
        <f t="shared" si="0"/>
        <v/>
      </c>
      <c r="D54" s="52" t="s">
        <v>4062</v>
      </c>
      <c r="E54" s="53" t="s">
        <v>43</v>
      </c>
      <c r="F54" s="53"/>
      <c r="G54" s="53" t="s">
        <v>79</v>
      </c>
      <c r="H54" s="53" t="s">
        <v>2267</v>
      </c>
      <c r="I54" s="53" t="s">
        <v>18</v>
      </c>
      <c r="J54" s="53"/>
      <c r="K54" s="53">
        <v>7</v>
      </c>
      <c r="L54" s="53">
        <v>5</v>
      </c>
      <c r="M54" s="53">
        <v>6</v>
      </c>
      <c r="N54" s="54" t="s">
        <v>4007</v>
      </c>
    </row>
    <row r="55" spans="1:14" x14ac:dyDescent="0.15">
      <c r="A55" s="52" t="s">
        <v>94</v>
      </c>
      <c r="B55" s="52">
        <v>4</v>
      </c>
      <c r="C55" s="52" t="str">
        <f t="shared" si="0"/>
        <v/>
      </c>
      <c r="D55" s="52">
        <v>2</v>
      </c>
      <c r="E55" s="53" t="s">
        <v>43</v>
      </c>
      <c r="F55" s="53"/>
      <c r="G55" s="53" t="s">
        <v>95</v>
      </c>
      <c r="H55" s="53" t="s">
        <v>2267</v>
      </c>
      <c r="I55" s="53" t="s">
        <v>18</v>
      </c>
      <c r="J55" s="53"/>
      <c r="K55" s="53">
        <v>1</v>
      </c>
      <c r="L55" s="53">
        <v>1</v>
      </c>
      <c r="M55" s="53">
        <v>3</v>
      </c>
      <c r="N55" s="54" t="s">
        <v>2289</v>
      </c>
    </row>
    <row r="56" spans="1:14" x14ac:dyDescent="0.15">
      <c r="A56" s="52" t="s">
        <v>96</v>
      </c>
      <c r="B56" s="52">
        <v>4</v>
      </c>
      <c r="C56" s="52" t="str">
        <f t="shared" si="0"/>
        <v/>
      </c>
      <c r="D56" s="52" t="s">
        <v>4062</v>
      </c>
      <c r="E56" s="53" t="s">
        <v>43</v>
      </c>
      <c r="F56" s="53"/>
      <c r="G56" s="53" t="s">
        <v>95</v>
      </c>
      <c r="H56" s="53" t="s">
        <v>2267</v>
      </c>
      <c r="I56" s="53" t="s">
        <v>20</v>
      </c>
      <c r="J56" s="53"/>
      <c r="K56" s="53">
        <v>1</v>
      </c>
      <c r="L56" s="53">
        <v>0</v>
      </c>
      <c r="M56" s="53">
        <v>0</v>
      </c>
      <c r="N56" s="54" t="s">
        <v>3600</v>
      </c>
    </row>
    <row r="57" spans="1:14" x14ac:dyDescent="0.15">
      <c r="A57" s="52" t="s">
        <v>97</v>
      </c>
      <c r="B57" s="52">
        <v>4</v>
      </c>
      <c r="C57" s="52" t="str">
        <f t="shared" si="0"/>
        <v/>
      </c>
      <c r="D57" s="52" t="s">
        <v>4062</v>
      </c>
      <c r="E57" s="53" t="s">
        <v>43</v>
      </c>
      <c r="F57" s="53"/>
      <c r="G57" s="53" t="s">
        <v>95</v>
      </c>
      <c r="H57" s="53" t="s">
        <v>2267</v>
      </c>
      <c r="I57" s="53" t="s">
        <v>20</v>
      </c>
      <c r="J57" s="53"/>
      <c r="K57" s="53">
        <v>1</v>
      </c>
      <c r="L57" s="53">
        <v>0</v>
      </c>
      <c r="M57" s="53">
        <v>0</v>
      </c>
      <c r="N57" s="54" t="s">
        <v>2268</v>
      </c>
    </row>
    <row r="58" spans="1:14" x14ac:dyDescent="0.15">
      <c r="A58" s="52" t="s">
        <v>98</v>
      </c>
      <c r="B58" s="52">
        <v>4</v>
      </c>
      <c r="C58" s="52" t="str">
        <f t="shared" si="0"/>
        <v/>
      </c>
      <c r="D58" s="52">
        <v>2</v>
      </c>
      <c r="E58" s="53" t="s">
        <v>43</v>
      </c>
      <c r="F58" s="53"/>
      <c r="G58" s="53" t="s">
        <v>95</v>
      </c>
      <c r="H58" s="53" t="s">
        <v>2267</v>
      </c>
      <c r="I58" s="53" t="s">
        <v>20</v>
      </c>
      <c r="J58" s="53"/>
      <c r="K58" s="53">
        <v>1</v>
      </c>
      <c r="L58" s="53">
        <v>0</v>
      </c>
      <c r="M58" s="53">
        <v>0</v>
      </c>
      <c r="N58" s="54" t="s">
        <v>2269</v>
      </c>
    </row>
    <row r="59" spans="1:14" x14ac:dyDescent="0.15">
      <c r="A59" s="55" t="s">
        <v>99</v>
      </c>
      <c r="B59" s="55">
        <v>4</v>
      </c>
      <c r="C59" s="52" t="str">
        <f t="shared" si="0"/>
        <v/>
      </c>
      <c r="D59" s="52">
        <v>2</v>
      </c>
      <c r="E59" s="56" t="s">
        <v>43</v>
      </c>
      <c r="F59" s="56"/>
      <c r="G59" s="56" t="s">
        <v>95</v>
      </c>
      <c r="H59" s="56" t="s">
        <v>2267</v>
      </c>
      <c r="I59" s="56" t="s">
        <v>20</v>
      </c>
      <c r="J59" s="56"/>
      <c r="K59" s="56">
        <v>2</v>
      </c>
      <c r="L59" s="56">
        <v>0</v>
      </c>
      <c r="M59" s="56">
        <v>0</v>
      </c>
      <c r="N59" s="57" t="s">
        <v>100</v>
      </c>
    </row>
    <row r="60" spans="1:14" x14ac:dyDescent="0.15">
      <c r="A60" s="55" t="s">
        <v>101</v>
      </c>
      <c r="B60" s="55">
        <v>4</v>
      </c>
      <c r="C60" s="52" t="str">
        <f t="shared" si="0"/>
        <v/>
      </c>
      <c r="D60" s="52" t="s">
        <v>4062</v>
      </c>
      <c r="E60" s="56" t="s">
        <v>43</v>
      </c>
      <c r="F60" s="56"/>
      <c r="G60" s="56" t="s">
        <v>95</v>
      </c>
      <c r="H60" s="56" t="s">
        <v>2267</v>
      </c>
      <c r="I60" s="56" t="s">
        <v>20</v>
      </c>
      <c r="J60" s="56"/>
      <c r="K60" s="56">
        <v>2</v>
      </c>
      <c r="L60" s="56">
        <v>0</v>
      </c>
      <c r="M60" s="56">
        <v>0</v>
      </c>
      <c r="N60" s="57" t="s">
        <v>102</v>
      </c>
    </row>
    <row r="61" spans="1:14" x14ac:dyDescent="0.15">
      <c r="A61" s="52" t="s">
        <v>103</v>
      </c>
      <c r="B61" s="52">
        <v>4</v>
      </c>
      <c r="C61" s="52" t="str">
        <f t="shared" si="0"/>
        <v/>
      </c>
      <c r="D61" s="52">
        <v>2</v>
      </c>
      <c r="E61" s="53" t="s">
        <v>43</v>
      </c>
      <c r="F61" s="53"/>
      <c r="G61" s="53" t="s">
        <v>95</v>
      </c>
      <c r="H61" s="53" t="s">
        <v>2267</v>
      </c>
      <c r="I61" s="53" t="s">
        <v>20</v>
      </c>
      <c r="J61" s="53"/>
      <c r="K61" s="53">
        <v>2</v>
      </c>
      <c r="L61" s="53">
        <v>0</v>
      </c>
      <c r="M61" s="53">
        <v>0</v>
      </c>
      <c r="N61" s="54" t="s">
        <v>3623</v>
      </c>
    </row>
    <row r="62" spans="1:14" x14ac:dyDescent="0.15">
      <c r="A62" s="55" t="s">
        <v>104</v>
      </c>
      <c r="B62" s="55">
        <v>4</v>
      </c>
      <c r="C62" s="52" t="str">
        <f t="shared" si="0"/>
        <v/>
      </c>
      <c r="D62" s="52">
        <v>2</v>
      </c>
      <c r="E62" s="56" t="s">
        <v>43</v>
      </c>
      <c r="F62" s="56"/>
      <c r="G62" s="56" t="s">
        <v>95</v>
      </c>
      <c r="H62" s="56" t="s">
        <v>2267</v>
      </c>
      <c r="I62" s="56" t="s">
        <v>20</v>
      </c>
      <c r="J62" s="56"/>
      <c r="K62" s="56">
        <v>3</v>
      </c>
      <c r="L62" s="56">
        <v>0</v>
      </c>
      <c r="M62" s="56">
        <v>0</v>
      </c>
      <c r="N62" s="57" t="s">
        <v>105</v>
      </c>
    </row>
    <row r="63" spans="1:14" x14ac:dyDescent="0.15">
      <c r="A63" s="52" t="s">
        <v>106</v>
      </c>
      <c r="B63" s="52">
        <v>4</v>
      </c>
      <c r="C63" s="52" t="str">
        <f t="shared" si="0"/>
        <v/>
      </c>
      <c r="D63" s="52">
        <v>2</v>
      </c>
      <c r="E63" s="53" t="s">
        <v>43</v>
      </c>
      <c r="F63" s="53"/>
      <c r="G63" s="53" t="s">
        <v>95</v>
      </c>
      <c r="H63" s="53" t="s">
        <v>2267</v>
      </c>
      <c r="I63" s="53" t="s">
        <v>20</v>
      </c>
      <c r="J63" s="53"/>
      <c r="K63" s="53">
        <v>5</v>
      </c>
      <c r="L63" s="53">
        <v>0</v>
      </c>
      <c r="M63" s="53">
        <v>0</v>
      </c>
      <c r="N63" s="54" t="s">
        <v>3599</v>
      </c>
    </row>
    <row r="64" spans="1:14" x14ac:dyDescent="0.15">
      <c r="A64" s="52" t="s">
        <v>107</v>
      </c>
      <c r="B64" s="52">
        <v>4</v>
      </c>
      <c r="C64" s="52" t="str">
        <f t="shared" si="0"/>
        <v/>
      </c>
      <c r="D64" s="52">
        <v>2</v>
      </c>
      <c r="E64" s="53" t="s">
        <v>43</v>
      </c>
      <c r="F64" s="53"/>
      <c r="G64" s="53" t="s">
        <v>95</v>
      </c>
      <c r="H64" s="53" t="s">
        <v>2267</v>
      </c>
      <c r="I64" s="53" t="s">
        <v>20</v>
      </c>
      <c r="J64" s="53"/>
      <c r="K64" s="53">
        <v>10</v>
      </c>
      <c r="L64" s="53">
        <v>0</v>
      </c>
      <c r="M64" s="53">
        <v>0</v>
      </c>
      <c r="N64" s="54" t="s">
        <v>108</v>
      </c>
    </row>
    <row r="65" spans="1:14" x14ac:dyDescent="0.15">
      <c r="A65" s="52" t="s">
        <v>109</v>
      </c>
      <c r="B65" s="52">
        <v>4</v>
      </c>
      <c r="C65" s="52" t="str">
        <f t="shared" si="0"/>
        <v/>
      </c>
      <c r="D65" s="52">
        <v>2</v>
      </c>
      <c r="E65" s="53" t="s">
        <v>43</v>
      </c>
      <c r="F65" s="53"/>
      <c r="G65" s="53" t="s">
        <v>2088</v>
      </c>
      <c r="H65" s="53" t="s">
        <v>2267</v>
      </c>
      <c r="I65" s="53" t="s">
        <v>20</v>
      </c>
      <c r="J65" s="53"/>
      <c r="K65" s="53">
        <v>0</v>
      </c>
      <c r="L65" s="53">
        <v>0</v>
      </c>
      <c r="M65" s="53">
        <v>0</v>
      </c>
      <c r="N65" s="54" t="s">
        <v>3615</v>
      </c>
    </row>
    <row r="66" spans="1:14" x14ac:dyDescent="0.15">
      <c r="A66" s="52" t="s">
        <v>110</v>
      </c>
      <c r="B66" s="52">
        <v>4</v>
      </c>
      <c r="C66" s="52" t="str">
        <f t="shared" si="0"/>
        <v/>
      </c>
      <c r="D66" s="52" t="s">
        <v>4062</v>
      </c>
      <c r="E66" s="53" t="s">
        <v>43</v>
      </c>
      <c r="F66" s="53"/>
      <c r="G66" s="53" t="s">
        <v>2088</v>
      </c>
      <c r="H66" s="53" t="s">
        <v>2267</v>
      </c>
      <c r="I66" s="53" t="s">
        <v>20</v>
      </c>
      <c r="J66" s="53"/>
      <c r="K66" s="53">
        <v>1</v>
      </c>
      <c r="L66" s="53">
        <v>0</v>
      </c>
      <c r="M66" s="53">
        <v>0</v>
      </c>
      <c r="N66" s="54" t="s">
        <v>3616</v>
      </c>
    </row>
    <row r="67" spans="1:14" x14ac:dyDescent="0.15">
      <c r="A67" s="52" t="s">
        <v>111</v>
      </c>
      <c r="B67" s="52">
        <v>4</v>
      </c>
      <c r="C67" s="52" t="str">
        <f t="shared" ref="C67:C130" si="1">IF(D67="","",IF(D67&gt;B67,D67-B67,""))</f>
        <v/>
      </c>
      <c r="D67" s="52">
        <v>2</v>
      </c>
      <c r="E67" s="53" t="s">
        <v>43</v>
      </c>
      <c r="F67" s="53"/>
      <c r="G67" s="53" t="s">
        <v>2088</v>
      </c>
      <c r="H67" s="53" t="s">
        <v>2267</v>
      </c>
      <c r="I67" s="53" t="s">
        <v>20</v>
      </c>
      <c r="J67" s="53"/>
      <c r="K67" s="53">
        <v>1</v>
      </c>
      <c r="L67" s="53">
        <v>0</v>
      </c>
      <c r="M67" s="53">
        <v>0</v>
      </c>
      <c r="N67" s="54" t="s">
        <v>112</v>
      </c>
    </row>
    <row r="68" spans="1:14" x14ac:dyDescent="0.15">
      <c r="A68" s="52" t="s">
        <v>113</v>
      </c>
      <c r="B68" s="52">
        <v>4</v>
      </c>
      <c r="C68" s="52" t="str">
        <f t="shared" si="1"/>
        <v/>
      </c>
      <c r="D68" s="52">
        <v>2</v>
      </c>
      <c r="E68" s="53" t="s">
        <v>43</v>
      </c>
      <c r="F68" s="53"/>
      <c r="G68" s="53" t="s">
        <v>2088</v>
      </c>
      <c r="H68" s="53" t="s">
        <v>2267</v>
      </c>
      <c r="I68" s="53" t="s">
        <v>20</v>
      </c>
      <c r="J68" s="53"/>
      <c r="K68" s="53">
        <v>2</v>
      </c>
      <c r="L68" s="53">
        <v>0</v>
      </c>
      <c r="M68" s="53">
        <v>0</v>
      </c>
      <c r="N68" s="54" t="s">
        <v>3637</v>
      </c>
    </row>
    <row r="69" spans="1:14" x14ac:dyDescent="0.15">
      <c r="A69" s="52" t="s">
        <v>114</v>
      </c>
      <c r="B69" s="52">
        <v>4</v>
      </c>
      <c r="C69" s="52" t="str">
        <f t="shared" si="1"/>
        <v/>
      </c>
      <c r="D69" s="52">
        <v>2</v>
      </c>
      <c r="E69" s="53" t="s">
        <v>43</v>
      </c>
      <c r="F69" s="53"/>
      <c r="G69" s="53" t="s">
        <v>2088</v>
      </c>
      <c r="H69" s="53" t="s">
        <v>2267</v>
      </c>
      <c r="I69" s="53" t="s">
        <v>20</v>
      </c>
      <c r="J69" s="53"/>
      <c r="K69" s="53">
        <v>2</v>
      </c>
      <c r="L69" s="53">
        <v>0</v>
      </c>
      <c r="M69" s="53">
        <v>0</v>
      </c>
      <c r="N69" s="54" t="s">
        <v>2389</v>
      </c>
    </row>
    <row r="70" spans="1:14" x14ac:dyDescent="0.15">
      <c r="A70" s="52" t="s">
        <v>115</v>
      </c>
      <c r="B70" s="52">
        <v>4</v>
      </c>
      <c r="C70" s="52" t="str">
        <f t="shared" si="1"/>
        <v/>
      </c>
      <c r="D70" s="52">
        <v>2</v>
      </c>
      <c r="E70" s="53" t="s">
        <v>43</v>
      </c>
      <c r="F70" s="53"/>
      <c r="G70" s="53" t="s">
        <v>2088</v>
      </c>
      <c r="H70" s="53" t="s">
        <v>2267</v>
      </c>
      <c r="I70" s="53" t="s">
        <v>20</v>
      </c>
      <c r="J70" s="53"/>
      <c r="K70" s="53">
        <v>3</v>
      </c>
      <c r="L70" s="53">
        <v>0</v>
      </c>
      <c r="M70" s="53">
        <v>0</v>
      </c>
      <c r="N70" s="54" t="s">
        <v>3626</v>
      </c>
    </row>
    <row r="71" spans="1:14" x14ac:dyDescent="0.15">
      <c r="A71" s="52" t="s">
        <v>116</v>
      </c>
      <c r="B71" s="52">
        <v>4</v>
      </c>
      <c r="C71" s="52" t="str">
        <f t="shared" si="1"/>
        <v/>
      </c>
      <c r="D71" s="52" t="s">
        <v>4062</v>
      </c>
      <c r="E71" s="53" t="s">
        <v>43</v>
      </c>
      <c r="F71" s="53"/>
      <c r="G71" s="53" t="s">
        <v>2088</v>
      </c>
      <c r="H71" s="53" t="s">
        <v>2267</v>
      </c>
      <c r="I71" s="53" t="s">
        <v>87</v>
      </c>
      <c r="J71" s="53"/>
      <c r="K71" s="53">
        <v>5</v>
      </c>
      <c r="L71" s="53">
        <v>3</v>
      </c>
      <c r="M71" s="53">
        <v>0</v>
      </c>
      <c r="N71" s="54"/>
    </row>
    <row r="72" spans="1:14" x14ac:dyDescent="0.15">
      <c r="A72" s="52" t="s">
        <v>117</v>
      </c>
      <c r="B72" s="52">
        <v>4</v>
      </c>
      <c r="C72" s="52" t="str">
        <f t="shared" si="1"/>
        <v/>
      </c>
      <c r="D72" s="52" t="s">
        <v>4062</v>
      </c>
      <c r="E72" s="53" t="s">
        <v>43</v>
      </c>
      <c r="F72" s="53"/>
      <c r="G72" s="53" t="s">
        <v>2088</v>
      </c>
      <c r="H72" s="53" t="s">
        <v>2267</v>
      </c>
      <c r="I72" s="53" t="s">
        <v>20</v>
      </c>
      <c r="J72" s="53"/>
      <c r="K72" s="53">
        <v>5</v>
      </c>
      <c r="L72" s="53">
        <v>0</v>
      </c>
      <c r="M72" s="53">
        <v>0</v>
      </c>
      <c r="N72" s="54" t="s">
        <v>118</v>
      </c>
    </row>
    <row r="73" spans="1:14" x14ac:dyDescent="0.15">
      <c r="A73" s="52" t="s">
        <v>119</v>
      </c>
      <c r="B73" s="52">
        <v>4</v>
      </c>
      <c r="C73" s="52" t="str">
        <f t="shared" si="1"/>
        <v/>
      </c>
      <c r="D73" s="52">
        <v>2</v>
      </c>
      <c r="E73" s="53" t="s">
        <v>43</v>
      </c>
      <c r="F73" s="53"/>
      <c r="G73" s="53" t="s">
        <v>2088</v>
      </c>
      <c r="H73" s="53" t="s">
        <v>2267</v>
      </c>
      <c r="I73" s="53" t="s">
        <v>20</v>
      </c>
      <c r="J73" s="53"/>
      <c r="K73" s="53">
        <v>6</v>
      </c>
      <c r="L73" s="53">
        <v>0</v>
      </c>
      <c r="M73" s="53">
        <v>0</v>
      </c>
      <c r="N73" s="54" t="s">
        <v>2729</v>
      </c>
    </row>
    <row r="74" spans="1:14" x14ac:dyDescent="0.15">
      <c r="A74" s="52" t="s">
        <v>120</v>
      </c>
      <c r="B74" s="52">
        <v>4</v>
      </c>
      <c r="C74" s="52" t="str">
        <f t="shared" si="1"/>
        <v/>
      </c>
      <c r="D74" s="52" t="s">
        <v>4062</v>
      </c>
      <c r="E74" s="53" t="s">
        <v>43</v>
      </c>
      <c r="F74" s="53"/>
      <c r="G74" s="53" t="s">
        <v>2088</v>
      </c>
      <c r="H74" s="53" t="s">
        <v>2267</v>
      </c>
      <c r="I74" s="53" t="s">
        <v>20</v>
      </c>
      <c r="J74" s="53"/>
      <c r="K74" s="53">
        <v>7</v>
      </c>
      <c r="L74" s="53">
        <v>0</v>
      </c>
      <c r="M74" s="53">
        <v>0</v>
      </c>
      <c r="N74" s="54" t="s">
        <v>2274</v>
      </c>
    </row>
    <row r="75" spans="1:14" x14ac:dyDescent="0.15">
      <c r="A75" s="55" t="s">
        <v>121</v>
      </c>
      <c r="B75" s="55">
        <v>4</v>
      </c>
      <c r="C75" s="52" t="str">
        <f t="shared" si="1"/>
        <v/>
      </c>
      <c r="D75" s="52" t="s">
        <v>4062</v>
      </c>
      <c r="E75" s="56" t="s">
        <v>43</v>
      </c>
      <c r="F75" s="56"/>
      <c r="G75" s="56" t="s">
        <v>2105</v>
      </c>
      <c r="H75" s="56" t="s">
        <v>2267</v>
      </c>
      <c r="I75" s="56" t="s">
        <v>20</v>
      </c>
      <c r="J75" s="56"/>
      <c r="K75" s="56">
        <v>0</v>
      </c>
      <c r="L75" s="56">
        <v>0</v>
      </c>
      <c r="M75" s="56">
        <v>0</v>
      </c>
      <c r="N75" s="57" t="s">
        <v>122</v>
      </c>
    </row>
    <row r="76" spans="1:14" x14ac:dyDescent="0.15">
      <c r="A76" s="52" t="s">
        <v>123</v>
      </c>
      <c r="B76" s="52">
        <v>4</v>
      </c>
      <c r="C76" s="52" t="str">
        <f t="shared" si="1"/>
        <v/>
      </c>
      <c r="D76" s="52" t="s">
        <v>4062</v>
      </c>
      <c r="E76" s="53" t="s">
        <v>43</v>
      </c>
      <c r="F76" s="53"/>
      <c r="G76" s="53" t="s">
        <v>2105</v>
      </c>
      <c r="H76" s="53" t="s">
        <v>2267</v>
      </c>
      <c r="I76" s="53" t="s">
        <v>20</v>
      </c>
      <c r="J76" s="53"/>
      <c r="K76" s="53">
        <v>0</v>
      </c>
      <c r="L76" s="53">
        <v>0</v>
      </c>
      <c r="M76" s="53">
        <v>0</v>
      </c>
      <c r="N76" s="54" t="s">
        <v>124</v>
      </c>
    </row>
    <row r="77" spans="1:14" x14ac:dyDescent="0.15">
      <c r="A77" s="52" t="s">
        <v>127</v>
      </c>
      <c r="B77" s="52">
        <v>4</v>
      </c>
      <c r="C77" s="52" t="str">
        <f t="shared" si="1"/>
        <v/>
      </c>
      <c r="D77" s="52" t="s">
        <v>4062</v>
      </c>
      <c r="E77" s="53" t="s">
        <v>43</v>
      </c>
      <c r="F77" s="53"/>
      <c r="G77" s="53" t="s">
        <v>2105</v>
      </c>
      <c r="H77" s="53" t="s">
        <v>2267</v>
      </c>
      <c r="I77" s="53" t="s">
        <v>20</v>
      </c>
      <c r="J77" s="53"/>
      <c r="K77" s="53">
        <v>1</v>
      </c>
      <c r="L77" s="53">
        <v>0</v>
      </c>
      <c r="M77" s="53">
        <v>0</v>
      </c>
      <c r="N77" s="54" t="s">
        <v>3610</v>
      </c>
    </row>
    <row r="78" spans="1:14" x14ac:dyDescent="0.15">
      <c r="A78" s="52" t="s">
        <v>15</v>
      </c>
      <c r="B78" s="52">
        <v>4</v>
      </c>
      <c r="C78" s="52" t="str">
        <f t="shared" si="1"/>
        <v/>
      </c>
      <c r="D78" s="52" t="s">
        <v>4062</v>
      </c>
      <c r="E78" s="53" t="s">
        <v>43</v>
      </c>
      <c r="F78" s="53"/>
      <c r="G78" s="53" t="s">
        <v>2105</v>
      </c>
      <c r="H78" s="53" t="s">
        <v>2267</v>
      </c>
      <c r="I78" s="53" t="s">
        <v>20</v>
      </c>
      <c r="J78" s="53"/>
      <c r="K78" s="53">
        <v>2</v>
      </c>
      <c r="L78" s="53">
        <v>0</v>
      </c>
      <c r="M78" s="53">
        <v>0</v>
      </c>
      <c r="N78" s="54" t="s">
        <v>130</v>
      </c>
    </row>
    <row r="79" spans="1:14" x14ac:dyDescent="0.15">
      <c r="A79" s="52" t="s">
        <v>131</v>
      </c>
      <c r="B79" s="52">
        <v>4</v>
      </c>
      <c r="C79" s="52" t="str">
        <f t="shared" si="1"/>
        <v/>
      </c>
      <c r="D79" s="52">
        <v>2</v>
      </c>
      <c r="E79" s="53" t="s">
        <v>43</v>
      </c>
      <c r="F79" s="53"/>
      <c r="G79" s="53" t="s">
        <v>2105</v>
      </c>
      <c r="H79" s="53" t="s">
        <v>2267</v>
      </c>
      <c r="I79" s="53" t="s">
        <v>18</v>
      </c>
      <c r="J79" s="53" t="s">
        <v>125</v>
      </c>
      <c r="K79" s="53">
        <v>2</v>
      </c>
      <c r="L79" s="53">
        <v>0</v>
      </c>
      <c r="M79" s="53">
        <v>3</v>
      </c>
      <c r="N79" s="54" t="s">
        <v>132</v>
      </c>
    </row>
    <row r="80" spans="1:14" x14ac:dyDescent="0.15">
      <c r="A80" s="52" t="s">
        <v>128</v>
      </c>
      <c r="B80" s="52">
        <v>4</v>
      </c>
      <c r="C80" s="52" t="str">
        <f t="shared" si="1"/>
        <v/>
      </c>
      <c r="D80" s="52" t="s">
        <v>4062</v>
      </c>
      <c r="E80" s="53" t="s">
        <v>43</v>
      </c>
      <c r="F80" s="53"/>
      <c r="G80" s="53" t="s">
        <v>2105</v>
      </c>
      <c r="H80" s="53" t="s">
        <v>2267</v>
      </c>
      <c r="I80" s="53" t="s">
        <v>20</v>
      </c>
      <c r="J80" s="53"/>
      <c r="K80" s="53">
        <v>2</v>
      </c>
      <c r="L80" s="53">
        <v>0</v>
      </c>
      <c r="M80" s="53">
        <v>0</v>
      </c>
      <c r="N80" s="54" t="s">
        <v>129</v>
      </c>
    </row>
    <row r="81" spans="1:14" x14ac:dyDescent="0.15">
      <c r="A81" s="58" t="s">
        <v>135</v>
      </c>
      <c r="B81" s="52">
        <v>4</v>
      </c>
      <c r="C81" s="52" t="str">
        <f t="shared" si="1"/>
        <v/>
      </c>
      <c r="D81" s="52" t="s">
        <v>4062</v>
      </c>
      <c r="E81" s="53" t="s">
        <v>43</v>
      </c>
      <c r="F81" s="53"/>
      <c r="G81" s="53" t="s">
        <v>2105</v>
      </c>
      <c r="H81" s="53" t="s">
        <v>2267</v>
      </c>
      <c r="I81" s="53" t="s">
        <v>18</v>
      </c>
      <c r="J81" s="53"/>
      <c r="K81" s="53">
        <v>4</v>
      </c>
      <c r="L81" s="53">
        <v>3</v>
      </c>
      <c r="M81" s="53">
        <v>3</v>
      </c>
      <c r="N81" s="54" t="s">
        <v>136</v>
      </c>
    </row>
    <row r="82" spans="1:14" x14ac:dyDescent="0.15">
      <c r="A82" s="55" t="s">
        <v>133</v>
      </c>
      <c r="B82" s="55">
        <v>4</v>
      </c>
      <c r="C82" s="52" t="str">
        <f t="shared" si="1"/>
        <v/>
      </c>
      <c r="D82" s="52">
        <v>2</v>
      </c>
      <c r="E82" s="56" t="s">
        <v>43</v>
      </c>
      <c r="F82" s="56"/>
      <c r="G82" s="56" t="s">
        <v>2105</v>
      </c>
      <c r="H82" s="56" t="s">
        <v>2267</v>
      </c>
      <c r="I82" s="56" t="s">
        <v>20</v>
      </c>
      <c r="J82" s="56"/>
      <c r="K82" s="56">
        <v>4</v>
      </c>
      <c r="L82" s="56">
        <v>0</v>
      </c>
      <c r="M82" s="56">
        <v>0</v>
      </c>
      <c r="N82" s="57" t="s">
        <v>134</v>
      </c>
    </row>
    <row r="83" spans="1:14" x14ac:dyDescent="0.15">
      <c r="A83" s="52" t="s">
        <v>137</v>
      </c>
      <c r="B83" s="52">
        <v>4</v>
      </c>
      <c r="C83" s="52" t="str">
        <f t="shared" si="1"/>
        <v/>
      </c>
      <c r="D83" s="52" t="s">
        <v>4062</v>
      </c>
      <c r="E83" s="53" t="s">
        <v>43</v>
      </c>
      <c r="F83" s="53"/>
      <c r="G83" s="53" t="s">
        <v>2105</v>
      </c>
      <c r="H83" s="53" t="s">
        <v>2267</v>
      </c>
      <c r="I83" s="53" t="s">
        <v>20</v>
      </c>
      <c r="J83" s="53"/>
      <c r="K83" s="53">
        <v>5</v>
      </c>
      <c r="L83" s="53">
        <v>0</v>
      </c>
      <c r="M83" s="53">
        <v>0</v>
      </c>
      <c r="N83" s="54" t="s">
        <v>138</v>
      </c>
    </row>
    <row r="84" spans="1:14" x14ac:dyDescent="0.15">
      <c r="A84" s="52" t="s">
        <v>139</v>
      </c>
      <c r="B84" s="52">
        <v>4</v>
      </c>
      <c r="C84" s="52" t="str">
        <f t="shared" si="1"/>
        <v/>
      </c>
      <c r="D84" s="52">
        <v>2</v>
      </c>
      <c r="E84" s="53" t="s">
        <v>43</v>
      </c>
      <c r="F84" s="53"/>
      <c r="G84" s="53" t="s">
        <v>2105</v>
      </c>
      <c r="H84" s="53" t="s">
        <v>2267</v>
      </c>
      <c r="I84" s="53" t="s">
        <v>18</v>
      </c>
      <c r="J84" s="53" t="s">
        <v>38</v>
      </c>
      <c r="K84" s="53">
        <v>6</v>
      </c>
      <c r="L84" s="53">
        <v>6</v>
      </c>
      <c r="M84" s="53">
        <v>5</v>
      </c>
      <c r="N84" s="54" t="s">
        <v>140</v>
      </c>
    </row>
    <row r="85" spans="1:14" x14ac:dyDescent="0.15">
      <c r="A85" s="52" t="s">
        <v>141</v>
      </c>
      <c r="B85" s="52">
        <v>4</v>
      </c>
      <c r="C85" s="52" t="str">
        <f t="shared" si="1"/>
        <v/>
      </c>
      <c r="D85" s="52" t="s">
        <v>4062</v>
      </c>
      <c r="E85" s="53" t="s">
        <v>43</v>
      </c>
      <c r="F85" s="53"/>
      <c r="G85" s="53" t="s">
        <v>28</v>
      </c>
      <c r="H85" s="53" t="s">
        <v>2267</v>
      </c>
      <c r="I85" s="53" t="s">
        <v>20</v>
      </c>
      <c r="J85" s="53"/>
      <c r="K85" s="53">
        <v>0</v>
      </c>
      <c r="L85" s="53">
        <v>0</v>
      </c>
      <c r="M85" s="53">
        <v>0</v>
      </c>
      <c r="N85" s="54" t="s">
        <v>2728</v>
      </c>
    </row>
    <row r="86" spans="1:14" x14ac:dyDescent="0.15">
      <c r="A86" s="52" t="s">
        <v>142</v>
      </c>
      <c r="B86" s="52">
        <v>4</v>
      </c>
      <c r="C86" s="52" t="str">
        <f t="shared" si="1"/>
        <v/>
      </c>
      <c r="D86" s="52" t="s">
        <v>4062</v>
      </c>
      <c r="E86" s="53" t="s">
        <v>43</v>
      </c>
      <c r="F86" s="53"/>
      <c r="G86" s="53" t="s">
        <v>28</v>
      </c>
      <c r="H86" s="53" t="s">
        <v>2267</v>
      </c>
      <c r="I86" s="53" t="s">
        <v>20</v>
      </c>
      <c r="J86" s="53"/>
      <c r="K86" s="53">
        <v>1</v>
      </c>
      <c r="L86" s="53">
        <v>0</v>
      </c>
      <c r="M86" s="53">
        <v>0</v>
      </c>
      <c r="N86" s="54" t="s">
        <v>143</v>
      </c>
    </row>
    <row r="87" spans="1:14" x14ac:dyDescent="0.15">
      <c r="A87" s="52" t="s">
        <v>144</v>
      </c>
      <c r="B87" s="52">
        <v>4</v>
      </c>
      <c r="C87" s="52" t="str">
        <f t="shared" si="1"/>
        <v/>
      </c>
      <c r="D87" s="52">
        <v>2</v>
      </c>
      <c r="E87" s="53" t="s">
        <v>43</v>
      </c>
      <c r="F87" s="53"/>
      <c r="G87" s="53" t="s">
        <v>28</v>
      </c>
      <c r="H87" s="53" t="s">
        <v>2267</v>
      </c>
      <c r="I87" s="53" t="s">
        <v>20</v>
      </c>
      <c r="J87" s="53"/>
      <c r="K87" s="53">
        <v>1</v>
      </c>
      <c r="L87" s="53">
        <v>0</v>
      </c>
      <c r="M87" s="53">
        <v>0</v>
      </c>
      <c r="N87" s="54" t="s">
        <v>3640</v>
      </c>
    </row>
    <row r="88" spans="1:14" x14ac:dyDescent="0.15">
      <c r="A88" s="52" t="s">
        <v>145</v>
      </c>
      <c r="B88" s="52">
        <v>4</v>
      </c>
      <c r="C88" s="52" t="str">
        <f t="shared" si="1"/>
        <v/>
      </c>
      <c r="D88" s="52">
        <v>2</v>
      </c>
      <c r="E88" s="53" t="s">
        <v>43</v>
      </c>
      <c r="F88" s="53"/>
      <c r="G88" s="53" t="s">
        <v>28</v>
      </c>
      <c r="H88" s="53" t="s">
        <v>2267</v>
      </c>
      <c r="I88" s="53" t="s">
        <v>20</v>
      </c>
      <c r="J88" s="53"/>
      <c r="K88" s="53">
        <v>1</v>
      </c>
      <c r="L88" s="53">
        <v>0</v>
      </c>
      <c r="M88" s="53">
        <v>0</v>
      </c>
      <c r="N88" s="54" t="s">
        <v>3639</v>
      </c>
    </row>
    <row r="89" spans="1:14" x14ac:dyDescent="0.15">
      <c r="A89" s="52" t="s">
        <v>146</v>
      </c>
      <c r="B89" s="52">
        <v>4</v>
      </c>
      <c r="C89" s="52" t="str">
        <f t="shared" si="1"/>
        <v/>
      </c>
      <c r="D89" s="52">
        <v>2</v>
      </c>
      <c r="E89" s="53" t="s">
        <v>43</v>
      </c>
      <c r="F89" s="53"/>
      <c r="G89" s="53" t="s">
        <v>28</v>
      </c>
      <c r="H89" s="53" t="s">
        <v>2267</v>
      </c>
      <c r="I89" s="53" t="s">
        <v>18</v>
      </c>
      <c r="J89" s="53" t="s">
        <v>147</v>
      </c>
      <c r="K89" s="53">
        <v>1</v>
      </c>
      <c r="L89" s="53">
        <v>1</v>
      </c>
      <c r="M89" s="53">
        <v>3</v>
      </c>
      <c r="N89" s="54" t="s">
        <v>14</v>
      </c>
    </row>
    <row r="90" spans="1:14" x14ac:dyDescent="0.15">
      <c r="A90" s="52" t="s">
        <v>148</v>
      </c>
      <c r="B90" s="52">
        <v>4</v>
      </c>
      <c r="C90" s="52" t="str">
        <f t="shared" si="1"/>
        <v/>
      </c>
      <c r="D90" s="52" t="s">
        <v>4062</v>
      </c>
      <c r="E90" s="53" t="s">
        <v>43</v>
      </c>
      <c r="F90" s="53"/>
      <c r="G90" s="53" t="s">
        <v>28</v>
      </c>
      <c r="H90" s="53" t="s">
        <v>2267</v>
      </c>
      <c r="I90" s="53" t="s">
        <v>18</v>
      </c>
      <c r="J90" s="53" t="s">
        <v>147</v>
      </c>
      <c r="K90" s="53">
        <v>2</v>
      </c>
      <c r="L90" s="53">
        <v>4</v>
      </c>
      <c r="M90" s="53">
        <v>3</v>
      </c>
      <c r="N90" s="54" t="s">
        <v>2349</v>
      </c>
    </row>
    <row r="91" spans="1:14" x14ac:dyDescent="0.15">
      <c r="A91" s="52" t="s">
        <v>149</v>
      </c>
      <c r="B91" s="52">
        <v>4</v>
      </c>
      <c r="C91" s="52" t="str">
        <f t="shared" si="1"/>
        <v/>
      </c>
      <c r="D91" s="52" t="s">
        <v>4062</v>
      </c>
      <c r="E91" s="53" t="s">
        <v>43</v>
      </c>
      <c r="F91" s="53"/>
      <c r="G91" s="53" t="s">
        <v>28</v>
      </c>
      <c r="H91" s="53" t="s">
        <v>2267</v>
      </c>
      <c r="I91" s="53" t="s">
        <v>20</v>
      </c>
      <c r="J91" s="53"/>
      <c r="K91" s="53">
        <v>3</v>
      </c>
      <c r="L91" s="53">
        <v>0</v>
      </c>
      <c r="M91" s="53">
        <v>0</v>
      </c>
      <c r="N91" s="54" t="s">
        <v>3612</v>
      </c>
    </row>
    <row r="92" spans="1:14" x14ac:dyDescent="0.15">
      <c r="A92" s="52" t="s">
        <v>150</v>
      </c>
      <c r="B92" s="52">
        <v>4</v>
      </c>
      <c r="C92" s="52" t="str">
        <f t="shared" si="1"/>
        <v/>
      </c>
      <c r="D92" s="52" t="s">
        <v>4062</v>
      </c>
      <c r="E92" s="53" t="s">
        <v>43</v>
      </c>
      <c r="F92" s="53"/>
      <c r="G92" s="53" t="s">
        <v>28</v>
      </c>
      <c r="H92" s="53" t="s">
        <v>2267</v>
      </c>
      <c r="I92" s="53" t="s">
        <v>20</v>
      </c>
      <c r="J92" s="53"/>
      <c r="K92" s="53">
        <v>3</v>
      </c>
      <c r="L92" s="53">
        <v>0</v>
      </c>
      <c r="M92" s="53">
        <v>0</v>
      </c>
      <c r="N92" s="54" t="s">
        <v>3613</v>
      </c>
    </row>
    <row r="93" spans="1:14" x14ac:dyDescent="0.15">
      <c r="A93" s="52" t="s">
        <v>151</v>
      </c>
      <c r="B93" s="52">
        <v>4</v>
      </c>
      <c r="C93" s="52" t="str">
        <f t="shared" si="1"/>
        <v/>
      </c>
      <c r="D93" s="52">
        <v>2</v>
      </c>
      <c r="E93" s="53" t="s">
        <v>43</v>
      </c>
      <c r="F93" s="53"/>
      <c r="G93" s="53" t="s">
        <v>28</v>
      </c>
      <c r="H93" s="53" t="s">
        <v>2267</v>
      </c>
      <c r="I93" s="53" t="s">
        <v>20</v>
      </c>
      <c r="J93" s="53"/>
      <c r="K93" s="53">
        <v>4</v>
      </c>
      <c r="L93" s="53">
        <v>0</v>
      </c>
      <c r="M93" s="53">
        <v>0</v>
      </c>
      <c r="N93" s="54" t="s">
        <v>3614</v>
      </c>
    </row>
    <row r="94" spans="1:14" x14ac:dyDescent="0.15">
      <c r="A94" s="52" t="s">
        <v>152</v>
      </c>
      <c r="B94" s="52">
        <v>4</v>
      </c>
      <c r="C94" s="52" t="str">
        <f t="shared" si="1"/>
        <v/>
      </c>
      <c r="D94" s="52">
        <v>2</v>
      </c>
      <c r="E94" s="53" t="s">
        <v>43</v>
      </c>
      <c r="F94" s="53"/>
      <c r="G94" s="53" t="s">
        <v>28</v>
      </c>
      <c r="H94" s="53" t="s">
        <v>2267</v>
      </c>
      <c r="I94" s="53" t="s">
        <v>18</v>
      </c>
      <c r="J94" s="53" t="s">
        <v>147</v>
      </c>
      <c r="K94" s="53">
        <v>6</v>
      </c>
      <c r="L94" s="53">
        <v>6</v>
      </c>
      <c r="M94" s="53">
        <v>6</v>
      </c>
      <c r="N94" s="54" t="s">
        <v>153</v>
      </c>
    </row>
    <row r="95" spans="1:14" x14ac:dyDescent="0.15">
      <c r="A95" s="52" t="s">
        <v>10</v>
      </c>
      <c r="B95" s="52">
        <v>4</v>
      </c>
      <c r="C95" s="52" t="str">
        <f t="shared" si="1"/>
        <v/>
      </c>
      <c r="D95" s="52" t="s">
        <v>4062</v>
      </c>
      <c r="E95" s="53" t="s">
        <v>43</v>
      </c>
      <c r="F95" s="53"/>
      <c r="G95" s="53" t="s">
        <v>155</v>
      </c>
      <c r="H95" s="53" t="s">
        <v>2267</v>
      </c>
      <c r="I95" s="53" t="s">
        <v>20</v>
      </c>
      <c r="J95" s="53"/>
      <c r="K95" s="53">
        <v>1</v>
      </c>
      <c r="L95" s="53">
        <v>0</v>
      </c>
      <c r="M95" s="53">
        <v>0</v>
      </c>
      <c r="N95" s="54" t="s">
        <v>2277</v>
      </c>
    </row>
    <row r="96" spans="1:14" x14ac:dyDescent="0.15">
      <c r="A96" s="58" t="s">
        <v>154</v>
      </c>
      <c r="B96" s="52">
        <v>4</v>
      </c>
      <c r="C96" s="52" t="str">
        <f t="shared" si="1"/>
        <v/>
      </c>
      <c r="D96" s="52">
        <v>2</v>
      </c>
      <c r="E96" s="53" t="s">
        <v>43</v>
      </c>
      <c r="F96" s="53"/>
      <c r="G96" s="53" t="s">
        <v>155</v>
      </c>
      <c r="H96" s="53" t="s">
        <v>2267</v>
      </c>
      <c r="I96" s="53" t="s">
        <v>20</v>
      </c>
      <c r="J96" s="53"/>
      <c r="K96" s="53">
        <v>1</v>
      </c>
      <c r="L96" s="53">
        <v>0</v>
      </c>
      <c r="M96" s="53">
        <v>0</v>
      </c>
      <c r="N96" s="54" t="s">
        <v>3646</v>
      </c>
    </row>
    <row r="97" spans="1:14" x14ac:dyDescent="0.15">
      <c r="A97" s="52" t="s">
        <v>158</v>
      </c>
      <c r="B97" s="52">
        <v>4</v>
      </c>
      <c r="C97" s="52" t="str">
        <f t="shared" si="1"/>
        <v/>
      </c>
      <c r="D97" s="52" t="s">
        <v>4062</v>
      </c>
      <c r="E97" s="53" t="s">
        <v>43</v>
      </c>
      <c r="F97" s="53"/>
      <c r="G97" s="53" t="s">
        <v>155</v>
      </c>
      <c r="H97" s="53" t="s">
        <v>2267</v>
      </c>
      <c r="I97" s="53" t="s">
        <v>20</v>
      </c>
      <c r="J97" s="53"/>
      <c r="K97" s="53">
        <v>2</v>
      </c>
      <c r="L97" s="53">
        <v>0</v>
      </c>
      <c r="M97" s="53">
        <v>0</v>
      </c>
      <c r="N97" s="54" t="s">
        <v>3620</v>
      </c>
    </row>
    <row r="98" spans="1:14" x14ac:dyDescent="0.15">
      <c r="A98" s="52" t="s">
        <v>159</v>
      </c>
      <c r="B98" s="52">
        <v>4</v>
      </c>
      <c r="C98" s="52" t="str">
        <f t="shared" si="1"/>
        <v/>
      </c>
      <c r="D98" s="52">
        <v>2</v>
      </c>
      <c r="E98" s="53" t="s">
        <v>43</v>
      </c>
      <c r="F98" s="53"/>
      <c r="G98" s="53" t="s">
        <v>155</v>
      </c>
      <c r="H98" s="53" t="s">
        <v>2267</v>
      </c>
      <c r="I98" s="53" t="s">
        <v>20</v>
      </c>
      <c r="J98" s="53"/>
      <c r="K98" s="53">
        <v>2</v>
      </c>
      <c r="L98" s="53">
        <v>0</v>
      </c>
      <c r="M98" s="53">
        <v>0</v>
      </c>
      <c r="N98" s="54" t="s">
        <v>160</v>
      </c>
    </row>
    <row r="99" spans="1:14" x14ac:dyDescent="0.15">
      <c r="A99" s="52" t="s">
        <v>156</v>
      </c>
      <c r="B99" s="52">
        <v>4</v>
      </c>
      <c r="C99" s="52" t="str">
        <f t="shared" si="1"/>
        <v/>
      </c>
      <c r="D99" s="52">
        <v>2</v>
      </c>
      <c r="E99" s="53" t="s">
        <v>43</v>
      </c>
      <c r="F99" s="53"/>
      <c r="G99" s="53" t="s">
        <v>155</v>
      </c>
      <c r="H99" s="53" t="s">
        <v>2267</v>
      </c>
      <c r="I99" s="53" t="s">
        <v>20</v>
      </c>
      <c r="J99" s="53"/>
      <c r="K99" s="53">
        <v>2</v>
      </c>
      <c r="L99" s="53">
        <v>0</v>
      </c>
      <c r="M99" s="53">
        <v>0</v>
      </c>
      <c r="N99" s="54" t="s">
        <v>2279</v>
      </c>
    </row>
    <row r="100" spans="1:14" x14ac:dyDescent="0.15">
      <c r="A100" s="52" t="s">
        <v>157</v>
      </c>
      <c r="B100" s="52">
        <v>4</v>
      </c>
      <c r="C100" s="52" t="str">
        <f t="shared" si="1"/>
        <v/>
      </c>
      <c r="D100" s="52">
        <v>2</v>
      </c>
      <c r="E100" s="53" t="s">
        <v>43</v>
      </c>
      <c r="F100" s="53"/>
      <c r="G100" s="53" t="s">
        <v>155</v>
      </c>
      <c r="H100" s="53" t="s">
        <v>2267</v>
      </c>
      <c r="I100" s="53" t="s">
        <v>87</v>
      </c>
      <c r="J100" s="53"/>
      <c r="K100" s="53">
        <v>3</v>
      </c>
      <c r="L100" s="53">
        <v>3</v>
      </c>
      <c r="M100" s="53">
        <v>0</v>
      </c>
      <c r="N100" s="54"/>
    </row>
    <row r="101" spans="1:14" x14ac:dyDescent="0.15">
      <c r="A101" s="52" t="s">
        <v>161</v>
      </c>
      <c r="B101" s="52">
        <v>4</v>
      </c>
      <c r="C101" s="52" t="str">
        <f t="shared" si="1"/>
        <v/>
      </c>
      <c r="D101" s="52">
        <v>2</v>
      </c>
      <c r="E101" s="53" t="s">
        <v>43</v>
      </c>
      <c r="F101" s="53"/>
      <c r="G101" s="53" t="s">
        <v>155</v>
      </c>
      <c r="H101" s="53" t="s">
        <v>2267</v>
      </c>
      <c r="I101" s="53" t="s">
        <v>20</v>
      </c>
      <c r="J101" s="53"/>
      <c r="K101" s="53">
        <v>3</v>
      </c>
      <c r="L101" s="53">
        <v>0</v>
      </c>
      <c r="M101" s="53">
        <v>0</v>
      </c>
      <c r="N101" s="54" t="s">
        <v>2396</v>
      </c>
    </row>
    <row r="102" spans="1:14" x14ac:dyDescent="0.15">
      <c r="A102" s="55" t="s">
        <v>162</v>
      </c>
      <c r="B102" s="55">
        <v>4</v>
      </c>
      <c r="C102" s="52" t="str">
        <f t="shared" si="1"/>
        <v/>
      </c>
      <c r="D102" s="52" t="s">
        <v>4062</v>
      </c>
      <c r="E102" s="56" t="s">
        <v>43</v>
      </c>
      <c r="F102" s="56"/>
      <c r="G102" s="56" t="s">
        <v>155</v>
      </c>
      <c r="H102" s="56" t="s">
        <v>2267</v>
      </c>
      <c r="I102" s="56" t="s">
        <v>18</v>
      </c>
      <c r="J102" s="56"/>
      <c r="K102" s="56">
        <v>3</v>
      </c>
      <c r="L102" s="56">
        <v>2</v>
      </c>
      <c r="M102" s="56">
        <v>3</v>
      </c>
      <c r="N102" s="57" t="s">
        <v>2321</v>
      </c>
    </row>
    <row r="103" spans="1:14" x14ac:dyDescent="0.15">
      <c r="A103" s="52" t="s">
        <v>163</v>
      </c>
      <c r="B103" s="52">
        <v>4</v>
      </c>
      <c r="C103" s="52" t="str">
        <f t="shared" si="1"/>
        <v/>
      </c>
      <c r="D103" s="52">
        <v>2</v>
      </c>
      <c r="E103" s="53" t="s">
        <v>43</v>
      </c>
      <c r="F103" s="53"/>
      <c r="G103" s="53" t="s">
        <v>155</v>
      </c>
      <c r="H103" s="53" t="s">
        <v>2267</v>
      </c>
      <c r="I103" s="53" t="s">
        <v>18</v>
      </c>
      <c r="J103" s="53"/>
      <c r="K103" s="53">
        <v>4</v>
      </c>
      <c r="L103" s="53">
        <v>4</v>
      </c>
      <c r="M103" s="53">
        <v>3</v>
      </c>
      <c r="N103" s="54" t="s">
        <v>10</v>
      </c>
    </row>
    <row r="104" spans="1:14" x14ac:dyDescent="0.15">
      <c r="A104" s="52" t="s">
        <v>164</v>
      </c>
      <c r="B104" s="52">
        <v>4</v>
      </c>
      <c r="C104" s="52" t="str">
        <f t="shared" si="1"/>
        <v/>
      </c>
      <c r="D104" s="52">
        <v>1</v>
      </c>
      <c r="E104" s="53" t="s">
        <v>43</v>
      </c>
      <c r="F104" s="53"/>
      <c r="G104" s="53" t="s">
        <v>155</v>
      </c>
      <c r="H104" s="53" t="s">
        <v>2267</v>
      </c>
      <c r="I104" s="53" t="s">
        <v>87</v>
      </c>
      <c r="J104" s="53"/>
      <c r="K104" s="53">
        <v>5</v>
      </c>
      <c r="L104" s="53">
        <v>5</v>
      </c>
      <c r="M104" s="53">
        <v>0</v>
      </c>
      <c r="N104" s="54"/>
    </row>
    <row r="105" spans="1:14" x14ac:dyDescent="0.15">
      <c r="A105" s="52" t="s">
        <v>165</v>
      </c>
      <c r="B105" s="52">
        <v>4</v>
      </c>
      <c r="C105" s="52" t="str">
        <f t="shared" si="1"/>
        <v/>
      </c>
      <c r="D105" s="52" t="s">
        <v>4062</v>
      </c>
      <c r="E105" s="53" t="s">
        <v>43</v>
      </c>
      <c r="F105" s="53"/>
      <c r="G105" s="53" t="s">
        <v>17</v>
      </c>
      <c r="H105" s="53" t="s">
        <v>2267</v>
      </c>
      <c r="I105" s="53" t="s">
        <v>18</v>
      </c>
      <c r="J105" s="53" t="s">
        <v>31</v>
      </c>
      <c r="K105" s="53">
        <v>1</v>
      </c>
      <c r="L105" s="53">
        <v>1</v>
      </c>
      <c r="M105" s="53">
        <v>1</v>
      </c>
      <c r="N105" s="54" t="s">
        <v>2370</v>
      </c>
    </row>
    <row r="106" spans="1:14" x14ac:dyDescent="0.15">
      <c r="A106" s="52" t="s">
        <v>166</v>
      </c>
      <c r="B106" s="52">
        <v>4</v>
      </c>
      <c r="C106" s="52" t="str">
        <f t="shared" si="1"/>
        <v/>
      </c>
      <c r="D106" s="52" t="s">
        <v>4062</v>
      </c>
      <c r="E106" s="53" t="s">
        <v>43</v>
      </c>
      <c r="F106" s="53"/>
      <c r="G106" s="53" t="s">
        <v>17</v>
      </c>
      <c r="H106" s="53" t="s">
        <v>2267</v>
      </c>
      <c r="I106" s="53" t="s">
        <v>18</v>
      </c>
      <c r="J106" s="53"/>
      <c r="K106" s="53">
        <v>1</v>
      </c>
      <c r="L106" s="53">
        <v>1</v>
      </c>
      <c r="M106" s="53">
        <v>1</v>
      </c>
      <c r="N106" s="54" t="s">
        <v>167</v>
      </c>
    </row>
    <row r="107" spans="1:14" x14ac:dyDescent="0.15">
      <c r="A107" s="52" t="s">
        <v>168</v>
      </c>
      <c r="B107" s="52">
        <v>4</v>
      </c>
      <c r="C107" s="52" t="str">
        <f t="shared" si="1"/>
        <v/>
      </c>
      <c r="D107" s="52" t="s">
        <v>4062</v>
      </c>
      <c r="E107" s="53" t="s">
        <v>43</v>
      </c>
      <c r="F107" s="53"/>
      <c r="G107" s="53" t="s">
        <v>17</v>
      </c>
      <c r="H107" s="53" t="s">
        <v>2267</v>
      </c>
      <c r="I107" s="53" t="s">
        <v>18</v>
      </c>
      <c r="J107" s="53"/>
      <c r="K107" s="53">
        <v>1</v>
      </c>
      <c r="L107" s="53">
        <v>1</v>
      </c>
      <c r="M107" s="53">
        <v>2</v>
      </c>
      <c r="N107" s="54" t="s">
        <v>14</v>
      </c>
    </row>
    <row r="108" spans="1:14" x14ac:dyDescent="0.15">
      <c r="A108" s="52" t="s">
        <v>169</v>
      </c>
      <c r="B108" s="52">
        <v>4</v>
      </c>
      <c r="C108" s="52" t="str">
        <f t="shared" si="1"/>
        <v/>
      </c>
      <c r="D108" s="52">
        <v>2</v>
      </c>
      <c r="E108" s="53" t="s">
        <v>43</v>
      </c>
      <c r="F108" s="53"/>
      <c r="G108" s="53" t="s">
        <v>17</v>
      </c>
      <c r="H108" s="53" t="s">
        <v>2267</v>
      </c>
      <c r="I108" s="53" t="s">
        <v>18</v>
      </c>
      <c r="J108" s="53" t="s">
        <v>59</v>
      </c>
      <c r="K108" s="53">
        <v>1</v>
      </c>
      <c r="L108" s="53">
        <v>1</v>
      </c>
      <c r="M108" s="53">
        <v>1</v>
      </c>
      <c r="N108" s="54" t="s">
        <v>10</v>
      </c>
    </row>
    <row r="109" spans="1:14" x14ac:dyDescent="0.15">
      <c r="A109" s="55" t="s">
        <v>170</v>
      </c>
      <c r="B109" s="55">
        <v>4</v>
      </c>
      <c r="C109" s="52" t="str">
        <f t="shared" si="1"/>
        <v/>
      </c>
      <c r="D109" s="52" t="s">
        <v>4062</v>
      </c>
      <c r="E109" s="56" t="s">
        <v>43</v>
      </c>
      <c r="F109" s="56"/>
      <c r="G109" s="56" t="s">
        <v>17</v>
      </c>
      <c r="H109" s="56" t="s">
        <v>2267</v>
      </c>
      <c r="I109" s="56" t="s">
        <v>18</v>
      </c>
      <c r="J109" s="56"/>
      <c r="K109" s="56">
        <v>1</v>
      </c>
      <c r="L109" s="56">
        <v>2</v>
      </c>
      <c r="M109" s="56">
        <v>1</v>
      </c>
      <c r="N109" s="57" t="s">
        <v>4005</v>
      </c>
    </row>
    <row r="110" spans="1:14" x14ac:dyDescent="0.15">
      <c r="A110" s="52" t="s">
        <v>171</v>
      </c>
      <c r="B110" s="52">
        <v>4</v>
      </c>
      <c r="C110" s="52" t="str">
        <f t="shared" si="1"/>
        <v/>
      </c>
      <c r="D110" s="52" t="s">
        <v>4062</v>
      </c>
      <c r="E110" s="53" t="s">
        <v>43</v>
      </c>
      <c r="F110" s="53"/>
      <c r="G110" s="53" t="s">
        <v>17</v>
      </c>
      <c r="H110" s="53" t="s">
        <v>2267</v>
      </c>
      <c r="I110" s="53" t="s">
        <v>18</v>
      </c>
      <c r="J110" s="53" t="s">
        <v>31</v>
      </c>
      <c r="K110" s="53">
        <v>1</v>
      </c>
      <c r="L110" s="53">
        <v>2</v>
      </c>
      <c r="M110" s="53">
        <v>1</v>
      </c>
      <c r="N110" s="54"/>
    </row>
    <row r="111" spans="1:14" x14ac:dyDescent="0.15">
      <c r="A111" s="52" t="s">
        <v>172</v>
      </c>
      <c r="B111" s="52">
        <v>4</v>
      </c>
      <c r="C111" s="52" t="str">
        <f t="shared" si="1"/>
        <v/>
      </c>
      <c r="D111" s="52" t="s">
        <v>4062</v>
      </c>
      <c r="E111" s="53" t="s">
        <v>43</v>
      </c>
      <c r="F111" s="53"/>
      <c r="G111" s="53" t="s">
        <v>17</v>
      </c>
      <c r="H111" s="53" t="s">
        <v>2267</v>
      </c>
      <c r="I111" s="53" t="s">
        <v>18</v>
      </c>
      <c r="J111" s="53" t="s">
        <v>59</v>
      </c>
      <c r="K111" s="53">
        <v>2</v>
      </c>
      <c r="L111" s="53">
        <v>2</v>
      </c>
      <c r="M111" s="53">
        <v>3</v>
      </c>
      <c r="N111" s="54"/>
    </row>
    <row r="112" spans="1:14" x14ac:dyDescent="0.15">
      <c r="A112" s="55" t="s">
        <v>2302</v>
      </c>
      <c r="B112" s="55">
        <v>4</v>
      </c>
      <c r="C112" s="52" t="str">
        <f t="shared" si="1"/>
        <v/>
      </c>
      <c r="D112" s="52">
        <v>2</v>
      </c>
      <c r="E112" s="56" t="s">
        <v>43</v>
      </c>
      <c r="F112" s="56"/>
      <c r="G112" s="56" t="s">
        <v>17</v>
      </c>
      <c r="H112" s="56" t="s">
        <v>2267</v>
      </c>
      <c r="I112" s="56" t="s">
        <v>18</v>
      </c>
      <c r="J112" s="56"/>
      <c r="K112" s="56">
        <v>2</v>
      </c>
      <c r="L112" s="56">
        <v>1</v>
      </c>
      <c r="M112" s="56">
        <v>1</v>
      </c>
      <c r="N112" s="57" t="s">
        <v>173</v>
      </c>
    </row>
    <row r="113" spans="1:14" x14ac:dyDescent="0.15">
      <c r="A113" s="52" t="s">
        <v>174</v>
      </c>
      <c r="B113" s="52">
        <v>4</v>
      </c>
      <c r="C113" s="52" t="str">
        <f t="shared" si="1"/>
        <v/>
      </c>
      <c r="D113" s="52" t="s">
        <v>4062</v>
      </c>
      <c r="E113" s="53" t="s">
        <v>43</v>
      </c>
      <c r="F113" s="53"/>
      <c r="G113" s="53" t="s">
        <v>17</v>
      </c>
      <c r="H113" s="53" t="s">
        <v>2267</v>
      </c>
      <c r="I113" s="53" t="s">
        <v>18</v>
      </c>
      <c r="J113" s="53"/>
      <c r="K113" s="53">
        <v>2</v>
      </c>
      <c r="L113" s="53">
        <v>2</v>
      </c>
      <c r="M113" s="53">
        <v>2</v>
      </c>
      <c r="N113" s="54" t="s">
        <v>126</v>
      </c>
    </row>
    <row r="114" spans="1:14" x14ac:dyDescent="0.15">
      <c r="A114" s="52" t="s">
        <v>175</v>
      </c>
      <c r="B114" s="52">
        <v>4</v>
      </c>
      <c r="C114" s="52" t="str">
        <f t="shared" si="1"/>
        <v/>
      </c>
      <c r="D114" s="52" t="s">
        <v>4062</v>
      </c>
      <c r="E114" s="53" t="s">
        <v>43</v>
      </c>
      <c r="F114" s="53"/>
      <c r="G114" s="53" t="s">
        <v>17</v>
      </c>
      <c r="H114" s="53" t="s">
        <v>2267</v>
      </c>
      <c r="I114" s="53" t="s">
        <v>18</v>
      </c>
      <c r="J114" s="53" t="s">
        <v>31</v>
      </c>
      <c r="K114" s="53">
        <v>2</v>
      </c>
      <c r="L114" s="53">
        <v>2</v>
      </c>
      <c r="M114" s="53">
        <v>1</v>
      </c>
      <c r="N114" s="54" t="s">
        <v>10</v>
      </c>
    </row>
    <row r="115" spans="1:14" x14ac:dyDescent="0.15">
      <c r="A115" s="52" t="s">
        <v>176</v>
      </c>
      <c r="B115" s="52">
        <v>4</v>
      </c>
      <c r="C115" s="52" t="str">
        <f t="shared" si="1"/>
        <v/>
      </c>
      <c r="D115" s="52" t="s">
        <v>4062</v>
      </c>
      <c r="E115" s="53" t="s">
        <v>43</v>
      </c>
      <c r="F115" s="53"/>
      <c r="G115" s="53" t="s">
        <v>17</v>
      </c>
      <c r="H115" s="53" t="s">
        <v>2267</v>
      </c>
      <c r="I115" s="53" t="s">
        <v>18</v>
      </c>
      <c r="J115" s="53"/>
      <c r="K115" s="53">
        <v>2</v>
      </c>
      <c r="L115" s="53">
        <v>2</v>
      </c>
      <c r="M115" s="53">
        <v>2</v>
      </c>
      <c r="N115" s="54" t="s">
        <v>14</v>
      </c>
    </row>
    <row r="116" spans="1:14" x14ac:dyDescent="0.15">
      <c r="A116" s="55" t="s">
        <v>2314</v>
      </c>
      <c r="B116" s="55">
        <v>3</v>
      </c>
      <c r="C116" s="52" t="str">
        <f t="shared" si="1"/>
        <v/>
      </c>
      <c r="D116" s="52">
        <v>2</v>
      </c>
      <c r="E116" s="56" t="s">
        <v>43</v>
      </c>
      <c r="F116" s="56"/>
      <c r="G116" s="56" t="s">
        <v>17</v>
      </c>
      <c r="H116" s="56" t="s">
        <v>2267</v>
      </c>
      <c r="I116" s="56" t="s">
        <v>18</v>
      </c>
      <c r="J116" s="56"/>
      <c r="K116" s="56">
        <v>2</v>
      </c>
      <c r="L116" s="56">
        <v>3</v>
      </c>
      <c r="M116" s="56">
        <v>2</v>
      </c>
      <c r="N116" s="57" t="s">
        <v>2315</v>
      </c>
    </row>
    <row r="117" spans="1:14" x14ac:dyDescent="0.15">
      <c r="A117" s="52" t="s">
        <v>177</v>
      </c>
      <c r="B117" s="52">
        <v>4</v>
      </c>
      <c r="C117" s="52" t="str">
        <f t="shared" si="1"/>
        <v/>
      </c>
      <c r="D117" s="52" t="s">
        <v>4062</v>
      </c>
      <c r="E117" s="53" t="s">
        <v>43</v>
      </c>
      <c r="F117" s="53"/>
      <c r="G117" s="53" t="s">
        <v>17</v>
      </c>
      <c r="H117" s="53" t="s">
        <v>2267</v>
      </c>
      <c r="I117" s="53" t="s">
        <v>18</v>
      </c>
      <c r="J117" s="53" t="s">
        <v>59</v>
      </c>
      <c r="K117" s="53">
        <v>2</v>
      </c>
      <c r="L117" s="53">
        <v>3</v>
      </c>
      <c r="M117" s="53">
        <v>2</v>
      </c>
      <c r="N117" s="54"/>
    </row>
    <row r="118" spans="1:14" x14ac:dyDescent="0.15">
      <c r="A118" s="52" t="s">
        <v>2368</v>
      </c>
      <c r="B118" s="52">
        <v>4</v>
      </c>
      <c r="C118" s="52" t="str">
        <f t="shared" si="1"/>
        <v/>
      </c>
      <c r="D118" s="52" t="s">
        <v>4062</v>
      </c>
      <c r="E118" s="53" t="s">
        <v>43</v>
      </c>
      <c r="F118" s="53"/>
      <c r="G118" s="53" t="s">
        <v>17</v>
      </c>
      <c r="H118" s="53" t="s">
        <v>2267</v>
      </c>
      <c r="I118" s="53" t="s">
        <v>18</v>
      </c>
      <c r="J118" s="53" t="s">
        <v>31</v>
      </c>
      <c r="K118" s="53">
        <v>2</v>
      </c>
      <c r="L118" s="53">
        <v>2</v>
      </c>
      <c r="M118" s="53">
        <v>1</v>
      </c>
      <c r="N118" s="54" t="s">
        <v>178</v>
      </c>
    </row>
    <row r="119" spans="1:14" x14ac:dyDescent="0.15">
      <c r="A119" s="55" t="s">
        <v>179</v>
      </c>
      <c r="B119" s="55">
        <v>4</v>
      </c>
      <c r="C119" s="52" t="str">
        <f t="shared" si="1"/>
        <v/>
      </c>
      <c r="D119" s="52" t="s">
        <v>4062</v>
      </c>
      <c r="E119" s="56" t="s">
        <v>43</v>
      </c>
      <c r="F119" s="56"/>
      <c r="G119" s="56" t="s">
        <v>17</v>
      </c>
      <c r="H119" s="56" t="s">
        <v>2267</v>
      </c>
      <c r="I119" s="56" t="s">
        <v>18</v>
      </c>
      <c r="J119" s="56"/>
      <c r="K119" s="56">
        <v>3</v>
      </c>
      <c r="L119" s="56">
        <v>1</v>
      </c>
      <c r="M119" s="56">
        <v>4</v>
      </c>
      <c r="N119" s="57" t="s">
        <v>126</v>
      </c>
    </row>
    <row r="120" spans="1:14" x14ac:dyDescent="0.15">
      <c r="A120" s="52" t="s">
        <v>180</v>
      </c>
      <c r="B120" s="52">
        <v>4</v>
      </c>
      <c r="C120" s="52" t="str">
        <f t="shared" si="1"/>
        <v/>
      </c>
      <c r="D120" s="52" t="s">
        <v>4062</v>
      </c>
      <c r="E120" s="53" t="s">
        <v>43</v>
      </c>
      <c r="F120" s="53"/>
      <c r="G120" s="53" t="s">
        <v>17</v>
      </c>
      <c r="H120" s="53" t="s">
        <v>2267</v>
      </c>
      <c r="I120" s="53" t="s">
        <v>18</v>
      </c>
      <c r="J120" s="53"/>
      <c r="K120" s="53">
        <v>3</v>
      </c>
      <c r="L120" s="53">
        <v>3</v>
      </c>
      <c r="M120" s="53">
        <v>1</v>
      </c>
      <c r="N120" s="54" t="s">
        <v>10</v>
      </c>
    </row>
    <row r="121" spans="1:14" x14ac:dyDescent="0.15">
      <c r="A121" s="52" t="s">
        <v>181</v>
      </c>
      <c r="B121" s="52">
        <v>4</v>
      </c>
      <c r="C121" s="52" t="str">
        <f t="shared" si="1"/>
        <v/>
      </c>
      <c r="D121" s="52" t="s">
        <v>4062</v>
      </c>
      <c r="E121" s="53" t="s">
        <v>43</v>
      </c>
      <c r="F121" s="53"/>
      <c r="G121" s="53" t="s">
        <v>17</v>
      </c>
      <c r="H121" s="53" t="s">
        <v>2267</v>
      </c>
      <c r="I121" s="53" t="s">
        <v>18</v>
      </c>
      <c r="J121" s="53"/>
      <c r="K121" s="53">
        <v>3</v>
      </c>
      <c r="L121" s="53">
        <v>3</v>
      </c>
      <c r="M121" s="53">
        <v>2</v>
      </c>
      <c r="N121" s="54" t="s">
        <v>182</v>
      </c>
    </row>
    <row r="122" spans="1:14" x14ac:dyDescent="0.15">
      <c r="A122" s="55" t="s">
        <v>183</v>
      </c>
      <c r="B122" s="55">
        <v>4</v>
      </c>
      <c r="C122" s="52" t="str">
        <f t="shared" si="1"/>
        <v/>
      </c>
      <c r="D122" s="52" t="s">
        <v>4062</v>
      </c>
      <c r="E122" s="56" t="s">
        <v>43</v>
      </c>
      <c r="F122" s="56"/>
      <c r="G122" s="56" t="s">
        <v>17</v>
      </c>
      <c r="H122" s="56" t="s">
        <v>2267</v>
      </c>
      <c r="I122" s="56" t="s">
        <v>18</v>
      </c>
      <c r="J122" s="56"/>
      <c r="K122" s="56">
        <v>3</v>
      </c>
      <c r="L122" s="56">
        <v>2</v>
      </c>
      <c r="M122" s="56">
        <v>3</v>
      </c>
      <c r="N122" s="57" t="s">
        <v>184</v>
      </c>
    </row>
    <row r="123" spans="1:14" x14ac:dyDescent="0.15">
      <c r="A123" s="52" t="s">
        <v>185</v>
      </c>
      <c r="B123" s="52">
        <v>4</v>
      </c>
      <c r="C123" s="52" t="str">
        <f t="shared" si="1"/>
        <v/>
      </c>
      <c r="D123" s="52" t="s">
        <v>4062</v>
      </c>
      <c r="E123" s="53" t="s">
        <v>43</v>
      </c>
      <c r="F123" s="53"/>
      <c r="G123" s="53" t="s">
        <v>17</v>
      </c>
      <c r="H123" s="53" t="s">
        <v>2267</v>
      </c>
      <c r="I123" s="53" t="s">
        <v>18</v>
      </c>
      <c r="J123" s="53"/>
      <c r="K123" s="53">
        <v>3</v>
      </c>
      <c r="L123" s="53">
        <v>2</v>
      </c>
      <c r="M123" s="53">
        <v>2</v>
      </c>
      <c r="N123" s="54" t="s">
        <v>167</v>
      </c>
    </row>
    <row r="124" spans="1:14" x14ac:dyDescent="0.15">
      <c r="A124" s="52" t="s">
        <v>186</v>
      </c>
      <c r="B124" s="52">
        <v>4</v>
      </c>
      <c r="C124" s="52" t="str">
        <f t="shared" si="1"/>
        <v/>
      </c>
      <c r="D124" s="52" t="s">
        <v>4062</v>
      </c>
      <c r="E124" s="53" t="s">
        <v>43</v>
      </c>
      <c r="F124" s="53"/>
      <c r="G124" s="53" t="s">
        <v>17</v>
      </c>
      <c r="H124" s="53" t="s">
        <v>2267</v>
      </c>
      <c r="I124" s="53" t="s">
        <v>18</v>
      </c>
      <c r="J124" s="53" t="s">
        <v>59</v>
      </c>
      <c r="K124" s="53">
        <v>3</v>
      </c>
      <c r="L124" s="53">
        <v>3</v>
      </c>
      <c r="M124" s="53">
        <v>3</v>
      </c>
      <c r="N124" s="54" t="s">
        <v>14</v>
      </c>
    </row>
    <row r="125" spans="1:14" x14ac:dyDescent="0.15">
      <c r="A125" s="52" t="s">
        <v>187</v>
      </c>
      <c r="B125" s="52">
        <v>4</v>
      </c>
      <c r="C125" s="52" t="str">
        <f t="shared" si="1"/>
        <v/>
      </c>
      <c r="D125" s="52">
        <v>2</v>
      </c>
      <c r="E125" s="53" t="s">
        <v>43</v>
      </c>
      <c r="F125" s="53"/>
      <c r="G125" s="53" t="s">
        <v>17</v>
      </c>
      <c r="H125" s="53" t="s">
        <v>2267</v>
      </c>
      <c r="I125" s="53" t="s">
        <v>18</v>
      </c>
      <c r="J125" s="53"/>
      <c r="K125" s="53">
        <v>3</v>
      </c>
      <c r="L125" s="53">
        <v>2</v>
      </c>
      <c r="M125" s="53">
        <v>2</v>
      </c>
      <c r="N125" s="54" t="s">
        <v>2281</v>
      </c>
    </row>
    <row r="126" spans="1:14" x14ac:dyDescent="0.15">
      <c r="A126" s="52" t="s">
        <v>188</v>
      </c>
      <c r="B126" s="52">
        <v>4</v>
      </c>
      <c r="C126" s="52" t="str">
        <f t="shared" si="1"/>
        <v/>
      </c>
      <c r="D126" s="52" t="s">
        <v>4062</v>
      </c>
      <c r="E126" s="53" t="s">
        <v>43</v>
      </c>
      <c r="F126" s="53"/>
      <c r="G126" s="53" t="s">
        <v>17</v>
      </c>
      <c r="H126" s="53" t="s">
        <v>2267</v>
      </c>
      <c r="I126" s="53" t="s">
        <v>18</v>
      </c>
      <c r="J126" s="53" t="s">
        <v>38</v>
      </c>
      <c r="K126" s="53">
        <v>3</v>
      </c>
      <c r="L126" s="53">
        <v>5</v>
      </c>
      <c r="M126" s="53">
        <v>1</v>
      </c>
      <c r="N126" s="54"/>
    </row>
    <row r="127" spans="1:14" x14ac:dyDescent="0.15">
      <c r="A127" s="52" t="s">
        <v>189</v>
      </c>
      <c r="B127" s="52">
        <v>4</v>
      </c>
      <c r="C127" s="52" t="str">
        <f t="shared" si="1"/>
        <v/>
      </c>
      <c r="D127" s="52" t="s">
        <v>4062</v>
      </c>
      <c r="E127" s="53" t="s">
        <v>43</v>
      </c>
      <c r="F127" s="53"/>
      <c r="G127" s="53" t="s">
        <v>17</v>
      </c>
      <c r="H127" s="53" t="s">
        <v>2267</v>
      </c>
      <c r="I127" s="53" t="s">
        <v>18</v>
      </c>
      <c r="J127" s="53" t="s">
        <v>59</v>
      </c>
      <c r="K127" s="53">
        <v>3</v>
      </c>
      <c r="L127" s="53">
        <v>1</v>
      </c>
      <c r="M127" s="53">
        <v>4</v>
      </c>
      <c r="N127" s="54" t="s">
        <v>14</v>
      </c>
    </row>
    <row r="128" spans="1:14" x14ac:dyDescent="0.15">
      <c r="A128" s="52" t="s">
        <v>190</v>
      </c>
      <c r="B128" s="52">
        <v>4</v>
      </c>
      <c r="C128" s="52" t="str">
        <f t="shared" si="1"/>
        <v/>
      </c>
      <c r="D128" s="52" t="s">
        <v>4062</v>
      </c>
      <c r="E128" s="53" t="s">
        <v>43</v>
      </c>
      <c r="F128" s="53"/>
      <c r="G128" s="53" t="s">
        <v>17</v>
      </c>
      <c r="H128" s="53" t="s">
        <v>2267</v>
      </c>
      <c r="I128" s="53" t="s">
        <v>18</v>
      </c>
      <c r="J128" s="53"/>
      <c r="K128" s="53">
        <v>4</v>
      </c>
      <c r="L128" s="53">
        <v>2</v>
      </c>
      <c r="M128" s="53">
        <v>5</v>
      </c>
      <c r="N128" s="54" t="s">
        <v>10</v>
      </c>
    </row>
    <row r="129" spans="1:14" x14ac:dyDescent="0.15">
      <c r="A129" s="52" t="s">
        <v>191</v>
      </c>
      <c r="B129" s="52">
        <v>4</v>
      </c>
      <c r="C129" s="52" t="str">
        <f t="shared" si="1"/>
        <v/>
      </c>
      <c r="D129" s="52" t="s">
        <v>4062</v>
      </c>
      <c r="E129" s="53" t="s">
        <v>43</v>
      </c>
      <c r="F129" s="53"/>
      <c r="G129" s="53" t="s">
        <v>17</v>
      </c>
      <c r="H129" s="53" t="s">
        <v>2267</v>
      </c>
      <c r="I129" s="53" t="s">
        <v>18</v>
      </c>
      <c r="J129" s="53"/>
      <c r="K129" s="53">
        <v>4</v>
      </c>
      <c r="L129" s="53">
        <v>4</v>
      </c>
      <c r="M129" s="53">
        <v>5</v>
      </c>
      <c r="N129" s="54"/>
    </row>
    <row r="130" spans="1:14" x14ac:dyDescent="0.15">
      <c r="A130" s="52" t="s">
        <v>192</v>
      </c>
      <c r="B130" s="52">
        <v>4</v>
      </c>
      <c r="C130" s="52" t="str">
        <f t="shared" si="1"/>
        <v/>
      </c>
      <c r="D130" s="52" t="s">
        <v>4062</v>
      </c>
      <c r="E130" s="53" t="s">
        <v>43</v>
      </c>
      <c r="F130" s="53"/>
      <c r="G130" s="53" t="s">
        <v>17</v>
      </c>
      <c r="H130" s="53" t="s">
        <v>2267</v>
      </c>
      <c r="I130" s="53" t="s">
        <v>18</v>
      </c>
      <c r="J130" s="53"/>
      <c r="K130" s="53">
        <v>4</v>
      </c>
      <c r="L130" s="53">
        <v>2</v>
      </c>
      <c r="M130" s="53">
        <v>4</v>
      </c>
      <c r="N130" s="54" t="s">
        <v>193</v>
      </c>
    </row>
    <row r="131" spans="1:14" x14ac:dyDescent="0.15">
      <c r="A131" s="52" t="s">
        <v>194</v>
      </c>
      <c r="B131" s="52">
        <v>4</v>
      </c>
      <c r="C131" s="52" t="str">
        <f t="shared" ref="C131:C194" si="2">IF(D131="","",IF(D131&gt;B131,D131-B131,""))</f>
        <v/>
      </c>
      <c r="D131" s="52" t="s">
        <v>4062</v>
      </c>
      <c r="E131" s="53" t="s">
        <v>43</v>
      </c>
      <c r="F131" s="53"/>
      <c r="G131" s="53" t="s">
        <v>17</v>
      </c>
      <c r="H131" s="53" t="s">
        <v>2267</v>
      </c>
      <c r="I131" s="53" t="s">
        <v>18</v>
      </c>
      <c r="J131" s="53" t="s">
        <v>59</v>
      </c>
      <c r="K131" s="53">
        <v>4</v>
      </c>
      <c r="L131" s="53">
        <v>2</v>
      </c>
      <c r="M131" s="53">
        <v>7</v>
      </c>
      <c r="N131" s="54"/>
    </row>
    <row r="132" spans="1:14" x14ac:dyDescent="0.15">
      <c r="A132" s="52" t="s">
        <v>195</v>
      </c>
      <c r="B132" s="52">
        <v>2</v>
      </c>
      <c r="C132" s="52" t="str">
        <f t="shared" si="2"/>
        <v/>
      </c>
      <c r="D132" s="52" t="s">
        <v>4062</v>
      </c>
      <c r="E132" s="53" t="s">
        <v>43</v>
      </c>
      <c r="F132" s="53"/>
      <c r="G132" s="53" t="s">
        <v>17</v>
      </c>
      <c r="H132" s="53" t="s">
        <v>2267</v>
      </c>
      <c r="I132" s="53" t="s">
        <v>18</v>
      </c>
      <c r="J132" s="53"/>
      <c r="K132" s="53">
        <v>4</v>
      </c>
      <c r="L132" s="53">
        <v>3</v>
      </c>
      <c r="M132" s="53">
        <v>5</v>
      </c>
      <c r="N132" s="54" t="s">
        <v>14</v>
      </c>
    </row>
    <row r="133" spans="1:14" x14ac:dyDescent="0.15">
      <c r="A133" s="55" t="s">
        <v>196</v>
      </c>
      <c r="B133" s="55">
        <v>4</v>
      </c>
      <c r="C133" s="52" t="str">
        <f t="shared" si="2"/>
        <v/>
      </c>
      <c r="D133" s="52" t="s">
        <v>4062</v>
      </c>
      <c r="E133" s="56" t="s">
        <v>43</v>
      </c>
      <c r="F133" s="56"/>
      <c r="G133" s="56" t="s">
        <v>17</v>
      </c>
      <c r="H133" s="56" t="s">
        <v>2267</v>
      </c>
      <c r="I133" s="56" t="s">
        <v>18</v>
      </c>
      <c r="J133" s="56"/>
      <c r="K133" s="56">
        <v>4</v>
      </c>
      <c r="L133" s="56">
        <v>4</v>
      </c>
      <c r="M133" s="56">
        <v>4</v>
      </c>
      <c r="N133" s="57" t="s">
        <v>126</v>
      </c>
    </row>
    <row r="134" spans="1:14" x14ac:dyDescent="0.15">
      <c r="A134" s="52" t="s">
        <v>197</v>
      </c>
      <c r="B134" s="52">
        <v>4</v>
      </c>
      <c r="C134" s="52" t="str">
        <f t="shared" si="2"/>
        <v/>
      </c>
      <c r="D134" s="52" t="s">
        <v>4062</v>
      </c>
      <c r="E134" s="53" t="s">
        <v>43</v>
      </c>
      <c r="F134" s="53"/>
      <c r="G134" s="53" t="s">
        <v>17</v>
      </c>
      <c r="H134" s="53" t="s">
        <v>2267</v>
      </c>
      <c r="I134" s="53" t="s">
        <v>18</v>
      </c>
      <c r="J134" s="53"/>
      <c r="K134" s="53">
        <v>4</v>
      </c>
      <c r="L134" s="53">
        <v>2</v>
      </c>
      <c r="M134" s="53">
        <v>4</v>
      </c>
      <c r="N134" s="54" t="s">
        <v>173</v>
      </c>
    </row>
    <row r="135" spans="1:14" x14ac:dyDescent="0.15">
      <c r="A135" s="52" t="s">
        <v>198</v>
      </c>
      <c r="B135" s="52">
        <v>4</v>
      </c>
      <c r="C135" s="52" t="str">
        <f t="shared" si="2"/>
        <v/>
      </c>
      <c r="D135" s="52" t="s">
        <v>4062</v>
      </c>
      <c r="E135" s="53" t="s">
        <v>43</v>
      </c>
      <c r="F135" s="53"/>
      <c r="G135" s="53" t="s">
        <v>17</v>
      </c>
      <c r="H135" s="53" t="s">
        <v>2267</v>
      </c>
      <c r="I135" s="53" t="s">
        <v>18</v>
      </c>
      <c r="J135" s="53"/>
      <c r="K135" s="53">
        <v>5</v>
      </c>
      <c r="L135" s="53">
        <v>4</v>
      </c>
      <c r="M135" s="53">
        <v>5</v>
      </c>
      <c r="N135" s="54" t="s">
        <v>4010</v>
      </c>
    </row>
    <row r="136" spans="1:14" x14ac:dyDescent="0.15">
      <c r="A136" s="52" t="s">
        <v>199</v>
      </c>
      <c r="B136" s="52">
        <v>4</v>
      </c>
      <c r="C136" s="52" t="str">
        <f t="shared" si="2"/>
        <v/>
      </c>
      <c r="D136" s="52" t="s">
        <v>4062</v>
      </c>
      <c r="E136" s="53" t="s">
        <v>43</v>
      </c>
      <c r="F136" s="53"/>
      <c r="G136" s="53" t="s">
        <v>17</v>
      </c>
      <c r="H136" s="53" t="s">
        <v>2267</v>
      </c>
      <c r="I136" s="53" t="s">
        <v>18</v>
      </c>
      <c r="J136" s="53"/>
      <c r="K136" s="53">
        <v>5</v>
      </c>
      <c r="L136" s="53">
        <v>5</v>
      </c>
      <c r="M136" s="53">
        <v>4</v>
      </c>
      <c r="N136" s="54" t="s">
        <v>14</v>
      </c>
    </row>
    <row r="137" spans="1:14" x14ac:dyDescent="0.15">
      <c r="A137" s="52" t="s">
        <v>200</v>
      </c>
      <c r="B137" s="52">
        <v>4</v>
      </c>
      <c r="C137" s="52" t="str">
        <f t="shared" si="2"/>
        <v/>
      </c>
      <c r="D137" s="52" t="s">
        <v>4062</v>
      </c>
      <c r="E137" s="53" t="s">
        <v>43</v>
      </c>
      <c r="F137" s="53"/>
      <c r="G137" s="53" t="s">
        <v>17</v>
      </c>
      <c r="H137" s="53" t="s">
        <v>2267</v>
      </c>
      <c r="I137" s="53" t="s">
        <v>18</v>
      </c>
      <c r="J137" s="53"/>
      <c r="K137" s="53">
        <v>5</v>
      </c>
      <c r="L137" s="53">
        <v>2</v>
      </c>
      <c r="M137" s="53">
        <v>7</v>
      </c>
      <c r="N137" s="54" t="s">
        <v>2366</v>
      </c>
    </row>
    <row r="138" spans="1:14" x14ac:dyDescent="0.15">
      <c r="A138" s="52" t="s">
        <v>201</v>
      </c>
      <c r="B138" s="52">
        <v>4</v>
      </c>
      <c r="C138" s="52" t="str">
        <f t="shared" si="2"/>
        <v/>
      </c>
      <c r="D138" s="52" t="s">
        <v>4062</v>
      </c>
      <c r="E138" s="53" t="s">
        <v>43</v>
      </c>
      <c r="F138" s="53"/>
      <c r="G138" s="53" t="s">
        <v>17</v>
      </c>
      <c r="H138" s="53" t="s">
        <v>2267</v>
      </c>
      <c r="I138" s="53" t="s">
        <v>18</v>
      </c>
      <c r="J138" s="53"/>
      <c r="K138" s="53">
        <v>5</v>
      </c>
      <c r="L138" s="53">
        <v>4</v>
      </c>
      <c r="M138" s="53">
        <v>2</v>
      </c>
      <c r="N138" s="54" t="s">
        <v>202</v>
      </c>
    </row>
    <row r="139" spans="1:14" x14ac:dyDescent="0.15">
      <c r="A139" s="52" t="s">
        <v>203</v>
      </c>
      <c r="B139" s="52">
        <v>4</v>
      </c>
      <c r="C139" s="52" t="str">
        <f t="shared" si="2"/>
        <v/>
      </c>
      <c r="D139" s="52" t="s">
        <v>4062</v>
      </c>
      <c r="E139" s="53" t="s">
        <v>43</v>
      </c>
      <c r="F139" s="53"/>
      <c r="G139" s="53" t="s">
        <v>17</v>
      </c>
      <c r="H139" s="53" t="s">
        <v>2267</v>
      </c>
      <c r="I139" s="53" t="s">
        <v>18</v>
      </c>
      <c r="J139" s="53"/>
      <c r="K139" s="53">
        <v>5</v>
      </c>
      <c r="L139" s="53">
        <v>4</v>
      </c>
      <c r="M139" s="53">
        <v>4</v>
      </c>
      <c r="N139" s="54" t="s">
        <v>2286</v>
      </c>
    </row>
    <row r="140" spans="1:14" x14ac:dyDescent="0.15">
      <c r="A140" s="52" t="s">
        <v>204</v>
      </c>
      <c r="B140" s="52">
        <v>4</v>
      </c>
      <c r="C140" s="52" t="str">
        <f t="shared" si="2"/>
        <v/>
      </c>
      <c r="D140" s="52" t="s">
        <v>4062</v>
      </c>
      <c r="E140" s="53" t="s">
        <v>43</v>
      </c>
      <c r="F140" s="53"/>
      <c r="G140" s="53" t="s">
        <v>17</v>
      </c>
      <c r="H140" s="53" t="s">
        <v>2267</v>
      </c>
      <c r="I140" s="53" t="s">
        <v>18</v>
      </c>
      <c r="J140" s="53"/>
      <c r="K140" s="53">
        <v>5</v>
      </c>
      <c r="L140" s="53">
        <v>4</v>
      </c>
      <c r="M140" s="53">
        <v>4</v>
      </c>
      <c r="N140" s="54" t="s">
        <v>205</v>
      </c>
    </row>
    <row r="141" spans="1:14" x14ac:dyDescent="0.15">
      <c r="A141" s="52" t="s">
        <v>206</v>
      </c>
      <c r="B141" s="52">
        <v>4</v>
      </c>
      <c r="C141" s="52" t="str">
        <f t="shared" si="2"/>
        <v/>
      </c>
      <c r="D141" s="52" t="s">
        <v>4062</v>
      </c>
      <c r="E141" s="53" t="s">
        <v>43</v>
      </c>
      <c r="F141" s="53"/>
      <c r="G141" s="53" t="s">
        <v>17</v>
      </c>
      <c r="H141" s="53" t="s">
        <v>2267</v>
      </c>
      <c r="I141" s="53" t="s">
        <v>18</v>
      </c>
      <c r="J141" s="53"/>
      <c r="K141" s="53">
        <v>6</v>
      </c>
      <c r="L141" s="53">
        <v>4</v>
      </c>
      <c r="M141" s="53">
        <v>7</v>
      </c>
      <c r="N141" s="54" t="s">
        <v>126</v>
      </c>
    </row>
    <row r="142" spans="1:14" x14ac:dyDescent="0.15">
      <c r="A142" s="52" t="s">
        <v>207</v>
      </c>
      <c r="B142" s="52">
        <v>3</v>
      </c>
      <c r="C142" s="52" t="str">
        <f t="shared" si="2"/>
        <v/>
      </c>
      <c r="D142" s="52" t="s">
        <v>4062</v>
      </c>
      <c r="E142" s="53" t="s">
        <v>43</v>
      </c>
      <c r="F142" s="53"/>
      <c r="G142" s="53" t="s">
        <v>17</v>
      </c>
      <c r="H142" s="53" t="s">
        <v>2267</v>
      </c>
      <c r="I142" s="53" t="s">
        <v>18</v>
      </c>
      <c r="J142" s="53"/>
      <c r="K142" s="53">
        <v>6</v>
      </c>
      <c r="L142" s="53">
        <v>6</v>
      </c>
      <c r="M142" s="53">
        <v>5</v>
      </c>
      <c r="N142" s="54" t="s">
        <v>14</v>
      </c>
    </row>
    <row r="143" spans="1:14" x14ac:dyDescent="0.15">
      <c r="A143" s="52" t="s">
        <v>208</v>
      </c>
      <c r="B143" s="52">
        <v>4</v>
      </c>
      <c r="C143" s="52" t="str">
        <f t="shared" si="2"/>
        <v/>
      </c>
      <c r="D143" s="52" t="s">
        <v>4062</v>
      </c>
      <c r="E143" s="53" t="s">
        <v>43</v>
      </c>
      <c r="F143" s="53"/>
      <c r="G143" s="53" t="s">
        <v>17</v>
      </c>
      <c r="H143" s="53" t="s">
        <v>2267</v>
      </c>
      <c r="I143" s="53" t="s">
        <v>18</v>
      </c>
      <c r="J143" s="53"/>
      <c r="K143" s="53">
        <v>6</v>
      </c>
      <c r="L143" s="53">
        <v>5</v>
      </c>
      <c r="M143" s="53">
        <v>2</v>
      </c>
      <c r="N143" s="54" t="s">
        <v>10</v>
      </c>
    </row>
    <row r="144" spans="1:14" x14ac:dyDescent="0.15">
      <c r="A144" s="55" t="s">
        <v>209</v>
      </c>
      <c r="B144" s="55">
        <v>4</v>
      </c>
      <c r="C144" s="52" t="str">
        <f t="shared" si="2"/>
        <v/>
      </c>
      <c r="D144" s="52" t="s">
        <v>4062</v>
      </c>
      <c r="E144" s="56" t="s">
        <v>43</v>
      </c>
      <c r="F144" s="56"/>
      <c r="G144" s="56" t="s">
        <v>17</v>
      </c>
      <c r="H144" s="56" t="s">
        <v>2267</v>
      </c>
      <c r="I144" s="56" t="s">
        <v>18</v>
      </c>
      <c r="J144" s="56"/>
      <c r="K144" s="56">
        <v>6</v>
      </c>
      <c r="L144" s="56">
        <v>6</v>
      </c>
      <c r="M144" s="56">
        <v>7</v>
      </c>
      <c r="N144" s="57"/>
    </row>
    <row r="145" spans="1:14" x14ac:dyDescent="0.15">
      <c r="A145" s="55" t="s">
        <v>210</v>
      </c>
      <c r="B145" s="55">
        <v>4</v>
      </c>
      <c r="C145" s="52" t="str">
        <f t="shared" si="2"/>
        <v/>
      </c>
      <c r="D145" s="52">
        <v>2</v>
      </c>
      <c r="E145" s="56" t="s">
        <v>43</v>
      </c>
      <c r="F145" s="56"/>
      <c r="G145" s="56" t="s">
        <v>17</v>
      </c>
      <c r="H145" s="56" t="s">
        <v>2267</v>
      </c>
      <c r="I145" s="56" t="s">
        <v>18</v>
      </c>
      <c r="J145" s="56"/>
      <c r="K145" s="56">
        <v>7</v>
      </c>
      <c r="L145" s="56">
        <v>6</v>
      </c>
      <c r="M145" s="56">
        <v>6</v>
      </c>
      <c r="N145" s="57" t="s">
        <v>211</v>
      </c>
    </row>
    <row r="146" spans="1:14" x14ac:dyDescent="0.15">
      <c r="A146" s="52" t="s">
        <v>212</v>
      </c>
      <c r="B146" s="52">
        <v>4</v>
      </c>
      <c r="C146" s="52" t="str">
        <f t="shared" si="2"/>
        <v/>
      </c>
      <c r="D146" s="52" t="s">
        <v>4062</v>
      </c>
      <c r="E146" s="53" t="s">
        <v>43</v>
      </c>
      <c r="F146" s="53"/>
      <c r="G146" s="53" t="s">
        <v>17</v>
      </c>
      <c r="H146" s="53" t="s">
        <v>2267</v>
      </c>
      <c r="I146" s="53" t="s">
        <v>18</v>
      </c>
      <c r="J146" s="53" t="s">
        <v>59</v>
      </c>
      <c r="K146" s="53">
        <v>7</v>
      </c>
      <c r="L146" s="53">
        <v>9</v>
      </c>
      <c r="M146" s="53">
        <v>5</v>
      </c>
      <c r="N146" s="54"/>
    </row>
    <row r="147" spans="1:14" x14ac:dyDescent="0.15">
      <c r="A147" s="52" t="s">
        <v>213</v>
      </c>
      <c r="B147" s="52">
        <v>4</v>
      </c>
      <c r="C147" s="52" t="str">
        <f t="shared" si="2"/>
        <v/>
      </c>
      <c r="D147" s="52" t="s">
        <v>4062</v>
      </c>
      <c r="E147" s="53" t="s">
        <v>43</v>
      </c>
      <c r="F147" s="53"/>
      <c r="G147" s="53" t="s">
        <v>17</v>
      </c>
      <c r="H147" s="53" t="s">
        <v>2267</v>
      </c>
      <c r="I147" s="53" t="s">
        <v>18</v>
      </c>
      <c r="J147" s="53"/>
      <c r="K147" s="53">
        <v>7</v>
      </c>
      <c r="L147" s="53">
        <v>7</v>
      </c>
      <c r="M147" s="53">
        <v>7</v>
      </c>
      <c r="N147" s="54"/>
    </row>
    <row r="148" spans="1:14" x14ac:dyDescent="0.15">
      <c r="A148" s="52" t="s">
        <v>215</v>
      </c>
      <c r="B148" s="52">
        <v>2</v>
      </c>
      <c r="C148" s="52" t="str">
        <f t="shared" si="2"/>
        <v/>
      </c>
      <c r="D148" s="52">
        <v>2</v>
      </c>
      <c r="E148" s="53" t="s">
        <v>214</v>
      </c>
      <c r="F148" s="53"/>
      <c r="G148" s="53" t="s">
        <v>44</v>
      </c>
      <c r="H148" s="53" t="s">
        <v>24</v>
      </c>
      <c r="I148" s="53" t="s">
        <v>20</v>
      </c>
      <c r="J148" s="53"/>
      <c r="K148" s="53">
        <v>1</v>
      </c>
      <c r="L148" s="53">
        <v>0</v>
      </c>
      <c r="M148" s="53">
        <v>0</v>
      </c>
      <c r="N148" s="54" t="s">
        <v>216</v>
      </c>
    </row>
    <row r="149" spans="1:14" x14ac:dyDescent="0.15">
      <c r="A149" s="52" t="s">
        <v>217</v>
      </c>
      <c r="B149" s="52">
        <v>2</v>
      </c>
      <c r="C149" s="52" t="str">
        <f t="shared" si="2"/>
        <v/>
      </c>
      <c r="D149" s="52" t="s">
        <v>4062</v>
      </c>
      <c r="E149" s="53" t="s">
        <v>214</v>
      </c>
      <c r="F149" s="53"/>
      <c r="G149" s="53" t="s">
        <v>44</v>
      </c>
      <c r="H149" s="53" t="s">
        <v>34</v>
      </c>
      <c r="I149" s="53" t="s">
        <v>20</v>
      </c>
      <c r="J149" s="53"/>
      <c r="K149" s="53">
        <v>1</v>
      </c>
      <c r="L149" s="53">
        <v>0</v>
      </c>
      <c r="M149" s="53">
        <v>0</v>
      </c>
      <c r="N149" s="54" t="s">
        <v>218</v>
      </c>
    </row>
    <row r="150" spans="1:14" x14ac:dyDescent="0.15">
      <c r="A150" s="52" t="s">
        <v>219</v>
      </c>
      <c r="B150" s="52">
        <v>2</v>
      </c>
      <c r="C150" s="52" t="str">
        <f t="shared" si="2"/>
        <v/>
      </c>
      <c r="D150" s="52">
        <v>2</v>
      </c>
      <c r="E150" s="53" t="s">
        <v>214</v>
      </c>
      <c r="F150" s="53"/>
      <c r="G150" s="53" t="s">
        <v>44</v>
      </c>
      <c r="H150" s="53" t="s">
        <v>24</v>
      </c>
      <c r="I150" s="53" t="s">
        <v>20</v>
      </c>
      <c r="J150" s="53"/>
      <c r="K150" s="53">
        <v>2</v>
      </c>
      <c r="L150" s="53">
        <v>0</v>
      </c>
      <c r="M150" s="53">
        <v>0</v>
      </c>
      <c r="N150" s="54" t="s">
        <v>3628</v>
      </c>
    </row>
    <row r="151" spans="1:14" x14ac:dyDescent="0.15">
      <c r="A151" s="52" t="s">
        <v>220</v>
      </c>
      <c r="B151" s="52">
        <v>2</v>
      </c>
      <c r="C151" s="52" t="str">
        <f t="shared" si="2"/>
        <v/>
      </c>
      <c r="D151" s="52">
        <v>2</v>
      </c>
      <c r="E151" s="53" t="s">
        <v>214</v>
      </c>
      <c r="F151" s="53"/>
      <c r="G151" s="53" t="s">
        <v>44</v>
      </c>
      <c r="H151" s="53" t="s">
        <v>24</v>
      </c>
      <c r="I151" s="53" t="s">
        <v>20</v>
      </c>
      <c r="J151" s="53"/>
      <c r="K151" s="53">
        <v>2</v>
      </c>
      <c r="L151" s="53">
        <v>0</v>
      </c>
      <c r="M151" s="53">
        <v>0</v>
      </c>
      <c r="N151" s="54" t="s">
        <v>221</v>
      </c>
    </row>
    <row r="152" spans="1:14" x14ac:dyDescent="0.15">
      <c r="A152" s="52" t="s">
        <v>222</v>
      </c>
      <c r="B152" s="52">
        <v>2</v>
      </c>
      <c r="C152" s="52" t="str">
        <f t="shared" si="2"/>
        <v/>
      </c>
      <c r="D152" s="52" t="s">
        <v>4062</v>
      </c>
      <c r="E152" s="53" t="s">
        <v>214</v>
      </c>
      <c r="F152" s="53"/>
      <c r="G152" s="53" t="s">
        <v>44</v>
      </c>
      <c r="H152" s="53" t="s">
        <v>24</v>
      </c>
      <c r="I152" s="53" t="s">
        <v>20</v>
      </c>
      <c r="J152" s="53"/>
      <c r="K152" s="53">
        <v>3</v>
      </c>
      <c r="L152" s="53">
        <v>0</v>
      </c>
      <c r="M152" s="53">
        <v>0</v>
      </c>
      <c r="N152" s="54" t="s">
        <v>2336</v>
      </c>
    </row>
    <row r="153" spans="1:14" x14ac:dyDescent="0.15">
      <c r="A153" s="52" t="s">
        <v>223</v>
      </c>
      <c r="B153" s="52">
        <v>2</v>
      </c>
      <c r="C153" s="52" t="str">
        <f t="shared" si="2"/>
        <v/>
      </c>
      <c r="D153" s="52">
        <v>2</v>
      </c>
      <c r="E153" s="53" t="s">
        <v>214</v>
      </c>
      <c r="F153" s="53"/>
      <c r="G153" s="53" t="s">
        <v>44</v>
      </c>
      <c r="H153" s="53" t="s">
        <v>24</v>
      </c>
      <c r="I153" s="53" t="s">
        <v>20</v>
      </c>
      <c r="J153" s="53"/>
      <c r="K153" s="53">
        <v>4</v>
      </c>
      <c r="L153" s="53">
        <v>0</v>
      </c>
      <c r="M153" s="53">
        <v>0</v>
      </c>
      <c r="N153" s="54" t="s">
        <v>2337</v>
      </c>
    </row>
    <row r="154" spans="1:14" x14ac:dyDescent="0.15">
      <c r="A154" s="52" t="s">
        <v>224</v>
      </c>
      <c r="B154" s="52">
        <v>1</v>
      </c>
      <c r="C154" s="52" t="str">
        <f t="shared" si="2"/>
        <v/>
      </c>
      <c r="D154" s="52" t="s">
        <v>4062</v>
      </c>
      <c r="E154" s="53" t="s">
        <v>214</v>
      </c>
      <c r="F154" s="53"/>
      <c r="G154" s="53" t="s">
        <v>44</v>
      </c>
      <c r="H154" s="53" t="s">
        <v>34</v>
      </c>
      <c r="I154" s="53" t="s">
        <v>18</v>
      </c>
      <c r="J154" s="53"/>
      <c r="K154" s="53">
        <v>4</v>
      </c>
      <c r="L154" s="53">
        <v>2</v>
      </c>
      <c r="M154" s="53">
        <v>2</v>
      </c>
      <c r="N154" s="54" t="s">
        <v>225</v>
      </c>
    </row>
    <row r="155" spans="1:14" x14ac:dyDescent="0.15">
      <c r="A155" s="52" t="s">
        <v>226</v>
      </c>
      <c r="B155" s="52">
        <v>2</v>
      </c>
      <c r="C155" s="52" t="str">
        <f t="shared" si="2"/>
        <v/>
      </c>
      <c r="D155" s="52" t="s">
        <v>4062</v>
      </c>
      <c r="E155" s="53" t="s">
        <v>214</v>
      </c>
      <c r="F155" s="53"/>
      <c r="G155" s="53" t="s">
        <v>44</v>
      </c>
      <c r="H155" s="53" t="s">
        <v>34</v>
      </c>
      <c r="I155" s="53" t="s">
        <v>20</v>
      </c>
      <c r="J155" s="53"/>
      <c r="K155" s="53">
        <v>4</v>
      </c>
      <c r="L155" s="53">
        <v>0</v>
      </c>
      <c r="M155" s="53">
        <v>0</v>
      </c>
      <c r="N155" s="54" t="s">
        <v>2384</v>
      </c>
    </row>
    <row r="156" spans="1:14" x14ac:dyDescent="0.15">
      <c r="A156" s="52" t="s">
        <v>227</v>
      </c>
      <c r="B156" s="52">
        <v>2</v>
      </c>
      <c r="C156" s="52" t="str">
        <f t="shared" si="2"/>
        <v/>
      </c>
      <c r="D156" s="52" t="s">
        <v>4062</v>
      </c>
      <c r="E156" s="53" t="s">
        <v>214</v>
      </c>
      <c r="F156" s="53"/>
      <c r="G156" s="53" t="s">
        <v>44</v>
      </c>
      <c r="H156" s="53" t="s">
        <v>24</v>
      </c>
      <c r="I156" s="53" t="s">
        <v>18</v>
      </c>
      <c r="J156" s="53"/>
      <c r="K156" s="53">
        <v>5</v>
      </c>
      <c r="L156" s="53">
        <v>4</v>
      </c>
      <c r="M156" s="53">
        <v>4</v>
      </c>
      <c r="N156" s="54" t="s">
        <v>2339</v>
      </c>
    </row>
    <row r="157" spans="1:14" x14ac:dyDescent="0.15">
      <c r="A157" s="52" t="s">
        <v>228</v>
      </c>
      <c r="B157" s="52">
        <v>2</v>
      </c>
      <c r="C157" s="52" t="str">
        <f t="shared" si="2"/>
        <v/>
      </c>
      <c r="D157" s="52">
        <v>1</v>
      </c>
      <c r="E157" s="53" t="s">
        <v>214</v>
      </c>
      <c r="F157" s="53"/>
      <c r="G157" s="53" t="s">
        <v>44</v>
      </c>
      <c r="H157" s="53" t="s">
        <v>34</v>
      </c>
      <c r="I157" s="53" t="s">
        <v>20</v>
      </c>
      <c r="J157" s="53"/>
      <c r="K157" s="53">
        <v>5</v>
      </c>
      <c r="L157" s="53">
        <v>0</v>
      </c>
      <c r="M157" s="53">
        <v>0</v>
      </c>
      <c r="N157" s="54" t="s">
        <v>3713</v>
      </c>
    </row>
    <row r="158" spans="1:14" x14ac:dyDescent="0.15">
      <c r="A158" s="52" t="s">
        <v>229</v>
      </c>
      <c r="B158" s="52">
        <v>2</v>
      </c>
      <c r="C158" s="52" t="str">
        <f t="shared" si="2"/>
        <v/>
      </c>
      <c r="D158" s="52">
        <v>2</v>
      </c>
      <c r="E158" s="53" t="s">
        <v>214</v>
      </c>
      <c r="F158" s="53"/>
      <c r="G158" s="53" t="s">
        <v>44</v>
      </c>
      <c r="H158" s="53" t="s">
        <v>34</v>
      </c>
      <c r="I158" s="53" t="s">
        <v>20</v>
      </c>
      <c r="J158" s="53"/>
      <c r="K158" s="53">
        <v>5</v>
      </c>
      <c r="L158" s="53">
        <v>0</v>
      </c>
      <c r="M158" s="53">
        <v>0</v>
      </c>
      <c r="N158" s="54" t="s">
        <v>2338</v>
      </c>
    </row>
    <row r="159" spans="1:14" x14ac:dyDescent="0.15">
      <c r="A159" s="52" t="s">
        <v>230</v>
      </c>
      <c r="B159" s="52">
        <v>1</v>
      </c>
      <c r="C159" s="52" t="str">
        <f t="shared" si="2"/>
        <v/>
      </c>
      <c r="D159" s="52" t="s">
        <v>4062</v>
      </c>
      <c r="E159" s="53" t="s">
        <v>214</v>
      </c>
      <c r="F159" s="53"/>
      <c r="G159" s="53" t="s">
        <v>44</v>
      </c>
      <c r="H159" s="53" t="s">
        <v>231</v>
      </c>
      <c r="I159" s="53" t="s">
        <v>20</v>
      </c>
      <c r="J159" s="53"/>
      <c r="K159" s="53">
        <v>5</v>
      </c>
      <c r="L159" s="53">
        <v>0</v>
      </c>
      <c r="M159" s="53">
        <v>0</v>
      </c>
      <c r="N159" s="54" t="s">
        <v>2385</v>
      </c>
    </row>
    <row r="160" spans="1:14" x14ac:dyDescent="0.15">
      <c r="A160" s="52" t="s">
        <v>232</v>
      </c>
      <c r="B160" s="52">
        <v>2</v>
      </c>
      <c r="C160" s="52" t="str">
        <f t="shared" si="2"/>
        <v/>
      </c>
      <c r="D160" s="52" t="s">
        <v>4062</v>
      </c>
      <c r="E160" s="53" t="s">
        <v>214</v>
      </c>
      <c r="F160" s="53"/>
      <c r="G160" s="53" t="s">
        <v>44</v>
      </c>
      <c r="H160" s="53" t="s">
        <v>231</v>
      </c>
      <c r="I160" s="53" t="s">
        <v>18</v>
      </c>
      <c r="J160" s="53"/>
      <c r="K160" s="53">
        <v>7</v>
      </c>
      <c r="L160" s="53">
        <v>5</v>
      </c>
      <c r="M160" s="53">
        <v>5</v>
      </c>
      <c r="N160" s="54" t="s">
        <v>2340</v>
      </c>
    </row>
    <row r="161" spans="1:14" x14ac:dyDescent="0.15">
      <c r="A161" s="52" t="s">
        <v>233</v>
      </c>
      <c r="B161" s="52">
        <v>0</v>
      </c>
      <c r="C161" s="52" t="str">
        <f t="shared" si="2"/>
        <v/>
      </c>
      <c r="D161" s="52" t="s">
        <v>4062</v>
      </c>
      <c r="E161" s="53" t="s">
        <v>214</v>
      </c>
      <c r="F161" s="53"/>
      <c r="G161" s="53" t="s">
        <v>44</v>
      </c>
      <c r="H161" s="53" t="s">
        <v>231</v>
      </c>
      <c r="I161" s="53" t="s">
        <v>18</v>
      </c>
      <c r="J161" s="53"/>
      <c r="K161" s="53">
        <v>7</v>
      </c>
      <c r="L161" s="53">
        <v>5</v>
      </c>
      <c r="M161" s="53">
        <v>5</v>
      </c>
      <c r="N161" s="54" t="s">
        <v>4048</v>
      </c>
    </row>
    <row r="162" spans="1:14" x14ac:dyDescent="0.15">
      <c r="A162" s="55" t="s">
        <v>234</v>
      </c>
      <c r="B162" s="55">
        <v>0</v>
      </c>
      <c r="C162" s="52" t="str">
        <f t="shared" si="2"/>
        <v/>
      </c>
      <c r="D162" s="52" t="s">
        <v>4062</v>
      </c>
      <c r="E162" s="56" t="s">
        <v>214</v>
      </c>
      <c r="F162" s="56"/>
      <c r="G162" s="56" t="s">
        <v>44</v>
      </c>
      <c r="H162" s="56" t="s">
        <v>30</v>
      </c>
      <c r="I162" s="56" t="s">
        <v>18</v>
      </c>
      <c r="J162" s="56"/>
      <c r="K162" s="56">
        <v>9</v>
      </c>
      <c r="L162" s="56">
        <v>5</v>
      </c>
      <c r="M162" s="56">
        <v>8</v>
      </c>
      <c r="N162" s="57" t="s">
        <v>2387</v>
      </c>
    </row>
    <row r="163" spans="1:14" x14ac:dyDescent="0.15">
      <c r="A163" s="52" t="s">
        <v>236</v>
      </c>
      <c r="B163" s="52">
        <v>2</v>
      </c>
      <c r="C163" s="52" t="str">
        <f t="shared" si="2"/>
        <v/>
      </c>
      <c r="D163" s="52" t="s">
        <v>4062</v>
      </c>
      <c r="E163" s="53" t="s">
        <v>214</v>
      </c>
      <c r="F163" s="53"/>
      <c r="G163" s="53" t="s">
        <v>55</v>
      </c>
      <c r="H163" s="53" t="s">
        <v>231</v>
      </c>
      <c r="I163" s="53" t="s">
        <v>20</v>
      </c>
      <c r="J163" s="53"/>
      <c r="K163" s="53">
        <v>1</v>
      </c>
      <c r="L163" s="53">
        <v>0</v>
      </c>
      <c r="M163" s="53">
        <v>0</v>
      </c>
      <c r="N163" s="54" t="s">
        <v>2379</v>
      </c>
    </row>
    <row r="164" spans="1:14" x14ac:dyDescent="0.15">
      <c r="A164" s="55" t="s">
        <v>237</v>
      </c>
      <c r="B164" s="55">
        <v>2</v>
      </c>
      <c r="C164" s="52" t="str">
        <f t="shared" si="2"/>
        <v/>
      </c>
      <c r="D164" s="52">
        <v>2</v>
      </c>
      <c r="E164" s="56" t="s">
        <v>214</v>
      </c>
      <c r="F164" s="56"/>
      <c r="G164" s="56" t="s">
        <v>55</v>
      </c>
      <c r="H164" s="56" t="s">
        <v>24</v>
      </c>
      <c r="I164" s="56" t="s">
        <v>20</v>
      </c>
      <c r="J164" s="56"/>
      <c r="K164" s="56">
        <v>2</v>
      </c>
      <c r="L164" s="56">
        <v>0</v>
      </c>
      <c r="M164" s="56">
        <v>0</v>
      </c>
      <c r="N164" s="57" t="s">
        <v>3655</v>
      </c>
    </row>
    <row r="165" spans="1:14" x14ac:dyDescent="0.15">
      <c r="A165" s="55" t="s">
        <v>238</v>
      </c>
      <c r="B165" s="55">
        <v>2</v>
      </c>
      <c r="C165" s="52" t="str">
        <f t="shared" si="2"/>
        <v/>
      </c>
      <c r="D165" s="52">
        <v>2</v>
      </c>
      <c r="E165" s="56" t="s">
        <v>214</v>
      </c>
      <c r="F165" s="56"/>
      <c r="G165" s="56" t="s">
        <v>55</v>
      </c>
      <c r="H165" s="56" t="s">
        <v>24</v>
      </c>
      <c r="I165" s="56" t="s">
        <v>20</v>
      </c>
      <c r="J165" s="56"/>
      <c r="K165" s="56">
        <v>2</v>
      </c>
      <c r="L165" s="56">
        <v>0</v>
      </c>
      <c r="M165" s="56">
        <v>0</v>
      </c>
      <c r="N165" s="57" t="s">
        <v>2397</v>
      </c>
    </row>
    <row r="166" spans="1:14" x14ac:dyDescent="0.15">
      <c r="A166" s="52" t="s">
        <v>239</v>
      </c>
      <c r="B166" s="52">
        <v>2</v>
      </c>
      <c r="C166" s="52" t="str">
        <f t="shared" si="2"/>
        <v/>
      </c>
      <c r="D166" s="52" t="s">
        <v>4062</v>
      </c>
      <c r="E166" s="53" t="s">
        <v>214</v>
      </c>
      <c r="F166" s="53"/>
      <c r="G166" s="53" t="s">
        <v>55</v>
      </c>
      <c r="H166" s="53" t="s">
        <v>24</v>
      </c>
      <c r="I166" s="53" t="s">
        <v>20</v>
      </c>
      <c r="J166" s="53"/>
      <c r="K166" s="53">
        <v>2</v>
      </c>
      <c r="L166" s="53">
        <v>0</v>
      </c>
      <c r="M166" s="53">
        <v>0</v>
      </c>
      <c r="N166" s="54" t="s">
        <v>3654</v>
      </c>
    </row>
    <row r="167" spans="1:14" x14ac:dyDescent="0.15">
      <c r="A167" s="52" t="s">
        <v>240</v>
      </c>
      <c r="B167" s="52">
        <v>2</v>
      </c>
      <c r="C167" s="52" t="str">
        <f t="shared" si="2"/>
        <v/>
      </c>
      <c r="D167" s="52">
        <v>2</v>
      </c>
      <c r="E167" s="53" t="s">
        <v>214</v>
      </c>
      <c r="F167" s="53"/>
      <c r="G167" s="53" t="s">
        <v>55</v>
      </c>
      <c r="H167" s="53" t="s">
        <v>24</v>
      </c>
      <c r="I167" s="53" t="s">
        <v>18</v>
      </c>
      <c r="J167" s="53" t="s">
        <v>59</v>
      </c>
      <c r="K167" s="53">
        <v>2</v>
      </c>
      <c r="L167" s="53">
        <v>2</v>
      </c>
      <c r="M167" s="53">
        <v>2</v>
      </c>
      <c r="N167" s="54" t="s">
        <v>2373</v>
      </c>
    </row>
    <row r="168" spans="1:14" x14ac:dyDescent="0.15">
      <c r="A168" s="52" t="s">
        <v>241</v>
      </c>
      <c r="B168" s="52">
        <v>2</v>
      </c>
      <c r="C168" s="52" t="str">
        <f t="shared" si="2"/>
        <v/>
      </c>
      <c r="D168" s="52" t="s">
        <v>4062</v>
      </c>
      <c r="E168" s="53" t="s">
        <v>214</v>
      </c>
      <c r="F168" s="53"/>
      <c r="G168" s="53" t="s">
        <v>55</v>
      </c>
      <c r="H168" s="53" t="s">
        <v>34</v>
      </c>
      <c r="I168" s="53" t="s">
        <v>20</v>
      </c>
      <c r="J168" s="53"/>
      <c r="K168" s="53">
        <v>2</v>
      </c>
      <c r="L168" s="53">
        <v>0</v>
      </c>
      <c r="M168" s="53">
        <v>0</v>
      </c>
      <c r="N168" s="54" t="s">
        <v>2374</v>
      </c>
    </row>
    <row r="169" spans="1:14" x14ac:dyDescent="0.15">
      <c r="A169" s="52" t="s">
        <v>235</v>
      </c>
      <c r="B169" s="52">
        <v>2</v>
      </c>
      <c r="C169" s="52" t="str">
        <f t="shared" si="2"/>
        <v/>
      </c>
      <c r="D169" s="52" t="s">
        <v>4062</v>
      </c>
      <c r="E169" s="53" t="s">
        <v>214</v>
      </c>
      <c r="F169" s="53"/>
      <c r="G169" s="53" t="s">
        <v>55</v>
      </c>
      <c r="H169" s="53" t="s">
        <v>34</v>
      </c>
      <c r="I169" s="53" t="s">
        <v>20</v>
      </c>
      <c r="J169" s="53"/>
      <c r="K169" s="53">
        <v>2</v>
      </c>
      <c r="L169" s="53">
        <v>0</v>
      </c>
      <c r="M169" s="53">
        <v>0</v>
      </c>
      <c r="N169" s="54" t="s">
        <v>2378</v>
      </c>
    </row>
    <row r="170" spans="1:14" x14ac:dyDescent="0.15">
      <c r="A170" s="52" t="s">
        <v>242</v>
      </c>
      <c r="B170" s="52">
        <v>1</v>
      </c>
      <c r="C170" s="52" t="str">
        <f t="shared" si="2"/>
        <v/>
      </c>
      <c r="D170" s="52" t="s">
        <v>4062</v>
      </c>
      <c r="E170" s="53" t="s">
        <v>214</v>
      </c>
      <c r="F170" s="53"/>
      <c r="G170" s="53" t="s">
        <v>55</v>
      </c>
      <c r="H170" s="53" t="s">
        <v>231</v>
      </c>
      <c r="I170" s="53" t="s">
        <v>20</v>
      </c>
      <c r="J170" s="53"/>
      <c r="K170" s="53">
        <v>2</v>
      </c>
      <c r="L170" s="53">
        <v>0</v>
      </c>
      <c r="M170" s="53">
        <v>0</v>
      </c>
      <c r="N170" s="54" t="s">
        <v>2380</v>
      </c>
    </row>
    <row r="171" spans="1:14" x14ac:dyDescent="0.15">
      <c r="A171" s="52" t="s">
        <v>243</v>
      </c>
      <c r="B171" s="52">
        <v>2</v>
      </c>
      <c r="C171" s="52" t="str">
        <f t="shared" si="2"/>
        <v/>
      </c>
      <c r="D171" s="52">
        <v>2</v>
      </c>
      <c r="E171" s="53" t="s">
        <v>214</v>
      </c>
      <c r="F171" s="53"/>
      <c r="G171" s="53" t="s">
        <v>55</v>
      </c>
      <c r="H171" s="53" t="s">
        <v>24</v>
      </c>
      <c r="I171" s="53" t="s">
        <v>20</v>
      </c>
      <c r="J171" s="53"/>
      <c r="K171" s="53">
        <v>3</v>
      </c>
      <c r="L171" s="53">
        <v>0</v>
      </c>
      <c r="M171" s="53">
        <v>0</v>
      </c>
      <c r="N171" s="54" t="s">
        <v>2377</v>
      </c>
    </row>
    <row r="172" spans="1:14" x14ac:dyDescent="0.15">
      <c r="A172" s="52" t="s">
        <v>244</v>
      </c>
      <c r="B172" s="52">
        <v>2</v>
      </c>
      <c r="C172" s="52" t="str">
        <f t="shared" si="2"/>
        <v/>
      </c>
      <c r="D172" s="52">
        <v>2</v>
      </c>
      <c r="E172" s="53" t="s">
        <v>214</v>
      </c>
      <c r="F172" s="53"/>
      <c r="G172" s="53" t="s">
        <v>55</v>
      </c>
      <c r="H172" s="53" t="s">
        <v>24</v>
      </c>
      <c r="I172" s="53" t="s">
        <v>20</v>
      </c>
      <c r="J172" s="53"/>
      <c r="K172" s="53">
        <v>3</v>
      </c>
      <c r="L172" s="53">
        <v>0</v>
      </c>
      <c r="M172" s="53">
        <v>0</v>
      </c>
      <c r="N172" s="54" t="s">
        <v>2400</v>
      </c>
    </row>
    <row r="173" spans="1:14" x14ac:dyDescent="0.15">
      <c r="A173" s="52" t="s">
        <v>245</v>
      </c>
      <c r="B173" s="52">
        <v>2</v>
      </c>
      <c r="C173" s="52" t="str">
        <f t="shared" si="2"/>
        <v/>
      </c>
      <c r="D173" s="52">
        <v>2</v>
      </c>
      <c r="E173" s="53" t="s">
        <v>214</v>
      </c>
      <c r="F173" s="53"/>
      <c r="G173" s="53" t="s">
        <v>55</v>
      </c>
      <c r="H173" s="53" t="s">
        <v>34</v>
      </c>
      <c r="I173" s="53" t="s">
        <v>87</v>
      </c>
      <c r="J173" s="53"/>
      <c r="K173" s="53">
        <v>3</v>
      </c>
      <c r="L173" s="53">
        <v>3</v>
      </c>
      <c r="M173" s="53">
        <v>0</v>
      </c>
      <c r="N173" s="54" t="s">
        <v>2376</v>
      </c>
    </row>
    <row r="174" spans="1:14" x14ac:dyDescent="0.15">
      <c r="A174" s="52" t="s">
        <v>246</v>
      </c>
      <c r="B174" s="52">
        <v>2</v>
      </c>
      <c r="C174" s="52" t="str">
        <f t="shared" si="2"/>
        <v/>
      </c>
      <c r="D174" s="52" t="s">
        <v>4062</v>
      </c>
      <c r="E174" s="53" t="s">
        <v>214</v>
      </c>
      <c r="F174" s="53"/>
      <c r="G174" s="53" t="s">
        <v>55</v>
      </c>
      <c r="H174" s="53" t="s">
        <v>34</v>
      </c>
      <c r="I174" s="53" t="s">
        <v>20</v>
      </c>
      <c r="J174" s="53"/>
      <c r="K174" s="53">
        <v>5</v>
      </c>
      <c r="L174" s="53">
        <v>0</v>
      </c>
      <c r="M174" s="53">
        <v>0</v>
      </c>
      <c r="N174" s="54" t="s">
        <v>3650</v>
      </c>
    </row>
    <row r="175" spans="1:14" x14ac:dyDescent="0.15">
      <c r="A175" s="52" t="s">
        <v>247</v>
      </c>
      <c r="B175" s="52">
        <v>2</v>
      </c>
      <c r="C175" s="52" t="str">
        <f t="shared" si="2"/>
        <v/>
      </c>
      <c r="D175" s="52">
        <v>2</v>
      </c>
      <c r="E175" s="53" t="s">
        <v>214</v>
      </c>
      <c r="F175" s="53"/>
      <c r="G175" s="53" t="s">
        <v>55</v>
      </c>
      <c r="H175" s="53" t="s">
        <v>34</v>
      </c>
      <c r="I175" s="53" t="s">
        <v>18</v>
      </c>
      <c r="J175" s="53" t="s">
        <v>59</v>
      </c>
      <c r="K175" s="53">
        <v>6</v>
      </c>
      <c r="L175" s="53">
        <v>6</v>
      </c>
      <c r="M175" s="53">
        <v>5</v>
      </c>
      <c r="N175" s="54" t="s">
        <v>2375</v>
      </c>
    </row>
    <row r="176" spans="1:14" x14ac:dyDescent="0.15">
      <c r="A176" s="55" t="s">
        <v>248</v>
      </c>
      <c r="B176" s="55">
        <v>2</v>
      </c>
      <c r="C176" s="52" t="str">
        <f t="shared" si="2"/>
        <v/>
      </c>
      <c r="D176" s="52" t="s">
        <v>4062</v>
      </c>
      <c r="E176" s="56" t="s">
        <v>214</v>
      </c>
      <c r="F176" s="56"/>
      <c r="G176" s="56" t="s">
        <v>55</v>
      </c>
      <c r="H176" s="56" t="s">
        <v>231</v>
      </c>
      <c r="I176" s="56" t="s">
        <v>87</v>
      </c>
      <c r="J176" s="56"/>
      <c r="K176" s="56">
        <v>7</v>
      </c>
      <c r="L176" s="56">
        <v>5</v>
      </c>
      <c r="M176" s="56">
        <v>0</v>
      </c>
      <c r="N176" s="57" t="s">
        <v>2295</v>
      </c>
    </row>
    <row r="177" spans="1:14" x14ac:dyDescent="0.15">
      <c r="A177" s="52" t="s">
        <v>249</v>
      </c>
      <c r="B177" s="52">
        <v>1</v>
      </c>
      <c r="C177" s="52" t="str">
        <f t="shared" si="2"/>
        <v/>
      </c>
      <c r="D177" s="52">
        <v>1</v>
      </c>
      <c r="E177" s="53" t="s">
        <v>214</v>
      </c>
      <c r="F177" s="53"/>
      <c r="G177" s="53" t="s">
        <v>55</v>
      </c>
      <c r="H177" s="53" t="s">
        <v>30</v>
      </c>
      <c r="I177" s="53" t="s">
        <v>18</v>
      </c>
      <c r="J177" s="53" t="s">
        <v>59</v>
      </c>
      <c r="K177" s="53">
        <v>9</v>
      </c>
      <c r="L177" s="53">
        <v>8</v>
      </c>
      <c r="M177" s="53">
        <v>8</v>
      </c>
      <c r="N177" s="54" t="s">
        <v>10</v>
      </c>
    </row>
    <row r="178" spans="1:14" x14ac:dyDescent="0.15">
      <c r="A178" s="52" t="s">
        <v>250</v>
      </c>
      <c r="B178" s="52">
        <v>2</v>
      </c>
      <c r="C178" s="52" t="str">
        <f t="shared" si="2"/>
        <v/>
      </c>
      <c r="D178" s="52">
        <v>2</v>
      </c>
      <c r="E178" s="53" t="s">
        <v>214</v>
      </c>
      <c r="F178" s="53"/>
      <c r="G178" s="53" t="s">
        <v>23</v>
      </c>
      <c r="H178" s="53" t="s">
        <v>24</v>
      </c>
      <c r="I178" s="53" t="s">
        <v>18</v>
      </c>
      <c r="J178" s="53"/>
      <c r="K178" s="53">
        <v>1</v>
      </c>
      <c r="L178" s="53">
        <v>1</v>
      </c>
      <c r="M178" s="53">
        <v>3</v>
      </c>
      <c r="N178" s="54" t="s">
        <v>2731</v>
      </c>
    </row>
    <row r="179" spans="1:14" x14ac:dyDescent="0.15">
      <c r="A179" s="52" t="s">
        <v>251</v>
      </c>
      <c r="B179" s="52">
        <v>2</v>
      </c>
      <c r="C179" s="52" t="str">
        <f t="shared" si="2"/>
        <v/>
      </c>
      <c r="D179" s="52">
        <v>2</v>
      </c>
      <c r="E179" s="53" t="s">
        <v>214</v>
      </c>
      <c r="F179" s="53"/>
      <c r="G179" s="53" t="s">
        <v>23</v>
      </c>
      <c r="H179" s="53" t="s">
        <v>24</v>
      </c>
      <c r="I179" s="53" t="s">
        <v>18</v>
      </c>
      <c r="J179" s="53"/>
      <c r="K179" s="53">
        <v>2</v>
      </c>
      <c r="L179" s="53">
        <v>3</v>
      </c>
      <c r="M179" s="53">
        <v>2</v>
      </c>
      <c r="N179" s="54" t="s">
        <v>252</v>
      </c>
    </row>
    <row r="180" spans="1:14" x14ac:dyDescent="0.15">
      <c r="A180" s="52" t="s">
        <v>253</v>
      </c>
      <c r="B180" s="52">
        <v>2</v>
      </c>
      <c r="C180" s="52" t="str">
        <f t="shared" si="2"/>
        <v/>
      </c>
      <c r="D180" s="52">
        <v>2</v>
      </c>
      <c r="E180" s="53" t="s">
        <v>214</v>
      </c>
      <c r="F180" s="53"/>
      <c r="G180" s="53" t="s">
        <v>23</v>
      </c>
      <c r="H180" s="53" t="s">
        <v>24</v>
      </c>
      <c r="I180" s="53" t="s">
        <v>20</v>
      </c>
      <c r="J180" s="53"/>
      <c r="K180" s="53">
        <v>3</v>
      </c>
      <c r="L180" s="53">
        <v>0</v>
      </c>
      <c r="M180" s="53">
        <v>0</v>
      </c>
      <c r="N180" s="54" t="s">
        <v>254</v>
      </c>
    </row>
    <row r="181" spans="1:14" x14ac:dyDescent="0.15">
      <c r="A181" s="52" t="s">
        <v>255</v>
      </c>
      <c r="B181" s="52">
        <v>2</v>
      </c>
      <c r="C181" s="52" t="str">
        <f t="shared" si="2"/>
        <v/>
      </c>
      <c r="D181" s="52" t="s">
        <v>4062</v>
      </c>
      <c r="E181" s="53" t="s">
        <v>214</v>
      </c>
      <c r="F181" s="53"/>
      <c r="G181" s="53" t="s">
        <v>23</v>
      </c>
      <c r="H181" s="53" t="s">
        <v>24</v>
      </c>
      <c r="I181" s="53" t="s">
        <v>20</v>
      </c>
      <c r="J181" s="53"/>
      <c r="K181" s="53">
        <v>3</v>
      </c>
      <c r="L181" s="53">
        <v>0</v>
      </c>
      <c r="M181" s="53">
        <v>0</v>
      </c>
      <c r="N181" s="54" t="s">
        <v>2345</v>
      </c>
    </row>
    <row r="182" spans="1:14" x14ac:dyDescent="0.15">
      <c r="A182" s="52" t="s">
        <v>256</v>
      </c>
      <c r="B182" s="52">
        <v>2</v>
      </c>
      <c r="C182" s="52" t="str">
        <f t="shared" si="2"/>
        <v/>
      </c>
      <c r="D182" s="52">
        <v>2</v>
      </c>
      <c r="E182" s="53" t="s">
        <v>214</v>
      </c>
      <c r="F182" s="53"/>
      <c r="G182" s="53" t="s">
        <v>23</v>
      </c>
      <c r="H182" s="53" t="s">
        <v>34</v>
      </c>
      <c r="I182" s="53" t="s">
        <v>20</v>
      </c>
      <c r="J182" s="53"/>
      <c r="K182" s="53">
        <v>3</v>
      </c>
      <c r="L182" s="53">
        <v>0</v>
      </c>
      <c r="M182" s="53">
        <v>0</v>
      </c>
      <c r="N182" s="54" t="s">
        <v>2344</v>
      </c>
    </row>
    <row r="183" spans="1:14" x14ac:dyDescent="0.15">
      <c r="A183" s="52" t="s">
        <v>257</v>
      </c>
      <c r="B183" s="52">
        <v>2</v>
      </c>
      <c r="C183" s="52" t="str">
        <f t="shared" si="2"/>
        <v/>
      </c>
      <c r="D183" s="52">
        <v>2</v>
      </c>
      <c r="E183" s="53" t="s">
        <v>214</v>
      </c>
      <c r="F183" s="53"/>
      <c r="G183" s="53" t="s">
        <v>23</v>
      </c>
      <c r="H183" s="53" t="s">
        <v>34</v>
      </c>
      <c r="I183" s="53" t="s">
        <v>18</v>
      </c>
      <c r="J183" s="53"/>
      <c r="K183" s="53">
        <v>3</v>
      </c>
      <c r="L183" s="53">
        <v>4</v>
      </c>
      <c r="M183" s="53">
        <v>3</v>
      </c>
      <c r="N183" s="54" t="s">
        <v>2216</v>
      </c>
    </row>
    <row r="184" spans="1:14" x14ac:dyDescent="0.15">
      <c r="A184" s="52" t="s">
        <v>258</v>
      </c>
      <c r="B184" s="52">
        <v>2</v>
      </c>
      <c r="C184" s="52" t="str">
        <f t="shared" si="2"/>
        <v/>
      </c>
      <c r="D184" s="52" t="s">
        <v>4062</v>
      </c>
      <c r="E184" s="53" t="s">
        <v>214</v>
      </c>
      <c r="F184" s="53"/>
      <c r="G184" s="53" t="s">
        <v>23</v>
      </c>
      <c r="H184" s="53" t="s">
        <v>34</v>
      </c>
      <c r="I184" s="53" t="s">
        <v>20</v>
      </c>
      <c r="J184" s="53"/>
      <c r="K184" s="53">
        <v>3</v>
      </c>
      <c r="L184" s="53">
        <v>0</v>
      </c>
      <c r="M184" s="53">
        <v>0</v>
      </c>
      <c r="N184" s="54" t="s">
        <v>259</v>
      </c>
    </row>
    <row r="185" spans="1:14" x14ac:dyDescent="0.15">
      <c r="A185" s="52" t="s">
        <v>261</v>
      </c>
      <c r="B185" s="52">
        <v>2</v>
      </c>
      <c r="C185" s="52" t="str">
        <f t="shared" si="2"/>
        <v/>
      </c>
      <c r="D185" s="52" t="s">
        <v>4062</v>
      </c>
      <c r="E185" s="53" t="s">
        <v>214</v>
      </c>
      <c r="F185" s="53"/>
      <c r="G185" s="53" t="s">
        <v>23</v>
      </c>
      <c r="H185" s="53" t="s">
        <v>231</v>
      </c>
      <c r="I185" s="53" t="s">
        <v>20</v>
      </c>
      <c r="J185" s="53"/>
      <c r="K185" s="53">
        <v>3</v>
      </c>
      <c r="L185" s="53">
        <v>0</v>
      </c>
      <c r="M185" s="53">
        <v>0</v>
      </c>
      <c r="N185" s="54" t="s">
        <v>262</v>
      </c>
    </row>
    <row r="186" spans="1:14" x14ac:dyDescent="0.15">
      <c r="A186" s="52" t="s">
        <v>263</v>
      </c>
      <c r="B186" s="52">
        <v>2</v>
      </c>
      <c r="C186" s="52" t="str">
        <f t="shared" si="2"/>
        <v/>
      </c>
      <c r="D186" s="52" t="s">
        <v>4062</v>
      </c>
      <c r="E186" s="53" t="s">
        <v>214</v>
      </c>
      <c r="F186" s="53"/>
      <c r="G186" s="53" t="s">
        <v>23</v>
      </c>
      <c r="H186" s="53" t="s">
        <v>24</v>
      </c>
      <c r="I186" s="53" t="s">
        <v>20</v>
      </c>
      <c r="J186" s="53"/>
      <c r="K186" s="53">
        <v>4</v>
      </c>
      <c r="L186" s="53">
        <v>0</v>
      </c>
      <c r="M186" s="53">
        <v>0</v>
      </c>
      <c r="N186" s="54" t="s">
        <v>3635</v>
      </c>
    </row>
    <row r="187" spans="1:14" x14ac:dyDescent="0.15">
      <c r="A187" s="52" t="s">
        <v>264</v>
      </c>
      <c r="B187" s="52">
        <v>2</v>
      </c>
      <c r="C187" s="52" t="str">
        <f t="shared" si="2"/>
        <v/>
      </c>
      <c r="D187" s="52" t="s">
        <v>4062</v>
      </c>
      <c r="E187" s="53" t="s">
        <v>214</v>
      </c>
      <c r="F187" s="53"/>
      <c r="G187" s="53" t="s">
        <v>23</v>
      </c>
      <c r="H187" s="53" t="s">
        <v>34</v>
      </c>
      <c r="I187" s="53" t="s">
        <v>18</v>
      </c>
      <c r="J187" s="53"/>
      <c r="K187" s="53">
        <v>4</v>
      </c>
      <c r="L187" s="53">
        <v>3</v>
      </c>
      <c r="M187" s="53">
        <v>3</v>
      </c>
      <c r="N187" s="54" t="s">
        <v>2342</v>
      </c>
    </row>
    <row r="188" spans="1:14" x14ac:dyDescent="0.15">
      <c r="A188" s="52" t="s">
        <v>265</v>
      </c>
      <c r="B188" s="52">
        <v>2</v>
      </c>
      <c r="C188" s="52" t="str">
        <f t="shared" si="2"/>
        <v/>
      </c>
      <c r="D188" s="52">
        <v>2</v>
      </c>
      <c r="E188" s="53" t="s">
        <v>214</v>
      </c>
      <c r="F188" s="53"/>
      <c r="G188" s="53" t="s">
        <v>23</v>
      </c>
      <c r="H188" s="53" t="s">
        <v>34</v>
      </c>
      <c r="I188" s="53" t="s">
        <v>20</v>
      </c>
      <c r="J188" s="53"/>
      <c r="K188" s="53">
        <v>6</v>
      </c>
      <c r="L188" s="53">
        <v>0</v>
      </c>
      <c r="M188" s="53">
        <v>0</v>
      </c>
      <c r="N188" s="54" t="s">
        <v>3606</v>
      </c>
    </row>
    <row r="189" spans="1:14" x14ac:dyDescent="0.15">
      <c r="A189" s="52" t="s">
        <v>266</v>
      </c>
      <c r="B189" s="52">
        <v>1</v>
      </c>
      <c r="C189" s="52" t="str">
        <f t="shared" si="2"/>
        <v/>
      </c>
      <c r="D189" s="52">
        <v>1</v>
      </c>
      <c r="E189" s="53" t="s">
        <v>214</v>
      </c>
      <c r="F189" s="53"/>
      <c r="G189" s="53" t="s">
        <v>23</v>
      </c>
      <c r="H189" s="53" t="s">
        <v>30</v>
      </c>
      <c r="I189" s="53" t="s">
        <v>18</v>
      </c>
      <c r="J189" s="53"/>
      <c r="K189" s="53">
        <v>7</v>
      </c>
      <c r="L189" s="53">
        <v>5</v>
      </c>
      <c r="M189" s="53">
        <v>7</v>
      </c>
      <c r="N189" s="54" t="s">
        <v>2382</v>
      </c>
    </row>
    <row r="190" spans="1:14" x14ac:dyDescent="0.15">
      <c r="A190" s="52" t="s">
        <v>3555</v>
      </c>
      <c r="B190" s="52">
        <v>1</v>
      </c>
      <c r="C190" s="52" t="str">
        <f t="shared" si="2"/>
        <v/>
      </c>
      <c r="D190" s="52">
        <v>1</v>
      </c>
      <c r="E190" s="53" t="s">
        <v>214</v>
      </c>
      <c r="F190" s="53"/>
      <c r="G190" s="53" t="s">
        <v>23</v>
      </c>
      <c r="H190" s="53" t="s">
        <v>231</v>
      </c>
      <c r="I190" s="53" t="s">
        <v>20</v>
      </c>
      <c r="J190" s="53"/>
      <c r="K190" s="53">
        <v>10</v>
      </c>
      <c r="L190" s="53">
        <v>0</v>
      </c>
      <c r="M190" s="53">
        <v>0</v>
      </c>
      <c r="N190" s="54" t="s">
        <v>3638</v>
      </c>
    </row>
    <row r="191" spans="1:14" x14ac:dyDescent="0.15">
      <c r="A191" s="58" t="s">
        <v>267</v>
      </c>
      <c r="B191" s="52">
        <v>2</v>
      </c>
      <c r="C191" s="52" t="str">
        <f t="shared" si="2"/>
        <v/>
      </c>
      <c r="D191" s="52">
        <v>1</v>
      </c>
      <c r="E191" s="53" t="s">
        <v>214</v>
      </c>
      <c r="F191" s="53"/>
      <c r="G191" s="53" t="s">
        <v>79</v>
      </c>
      <c r="H191" s="53" t="s">
        <v>24</v>
      </c>
      <c r="I191" s="53" t="s">
        <v>20</v>
      </c>
      <c r="J191" s="53"/>
      <c r="K191" s="53">
        <v>1</v>
      </c>
      <c r="L191" s="53">
        <v>0</v>
      </c>
      <c r="M191" s="53">
        <v>0</v>
      </c>
      <c r="N191" s="54" t="s">
        <v>2362</v>
      </c>
    </row>
    <row r="192" spans="1:14" x14ac:dyDescent="0.15">
      <c r="A192" s="55" t="s">
        <v>2331</v>
      </c>
      <c r="B192" s="55">
        <v>2</v>
      </c>
      <c r="C192" s="52" t="str">
        <f t="shared" si="2"/>
        <v/>
      </c>
      <c r="D192" s="52">
        <v>2</v>
      </c>
      <c r="E192" s="56" t="s">
        <v>214</v>
      </c>
      <c r="F192" s="56"/>
      <c r="G192" s="56" t="s">
        <v>79</v>
      </c>
      <c r="H192" s="56" t="s">
        <v>24</v>
      </c>
      <c r="I192" s="56" t="s">
        <v>20</v>
      </c>
      <c r="J192" s="56"/>
      <c r="K192" s="56">
        <v>1</v>
      </c>
      <c r="L192" s="56">
        <v>0</v>
      </c>
      <c r="M192" s="56">
        <v>0</v>
      </c>
      <c r="N192" s="57" t="s">
        <v>2332</v>
      </c>
    </row>
    <row r="193" spans="1:14" x14ac:dyDescent="0.15">
      <c r="A193" s="55" t="s">
        <v>268</v>
      </c>
      <c r="B193" s="55">
        <v>2</v>
      </c>
      <c r="C193" s="52" t="str">
        <f t="shared" si="2"/>
        <v/>
      </c>
      <c r="D193" s="52">
        <v>2</v>
      </c>
      <c r="E193" s="56" t="s">
        <v>214</v>
      </c>
      <c r="F193" s="56"/>
      <c r="G193" s="56" t="s">
        <v>79</v>
      </c>
      <c r="H193" s="56" t="s">
        <v>24</v>
      </c>
      <c r="I193" s="56" t="s">
        <v>20</v>
      </c>
      <c r="J193" s="56"/>
      <c r="K193" s="56">
        <v>1</v>
      </c>
      <c r="L193" s="56">
        <v>0</v>
      </c>
      <c r="M193" s="56">
        <v>0</v>
      </c>
      <c r="N193" s="57" t="s">
        <v>2334</v>
      </c>
    </row>
    <row r="194" spans="1:14" x14ac:dyDescent="0.15">
      <c r="A194" s="52" t="s">
        <v>269</v>
      </c>
      <c r="B194" s="52">
        <v>2</v>
      </c>
      <c r="C194" s="52" t="str">
        <f t="shared" si="2"/>
        <v/>
      </c>
      <c r="D194" s="52" t="s">
        <v>4062</v>
      </c>
      <c r="E194" s="53" t="s">
        <v>214</v>
      </c>
      <c r="F194" s="53"/>
      <c r="G194" s="53" t="s">
        <v>79</v>
      </c>
      <c r="H194" s="53" t="s">
        <v>24</v>
      </c>
      <c r="I194" s="53" t="s">
        <v>20</v>
      </c>
      <c r="J194" s="53"/>
      <c r="K194" s="53">
        <v>1</v>
      </c>
      <c r="L194" s="53">
        <v>0</v>
      </c>
      <c r="M194" s="53">
        <v>0</v>
      </c>
      <c r="N194" s="54" t="s">
        <v>2333</v>
      </c>
    </row>
    <row r="195" spans="1:14" x14ac:dyDescent="0.15">
      <c r="A195" s="52" t="s">
        <v>270</v>
      </c>
      <c r="B195" s="52">
        <v>2</v>
      </c>
      <c r="C195" s="52" t="str">
        <f t="shared" ref="C195:C258" si="3">IF(D195="","",IF(D195&gt;B195,D195-B195,""))</f>
        <v/>
      </c>
      <c r="D195" s="52" t="s">
        <v>4062</v>
      </c>
      <c r="E195" s="53" t="s">
        <v>214</v>
      </c>
      <c r="F195" s="53"/>
      <c r="G195" s="53" t="s">
        <v>79</v>
      </c>
      <c r="H195" s="53" t="s">
        <v>24</v>
      </c>
      <c r="I195" s="53" t="s">
        <v>20</v>
      </c>
      <c r="J195" s="53"/>
      <c r="K195" s="53">
        <v>1</v>
      </c>
      <c r="L195" s="53">
        <v>0</v>
      </c>
      <c r="M195" s="53">
        <v>0</v>
      </c>
      <c r="N195" s="54" t="s">
        <v>2360</v>
      </c>
    </row>
    <row r="196" spans="1:14" x14ac:dyDescent="0.15">
      <c r="A196" s="52" t="s">
        <v>271</v>
      </c>
      <c r="B196" s="52">
        <v>2</v>
      </c>
      <c r="C196" s="52" t="str">
        <f t="shared" si="3"/>
        <v/>
      </c>
      <c r="D196" s="52" t="s">
        <v>4062</v>
      </c>
      <c r="E196" s="53" t="s">
        <v>214</v>
      </c>
      <c r="F196" s="53"/>
      <c r="G196" s="53" t="s">
        <v>79</v>
      </c>
      <c r="H196" s="53" t="s">
        <v>24</v>
      </c>
      <c r="I196" s="53" t="s">
        <v>18</v>
      </c>
      <c r="J196" s="53"/>
      <c r="K196" s="53">
        <v>2</v>
      </c>
      <c r="L196" s="53">
        <v>2</v>
      </c>
      <c r="M196" s="53">
        <v>2</v>
      </c>
      <c r="N196" s="54" t="s">
        <v>2359</v>
      </c>
    </row>
    <row r="197" spans="1:14" x14ac:dyDescent="0.15">
      <c r="A197" s="55" t="s">
        <v>272</v>
      </c>
      <c r="B197" s="55">
        <v>2</v>
      </c>
      <c r="C197" s="52" t="str">
        <f t="shared" si="3"/>
        <v/>
      </c>
      <c r="D197" s="52">
        <v>2</v>
      </c>
      <c r="E197" s="56" t="s">
        <v>214</v>
      </c>
      <c r="F197" s="56"/>
      <c r="G197" s="56" t="s">
        <v>79</v>
      </c>
      <c r="H197" s="56" t="s">
        <v>34</v>
      </c>
      <c r="I197" s="56" t="s">
        <v>20</v>
      </c>
      <c r="J197" s="56"/>
      <c r="K197" s="56">
        <v>2</v>
      </c>
      <c r="L197" s="56">
        <v>0</v>
      </c>
      <c r="M197" s="56">
        <v>0</v>
      </c>
      <c r="N197" s="57" t="s">
        <v>273</v>
      </c>
    </row>
    <row r="198" spans="1:14" x14ac:dyDescent="0.15">
      <c r="A198" s="52" t="s">
        <v>274</v>
      </c>
      <c r="B198" s="52">
        <v>2</v>
      </c>
      <c r="C198" s="52" t="str">
        <f t="shared" si="3"/>
        <v/>
      </c>
      <c r="D198" s="52" t="s">
        <v>4062</v>
      </c>
      <c r="E198" s="53" t="s">
        <v>214</v>
      </c>
      <c r="F198" s="53"/>
      <c r="G198" s="53" t="s">
        <v>79</v>
      </c>
      <c r="H198" s="53" t="s">
        <v>34</v>
      </c>
      <c r="I198" s="53" t="s">
        <v>18</v>
      </c>
      <c r="J198" s="53"/>
      <c r="K198" s="53">
        <v>3</v>
      </c>
      <c r="L198" s="53">
        <v>3</v>
      </c>
      <c r="M198" s="53">
        <v>3</v>
      </c>
      <c r="N198" s="54" t="s">
        <v>275</v>
      </c>
    </row>
    <row r="199" spans="1:14" x14ac:dyDescent="0.15">
      <c r="A199" s="52" t="s">
        <v>276</v>
      </c>
      <c r="B199" s="52">
        <v>2</v>
      </c>
      <c r="C199" s="52" t="str">
        <f t="shared" si="3"/>
        <v/>
      </c>
      <c r="D199" s="52">
        <v>2</v>
      </c>
      <c r="E199" s="53" t="s">
        <v>214</v>
      </c>
      <c r="F199" s="53"/>
      <c r="G199" s="53" t="s">
        <v>79</v>
      </c>
      <c r="H199" s="53" t="s">
        <v>34</v>
      </c>
      <c r="I199" s="53" t="s">
        <v>20</v>
      </c>
      <c r="J199" s="53"/>
      <c r="K199" s="53">
        <v>3</v>
      </c>
      <c r="L199" s="53">
        <v>0</v>
      </c>
      <c r="M199" s="53">
        <v>0</v>
      </c>
      <c r="N199" s="54" t="s">
        <v>277</v>
      </c>
    </row>
    <row r="200" spans="1:14" x14ac:dyDescent="0.15">
      <c r="A200" s="52" t="s">
        <v>278</v>
      </c>
      <c r="B200" s="52">
        <v>2</v>
      </c>
      <c r="C200" s="52" t="str">
        <f t="shared" si="3"/>
        <v/>
      </c>
      <c r="D200" s="52" t="s">
        <v>4062</v>
      </c>
      <c r="E200" s="53" t="s">
        <v>214</v>
      </c>
      <c r="F200" s="53"/>
      <c r="G200" s="53" t="s">
        <v>79</v>
      </c>
      <c r="H200" s="53" t="s">
        <v>231</v>
      </c>
      <c r="I200" s="53" t="s">
        <v>87</v>
      </c>
      <c r="J200" s="53"/>
      <c r="K200" s="53">
        <v>3</v>
      </c>
      <c r="L200" s="53">
        <v>1</v>
      </c>
      <c r="M200" s="53">
        <v>0</v>
      </c>
      <c r="N200" s="54" t="s">
        <v>2361</v>
      </c>
    </row>
    <row r="201" spans="1:14" x14ac:dyDescent="0.15">
      <c r="A201" s="52" t="s">
        <v>279</v>
      </c>
      <c r="B201" s="52">
        <v>2</v>
      </c>
      <c r="C201" s="52" t="str">
        <f t="shared" si="3"/>
        <v/>
      </c>
      <c r="D201" s="52" t="s">
        <v>4062</v>
      </c>
      <c r="E201" s="53" t="s">
        <v>214</v>
      </c>
      <c r="F201" s="53"/>
      <c r="G201" s="53" t="s">
        <v>79</v>
      </c>
      <c r="H201" s="53" t="s">
        <v>34</v>
      </c>
      <c r="I201" s="53" t="s">
        <v>20</v>
      </c>
      <c r="J201" s="53"/>
      <c r="K201" s="53">
        <v>5</v>
      </c>
      <c r="L201" s="53">
        <v>0</v>
      </c>
      <c r="M201" s="53">
        <v>0</v>
      </c>
      <c r="N201" s="54" t="s">
        <v>280</v>
      </c>
    </row>
    <row r="202" spans="1:14" x14ac:dyDescent="0.15">
      <c r="A202" s="52" t="s">
        <v>2358</v>
      </c>
      <c r="B202" s="52">
        <v>2</v>
      </c>
      <c r="C202" s="52" t="str">
        <f t="shared" si="3"/>
        <v/>
      </c>
      <c r="D202" s="52" t="s">
        <v>4062</v>
      </c>
      <c r="E202" s="53" t="s">
        <v>214</v>
      </c>
      <c r="F202" s="53"/>
      <c r="G202" s="53" t="s">
        <v>79</v>
      </c>
      <c r="H202" s="53" t="s">
        <v>34</v>
      </c>
      <c r="I202" s="53" t="s">
        <v>20</v>
      </c>
      <c r="J202" s="53"/>
      <c r="K202" s="53">
        <v>5</v>
      </c>
      <c r="L202" s="53">
        <v>0</v>
      </c>
      <c r="M202" s="53">
        <v>0</v>
      </c>
      <c r="N202" s="54" t="s">
        <v>281</v>
      </c>
    </row>
    <row r="203" spans="1:14" x14ac:dyDescent="0.15">
      <c r="A203" s="52" t="s">
        <v>282</v>
      </c>
      <c r="B203" s="52">
        <v>0</v>
      </c>
      <c r="C203" s="52" t="str">
        <f t="shared" si="3"/>
        <v/>
      </c>
      <c r="D203" s="52" t="s">
        <v>4062</v>
      </c>
      <c r="E203" s="53" t="s">
        <v>214</v>
      </c>
      <c r="F203" s="53"/>
      <c r="G203" s="53" t="s">
        <v>79</v>
      </c>
      <c r="H203" s="53" t="s">
        <v>231</v>
      </c>
      <c r="I203" s="53" t="s">
        <v>20</v>
      </c>
      <c r="J203" s="53"/>
      <c r="K203" s="53">
        <v>6</v>
      </c>
      <c r="L203" s="53">
        <v>0</v>
      </c>
      <c r="M203" s="53">
        <v>0</v>
      </c>
      <c r="N203" s="54" t="s">
        <v>3642</v>
      </c>
    </row>
    <row r="204" spans="1:14" x14ac:dyDescent="0.15">
      <c r="A204" s="52" t="s">
        <v>283</v>
      </c>
      <c r="B204" s="52">
        <v>2</v>
      </c>
      <c r="C204" s="52" t="str">
        <f t="shared" si="3"/>
        <v/>
      </c>
      <c r="D204" s="52" t="s">
        <v>4062</v>
      </c>
      <c r="E204" s="53" t="s">
        <v>214</v>
      </c>
      <c r="F204" s="53"/>
      <c r="G204" s="53" t="s">
        <v>79</v>
      </c>
      <c r="H204" s="53" t="s">
        <v>231</v>
      </c>
      <c r="I204" s="53" t="s">
        <v>20</v>
      </c>
      <c r="J204" s="53"/>
      <c r="K204" s="53">
        <v>8</v>
      </c>
      <c r="L204" s="53">
        <v>0</v>
      </c>
      <c r="M204" s="53">
        <v>0</v>
      </c>
      <c r="N204" s="54" t="s">
        <v>2357</v>
      </c>
    </row>
    <row r="205" spans="1:14" x14ac:dyDescent="0.15">
      <c r="A205" s="52" t="s">
        <v>284</v>
      </c>
      <c r="B205" s="52">
        <v>1</v>
      </c>
      <c r="C205" s="52" t="str">
        <f t="shared" si="3"/>
        <v/>
      </c>
      <c r="D205" s="52" t="s">
        <v>4062</v>
      </c>
      <c r="E205" s="53" t="s">
        <v>214</v>
      </c>
      <c r="F205" s="53"/>
      <c r="G205" s="53" t="s">
        <v>79</v>
      </c>
      <c r="H205" s="53" t="s">
        <v>30</v>
      </c>
      <c r="I205" s="53" t="s">
        <v>18</v>
      </c>
      <c r="J205" s="53"/>
      <c r="K205" s="53">
        <v>8</v>
      </c>
      <c r="L205" s="53">
        <v>6</v>
      </c>
      <c r="M205" s="53">
        <v>6</v>
      </c>
      <c r="N205" s="54" t="s">
        <v>2363</v>
      </c>
    </row>
    <row r="206" spans="1:14" x14ac:dyDescent="0.15">
      <c r="A206" s="52" t="s">
        <v>12</v>
      </c>
      <c r="B206" s="52">
        <v>2</v>
      </c>
      <c r="C206" s="52" t="str">
        <f t="shared" si="3"/>
        <v/>
      </c>
      <c r="D206" s="52">
        <v>1</v>
      </c>
      <c r="E206" s="53" t="s">
        <v>214</v>
      </c>
      <c r="F206" s="53"/>
      <c r="G206" s="53" t="s">
        <v>95</v>
      </c>
      <c r="H206" s="53" t="s">
        <v>24</v>
      </c>
      <c r="I206" s="53" t="s">
        <v>20</v>
      </c>
      <c r="J206" s="53"/>
      <c r="K206" s="53">
        <v>0</v>
      </c>
      <c r="L206" s="53">
        <v>0</v>
      </c>
      <c r="M206" s="53">
        <v>0</v>
      </c>
      <c r="N206" s="54" t="s">
        <v>285</v>
      </c>
    </row>
    <row r="207" spans="1:14" x14ac:dyDescent="0.15">
      <c r="A207" s="55" t="s">
        <v>286</v>
      </c>
      <c r="B207" s="55">
        <v>2</v>
      </c>
      <c r="C207" s="52" t="str">
        <f t="shared" si="3"/>
        <v/>
      </c>
      <c r="D207" s="52" t="s">
        <v>4062</v>
      </c>
      <c r="E207" s="56" t="s">
        <v>214</v>
      </c>
      <c r="F207" s="56"/>
      <c r="G207" s="56" t="s">
        <v>95</v>
      </c>
      <c r="H207" s="56" t="s">
        <v>24</v>
      </c>
      <c r="I207" s="56" t="s">
        <v>20</v>
      </c>
      <c r="J207" s="56"/>
      <c r="K207" s="56">
        <v>0</v>
      </c>
      <c r="L207" s="56">
        <v>0</v>
      </c>
      <c r="M207" s="56">
        <v>0</v>
      </c>
      <c r="N207" s="57" t="s">
        <v>2402</v>
      </c>
    </row>
    <row r="208" spans="1:14" x14ac:dyDescent="0.15">
      <c r="A208" s="55" t="s">
        <v>287</v>
      </c>
      <c r="B208" s="55">
        <v>2</v>
      </c>
      <c r="C208" s="52" t="str">
        <f t="shared" si="3"/>
        <v/>
      </c>
      <c r="D208" s="52" t="s">
        <v>4062</v>
      </c>
      <c r="E208" s="56" t="s">
        <v>214</v>
      </c>
      <c r="F208" s="56"/>
      <c r="G208" s="56" t="s">
        <v>95</v>
      </c>
      <c r="H208" s="56" t="s">
        <v>24</v>
      </c>
      <c r="I208" s="56" t="s">
        <v>20</v>
      </c>
      <c r="J208" s="56"/>
      <c r="K208" s="56">
        <v>1</v>
      </c>
      <c r="L208" s="56">
        <v>0</v>
      </c>
      <c r="M208" s="56">
        <v>0</v>
      </c>
      <c r="N208" s="57" t="s">
        <v>288</v>
      </c>
    </row>
    <row r="209" spans="1:14" x14ac:dyDescent="0.15">
      <c r="A209" s="55" t="s">
        <v>289</v>
      </c>
      <c r="B209" s="55">
        <v>2</v>
      </c>
      <c r="C209" s="52" t="str">
        <f t="shared" si="3"/>
        <v/>
      </c>
      <c r="D209" s="52" t="s">
        <v>4062</v>
      </c>
      <c r="E209" s="56" t="s">
        <v>214</v>
      </c>
      <c r="F209" s="56"/>
      <c r="G209" s="56" t="s">
        <v>95</v>
      </c>
      <c r="H209" s="56" t="s">
        <v>34</v>
      </c>
      <c r="I209" s="56" t="s">
        <v>18</v>
      </c>
      <c r="J209" s="56"/>
      <c r="K209" s="56">
        <v>2</v>
      </c>
      <c r="L209" s="56">
        <v>0</v>
      </c>
      <c r="M209" s="56">
        <v>5</v>
      </c>
      <c r="N209" s="57" t="s">
        <v>4013</v>
      </c>
    </row>
    <row r="210" spans="1:14" x14ac:dyDescent="0.15">
      <c r="A210" s="52" t="s">
        <v>290</v>
      </c>
      <c r="B210" s="52">
        <v>2</v>
      </c>
      <c r="C210" s="52" t="str">
        <f t="shared" si="3"/>
        <v/>
      </c>
      <c r="D210" s="52" t="s">
        <v>4062</v>
      </c>
      <c r="E210" s="53" t="s">
        <v>214</v>
      </c>
      <c r="F210" s="53"/>
      <c r="G210" s="53" t="s">
        <v>95</v>
      </c>
      <c r="H210" s="53" t="s">
        <v>24</v>
      </c>
      <c r="I210" s="53" t="s">
        <v>20</v>
      </c>
      <c r="J210" s="53"/>
      <c r="K210" s="53">
        <v>3</v>
      </c>
      <c r="L210" s="53">
        <v>0</v>
      </c>
      <c r="M210" s="53">
        <v>0</v>
      </c>
      <c r="N210" s="54" t="s">
        <v>2354</v>
      </c>
    </row>
    <row r="211" spans="1:14" x14ac:dyDescent="0.15">
      <c r="A211" s="52" t="s">
        <v>291</v>
      </c>
      <c r="B211" s="52">
        <v>2</v>
      </c>
      <c r="C211" s="52" t="str">
        <f t="shared" si="3"/>
        <v/>
      </c>
      <c r="D211" s="52" t="s">
        <v>4062</v>
      </c>
      <c r="E211" s="53" t="s">
        <v>214</v>
      </c>
      <c r="F211" s="53"/>
      <c r="G211" s="53" t="s">
        <v>95</v>
      </c>
      <c r="H211" s="53" t="s">
        <v>231</v>
      </c>
      <c r="I211" s="53" t="s">
        <v>20</v>
      </c>
      <c r="J211" s="53"/>
      <c r="K211" s="53">
        <v>3</v>
      </c>
      <c r="L211" s="53">
        <v>0</v>
      </c>
      <c r="M211" s="53">
        <v>0</v>
      </c>
      <c r="N211" s="54" t="s">
        <v>292</v>
      </c>
    </row>
    <row r="212" spans="1:14" x14ac:dyDescent="0.15">
      <c r="A212" s="52" t="s">
        <v>293</v>
      </c>
      <c r="B212" s="52">
        <v>2</v>
      </c>
      <c r="C212" s="52" t="str">
        <f t="shared" si="3"/>
        <v/>
      </c>
      <c r="D212" s="52" t="s">
        <v>4062</v>
      </c>
      <c r="E212" s="53" t="s">
        <v>214</v>
      </c>
      <c r="F212" s="53"/>
      <c r="G212" s="53" t="s">
        <v>95</v>
      </c>
      <c r="H212" s="53" t="s">
        <v>24</v>
      </c>
      <c r="I212" s="53" t="s">
        <v>18</v>
      </c>
      <c r="J212" s="53" t="s">
        <v>38</v>
      </c>
      <c r="K212" s="53">
        <v>4</v>
      </c>
      <c r="L212" s="53">
        <v>0</v>
      </c>
      <c r="M212" s="53">
        <v>5</v>
      </c>
      <c r="N212" s="54" t="s">
        <v>294</v>
      </c>
    </row>
    <row r="213" spans="1:14" x14ac:dyDescent="0.15">
      <c r="A213" s="52" t="s">
        <v>295</v>
      </c>
      <c r="B213" s="52">
        <v>2</v>
      </c>
      <c r="C213" s="52" t="str">
        <f t="shared" si="3"/>
        <v/>
      </c>
      <c r="D213" s="52" t="s">
        <v>4062</v>
      </c>
      <c r="E213" s="53" t="s">
        <v>214</v>
      </c>
      <c r="F213" s="53"/>
      <c r="G213" s="53" t="s">
        <v>95</v>
      </c>
      <c r="H213" s="53" t="s">
        <v>34</v>
      </c>
      <c r="I213" s="53" t="s">
        <v>20</v>
      </c>
      <c r="J213" s="53"/>
      <c r="K213" s="53">
        <v>4</v>
      </c>
      <c r="L213" s="53">
        <v>0</v>
      </c>
      <c r="M213" s="53">
        <v>0</v>
      </c>
      <c r="N213" s="54" t="s">
        <v>296</v>
      </c>
    </row>
    <row r="214" spans="1:14" x14ac:dyDescent="0.15">
      <c r="A214" s="52" t="s">
        <v>297</v>
      </c>
      <c r="B214" s="52">
        <v>2</v>
      </c>
      <c r="C214" s="52" t="str">
        <f t="shared" si="3"/>
        <v/>
      </c>
      <c r="D214" s="52" t="s">
        <v>4062</v>
      </c>
      <c r="E214" s="53" t="s">
        <v>214</v>
      </c>
      <c r="F214" s="53"/>
      <c r="G214" s="53" t="s">
        <v>95</v>
      </c>
      <c r="H214" s="53" t="s">
        <v>34</v>
      </c>
      <c r="I214" s="53" t="s">
        <v>18</v>
      </c>
      <c r="J214" s="53"/>
      <c r="K214" s="53">
        <v>4</v>
      </c>
      <c r="L214" s="53">
        <v>3</v>
      </c>
      <c r="M214" s="53">
        <v>5</v>
      </c>
      <c r="N214" s="54" t="s">
        <v>298</v>
      </c>
    </row>
    <row r="215" spans="1:14" x14ac:dyDescent="0.15">
      <c r="A215" s="55" t="s">
        <v>299</v>
      </c>
      <c r="B215" s="55">
        <v>2</v>
      </c>
      <c r="C215" s="52" t="str">
        <f t="shared" si="3"/>
        <v/>
      </c>
      <c r="D215" s="52">
        <v>2</v>
      </c>
      <c r="E215" s="56" t="s">
        <v>214</v>
      </c>
      <c r="F215" s="56"/>
      <c r="G215" s="56" t="s">
        <v>95</v>
      </c>
      <c r="H215" s="56" t="s">
        <v>34</v>
      </c>
      <c r="I215" s="56" t="s">
        <v>20</v>
      </c>
      <c r="J215" s="56"/>
      <c r="K215" s="56">
        <v>4</v>
      </c>
      <c r="L215" s="56">
        <v>0</v>
      </c>
      <c r="M215" s="56">
        <v>0</v>
      </c>
      <c r="N215" s="57" t="s">
        <v>300</v>
      </c>
    </row>
    <row r="216" spans="1:14" x14ac:dyDescent="0.15">
      <c r="A216" s="52" t="s">
        <v>301</v>
      </c>
      <c r="B216" s="52">
        <v>2</v>
      </c>
      <c r="C216" s="52" t="str">
        <f t="shared" si="3"/>
        <v/>
      </c>
      <c r="D216" s="52" t="s">
        <v>4062</v>
      </c>
      <c r="E216" s="53" t="s">
        <v>214</v>
      </c>
      <c r="F216" s="53"/>
      <c r="G216" s="53" t="s">
        <v>95</v>
      </c>
      <c r="H216" s="53" t="s">
        <v>231</v>
      </c>
      <c r="I216" s="53" t="s">
        <v>20</v>
      </c>
      <c r="J216" s="53"/>
      <c r="K216" s="53">
        <v>4</v>
      </c>
      <c r="L216" s="53">
        <v>0</v>
      </c>
      <c r="M216" s="53">
        <v>0</v>
      </c>
      <c r="N216" s="54" t="s">
        <v>2355</v>
      </c>
    </row>
    <row r="217" spans="1:14" x14ac:dyDescent="0.15">
      <c r="A217" s="55" t="s">
        <v>302</v>
      </c>
      <c r="B217" s="55">
        <v>2</v>
      </c>
      <c r="C217" s="52" t="str">
        <f t="shared" si="3"/>
        <v/>
      </c>
      <c r="D217" s="52" t="s">
        <v>4062</v>
      </c>
      <c r="E217" s="56" t="s">
        <v>214</v>
      </c>
      <c r="F217" s="56"/>
      <c r="G217" s="56" t="s">
        <v>95</v>
      </c>
      <c r="H217" s="56" t="s">
        <v>24</v>
      </c>
      <c r="I217" s="56" t="s">
        <v>18</v>
      </c>
      <c r="J217" s="56"/>
      <c r="K217" s="56">
        <v>6</v>
      </c>
      <c r="L217" s="56">
        <v>6</v>
      </c>
      <c r="M217" s="56">
        <v>6</v>
      </c>
      <c r="N217" s="57" t="s">
        <v>303</v>
      </c>
    </row>
    <row r="218" spans="1:14" x14ac:dyDescent="0.15">
      <c r="A218" s="52" t="s">
        <v>304</v>
      </c>
      <c r="B218" s="52">
        <v>2</v>
      </c>
      <c r="C218" s="52" t="str">
        <f t="shared" si="3"/>
        <v/>
      </c>
      <c r="D218" s="52">
        <v>2</v>
      </c>
      <c r="E218" s="53" t="s">
        <v>214</v>
      </c>
      <c r="F218" s="53"/>
      <c r="G218" s="53" t="s">
        <v>95</v>
      </c>
      <c r="H218" s="53" t="s">
        <v>34</v>
      </c>
      <c r="I218" s="53" t="s">
        <v>20</v>
      </c>
      <c r="J218" s="53"/>
      <c r="K218" s="53">
        <v>6</v>
      </c>
      <c r="L218" s="53">
        <v>0</v>
      </c>
      <c r="M218" s="53">
        <v>0</v>
      </c>
      <c r="N218" s="54" t="s">
        <v>3656</v>
      </c>
    </row>
    <row r="219" spans="1:14" x14ac:dyDescent="0.15">
      <c r="A219" s="52" t="s">
        <v>305</v>
      </c>
      <c r="B219" s="52">
        <v>2</v>
      </c>
      <c r="C219" s="52" t="str">
        <f t="shared" si="3"/>
        <v/>
      </c>
      <c r="D219" s="52">
        <v>2</v>
      </c>
      <c r="E219" s="53" t="s">
        <v>214</v>
      </c>
      <c r="F219" s="53"/>
      <c r="G219" s="53" t="s">
        <v>95</v>
      </c>
      <c r="H219" s="53" t="s">
        <v>231</v>
      </c>
      <c r="I219" s="53" t="s">
        <v>18</v>
      </c>
      <c r="J219" s="53"/>
      <c r="K219" s="53">
        <v>6</v>
      </c>
      <c r="L219" s="53">
        <v>4</v>
      </c>
      <c r="M219" s="53">
        <v>5</v>
      </c>
      <c r="N219" s="54" t="s">
        <v>306</v>
      </c>
    </row>
    <row r="220" spans="1:14" x14ac:dyDescent="0.15">
      <c r="A220" s="52" t="s">
        <v>2356</v>
      </c>
      <c r="B220" s="52">
        <v>0</v>
      </c>
      <c r="C220" s="52" t="str">
        <f t="shared" si="3"/>
        <v/>
      </c>
      <c r="D220" s="52" t="s">
        <v>4062</v>
      </c>
      <c r="E220" s="53" t="s">
        <v>214</v>
      </c>
      <c r="F220" s="53"/>
      <c r="G220" s="53" t="s">
        <v>95</v>
      </c>
      <c r="H220" s="53" t="s">
        <v>30</v>
      </c>
      <c r="I220" s="53" t="s">
        <v>18</v>
      </c>
      <c r="J220" s="53"/>
      <c r="K220" s="53">
        <v>7</v>
      </c>
      <c r="L220" s="53">
        <v>7</v>
      </c>
      <c r="M220" s="53">
        <v>7</v>
      </c>
      <c r="N220" s="54" t="s">
        <v>307</v>
      </c>
    </row>
    <row r="221" spans="1:14" x14ac:dyDescent="0.15">
      <c r="A221" s="52" t="s">
        <v>308</v>
      </c>
      <c r="B221" s="52">
        <v>4</v>
      </c>
      <c r="C221" s="52" t="str">
        <f t="shared" si="3"/>
        <v/>
      </c>
      <c r="D221" s="52">
        <v>2</v>
      </c>
      <c r="E221" s="53" t="s">
        <v>214</v>
      </c>
      <c r="F221" s="53"/>
      <c r="G221" s="53" t="s">
        <v>2088</v>
      </c>
      <c r="H221" s="53" t="s">
        <v>24</v>
      </c>
      <c r="I221" s="53" t="s">
        <v>20</v>
      </c>
      <c r="J221" s="53"/>
      <c r="K221" s="53">
        <v>0</v>
      </c>
      <c r="L221" s="53">
        <v>0</v>
      </c>
      <c r="M221" s="53">
        <v>0</v>
      </c>
      <c r="N221" s="54" t="s">
        <v>2335</v>
      </c>
    </row>
    <row r="222" spans="1:14" x14ac:dyDescent="0.15">
      <c r="A222" s="52" t="s">
        <v>309</v>
      </c>
      <c r="B222" s="52">
        <v>3</v>
      </c>
      <c r="C222" s="52" t="str">
        <f t="shared" si="3"/>
        <v/>
      </c>
      <c r="D222" s="52">
        <v>2</v>
      </c>
      <c r="E222" s="53" t="s">
        <v>214</v>
      </c>
      <c r="F222" s="53"/>
      <c r="G222" s="53" t="s">
        <v>2088</v>
      </c>
      <c r="H222" s="53" t="s">
        <v>231</v>
      </c>
      <c r="I222" s="53" t="s">
        <v>20</v>
      </c>
      <c r="J222" s="53"/>
      <c r="K222" s="53">
        <v>0</v>
      </c>
      <c r="L222" s="53">
        <v>0</v>
      </c>
      <c r="M222" s="53">
        <v>0</v>
      </c>
      <c r="N222" s="54" t="s">
        <v>310</v>
      </c>
    </row>
    <row r="223" spans="1:14" x14ac:dyDescent="0.15">
      <c r="A223" s="52" t="s">
        <v>311</v>
      </c>
      <c r="B223" s="52">
        <v>2</v>
      </c>
      <c r="C223" s="52" t="str">
        <f t="shared" si="3"/>
        <v/>
      </c>
      <c r="D223" s="52">
        <v>2</v>
      </c>
      <c r="E223" s="53" t="s">
        <v>214</v>
      </c>
      <c r="F223" s="53"/>
      <c r="G223" s="53" t="s">
        <v>2088</v>
      </c>
      <c r="H223" s="53" t="s">
        <v>24</v>
      </c>
      <c r="I223" s="53" t="s">
        <v>20</v>
      </c>
      <c r="J223" s="53"/>
      <c r="K223" s="53">
        <v>1</v>
      </c>
      <c r="L223" s="53">
        <v>0</v>
      </c>
      <c r="M223" s="53">
        <v>0</v>
      </c>
      <c r="N223" s="54" t="s">
        <v>312</v>
      </c>
    </row>
    <row r="224" spans="1:14" x14ac:dyDescent="0.15">
      <c r="A224" s="55" t="s">
        <v>313</v>
      </c>
      <c r="B224" s="55">
        <v>2</v>
      </c>
      <c r="C224" s="52" t="str">
        <f t="shared" si="3"/>
        <v/>
      </c>
      <c r="D224" s="52" t="s">
        <v>4062</v>
      </c>
      <c r="E224" s="56" t="s">
        <v>214</v>
      </c>
      <c r="F224" s="56"/>
      <c r="G224" s="56" t="s">
        <v>2088</v>
      </c>
      <c r="H224" s="56" t="s">
        <v>24</v>
      </c>
      <c r="I224" s="56" t="s">
        <v>20</v>
      </c>
      <c r="J224" s="56"/>
      <c r="K224" s="56">
        <v>2</v>
      </c>
      <c r="L224" s="56">
        <v>0</v>
      </c>
      <c r="M224" s="56">
        <v>0</v>
      </c>
      <c r="N224" s="57" t="s">
        <v>2330</v>
      </c>
    </row>
    <row r="225" spans="1:14" x14ac:dyDescent="0.15">
      <c r="A225" s="52" t="s">
        <v>314</v>
      </c>
      <c r="B225" s="52">
        <v>2</v>
      </c>
      <c r="C225" s="52" t="str">
        <f t="shared" si="3"/>
        <v/>
      </c>
      <c r="D225" s="52">
        <v>2</v>
      </c>
      <c r="E225" s="53" t="s">
        <v>214</v>
      </c>
      <c r="F225" s="53"/>
      <c r="G225" s="53" t="s">
        <v>2088</v>
      </c>
      <c r="H225" s="53" t="s">
        <v>24</v>
      </c>
      <c r="I225" s="53" t="s">
        <v>20</v>
      </c>
      <c r="J225" s="53"/>
      <c r="K225" s="53">
        <v>2</v>
      </c>
      <c r="L225" s="53">
        <v>0</v>
      </c>
      <c r="M225" s="53">
        <v>0</v>
      </c>
      <c r="N225" s="54" t="s">
        <v>3625</v>
      </c>
    </row>
    <row r="226" spans="1:14" x14ac:dyDescent="0.15">
      <c r="A226" s="52" t="s">
        <v>315</v>
      </c>
      <c r="B226" s="52">
        <v>2</v>
      </c>
      <c r="C226" s="52" t="str">
        <f t="shared" si="3"/>
        <v/>
      </c>
      <c r="D226" s="52" t="s">
        <v>4062</v>
      </c>
      <c r="E226" s="53" t="s">
        <v>214</v>
      </c>
      <c r="F226" s="53"/>
      <c r="G226" s="53" t="s">
        <v>2088</v>
      </c>
      <c r="H226" s="53" t="s">
        <v>24</v>
      </c>
      <c r="I226" s="53" t="s">
        <v>18</v>
      </c>
      <c r="J226" s="53"/>
      <c r="K226" s="53">
        <v>2</v>
      </c>
      <c r="L226" s="53">
        <v>2</v>
      </c>
      <c r="M226" s="53">
        <v>2</v>
      </c>
      <c r="N226" s="54" t="s">
        <v>316</v>
      </c>
    </row>
    <row r="227" spans="1:14" x14ac:dyDescent="0.15">
      <c r="A227" s="52" t="s">
        <v>317</v>
      </c>
      <c r="B227" s="52">
        <v>2</v>
      </c>
      <c r="C227" s="52" t="str">
        <f t="shared" si="3"/>
        <v/>
      </c>
      <c r="D227" s="52" t="s">
        <v>4062</v>
      </c>
      <c r="E227" s="53" t="s">
        <v>214</v>
      </c>
      <c r="F227" s="53"/>
      <c r="G227" s="53" t="s">
        <v>2088</v>
      </c>
      <c r="H227" s="53" t="s">
        <v>231</v>
      </c>
      <c r="I227" s="53" t="s">
        <v>18</v>
      </c>
      <c r="J227" s="53"/>
      <c r="K227" s="53">
        <v>2</v>
      </c>
      <c r="L227" s="53">
        <v>1</v>
      </c>
      <c r="M227" s="53">
        <v>1</v>
      </c>
      <c r="N227" s="54" t="s">
        <v>2372</v>
      </c>
    </row>
    <row r="228" spans="1:14" x14ac:dyDescent="0.15">
      <c r="A228" s="52" t="s">
        <v>318</v>
      </c>
      <c r="B228" s="52">
        <v>2</v>
      </c>
      <c r="C228" s="52" t="str">
        <f t="shared" si="3"/>
        <v/>
      </c>
      <c r="D228" s="52" t="s">
        <v>4062</v>
      </c>
      <c r="E228" s="53" t="s">
        <v>214</v>
      </c>
      <c r="F228" s="53"/>
      <c r="G228" s="53" t="s">
        <v>2088</v>
      </c>
      <c r="H228" s="53" t="s">
        <v>34</v>
      </c>
      <c r="I228" s="53" t="s">
        <v>87</v>
      </c>
      <c r="J228" s="53"/>
      <c r="K228" s="53">
        <v>3</v>
      </c>
      <c r="L228" s="53">
        <v>2</v>
      </c>
      <c r="M228" s="53">
        <v>0</v>
      </c>
      <c r="N228" s="54" t="s">
        <v>319</v>
      </c>
    </row>
    <row r="229" spans="1:14" x14ac:dyDescent="0.15">
      <c r="A229" s="52" t="s">
        <v>320</v>
      </c>
      <c r="B229" s="52">
        <v>2</v>
      </c>
      <c r="C229" s="52" t="str">
        <f t="shared" si="3"/>
        <v/>
      </c>
      <c r="D229" s="52">
        <v>2</v>
      </c>
      <c r="E229" s="53" t="s">
        <v>214</v>
      </c>
      <c r="F229" s="53"/>
      <c r="G229" s="53" t="s">
        <v>2088</v>
      </c>
      <c r="H229" s="53" t="s">
        <v>34</v>
      </c>
      <c r="I229" s="53" t="s">
        <v>18</v>
      </c>
      <c r="J229" s="53"/>
      <c r="K229" s="53">
        <v>3</v>
      </c>
      <c r="L229" s="53">
        <v>3</v>
      </c>
      <c r="M229" s="53">
        <v>3</v>
      </c>
      <c r="N229" s="54" t="s">
        <v>321</v>
      </c>
    </row>
    <row r="230" spans="1:14" x14ac:dyDescent="0.15">
      <c r="A230" s="52" t="s">
        <v>322</v>
      </c>
      <c r="B230" s="52">
        <v>2</v>
      </c>
      <c r="C230" s="52" t="str">
        <f t="shared" si="3"/>
        <v/>
      </c>
      <c r="D230" s="52" t="s">
        <v>4062</v>
      </c>
      <c r="E230" s="53" t="s">
        <v>214</v>
      </c>
      <c r="F230" s="53"/>
      <c r="G230" s="53" t="s">
        <v>2088</v>
      </c>
      <c r="H230" s="53" t="s">
        <v>34</v>
      </c>
      <c r="I230" s="53" t="s">
        <v>20</v>
      </c>
      <c r="J230" s="53"/>
      <c r="K230" s="53">
        <v>3</v>
      </c>
      <c r="L230" s="53">
        <v>0</v>
      </c>
      <c r="M230" s="53">
        <v>0</v>
      </c>
      <c r="N230" s="54" t="s">
        <v>3627</v>
      </c>
    </row>
    <row r="231" spans="1:14" x14ac:dyDescent="0.15">
      <c r="A231" s="52" t="s">
        <v>325</v>
      </c>
      <c r="B231" s="52">
        <v>1</v>
      </c>
      <c r="C231" s="52" t="str">
        <f t="shared" si="3"/>
        <v/>
      </c>
      <c r="D231" s="52">
        <v>1</v>
      </c>
      <c r="E231" s="53" t="s">
        <v>214</v>
      </c>
      <c r="F231" s="53"/>
      <c r="G231" s="53" t="s">
        <v>2088</v>
      </c>
      <c r="H231" s="53" t="s">
        <v>30</v>
      </c>
      <c r="I231" s="53" t="s">
        <v>18</v>
      </c>
      <c r="J231" s="53"/>
      <c r="K231" s="53">
        <v>3</v>
      </c>
      <c r="L231" s="53">
        <v>2</v>
      </c>
      <c r="M231" s="53">
        <v>2</v>
      </c>
      <c r="N231" s="54" t="s">
        <v>2398</v>
      </c>
    </row>
    <row r="232" spans="1:14" x14ac:dyDescent="0.15">
      <c r="A232" s="52" t="s">
        <v>326</v>
      </c>
      <c r="B232" s="52">
        <v>1</v>
      </c>
      <c r="C232" s="52" t="str">
        <f t="shared" si="3"/>
        <v/>
      </c>
      <c r="D232" s="52" t="s">
        <v>4062</v>
      </c>
      <c r="E232" s="53" t="s">
        <v>214</v>
      </c>
      <c r="F232" s="53"/>
      <c r="G232" s="53" t="s">
        <v>2088</v>
      </c>
      <c r="H232" s="53" t="s">
        <v>34</v>
      </c>
      <c r="I232" s="53" t="s">
        <v>20</v>
      </c>
      <c r="J232" s="53"/>
      <c r="K232" s="53">
        <v>4</v>
      </c>
      <c r="L232" s="53">
        <v>0</v>
      </c>
      <c r="M232" s="53">
        <v>0</v>
      </c>
      <c r="N232" s="54" t="s">
        <v>2288</v>
      </c>
    </row>
    <row r="233" spans="1:14" x14ac:dyDescent="0.15">
      <c r="A233" s="52" t="s">
        <v>323</v>
      </c>
      <c r="B233" s="52">
        <v>2</v>
      </c>
      <c r="C233" s="52" t="str">
        <f t="shared" si="3"/>
        <v/>
      </c>
      <c r="D233" s="52" t="s">
        <v>4062</v>
      </c>
      <c r="E233" s="53" t="s">
        <v>214</v>
      </c>
      <c r="F233" s="53"/>
      <c r="G233" s="53" t="s">
        <v>2088</v>
      </c>
      <c r="H233" s="53" t="s">
        <v>34</v>
      </c>
      <c r="I233" s="53" t="s">
        <v>18</v>
      </c>
      <c r="J233" s="53"/>
      <c r="K233" s="53">
        <v>4</v>
      </c>
      <c r="L233" s="53">
        <v>4</v>
      </c>
      <c r="M233" s="53">
        <v>4</v>
      </c>
      <c r="N233" s="54" t="s">
        <v>324</v>
      </c>
    </row>
    <row r="234" spans="1:14" x14ac:dyDescent="0.15">
      <c r="A234" s="52" t="s">
        <v>327</v>
      </c>
      <c r="B234" s="52">
        <v>2</v>
      </c>
      <c r="C234" s="52" t="str">
        <f t="shared" si="3"/>
        <v/>
      </c>
      <c r="D234" s="52" t="s">
        <v>4062</v>
      </c>
      <c r="E234" s="53" t="s">
        <v>214</v>
      </c>
      <c r="F234" s="53"/>
      <c r="G234" s="53" t="s">
        <v>2088</v>
      </c>
      <c r="H234" s="53" t="s">
        <v>231</v>
      </c>
      <c r="I234" s="53" t="s">
        <v>18</v>
      </c>
      <c r="J234" s="56"/>
      <c r="K234" s="53">
        <v>6</v>
      </c>
      <c r="L234" s="53">
        <v>5</v>
      </c>
      <c r="M234" s="53">
        <v>3</v>
      </c>
      <c r="N234" s="54" t="s">
        <v>328</v>
      </c>
    </row>
    <row r="235" spans="1:14" x14ac:dyDescent="0.15">
      <c r="A235" s="52" t="s">
        <v>329</v>
      </c>
      <c r="B235" s="52">
        <v>2</v>
      </c>
      <c r="C235" s="52" t="str">
        <f t="shared" si="3"/>
        <v/>
      </c>
      <c r="D235" s="52" t="s">
        <v>4062</v>
      </c>
      <c r="E235" s="53" t="s">
        <v>214</v>
      </c>
      <c r="F235" s="53"/>
      <c r="G235" s="53" t="s">
        <v>2105</v>
      </c>
      <c r="H235" s="53" t="s">
        <v>24</v>
      </c>
      <c r="I235" s="53" t="s">
        <v>20</v>
      </c>
      <c r="J235" s="53"/>
      <c r="K235" s="53">
        <v>1</v>
      </c>
      <c r="L235" s="53">
        <v>0</v>
      </c>
      <c r="M235" s="53">
        <v>0</v>
      </c>
      <c r="N235" s="54" t="s">
        <v>3633</v>
      </c>
    </row>
    <row r="236" spans="1:14" x14ac:dyDescent="0.15">
      <c r="A236" s="52" t="s">
        <v>330</v>
      </c>
      <c r="B236" s="52">
        <v>2</v>
      </c>
      <c r="C236" s="52" t="str">
        <f t="shared" si="3"/>
        <v/>
      </c>
      <c r="D236" s="52" t="s">
        <v>4062</v>
      </c>
      <c r="E236" s="53" t="s">
        <v>214</v>
      </c>
      <c r="F236" s="53"/>
      <c r="G236" s="53" t="s">
        <v>2105</v>
      </c>
      <c r="H236" s="53" t="s">
        <v>24</v>
      </c>
      <c r="I236" s="53" t="s">
        <v>18</v>
      </c>
      <c r="J236" s="53" t="s">
        <v>38</v>
      </c>
      <c r="K236" s="53">
        <v>1</v>
      </c>
      <c r="L236" s="53">
        <v>3</v>
      </c>
      <c r="M236" s="53">
        <v>1</v>
      </c>
      <c r="N236" s="54" t="s">
        <v>331</v>
      </c>
    </row>
    <row r="237" spans="1:14" x14ac:dyDescent="0.15">
      <c r="A237" s="52" t="s">
        <v>332</v>
      </c>
      <c r="B237" s="52">
        <v>2</v>
      </c>
      <c r="C237" s="52" t="str">
        <f t="shared" si="3"/>
        <v/>
      </c>
      <c r="D237" s="52">
        <v>2</v>
      </c>
      <c r="E237" s="53" t="s">
        <v>214</v>
      </c>
      <c r="F237" s="53"/>
      <c r="G237" s="53" t="s">
        <v>2105</v>
      </c>
      <c r="H237" s="53" t="s">
        <v>24</v>
      </c>
      <c r="I237" s="53" t="s">
        <v>20</v>
      </c>
      <c r="J237" s="53"/>
      <c r="K237" s="53">
        <v>1</v>
      </c>
      <c r="L237" s="53">
        <v>0</v>
      </c>
      <c r="M237" s="53">
        <v>0</v>
      </c>
      <c r="N237" s="54" t="s">
        <v>3632</v>
      </c>
    </row>
    <row r="238" spans="1:14" x14ac:dyDescent="0.15">
      <c r="A238" s="52" t="s">
        <v>333</v>
      </c>
      <c r="B238" s="52">
        <v>2</v>
      </c>
      <c r="C238" s="52" t="str">
        <f t="shared" si="3"/>
        <v/>
      </c>
      <c r="D238" s="52">
        <v>2</v>
      </c>
      <c r="E238" s="53" t="s">
        <v>214</v>
      </c>
      <c r="F238" s="53"/>
      <c r="G238" s="53" t="s">
        <v>2105</v>
      </c>
      <c r="H238" s="53" t="s">
        <v>24</v>
      </c>
      <c r="I238" s="53" t="s">
        <v>20</v>
      </c>
      <c r="J238" s="53"/>
      <c r="K238" s="53">
        <v>1</v>
      </c>
      <c r="L238" s="53">
        <v>0</v>
      </c>
      <c r="M238" s="53">
        <v>0</v>
      </c>
      <c r="N238" s="54" t="s">
        <v>3630</v>
      </c>
    </row>
    <row r="239" spans="1:14" x14ac:dyDescent="0.15">
      <c r="A239" s="55" t="s">
        <v>334</v>
      </c>
      <c r="B239" s="55">
        <v>2</v>
      </c>
      <c r="C239" s="52" t="str">
        <f t="shared" si="3"/>
        <v/>
      </c>
      <c r="D239" s="52" t="s">
        <v>4062</v>
      </c>
      <c r="E239" s="56" t="s">
        <v>214</v>
      </c>
      <c r="F239" s="56"/>
      <c r="G239" s="56" t="s">
        <v>2105</v>
      </c>
      <c r="H239" s="56" t="s">
        <v>24</v>
      </c>
      <c r="I239" s="56" t="s">
        <v>87</v>
      </c>
      <c r="J239" s="56"/>
      <c r="K239" s="56">
        <v>2</v>
      </c>
      <c r="L239" s="56">
        <v>2</v>
      </c>
      <c r="M239" s="56">
        <v>0</v>
      </c>
      <c r="N239" s="57" t="s">
        <v>335</v>
      </c>
    </row>
    <row r="240" spans="1:14" x14ac:dyDescent="0.15">
      <c r="A240" s="52" t="s">
        <v>336</v>
      </c>
      <c r="B240" s="52">
        <v>2</v>
      </c>
      <c r="C240" s="52" t="str">
        <f t="shared" si="3"/>
        <v/>
      </c>
      <c r="D240" s="52" t="s">
        <v>4062</v>
      </c>
      <c r="E240" s="53" t="s">
        <v>214</v>
      </c>
      <c r="F240" s="53"/>
      <c r="G240" s="53" t="s">
        <v>2105</v>
      </c>
      <c r="H240" s="53" t="s">
        <v>34</v>
      </c>
      <c r="I240" s="53" t="s">
        <v>20</v>
      </c>
      <c r="J240" s="53"/>
      <c r="K240" s="53">
        <v>2</v>
      </c>
      <c r="L240" s="53">
        <v>0</v>
      </c>
      <c r="M240" s="53">
        <v>0</v>
      </c>
      <c r="N240" s="54" t="s">
        <v>3611</v>
      </c>
    </row>
    <row r="241" spans="1:14" x14ac:dyDescent="0.15">
      <c r="A241" s="52" t="s">
        <v>337</v>
      </c>
      <c r="B241" s="52">
        <v>2</v>
      </c>
      <c r="C241" s="52" t="str">
        <f t="shared" si="3"/>
        <v/>
      </c>
      <c r="D241" s="52" t="s">
        <v>4062</v>
      </c>
      <c r="E241" s="53" t="s">
        <v>214</v>
      </c>
      <c r="F241" s="53"/>
      <c r="G241" s="53" t="s">
        <v>2105</v>
      </c>
      <c r="H241" s="53" t="s">
        <v>24</v>
      </c>
      <c r="I241" s="53" t="s">
        <v>18</v>
      </c>
      <c r="J241" s="53" t="s">
        <v>38</v>
      </c>
      <c r="K241" s="53">
        <v>3</v>
      </c>
      <c r="L241" s="53">
        <v>2</v>
      </c>
      <c r="M241" s="53">
        <v>4</v>
      </c>
      <c r="N241" s="54" t="s">
        <v>338</v>
      </c>
    </row>
    <row r="242" spans="1:14" x14ac:dyDescent="0.15">
      <c r="A242" s="55" t="s">
        <v>339</v>
      </c>
      <c r="B242" s="55">
        <v>2</v>
      </c>
      <c r="C242" s="52" t="str">
        <f t="shared" si="3"/>
        <v/>
      </c>
      <c r="D242" s="52">
        <v>2</v>
      </c>
      <c r="E242" s="56" t="s">
        <v>214</v>
      </c>
      <c r="F242" s="56"/>
      <c r="G242" s="56" t="s">
        <v>2105</v>
      </c>
      <c r="H242" s="56" t="s">
        <v>34</v>
      </c>
      <c r="I242" s="56" t="s">
        <v>18</v>
      </c>
      <c r="J242" s="56" t="s">
        <v>125</v>
      </c>
      <c r="K242" s="56">
        <v>3</v>
      </c>
      <c r="L242" s="56">
        <v>0</v>
      </c>
      <c r="M242" s="56">
        <v>3</v>
      </c>
      <c r="N242" s="57" t="s">
        <v>340</v>
      </c>
    </row>
    <row r="243" spans="1:14" x14ac:dyDescent="0.15">
      <c r="A243" s="52" t="s">
        <v>341</v>
      </c>
      <c r="B243" s="52">
        <v>2</v>
      </c>
      <c r="C243" s="52" t="str">
        <f t="shared" si="3"/>
        <v/>
      </c>
      <c r="D243" s="52" t="s">
        <v>4062</v>
      </c>
      <c r="E243" s="53" t="s">
        <v>214</v>
      </c>
      <c r="F243" s="53"/>
      <c r="G243" s="53" t="s">
        <v>2105</v>
      </c>
      <c r="H243" s="53" t="s">
        <v>34</v>
      </c>
      <c r="I243" s="53" t="s">
        <v>20</v>
      </c>
      <c r="J243" s="53"/>
      <c r="K243" s="53">
        <v>3</v>
      </c>
      <c r="L243" s="53">
        <v>0</v>
      </c>
      <c r="M243" s="53">
        <v>0</v>
      </c>
      <c r="N243" s="54" t="s">
        <v>3631</v>
      </c>
    </row>
    <row r="244" spans="1:14" x14ac:dyDescent="0.15">
      <c r="A244" s="55" t="s">
        <v>342</v>
      </c>
      <c r="B244" s="55">
        <v>2</v>
      </c>
      <c r="C244" s="52" t="str">
        <f t="shared" si="3"/>
        <v/>
      </c>
      <c r="D244" s="52">
        <v>2</v>
      </c>
      <c r="E244" s="56" t="s">
        <v>214</v>
      </c>
      <c r="F244" s="56"/>
      <c r="G244" s="56" t="s">
        <v>2105</v>
      </c>
      <c r="H244" s="56" t="s">
        <v>34</v>
      </c>
      <c r="I244" s="56" t="s">
        <v>20</v>
      </c>
      <c r="J244" s="56"/>
      <c r="K244" s="56">
        <v>3</v>
      </c>
      <c r="L244" s="56">
        <v>0</v>
      </c>
      <c r="M244" s="56">
        <v>0</v>
      </c>
      <c r="N244" s="57" t="s">
        <v>3634</v>
      </c>
    </row>
    <row r="245" spans="1:14" x14ac:dyDescent="0.15">
      <c r="A245" s="52" t="s">
        <v>343</v>
      </c>
      <c r="B245" s="52">
        <v>2</v>
      </c>
      <c r="C245" s="52" t="str">
        <f t="shared" si="3"/>
        <v/>
      </c>
      <c r="D245" s="52" t="s">
        <v>4062</v>
      </c>
      <c r="E245" s="53" t="s">
        <v>214</v>
      </c>
      <c r="F245" s="53"/>
      <c r="G245" s="53" t="s">
        <v>2105</v>
      </c>
      <c r="H245" s="53" t="s">
        <v>34</v>
      </c>
      <c r="I245" s="53" t="s">
        <v>20</v>
      </c>
      <c r="J245" s="53"/>
      <c r="K245" s="53">
        <v>3</v>
      </c>
      <c r="L245" s="53">
        <v>0</v>
      </c>
      <c r="M245" s="53">
        <v>0</v>
      </c>
      <c r="N245" s="54" t="s">
        <v>2341</v>
      </c>
    </row>
    <row r="246" spans="1:14" x14ac:dyDescent="0.15">
      <c r="A246" s="52" t="s">
        <v>344</v>
      </c>
      <c r="B246" s="52">
        <v>2</v>
      </c>
      <c r="C246" s="52" t="str">
        <f t="shared" si="3"/>
        <v/>
      </c>
      <c r="D246" s="52">
        <v>1</v>
      </c>
      <c r="E246" s="53" t="s">
        <v>214</v>
      </c>
      <c r="F246" s="53"/>
      <c r="G246" s="53" t="s">
        <v>2105</v>
      </c>
      <c r="H246" s="53" t="s">
        <v>231</v>
      </c>
      <c r="I246" s="53" t="s">
        <v>20</v>
      </c>
      <c r="J246" s="53"/>
      <c r="K246" s="53">
        <v>3</v>
      </c>
      <c r="L246" s="53">
        <v>0</v>
      </c>
      <c r="M246" s="53">
        <v>0</v>
      </c>
      <c r="N246" s="54" t="s">
        <v>345</v>
      </c>
    </row>
    <row r="247" spans="1:14" x14ac:dyDescent="0.15">
      <c r="A247" s="52" t="s">
        <v>346</v>
      </c>
      <c r="B247" s="52">
        <v>2</v>
      </c>
      <c r="C247" s="52" t="str">
        <f t="shared" si="3"/>
        <v/>
      </c>
      <c r="D247" s="52" t="s">
        <v>4062</v>
      </c>
      <c r="E247" s="53" t="s">
        <v>214</v>
      </c>
      <c r="F247" s="53"/>
      <c r="G247" s="53" t="s">
        <v>2105</v>
      </c>
      <c r="H247" s="53" t="s">
        <v>231</v>
      </c>
      <c r="I247" s="53" t="s">
        <v>87</v>
      </c>
      <c r="J247" s="53"/>
      <c r="K247" s="53">
        <v>5</v>
      </c>
      <c r="L247" s="53">
        <v>2</v>
      </c>
      <c r="M247" s="53">
        <v>0</v>
      </c>
      <c r="N247" s="54" t="s">
        <v>331</v>
      </c>
    </row>
    <row r="248" spans="1:14" x14ac:dyDescent="0.15">
      <c r="A248" s="52" t="s">
        <v>347</v>
      </c>
      <c r="B248" s="52">
        <v>2</v>
      </c>
      <c r="C248" s="52" t="str">
        <f t="shared" si="3"/>
        <v/>
      </c>
      <c r="D248" s="52" t="s">
        <v>4062</v>
      </c>
      <c r="E248" s="53" t="s">
        <v>214</v>
      </c>
      <c r="F248" s="53"/>
      <c r="G248" s="53" t="s">
        <v>2105</v>
      </c>
      <c r="H248" s="53" t="s">
        <v>231</v>
      </c>
      <c r="I248" s="53" t="s">
        <v>18</v>
      </c>
      <c r="J248" s="53" t="s">
        <v>38</v>
      </c>
      <c r="K248" s="53">
        <v>5</v>
      </c>
      <c r="L248" s="53">
        <v>7</v>
      </c>
      <c r="M248" s="53">
        <v>8</v>
      </c>
      <c r="N248" s="54" t="s">
        <v>348</v>
      </c>
    </row>
    <row r="249" spans="1:14" x14ac:dyDescent="0.15">
      <c r="A249" s="52" t="s">
        <v>349</v>
      </c>
      <c r="B249" s="52">
        <v>0</v>
      </c>
      <c r="C249" s="52">
        <f t="shared" si="3"/>
        <v>1</v>
      </c>
      <c r="D249" s="52">
        <v>1</v>
      </c>
      <c r="E249" s="53" t="s">
        <v>214</v>
      </c>
      <c r="F249" s="53"/>
      <c r="G249" s="53" t="s">
        <v>2105</v>
      </c>
      <c r="H249" s="53" t="s">
        <v>30</v>
      </c>
      <c r="I249" s="53" t="s">
        <v>18</v>
      </c>
      <c r="J249" s="53" t="s">
        <v>38</v>
      </c>
      <c r="K249" s="53">
        <v>8</v>
      </c>
      <c r="L249" s="53">
        <v>3</v>
      </c>
      <c r="M249" s="53">
        <v>5</v>
      </c>
      <c r="N249" s="54" t="s">
        <v>2730</v>
      </c>
    </row>
    <row r="250" spans="1:14" x14ac:dyDescent="0.15">
      <c r="A250" s="52" t="s">
        <v>350</v>
      </c>
      <c r="B250" s="52">
        <v>2</v>
      </c>
      <c r="C250" s="52" t="str">
        <f t="shared" si="3"/>
        <v/>
      </c>
      <c r="D250" s="52">
        <v>2</v>
      </c>
      <c r="E250" s="53" t="s">
        <v>214</v>
      </c>
      <c r="F250" s="53"/>
      <c r="G250" s="53" t="s">
        <v>28</v>
      </c>
      <c r="H250" s="53" t="s">
        <v>24</v>
      </c>
      <c r="I250" s="53" t="s">
        <v>18</v>
      </c>
      <c r="J250" s="53" t="s">
        <v>147</v>
      </c>
      <c r="K250" s="53">
        <v>1</v>
      </c>
      <c r="L250" s="53">
        <v>3</v>
      </c>
      <c r="M250" s="53">
        <v>2</v>
      </c>
      <c r="N250" s="54" t="s">
        <v>351</v>
      </c>
    </row>
    <row r="251" spans="1:14" x14ac:dyDescent="0.15">
      <c r="A251" s="55" t="s">
        <v>352</v>
      </c>
      <c r="B251" s="55">
        <v>2</v>
      </c>
      <c r="C251" s="52" t="str">
        <f t="shared" si="3"/>
        <v/>
      </c>
      <c r="D251" s="52" t="s">
        <v>4062</v>
      </c>
      <c r="E251" s="56" t="s">
        <v>214</v>
      </c>
      <c r="F251" s="56"/>
      <c r="G251" s="56" t="s">
        <v>28</v>
      </c>
      <c r="H251" s="56" t="s">
        <v>24</v>
      </c>
      <c r="I251" s="56" t="s">
        <v>18</v>
      </c>
      <c r="J251" s="56" t="s">
        <v>147</v>
      </c>
      <c r="K251" s="56">
        <v>1</v>
      </c>
      <c r="L251" s="56">
        <v>0</v>
      </c>
      <c r="M251" s="56">
        <v>1</v>
      </c>
      <c r="N251" s="57" t="s">
        <v>2273</v>
      </c>
    </row>
    <row r="252" spans="1:14" x14ac:dyDescent="0.15">
      <c r="A252" s="55" t="s">
        <v>353</v>
      </c>
      <c r="B252" s="55">
        <v>2</v>
      </c>
      <c r="C252" s="52" t="str">
        <f t="shared" si="3"/>
        <v/>
      </c>
      <c r="D252" s="52" t="s">
        <v>4062</v>
      </c>
      <c r="E252" s="56" t="s">
        <v>214</v>
      </c>
      <c r="F252" s="56"/>
      <c r="G252" s="56" t="s">
        <v>28</v>
      </c>
      <c r="H252" s="56" t="s">
        <v>24</v>
      </c>
      <c r="I252" s="56" t="s">
        <v>20</v>
      </c>
      <c r="J252" s="56"/>
      <c r="K252" s="56">
        <v>2</v>
      </c>
      <c r="L252" s="56">
        <v>0</v>
      </c>
      <c r="M252" s="56">
        <v>0</v>
      </c>
      <c r="N252" s="57" t="s">
        <v>3652</v>
      </c>
    </row>
    <row r="253" spans="1:14" x14ac:dyDescent="0.15">
      <c r="A253" s="52" t="s">
        <v>354</v>
      </c>
      <c r="B253" s="52">
        <v>2</v>
      </c>
      <c r="C253" s="52" t="str">
        <f t="shared" si="3"/>
        <v/>
      </c>
      <c r="D253" s="52" t="s">
        <v>4062</v>
      </c>
      <c r="E253" s="53" t="s">
        <v>214</v>
      </c>
      <c r="F253" s="53"/>
      <c r="G253" s="53" t="s">
        <v>28</v>
      </c>
      <c r="H253" s="53" t="s">
        <v>24</v>
      </c>
      <c r="I253" s="53" t="s">
        <v>20</v>
      </c>
      <c r="J253" s="53"/>
      <c r="K253" s="53">
        <v>3</v>
      </c>
      <c r="L253" s="53">
        <v>0</v>
      </c>
      <c r="M253" s="53">
        <v>0</v>
      </c>
      <c r="N253" s="54" t="s">
        <v>2353</v>
      </c>
    </row>
    <row r="254" spans="1:14" x14ac:dyDescent="0.15">
      <c r="A254" s="52" t="s">
        <v>355</v>
      </c>
      <c r="B254" s="52">
        <v>2</v>
      </c>
      <c r="C254" s="52" t="str">
        <f t="shared" si="3"/>
        <v/>
      </c>
      <c r="D254" s="52" t="s">
        <v>4062</v>
      </c>
      <c r="E254" s="53" t="s">
        <v>214</v>
      </c>
      <c r="F254" s="53"/>
      <c r="G254" s="53" t="s">
        <v>28</v>
      </c>
      <c r="H254" s="53" t="s">
        <v>34</v>
      </c>
      <c r="I254" s="53" t="s">
        <v>18</v>
      </c>
      <c r="J254" s="53" t="s">
        <v>147</v>
      </c>
      <c r="K254" s="53">
        <v>3</v>
      </c>
      <c r="L254" s="53">
        <v>3</v>
      </c>
      <c r="M254" s="53">
        <v>5</v>
      </c>
      <c r="N254" s="54" t="s">
        <v>356</v>
      </c>
    </row>
    <row r="255" spans="1:14" x14ac:dyDescent="0.15">
      <c r="A255" s="55" t="s">
        <v>357</v>
      </c>
      <c r="B255" s="55">
        <v>2</v>
      </c>
      <c r="C255" s="52" t="str">
        <f t="shared" si="3"/>
        <v/>
      </c>
      <c r="D255" s="52" t="s">
        <v>4062</v>
      </c>
      <c r="E255" s="56" t="s">
        <v>214</v>
      </c>
      <c r="F255" s="56"/>
      <c r="G255" s="56" t="s">
        <v>28</v>
      </c>
      <c r="H255" s="56" t="s">
        <v>34</v>
      </c>
      <c r="I255" s="56" t="s">
        <v>18</v>
      </c>
      <c r="J255" s="56" t="s">
        <v>147</v>
      </c>
      <c r="K255" s="56">
        <v>3</v>
      </c>
      <c r="L255" s="56">
        <v>3</v>
      </c>
      <c r="M255" s="56">
        <v>3</v>
      </c>
      <c r="N255" s="57" t="s">
        <v>358</v>
      </c>
    </row>
    <row r="256" spans="1:14" x14ac:dyDescent="0.15">
      <c r="A256" s="52" t="s">
        <v>359</v>
      </c>
      <c r="B256" s="52">
        <v>2</v>
      </c>
      <c r="C256" s="52" t="str">
        <f t="shared" si="3"/>
        <v/>
      </c>
      <c r="D256" s="52" t="s">
        <v>4062</v>
      </c>
      <c r="E256" s="53" t="s">
        <v>214</v>
      </c>
      <c r="F256" s="53"/>
      <c r="G256" s="53" t="s">
        <v>28</v>
      </c>
      <c r="H256" s="53" t="s">
        <v>24</v>
      </c>
      <c r="I256" s="53" t="s">
        <v>18</v>
      </c>
      <c r="J256" s="53"/>
      <c r="K256" s="53">
        <v>4</v>
      </c>
      <c r="L256" s="53">
        <v>0</v>
      </c>
      <c r="M256" s="53">
        <v>4</v>
      </c>
      <c r="N256" s="54" t="s">
        <v>2352</v>
      </c>
    </row>
    <row r="257" spans="1:14" x14ac:dyDescent="0.15">
      <c r="A257" s="52" t="s">
        <v>360</v>
      </c>
      <c r="B257" s="52">
        <v>2</v>
      </c>
      <c r="C257" s="52" t="str">
        <f t="shared" si="3"/>
        <v/>
      </c>
      <c r="D257" s="52">
        <v>1</v>
      </c>
      <c r="E257" s="53" t="s">
        <v>214</v>
      </c>
      <c r="F257" s="53"/>
      <c r="G257" s="53" t="s">
        <v>28</v>
      </c>
      <c r="H257" s="53" t="s">
        <v>34</v>
      </c>
      <c r="I257" s="53" t="s">
        <v>20</v>
      </c>
      <c r="J257" s="53"/>
      <c r="K257" s="53">
        <v>4</v>
      </c>
      <c r="L257" s="53">
        <v>0</v>
      </c>
      <c r="M257" s="53">
        <v>0</v>
      </c>
      <c r="N257" s="54" t="s">
        <v>361</v>
      </c>
    </row>
    <row r="258" spans="1:14" x14ac:dyDescent="0.15">
      <c r="A258" s="52" t="s">
        <v>362</v>
      </c>
      <c r="B258" s="52">
        <v>2</v>
      </c>
      <c r="C258" s="52" t="str">
        <f t="shared" si="3"/>
        <v/>
      </c>
      <c r="D258" s="52" t="s">
        <v>4062</v>
      </c>
      <c r="E258" s="53" t="s">
        <v>214</v>
      </c>
      <c r="F258" s="53"/>
      <c r="G258" s="53" t="s">
        <v>28</v>
      </c>
      <c r="H258" s="53" t="s">
        <v>231</v>
      </c>
      <c r="I258" s="53" t="s">
        <v>18</v>
      </c>
      <c r="J258" s="53" t="s">
        <v>147</v>
      </c>
      <c r="K258" s="53">
        <v>4</v>
      </c>
      <c r="L258" s="53">
        <v>5</v>
      </c>
      <c r="M258" s="53">
        <v>6</v>
      </c>
      <c r="N258" s="54" t="s">
        <v>363</v>
      </c>
    </row>
    <row r="259" spans="1:14" x14ac:dyDescent="0.15">
      <c r="A259" s="52" t="s">
        <v>364</v>
      </c>
      <c r="B259" s="52">
        <v>2</v>
      </c>
      <c r="C259" s="52" t="str">
        <f t="shared" ref="C259:C322" si="4">IF(D259="","",IF(D259&gt;B259,D259-B259,""))</f>
        <v/>
      </c>
      <c r="D259" s="52">
        <v>2</v>
      </c>
      <c r="E259" s="53" t="s">
        <v>214</v>
      </c>
      <c r="F259" s="53"/>
      <c r="G259" s="53" t="s">
        <v>28</v>
      </c>
      <c r="H259" s="53" t="s">
        <v>34</v>
      </c>
      <c r="I259" s="53" t="s">
        <v>18</v>
      </c>
      <c r="J259" s="53" t="s">
        <v>147</v>
      </c>
      <c r="K259" s="53">
        <v>5</v>
      </c>
      <c r="L259" s="53">
        <v>5</v>
      </c>
      <c r="M259" s="53">
        <v>7</v>
      </c>
      <c r="N259" s="54" t="s">
        <v>2351</v>
      </c>
    </row>
    <row r="260" spans="1:14" x14ac:dyDescent="0.15">
      <c r="A260" s="52" t="s">
        <v>365</v>
      </c>
      <c r="B260" s="52">
        <v>2</v>
      </c>
      <c r="C260" s="52" t="str">
        <f t="shared" si="4"/>
        <v/>
      </c>
      <c r="D260" s="52" t="s">
        <v>4062</v>
      </c>
      <c r="E260" s="53" t="s">
        <v>214</v>
      </c>
      <c r="F260" s="53"/>
      <c r="G260" s="53" t="s">
        <v>28</v>
      </c>
      <c r="H260" s="53" t="s">
        <v>231</v>
      </c>
      <c r="I260" s="53" t="s">
        <v>20</v>
      </c>
      <c r="J260" s="53"/>
      <c r="K260" s="53">
        <v>5</v>
      </c>
      <c r="L260" s="53">
        <v>0</v>
      </c>
      <c r="M260" s="53">
        <v>0</v>
      </c>
      <c r="N260" s="54" t="s">
        <v>3641</v>
      </c>
    </row>
    <row r="261" spans="1:14" x14ac:dyDescent="0.15">
      <c r="A261" s="52" t="s">
        <v>366</v>
      </c>
      <c r="B261" s="52">
        <v>2</v>
      </c>
      <c r="C261" s="52" t="str">
        <f t="shared" si="4"/>
        <v/>
      </c>
      <c r="D261" s="52">
        <v>2</v>
      </c>
      <c r="E261" s="53" t="s">
        <v>214</v>
      </c>
      <c r="F261" s="53"/>
      <c r="G261" s="53" t="s">
        <v>28</v>
      </c>
      <c r="H261" s="53" t="s">
        <v>34</v>
      </c>
      <c r="I261" s="53" t="s">
        <v>20</v>
      </c>
      <c r="J261" s="53"/>
      <c r="K261" s="53">
        <v>6</v>
      </c>
      <c r="L261" s="53">
        <v>0</v>
      </c>
      <c r="M261" s="53">
        <v>0</v>
      </c>
      <c r="N261" s="54" t="s">
        <v>2350</v>
      </c>
    </row>
    <row r="262" spans="1:14" x14ac:dyDescent="0.15">
      <c r="A262" s="52" t="s">
        <v>367</v>
      </c>
      <c r="B262" s="52">
        <v>2</v>
      </c>
      <c r="C262" s="52" t="str">
        <f t="shared" si="4"/>
        <v/>
      </c>
      <c r="D262" s="52">
        <v>2</v>
      </c>
      <c r="E262" s="53" t="s">
        <v>214</v>
      </c>
      <c r="F262" s="53"/>
      <c r="G262" s="53" t="s">
        <v>28</v>
      </c>
      <c r="H262" s="53" t="s">
        <v>231</v>
      </c>
      <c r="I262" s="53" t="s">
        <v>20</v>
      </c>
      <c r="J262" s="53"/>
      <c r="K262" s="53">
        <v>8</v>
      </c>
      <c r="L262" s="53">
        <v>0</v>
      </c>
      <c r="M262" s="53">
        <v>0</v>
      </c>
      <c r="N262" s="54" t="s">
        <v>368</v>
      </c>
    </row>
    <row r="263" spans="1:14" x14ac:dyDescent="0.15">
      <c r="A263" s="52" t="s">
        <v>369</v>
      </c>
      <c r="B263" s="52">
        <v>1</v>
      </c>
      <c r="C263" s="52" t="str">
        <f t="shared" si="4"/>
        <v/>
      </c>
      <c r="D263" s="52" t="s">
        <v>4062</v>
      </c>
      <c r="E263" s="53" t="s">
        <v>214</v>
      </c>
      <c r="F263" s="53"/>
      <c r="G263" s="53" t="s">
        <v>28</v>
      </c>
      <c r="H263" s="53" t="s">
        <v>30</v>
      </c>
      <c r="I263" s="53" t="s">
        <v>18</v>
      </c>
      <c r="J263" s="53" t="s">
        <v>147</v>
      </c>
      <c r="K263" s="53">
        <v>9</v>
      </c>
      <c r="L263" s="53">
        <v>3</v>
      </c>
      <c r="M263" s="53">
        <v>15</v>
      </c>
      <c r="N263" s="54" t="s">
        <v>370</v>
      </c>
    </row>
    <row r="264" spans="1:14" x14ac:dyDescent="0.15">
      <c r="A264" s="52" t="s">
        <v>372</v>
      </c>
      <c r="B264" s="52">
        <v>2</v>
      </c>
      <c r="C264" s="52" t="str">
        <f t="shared" si="4"/>
        <v/>
      </c>
      <c r="D264" s="52" t="s">
        <v>4062</v>
      </c>
      <c r="E264" s="53" t="s">
        <v>214</v>
      </c>
      <c r="F264" s="53"/>
      <c r="G264" s="53" t="s">
        <v>155</v>
      </c>
      <c r="H264" s="53" t="s">
        <v>24</v>
      </c>
      <c r="I264" s="53" t="s">
        <v>20</v>
      </c>
      <c r="J264" s="53"/>
      <c r="K264" s="53">
        <v>0</v>
      </c>
      <c r="L264" s="53">
        <v>0</v>
      </c>
      <c r="M264" s="53">
        <v>0</v>
      </c>
      <c r="N264" s="54" t="s">
        <v>3653</v>
      </c>
    </row>
    <row r="265" spans="1:14" x14ac:dyDescent="0.15">
      <c r="A265" s="52" t="s">
        <v>373</v>
      </c>
      <c r="B265" s="52">
        <v>2</v>
      </c>
      <c r="C265" s="52" t="str">
        <f t="shared" si="4"/>
        <v/>
      </c>
      <c r="D265" s="52">
        <v>2</v>
      </c>
      <c r="E265" s="53" t="s">
        <v>214</v>
      </c>
      <c r="F265" s="53"/>
      <c r="G265" s="53" t="s">
        <v>155</v>
      </c>
      <c r="H265" s="53" t="s">
        <v>34</v>
      </c>
      <c r="I265" s="53" t="s">
        <v>20</v>
      </c>
      <c r="J265" s="53"/>
      <c r="K265" s="53">
        <v>1</v>
      </c>
      <c r="L265" s="53">
        <v>0</v>
      </c>
      <c r="M265" s="53">
        <v>0</v>
      </c>
      <c r="N265" s="54" t="s">
        <v>2367</v>
      </c>
    </row>
    <row r="266" spans="1:14" x14ac:dyDescent="0.15">
      <c r="A266" s="52" t="s">
        <v>374</v>
      </c>
      <c r="B266" s="52">
        <v>2</v>
      </c>
      <c r="C266" s="52" t="str">
        <f t="shared" si="4"/>
        <v/>
      </c>
      <c r="D266" s="52">
        <v>2</v>
      </c>
      <c r="E266" s="53" t="s">
        <v>214</v>
      </c>
      <c r="F266" s="53"/>
      <c r="G266" s="53" t="s">
        <v>155</v>
      </c>
      <c r="H266" s="53" t="s">
        <v>231</v>
      </c>
      <c r="I266" s="53" t="s">
        <v>20</v>
      </c>
      <c r="J266" s="53"/>
      <c r="K266" s="53">
        <v>1</v>
      </c>
      <c r="L266" s="53">
        <v>0</v>
      </c>
      <c r="M266" s="53">
        <v>0</v>
      </c>
      <c r="N266" s="54" t="s">
        <v>375</v>
      </c>
    </row>
    <row r="267" spans="1:14" x14ac:dyDescent="0.15">
      <c r="A267" s="52" t="s">
        <v>376</v>
      </c>
      <c r="B267" s="52">
        <v>2</v>
      </c>
      <c r="C267" s="52" t="str">
        <f t="shared" si="4"/>
        <v/>
      </c>
      <c r="D267" s="52" t="s">
        <v>4062</v>
      </c>
      <c r="E267" s="53" t="s">
        <v>214</v>
      </c>
      <c r="F267" s="53"/>
      <c r="G267" s="53" t="s">
        <v>155</v>
      </c>
      <c r="H267" s="53" t="s">
        <v>24</v>
      </c>
      <c r="I267" s="53" t="s">
        <v>20</v>
      </c>
      <c r="J267" s="53"/>
      <c r="K267" s="53">
        <v>2</v>
      </c>
      <c r="L267" s="53">
        <v>0</v>
      </c>
      <c r="M267" s="53">
        <v>0</v>
      </c>
      <c r="N267" s="54" t="s">
        <v>2278</v>
      </c>
    </row>
    <row r="268" spans="1:14" x14ac:dyDescent="0.15">
      <c r="A268" s="52" t="s">
        <v>377</v>
      </c>
      <c r="B268" s="52">
        <v>2</v>
      </c>
      <c r="C268" s="52" t="str">
        <f t="shared" si="4"/>
        <v/>
      </c>
      <c r="D268" s="52">
        <v>2</v>
      </c>
      <c r="E268" s="53" t="s">
        <v>214</v>
      </c>
      <c r="F268" s="53"/>
      <c r="G268" s="53" t="s">
        <v>155</v>
      </c>
      <c r="H268" s="53" t="s">
        <v>24</v>
      </c>
      <c r="I268" s="53" t="s">
        <v>20</v>
      </c>
      <c r="J268" s="53"/>
      <c r="K268" s="53">
        <v>2</v>
      </c>
      <c r="L268" s="53">
        <v>0</v>
      </c>
      <c r="M268" s="53">
        <v>0</v>
      </c>
      <c r="N268" s="54" t="s">
        <v>3644</v>
      </c>
    </row>
    <row r="269" spans="1:14" x14ac:dyDescent="0.15">
      <c r="A269" s="52" t="s">
        <v>378</v>
      </c>
      <c r="B269" s="52">
        <v>2</v>
      </c>
      <c r="C269" s="52" t="str">
        <f t="shared" si="4"/>
        <v/>
      </c>
      <c r="D269" s="52" t="s">
        <v>4062</v>
      </c>
      <c r="E269" s="53" t="s">
        <v>214</v>
      </c>
      <c r="F269" s="53"/>
      <c r="G269" s="53" t="s">
        <v>155</v>
      </c>
      <c r="H269" s="53" t="s">
        <v>24</v>
      </c>
      <c r="I269" s="53" t="s">
        <v>18</v>
      </c>
      <c r="J269" s="53"/>
      <c r="K269" s="53">
        <v>2</v>
      </c>
      <c r="L269" s="53">
        <v>2</v>
      </c>
      <c r="M269" s="53">
        <v>2</v>
      </c>
      <c r="N269" s="54" t="s">
        <v>379</v>
      </c>
    </row>
    <row r="270" spans="1:14" x14ac:dyDescent="0.15">
      <c r="A270" s="52" t="s">
        <v>380</v>
      </c>
      <c r="B270" s="52">
        <v>2</v>
      </c>
      <c r="C270" s="52" t="str">
        <f t="shared" si="4"/>
        <v/>
      </c>
      <c r="D270" s="52">
        <v>2</v>
      </c>
      <c r="E270" s="53" t="s">
        <v>214</v>
      </c>
      <c r="F270" s="53"/>
      <c r="G270" s="53" t="s">
        <v>155</v>
      </c>
      <c r="H270" s="53" t="s">
        <v>24</v>
      </c>
      <c r="I270" s="53" t="s">
        <v>20</v>
      </c>
      <c r="J270" s="53"/>
      <c r="K270" s="53">
        <v>2</v>
      </c>
      <c r="L270" s="53">
        <v>0</v>
      </c>
      <c r="M270" s="53">
        <v>0</v>
      </c>
      <c r="N270" s="54" t="s">
        <v>2364</v>
      </c>
    </row>
    <row r="271" spans="1:14" x14ac:dyDescent="0.15">
      <c r="A271" s="52" t="s">
        <v>381</v>
      </c>
      <c r="B271" s="52">
        <v>2</v>
      </c>
      <c r="C271" s="52" t="str">
        <f t="shared" si="4"/>
        <v/>
      </c>
      <c r="D271" s="52" t="s">
        <v>4062</v>
      </c>
      <c r="E271" s="53" t="s">
        <v>214</v>
      </c>
      <c r="F271" s="53"/>
      <c r="G271" s="53" t="s">
        <v>155</v>
      </c>
      <c r="H271" s="53" t="s">
        <v>34</v>
      </c>
      <c r="I271" s="53" t="s">
        <v>20</v>
      </c>
      <c r="J271" s="53"/>
      <c r="K271" s="53">
        <v>2</v>
      </c>
      <c r="L271" s="53">
        <v>0</v>
      </c>
      <c r="M271" s="53">
        <v>0</v>
      </c>
      <c r="N271" s="54" t="s">
        <v>2745</v>
      </c>
    </row>
    <row r="272" spans="1:14" x14ac:dyDescent="0.15">
      <c r="A272" s="55" t="s">
        <v>382</v>
      </c>
      <c r="B272" s="55">
        <v>2</v>
      </c>
      <c r="C272" s="52" t="str">
        <f t="shared" si="4"/>
        <v/>
      </c>
      <c r="D272" s="52" t="s">
        <v>4062</v>
      </c>
      <c r="E272" s="56" t="s">
        <v>214</v>
      </c>
      <c r="F272" s="56"/>
      <c r="G272" s="56" t="s">
        <v>155</v>
      </c>
      <c r="H272" s="56" t="s">
        <v>34</v>
      </c>
      <c r="I272" s="56" t="s">
        <v>18</v>
      </c>
      <c r="J272" s="56"/>
      <c r="K272" s="56">
        <v>2</v>
      </c>
      <c r="L272" s="56">
        <v>1</v>
      </c>
      <c r="M272" s="56">
        <v>4</v>
      </c>
      <c r="N272" s="57" t="s">
        <v>383</v>
      </c>
    </row>
    <row r="273" spans="1:14" x14ac:dyDescent="0.15">
      <c r="A273" s="52" t="s">
        <v>384</v>
      </c>
      <c r="B273" s="52">
        <v>2</v>
      </c>
      <c r="C273" s="52" t="str">
        <f t="shared" si="4"/>
        <v/>
      </c>
      <c r="D273" s="52">
        <v>2</v>
      </c>
      <c r="E273" s="53" t="s">
        <v>214</v>
      </c>
      <c r="F273" s="53"/>
      <c r="G273" s="53" t="s">
        <v>155</v>
      </c>
      <c r="H273" s="53" t="s">
        <v>34</v>
      </c>
      <c r="I273" s="53" t="s">
        <v>18</v>
      </c>
      <c r="J273" s="53"/>
      <c r="K273" s="53">
        <v>3</v>
      </c>
      <c r="L273" s="53">
        <v>2</v>
      </c>
      <c r="M273" s="53">
        <v>4</v>
      </c>
      <c r="N273" s="54" t="s">
        <v>2395</v>
      </c>
    </row>
    <row r="274" spans="1:14" x14ac:dyDescent="0.15">
      <c r="A274" s="52" t="s">
        <v>385</v>
      </c>
      <c r="B274" s="52">
        <v>2</v>
      </c>
      <c r="C274" s="52" t="str">
        <f t="shared" si="4"/>
        <v/>
      </c>
      <c r="D274" s="52" t="s">
        <v>4062</v>
      </c>
      <c r="E274" s="53" t="s">
        <v>214</v>
      </c>
      <c r="F274" s="53"/>
      <c r="G274" s="53" t="s">
        <v>155</v>
      </c>
      <c r="H274" s="53" t="s">
        <v>24</v>
      </c>
      <c r="I274" s="53" t="s">
        <v>18</v>
      </c>
      <c r="J274" s="53"/>
      <c r="K274" s="53">
        <v>4</v>
      </c>
      <c r="L274" s="53">
        <v>3</v>
      </c>
      <c r="M274" s="53">
        <v>3</v>
      </c>
      <c r="N274" s="54" t="s">
        <v>2365</v>
      </c>
    </row>
    <row r="275" spans="1:14" x14ac:dyDescent="0.15">
      <c r="A275" s="52" t="s">
        <v>386</v>
      </c>
      <c r="B275" s="52">
        <v>2</v>
      </c>
      <c r="C275" s="52" t="str">
        <f t="shared" si="4"/>
        <v/>
      </c>
      <c r="D275" s="52" t="s">
        <v>4062</v>
      </c>
      <c r="E275" s="53" t="s">
        <v>214</v>
      </c>
      <c r="F275" s="53"/>
      <c r="G275" s="53" t="s">
        <v>155</v>
      </c>
      <c r="H275" s="53" t="s">
        <v>34</v>
      </c>
      <c r="I275" s="53" t="s">
        <v>20</v>
      </c>
      <c r="J275" s="53"/>
      <c r="K275" s="53">
        <v>4</v>
      </c>
      <c r="L275" s="53">
        <v>0</v>
      </c>
      <c r="M275" s="53">
        <v>0</v>
      </c>
      <c r="N275" s="54" t="s">
        <v>3647</v>
      </c>
    </row>
    <row r="276" spans="1:14" x14ac:dyDescent="0.15">
      <c r="A276" s="52" t="s">
        <v>387</v>
      </c>
      <c r="B276" s="52">
        <v>2</v>
      </c>
      <c r="C276" s="52" t="str">
        <f t="shared" si="4"/>
        <v/>
      </c>
      <c r="D276" s="52">
        <v>2</v>
      </c>
      <c r="E276" s="53" t="s">
        <v>214</v>
      </c>
      <c r="F276" s="53"/>
      <c r="G276" s="53" t="s">
        <v>155</v>
      </c>
      <c r="H276" s="53" t="s">
        <v>231</v>
      </c>
      <c r="I276" s="53" t="s">
        <v>20</v>
      </c>
      <c r="J276" s="53"/>
      <c r="K276" s="53">
        <v>5</v>
      </c>
      <c r="L276" s="53">
        <v>0</v>
      </c>
      <c r="M276" s="53">
        <v>0</v>
      </c>
      <c r="N276" s="54" t="s">
        <v>388</v>
      </c>
    </row>
    <row r="277" spans="1:14" x14ac:dyDescent="0.15">
      <c r="A277" s="52" t="s">
        <v>389</v>
      </c>
      <c r="B277" s="52">
        <v>1</v>
      </c>
      <c r="C277" s="52" t="str">
        <f t="shared" si="4"/>
        <v/>
      </c>
      <c r="D277" s="52">
        <v>1</v>
      </c>
      <c r="E277" s="53" t="s">
        <v>214</v>
      </c>
      <c r="F277" s="53"/>
      <c r="G277" s="53" t="s">
        <v>155</v>
      </c>
      <c r="H277" s="53" t="s">
        <v>231</v>
      </c>
      <c r="I277" s="53" t="s">
        <v>87</v>
      </c>
      <c r="J277" s="53"/>
      <c r="K277" s="53">
        <v>7</v>
      </c>
      <c r="L277" s="53">
        <v>7</v>
      </c>
      <c r="M277" s="53">
        <v>0</v>
      </c>
      <c r="N277" s="54" t="s">
        <v>390</v>
      </c>
    </row>
    <row r="278" spans="1:14" x14ac:dyDescent="0.15">
      <c r="A278" s="52" t="s">
        <v>391</v>
      </c>
      <c r="B278" s="52">
        <v>1</v>
      </c>
      <c r="C278" s="52" t="str">
        <f t="shared" si="4"/>
        <v/>
      </c>
      <c r="D278" s="52">
        <v>1</v>
      </c>
      <c r="E278" s="53" t="s">
        <v>214</v>
      </c>
      <c r="F278" s="53"/>
      <c r="G278" s="53" t="s">
        <v>155</v>
      </c>
      <c r="H278" s="53" t="s">
        <v>30</v>
      </c>
      <c r="I278" s="53" t="s">
        <v>18</v>
      </c>
      <c r="J278" s="53"/>
      <c r="K278" s="53">
        <v>8</v>
      </c>
      <c r="L278" s="53">
        <v>4</v>
      </c>
      <c r="M278" s="53">
        <v>9</v>
      </c>
      <c r="N278" s="54" t="s">
        <v>3649</v>
      </c>
    </row>
    <row r="279" spans="1:14" x14ac:dyDescent="0.15">
      <c r="A279" s="52" t="s">
        <v>392</v>
      </c>
      <c r="B279" s="52">
        <v>2</v>
      </c>
      <c r="C279" s="52" t="str">
        <f t="shared" si="4"/>
        <v/>
      </c>
      <c r="D279" s="52" t="s">
        <v>4062</v>
      </c>
      <c r="E279" s="53" t="s">
        <v>214</v>
      </c>
      <c r="F279" s="53"/>
      <c r="G279" s="53" t="s">
        <v>17</v>
      </c>
      <c r="H279" s="53" t="s">
        <v>24</v>
      </c>
      <c r="I279" s="53" t="s">
        <v>18</v>
      </c>
      <c r="J279" s="53"/>
      <c r="K279" s="53">
        <v>0</v>
      </c>
      <c r="L279" s="53">
        <v>1</v>
      </c>
      <c r="M279" s="53">
        <v>1</v>
      </c>
      <c r="N279" s="54"/>
    </row>
    <row r="280" spans="1:14" x14ac:dyDescent="0.15">
      <c r="A280" s="52" t="s">
        <v>393</v>
      </c>
      <c r="B280" s="52">
        <v>2</v>
      </c>
      <c r="C280" s="52" t="str">
        <f t="shared" si="4"/>
        <v/>
      </c>
      <c r="D280" s="52" t="s">
        <v>4062</v>
      </c>
      <c r="E280" s="53" t="s">
        <v>214</v>
      </c>
      <c r="F280" s="53"/>
      <c r="G280" s="53" t="s">
        <v>17</v>
      </c>
      <c r="H280" s="53" t="s">
        <v>24</v>
      </c>
      <c r="I280" s="53" t="s">
        <v>18</v>
      </c>
      <c r="J280" s="53"/>
      <c r="K280" s="53">
        <v>1</v>
      </c>
      <c r="L280" s="53">
        <v>0</v>
      </c>
      <c r="M280" s="53">
        <v>4</v>
      </c>
      <c r="N280" s="54" t="s">
        <v>14</v>
      </c>
    </row>
    <row r="281" spans="1:14" x14ac:dyDescent="0.15">
      <c r="A281" s="55" t="s">
        <v>394</v>
      </c>
      <c r="B281" s="55">
        <v>2</v>
      </c>
      <c r="C281" s="52" t="str">
        <f t="shared" si="4"/>
        <v/>
      </c>
      <c r="D281" s="52" t="s">
        <v>4062</v>
      </c>
      <c r="E281" s="56" t="s">
        <v>214</v>
      </c>
      <c r="F281" s="56"/>
      <c r="G281" s="56" t="s">
        <v>17</v>
      </c>
      <c r="H281" s="56" t="s">
        <v>24</v>
      </c>
      <c r="I281" s="56" t="s">
        <v>18</v>
      </c>
      <c r="J281" s="56"/>
      <c r="K281" s="56">
        <v>1</v>
      </c>
      <c r="L281" s="56">
        <v>1</v>
      </c>
      <c r="M281" s="56">
        <v>1</v>
      </c>
      <c r="N281" s="57" t="s">
        <v>2284</v>
      </c>
    </row>
    <row r="282" spans="1:14" x14ac:dyDescent="0.15">
      <c r="A282" s="52" t="s">
        <v>395</v>
      </c>
      <c r="B282" s="52">
        <v>2</v>
      </c>
      <c r="C282" s="52" t="str">
        <f t="shared" si="4"/>
        <v/>
      </c>
      <c r="D282" s="52" t="s">
        <v>4062</v>
      </c>
      <c r="E282" s="53" t="s">
        <v>214</v>
      </c>
      <c r="F282" s="53"/>
      <c r="G282" s="53" t="s">
        <v>17</v>
      </c>
      <c r="H282" s="53" t="s">
        <v>24</v>
      </c>
      <c r="I282" s="53" t="s">
        <v>18</v>
      </c>
      <c r="J282" s="53"/>
      <c r="K282" s="53">
        <v>1</v>
      </c>
      <c r="L282" s="53">
        <v>2</v>
      </c>
      <c r="M282" s="53">
        <v>1</v>
      </c>
      <c r="N282" s="54" t="s">
        <v>13</v>
      </c>
    </row>
    <row r="283" spans="1:14" x14ac:dyDescent="0.15">
      <c r="A283" s="52" t="s">
        <v>2305</v>
      </c>
      <c r="B283" s="52">
        <v>2</v>
      </c>
      <c r="C283" s="52" t="str">
        <f t="shared" si="4"/>
        <v/>
      </c>
      <c r="D283" s="52" t="s">
        <v>4062</v>
      </c>
      <c r="E283" s="53" t="s">
        <v>214</v>
      </c>
      <c r="F283" s="53"/>
      <c r="G283" s="53" t="s">
        <v>17</v>
      </c>
      <c r="H283" s="53" t="s">
        <v>24</v>
      </c>
      <c r="I283" s="53" t="s">
        <v>18</v>
      </c>
      <c r="J283" s="53"/>
      <c r="K283" s="53">
        <v>1</v>
      </c>
      <c r="L283" s="53">
        <v>1</v>
      </c>
      <c r="M283" s="53">
        <v>1</v>
      </c>
      <c r="N283" s="54" t="s">
        <v>396</v>
      </c>
    </row>
    <row r="284" spans="1:14" x14ac:dyDescent="0.15">
      <c r="A284" s="52" t="s">
        <v>2282</v>
      </c>
      <c r="B284" s="52">
        <v>2</v>
      </c>
      <c r="C284" s="52" t="str">
        <f t="shared" si="4"/>
        <v/>
      </c>
      <c r="D284" s="52">
        <v>2</v>
      </c>
      <c r="E284" s="53" t="s">
        <v>214</v>
      </c>
      <c r="F284" s="53"/>
      <c r="G284" s="53" t="s">
        <v>17</v>
      </c>
      <c r="H284" s="53" t="s">
        <v>24</v>
      </c>
      <c r="I284" s="53" t="s">
        <v>18</v>
      </c>
      <c r="J284" s="53" t="s">
        <v>397</v>
      </c>
      <c r="K284" s="53">
        <v>1</v>
      </c>
      <c r="L284" s="53">
        <v>2</v>
      </c>
      <c r="M284" s="53">
        <v>1</v>
      </c>
      <c r="N284" s="54" t="s">
        <v>3621</v>
      </c>
    </row>
    <row r="285" spans="1:14" x14ac:dyDescent="0.15">
      <c r="A285" s="55" t="s">
        <v>398</v>
      </c>
      <c r="B285" s="55">
        <v>2</v>
      </c>
      <c r="C285" s="52" t="str">
        <f t="shared" si="4"/>
        <v/>
      </c>
      <c r="D285" s="52">
        <v>2</v>
      </c>
      <c r="E285" s="56" t="s">
        <v>214</v>
      </c>
      <c r="F285" s="56"/>
      <c r="G285" s="56" t="s">
        <v>17</v>
      </c>
      <c r="H285" s="56" t="s">
        <v>24</v>
      </c>
      <c r="I285" s="56" t="s">
        <v>18</v>
      </c>
      <c r="J285" s="56"/>
      <c r="K285" s="56">
        <v>1</v>
      </c>
      <c r="L285" s="56">
        <v>1</v>
      </c>
      <c r="M285" s="56">
        <v>1</v>
      </c>
      <c r="N285" s="57" t="s">
        <v>11</v>
      </c>
    </row>
    <row r="286" spans="1:14" x14ac:dyDescent="0.15">
      <c r="A286" s="52" t="s">
        <v>399</v>
      </c>
      <c r="B286" s="52">
        <v>2</v>
      </c>
      <c r="C286" s="52" t="str">
        <f t="shared" si="4"/>
        <v/>
      </c>
      <c r="D286" s="52" t="s">
        <v>4062</v>
      </c>
      <c r="E286" s="53" t="s">
        <v>214</v>
      </c>
      <c r="F286" s="53"/>
      <c r="G286" s="53" t="s">
        <v>17</v>
      </c>
      <c r="H286" s="53" t="s">
        <v>24</v>
      </c>
      <c r="I286" s="53" t="s">
        <v>18</v>
      </c>
      <c r="J286" s="53" t="s">
        <v>59</v>
      </c>
      <c r="K286" s="53">
        <v>1</v>
      </c>
      <c r="L286" s="53">
        <v>1</v>
      </c>
      <c r="M286" s="53">
        <v>1</v>
      </c>
      <c r="N286" s="54" t="s">
        <v>15</v>
      </c>
    </row>
    <row r="287" spans="1:14" x14ac:dyDescent="0.15">
      <c r="A287" s="55" t="s">
        <v>2317</v>
      </c>
      <c r="B287" s="55">
        <v>2</v>
      </c>
      <c r="C287" s="52" t="str">
        <f t="shared" si="4"/>
        <v/>
      </c>
      <c r="D287" s="52">
        <v>2</v>
      </c>
      <c r="E287" s="56" t="s">
        <v>214</v>
      </c>
      <c r="F287" s="56"/>
      <c r="G287" s="56" t="s">
        <v>17</v>
      </c>
      <c r="H287" s="56" t="s">
        <v>34</v>
      </c>
      <c r="I287" s="56" t="s">
        <v>18</v>
      </c>
      <c r="J287" s="56"/>
      <c r="K287" s="56">
        <v>1</v>
      </c>
      <c r="L287" s="56">
        <v>1</v>
      </c>
      <c r="M287" s="56">
        <v>2</v>
      </c>
      <c r="N287" s="57" t="s">
        <v>2318</v>
      </c>
    </row>
    <row r="288" spans="1:14" x14ac:dyDescent="0.15">
      <c r="A288" s="55" t="s">
        <v>400</v>
      </c>
      <c r="B288" s="55">
        <v>2</v>
      </c>
      <c r="C288" s="52" t="str">
        <f t="shared" si="4"/>
        <v/>
      </c>
      <c r="D288" s="52" t="s">
        <v>4062</v>
      </c>
      <c r="E288" s="56" t="s">
        <v>214</v>
      </c>
      <c r="F288" s="56"/>
      <c r="G288" s="56" t="s">
        <v>17</v>
      </c>
      <c r="H288" s="56" t="s">
        <v>34</v>
      </c>
      <c r="I288" s="56" t="s">
        <v>18</v>
      </c>
      <c r="J288" s="56" t="s">
        <v>59</v>
      </c>
      <c r="K288" s="56">
        <v>1</v>
      </c>
      <c r="L288" s="56">
        <v>1</v>
      </c>
      <c r="M288" s="56">
        <v>1</v>
      </c>
      <c r="N288" s="57" t="s">
        <v>3624</v>
      </c>
    </row>
    <row r="289" spans="1:14" x14ac:dyDescent="0.15">
      <c r="A289" s="55" t="s">
        <v>401</v>
      </c>
      <c r="B289" s="55">
        <v>2</v>
      </c>
      <c r="C289" s="52" t="str">
        <f t="shared" si="4"/>
        <v/>
      </c>
      <c r="D289" s="52" t="s">
        <v>4062</v>
      </c>
      <c r="E289" s="56" t="s">
        <v>214</v>
      </c>
      <c r="F289" s="56"/>
      <c r="G289" s="56" t="s">
        <v>17</v>
      </c>
      <c r="H289" s="56" t="s">
        <v>34</v>
      </c>
      <c r="I289" s="56" t="s">
        <v>18</v>
      </c>
      <c r="J289" s="56"/>
      <c r="K289" s="56">
        <v>1</v>
      </c>
      <c r="L289" s="56">
        <v>2</v>
      </c>
      <c r="M289" s="56">
        <v>1</v>
      </c>
      <c r="N289" s="57" t="s">
        <v>402</v>
      </c>
    </row>
    <row r="290" spans="1:14" x14ac:dyDescent="0.15">
      <c r="A290" s="55" t="s">
        <v>403</v>
      </c>
      <c r="B290" s="55">
        <v>2</v>
      </c>
      <c r="C290" s="52" t="str">
        <f t="shared" si="4"/>
        <v/>
      </c>
      <c r="D290" s="52" t="s">
        <v>4062</v>
      </c>
      <c r="E290" s="56" t="s">
        <v>214</v>
      </c>
      <c r="F290" s="56"/>
      <c r="G290" s="56" t="s">
        <v>17</v>
      </c>
      <c r="H290" s="56" t="s">
        <v>34</v>
      </c>
      <c r="I290" s="56" t="s">
        <v>18</v>
      </c>
      <c r="J290" s="56"/>
      <c r="K290" s="56">
        <v>1</v>
      </c>
      <c r="L290" s="56">
        <v>1</v>
      </c>
      <c r="M290" s="56">
        <v>2</v>
      </c>
      <c r="N290" s="57" t="s">
        <v>2071</v>
      </c>
    </row>
    <row r="291" spans="1:14" x14ac:dyDescent="0.15">
      <c r="A291" s="52" t="s">
        <v>404</v>
      </c>
      <c r="B291" s="52">
        <v>2</v>
      </c>
      <c r="C291" s="52" t="str">
        <f t="shared" si="4"/>
        <v/>
      </c>
      <c r="D291" s="52" t="s">
        <v>4062</v>
      </c>
      <c r="E291" s="53" t="s">
        <v>214</v>
      </c>
      <c r="F291" s="53"/>
      <c r="G291" s="53" t="s">
        <v>17</v>
      </c>
      <c r="H291" s="53" t="s">
        <v>34</v>
      </c>
      <c r="I291" s="53" t="s">
        <v>18</v>
      </c>
      <c r="J291" s="53" t="s">
        <v>397</v>
      </c>
      <c r="K291" s="53">
        <v>1</v>
      </c>
      <c r="L291" s="53">
        <v>1</v>
      </c>
      <c r="M291" s="53">
        <v>2</v>
      </c>
      <c r="N291" s="54" t="s">
        <v>405</v>
      </c>
    </row>
    <row r="292" spans="1:14" x14ac:dyDescent="0.15">
      <c r="A292" s="52" t="s">
        <v>406</v>
      </c>
      <c r="B292" s="52">
        <v>2</v>
      </c>
      <c r="C292" s="52" t="str">
        <f t="shared" si="4"/>
        <v/>
      </c>
      <c r="D292" s="52">
        <v>2</v>
      </c>
      <c r="E292" s="53" t="s">
        <v>214</v>
      </c>
      <c r="F292" s="53"/>
      <c r="G292" s="53" t="s">
        <v>17</v>
      </c>
      <c r="H292" s="53" t="s">
        <v>34</v>
      </c>
      <c r="I292" s="53" t="s">
        <v>18</v>
      </c>
      <c r="J292" s="53" t="s">
        <v>31</v>
      </c>
      <c r="K292" s="53">
        <v>1</v>
      </c>
      <c r="L292" s="53">
        <v>1</v>
      </c>
      <c r="M292" s="53">
        <v>2</v>
      </c>
      <c r="N292" s="54" t="s">
        <v>2371</v>
      </c>
    </row>
    <row r="293" spans="1:14" x14ac:dyDescent="0.15">
      <c r="A293" s="52" t="s">
        <v>2734</v>
      </c>
      <c r="B293" s="52">
        <v>2</v>
      </c>
      <c r="C293" s="52" t="str">
        <f t="shared" si="4"/>
        <v/>
      </c>
      <c r="D293" s="52" t="s">
        <v>4062</v>
      </c>
      <c r="E293" s="53" t="s">
        <v>214</v>
      </c>
      <c r="F293" s="53"/>
      <c r="G293" s="53" t="s">
        <v>17</v>
      </c>
      <c r="H293" s="53" t="s">
        <v>231</v>
      </c>
      <c r="I293" s="53" t="s">
        <v>18</v>
      </c>
      <c r="J293" s="53" t="s">
        <v>59</v>
      </c>
      <c r="K293" s="53">
        <v>1</v>
      </c>
      <c r="L293" s="53">
        <v>1</v>
      </c>
      <c r="M293" s="53">
        <v>2</v>
      </c>
      <c r="N293" s="54" t="s">
        <v>407</v>
      </c>
    </row>
    <row r="294" spans="1:14" x14ac:dyDescent="0.15">
      <c r="A294" s="52" t="s">
        <v>408</v>
      </c>
      <c r="B294" s="52">
        <v>2</v>
      </c>
      <c r="C294" s="52" t="str">
        <f t="shared" si="4"/>
        <v/>
      </c>
      <c r="D294" s="52">
        <v>2</v>
      </c>
      <c r="E294" s="53" t="s">
        <v>214</v>
      </c>
      <c r="F294" s="53"/>
      <c r="G294" s="53" t="s">
        <v>17</v>
      </c>
      <c r="H294" s="53" t="s">
        <v>24</v>
      </c>
      <c r="I294" s="53" t="s">
        <v>18</v>
      </c>
      <c r="J294" s="53"/>
      <c r="K294" s="53">
        <v>2</v>
      </c>
      <c r="L294" s="53">
        <v>2</v>
      </c>
      <c r="M294" s="53">
        <v>3</v>
      </c>
      <c r="N294" s="54" t="s">
        <v>3645</v>
      </c>
    </row>
    <row r="295" spans="1:14" x14ac:dyDescent="0.15">
      <c r="A295" s="52" t="s">
        <v>409</v>
      </c>
      <c r="B295" s="52">
        <v>2</v>
      </c>
      <c r="C295" s="52" t="str">
        <f t="shared" si="4"/>
        <v/>
      </c>
      <c r="D295" s="52" t="s">
        <v>4062</v>
      </c>
      <c r="E295" s="53" t="s">
        <v>214</v>
      </c>
      <c r="F295" s="53"/>
      <c r="G295" s="53" t="s">
        <v>17</v>
      </c>
      <c r="H295" s="53" t="s">
        <v>24</v>
      </c>
      <c r="I295" s="53" t="s">
        <v>18</v>
      </c>
      <c r="J295" s="53"/>
      <c r="K295" s="53">
        <v>2</v>
      </c>
      <c r="L295" s="53">
        <v>3</v>
      </c>
      <c r="M295" s="53">
        <v>2</v>
      </c>
      <c r="N295" s="54" t="s">
        <v>4011</v>
      </c>
    </row>
    <row r="296" spans="1:14" x14ac:dyDescent="0.15">
      <c r="A296" s="52" t="s">
        <v>410</v>
      </c>
      <c r="B296" s="52">
        <v>2</v>
      </c>
      <c r="C296" s="52" t="str">
        <f t="shared" si="4"/>
        <v/>
      </c>
      <c r="D296" s="52" t="s">
        <v>4062</v>
      </c>
      <c r="E296" s="53" t="s">
        <v>214</v>
      </c>
      <c r="F296" s="53"/>
      <c r="G296" s="53" t="s">
        <v>17</v>
      </c>
      <c r="H296" s="53" t="s">
        <v>24</v>
      </c>
      <c r="I296" s="53" t="s">
        <v>18</v>
      </c>
      <c r="J296" s="53" t="s">
        <v>35</v>
      </c>
      <c r="K296" s="53">
        <v>2</v>
      </c>
      <c r="L296" s="53">
        <v>3</v>
      </c>
      <c r="M296" s="53">
        <v>2</v>
      </c>
      <c r="N296" s="54" t="s">
        <v>1312</v>
      </c>
    </row>
    <row r="297" spans="1:14" x14ac:dyDescent="0.15">
      <c r="A297" s="52" t="s">
        <v>411</v>
      </c>
      <c r="B297" s="52">
        <v>2</v>
      </c>
      <c r="C297" s="52" t="str">
        <f t="shared" si="4"/>
        <v/>
      </c>
      <c r="D297" s="52">
        <v>2</v>
      </c>
      <c r="E297" s="53" t="s">
        <v>214</v>
      </c>
      <c r="F297" s="53"/>
      <c r="G297" s="53" t="s">
        <v>17</v>
      </c>
      <c r="H297" s="53" t="s">
        <v>24</v>
      </c>
      <c r="I297" s="53" t="s">
        <v>18</v>
      </c>
      <c r="J297" s="53" t="s">
        <v>59</v>
      </c>
      <c r="K297" s="53">
        <v>2</v>
      </c>
      <c r="L297" s="53">
        <v>2</v>
      </c>
      <c r="M297" s="53">
        <v>2</v>
      </c>
      <c r="N297" s="54" t="s">
        <v>412</v>
      </c>
    </row>
    <row r="298" spans="1:14" x14ac:dyDescent="0.15">
      <c r="A298" s="52" t="s">
        <v>413</v>
      </c>
      <c r="B298" s="52">
        <v>2</v>
      </c>
      <c r="C298" s="52" t="str">
        <f t="shared" si="4"/>
        <v/>
      </c>
      <c r="D298" s="52">
        <v>2</v>
      </c>
      <c r="E298" s="53" t="s">
        <v>214</v>
      </c>
      <c r="F298" s="53"/>
      <c r="G298" s="53" t="s">
        <v>17</v>
      </c>
      <c r="H298" s="53" t="s">
        <v>24</v>
      </c>
      <c r="I298" s="53" t="s">
        <v>18</v>
      </c>
      <c r="J298" s="53"/>
      <c r="K298" s="53">
        <v>2</v>
      </c>
      <c r="L298" s="53">
        <v>3</v>
      </c>
      <c r="M298" s="53">
        <v>2</v>
      </c>
      <c r="N298" s="54" t="s">
        <v>414</v>
      </c>
    </row>
    <row r="299" spans="1:14" x14ac:dyDescent="0.15">
      <c r="A299" s="52" t="s">
        <v>415</v>
      </c>
      <c r="B299" s="52">
        <v>2</v>
      </c>
      <c r="C299" s="52" t="str">
        <f t="shared" si="4"/>
        <v/>
      </c>
      <c r="D299" s="52">
        <v>2</v>
      </c>
      <c r="E299" s="53" t="s">
        <v>214</v>
      </c>
      <c r="F299" s="53"/>
      <c r="G299" s="53" t="s">
        <v>17</v>
      </c>
      <c r="H299" s="53" t="s">
        <v>24</v>
      </c>
      <c r="I299" s="53" t="s">
        <v>18</v>
      </c>
      <c r="J299" s="53" t="s">
        <v>397</v>
      </c>
      <c r="K299" s="53">
        <v>2</v>
      </c>
      <c r="L299" s="53">
        <v>2</v>
      </c>
      <c r="M299" s="53">
        <v>3</v>
      </c>
      <c r="N299" s="54" t="s">
        <v>2735</v>
      </c>
    </row>
    <row r="300" spans="1:14" x14ac:dyDescent="0.15">
      <c r="A300" s="52" t="s">
        <v>416</v>
      </c>
      <c r="B300" s="52">
        <v>2</v>
      </c>
      <c r="C300" s="52" t="str">
        <f t="shared" si="4"/>
        <v/>
      </c>
      <c r="D300" s="52">
        <v>2</v>
      </c>
      <c r="E300" s="53" t="s">
        <v>214</v>
      </c>
      <c r="F300" s="53"/>
      <c r="G300" s="53" t="s">
        <v>17</v>
      </c>
      <c r="H300" s="53" t="s">
        <v>24</v>
      </c>
      <c r="I300" s="53" t="s">
        <v>18</v>
      </c>
      <c r="J300" s="53"/>
      <c r="K300" s="53">
        <v>2</v>
      </c>
      <c r="L300" s="53">
        <v>2</v>
      </c>
      <c r="M300" s="53">
        <v>1</v>
      </c>
      <c r="N300" s="54" t="s">
        <v>1017</v>
      </c>
    </row>
    <row r="301" spans="1:14" x14ac:dyDescent="0.15">
      <c r="A301" s="52" t="s">
        <v>417</v>
      </c>
      <c r="B301" s="52">
        <v>2</v>
      </c>
      <c r="C301" s="52" t="str">
        <f t="shared" si="4"/>
        <v/>
      </c>
      <c r="D301" s="52" t="s">
        <v>4062</v>
      </c>
      <c r="E301" s="53" t="s">
        <v>214</v>
      </c>
      <c r="F301" s="53"/>
      <c r="G301" s="53" t="s">
        <v>17</v>
      </c>
      <c r="H301" s="53" t="s">
        <v>34</v>
      </c>
      <c r="I301" s="53" t="s">
        <v>18</v>
      </c>
      <c r="J301" s="53"/>
      <c r="K301" s="53">
        <v>2</v>
      </c>
      <c r="L301" s="53">
        <v>2</v>
      </c>
      <c r="M301" s="53">
        <v>2</v>
      </c>
      <c r="N301" s="54" t="s">
        <v>418</v>
      </c>
    </row>
    <row r="302" spans="1:14" x14ac:dyDescent="0.15">
      <c r="A302" s="52" t="s">
        <v>2736</v>
      </c>
      <c r="B302" s="52">
        <v>2</v>
      </c>
      <c r="C302" s="52" t="str">
        <f t="shared" si="4"/>
        <v/>
      </c>
      <c r="D302" s="52">
        <v>2</v>
      </c>
      <c r="E302" s="53" t="s">
        <v>214</v>
      </c>
      <c r="F302" s="53"/>
      <c r="G302" s="53" t="s">
        <v>17</v>
      </c>
      <c r="H302" s="53" t="s">
        <v>34</v>
      </c>
      <c r="I302" s="53" t="s">
        <v>18</v>
      </c>
      <c r="J302" s="53"/>
      <c r="K302" s="53">
        <v>2</v>
      </c>
      <c r="L302" s="53">
        <v>2</v>
      </c>
      <c r="M302" s="53">
        <v>2</v>
      </c>
      <c r="N302" s="54" t="s">
        <v>2737</v>
      </c>
    </row>
    <row r="303" spans="1:14" x14ac:dyDescent="0.15">
      <c r="A303" s="52" t="s">
        <v>2313</v>
      </c>
      <c r="B303" s="52">
        <v>2</v>
      </c>
      <c r="C303" s="52" t="str">
        <f t="shared" si="4"/>
        <v/>
      </c>
      <c r="D303" s="52" t="s">
        <v>4062</v>
      </c>
      <c r="E303" s="53" t="s">
        <v>214</v>
      </c>
      <c r="F303" s="53"/>
      <c r="G303" s="53" t="s">
        <v>17</v>
      </c>
      <c r="H303" s="53" t="s">
        <v>34</v>
      </c>
      <c r="I303" s="53" t="s">
        <v>18</v>
      </c>
      <c r="J303" s="53"/>
      <c r="K303" s="53">
        <v>2</v>
      </c>
      <c r="L303" s="53">
        <v>2</v>
      </c>
      <c r="M303" s="53">
        <v>2</v>
      </c>
      <c r="N303" s="54" t="s">
        <v>2214</v>
      </c>
    </row>
    <row r="304" spans="1:14" x14ac:dyDescent="0.15">
      <c r="A304" s="52" t="s">
        <v>2738</v>
      </c>
      <c r="B304" s="52">
        <v>2</v>
      </c>
      <c r="C304" s="52" t="str">
        <f t="shared" si="4"/>
        <v/>
      </c>
      <c r="D304" s="52">
        <v>2</v>
      </c>
      <c r="E304" s="53" t="s">
        <v>214</v>
      </c>
      <c r="F304" s="53"/>
      <c r="G304" s="53" t="s">
        <v>17</v>
      </c>
      <c r="H304" s="53" t="s">
        <v>34</v>
      </c>
      <c r="I304" s="53" t="s">
        <v>18</v>
      </c>
      <c r="J304" s="53"/>
      <c r="K304" s="53">
        <v>2</v>
      </c>
      <c r="L304" s="53">
        <v>3</v>
      </c>
      <c r="M304" s="53">
        <v>2</v>
      </c>
      <c r="N304" s="54" t="s">
        <v>2739</v>
      </c>
    </row>
    <row r="305" spans="1:14" x14ac:dyDescent="0.15">
      <c r="A305" s="55" t="s">
        <v>419</v>
      </c>
      <c r="B305" s="55">
        <v>2</v>
      </c>
      <c r="C305" s="52" t="str">
        <f t="shared" si="4"/>
        <v/>
      </c>
      <c r="D305" s="52" t="s">
        <v>4062</v>
      </c>
      <c r="E305" s="56" t="s">
        <v>214</v>
      </c>
      <c r="F305" s="56"/>
      <c r="G305" s="56" t="s">
        <v>17</v>
      </c>
      <c r="H305" s="56" t="s">
        <v>34</v>
      </c>
      <c r="I305" s="56" t="s">
        <v>18</v>
      </c>
      <c r="J305" s="56"/>
      <c r="K305" s="56">
        <v>2</v>
      </c>
      <c r="L305" s="56">
        <v>1</v>
      </c>
      <c r="M305" s="56">
        <v>3</v>
      </c>
      <c r="N305" s="57" t="s">
        <v>420</v>
      </c>
    </row>
    <row r="306" spans="1:14" x14ac:dyDescent="0.15">
      <c r="A306" s="52" t="s">
        <v>421</v>
      </c>
      <c r="B306" s="52">
        <v>2</v>
      </c>
      <c r="C306" s="52" t="str">
        <f t="shared" si="4"/>
        <v/>
      </c>
      <c r="D306" s="52">
        <v>2</v>
      </c>
      <c r="E306" s="53" t="s">
        <v>214</v>
      </c>
      <c r="F306" s="53"/>
      <c r="G306" s="53" t="s">
        <v>17</v>
      </c>
      <c r="H306" s="53" t="s">
        <v>34</v>
      </c>
      <c r="I306" s="53" t="s">
        <v>18</v>
      </c>
      <c r="J306" s="53"/>
      <c r="K306" s="53">
        <v>2</v>
      </c>
      <c r="L306" s="53">
        <v>2</v>
      </c>
      <c r="M306" s="53">
        <v>3</v>
      </c>
      <c r="N306" s="54" t="s">
        <v>2312</v>
      </c>
    </row>
    <row r="307" spans="1:14" x14ac:dyDescent="0.15">
      <c r="A307" s="52" t="s">
        <v>2310</v>
      </c>
      <c r="B307" s="52">
        <v>2</v>
      </c>
      <c r="C307" s="52" t="str">
        <f t="shared" si="4"/>
        <v/>
      </c>
      <c r="D307" s="52" t="s">
        <v>4062</v>
      </c>
      <c r="E307" s="53" t="s">
        <v>214</v>
      </c>
      <c r="F307" s="53"/>
      <c r="G307" s="53" t="s">
        <v>17</v>
      </c>
      <c r="H307" s="53" t="s">
        <v>34</v>
      </c>
      <c r="I307" s="53" t="s">
        <v>18</v>
      </c>
      <c r="J307" s="53"/>
      <c r="K307" s="53">
        <v>2</v>
      </c>
      <c r="L307" s="53">
        <v>4</v>
      </c>
      <c r="M307" s="53">
        <v>5</v>
      </c>
      <c r="N307" s="54" t="s">
        <v>422</v>
      </c>
    </row>
    <row r="308" spans="1:14" x14ac:dyDescent="0.15">
      <c r="A308" s="52" t="s">
        <v>2316</v>
      </c>
      <c r="B308" s="52">
        <v>2</v>
      </c>
      <c r="C308" s="52" t="str">
        <f t="shared" si="4"/>
        <v/>
      </c>
      <c r="D308" s="52" t="s">
        <v>4062</v>
      </c>
      <c r="E308" s="53" t="s">
        <v>214</v>
      </c>
      <c r="F308" s="53"/>
      <c r="G308" s="53" t="s">
        <v>17</v>
      </c>
      <c r="H308" s="53" t="s">
        <v>34</v>
      </c>
      <c r="I308" s="53" t="s">
        <v>18</v>
      </c>
      <c r="J308" s="53"/>
      <c r="K308" s="53">
        <v>2</v>
      </c>
      <c r="L308" s="53">
        <v>2</v>
      </c>
      <c r="M308" s="53">
        <v>2</v>
      </c>
      <c r="N308" s="54" t="s">
        <v>423</v>
      </c>
    </row>
    <row r="309" spans="1:14" x14ac:dyDescent="0.15">
      <c r="A309" s="52" t="s">
        <v>424</v>
      </c>
      <c r="B309" s="52">
        <v>2</v>
      </c>
      <c r="C309" s="52" t="str">
        <f t="shared" si="4"/>
        <v/>
      </c>
      <c r="D309" s="52" t="s">
        <v>4062</v>
      </c>
      <c r="E309" s="53" t="s">
        <v>214</v>
      </c>
      <c r="F309" s="53"/>
      <c r="G309" s="53" t="s">
        <v>17</v>
      </c>
      <c r="H309" s="53" t="s">
        <v>34</v>
      </c>
      <c r="I309" s="53" t="s">
        <v>18</v>
      </c>
      <c r="J309" s="53"/>
      <c r="K309" s="53">
        <v>2</v>
      </c>
      <c r="L309" s="53">
        <v>1</v>
      </c>
      <c r="M309" s="53">
        <v>3</v>
      </c>
      <c r="N309" s="54" t="s">
        <v>2746</v>
      </c>
    </row>
    <row r="310" spans="1:14" x14ac:dyDescent="0.15">
      <c r="A310" s="52" t="s">
        <v>2740</v>
      </c>
      <c r="B310" s="52">
        <v>2</v>
      </c>
      <c r="C310" s="52" t="str">
        <f t="shared" si="4"/>
        <v/>
      </c>
      <c r="D310" s="52">
        <v>2</v>
      </c>
      <c r="E310" s="53" t="s">
        <v>214</v>
      </c>
      <c r="F310" s="53"/>
      <c r="G310" s="53" t="s">
        <v>17</v>
      </c>
      <c r="H310" s="53" t="s">
        <v>231</v>
      </c>
      <c r="I310" s="53" t="s">
        <v>18</v>
      </c>
      <c r="J310" s="53"/>
      <c r="K310" s="53">
        <v>2</v>
      </c>
      <c r="L310" s="53">
        <v>0</v>
      </c>
      <c r="M310" s="53">
        <v>7</v>
      </c>
      <c r="N310" s="54" t="s">
        <v>425</v>
      </c>
    </row>
    <row r="311" spans="1:14" x14ac:dyDescent="0.15">
      <c r="A311" s="52" t="s">
        <v>426</v>
      </c>
      <c r="B311" s="52">
        <v>1</v>
      </c>
      <c r="C311" s="52" t="str">
        <f t="shared" si="4"/>
        <v/>
      </c>
      <c r="D311" s="52" t="s">
        <v>4062</v>
      </c>
      <c r="E311" s="53" t="s">
        <v>214</v>
      </c>
      <c r="F311" s="53"/>
      <c r="G311" s="53" t="s">
        <v>17</v>
      </c>
      <c r="H311" s="53" t="s">
        <v>30</v>
      </c>
      <c r="I311" s="53" t="s">
        <v>18</v>
      </c>
      <c r="J311" s="53"/>
      <c r="K311" s="53">
        <v>2</v>
      </c>
      <c r="L311" s="53">
        <v>4</v>
      </c>
      <c r="M311" s="53">
        <v>4</v>
      </c>
      <c r="N311" s="54" t="s">
        <v>427</v>
      </c>
    </row>
    <row r="312" spans="1:14" x14ac:dyDescent="0.15">
      <c r="A312" s="52" t="s">
        <v>428</v>
      </c>
      <c r="B312" s="52">
        <v>1</v>
      </c>
      <c r="C312" s="52" t="str">
        <f t="shared" si="4"/>
        <v/>
      </c>
      <c r="D312" s="52" t="s">
        <v>4062</v>
      </c>
      <c r="E312" s="53" t="s">
        <v>214</v>
      </c>
      <c r="F312" s="53"/>
      <c r="G312" s="53" t="s">
        <v>17</v>
      </c>
      <c r="H312" s="53" t="s">
        <v>30</v>
      </c>
      <c r="I312" s="53" t="s">
        <v>18</v>
      </c>
      <c r="J312" s="53"/>
      <c r="K312" s="53">
        <v>2</v>
      </c>
      <c r="L312" s="53">
        <v>0</v>
      </c>
      <c r="M312" s="53">
        <v>4</v>
      </c>
      <c r="N312" s="54" t="s">
        <v>2381</v>
      </c>
    </row>
    <row r="313" spans="1:14" x14ac:dyDescent="0.15">
      <c r="A313" s="52" t="s">
        <v>429</v>
      </c>
      <c r="B313" s="52">
        <v>1</v>
      </c>
      <c r="C313" s="52" t="str">
        <f t="shared" si="4"/>
        <v/>
      </c>
      <c r="D313" s="52">
        <v>1</v>
      </c>
      <c r="E313" s="53" t="s">
        <v>214</v>
      </c>
      <c r="F313" s="53"/>
      <c r="G313" s="53" t="s">
        <v>17</v>
      </c>
      <c r="H313" s="53" t="s">
        <v>30</v>
      </c>
      <c r="I313" s="53" t="s">
        <v>18</v>
      </c>
      <c r="J313" s="53"/>
      <c r="K313" s="53">
        <v>2</v>
      </c>
      <c r="L313" s="53">
        <v>1</v>
      </c>
      <c r="M313" s="53">
        <v>1</v>
      </c>
      <c r="N313" s="54" t="s">
        <v>430</v>
      </c>
    </row>
    <row r="314" spans="1:14" x14ac:dyDescent="0.15">
      <c r="A314" s="52" t="s">
        <v>431</v>
      </c>
      <c r="B314" s="52">
        <v>0</v>
      </c>
      <c r="C314" s="52" t="str">
        <f t="shared" si="4"/>
        <v/>
      </c>
      <c r="D314" s="52" t="s">
        <v>4062</v>
      </c>
      <c r="E314" s="53" t="s">
        <v>214</v>
      </c>
      <c r="F314" s="53"/>
      <c r="G314" s="53" t="s">
        <v>17</v>
      </c>
      <c r="H314" s="53" t="s">
        <v>30</v>
      </c>
      <c r="I314" s="53" t="s">
        <v>18</v>
      </c>
      <c r="J314" s="53"/>
      <c r="K314" s="53">
        <v>2</v>
      </c>
      <c r="L314" s="53">
        <v>0</v>
      </c>
      <c r="M314" s="53">
        <v>4</v>
      </c>
      <c r="N314" s="54" t="s">
        <v>2324</v>
      </c>
    </row>
    <row r="315" spans="1:14" x14ac:dyDescent="0.15">
      <c r="A315" s="52" t="s">
        <v>432</v>
      </c>
      <c r="B315" s="52">
        <v>2</v>
      </c>
      <c r="C315" s="52" t="str">
        <f t="shared" si="4"/>
        <v/>
      </c>
      <c r="D315" s="52" t="s">
        <v>4062</v>
      </c>
      <c r="E315" s="53" t="s">
        <v>214</v>
      </c>
      <c r="F315" s="53"/>
      <c r="G315" s="53" t="s">
        <v>17</v>
      </c>
      <c r="H315" s="53" t="s">
        <v>24</v>
      </c>
      <c r="I315" s="53" t="s">
        <v>18</v>
      </c>
      <c r="J315" s="53"/>
      <c r="K315" s="53">
        <v>3</v>
      </c>
      <c r="L315" s="53">
        <v>3</v>
      </c>
      <c r="M315" s="53">
        <v>3</v>
      </c>
      <c r="N315" s="54" t="s">
        <v>3648</v>
      </c>
    </row>
    <row r="316" spans="1:14" x14ac:dyDescent="0.15">
      <c r="A316" s="52" t="s">
        <v>433</v>
      </c>
      <c r="B316" s="52">
        <v>2</v>
      </c>
      <c r="C316" s="52" t="str">
        <f t="shared" si="4"/>
        <v/>
      </c>
      <c r="D316" s="52" t="s">
        <v>4062</v>
      </c>
      <c r="E316" s="53" t="s">
        <v>214</v>
      </c>
      <c r="F316" s="53"/>
      <c r="G316" s="53" t="s">
        <v>17</v>
      </c>
      <c r="H316" s="53" t="s">
        <v>24</v>
      </c>
      <c r="I316" s="53" t="s">
        <v>18</v>
      </c>
      <c r="J316" s="53" t="s">
        <v>59</v>
      </c>
      <c r="K316" s="53">
        <v>3</v>
      </c>
      <c r="L316" s="53">
        <v>4</v>
      </c>
      <c r="M316" s="53">
        <v>2</v>
      </c>
      <c r="N316" s="54" t="s">
        <v>13</v>
      </c>
    </row>
    <row r="317" spans="1:14" x14ac:dyDescent="0.15">
      <c r="A317" s="52" t="s">
        <v>2280</v>
      </c>
      <c r="B317" s="52">
        <v>2</v>
      </c>
      <c r="C317" s="52" t="str">
        <f t="shared" si="4"/>
        <v/>
      </c>
      <c r="D317" s="52" t="s">
        <v>4062</v>
      </c>
      <c r="E317" s="53" t="s">
        <v>214</v>
      </c>
      <c r="F317" s="53"/>
      <c r="G317" s="53" t="s">
        <v>17</v>
      </c>
      <c r="H317" s="53" t="s">
        <v>24</v>
      </c>
      <c r="I317" s="53" t="s">
        <v>18</v>
      </c>
      <c r="J317" s="53"/>
      <c r="K317" s="53">
        <v>3</v>
      </c>
      <c r="L317" s="53">
        <v>3</v>
      </c>
      <c r="M317" s="53">
        <v>3</v>
      </c>
      <c r="N317" s="54" t="s">
        <v>4009</v>
      </c>
    </row>
    <row r="318" spans="1:14" x14ac:dyDescent="0.15">
      <c r="A318" s="52" t="s">
        <v>2816</v>
      </c>
      <c r="B318" s="52">
        <v>2</v>
      </c>
      <c r="C318" s="52" t="str">
        <f t="shared" si="4"/>
        <v/>
      </c>
      <c r="D318" s="52" t="s">
        <v>4062</v>
      </c>
      <c r="E318" s="53" t="s">
        <v>214</v>
      </c>
      <c r="F318" s="53"/>
      <c r="G318" s="53" t="s">
        <v>17</v>
      </c>
      <c r="H318" s="53" t="s">
        <v>24</v>
      </c>
      <c r="I318" s="53" t="s">
        <v>18</v>
      </c>
      <c r="J318" s="53"/>
      <c r="K318" s="53">
        <v>3</v>
      </c>
      <c r="L318" s="53">
        <v>2</v>
      </c>
      <c r="M318" s="53">
        <v>3</v>
      </c>
      <c r="N318" s="54" t="s">
        <v>2817</v>
      </c>
    </row>
    <row r="319" spans="1:14" x14ac:dyDescent="0.15">
      <c r="A319" s="52" t="s">
        <v>434</v>
      </c>
      <c r="B319" s="52">
        <v>2</v>
      </c>
      <c r="C319" s="52" t="str">
        <f t="shared" si="4"/>
        <v/>
      </c>
      <c r="D319" s="52">
        <v>2</v>
      </c>
      <c r="E319" s="53" t="s">
        <v>214</v>
      </c>
      <c r="F319" s="53"/>
      <c r="G319" s="53" t="s">
        <v>17</v>
      </c>
      <c r="H319" s="53" t="s">
        <v>24</v>
      </c>
      <c r="I319" s="53" t="s">
        <v>18</v>
      </c>
      <c r="J319" s="53"/>
      <c r="K319" s="53">
        <v>3</v>
      </c>
      <c r="L319" s="53">
        <v>1</v>
      </c>
      <c r="M319" s="53">
        <v>3</v>
      </c>
      <c r="N319" s="54" t="s">
        <v>2300</v>
      </c>
    </row>
    <row r="320" spans="1:14" x14ac:dyDescent="0.15">
      <c r="A320" s="52" t="s">
        <v>435</v>
      </c>
      <c r="B320" s="52">
        <v>2</v>
      </c>
      <c r="C320" s="52" t="str">
        <f t="shared" si="4"/>
        <v/>
      </c>
      <c r="D320" s="52" t="s">
        <v>4062</v>
      </c>
      <c r="E320" s="53" t="s">
        <v>214</v>
      </c>
      <c r="F320" s="53"/>
      <c r="G320" s="53" t="s">
        <v>17</v>
      </c>
      <c r="H320" s="53" t="s">
        <v>24</v>
      </c>
      <c r="I320" s="53" t="s">
        <v>18</v>
      </c>
      <c r="J320" s="53" t="s">
        <v>19</v>
      </c>
      <c r="K320" s="53">
        <v>3</v>
      </c>
      <c r="L320" s="53">
        <v>2</v>
      </c>
      <c r="M320" s="53">
        <v>3</v>
      </c>
      <c r="N320" s="54" t="s">
        <v>436</v>
      </c>
    </row>
    <row r="321" spans="1:14" x14ac:dyDescent="0.15">
      <c r="A321" s="52" t="s">
        <v>437</v>
      </c>
      <c r="B321" s="52">
        <v>2</v>
      </c>
      <c r="C321" s="52" t="str">
        <f t="shared" si="4"/>
        <v/>
      </c>
      <c r="D321" s="52" t="s">
        <v>4062</v>
      </c>
      <c r="E321" s="53" t="s">
        <v>214</v>
      </c>
      <c r="F321" s="53"/>
      <c r="G321" s="53" t="s">
        <v>17</v>
      </c>
      <c r="H321" s="53" t="s">
        <v>24</v>
      </c>
      <c r="I321" s="53" t="s">
        <v>18</v>
      </c>
      <c r="J321" s="53"/>
      <c r="K321" s="53">
        <v>3</v>
      </c>
      <c r="L321" s="53">
        <v>2</v>
      </c>
      <c r="M321" s="53">
        <v>3</v>
      </c>
      <c r="N321" s="54" t="s">
        <v>3643</v>
      </c>
    </row>
    <row r="322" spans="1:14" x14ac:dyDescent="0.15">
      <c r="A322" s="52" t="s">
        <v>438</v>
      </c>
      <c r="B322" s="52">
        <v>2</v>
      </c>
      <c r="C322" s="52" t="str">
        <f t="shared" si="4"/>
        <v/>
      </c>
      <c r="D322" s="52" t="s">
        <v>4062</v>
      </c>
      <c r="E322" s="53" t="s">
        <v>214</v>
      </c>
      <c r="F322" s="53"/>
      <c r="G322" s="53" t="s">
        <v>17</v>
      </c>
      <c r="H322" s="53" t="s">
        <v>24</v>
      </c>
      <c r="I322" s="53" t="s">
        <v>18</v>
      </c>
      <c r="J322" s="53"/>
      <c r="K322" s="53">
        <v>3</v>
      </c>
      <c r="L322" s="53">
        <v>2</v>
      </c>
      <c r="M322" s="53">
        <v>3</v>
      </c>
      <c r="N322" s="54" t="s">
        <v>15</v>
      </c>
    </row>
    <row r="323" spans="1:14" x14ac:dyDescent="0.15">
      <c r="A323" s="55" t="s">
        <v>439</v>
      </c>
      <c r="B323" s="55">
        <v>2</v>
      </c>
      <c r="C323" s="52" t="str">
        <f t="shared" ref="C323:C386" si="5">IF(D323="","",IF(D323&gt;B323,D323-B323,""))</f>
        <v/>
      </c>
      <c r="D323" s="52">
        <v>2</v>
      </c>
      <c r="E323" s="56" t="s">
        <v>214</v>
      </c>
      <c r="F323" s="56"/>
      <c r="G323" s="56" t="s">
        <v>17</v>
      </c>
      <c r="H323" s="56" t="s">
        <v>24</v>
      </c>
      <c r="I323" s="56" t="s">
        <v>18</v>
      </c>
      <c r="J323" s="56" t="s">
        <v>59</v>
      </c>
      <c r="K323" s="56">
        <v>3</v>
      </c>
      <c r="L323" s="56">
        <v>2</v>
      </c>
      <c r="M323" s="56">
        <v>1</v>
      </c>
      <c r="N323" s="57" t="s">
        <v>2241</v>
      </c>
    </row>
    <row r="324" spans="1:14" x14ac:dyDescent="0.15">
      <c r="A324" s="52" t="s">
        <v>2304</v>
      </c>
      <c r="B324" s="52">
        <v>2</v>
      </c>
      <c r="C324" s="52" t="str">
        <f t="shared" si="5"/>
        <v/>
      </c>
      <c r="D324" s="52" t="s">
        <v>4062</v>
      </c>
      <c r="E324" s="53" t="s">
        <v>214</v>
      </c>
      <c r="F324" s="53"/>
      <c r="G324" s="53" t="s">
        <v>17</v>
      </c>
      <c r="H324" s="53" t="s">
        <v>24</v>
      </c>
      <c r="I324" s="53" t="s">
        <v>18</v>
      </c>
      <c r="J324" s="53"/>
      <c r="K324" s="53">
        <v>3</v>
      </c>
      <c r="L324" s="53">
        <v>3</v>
      </c>
      <c r="M324" s="53">
        <v>1</v>
      </c>
      <c r="N324" s="54" t="s">
        <v>11</v>
      </c>
    </row>
    <row r="325" spans="1:14" x14ac:dyDescent="0.15">
      <c r="A325" s="52" t="s">
        <v>440</v>
      </c>
      <c r="B325" s="52">
        <v>2</v>
      </c>
      <c r="C325" s="52" t="str">
        <f t="shared" si="5"/>
        <v/>
      </c>
      <c r="D325" s="52" t="s">
        <v>4062</v>
      </c>
      <c r="E325" s="53" t="s">
        <v>214</v>
      </c>
      <c r="F325" s="53"/>
      <c r="G325" s="53" t="s">
        <v>17</v>
      </c>
      <c r="H325" s="53" t="s">
        <v>34</v>
      </c>
      <c r="I325" s="53" t="s">
        <v>18</v>
      </c>
      <c r="J325" s="53"/>
      <c r="K325" s="53">
        <v>3</v>
      </c>
      <c r="L325" s="53">
        <v>4</v>
      </c>
      <c r="M325" s="53">
        <v>4</v>
      </c>
      <c r="N325" s="54" t="s">
        <v>441</v>
      </c>
    </row>
    <row r="326" spans="1:14" x14ac:dyDescent="0.15">
      <c r="A326" s="52" t="s">
        <v>2298</v>
      </c>
      <c r="B326" s="52">
        <v>2</v>
      </c>
      <c r="C326" s="52" t="str">
        <f t="shared" si="5"/>
        <v/>
      </c>
      <c r="D326" s="52" t="s">
        <v>4062</v>
      </c>
      <c r="E326" s="53" t="s">
        <v>214</v>
      </c>
      <c r="F326" s="53"/>
      <c r="G326" s="53" t="s">
        <v>17</v>
      </c>
      <c r="H326" s="53" t="s">
        <v>34</v>
      </c>
      <c r="I326" s="53" t="s">
        <v>18</v>
      </c>
      <c r="J326" s="53" t="s">
        <v>19</v>
      </c>
      <c r="K326" s="53">
        <v>3</v>
      </c>
      <c r="L326" s="53">
        <v>0</v>
      </c>
      <c r="M326" s="53">
        <v>3</v>
      </c>
      <c r="N326" s="54" t="s">
        <v>2299</v>
      </c>
    </row>
    <row r="327" spans="1:14" x14ac:dyDescent="0.15">
      <c r="A327" s="52" t="s">
        <v>442</v>
      </c>
      <c r="B327" s="52">
        <v>2</v>
      </c>
      <c r="C327" s="52" t="str">
        <f t="shared" si="5"/>
        <v/>
      </c>
      <c r="D327" s="52" t="s">
        <v>4062</v>
      </c>
      <c r="E327" s="53" t="s">
        <v>214</v>
      </c>
      <c r="F327" s="53"/>
      <c r="G327" s="53" t="s">
        <v>17</v>
      </c>
      <c r="H327" s="53" t="s">
        <v>34</v>
      </c>
      <c r="I327" s="53" t="s">
        <v>18</v>
      </c>
      <c r="J327" s="53" t="s">
        <v>59</v>
      </c>
      <c r="K327" s="53">
        <v>3</v>
      </c>
      <c r="L327" s="53">
        <v>2</v>
      </c>
      <c r="M327" s="53">
        <v>3</v>
      </c>
      <c r="N327" s="54" t="s">
        <v>1485</v>
      </c>
    </row>
    <row r="328" spans="1:14" x14ac:dyDescent="0.15">
      <c r="A328" s="52" t="s">
        <v>2283</v>
      </c>
      <c r="B328" s="52">
        <v>2</v>
      </c>
      <c r="C328" s="52" t="str">
        <f t="shared" si="5"/>
        <v/>
      </c>
      <c r="D328" s="52" t="s">
        <v>4062</v>
      </c>
      <c r="E328" s="53" t="s">
        <v>214</v>
      </c>
      <c r="F328" s="53"/>
      <c r="G328" s="53" t="s">
        <v>17</v>
      </c>
      <c r="H328" s="53" t="s">
        <v>34</v>
      </c>
      <c r="I328" s="53" t="s">
        <v>18</v>
      </c>
      <c r="J328" s="53"/>
      <c r="K328" s="53">
        <v>3</v>
      </c>
      <c r="L328" s="53">
        <v>4</v>
      </c>
      <c r="M328" s="53">
        <v>7</v>
      </c>
      <c r="N328" s="54" t="s">
        <v>443</v>
      </c>
    </row>
    <row r="329" spans="1:14" x14ac:dyDescent="0.15">
      <c r="A329" s="52" t="s">
        <v>444</v>
      </c>
      <c r="B329" s="52">
        <v>2</v>
      </c>
      <c r="C329" s="52" t="str">
        <f t="shared" si="5"/>
        <v/>
      </c>
      <c r="D329" s="52" t="s">
        <v>4062</v>
      </c>
      <c r="E329" s="53" t="s">
        <v>214</v>
      </c>
      <c r="F329" s="53"/>
      <c r="G329" s="53" t="s">
        <v>17</v>
      </c>
      <c r="H329" s="53" t="s">
        <v>34</v>
      </c>
      <c r="I329" s="53" t="s">
        <v>18</v>
      </c>
      <c r="J329" s="53" t="s">
        <v>19</v>
      </c>
      <c r="K329" s="53">
        <v>3</v>
      </c>
      <c r="L329" s="53">
        <v>1</v>
      </c>
      <c r="M329" s="53">
        <v>4</v>
      </c>
      <c r="N329" s="54" t="s">
        <v>2325</v>
      </c>
    </row>
    <row r="330" spans="1:14" x14ac:dyDescent="0.15">
      <c r="A330" s="52" t="s">
        <v>445</v>
      </c>
      <c r="B330" s="52">
        <v>2</v>
      </c>
      <c r="C330" s="52" t="str">
        <f t="shared" si="5"/>
        <v/>
      </c>
      <c r="D330" s="52">
        <v>2</v>
      </c>
      <c r="E330" s="53" t="s">
        <v>214</v>
      </c>
      <c r="F330" s="53"/>
      <c r="G330" s="53" t="s">
        <v>17</v>
      </c>
      <c r="H330" s="53" t="s">
        <v>34</v>
      </c>
      <c r="I330" s="53" t="s">
        <v>18</v>
      </c>
      <c r="J330" s="53" t="s">
        <v>31</v>
      </c>
      <c r="K330" s="53">
        <v>3</v>
      </c>
      <c r="L330" s="53">
        <v>2</v>
      </c>
      <c r="M330" s="53">
        <v>3</v>
      </c>
      <c r="N330" s="54" t="s">
        <v>2326</v>
      </c>
    </row>
    <row r="331" spans="1:14" x14ac:dyDescent="0.15">
      <c r="A331" s="52" t="s">
        <v>447</v>
      </c>
      <c r="B331" s="52">
        <v>2</v>
      </c>
      <c r="C331" s="52" t="str">
        <f t="shared" si="5"/>
        <v/>
      </c>
      <c r="D331" s="52">
        <v>2</v>
      </c>
      <c r="E331" s="53" t="s">
        <v>214</v>
      </c>
      <c r="F331" s="53"/>
      <c r="G331" s="53" t="s">
        <v>17</v>
      </c>
      <c r="H331" s="53" t="s">
        <v>34</v>
      </c>
      <c r="I331" s="53" t="s">
        <v>18</v>
      </c>
      <c r="J331" s="53"/>
      <c r="K331" s="53">
        <v>3</v>
      </c>
      <c r="L331" s="53">
        <v>3</v>
      </c>
      <c r="M331" s="53">
        <v>3</v>
      </c>
      <c r="N331" s="59" t="s">
        <v>2322</v>
      </c>
    </row>
    <row r="332" spans="1:14" x14ac:dyDescent="0.15">
      <c r="A332" s="55" t="s">
        <v>2309</v>
      </c>
      <c r="B332" s="55">
        <v>2</v>
      </c>
      <c r="C332" s="52" t="str">
        <f t="shared" si="5"/>
        <v/>
      </c>
      <c r="D332" s="52" t="s">
        <v>4062</v>
      </c>
      <c r="E332" s="56" t="s">
        <v>214</v>
      </c>
      <c r="F332" s="56"/>
      <c r="G332" s="56" t="s">
        <v>17</v>
      </c>
      <c r="H332" s="56" t="s">
        <v>34</v>
      </c>
      <c r="I332" s="56" t="s">
        <v>18</v>
      </c>
      <c r="J332" s="56"/>
      <c r="K332" s="56">
        <v>3</v>
      </c>
      <c r="L332" s="56">
        <v>2</v>
      </c>
      <c r="M332" s="56">
        <v>2</v>
      </c>
      <c r="N332" s="57" t="s">
        <v>448</v>
      </c>
    </row>
    <row r="333" spans="1:14" x14ac:dyDescent="0.15">
      <c r="A333" s="52" t="s">
        <v>2393</v>
      </c>
      <c r="B333" s="52">
        <v>2</v>
      </c>
      <c r="C333" s="52" t="str">
        <f t="shared" si="5"/>
        <v/>
      </c>
      <c r="D333" s="52" t="s">
        <v>4062</v>
      </c>
      <c r="E333" s="53" t="s">
        <v>214</v>
      </c>
      <c r="F333" s="53"/>
      <c r="G333" s="53" t="s">
        <v>17</v>
      </c>
      <c r="H333" s="53" t="s">
        <v>34</v>
      </c>
      <c r="I333" s="53" t="s">
        <v>18</v>
      </c>
      <c r="J333" s="53"/>
      <c r="K333" s="53">
        <v>3</v>
      </c>
      <c r="L333" s="53">
        <v>1</v>
      </c>
      <c r="M333" s="53">
        <v>5</v>
      </c>
      <c r="N333" s="54" t="s">
        <v>2394</v>
      </c>
    </row>
    <row r="334" spans="1:14" x14ac:dyDescent="0.15">
      <c r="A334" s="52" t="s">
        <v>449</v>
      </c>
      <c r="B334" s="52">
        <v>2</v>
      </c>
      <c r="C334" s="52" t="str">
        <f t="shared" si="5"/>
        <v/>
      </c>
      <c r="D334" s="52">
        <v>2</v>
      </c>
      <c r="E334" s="53" t="s">
        <v>214</v>
      </c>
      <c r="F334" s="53"/>
      <c r="G334" s="53" t="s">
        <v>17</v>
      </c>
      <c r="H334" s="53" t="s">
        <v>231</v>
      </c>
      <c r="I334" s="53" t="s">
        <v>18</v>
      </c>
      <c r="J334" s="53" t="s">
        <v>397</v>
      </c>
      <c r="K334" s="53">
        <v>3</v>
      </c>
      <c r="L334" s="53">
        <v>3</v>
      </c>
      <c r="M334" s="53">
        <v>3</v>
      </c>
      <c r="N334" s="54" t="s">
        <v>450</v>
      </c>
    </row>
    <row r="335" spans="1:14" x14ac:dyDescent="0.15">
      <c r="A335" s="55" t="s">
        <v>451</v>
      </c>
      <c r="B335" s="55">
        <v>2</v>
      </c>
      <c r="C335" s="52" t="str">
        <f t="shared" si="5"/>
        <v/>
      </c>
      <c r="D335" s="52" t="s">
        <v>4062</v>
      </c>
      <c r="E335" s="56" t="s">
        <v>214</v>
      </c>
      <c r="F335" s="56"/>
      <c r="G335" s="56" t="s">
        <v>17</v>
      </c>
      <c r="H335" s="56" t="s">
        <v>231</v>
      </c>
      <c r="I335" s="56" t="s">
        <v>18</v>
      </c>
      <c r="J335" s="56"/>
      <c r="K335" s="56">
        <v>3</v>
      </c>
      <c r="L335" s="56">
        <v>3</v>
      </c>
      <c r="M335" s="56">
        <v>3</v>
      </c>
      <c r="N335" s="57" t="s">
        <v>452</v>
      </c>
    </row>
    <row r="336" spans="1:14" x14ac:dyDescent="0.15">
      <c r="A336" s="52" t="s">
        <v>453</v>
      </c>
      <c r="B336" s="52">
        <v>1</v>
      </c>
      <c r="C336" s="52">
        <f t="shared" si="5"/>
        <v>1</v>
      </c>
      <c r="D336" s="52">
        <v>2</v>
      </c>
      <c r="E336" s="53" t="s">
        <v>214</v>
      </c>
      <c r="F336" s="53"/>
      <c r="G336" s="53" t="s">
        <v>17</v>
      </c>
      <c r="H336" s="53" t="s">
        <v>231</v>
      </c>
      <c r="I336" s="53" t="s">
        <v>18</v>
      </c>
      <c r="J336" s="53" t="s">
        <v>31</v>
      </c>
      <c r="K336" s="53">
        <v>3</v>
      </c>
      <c r="L336" s="53">
        <v>3</v>
      </c>
      <c r="M336" s="53">
        <v>3</v>
      </c>
      <c r="N336" s="54" t="s">
        <v>2369</v>
      </c>
    </row>
    <row r="337" spans="1:14" x14ac:dyDescent="0.15">
      <c r="A337" s="52" t="s">
        <v>2319</v>
      </c>
      <c r="B337" s="52">
        <v>1</v>
      </c>
      <c r="C337" s="52" t="str">
        <f t="shared" si="5"/>
        <v/>
      </c>
      <c r="D337" s="52" t="s">
        <v>4062</v>
      </c>
      <c r="E337" s="53" t="s">
        <v>214</v>
      </c>
      <c r="F337" s="53"/>
      <c r="G337" s="53" t="s">
        <v>17</v>
      </c>
      <c r="H337" s="53" t="s">
        <v>30</v>
      </c>
      <c r="I337" s="53" t="s">
        <v>18</v>
      </c>
      <c r="J337" s="53"/>
      <c r="K337" s="53">
        <v>3</v>
      </c>
      <c r="L337" s="53">
        <v>3</v>
      </c>
      <c r="M337" s="53">
        <v>3</v>
      </c>
      <c r="N337" s="54" t="s">
        <v>2320</v>
      </c>
    </row>
    <row r="338" spans="1:14" x14ac:dyDescent="0.15">
      <c r="A338" s="55" t="s">
        <v>454</v>
      </c>
      <c r="B338" s="55">
        <v>0</v>
      </c>
      <c r="C338" s="52" t="str">
        <f t="shared" si="5"/>
        <v/>
      </c>
      <c r="D338" s="52" t="s">
        <v>4062</v>
      </c>
      <c r="E338" s="56" t="s">
        <v>214</v>
      </c>
      <c r="F338" s="56"/>
      <c r="G338" s="56" t="s">
        <v>17</v>
      </c>
      <c r="H338" s="56" t="s">
        <v>30</v>
      </c>
      <c r="I338" s="56" t="s">
        <v>18</v>
      </c>
      <c r="J338" s="56" t="s">
        <v>59</v>
      </c>
      <c r="K338" s="56">
        <v>3</v>
      </c>
      <c r="L338" s="56">
        <v>5</v>
      </c>
      <c r="M338" s="56">
        <v>5</v>
      </c>
      <c r="N338" s="57" t="s">
        <v>2301</v>
      </c>
    </row>
    <row r="339" spans="1:14" x14ac:dyDescent="0.15">
      <c r="A339" s="55" t="s">
        <v>455</v>
      </c>
      <c r="B339" s="55">
        <v>2</v>
      </c>
      <c r="C339" s="52" t="str">
        <f t="shared" si="5"/>
        <v/>
      </c>
      <c r="D339" s="52">
        <v>2</v>
      </c>
      <c r="E339" s="56" t="s">
        <v>214</v>
      </c>
      <c r="F339" s="56"/>
      <c r="G339" s="56" t="s">
        <v>17</v>
      </c>
      <c r="H339" s="56" t="s">
        <v>24</v>
      </c>
      <c r="I339" s="56" t="s">
        <v>18</v>
      </c>
      <c r="J339" s="56"/>
      <c r="K339" s="56">
        <v>4</v>
      </c>
      <c r="L339" s="56">
        <v>4</v>
      </c>
      <c r="M339" s="56">
        <v>4</v>
      </c>
      <c r="N339" s="57" t="s">
        <v>2284</v>
      </c>
    </row>
    <row r="340" spans="1:14" x14ac:dyDescent="0.15">
      <c r="A340" s="52" t="s">
        <v>456</v>
      </c>
      <c r="B340" s="52">
        <v>2</v>
      </c>
      <c r="C340" s="52" t="str">
        <f t="shared" si="5"/>
        <v/>
      </c>
      <c r="D340" s="52">
        <v>2</v>
      </c>
      <c r="E340" s="53" t="s">
        <v>214</v>
      </c>
      <c r="F340" s="53"/>
      <c r="G340" s="53" t="s">
        <v>17</v>
      </c>
      <c r="H340" s="53" t="s">
        <v>24</v>
      </c>
      <c r="I340" s="53" t="s">
        <v>18</v>
      </c>
      <c r="J340" s="53" t="s">
        <v>397</v>
      </c>
      <c r="K340" s="53">
        <v>4</v>
      </c>
      <c r="L340" s="53">
        <v>3</v>
      </c>
      <c r="M340" s="53">
        <v>3</v>
      </c>
      <c r="N340" s="54" t="s">
        <v>2741</v>
      </c>
    </row>
    <row r="341" spans="1:14" x14ac:dyDescent="0.15">
      <c r="A341" s="52" t="s">
        <v>457</v>
      </c>
      <c r="B341" s="52">
        <v>2</v>
      </c>
      <c r="C341" s="52" t="str">
        <f t="shared" si="5"/>
        <v/>
      </c>
      <c r="D341" s="52" t="s">
        <v>4062</v>
      </c>
      <c r="E341" s="53" t="s">
        <v>214</v>
      </c>
      <c r="F341" s="53"/>
      <c r="G341" s="53" t="s">
        <v>17</v>
      </c>
      <c r="H341" s="53" t="s">
        <v>24</v>
      </c>
      <c r="I341" s="53" t="s">
        <v>18</v>
      </c>
      <c r="J341" s="53"/>
      <c r="K341" s="53">
        <v>4</v>
      </c>
      <c r="L341" s="53">
        <v>1</v>
      </c>
      <c r="M341" s="53">
        <v>7</v>
      </c>
      <c r="N341" s="54" t="s">
        <v>14</v>
      </c>
    </row>
    <row r="342" spans="1:14" x14ac:dyDescent="0.15">
      <c r="A342" s="52" t="s">
        <v>458</v>
      </c>
      <c r="B342" s="52">
        <v>2</v>
      </c>
      <c r="C342" s="52" t="str">
        <f t="shared" si="5"/>
        <v/>
      </c>
      <c r="D342" s="52" t="s">
        <v>4062</v>
      </c>
      <c r="E342" s="53" t="s">
        <v>214</v>
      </c>
      <c r="F342" s="53"/>
      <c r="G342" s="53" t="s">
        <v>17</v>
      </c>
      <c r="H342" s="53" t="s">
        <v>24</v>
      </c>
      <c r="I342" s="53" t="s">
        <v>18</v>
      </c>
      <c r="J342" s="53"/>
      <c r="K342" s="53">
        <v>4</v>
      </c>
      <c r="L342" s="53">
        <v>5</v>
      </c>
      <c r="M342" s="53">
        <v>4</v>
      </c>
      <c r="N342" s="54" t="s">
        <v>414</v>
      </c>
    </row>
    <row r="343" spans="1:14" x14ac:dyDescent="0.15">
      <c r="A343" s="52" t="s">
        <v>459</v>
      </c>
      <c r="B343" s="52">
        <v>4</v>
      </c>
      <c r="C343" s="52" t="str">
        <f t="shared" si="5"/>
        <v/>
      </c>
      <c r="D343" s="52">
        <v>2</v>
      </c>
      <c r="E343" s="53" t="s">
        <v>214</v>
      </c>
      <c r="F343" s="53"/>
      <c r="G343" s="53" t="s">
        <v>17</v>
      </c>
      <c r="H343" s="53" t="s">
        <v>24</v>
      </c>
      <c r="I343" s="53" t="s">
        <v>18</v>
      </c>
      <c r="J343" s="53"/>
      <c r="K343" s="53">
        <v>4</v>
      </c>
      <c r="L343" s="53">
        <v>4</v>
      </c>
      <c r="M343" s="53">
        <v>3</v>
      </c>
      <c r="N343" s="54" t="s">
        <v>2241</v>
      </c>
    </row>
    <row r="344" spans="1:14" x14ac:dyDescent="0.15">
      <c r="A344" s="55" t="s">
        <v>460</v>
      </c>
      <c r="B344" s="55">
        <v>2</v>
      </c>
      <c r="C344" s="52" t="str">
        <f t="shared" si="5"/>
        <v/>
      </c>
      <c r="D344" s="52" t="s">
        <v>4062</v>
      </c>
      <c r="E344" s="56" t="s">
        <v>214</v>
      </c>
      <c r="F344" s="56"/>
      <c r="G344" s="56" t="s">
        <v>17</v>
      </c>
      <c r="H344" s="56" t="s">
        <v>24</v>
      </c>
      <c r="I344" s="56" t="s">
        <v>18</v>
      </c>
      <c r="J344" s="56"/>
      <c r="K344" s="56">
        <v>4</v>
      </c>
      <c r="L344" s="56">
        <v>3</v>
      </c>
      <c r="M344" s="56">
        <v>3</v>
      </c>
      <c r="N344" s="57" t="s">
        <v>11</v>
      </c>
    </row>
    <row r="345" spans="1:14" x14ac:dyDescent="0.15">
      <c r="A345" s="55" t="s">
        <v>2391</v>
      </c>
      <c r="B345" s="55">
        <v>2</v>
      </c>
      <c r="C345" s="52" t="str">
        <f t="shared" si="5"/>
        <v/>
      </c>
      <c r="D345" s="52">
        <v>1</v>
      </c>
      <c r="E345" s="56" t="s">
        <v>214</v>
      </c>
      <c r="F345" s="56"/>
      <c r="G345" s="56" t="s">
        <v>17</v>
      </c>
      <c r="H345" s="56" t="s">
        <v>24</v>
      </c>
      <c r="I345" s="56" t="s">
        <v>18</v>
      </c>
      <c r="J345" s="56"/>
      <c r="K345" s="56">
        <v>4</v>
      </c>
      <c r="L345" s="56">
        <v>4</v>
      </c>
      <c r="M345" s="56">
        <v>2</v>
      </c>
      <c r="N345" s="57" t="s">
        <v>2392</v>
      </c>
    </row>
    <row r="346" spans="1:14" x14ac:dyDescent="0.15">
      <c r="A346" s="52" t="s">
        <v>461</v>
      </c>
      <c r="B346" s="52">
        <v>2</v>
      </c>
      <c r="C346" s="52" t="str">
        <f t="shared" si="5"/>
        <v/>
      </c>
      <c r="D346" s="52">
        <v>2</v>
      </c>
      <c r="E346" s="53" t="s">
        <v>214</v>
      </c>
      <c r="F346" s="53"/>
      <c r="G346" s="53" t="s">
        <v>17</v>
      </c>
      <c r="H346" s="53" t="s">
        <v>34</v>
      </c>
      <c r="I346" s="53" t="s">
        <v>18</v>
      </c>
      <c r="J346" s="53"/>
      <c r="K346" s="53">
        <v>4</v>
      </c>
      <c r="L346" s="53">
        <v>2</v>
      </c>
      <c r="M346" s="53">
        <v>3</v>
      </c>
      <c r="N346" s="54" t="s">
        <v>462</v>
      </c>
    </row>
    <row r="347" spans="1:14" x14ac:dyDescent="0.15">
      <c r="A347" s="52" t="s">
        <v>463</v>
      </c>
      <c r="B347" s="52">
        <v>2</v>
      </c>
      <c r="C347" s="52" t="str">
        <f t="shared" si="5"/>
        <v/>
      </c>
      <c r="D347" s="52">
        <v>2</v>
      </c>
      <c r="E347" s="53" t="s">
        <v>214</v>
      </c>
      <c r="F347" s="53"/>
      <c r="G347" s="53" t="s">
        <v>17</v>
      </c>
      <c r="H347" s="53" t="s">
        <v>34</v>
      </c>
      <c r="I347" s="53" t="s">
        <v>18</v>
      </c>
      <c r="J347" s="53" t="s">
        <v>35</v>
      </c>
      <c r="K347" s="53">
        <v>4</v>
      </c>
      <c r="L347" s="53">
        <v>4</v>
      </c>
      <c r="M347" s="53">
        <v>1</v>
      </c>
      <c r="N347" s="54" t="s">
        <v>2308</v>
      </c>
    </row>
    <row r="348" spans="1:14" x14ac:dyDescent="0.15">
      <c r="A348" s="52" t="s">
        <v>2390</v>
      </c>
      <c r="B348" s="52">
        <v>2</v>
      </c>
      <c r="C348" s="52" t="str">
        <f t="shared" si="5"/>
        <v/>
      </c>
      <c r="D348" s="52" t="s">
        <v>4062</v>
      </c>
      <c r="E348" s="53" t="s">
        <v>214</v>
      </c>
      <c r="F348" s="53"/>
      <c r="G348" s="53" t="s">
        <v>17</v>
      </c>
      <c r="H348" s="53" t="s">
        <v>34</v>
      </c>
      <c r="I348" s="53" t="s">
        <v>18</v>
      </c>
      <c r="J348" s="53"/>
      <c r="K348" s="53">
        <v>4</v>
      </c>
      <c r="L348" s="53">
        <v>2</v>
      </c>
      <c r="M348" s="53">
        <v>5</v>
      </c>
      <c r="N348" s="54" t="s">
        <v>464</v>
      </c>
    </row>
    <row r="349" spans="1:14" x14ac:dyDescent="0.15">
      <c r="A349" s="52" t="s">
        <v>465</v>
      </c>
      <c r="B349" s="52">
        <v>2</v>
      </c>
      <c r="C349" s="52" t="str">
        <f t="shared" si="5"/>
        <v/>
      </c>
      <c r="D349" s="52">
        <v>2</v>
      </c>
      <c r="E349" s="53" t="s">
        <v>214</v>
      </c>
      <c r="F349" s="53"/>
      <c r="G349" s="53" t="s">
        <v>17</v>
      </c>
      <c r="H349" s="53" t="s">
        <v>34</v>
      </c>
      <c r="I349" s="53" t="s">
        <v>18</v>
      </c>
      <c r="J349" s="53"/>
      <c r="K349" s="53">
        <v>4</v>
      </c>
      <c r="L349" s="53">
        <v>3</v>
      </c>
      <c r="M349" s="53">
        <v>5</v>
      </c>
      <c r="N349" s="54" t="s">
        <v>2742</v>
      </c>
    </row>
    <row r="350" spans="1:14" x14ac:dyDescent="0.15">
      <c r="A350" s="52" t="s">
        <v>466</v>
      </c>
      <c r="B350" s="52">
        <v>2</v>
      </c>
      <c r="C350" s="52" t="str">
        <f t="shared" si="5"/>
        <v/>
      </c>
      <c r="D350" s="52" t="s">
        <v>4062</v>
      </c>
      <c r="E350" s="53" t="s">
        <v>214</v>
      </c>
      <c r="F350" s="53"/>
      <c r="G350" s="53" t="s">
        <v>17</v>
      </c>
      <c r="H350" s="53" t="s">
        <v>24</v>
      </c>
      <c r="I350" s="53" t="s">
        <v>18</v>
      </c>
      <c r="J350" s="53"/>
      <c r="K350" s="53">
        <v>5</v>
      </c>
      <c r="L350" s="53">
        <v>4</v>
      </c>
      <c r="M350" s="53">
        <v>4</v>
      </c>
      <c r="N350" s="54" t="s">
        <v>467</v>
      </c>
    </row>
    <row r="351" spans="1:14" x14ac:dyDescent="0.15">
      <c r="A351" s="52" t="s">
        <v>468</v>
      </c>
      <c r="B351" s="52">
        <v>2</v>
      </c>
      <c r="C351" s="52" t="str">
        <f t="shared" si="5"/>
        <v/>
      </c>
      <c r="D351" s="52" t="s">
        <v>4062</v>
      </c>
      <c r="E351" s="53" t="s">
        <v>214</v>
      </c>
      <c r="F351" s="53"/>
      <c r="G351" s="53" t="s">
        <v>17</v>
      </c>
      <c r="H351" s="53" t="s">
        <v>24</v>
      </c>
      <c r="I351" s="53" t="s">
        <v>18</v>
      </c>
      <c r="J351" s="53"/>
      <c r="K351" s="53">
        <v>5</v>
      </c>
      <c r="L351" s="53">
        <v>4</v>
      </c>
      <c r="M351" s="53">
        <v>6</v>
      </c>
      <c r="N351" s="54" t="s">
        <v>2285</v>
      </c>
    </row>
    <row r="352" spans="1:14" x14ac:dyDescent="0.15">
      <c r="A352" s="55" t="s">
        <v>469</v>
      </c>
      <c r="B352" s="55">
        <v>2</v>
      </c>
      <c r="C352" s="52" t="str">
        <f t="shared" si="5"/>
        <v/>
      </c>
      <c r="D352" s="52" t="s">
        <v>4062</v>
      </c>
      <c r="E352" s="56" t="s">
        <v>214</v>
      </c>
      <c r="F352" s="56"/>
      <c r="G352" s="56" t="s">
        <v>17</v>
      </c>
      <c r="H352" s="56" t="s">
        <v>24</v>
      </c>
      <c r="I352" s="56" t="s">
        <v>18</v>
      </c>
      <c r="J352" s="56"/>
      <c r="K352" s="56">
        <v>5</v>
      </c>
      <c r="L352" s="56">
        <v>7</v>
      </c>
      <c r="M352" s="56">
        <v>6</v>
      </c>
      <c r="N352" s="57" t="s">
        <v>470</v>
      </c>
    </row>
    <row r="353" spans="1:14" x14ac:dyDescent="0.15">
      <c r="A353" s="52" t="s">
        <v>471</v>
      </c>
      <c r="B353" s="52">
        <v>2</v>
      </c>
      <c r="C353" s="52" t="str">
        <f t="shared" si="5"/>
        <v/>
      </c>
      <c r="D353" s="52" t="s">
        <v>4062</v>
      </c>
      <c r="E353" s="53" t="s">
        <v>214</v>
      </c>
      <c r="F353" s="53"/>
      <c r="G353" s="53" t="s">
        <v>17</v>
      </c>
      <c r="H353" s="53" t="s">
        <v>24</v>
      </c>
      <c r="I353" s="53" t="s">
        <v>18</v>
      </c>
      <c r="J353" s="53" t="s">
        <v>59</v>
      </c>
      <c r="K353" s="53">
        <v>5</v>
      </c>
      <c r="L353" s="53">
        <v>5</v>
      </c>
      <c r="M353" s="53">
        <v>5</v>
      </c>
      <c r="N353" s="54" t="s">
        <v>13</v>
      </c>
    </row>
    <row r="354" spans="1:14" x14ac:dyDescent="0.15">
      <c r="A354" s="55" t="s">
        <v>472</v>
      </c>
      <c r="B354" s="55">
        <v>2</v>
      </c>
      <c r="C354" s="52" t="str">
        <f t="shared" si="5"/>
        <v/>
      </c>
      <c r="D354" s="52" t="s">
        <v>4062</v>
      </c>
      <c r="E354" s="56" t="s">
        <v>214</v>
      </c>
      <c r="F354" s="56"/>
      <c r="G354" s="56" t="s">
        <v>17</v>
      </c>
      <c r="H354" s="56" t="s">
        <v>24</v>
      </c>
      <c r="I354" s="56" t="s">
        <v>18</v>
      </c>
      <c r="J354" s="56"/>
      <c r="K354" s="56">
        <v>5</v>
      </c>
      <c r="L354" s="56">
        <v>3</v>
      </c>
      <c r="M354" s="56">
        <v>6</v>
      </c>
      <c r="N354" s="57" t="s">
        <v>14</v>
      </c>
    </row>
    <row r="355" spans="1:14" x14ac:dyDescent="0.15">
      <c r="A355" s="52" t="s">
        <v>2747</v>
      </c>
      <c r="B355" s="52">
        <v>2</v>
      </c>
      <c r="C355" s="52" t="str">
        <f t="shared" si="5"/>
        <v/>
      </c>
      <c r="D355" s="52" t="s">
        <v>4062</v>
      </c>
      <c r="E355" s="53" t="s">
        <v>214</v>
      </c>
      <c r="F355" s="53"/>
      <c r="G355" s="53" t="s">
        <v>17</v>
      </c>
      <c r="H355" s="53" t="s">
        <v>34</v>
      </c>
      <c r="I355" s="53" t="s">
        <v>18</v>
      </c>
      <c r="J355" s="53" t="s">
        <v>59</v>
      </c>
      <c r="K355" s="53">
        <v>5</v>
      </c>
      <c r="L355" s="53">
        <v>3</v>
      </c>
      <c r="M355" s="53">
        <v>5</v>
      </c>
      <c r="N355" s="54" t="s">
        <v>473</v>
      </c>
    </row>
    <row r="356" spans="1:14" x14ac:dyDescent="0.15">
      <c r="A356" s="52" t="s">
        <v>474</v>
      </c>
      <c r="B356" s="52">
        <v>1</v>
      </c>
      <c r="C356" s="52" t="str">
        <f t="shared" si="5"/>
        <v/>
      </c>
      <c r="D356" s="52" t="s">
        <v>4062</v>
      </c>
      <c r="E356" s="53" t="s">
        <v>214</v>
      </c>
      <c r="F356" s="53"/>
      <c r="G356" s="53" t="s">
        <v>17</v>
      </c>
      <c r="H356" s="53" t="s">
        <v>34</v>
      </c>
      <c r="I356" s="53" t="s">
        <v>18</v>
      </c>
      <c r="J356" s="53"/>
      <c r="K356" s="53">
        <v>5</v>
      </c>
      <c r="L356" s="53">
        <v>4</v>
      </c>
      <c r="M356" s="53">
        <v>4</v>
      </c>
      <c r="N356" s="54" t="s">
        <v>475</v>
      </c>
    </row>
    <row r="357" spans="1:14" x14ac:dyDescent="0.15">
      <c r="A357" s="55" t="s">
        <v>3556</v>
      </c>
      <c r="B357" s="55">
        <v>0</v>
      </c>
      <c r="C357" s="52">
        <f t="shared" si="5"/>
        <v>1</v>
      </c>
      <c r="D357" s="52">
        <v>1</v>
      </c>
      <c r="E357" s="56" t="s">
        <v>214</v>
      </c>
      <c r="F357" s="56"/>
      <c r="G357" s="56" t="s">
        <v>17</v>
      </c>
      <c r="H357" s="56" t="s">
        <v>231</v>
      </c>
      <c r="I357" s="56" t="s">
        <v>18</v>
      </c>
      <c r="J357" s="56"/>
      <c r="K357" s="56">
        <v>5</v>
      </c>
      <c r="L357" s="56">
        <v>4</v>
      </c>
      <c r="M357" s="56">
        <v>2</v>
      </c>
      <c r="N357" s="57" t="s">
        <v>2297</v>
      </c>
    </row>
    <row r="358" spans="1:14" x14ac:dyDescent="0.15">
      <c r="A358" s="52" t="s">
        <v>476</v>
      </c>
      <c r="B358" s="52">
        <v>1</v>
      </c>
      <c r="C358" s="52">
        <f t="shared" si="5"/>
        <v>1</v>
      </c>
      <c r="D358" s="52">
        <v>2</v>
      </c>
      <c r="E358" s="53" t="s">
        <v>214</v>
      </c>
      <c r="F358" s="53"/>
      <c r="G358" s="53" t="s">
        <v>17</v>
      </c>
      <c r="H358" s="53" t="s">
        <v>231</v>
      </c>
      <c r="I358" s="53" t="s">
        <v>18</v>
      </c>
      <c r="J358" s="53"/>
      <c r="K358" s="53">
        <v>5</v>
      </c>
      <c r="L358" s="53">
        <v>3</v>
      </c>
      <c r="M358" s="53">
        <v>3</v>
      </c>
      <c r="N358" s="54" t="s">
        <v>477</v>
      </c>
    </row>
    <row r="359" spans="1:14" x14ac:dyDescent="0.15">
      <c r="A359" s="52" t="s">
        <v>478</v>
      </c>
      <c r="B359" s="52">
        <v>1</v>
      </c>
      <c r="C359" s="52" t="str">
        <f t="shared" si="5"/>
        <v/>
      </c>
      <c r="D359" s="52">
        <v>1</v>
      </c>
      <c r="E359" s="53" t="s">
        <v>214</v>
      </c>
      <c r="F359" s="53"/>
      <c r="G359" s="53" t="s">
        <v>17</v>
      </c>
      <c r="H359" s="53" t="s">
        <v>30</v>
      </c>
      <c r="I359" s="53" t="s">
        <v>18</v>
      </c>
      <c r="J359" s="53"/>
      <c r="K359" s="53">
        <v>5</v>
      </c>
      <c r="L359" s="53">
        <v>5</v>
      </c>
      <c r="M359" s="53">
        <v>4</v>
      </c>
      <c r="N359" s="54" t="s">
        <v>479</v>
      </c>
    </row>
    <row r="360" spans="1:14" x14ac:dyDescent="0.15">
      <c r="A360" s="52" t="s">
        <v>2328</v>
      </c>
      <c r="B360" s="52">
        <v>1</v>
      </c>
      <c r="C360" s="52" t="str">
        <f t="shared" si="5"/>
        <v/>
      </c>
      <c r="D360" s="52">
        <v>1</v>
      </c>
      <c r="E360" s="53" t="s">
        <v>214</v>
      </c>
      <c r="F360" s="53"/>
      <c r="G360" s="53" t="s">
        <v>17</v>
      </c>
      <c r="H360" s="53" t="s">
        <v>30</v>
      </c>
      <c r="I360" s="53" t="s">
        <v>18</v>
      </c>
      <c r="J360" s="53"/>
      <c r="K360" s="53">
        <v>5</v>
      </c>
      <c r="L360" s="53">
        <v>6</v>
      </c>
      <c r="M360" s="53">
        <v>2</v>
      </c>
      <c r="N360" s="54" t="s">
        <v>2329</v>
      </c>
    </row>
    <row r="361" spans="1:14" x14ac:dyDescent="0.15">
      <c r="A361" s="52" t="s">
        <v>480</v>
      </c>
      <c r="B361" s="52">
        <v>0</v>
      </c>
      <c r="C361" s="52" t="str">
        <f t="shared" si="5"/>
        <v/>
      </c>
      <c r="D361" s="52" t="s">
        <v>4062</v>
      </c>
      <c r="E361" s="53" t="s">
        <v>214</v>
      </c>
      <c r="F361" s="53"/>
      <c r="G361" s="53" t="s">
        <v>17</v>
      </c>
      <c r="H361" s="53" t="s">
        <v>30</v>
      </c>
      <c r="I361" s="53" t="s">
        <v>18</v>
      </c>
      <c r="J361" s="53" t="s">
        <v>397</v>
      </c>
      <c r="K361" s="53">
        <v>5</v>
      </c>
      <c r="L361" s="53">
        <v>5</v>
      </c>
      <c r="M361" s="53">
        <v>4</v>
      </c>
      <c r="N361" s="54" t="s">
        <v>481</v>
      </c>
    </row>
    <row r="362" spans="1:14" x14ac:dyDescent="0.15">
      <c r="A362" s="55" t="s">
        <v>482</v>
      </c>
      <c r="B362" s="55">
        <v>2</v>
      </c>
      <c r="C362" s="52" t="str">
        <f t="shared" si="5"/>
        <v/>
      </c>
      <c r="D362" s="52" t="s">
        <v>4062</v>
      </c>
      <c r="E362" s="56" t="s">
        <v>214</v>
      </c>
      <c r="F362" s="56"/>
      <c r="G362" s="56" t="s">
        <v>17</v>
      </c>
      <c r="H362" s="56" t="s">
        <v>24</v>
      </c>
      <c r="I362" s="56" t="s">
        <v>18</v>
      </c>
      <c r="J362" s="56"/>
      <c r="K362" s="56">
        <v>6</v>
      </c>
      <c r="L362" s="56">
        <v>5</v>
      </c>
      <c r="M362" s="56">
        <v>4</v>
      </c>
      <c r="N362" s="57" t="s">
        <v>4015</v>
      </c>
    </row>
    <row r="363" spans="1:14" x14ac:dyDescent="0.15">
      <c r="A363" s="52" t="s">
        <v>483</v>
      </c>
      <c r="B363" s="52">
        <v>2</v>
      </c>
      <c r="C363" s="52" t="str">
        <f t="shared" si="5"/>
        <v/>
      </c>
      <c r="D363" s="52" t="s">
        <v>4062</v>
      </c>
      <c r="E363" s="53" t="s">
        <v>214</v>
      </c>
      <c r="F363" s="53"/>
      <c r="G363" s="53" t="s">
        <v>17</v>
      </c>
      <c r="H363" s="53" t="s">
        <v>24</v>
      </c>
      <c r="I363" s="53" t="s">
        <v>18</v>
      </c>
      <c r="J363" s="53" t="s">
        <v>38</v>
      </c>
      <c r="K363" s="53">
        <v>6</v>
      </c>
      <c r="L363" s="53">
        <v>5</v>
      </c>
      <c r="M363" s="53">
        <v>5</v>
      </c>
      <c r="N363" s="54" t="s">
        <v>2343</v>
      </c>
    </row>
    <row r="364" spans="1:14" x14ac:dyDescent="0.15">
      <c r="A364" s="52" t="s">
        <v>484</v>
      </c>
      <c r="B364" s="52">
        <v>2</v>
      </c>
      <c r="C364" s="52" t="str">
        <f t="shared" si="5"/>
        <v/>
      </c>
      <c r="D364" s="52" t="s">
        <v>4062</v>
      </c>
      <c r="E364" s="53" t="s">
        <v>214</v>
      </c>
      <c r="F364" s="53"/>
      <c r="G364" s="53" t="s">
        <v>17</v>
      </c>
      <c r="H364" s="53" t="s">
        <v>24</v>
      </c>
      <c r="I364" s="53" t="s">
        <v>18</v>
      </c>
      <c r="J364" s="53"/>
      <c r="K364" s="53">
        <v>6</v>
      </c>
      <c r="L364" s="53">
        <v>4</v>
      </c>
      <c r="M364" s="53">
        <v>5</v>
      </c>
      <c r="N364" s="54" t="s">
        <v>15</v>
      </c>
    </row>
    <row r="365" spans="1:14" x14ac:dyDescent="0.15">
      <c r="A365" s="52" t="s">
        <v>485</v>
      </c>
      <c r="B365" s="52">
        <v>3</v>
      </c>
      <c r="C365" s="52" t="str">
        <f t="shared" si="5"/>
        <v/>
      </c>
      <c r="D365" s="52">
        <v>2</v>
      </c>
      <c r="E365" s="53" t="s">
        <v>214</v>
      </c>
      <c r="F365" s="53"/>
      <c r="G365" s="53" t="s">
        <v>17</v>
      </c>
      <c r="H365" s="53" t="s">
        <v>34</v>
      </c>
      <c r="I365" s="53" t="s">
        <v>18</v>
      </c>
      <c r="J365" s="53"/>
      <c r="K365" s="53">
        <v>6</v>
      </c>
      <c r="L365" s="53">
        <v>4</v>
      </c>
      <c r="M365" s="53">
        <v>4</v>
      </c>
      <c r="N365" s="54" t="s">
        <v>2323</v>
      </c>
    </row>
    <row r="366" spans="1:14" x14ac:dyDescent="0.15">
      <c r="A366" s="52" t="s">
        <v>2306</v>
      </c>
      <c r="B366" s="52">
        <v>2</v>
      </c>
      <c r="C366" s="52" t="str">
        <f t="shared" si="5"/>
        <v/>
      </c>
      <c r="D366" s="52" t="s">
        <v>4062</v>
      </c>
      <c r="E366" s="53" t="s">
        <v>214</v>
      </c>
      <c r="F366" s="53"/>
      <c r="G366" s="53" t="s">
        <v>17</v>
      </c>
      <c r="H366" s="53" t="s">
        <v>34</v>
      </c>
      <c r="I366" s="53" t="s">
        <v>18</v>
      </c>
      <c r="J366" s="53"/>
      <c r="K366" s="53">
        <v>6</v>
      </c>
      <c r="L366" s="53">
        <v>4</v>
      </c>
      <c r="M366" s="53">
        <v>5</v>
      </c>
      <c r="N366" s="54" t="s">
        <v>2307</v>
      </c>
    </row>
    <row r="367" spans="1:14" x14ac:dyDescent="0.15">
      <c r="A367" s="52" t="s">
        <v>486</v>
      </c>
      <c r="B367" s="52">
        <v>2</v>
      </c>
      <c r="C367" s="52" t="str">
        <f t="shared" si="5"/>
        <v/>
      </c>
      <c r="D367" s="52">
        <v>2</v>
      </c>
      <c r="E367" s="53" t="s">
        <v>214</v>
      </c>
      <c r="F367" s="53"/>
      <c r="G367" s="53" t="s">
        <v>17</v>
      </c>
      <c r="H367" s="53" t="s">
        <v>34</v>
      </c>
      <c r="I367" s="53" t="s">
        <v>18</v>
      </c>
      <c r="J367" s="53"/>
      <c r="K367" s="53">
        <v>6</v>
      </c>
      <c r="L367" s="53">
        <v>4</v>
      </c>
      <c r="M367" s="53">
        <v>2</v>
      </c>
      <c r="N367" s="54" t="s">
        <v>2147</v>
      </c>
    </row>
    <row r="368" spans="1:14" x14ac:dyDescent="0.15">
      <c r="A368" s="55" t="s">
        <v>487</v>
      </c>
      <c r="B368" s="55">
        <v>1</v>
      </c>
      <c r="C368" s="52" t="str">
        <f t="shared" si="5"/>
        <v/>
      </c>
      <c r="D368" s="52" t="s">
        <v>4062</v>
      </c>
      <c r="E368" s="56" t="s">
        <v>214</v>
      </c>
      <c r="F368" s="56"/>
      <c r="G368" s="56" t="s">
        <v>17</v>
      </c>
      <c r="H368" s="56" t="s">
        <v>30</v>
      </c>
      <c r="I368" s="56" t="s">
        <v>18</v>
      </c>
      <c r="J368" s="56" t="s">
        <v>59</v>
      </c>
      <c r="K368" s="56">
        <v>6</v>
      </c>
      <c r="L368" s="56">
        <v>9</v>
      </c>
      <c r="M368" s="56">
        <v>7</v>
      </c>
      <c r="N368" s="57" t="s">
        <v>2388</v>
      </c>
    </row>
    <row r="369" spans="1:14" x14ac:dyDescent="0.15">
      <c r="A369" s="52" t="s">
        <v>488</v>
      </c>
      <c r="B369" s="52">
        <v>0</v>
      </c>
      <c r="C369" s="52" t="str">
        <f t="shared" si="5"/>
        <v/>
      </c>
      <c r="D369" s="52" t="s">
        <v>4062</v>
      </c>
      <c r="E369" s="53" t="s">
        <v>214</v>
      </c>
      <c r="F369" s="53"/>
      <c r="G369" s="53" t="s">
        <v>17</v>
      </c>
      <c r="H369" s="53" t="s">
        <v>30</v>
      </c>
      <c r="I369" s="53" t="s">
        <v>18</v>
      </c>
      <c r="J369" s="53"/>
      <c r="K369" s="53">
        <v>6</v>
      </c>
      <c r="L369" s="53">
        <v>4</v>
      </c>
      <c r="M369" s="53">
        <v>5</v>
      </c>
      <c r="N369" s="54" t="s">
        <v>2296</v>
      </c>
    </row>
    <row r="370" spans="1:14" x14ac:dyDescent="0.15">
      <c r="A370" s="52" t="s">
        <v>489</v>
      </c>
      <c r="B370" s="52">
        <v>1</v>
      </c>
      <c r="C370" s="52" t="str">
        <f t="shared" si="5"/>
        <v/>
      </c>
      <c r="D370" s="52" t="s">
        <v>4062</v>
      </c>
      <c r="E370" s="53" t="s">
        <v>214</v>
      </c>
      <c r="F370" s="53"/>
      <c r="G370" s="53" t="s">
        <v>17</v>
      </c>
      <c r="H370" s="53" t="s">
        <v>30</v>
      </c>
      <c r="I370" s="53" t="s">
        <v>18</v>
      </c>
      <c r="J370" s="53"/>
      <c r="K370" s="53">
        <v>6</v>
      </c>
      <c r="L370" s="53">
        <v>4</v>
      </c>
      <c r="M370" s="53">
        <v>4</v>
      </c>
      <c r="N370" s="54" t="s">
        <v>490</v>
      </c>
    </row>
    <row r="371" spans="1:14" x14ac:dyDescent="0.15">
      <c r="A371" s="58" t="s">
        <v>491</v>
      </c>
      <c r="B371" s="52">
        <v>1</v>
      </c>
      <c r="C371" s="52" t="str">
        <f t="shared" si="5"/>
        <v/>
      </c>
      <c r="D371" s="52" t="s">
        <v>4062</v>
      </c>
      <c r="E371" s="53" t="s">
        <v>214</v>
      </c>
      <c r="F371" s="53"/>
      <c r="G371" s="53" t="s">
        <v>17</v>
      </c>
      <c r="H371" s="53" t="s">
        <v>30</v>
      </c>
      <c r="I371" s="53" t="s">
        <v>18</v>
      </c>
      <c r="J371" s="53"/>
      <c r="K371" s="53">
        <v>6</v>
      </c>
      <c r="L371" s="53">
        <v>4</v>
      </c>
      <c r="M371" s="53">
        <v>5</v>
      </c>
      <c r="N371" s="54" t="s">
        <v>492</v>
      </c>
    </row>
    <row r="372" spans="1:14" x14ac:dyDescent="0.15">
      <c r="A372" s="55" t="s">
        <v>493</v>
      </c>
      <c r="B372" s="55">
        <v>0</v>
      </c>
      <c r="C372" s="52" t="str">
        <f t="shared" si="5"/>
        <v/>
      </c>
      <c r="D372" s="52" t="s">
        <v>4062</v>
      </c>
      <c r="E372" s="56" t="s">
        <v>214</v>
      </c>
      <c r="F372" s="56"/>
      <c r="G372" s="56" t="s">
        <v>17</v>
      </c>
      <c r="H372" s="56" t="s">
        <v>30</v>
      </c>
      <c r="I372" s="56" t="s">
        <v>18</v>
      </c>
      <c r="J372" s="56" t="s">
        <v>147</v>
      </c>
      <c r="K372" s="56">
        <v>6</v>
      </c>
      <c r="L372" s="56">
        <v>7</v>
      </c>
      <c r="M372" s="56">
        <v>5</v>
      </c>
      <c r="N372" s="57" t="s">
        <v>2399</v>
      </c>
    </row>
    <row r="373" spans="1:14" x14ac:dyDescent="0.15">
      <c r="A373" s="52" t="s">
        <v>494</v>
      </c>
      <c r="B373" s="52">
        <v>2</v>
      </c>
      <c r="C373" s="52" t="str">
        <f t="shared" si="5"/>
        <v/>
      </c>
      <c r="D373" s="52" t="s">
        <v>4062</v>
      </c>
      <c r="E373" s="53" t="s">
        <v>214</v>
      </c>
      <c r="F373" s="53"/>
      <c r="G373" s="53" t="s">
        <v>17</v>
      </c>
      <c r="H373" s="53" t="s">
        <v>34</v>
      </c>
      <c r="I373" s="53" t="s">
        <v>18</v>
      </c>
      <c r="J373" s="53"/>
      <c r="K373" s="53">
        <v>7</v>
      </c>
      <c r="L373" s="53">
        <v>7</v>
      </c>
      <c r="M373" s="53">
        <v>5</v>
      </c>
      <c r="N373" s="54" t="s">
        <v>13</v>
      </c>
    </row>
    <row r="374" spans="1:14" x14ac:dyDescent="0.15">
      <c r="A374" s="52" t="s">
        <v>495</v>
      </c>
      <c r="B374" s="52">
        <v>1</v>
      </c>
      <c r="C374" s="52" t="str">
        <f t="shared" si="5"/>
        <v/>
      </c>
      <c r="D374" s="52">
        <v>1</v>
      </c>
      <c r="E374" s="53" t="s">
        <v>214</v>
      </c>
      <c r="F374" s="53"/>
      <c r="G374" s="53" t="s">
        <v>17</v>
      </c>
      <c r="H374" s="53" t="s">
        <v>30</v>
      </c>
      <c r="I374" s="53" t="s">
        <v>18</v>
      </c>
      <c r="J374" s="53" t="s">
        <v>38</v>
      </c>
      <c r="K374" s="53">
        <v>7</v>
      </c>
      <c r="L374" s="53">
        <v>7</v>
      </c>
      <c r="M374" s="53">
        <v>5</v>
      </c>
      <c r="N374" s="54" t="s">
        <v>496</v>
      </c>
    </row>
    <row r="375" spans="1:14" x14ac:dyDescent="0.15">
      <c r="A375" s="52" t="s">
        <v>497</v>
      </c>
      <c r="B375" s="52">
        <v>1</v>
      </c>
      <c r="C375" s="52" t="str">
        <f t="shared" si="5"/>
        <v/>
      </c>
      <c r="D375" s="52" t="s">
        <v>4062</v>
      </c>
      <c r="E375" s="53" t="s">
        <v>214</v>
      </c>
      <c r="F375" s="53"/>
      <c r="G375" s="53" t="s">
        <v>17</v>
      </c>
      <c r="H375" s="53" t="s">
        <v>30</v>
      </c>
      <c r="I375" s="53" t="s">
        <v>18</v>
      </c>
      <c r="J375" s="53"/>
      <c r="K375" s="53">
        <v>8</v>
      </c>
      <c r="L375" s="53">
        <v>7</v>
      </c>
      <c r="M375" s="53">
        <v>7</v>
      </c>
      <c r="N375" s="54" t="s">
        <v>498</v>
      </c>
    </row>
    <row r="376" spans="1:14" x14ac:dyDescent="0.15">
      <c r="A376" s="52" t="s">
        <v>499</v>
      </c>
      <c r="B376" s="52">
        <v>1</v>
      </c>
      <c r="C376" s="52" t="str">
        <f t="shared" si="5"/>
        <v/>
      </c>
      <c r="D376" s="52">
        <v>1</v>
      </c>
      <c r="E376" s="53" t="s">
        <v>214</v>
      </c>
      <c r="F376" s="53"/>
      <c r="G376" s="53" t="s">
        <v>17</v>
      </c>
      <c r="H376" s="53" t="s">
        <v>30</v>
      </c>
      <c r="I376" s="53" t="s">
        <v>18</v>
      </c>
      <c r="J376" s="53" t="s">
        <v>35</v>
      </c>
      <c r="K376" s="53">
        <v>9</v>
      </c>
      <c r="L376" s="53">
        <v>8</v>
      </c>
      <c r="M376" s="53">
        <v>8</v>
      </c>
      <c r="N376" s="54" t="s">
        <v>4014</v>
      </c>
    </row>
    <row r="377" spans="1:14" x14ac:dyDescent="0.15">
      <c r="A377" s="52" t="s">
        <v>500</v>
      </c>
      <c r="B377" s="52">
        <v>1</v>
      </c>
      <c r="C377" s="52" t="str">
        <f t="shared" si="5"/>
        <v/>
      </c>
      <c r="D377" s="52" t="s">
        <v>4062</v>
      </c>
      <c r="E377" s="53" t="s">
        <v>214</v>
      </c>
      <c r="F377" s="53"/>
      <c r="G377" s="53" t="s">
        <v>17</v>
      </c>
      <c r="H377" s="53" t="s">
        <v>30</v>
      </c>
      <c r="I377" s="53" t="s">
        <v>18</v>
      </c>
      <c r="J377" s="53" t="s">
        <v>35</v>
      </c>
      <c r="K377" s="53">
        <v>9</v>
      </c>
      <c r="L377" s="53">
        <v>8</v>
      </c>
      <c r="M377" s="53">
        <v>8</v>
      </c>
      <c r="N377" s="54" t="s">
        <v>501</v>
      </c>
    </row>
    <row r="378" spans="1:14" x14ac:dyDescent="0.15">
      <c r="A378" s="52" t="s">
        <v>502</v>
      </c>
      <c r="B378" s="52">
        <v>1</v>
      </c>
      <c r="C378" s="52" t="str">
        <f t="shared" si="5"/>
        <v/>
      </c>
      <c r="D378" s="52">
        <v>1</v>
      </c>
      <c r="E378" s="53" t="s">
        <v>214</v>
      </c>
      <c r="F378" s="53"/>
      <c r="G378" s="53" t="s">
        <v>17</v>
      </c>
      <c r="H378" s="53" t="s">
        <v>30</v>
      </c>
      <c r="I378" s="53" t="s">
        <v>18</v>
      </c>
      <c r="J378" s="53" t="s">
        <v>35</v>
      </c>
      <c r="K378" s="53">
        <v>9</v>
      </c>
      <c r="L378" s="53">
        <v>4</v>
      </c>
      <c r="M378" s="53">
        <v>12</v>
      </c>
      <c r="N378" s="54" t="s">
        <v>503</v>
      </c>
    </row>
    <row r="379" spans="1:14" x14ac:dyDescent="0.15">
      <c r="A379" s="52" t="s">
        <v>504</v>
      </c>
      <c r="B379" s="52">
        <v>0</v>
      </c>
      <c r="C379" s="52" t="str">
        <f t="shared" si="5"/>
        <v/>
      </c>
      <c r="D379" s="52" t="s">
        <v>4062</v>
      </c>
      <c r="E379" s="53" t="s">
        <v>214</v>
      </c>
      <c r="F379" s="53"/>
      <c r="G379" s="53" t="s">
        <v>17</v>
      </c>
      <c r="H379" s="53" t="s">
        <v>30</v>
      </c>
      <c r="I379" s="53" t="s">
        <v>18</v>
      </c>
      <c r="J379" s="53" t="s">
        <v>35</v>
      </c>
      <c r="K379" s="53">
        <v>9</v>
      </c>
      <c r="L379" s="53">
        <v>8</v>
      </c>
      <c r="M379" s="53">
        <v>8</v>
      </c>
      <c r="N379" s="54" t="s">
        <v>2383</v>
      </c>
    </row>
    <row r="380" spans="1:14" x14ac:dyDescent="0.15">
      <c r="A380" s="52" t="s">
        <v>505</v>
      </c>
      <c r="B380" s="52">
        <v>1</v>
      </c>
      <c r="C380" s="52" t="str">
        <f t="shared" si="5"/>
        <v/>
      </c>
      <c r="D380" s="52">
        <v>1</v>
      </c>
      <c r="E380" s="53" t="s">
        <v>214</v>
      </c>
      <c r="F380" s="53"/>
      <c r="G380" s="53" t="s">
        <v>17</v>
      </c>
      <c r="H380" s="53" t="s">
        <v>30</v>
      </c>
      <c r="I380" s="53" t="s">
        <v>18</v>
      </c>
      <c r="J380" s="53" t="s">
        <v>35</v>
      </c>
      <c r="K380" s="53">
        <v>9</v>
      </c>
      <c r="L380" s="53">
        <v>4</v>
      </c>
      <c r="M380" s="53">
        <v>12</v>
      </c>
      <c r="N380" s="54" t="s">
        <v>2386</v>
      </c>
    </row>
    <row r="381" spans="1:14" x14ac:dyDescent="0.15">
      <c r="A381" s="55" t="s">
        <v>506</v>
      </c>
      <c r="B381" s="55">
        <v>2</v>
      </c>
      <c r="C381" s="52" t="str">
        <f t="shared" si="5"/>
        <v/>
      </c>
      <c r="D381" s="52">
        <v>2</v>
      </c>
      <c r="E381" s="56" t="s">
        <v>214</v>
      </c>
      <c r="F381" s="56"/>
      <c r="G381" s="56" t="s">
        <v>17</v>
      </c>
      <c r="H381" s="56" t="s">
        <v>231</v>
      </c>
      <c r="I381" s="56" t="s">
        <v>18</v>
      </c>
      <c r="J381" s="56"/>
      <c r="K381" s="56">
        <v>10</v>
      </c>
      <c r="L381" s="56">
        <v>8</v>
      </c>
      <c r="M381" s="56">
        <v>8</v>
      </c>
      <c r="N381" s="57" t="s">
        <v>507</v>
      </c>
    </row>
    <row r="382" spans="1:14" x14ac:dyDescent="0.15">
      <c r="A382" s="52" t="s">
        <v>508</v>
      </c>
      <c r="B382" s="52">
        <v>1</v>
      </c>
      <c r="C382" s="52" t="str">
        <f t="shared" si="5"/>
        <v/>
      </c>
      <c r="D382" s="52" t="s">
        <v>4062</v>
      </c>
      <c r="E382" s="53" t="s">
        <v>214</v>
      </c>
      <c r="F382" s="53"/>
      <c r="G382" s="53" t="s">
        <v>17</v>
      </c>
      <c r="H382" s="53" t="s">
        <v>30</v>
      </c>
      <c r="I382" s="53" t="s">
        <v>18</v>
      </c>
      <c r="J382" s="53" t="s">
        <v>35</v>
      </c>
      <c r="K382" s="53">
        <v>10</v>
      </c>
      <c r="L382" s="53">
        <v>12</v>
      </c>
      <c r="M382" s="53">
        <v>12</v>
      </c>
      <c r="N382" s="54" t="s">
        <v>2743</v>
      </c>
    </row>
    <row r="383" spans="1:14" x14ac:dyDescent="0.15">
      <c r="A383" s="52" t="s">
        <v>509</v>
      </c>
      <c r="B383" s="52">
        <v>2</v>
      </c>
      <c r="C383" s="52" t="str">
        <f t="shared" si="5"/>
        <v/>
      </c>
      <c r="D383" s="52">
        <v>2</v>
      </c>
      <c r="E383" s="53" t="s">
        <v>214</v>
      </c>
      <c r="F383" s="53"/>
      <c r="G383" s="53" t="s">
        <v>17</v>
      </c>
      <c r="H383" s="53" t="s">
        <v>231</v>
      </c>
      <c r="I383" s="53" t="s">
        <v>18</v>
      </c>
      <c r="J383" s="53" t="s">
        <v>38</v>
      </c>
      <c r="K383" s="53">
        <v>12</v>
      </c>
      <c r="L383" s="53">
        <v>8</v>
      </c>
      <c r="M383" s="53">
        <v>8</v>
      </c>
      <c r="N383" s="54" t="s">
        <v>510</v>
      </c>
    </row>
    <row r="384" spans="1:14" x14ac:dyDescent="0.15">
      <c r="A384" s="52" t="s">
        <v>512</v>
      </c>
      <c r="B384" s="52">
        <v>2</v>
      </c>
      <c r="C384" s="52" t="str">
        <f t="shared" si="5"/>
        <v/>
      </c>
      <c r="D384" s="52">
        <v>2</v>
      </c>
      <c r="E384" s="53" t="s">
        <v>513</v>
      </c>
      <c r="F384" s="53"/>
      <c r="G384" s="53" t="s">
        <v>44</v>
      </c>
      <c r="H384" s="53" t="s">
        <v>24</v>
      </c>
      <c r="I384" s="53" t="s">
        <v>20</v>
      </c>
      <c r="J384" s="53"/>
      <c r="K384" s="53">
        <v>4</v>
      </c>
      <c r="L384" s="53">
        <v>0</v>
      </c>
      <c r="M384" s="53">
        <v>0</v>
      </c>
      <c r="N384" s="54" t="s">
        <v>2412</v>
      </c>
    </row>
    <row r="385" spans="1:14" x14ac:dyDescent="0.15">
      <c r="A385" s="58" t="s">
        <v>514</v>
      </c>
      <c r="B385" s="55">
        <v>2</v>
      </c>
      <c r="C385" s="52" t="str">
        <f t="shared" si="5"/>
        <v/>
      </c>
      <c r="D385" s="52" t="s">
        <v>4062</v>
      </c>
      <c r="E385" s="56" t="s">
        <v>513</v>
      </c>
      <c r="F385" s="56"/>
      <c r="G385" s="56" t="s">
        <v>55</v>
      </c>
      <c r="H385" s="56" t="s">
        <v>24</v>
      </c>
      <c r="I385" s="56" t="s">
        <v>18</v>
      </c>
      <c r="J385" s="56" t="s">
        <v>59</v>
      </c>
      <c r="K385" s="56">
        <v>1</v>
      </c>
      <c r="L385" s="56">
        <v>1</v>
      </c>
      <c r="M385" s="56">
        <v>1</v>
      </c>
      <c r="N385" s="57" t="s">
        <v>2407</v>
      </c>
    </row>
    <row r="386" spans="1:14" x14ac:dyDescent="0.15">
      <c r="A386" s="55" t="s">
        <v>515</v>
      </c>
      <c r="B386" s="55">
        <v>2</v>
      </c>
      <c r="C386" s="52" t="str">
        <f t="shared" si="5"/>
        <v/>
      </c>
      <c r="D386" s="52" t="s">
        <v>4062</v>
      </c>
      <c r="E386" s="56" t="s">
        <v>513</v>
      </c>
      <c r="F386" s="56"/>
      <c r="G386" s="56" t="s">
        <v>23</v>
      </c>
      <c r="H386" s="56" t="s">
        <v>24</v>
      </c>
      <c r="I386" s="56" t="s">
        <v>20</v>
      </c>
      <c r="J386" s="56"/>
      <c r="K386" s="56">
        <v>3</v>
      </c>
      <c r="L386" s="56">
        <v>0</v>
      </c>
      <c r="M386" s="56">
        <v>0</v>
      </c>
      <c r="N386" s="57" t="s">
        <v>2411</v>
      </c>
    </row>
    <row r="387" spans="1:14" x14ac:dyDescent="0.15">
      <c r="A387" s="55" t="s">
        <v>516</v>
      </c>
      <c r="B387" s="55">
        <v>2</v>
      </c>
      <c r="C387" s="52" t="str">
        <f t="shared" ref="C387:C450" si="6">IF(D387="","",IF(D387&gt;B387,D387-B387,""))</f>
        <v/>
      </c>
      <c r="D387" s="52">
        <v>2</v>
      </c>
      <c r="E387" s="56" t="s">
        <v>513</v>
      </c>
      <c r="F387" s="56"/>
      <c r="G387" s="56" t="s">
        <v>79</v>
      </c>
      <c r="H387" s="56" t="s">
        <v>24</v>
      </c>
      <c r="I387" s="56" t="s">
        <v>20</v>
      </c>
      <c r="J387" s="56"/>
      <c r="K387" s="56">
        <v>1</v>
      </c>
      <c r="L387" s="56">
        <v>0</v>
      </c>
      <c r="M387" s="56">
        <v>0</v>
      </c>
      <c r="N387" s="57" t="s">
        <v>2413</v>
      </c>
    </row>
    <row r="388" spans="1:14" x14ac:dyDescent="0.15">
      <c r="A388" s="55" t="s">
        <v>517</v>
      </c>
      <c r="B388" s="55">
        <v>2</v>
      </c>
      <c r="C388" s="52" t="str">
        <f t="shared" si="6"/>
        <v/>
      </c>
      <c r="D388" s="52" t="s">
        <v>4062</v>
      </c>
      <c r="E388" s="56" t="s">
        <v>513</v>
      </c>
      <c r="F388" s="56"/>
      <c r="G388" s="56" t="s">
        <v>95</v>
      </c>
      <c r="H388" s="56" t="s">
        <v>24</v>
      </c>
      <c r="I388" s="56" t="s">
        <v>18</v>
      </c>
      <c r="J388" s="56"/>
      <c r="K388" s="56">
        <v>3</v>
      </c>
      <c r="L388" s="56">
        <v>3</v>
      </c>
      <c r="M388" s="56">
        <v>4</v>
      </c>
      <c r="N388" s="57" t="s">
        <v>2415</v>
      </c>
    </row>
    <row r="389" spans="1:14" x14ac:dyDescent="0.15">
      <c r="A389" s="55" t="s">
        <v>518</v>
      </c>
      <c r="B389" s="55">
        <v>2</v>
      </c>
      <c r="C389" s="52" t="str">
        <f t="shared" si="6"/>
        <v/>
      </c>
      <c r="D389" s="52" t="s">
        <v>4062</v>
      </c>
      <c r="E389" s="56" t="s">
        <v>513</v>
      </c>
      <c r="F389" s="56"/>
      <c r="G389" s="56" t="s">
        <v>2088</v>
      </c>
      <c r="H389" s="56" t="s">
        <v>24</v>
      </c>
      <c r="I389" s="56" t="s">
        <v>18</v>
      </c>
      <c r="J389" s="56"/>
      <c r="K389" s="56">
        <v>4</v>
      </c>
      <c r="L389" s="56">
        <v>5</v>
      </c>
      <c r="M389" s="56">
        <v>5</v>
      </c>
      <c r="N389" s="57" t="s">
        <v>2418</v>
      </c>
    </row>
    <row r="390" spans="1:14" x14ac:dyDescent="0.15">
      <c r="A390" s="58" t="s">
        <v>519</v>
      </c>
      <c r="B390" s="55">
        <v>2</v>
      </c>
      <c r="C390" s="52" t="str">
        <f t="shared" si="6"/>
        <v/>
      </c>
      <c r="D390" s="52" t="s">
        <v>4062</v>
      </c>
      <c r="E390" s="56" t="s">
        <v>513</v>
      </c>
      <c r="F390" s="56"/>
      <c r="G390" s="56" t="s">
        <v>2105</v>
      </c>
      <c r="H390" s="56" t="s">
        <v>24</v>
      </c>
      <c r="I390" s="56" t="s">
        <v>20</v>
      </c>
      <c r="J390" s="56"/>
      <c r="K390" s="56">
        <v>2</v>
      </c>
      <c r="L390" s="56">
        <v>0</v>
      </c>
      <c r="M390" s="56">
        <v>0</v>
      </c>
      <c r="N390" s="57" t="s">
        <v>2417</v>
      </c>
    </row>
    <row r="391" spans="1:14" x14ac:dyDescent="0.15">
      <c r="A391" s="52" t="s">
        <v>2414</v>
      </c>
      <c r="B391" s="52">
        <v>2</v>
      </c>
      <c r="C391" s="52" t="str">
        <f t="shared" si="6"/>
        <v/>
      </c>
      <c r="D391" s="52">
        <v>2</v>
      </c>
      <c r="E391" s="53" t="s">
        <v>513</v>
      </c>
      <c r="F391" s="53"/>
      <c r="G391" s="53" t="s">
        <v>28</v>
      </c>
      <c r="H391" s="53" t="s">
        <v>24</v>
      </c>
      <c r="I391" s="53" t="s">
        <v>18</v>
      </c>
      <c r="J391" s="53" t="s">
        <v>147</v>
      </c>
      <c r="K391" s="53">
        <v>4</v>
      </c>
      <c r="L391" s="53">
        <v>3</v>
      </c>
      <c r="M391" s="53">
        <v>4</v>
      </c>
      <c r="N391" s="54" t="s">
        <v>4017</v>
      </c>
    </row>
    <row r="392" spans="1:14" x14ac:dyDescent="0.15">
      <c r="A392" s="55" t="s">
        <v>520</v>
      </c>
      <c r="B392" s="55">
        <v>2</v>
      </c>
      <c r="C392" s="52" t="str">
        <f t="shared" si="6"/>
        <v/>
      </c>
      <c r="D392" s="52">
        <v>2</v>
      </c>
      <c r="E392" s="56" t="s">
        <v>513</v>
      </c>
      <c r="F392" s="56"/>
      <c r="G392" s="56" t="s">
        <v>155</v>
      </c>
      <c r="H392" s="56" t="s">
        <v>24</v>
      </c>
      <c r="I392" s="56" t="s">
        <v>87</v>
      </c>
      <c r="J392" s="56"/>
      <c r="K392" s="56">
        <v>4</v>
      </c>
      <c r="L392" s="56">
        <v>4</v>
      </c>
      <c r="M392" s="56">
        <v>0</v>
      </c>
      <c r="N392" s="57" t="s">
        <v>1000</v>
      </c>
    </row>
    <row r="393" spans="1:14" x14ac:dyDescent="0.15">
      <c r="A393" s="52" t="s">
        <v>521</v>
      </c>
      <c r="B393" s="52">
        <v>2</v>
      </c>
      <c r="C393" s="52" t="str">
        <f t="shared" si="6"/>
        <v/>
      </c>
      <c r="D393" s="52" t="s">
        <v>4062</v>
      </c>
      <c r="E393" s="53" t="s">
        <v>513</v>
      </c>
      <c r="F393" s="53"/>
      <c r="G393" s="53" t="s">
        <v>17</v>
      </c>
      <c r="H393" s="53" t="s">
        <v>24</v>
      </c>
      <c r="I393" s="53" t="s">
        <v>18</v>
      </c>
      <c r="J393" s="53"/>
      <c r="K393" s="53">
        <v>1</v>
      </c>
      <c r="L393" s="53">
        <v>2</v>
      </c>
      <c r="M393" s="53">
        <v>3</v>
      </c>
      <c r="N393" s="54" t="s">
        <v>4016</v>
      </c>
    </row>
    <row r="394" spans="1:14" x14ac:dyDescent="0.15">
      <c r="A394" s="55" t="s">
        <v>522</v>
      </c>
      <c r="B394" s="55">
        <v>2</v>
      </c>
      <c r="C394" s="52" t="str">
        <f t="shared" si="6"/>
        <v/>
      </c>
      <c r="D394" s="52" t="s">
        <v>4062</v>
      </c>
      <c r="E394" s="56" t="s">
        <v>513</v>
      </c>
      <c r="F394" s="56"/>
      <c r="G394" s="56" t="s">
        <v>17</v>
      </c>
      <c r="H394" s="56" t="s">
        <v>24</v>
      </c>
      <c r="I394" s="56" t="s">
        <v>18</v>
      </c>
      <c r="J394" s="56"/>
      <c r="K394" s="56">
        <v>1</v>
      </c>
      <c r="L394" s="56">
        <v>1</v>
      </c>
      <c r="M394" s="56">
        <v>2</v>
      </c>
      <c r="N394" s="57" t="s">
        <v>2420</v>
      </c>
    </row>
    <row r="395" spans="1:14" x14ac:dyDescent="0.15">
      <c r="A395" s="52" t="s">
        <v>523</v>
      </c>
      <c r="B395" s="52">
        <v>2</v>
      </c>
      <c r="C395" s="52" t="str">
        <f t="shared" si="6"/>
        <v/>
      </c>
      <c r="D395" s="52">
        <v>2</v>
      </c>
      <c r="E395" s="53" t="s">
        <v>513</v>
      </c>
      <c r="F395" s="53"/>
      <c r="G395" s="53" t="s">
        <v>17</v>
      </c>
      <c r="H395" s="53" t="s">
        <v>24</v>
      </c>
      <c r="I395" s="53" t="s">
        <v>18</v>
      </c>
      <c r="J395" s="53"/>
      <c r="K395" s="53">
        <v>2</v>
      </c>
      <c r="L395" s="53">
        <v>2</v>
      </c>
      <c r="M395" s="53">
        <v>2</v>
      </c>
      <c r="N395" s="54" t="s">
        <v>2404</v>
      </c>
    </row>
    <row r="396" spans="1:14" x14ac:dyDescent="0.15">
      <c r="A396" s="55" t="s">
        <v>524</v>
      </c>
      <c r="B396" s="55">
        <v>2</v>
      </c>
      <c r="C396" s="52" t="str">
        <f t="shared" si="6"/>
        <v/>
      </c>
      <c r="D396" s="52">
        <v>2</v>
      </c>
      <c r="E396" s="56" t="s">
        <v>513</v>
      </c>
      <c r="F396" s="56"/>
      <c r="G396" s="56" t="s">
        <v>17</v>
      </c>
      <c r="H396" s="56" t="s">
        <v>24</v>
      </c>
      <c r="I396" s="56" t="s">
        <v>18</v>
      </c>
      <c r="J396" s="56" t="s">
        <v>59</v>
      </c>
      <c r="K396" s="56">
        <v>2</v>
      </c>
      <c r="L396" s="56">
        <v>1</v>
      </c>
      <c r="M396" s="56">
        <v>2</v>
      </c>
      <c r="N396" s="57" t="s">
        <v>525</v>
      </c>
    </row>
    <row r="397" spans="1:14" x14ac:dyDescent="0.15">
      <c r="A397" s="55" t="s">
        <v>526</v>
      </c>
      <c r="B397" s="55">
        <v>2</v>
      </c>
      <c r="C397" s="52" t="str">
        <f t="shared" si="6"/>
        <v/>
      </c>
      <c r="D397" s="52" t="s">
        <v>4062</v>
      </c>
      <c r="E397" s="56" t="s">
        <v>513</v>
      </c>
      <c r="F397" s="56"/>
      <c r="G397" s="56" t="s">
        <v>17</v>
      </c>
      <c r="H397" s="56" t="s">
        <v>24</v>
      </c>
      <c r="I397" s="56" t="s">
        <v>18</v>
      </c>
      <c r="J397" s="56"/>
      <c r="K397" s="56">
        <v>2</v>
      </c>
      <c r="L397" s="56">
        <v>1</v>
      </c>
      <c r="M397" s="56">
        <v>4</v>
      </c>
      <c r="N397" s="57" t="s">
        <v>2410</v>
      </c>
    </row>
    <row r="398" spans="1:14" x14ac:dyDescent="0.15">
      <c r="A398" s="52" t="s">
        <v>527</v>
      </c>
      <c r="B398" s="52">
        <v>2</v>
      </c>
      <c r="C398" s="52" t="str">
        <f t="shared" si="6"/>
        <v/>
      </c>
      <c r="D398" s="52" t="s">
        <v>4062</v>
      </c>
      <c r="E398" s="53" t="s">
        <v>513</v>
      </c>
      <c r="F398" s="53"/>
      <c r="G398" s="53" t="s">
        <v>17</v>
      </c>
      <c r="H398" s="53" t="s">
        <v>24</v>
      </c>
      <c r="I398" s="53" t="s">
        <v>18</v>
      </c>
      <c r="J398" s="53"/>
      <c r="K398" s="53">
        <v>2</v>
      </c>
      <c r="L398" s="53">
        <v>1</v>
      </c>
      <c r="M398" s="53">
        <v>3</v>
      </c>
      <c r="N398" s="54" t="s">
        <v>2416</v>
      </c>
    </row>
    <row r="399" spans="1:14" x14ac:dyDescent="0.15">
      <c r="A399" s="52" t="s">
        <v>528</v>
      </c>
      <c r="B399" s="52">
        <v>2</v>
      </c>
      <c r="C399" s="52" t="str">
        <f t="shared" si="6"/>
        <v/>
      </c>
      <c r="D399" s="52">
        <v>2</v>
      </c>
      <c r="E399" s="53" t="s">
        <v>513</v>
      </c>
      <c r="F399" s="53"/>
      <c r="G399" s="53" t="s">
        <v>17</v>
      </c>
      <c r="H399" s="53" t="s">
        <v>34</v>
      </c>
      <c r="I399" s="53" t="s">
        <v>18</v>
      </c>
      <c r="J399" s="53"/>
      <c r="K399" s="53">
        <v>2</v>
      </c>
      <c r="L399" s="53">
        <v>0</v>
      </c>
      <c r="M399" s="53">
        <v>2</v>
      </c>
      <c r="N399" s="54" t="s">
        <v>529</v>
      </c>
    </row>
    <row r="400" spans="1:14" x14ac:dyDescent="0.15">
      <c r="A400" s="52" t="s">
        <v>530</v>
      </c>
      <c r="B400" s="52">
        <v>2</v>
      </c>
      <c r="C400" s="52" t="str">
        <f t="shared" si="6"/>
        <v/>
      </c>
      <c r="D400" s="52" t="s">
        <v>4062</v>
      </c>
      <c r="E400" s="53" t="s">
        <v>513</v>
      </c>
      <c r="F400" s="53"/>
      <c r="G400" s="53" t="s">
        <v>17</v>
      </c>
      <c r="H400" s="53" t="s">
        <v>231</v>
      </c>
      <c r="I400" s="53" t="s">
        <v>18</v>
      </c>
      <c r="J400" s="53"/>
      <c r="K400" s="53">
        <v>2</v>
      </c>
      <c r="L400" s="53">
        <v>1</v>
      </c>
      <c r="M400" s="53">
        <v>2</v>
      </c>
      <c r="N400" s="54" t="s">
        <v>2403</v>
      </c>
    </row>
    <row r="401" spans="1:14" x14ac:dyDescent="0.15">
      <c r="A401" s="52" t="s">
        <v>531</v>
      </c>
      <c r="B401" s="52">
        <v>2</v>
      </c>
      <c r="C401" s="52" t="str">
        <f t="shared" si="6"/>
        <v/>
      </c>
      <c r="D401" s="52" t="s">
        <v>4062</v>
      </c>
      <c r="E401" s="53" t="s">
        <v>513</v>
      </c>
      <c r="F401" s="53"/>
      <c r="G401" s="53" t="s">
        <v>17</v>
      </c>
      <c r="H401" s="53" t="s">
        <v>24</v>
      </c>
      <c r="I401" s="53" t="s">
        <v>18</v>
      </c>
      <c r="J401" s="53"/>
      <c r="K401" s="53">
        <v>3</v>
      </c>
      <c r="L401" s="53">
        <v>4</v>
      </c>
      <c r="M401" s="53">
        <v>4</v>
      </c>
      <c r="N401" s="54" t="s">
        <v>532</v>
      </c>
    </row>
    <row r="402" spans="1:14" x14ac:dyDescent="0.15">
      <c r="A402" s="55" t="s">
        <v>533</v>
      </c>
      <c r="B402" s="55">
        <v>2</v>
      </c>
      <c r="C402" s="52" t="str">
        <f t="shared" si="6"/>
        <v/>
      </c>
      <c r="D402" s="52" t="s">
        <v>4062</v>
      </c>
      <c r="E402" s="56" t="s">
        <v>513</v>
      </c>
      <c r="F402" s="56"/>
      <c r="G402" s="56" t="s">
        <v>17</v>
      </c>
      <c r="H402" s="56" t="s">
        <v>24</v>
      </c>
      <c r="I402" s="56" t="s">
        <v>18</v>
      </c>
      <c r="J402" s="56"/>
      <c r="K402" s="56">
        <v>3</v>
      </c>
      <c r="L402" s="56">
        <v>1</v>
      </c>
      <c r="M402" s="56">
        <v>4</v>
      </c>
      <c r="N402" s="57" t="s">
        <v>2419</v>
      </c>
    </row>
    <row r="403" spans="1:14" x14ac:dyDescent="0.15">
      <c r="A403" s="52" t="s">
        <v>534</v>
      </c>
      <c r="B403" s="52">
        <v>2</v>
      </c>
      <c r="C403" s="52" t="str">
        <f t="shared" si="6"/>
        <v/>
      </c>
      <c r="D403" s="52" t="s">
        <v>4062</v>
      </c>
      <c r="E403" s="53" t="s">
        <v>513</v>
      </c>
      <c r="F403" s="53"/>
      <c r="G403" s="53" t="s">
        <v>17</v>
      </c>
      <c r="H403" s="53" t="s">
        <v>34</v>
      </c>
      <c r="I403" s="53" t="s">
        <v>18</v>
      </c>
      <c r="J403" s="53"/>
      <c r="K403" s="53">
        <v>3</v>
      </c>
      <c r="L403" s="53">
        <v>2</v>
      </c>
      <c r="M403" s="53">
        <v>8</v>
      </c>
      <c r="N403" s="54" t="s">
        <v>2405</v>
      </c>
    </row>
    <row r="404" spans="1:14" x14ac:dyDescent="0.15">
      <c r="A404" s="55" t="s">
        <v>535</v>
      </c>
      <c r="B404" s="55">
        <v>2</v>
      </c>
      <c r="C404" s="52" t="str">
        <f t="shared" si="6"/>
        <v/>
      </c>
      <c r="D404" s="52" t="s">
        <v>4062</v>
      </c>
      <c r="E404" s="56" t="s">
        <v>513</v>
      </c>
      <c r="F404" s="56"/>
      <c r="G404" s="56" t="s">
        <v>17</v>
      </c>
      <c r="H404" s="56" t="s">
        <v>231</v>
      </c>
      <c r="I404" s="56" t="s">
        <v>18</v>
      </c>
      <c r="J404" s="56"/>
      <c r="K404" s="56">
        <v>3</v>
      </c>
      <c r="L404" s="56">
        <v>2</v>
      </c>
      <c r="M404" s="56">
        <v>2</v>
      </c>
      <c r="N404" s="57" t="s">
        <v>536</v>
      </c>
    </row>
    <row r="405" spans="1:14" x14ac:dyDescent="0.15">
      <c r="A405" s="55" t="s">
        <v>537</v>
      </c>
      <c r="B405" s="55">
        <v>2</v>
      </c>
      <c r="C405" s="52" t="str">
        <f t="shared" si="6"/>
        <v/>
      </c>
      <c r="D405" s="52" t="s">
        <v>4062</v>
      </c>
      <c r="E405" s="56" t="s">
        <v>513</v>
      </c>
      <c r="F405" s="56"/>
      <c r="G405" s="56" t="s">
        <v>17</v>
      </c>
      <c r="H405" s="56" t="s">
        <v>34</v>
      </c>
      <c r="I405" s="56" t="s">
        <v>18</v>
      </c>
      <c r="J405" s="56"/>
      <c r="K405" s="56">
        <v>4</v>
      </c>
      <c r="L405" s="56">
        <v>3</v>
      </c>
      <c r="M405" s="56">
        <v>5</v>
      </c>
      <c r="N405" s="57" t="s">
        <v>538</v>
      </c>
    </row>
    <row r="406" spans="1:14" x14ac:dyDescent="0.15">
      <c r="A406" s="55" t="s">
        <v>539</v>
      </c>
      <c r="B406" s="55">
        <v>1</v>
      </c>
      <c r="C406" s="52" t="str">
        <f t="shared" si="6"/>
        <v/>
      </c>
      <c r="D406" s="52" t="s">
        <v>4062</v>
      </c>
      <c r="E406" s="56" t="s">
        <v>513</v>
      </c>
      <c r="F406" s="56"/>
      <c r="G406" s="56" t="s">
        <v>17</v>
      </c>
      <c r="H406" s="56" t="s">
        <v>30</v>
      </c>
      <c r="I406" s="56" t="s">
        <v>18</v>
      </c>
      <c r="J406" s="56"/>
      <c r="K406" s="56">
        <v>4</v>
      </c>
      <c r="L406" s="56">
        <v>1</v>
      </c>
      <c r="M406" s="56">
        <v>7</v>
      </c>
      <c r="N406" s="57" t="s">
        <v>4018</v>
      </c>
    </row>
    <row r="407" spans="1:14" x14ac:dyDescent="0.15">
      <c r="A407" s="52" t="s">
        <v>540</v>
      </c>
      <c r="B407" s="52">
        <v>2</v>
      </c>
      <c r="C407" s="52" t="str">
        <f t="shared" si="6"/>
        <v/>
      </c>
      <c r="D407" s="52" t="s">
        <v>4062</v>
      </c>
      <c r="E407" s="53" t="s">
        <v>513</v>
      </c>
      <c r="F407" s="53"/>
      <c r="G407" s="53" t="s">
        <v>17</v>
      </c>
      <c r="H407" s="53" t="s">
        <v>24</v>
      </c>
      <c r="I407" s="53" t="s">
        <v>18</v>
      </c>
      <c r="J407" s="53"/>
      <c r="K407" s="53">
        <v>5</v>
      </c>
      <c r="L407" s="53">
        <v>4</v>
      </c>
      <c r="M407" s="53">
        <v>6</v>
      </c>
      <c r="N407" s="54" t="s">
        <v>1312</v>
      </c>
    </row>
    <row r="408" spans="1:14" x14ac:dyDescent="0.15">
      <c r="A408" s="52" t="s">
        <v>541</v>
      </c>
      <c r="B408" s="52">
        <v>2</v>
      </c>
      <c r="C408" s="52" t="str">
        <f t="shared" si="6"/>
        <v/>
      </c>
      <c r="D408" s="52">
        <v>1</v>
      </c>
      <c r="E408" s="53" t="s">
        <v>513</v>
      </c>
      <c r="F408" s="53"/>
      <c r="G408" s="53" t="s">
        <v>17</v>
      </c>
      <c r="H408" s="53" t="s">
        <v>34</v>
      </c>
      <c r="I408" s="53" t="s">
        <v>18</v>
      </c>
      <c r="J408" s="53"/>
      <c r="K408" s="53">
        <v>5</v>
      </c>
      <c r="L408" s="53">
        <v>3</v>
      </c>
      <c r="M408" s="53">
        <v>5</v>
      </c>
      <c r="N408" s="54" t="s">
        <v>542</v>
      </c>
    </row>
    <row r="409" spans="1:14" x14ac:dyDescent="0.15">
      <c r="A409" s="55" t="s">
        <v>543</v>
      </c>
      <c r="B409" s="55">
        <v>1</v>
      </c>
      <c r="C409" s="52" t="str">
        <f t="shared" si="6"/>
        <v/>
      </c>
      <c r="D409" s="52" t="s">
        <v>4062</v>
      </c>
      <c r="E409" s="56" t="s">
        <v>513</v>
      </c>
      <c r="F409" s="56"/>
      <c r="G409" s="56" t="s">
        <v>17</v>
      </c>
      <c r="H409" s="56" t="s">
        <v>30</v>
      </c>
      <c r="I409" s="56" t="s">
        <v>18</v>
      </c>
      <c r="J409" s="56"/>
      <c r="K409" s="56">
        <v>5</v>
      </c>
      <c r="L409" s="56">
        <v>4</v>
      </c>
      <c r="M409" s="56">
        <v>7</v>
      </c>
      <c r="N409" s="57" t="s">
        <v>2409</v>
      </c>
    </row>
    <row r="410" spans="1:14" x14ac:dyDescent="0.15">
      <c r="A410" s="52" t="s">
        <v>544</v>
      </c>
      <c r="B410" s="52">
        <v>1</v>
      </c>
      <c r="C410" s="52" t="str">
        <f t="shared" si="6"/>
        <v/>
      </c>
      <c r="D410" s="52">
        <v>1</v>
      </c>
      <c r="E410" s="53" t="s">
        <v>513</v>
      </c>
      <c r="F410" s="53"/>
      <c r="G410" s="53" t="s">
        <v>17</v>
      </c>
      <c r="H410" s="53" t="s">
        <v>30</v>
      </c>
      <c r="I410" s="53" t="s">
        <v>18</v>
      </c>
      <c r="J410" s="53"/>
      <c r="K410" s="53">
        <v>5</v>
      </c>
      <c r="L410" s="53">
        <v>5</v>
      </c>
      <c r="M410" s="53">
        <v>5</v>
      </c>
      <c r="N410" s="54" t="s">
        <v>2421</v>
      </c>
    </row>
    <row r="411" spans="1:14" x14ac:dyDescent="0.15">
      <c r="A411" s="52" t="s">
        <v>545</v>
      </c>
      <c r="B411" s="52">
        <v>1</v>
      </c>
      <c r="C411" s="52" t="str">
        <f t="shared" si="6"/>
        <v/>
      </c>
      <c r="D411" s="52" t="s">
        <v>4062</v>
      </c>
      <c r="E411" s="53" t="s">
        <v>513</v>
      </c>
      <c r="F411" s="53"/>
      <c r="G411" s="53" t="s">
        <v>17</v>
      </c>
      <c r="H411" s="53" t="s">
        <v>30</v>
      </c>
      <c r="I411" s="53" t="s">
        <v>18</v>
      </c>
      <c r="J411" s="53"/>
      <c r="K411" s="53">
        <v>5</v>
      </c>
      <c r="L411" s="53">
        <v>7</v>
      </c>
      <c r="M411" s="53">
        <v>4</v>
      </c>
      <c r="N411" s="54" t="s">
        <v>2408</v>
      </c>
    </row>
    <row r="412" spans="1:14" x14ac:dyDescent="0.15">
      <c r="A412" s="55" t="s">
        <v>2406</v>
      </c>
      <c r="B412" s="55">
        <v>1</v>
      </c>
      <c r="C412" s="52" t="str">
        <f t="shared" si="6"/>
        <v/>
      </c>
      <c r="D412" s="52" t="s">
        <v>4062</v>
      </c>
      <c r="E412" s="56" t="s">
        <v>513</v>
      </c>
      <c r="F412" s="56"/>
      <c r="G412" s="56" t="s">
        <v>17</v>
      </c>
      <c r="H412" s="56" t="s">
        <v>30</v>
      </c>
      <c r="I412" s="56" t="s">
        <v>18</v>
      </c>
      <c r="J412" s="56" t="s">
        <v>59</v>
      </c>
      <c r="K412" s="56">
        <v>6</v>
      </c>
      <c r="L412" s="56">
        <v>2</v>
      </c>
      <c r="M412" s="56">
        <v>8</v>
      </c>
      <c r="N412" s="57" t="s">
        <v>1485</v>
      </c>
    </row>
    <row r="413" spans="1:14" x14ac:dyDescent="0.15">
      <c r="A413" s="55" t="s">
        <v>546</v>
      </c>
      <c r="B413" s="55">
        <v>1</v>
      </c>
      <c r="C413" s="52" t="str">
        <f t="shared" si="6"/>
        <v/>
      </c>
      <c r="D413" s="52" t="s">
        <v>4062</v>
      </c>
      <c r="E413" s="56" t="s">
        <v>513</v>
      </c>
      <c r="F413" s="56"/>
      <c r="G413" s="56" t="s">
        <v>17</v>
      </c>
      <c r="H413" s="56" t="s">
        <v>30</v>
      </c>
      <c r="I413" s="56" t="s">
        <v>18</v>
      </c>
      <c r="J413" s="56"/>
      <c r="K413" s="56">
        <v>8</v>
      </c>
      <c r="L413" s="56">
        <v>6</v>
      </c>
      <c r="M413" s="56">
        <v>8</v>
      </c>
      <c r="N413" s="57" t="s">
        <v>547</v>
      </c>
    </row>
    <row r="414" spans="1:14" x14ac:dyDescent="0.15">
      <c r="A414" s="55" t="s">
        <v>548</v>
      </c>
      <c r="B414" s="55">
        <v>2</v>
      </c>
      <c r="C414" s="52" t="str">
        <f t="shared" si="6"/>
        <v/>
      </c>
      <c r="D414" s="52" t="s">
        <v>4062</v>
      </c>
      <c r="E414" s="56" t="s">
        <v>549</v>
      </c>
      <c r="F414" s="56"/>
      <c r="G414" s="56" t="s">
        <v>44</v>
      </c>
      <c r="H414" s="56" t="s">
        <v>24</v>
      </c>
      <c r="I414" s="56" t="s">
        <v>18</v>
      </c>
      <c r="J414" s="56" t="s">
        <v>19</v>
      </c>
      <c r="K414" s="56">
        <v>2</v>
      </c>
      <c r="L414" s="56">
        <v>2</v>
      </c>
      <c r="M414" s="56">
        <v>2</v>
      </c>
      <c r="N414" s="57" t="s">
        <v>2493</v>
      </c>
    </row>
    <row r="415" spans="1:14" x14ac:dyDescent="0.15">
      <c r="A415" s="52" t="s">
        <v>550</v>
      </c>
      <c r="B415" s="52">
        <v>1</v>
      </c>
      <c r="C415" s="52" t="str">
        <f t="shared" si="6"/>
        <v/>
      </c>
      <c r="D415" s="52" t="s">
        <v>4062</v>
      </c>
      <c r="E415" s="53" t="s">
        <v>549</v>
      </c>
      <c r="F415" s="53"/>
      <c r="G415" s="53" t="s">
        <v>44</v>
      </c>
      <c r="H415" s="53" t="s">
        <v>34</v>
      </c>
      <c r="I415" s="53" t="s">
        <v>18</v>
      </c>
      <c r="J415" s="53"/>
      <c r="K415" s="53">
        <v>3</v>
      </c>
      <c r="L415" s="53">
        <v>2</v>
      </c>
      <c r="M415" s="53">
        <v>4</v>
      </c>
      <c r="N415" s="54" t="s">
        <v>2495</v>
      </c>
    </row>
    <row r="416" spans="1:14" x14ac:dyDescent="0.15">
      <c r="A416" s="55" t="s">
        <v>551</v>
      </c>
      <c r="B416" s="55">
        <v>2</v>
      </c>
      <c r="C416" s="52" t="str">
        <f t="shared" si="6"/>
        <v/>
      </c>
      <c r="D416" s="52" t="s">
        <v>4062</v>
      </c>
      <c r="E416" s="56" t="s">
        <v>549</v>
      </c>
      <c r="F416" s="56"/>
      <c r="G416" s="56" t="s">
        <v>44</v>
      </c>
      <c r="H416" s="56" t="s">
        <v>24</v>
      </c>
      <c r="I416" s="56" t="s">
        <v>18</v>
      </c>
      <c r="J416" s="56"/>
      <c r="K416" s="56">
        <v>5</v>
      </c>
      <c r="L416" s="56">
        <v>4</v>
      </c>
      <c r="M416" s="56">
        <v>4</v>
      </c>
      <c r="N416" s="57" t="s">
        <v>2524</v>
      </c>
    </row>
    <row r="417" spans="1:14" x14ac:dyDescent="0.15">
      <c r="A417" s="52" t="s">
        <v>552</v>
      </c>
      <c r="B417" s="52">
        <v>2</v>
      </c>
      <c r="C417" s="52" t="str">
        <f t="shared" si="6"/>
        <v/>
      </c>
      <c r="D417" s="52" t="s">
        <v>4062</v>
      </c>
      <c r="E417" s="53" t="s">
        <v>549</v>
      </c>
      <c r="F417" s="53"/>
      <c r="G417" s="53" t="s">
        <v>44</v>
      </c>
      <c r="H417" s="53" t="s">
        <v>34</v>
      </c>
      <c r="I417" s="53" t="s">
        <v>20</v>
      </c>
      <c r="J417" s="53"/>
      <c r="K417" s="53">
        <v>6</v>
      </c>
      <c r="L417" s="53">
        <v>0</v>
      </c>
      <c r="M417" s="53">
        <v>0</v>
      </c>
      <c r="N417" s="54" t="s">
        <v>2494</v>
      </c>
    </row>
    <row r="418" spans="1:14" x14ac:dyDescent="0.15">
      <c r="A418" s="52" t="s">
        <v>553</v>
      </c>
      <c r="B418" s="52">
        <v>1</v>
      </c>
      <c r="C418" s="52" t="str">
        <f t="shared" si="6"/>
        <v/>
      </c>
      <c r="D418" s="52" t="s">
        <v>4062</v>
      </c>
      <c r="E418" s="53" t="s">
        <v>549</v>
      </c>
      <c r="F418" s="53"/>
      <c r="G418" s="53" t="s">
        <v>44</v>
      </c>
      <c r="H418" s="53" t="s">
        <v>34</v>
      </c>
      <c r="I418" s="53" t="s">
        <v>18</v>
      </c>
      <c r="J418" s="53" t="s">
        <v>19</v>
      </c>
      <c r="K418" s="53">
        <v>6</v>
      </c>
      <c r="L418" s="53">
        <v>7</v>
      </c>
      <c r="M418" s="53">
        <v>6</v>
      </c>
      <c r="N418" s="54" t="s">
        <v>2497</v>
      </c>
    </row>
    <row r="419" spans="1:14" x14ac:dyDescent="0.15">
      <c r="A419" s="55" t="s">
        <v>2500</v>
      </c>
      <c r="B419" s="55">
        <v>0</v>
      </c>
      <c r="C419" s="52" t="str">
        <f t="shared" si="6"/>
        <v/>
      </c>
      <c r="D419" s="52" t="s">
        <v>4062</v>
      </c>
      <c r="E419" s="56" t="s">
        <v>549</v>
      </c>
      <c r="F419" s="56"/>
      <c r="G419" s="56" t="s">
        <v>44</v>
      </c>
      <c r="H419" s="56" t="s">
        <v>231</v>
      </c>
      <c r="I419" s="56" t="s">
        <v>20</v>
      </c>
      <c r="J419" s="56"/>
      <c r="K419" s="56">
        <v>6</v>
      </c>
      <c r="L419" s="56">
        <v>0</v>
      </c>
      <c r="M419" s="56">
        <v>0</v>
      </c>
      <c r="N419" s="57" t="s">
        <v>2501</v>
      </c>
    </row>
    <row r="420" spans="1:14" x14ac:dyDescent="0.15">
      <c r="A420" s="52" t="s">
        <v>555</v>
      </c>
      <c r="B420" s="52">
        <v>0</v>
      </c>
      <c r="C420" s="52" t="str">
        <f t="shared" si="6"/>
        <v/>
      </c>
      <c r="D420" s="52" t="s">
        <v>4062</v>
      </c>
      <c r="E420" s="53" t="s">
        <v>549</v>
      </c>
      <c r="F420" s="53"/>
      <c r="G420" s="53" t="s">
        <v>44</v>
      </c>
      <c r="H420" s="53" t="s">
        <v>30</v>
      </c>
      <c r="I420" s="53" t="s">
        <v>18</v>
      </c>
      <c r="J420" s="53" t="s">
        <v>59</v>
      </c>
      <c r="K420" s="53">
        <v>7</v>
      </c>
      <c r="L420" s="53">
        <v>9</v>
      </c>
      <c r="M420" s="53">
        <v>7</v>
      </c>
      <c r="N420" s="54" t="s">
        <v>556</v>
      </c>
    </row>
    <row r="421" spans="1:14" x14ac:dyDescent="0.15">
      <c r="A421" s="52" t="s">
        <v>557</v>
      </c>
      <c r="B421" s="52">
        <v>1</v>
      </c>
      <c r="C421" s="52" t="str">
        <f t="shared" si="6"/>
        <v/>
      </c>
      <c r="D421" s="52" t="s">
        <v>4062</v>
      </c>
      <c r="E421" s="53" t="s">
        <v>549</v>
      </c>
      <c r="F421" s="53"/>
      <c r="G421" s="53" t="s">
        <v>44</v>
      </c>
      <c r="H421" s="53" t="s">
        <v>231</v>
      </c>
      <c r="I421" s="53" t="s">
        <v>20</v>
      </c>
      <c r="J421" s="53"/>
      <c r="K421" s="53">
        <v>9</v>
      </c>
      <c r="L421" s="53">
        <v>0</v>
      </c>
      <c r="M421" s="53">
        <v>0</v>
      </c>
      <c r="N421" s="54" t="s">
        <v>2496</v>
      </c>
    </row>
    <row r="422" spans="1:14" x14ac:dyDescent="0.15">
      <c r="A422" s="55" t="s">
        <v>558</v>
      </c>
      <c r="B422" s="55">
        <v>1</v>
      </c>
      <c r="C422" s="52" t="str">
        <f t="shared" si="6"/>
        <v/>
      </c>
      <c r="D422" s="52" t="s">
        <v>4062</v>
      </c>
      <c r="E422" s="56" t="s">
        <v>549</v>
      </c>
      <c r="F422" s="56"/>
      <c r="G422" s="56" t="s">
        <v>55</v>
      </c>
      <c r="H422" s="56" t="s">
        <v>24</v>
      </c>
      <c r="I422" s="56" t="s">
        <v>87</v>
      </c>
      <c r="J422" s="56"/>
      <c r="K422" s="56">
        <v>2</v>
      </c>
      <c r="L422" s="56">
        <v>2</v>
      </c>
      <c r="M422" s="56">
        <v>0</v>
      </c>
      <c r="N422" s="57" t="s">
        <v>2503</v>
      </c>
    </row>
    <row r="423" spans="1:14" x14ac:dyDescent="0.15">
      <c r="A423" s="52" t="s">
        <v>559</v>
      </c>
      <c r="B423" s="52">
        <v>2</v>
      </c>
      <c r="C423" s="52" t="str">
        <f t="shared" si="6"/>
        <v/>
      </c>
      <c r="D423" s="52" t="s">
        <v>4062</v>
      </c>
      <c r="E423" s="53" t="s">
        <v>549</v>
      </c>
      <c r="F423" s="53"/>
      <c r="G423" s="53" t="s">
        <v>55</v>
      </c>
      <c r="H423" s="53" t="s">
        <v>34</v>
      </c>
      <c r="I423" s="53" t="s">
        <v>20</v>
      </c>
      <c r="J423" s="53"/>
      <c r="K423" s="53">
        <v>2</v>
      </c>
      <c r="L423" s="53">
        <v>0</v>
      </c>
      <c r="M423" s="53">
        <v>0</v>
      </c>
      <c r="N423" s="54" t="s">
        <v>2485</v>
      </c>
    </row>
    <row r="424" spans="1:14" x14ac:dyDescent="0.15">
      <c r="A424" s="52" t="s">
        <v>560</v>
      </c>
      <c r="B424" s="52">
        <v>0</v>
      </c>
      <c r="C424" s="52" t="str">
        <f t="shared" si="6"/>
        <v/>
      </c>
      <c r="D424" s="52" t="s">
        <v>4062</v>
      </c>
      <c r="E424" s="53" t="s">
        <v>549</v>
      </c>
      <c r="F424" s="53"/>
      <c r="G424" s="53" t="s">
        <v>55</v>
      </c>
      <c r="H424" s="53" t="s">
        <v>231</v>
      </c>
      <c r="I424" s="53" t="s">
        <v>20</v>
      </c>
      <c r="J424" s="53"/>
      <c r="K424" s="53">
        <v>2</v>
      </c>
      <c r="L424" s="53">
        <v>0</v>
      </c>
      <c r="M424" s="53">
        <v>0</v>
      </c>
      <c r="N424" s="54" t="s">
        <v>4027</v>
      </c>
    </row>
    <row r="425" spans="1:14" x14ac:dyDescent="0.15">
      <c r="A425" s="52" t="s">
        <v>561</v>
      </c>
      <c r="B425" s="52">
        <v>0</v>
      </c>
      <c r="C425" s="52" t="str">
        <f t="shared" si="6"/>
        <v/>
      </c>
      <c r="D425" s="52" t="s">
        <v>4062</v>
      </c>
      <c r="E425" s="53" t="s">
        <v>549</v>
      </c>
      <c r="F425" s="53"/>
      <c r="G425" s="53" t="s">
        <v>55</v>
      </c>
      <c r="H425" s="53" t="s">
        <v>231</v>
      </c>
      <c r="I425" s="53" t="s">
        <v>18</v>
      </c>
      <c r="J425" s="53"/>
      <c r="K425" s="53">
        <v>2</v>
      </c>
      <c r="L425" s="53">
        <v>2</v>
      </c>
      <c r="M425" s="53">
        <v>3</v>
      </c>
      <c r="N425" s="54" t="s">
        <v>2528</v>
      </c>
    </row>
    <row r="426" spans="1:14" x14ac:dyDescent="0.15">
      <c r="A426" s="52" t="s">
        <v>562</v>
      </c>
      <c r="B426" s="52">
        <v>1</v>
      </c>
      <c r="C426" s="52" t="str">
        <f t="shared" si="6"/>
        <v/>
      </c>
      <c r="D426" s="52" t="s">
        <v>4062</v>
      </c>
      <c r="E426" s="53" t="s">
        <v>549</v>
      </c>
      <c r="F426" s="53"/>
      <c r="G426" s="53" t="s">
        <v>55</v>
      </c>
      <c r="H426" s="53" t="s">
        <v>34</v>
      </c>
      <c r="I426" s="53" t="s">
        <v>18</v>
      </c>
      <c r="J426" s="53" t="s">
        <v>19</v>
      </c>
      <c r="K426" s="53">
        <v>3</v>
      </c>
      <c r="L426" s="53">
        <v>3</v>
      </c>
      <c r="M426" s="53">
        <v>3</v>
      </c>
      <c r="N426" s="54" t="s">
        <v>2506</v>
      </c>
    </row>
    <row r="427" spans="1:14" x14ac:dyDescent="0.15">
      <c r="A427" s="55" t="s">
        <v>563</v>
      </c>
      <c r="B427" s="55">
        <v>2</v>
      </c>
      <c r="C427" s="52" t="str">
        <f t="shared" si="6"/>
        <v/>
      </c>
      <c r="D427" s="52" t="s">
        <v>4062</v>
      </c>
      <c r="E427" s="56" t="s">
        <v>549</v>
      </c>
      <c r="F427" s="56"/>
      <c r="G427" s="56" t="s">
        <v>55</v>
      </c>
      <c r="H427" s="56" t="s">
        <v>24</v>
      </c>
      <c r="I427" s="56" t="s">
        <v>20</v>
      </c>
      <c r="J427" s="56"/>
      <c r="K427" s="56">
        <v>5</v>
      </c>
      <c r="L427" s="56">
        <v>0</v>
      </c>
      <c r="M427" s="56">
        <v>0</v>
      </c>
      <c r="N427" s="57" t="s">
        <v>3681</v>
      </c>
    </row>
    <row r="428" spans="1:14" x14ac:dyDescent="0.15">
      <c r="A428" s="55" t="s">
        <v>564</v>
      </c>
      <c r="B428" s="55">
        <v>2</v>
      </c>
      <c r="C428" s="52" t="str">
        <f t="shared" si="6"/>
        <v/>
      </c>
      <c r="D428" s="52" t="s">
        <v>4062</v>
      </c>
      <c r="E428" s="56" t="s">
        <v>549</v>
      </c>
      <c r="F428" s="56"/>
      <c r="G428" s="56" t="s">
        <v>55</v>
      </c>
      <c r="H428" s="56" t="s">
        <v>34</v>
      </c>
      <c r="I428" s="56" t="s">
        <v>18</v>
      </c>
      <c r="J428" s="56" t="s">
        <v>59</v>
      </c>
      <c r="K428" s="56">
        <v>5</v>
      </c>
      <c r="L428" s="56">
        <v>2</v>
      </c>
      <c r="M428" s="56">
        <v>6</v>
      </c>
      <c r="N428" s="57" t="s">
        <v>2504</v>
      </c>
    </row>
    <row r="429" spans="1:14" x14ac:dyDescent="0.15">
      <c r="A429" s="52" t="s">
        <v>565</v>
      </c>
      <c r="B429" s="52">
        <v>0</v>
      </c>
      <c r="C429" s="52" t="str">
        <f t="shared" si="6"/>
        <v/>
      </c>
      <c r="D429" s="52" t="s">
        <v>4062</v>
      </c>
      <c r="E429" s="53" t="s">
        <v>549</v>
      </c>
      <c r="F429" s="53"/>
      <c r="G429" s="53" t="s">
        <v>55</v>
      </c>
      <c r="H429" s="53" t="s">
        <v>30</v>
      </c>
      <c r="I429" s="53" t="s">
        <v>18</v>
      </c>
      <c r="J429" s="53" t="s">
        <v>59</v>
      </c>
      <c r="K429" s="53">
        <v>7</v>
      </c>
      <c r="L429" s="53">
        <v>6</v>
      </c>
      <c r="M429" s="53">
        <v>9</v>
      </c>
      <c r="N429" s="54" t="s">
        <v>2507</v>
      </c>
    </row>
    <row r="430" spans="1:14" x14ac:dyDescent="0.15">
      <c r="A430" s="52" t="s">
        <v>566</v>
      </c>
      <c r="B430" s="52">
        <v>2</v>
      </c>
      <c r="C430" s="52" t="str">
        <f t="shared" si="6"/>
        <v/>
      </c>
      <c r="D430" s="52" t="s">
        <v>4062</v>
      </c>
      <c r="E430" s="53" t="s">
        <v>549</v>
      </c>
      <c r="F430" s="53"/>
      <c r="G430" s="53" t="s">
        <v>23</v>
      </c>
      <c r="H430" s="53" t="s">
        <v>24</v>
      </c>
      <c r="I430" s="53" t="s">
        <v>20</v>
      </c>
      <c r="J430" s="53"/>
      <c r="K430" s="53">
        <v>2</v>
      </c>
      <c r="L430" s="53">
        <v>0</v>
      </c>
      <c r="M430" s="53">
        <v>0</v>
      </c>
      <c r="N430" s="54" t="s">
        <v>3674</v>
      </c>
    </row>
    <row r="431" spans="1:14" x14ac:dyDescent="0.15">
      <c r="A431" s="52" t="s">
        <v>2468</v>
      </c>
      <c r="B431" s="52">
        <v>2</v>
      </c>
      <c r="C431" s="52" t="str">
        <f t="shared" si="6"/>
        <v/>
      </c>
      <c r="D431" s="52" t="s">
        <v>4062</v>
      </c>
      <c r="E431" s="53" t="s">
        <v>549</v>
      </c>
      <c r="F431" s="53"/>
      <c r="G431" s="53" t="s">
        <v>23</v>
      </c>
      <c r="H431" s="53" t="s">
        <v>24</v>
      </c>
      <c r="I431" s="53" t="s">
        <v>18</v>
      </c>
      <c r="J431" s="53" t="s">
        <v>19</v>
      </c>
      <c r="K431" s="53">
        <v>2</v>
      </c>
      <c r="L431" s="53">
        <v>2</v>
      </c>
      <c r="M431" s="53">
        <v>3</v>
      </c>
      <c r="N431" s="54" t="s">
        <v>567</v>
      </c>
    </row>
    <row r="432" spans="1:14" x14ac:dyDescent="0.15">
      <c r="A432" s="55" t="s">
        <v>568</v>
      </c>
      <c r="B432" s="55">
        <v>2</v>
      </c>
      <c r="C432" s="52" t="str">
        <f t="shared" si="6"/>
        <v/>
      </c>
      <c r="D432" s="52" t="s">
        <v>4062</v>
      </c>
      <c r="E432" s="56" t="s">
        <v>549</v>
      </c>
      <c r="F432" s="56"/>
      <c r="G432" s="56" t="s">
        <v>23</v>
      </c>
      <c r="H432" s="56" t="s">
        <v>34</v>
      </c>
      <c r="I432" s="56" t="s">
        <v>20</v>
      </c>
      <c r="J432" s="56"/>
      <c r="K432" s="56">
        <v>2</v>
      </c>
      <c r="L432" s="56">
        <v>0</v>
      </c>
      <c r="M432" s="56">
        <v>0</v>
      </c>
      <c r="N432" s="57" t="s">
        <v>2469</v>
      </c>
    </row>
    <row r="433" spans="1:14" x14ac:dyDescent="0.15">
      <c r="A433" s="56" t="s">
        <v>2548</v>
      </c>
      <c r="B433" s="55">
        <v>1</v>
      </c>
      <c r="C433" s="55" t="str">
        <f t="shared" si="6"/>
        <v/>
      </c>
      <c r="D433" s="55" t="s">
        <v>4062</v>
      </c>
      <c r="E433" s="56" t="s">
        <v>549</v>
      </c>
      <c r="F433" s="56"/>
      <c r="G433" s="56" t="s">
        <v>23</v>
      </c>
      <c r="H433" s="56" t="s">
        <v>34</v>
      </c>
      <c r="I433" s="56" t="s">
        <v>18</v>
      </c>
      <c r="J433" s="56" t="s">
        <v>19</v>
      </c>
      <c r="K433" s="56">
        <v>3</v>
      </c>
      <c r="L433" s="56">
        <v>3</v>
      </c>
      <c r="M433" s="56">
        <v>3</v>
      </c>
      <c r="N433" s="57" t="s">
        <v>126</v>
      </c>
    </row>
    <row r="434" spans="1:14" x14ac:dyDescent="0.15">
      <c r="A434" s="52" t="s">
        <v>569</v>
      </c>
      <c r="B434" s="52">
        <v>2</v>
      </c>
      <c r="C434" s="52" t="str">
        <f t="shared" si="6"/>
        <v/>
      </c>
      <c r="D434" s="52" t="s">
        <v>4062</v>
      </c>
      <c r="E434" s="53" t="s">
        <v>549</v>
      </c>
      <c r="F434" s="53"/>
      <c r="G434" s="53" t="s">
        <v>23</v>
      </c>
      <c r="H434" s="53" t="s">
        <v>34</v>
      </c>
      <c r="I434" s="53" t="s">
        <v>18</v>
      </c>
      <c r="J434" s="53"/>
      <c r="K434" s="53">
        <v>4</v>
      </c>
      <c r="L434" s="53">
        <v>5</v>
      </c>
      <c r="M434" s="53">
        <v>4</v>
      </c>
      <c r="N434" s="54" t="s">
        <v>2470</v>
      </c>
    </row>
    <row r="435" spans="1:14" x14ac:dyDescent="0.15">
      <c r="A435" s="52" t="s">
        <v>2471</v>
      </c>
      <c r="B435" s="52">
        <v>0</v>
      </c>
      <c r="C435" s="52" t="str">
        <f t="shared" si="6"/>
        <v/>
      </c>
      <c r="D435" s="52" t="s">
        <v>4062</v>
      </c>
      <c r="E435" s="53" t="s">
        <v>549</v>
      </c>
      <c r="F435" s="53"/>
      <c r="G435" s="53" t="s">
        <v>23</v>
      </c>
      <c r="H435" s="53" t="s">
        <v>231</v>
      </c>
      <c r="I435" s="53" t="s">
        <v>20</v>
      </c>
      <c r="J435" s="53"/>
      <c r="K435" s="53">
        <v>4</v>
      </c>
      <c r="L435" s="53">
        <v>0</v>
      </c>
      <c r="M435" s="53">
        <v>0</v>
      </c>
      <c r="N435" s="54" t="s">
        <v>570</v>
      </c>
    </row>
    <row r="436" spans="1:14" x14ac:dyDescent="0.15">
      <c r="A436" s="56" t="s">
        <v>571</v>
      </c>
      <c r="B436" s="55">
        <v>0</v>
      </c>
      <c r="C436" s="55" t="str">
        <f t="shared" si="6"/>
        <v/>
      </c>
      <c r="D436" s="55" t="s">
        <v>4062</v>
      </c>
      <c r="E436" s="56" t="s">
        <v>549</v>
      </c>
      <c r="F436" s="56"/>
      <c r="G436" s="56" t="s">
        <v>23</v>
      </c>
      <c r="H436" s="56" t="s">
        <v>231</v>
      </c>
      <c r="I436" s="56" t="s">
        <v>18</v>
      </c>
      <c r="J436" s="56"/>
      <c r="K436" s="56">
        <v>4</v>
      </c>
      <c r="L436" s="56">
        <v>2</v>
      </c>
      <c r="M436" s="56">
        <v>5</v>
      </c>
      <c r="N436" s="57" t="s">
        <v>2547</v>
      </c>
    </row>
    <row r="437" spans="1:14" x14ac:dyDescent="0.15">
      <c r="A437" s="52" t="s">
        <v>572</v>
      </c>
      <c r="B437" s="52">
        <v>0</v>
      </c>
      <c r="C437" s="52" t="str">
        <f t="shared" si="6"/>
        <v/>
      </c>
      <c r="D437" s="52" t="s">
        <v>4062</v>
      </c>
      <c r="E437" s="53" t="s">
        <v>549</v>
      </c>
      <c r="F437" s="53"/>
      <c r="G437" s="53" t="s">
        <v>23</v>
      </c>
      <c r="H437" s="53" t="s">
        <v>30</v>
      </c>
      <c r="I437" s="53" t="s">
        <v>18</v>
      </c>
      <c r="J437" s="53" t="s">
        <v>19</v>
      </c>
      <c r="K437" s="53">
        <v>7</v>
      </c>
      <c r="L437" s="53">
        <v>7</v>
      </c>
      <c r="M437" s="53">
        <v>7</v>
      </c>
      <c r="N437" s="54" t="s">
        <v>2474</v>
      </c>
    </row>
    <row r="438" spans="1:14" x14ac:dyDescent="0.15">
      <c r="A438" s="55" t="s">
        <v>573</v>
      </c>
      <c r="B438" s="55">
        <v>1</v>
      </c>
      <c r="C438" s="52" t="str">
        <f t="shared" si="6"/>
        <v/>
      </c>
      <c r="D438" s="52" t="s">
        <v>4062</v>
      </c>
      <c r="E438" s="56" t="s">
        <v>549</v>
      </c>
      <c r="F438" s="56"/>
      <c r="G438" s="56" t="s">
        <v>79</v>
      </c>
      <c r="H438" s="56" t="s">
        <v>24</v>
      </c>
      <c r="I438" s="56" t="s">
        <v>20</v>
      </c>
      <c r="J438" s="56"/>
      <c r="K438" s="56">
        <v>2</v>
      </c>
      <c r="L438" s="56">
        <v>0</v>
      </c>
      <c r="M438" s="56">
        <v>0</v>
      </c>
      <c r="N438" s="57" t="s">
        <v>2514</v>
      </c>
    </row>
    <row r="439" spans="1:14" x14ac:dyDescent="0.15">
      <c r="A439" s="52" t="s">
        <v>574</v>
      </c>
      <c r="B439" s="52">
        <v>2</v>
      </c>
      <c r="C439" s="52" t="str">
        <f t="shared" si="6"/>
        <v/>
      </c>
      <c r="D439" s="52">
        <v>2</v>
      </c>
      <c r="E439" s="53" t="s">
        <v>549</v>
      </c>
      <c r="F439" s="53"/>
      <c r="G439" s="53" t="s">
        <v>79</v>
      </c>
      <c r="H439" s="53" t="s">
        <v>24</v>
      </c>
      <c r="I439" s="53" t="s">
        <v>18</v>
      </c>
      <c r="J439" s="53" t="s">
        <v>19</v>
      </c>
      <c r="K439" s="53">
        <v>2</v>
      </c>
      <c r="L439" s="53">
        <v>2</v>
      </c>
      <c r="M439" s="53">
        <v>2</v>
      </c>
      <c r="N439" s="54" t="s">
        <v>11</v>
      </c>
    </row>
    <row r="440" spans="1:14" x14ac:dyDescent="0.15">
      <c r="A440" s="55" t="s">
        <v>575</v>
      </c>
      <c r="B440" s="55">
        <v>1</v>
      </c>
      <c r="C440" s="52" t="str">
        <f t="shared" si="6"/>
        <v/>
      </c>
      <c r="D440" s="52" t="s">
        <v>4062</v>
      </c>
      <c r="E440" s="56" t="s">
        <v>549</v>
      </c>
      <c r="F440" s="56"/>
      <c r="G440" s="56" t="s">
        <v>79</v>
      </c>
      <c r="H440" s="56" t="s">
        <v>34</v>
      </c>
      <c r="I440" s="56" t="s">
        <v>18</v>
      </c>
      <c r="J440" s="56"/>
      <c r="K440" s="56">
        <v>3</v>
      </c>
      <c r="L440" s="56">
        <v>4</v>
      </c>
      <c r="M440" s="56">
        <v>3</v>
      </c>
      <c r="N440" s="57" t="s">
        <v>2535</v>
      </c>
    </row>
    <row r="441" spans="1:14" x14ac:dyDescent="0.15">
      <c r="A441" s="55" t="s">
        <v>576</v>
      </c>
      <c r="B441" s="55">
        <v>2</v>
      </c>
      <c r="C441" s="52" t="str">
        <f t="shared" si="6"/>
        <v/>
      </c>
      <c r="D441" s="52">
        <v>2</v>
      </c>
      <c r="E441" s="56" t="s">
        <v>549</v>
      </c>
      <c r="F441" s="56"/>
      <c r="G441" s="56" t="s">
        <v>79</v>
      </c>
      <c r="H441" s="56" t="s">
        <v>34</v>
      </c>
      <c r="I441" s="56" t="s">
        <v>20</v>
      </c>
      <c r="J441" s="56"/>
      <c r="K441" s="56">
        <v>3</v>
      </c>
      <c r="L441" s="56">
        <v>0</v>
      </c>
      <c r="M441" s="56">
        <v>0</v>
      </c>
      <c r="N441" s="57" t="s">
        <v>2517</v>
      </c>
    </row>
    <row r="442" spans="1:14" x14ac:dyDescent="0.15">
      <c r="A442" s="52" t="s">
        <v>577</v>
      </c>
      <c r="B442" s="52">
        <v>1</v>
      </c>
      <c r="C442" s="52" t="str">
        <f t="shared" si="6"/>
        <v/>
      </c>
      <c r="D442" s="52" t="s">
        <v>4062</v>
      </c>
      <c r="E442" s="53" t="s">
        <v>549</v>
      </c>
      <c r="F442" s="53"/>
      <c r="G442" s="53" t="s">
        <v>79</v>
      </c>
      <c r="H442" s="53" t="s">
        <v>231</v>
      </c>
      <c r="I442" s="53" t="s">
        <v>87</v>
      </c>
      <c r="J442" s="53"/>
      <c r="K442" s="53">
        <v>3</v>
      </c>
      <c r="L442" s="53">
        <v>2</v>
      </c>
      <c r="M442" s="53">
        <v>0</v>
      </c>
      <c r="N442" s="54" t="s">
        <v>2515</v>
      </c>
    </row>
    <row r="443" spans="1:14" x14ac:dyDescent="0.15">
      <c r="A443" s="52" t="s">
        <v>578</v>
      </c>
      <c r="B443" s="52">
        <v>2</v>
      </c>
      <c r="C443" s="52" t="str">
        <f t="shared" si="6"/>
        <v/>
      </c>
      <c r="D443" s="52" t="s">
        <v>4062</v>
      </c>
      <c r="E443" s="53" t="s">
        <v>549</v>
      </c>
      <c r="F443" s="53"/>
      <c r="G443" s="53" t="s">
        <v>79</v>
      </c>
      <c r="H443" s="53" t="s">
        <v>34</v>
      </c>
      <c r="I443" s="53" t="s">
        <v>18</v>
      </c>
      <c r="J443" s="53" t="s">
        <v>19</v>
      </c>
      <c r="K443" s="53">
        <v>5</v>
      </c>
      <c r="L443" s="53">
        <v>6</v>
      </c>
      <c r="M443" s="53">
        <v>3</v>
      </c>
      <c r="N443" s="54" t="s">
        <v>579</v>
      </c>
    </row>
    <row r="444" spans="1:14" x14ac:dyDescent="0.15">
      <c r="A444" s="55" t="s">
        <v>580</v>
      </c>
      <c r="B444" s="55">
        <v>2</v>
      </c>
      <c r="C444" s="52" t="str">
        <f t="shared" si="6"/>
        <v/>
      </c>
      <c r="D444" s="52">
        <v>2</v>
      </c>
      <c r="E444" s="56" t="s">
        <v>549</v>
      </c>
      <c r="F444" s="56"/>
      <c r="G444" s="56" t="s">
        <v>79</v>
      </c>
      <c r="H444" s="56" t="s">
        <v>231</v>
      </c>
      <c r="I444" s="56" t="s">
        <v>18</v>
      </c>
      <c r="J444" s="56"/>
      <c r="K444" s="56">
        <v>5</v>
      </c>
      <c r="L444" s="56">
        <v>2</v>
      </c>
      <c r="M444" s="56">
        <v>5</v>
      </c>
      <c r="N444" s="57" t="s">
        <v>2516</v>
      </c>
    </row>
    <row r="445" spans="1:14" x14ac:dyDescent="0.15">
      <c r="A445" s="52" t="s">
        <v>2518</v>
      </c>
      <c r="B445" s="52">
        <v>0</v>
      </c>
      <c r="C445" s="52" t="str">
        <f t="shared" si="6"/>
        <v/>
      </c>
      <c r="D445" s="52" t="s">
        <v>4062</v>
      </c>
      <c r="E445" s="53" t="s">
        <v>549</v>
      </c>
      <c r="F445" s="53"/>
      <c r="G445" s="53" t="s">
        <v>79</v>
      </c>
      <c r="H445" s="53" t="s">
        <v>30</v>
      </c>
      <c r="I445" s="53" t="s">
        <v>18</v>
      </c>
      <c r="J445" s="53"/>
      <c r="K445" s="53">
        <v>5</v>
      </c>
      <c r="L445" s="53">
        <v>1</v>
      </c>
      <c r="M445" s="53">
        <v>7</v>
      </c>
      <c r="N445" s="54" t="s">
        <v>581</v>
      </c>
    </row>
    <row r="446" spans="1:14" x14ac:dyDescent="0.15">
      <c r="A446" s="52" t="s">
        <v>582</v>
      </c>
      <c r="B446" s="52">
        <v>1</v>
      </c>
      <c r="C446" s="52" t="str">
        <f t="shared" si="6"/>
        <v/>
      </c>
      <c r="D446" s="52" t="s">
        <v>4062</v>
      </c>
      <c r="E446" s="53" t="s">
        <v>549</v>
      </c>
      <c r="F446" s="53"/>
      <c r="G446" s="53" t="s">
        <v>95</v>
      </c>
      <c r="H446" s="53" t="s">
        <v>34</v>
      </c>
      <c r="I446" s="53" t="s">
        <v>20</v>
      </c>
      <c r="J446" s="53"/>
      <c r="K446" s="53">
        <v>1</v>
      </c>
      <c r="L446" s="53">
        <v>0</v>
      </c>
      <c r="M446" s="53">
        <v>0</v>
      </c>
      <c r="N446" s="54" t="s">
        <v>2481</v>
      </c>
    </row>
    <row r="447" spans="1:14" x14ac:dyDescent="0.15">
      <c r="A447" s="52" t="s">
        <v>2476</v>
      </c>
      <c r="B447" s="52">
        <v>0</v>
      </c>
      <c r="C447" s="52" t="str">
        <f t="shared" si="6"/>
        <v/>
      </c>
      <c r="D447" s="52" t="s">
        <v>4062</v>
      </c>
      <c r="E447" s="53" t="s">
        <v>549</v>
      </c>
      <c r="F447" s="53"/>
      <c r="G447" s="53" t="s">
        <v>95</v>
      </c>
      <c r="H447" s="53" t="s">
        <v>231</v>
      </c>
      <c r="I447" s="53" t="s">
        <v>18</v>
      </c>
      <c r="J447" s="53"/>
      <c r="K447" s="53">
        <v>1</v>
      </c>
      <c r="L447" s="53">
        <v>2</v>
      </c>
      <c r="M447" s="53">
        <v>1</v>
      </c>
      <c r="N447" s="54" t="s">
        <v>2477</v>
      </c>
    </row>
    <row r="448" spans="1:14" x14ac:dyDescent="0.15">
      <c r="A448" s="52" t="s">
        <v>583</v>
      </c>
      <c r="B448" s="52">
        <v>1</v>
      </c>
      <c r="C448" s="52" t="str">
        <f t="shared" si="6"/>
        <v/>
      </c>
      <c r="D448" s="52" t="s">
        <v>4062</v>
      </c>
      <c r="E448" s="53" t="s">
        <v>549</v>
      </c>
      <c r="F448" s="53"/>
      <c r="G448" s="53" t="s">
        <v>95</v>
      </c>
      <c r="H448" s="53" t="s">
        <v>24</v>
      </c>
      <c r="I448" s="53" t="s">
        <v>18</v>
      </c>
      <c r="J448" s="53"/>
      <c r="K448" s="53">
        <v>2</v>
      </c>
      <c r="L448" s="53">
        <v>3</v>
      </c>
      <c r="M448" s="53">
        <v>2</v>
      </c>
      <c r="N448" s="54" t="s">
        <v>2480</v>
      </c>
    </row>
    <row r="449" spans="1:14" x14ac:dyDescent="0.15">
      <c r="A449" s="55" t="s">
        <v>584</v>
      </c>
      <c r="B449" s="55">
        <v>0</v>
      </c>
      <c r="C449" s="52" t="str">
        <f t="shared" si="6"/>
        <v/>
      </c>
      <c r="D449" s="52" t="s">
        <v>4062</v>
      </c>
      <c r="E449" s="56" t="s">
        <v>549</v>
      </c>
      <c r="F449" s="56"/>
      <c r="G449" s="56" t="s">
        <v>95</v>
      </c>
      <c r="H449" s="56" t="s">
        <v>34</v>
      </c>
      <c r="I449" s="56" t="s">
        <v>18</v>
      </c>
      <c r="J449" s="56" t="s">
        <v>19</v>
      </c>
      <c r="K449" s="56">
        <v>2</v>
      </c>
      <c r="L449" s="56">
        <v>2</v>
      </c>
      <c r="M449" s="56">
        <v>3</v>
      </c>
      <c r="N449" s="57" t="s">
        <v>4030</v>
      </c>
    </row>
    <row r="450" spans="1:14" x14ac:dyDescent="0.15">
      <c r="A450" s="52" t="s">
        <v>2478</v>
      </c>
      <c r="B450" s="52">
        <v>2</v>
      </c>
      <c r="C450" s="52" t="str">
        <f t="shared" si="6"/>
        <v/>
      </c>
      <c r="D450" s="52" t="s">
        <v>4062</v>
      </c>
      <c r="E450" s="53" t="s">
        <v>549</v>
      </c>
      <c r="F450" s="53"/>
      <c r="G450" s="53" t="s">
        <v>95</v>
      </c>
      <c r="H450" s="53" t="s">
        <v>24</v>
      </c>
      <c r="I450" s="53" t="s">
        <v>20</v>
      </c>
      <c r="J450" s="53"/>
      <c r="K450" s="53">
        <v>3</v>
      </c>
      <c r="L450" s="53">
        <v>0</v>
      </c>
      <c r="M450" s="53">
        <v>0</v>
      </c>
      <c r="N450" s="54" t="s">
        <v>2479</v>
      </c>
    </row>
    <row r="451" spans="1:14" x14ac:dyDescent="0.15">
      <c r="A451" s="52" t="s">
        <v>585</v>
      </c>
      <c r="B451" s="52">
        <v>2</v>
      </c>
      <c r="C451" s="52" t="str">
        <f t="shared" ref="C451:C514" si="7">IF(D451="","",IF(D451&gt;B451,D451-B451,""))</f>
        <v/>
      </c>
      <c r="D451" s="52" t="s">
        <v>4062</v>
      </c>
      <c r="E451" s="53" t="s">
        <v>549</v>
      </c>
      <c r="F451" s="53"/>
      <c r="G451" s="53" t="s">
        <v>95</v>
      </c>
      <c r="H451" s="53" t="s">
        <v>34</v>
      </c>
      <c r="I451" s="53" t="s">
        <v>18</v>
      </c>
      <c r="J451" s="53" t="s">
        <v>19</v>
      </c>
      <c r="K451" s="53">
        <v>5</v>
      </c>
      <c r="L451" s="53">
        <v>5</v>
      </c>
      <c r="M451" s="53">
        <v>5</v>
      </c>
      <c r="N451" s="54" t="s">
        <v>2525</v>
      </c>
    </row>
    <row r="452" spans="1:14" x14ac:dyDescent="0.15">
      <c r="A452" s="55" t="s">
        <v>586</v>
      </c>
      <c r="B452" s="55">
        <v>0</v>
      </c>
      <c r="C452" s="52" t="str">
        <f t="shared" si="7"/>
        <v/>
      </c>
      <c r="D452" s="52" t="s">
        <v>4062</v>
      </c>
      <c r="E452" s="56" t="s">
        <v>549</v>
      </c>
      <c r="F452" s="56"/>
      <c r="G452" s="56" t="s">
        <v>95</v>
      </c>
      <c r="H452" s="56" t="s">
        <v>30</v>
      </c>
      <c r="I452" s="56" t="s">
        <v>18</v>
      </c>
      <c r="J452" s="56"/>
      <c r="K452" s="56">
        <v>5</v>
      </c>
      <c r="L452" s="56">
        <v>6</v>
      </c>
      <c r="M452" s="56">
        <v>2</v>
      </c>
      <c r="N452" s="57" t="s">
        <v>2483</v>
      </c>
    </row>
    <row r="453" spans="1:14" x14ac:dyDescent="0.15">
      <c r="A453" s="52" t="s">
        <v>587</v>
      </c>
      <c r="B453" s="52">
        <v>2</v>
      </c>
      <c r="C453" s="52" t="str">
        <f t="shared" si="7"/>
        <v/>
      </c>
      <c r="D453" s="52">
        <v>1</v>
      </c>
      <c r="E453" s="53" t="s">
        <v>549</v>
      </c>
      <c r="F453" s="53"/>
      <c r="G453" s="53" t="s">
        <v>95</v>
      </c>
      <c r="H453" s="53" t="s">
        <v>231</v>
      </c>
      <c r="I453" s="53" t="s">
        <v>20</v>
      </c>
      <c r="J453" s="53"/>
      <c r="K453" s="53">
        <v>6</v>
      </c>
      <c r="L453" s="53">
        <v>0</v>
      </c>
      <c r="M453" s="53">
        <v>0</v>
      </c>
      <c r="N453" s="54" t="s">
        <v>2475</v>
      </c>
    </row>
    <row r="454" spans="1:14" x14ac:dyDescent="0.15">
      <c r="A454" s="52" t="s">
        <v>588</v>
      </c>
      <c r="B454" s="52">
        <v>2</v>
      </c>
      <c r="C454" s="52" t="str">
        <f t="shared" si="7"/>
        <v/>
      </c>
      <c r="D454" s="52" t="s">
        <v>4062</v>
      </c>
      <c r="E454" s="53" t="s">
        <v>549</v>
      </c>
      <c r="F454" s="53"/>
      <c r="G454" s="53" t="s">
        <v>2088</v>
      </c>
      <c r="H454" s="53" t="s">
        <v>24</v>
      </c>
      <c r="I454" s="53" t="s">
        <v>18</v>
      </c>
      <c r="J454" s="53" t="s">
        <v>19</v>
      </c>
      <c r="K454" s="53">
        <v>2</v>
      </c>
      <c r="L454" s="53">
        <v>3</v>
      </c>
      <c r="M454" s="53">
        <v>2</v>
      </c>
      <c r="N454" s="54" t="s">
        <v>1261</v>
      </c>
    </row>
    <row r="455" spans="1:14" x14ac:dyDescent="0.15">
      <c r="A455" s="52" t="s">
        <v>589</v>
      </c>
      <c r="B455" s="52">
        <v>1</v>
      </c>
      <c r="C455" s="52" t="str">
        <f t="shared" si="7"/>
        <v/>
      </c>
      <c r="D455" s="52" t="s">
        <v>4062</v>
      </c>
      <c r="E455" s="53" t="s">
        <v>549</v>
      </c>
      <c r="F455" s="53"/>
      <c r="G455" s="53" t="s">
        <v>2088</v>
      </c>
      <c r="H455" s="53" t="s">
        <v>34</v>
      </c>
      <c r="I455" s="53" t="s">
        <v>18</v>
      </c>
      <c r="J455" s="56" t="s">
        <v>397</v>
      </c>
      <c r="K455" s="53">
        <v>2</v>
      </c>
      <c r="L455" s="53">
        <v>4</v>
      </c>
      <c r="M455" s="53">
        <v>1</v>
      </c>
      <c r="N455" s="54" t="s">
        <v>2489</v>
      </c>
    </row>
    <row r="456" spans="1:14" x14ac:dyDescent="0.15">
      <c r="A456" s="52" t="s">
        <v>590</v>
      </c>
      <c r="B456" s="52">
        <v>1</v>
      </c>
      <c r="C456" s="52" t="str">
        <f t="shared" si="7"/>
        <v/>
      </c>
      <c r="D456" s="52" t="s">
        <v>4062</v>
      </c>
      <c r="E456" s="53" t="s">
        <v>549</v>
      </c>
      <c r="F456" s="53"/>
      <c r="G456" s="53" t="s">
        <v>2088</v>
      </c>
      <c r="H456" s="53" t="s">
        <v>34</v>
      </c>
      <c r="I456" s="53" t="s">
        <v>18</v>
      </c>
      <c r="J456" s="53" t="s">
        <v>19</v>
      </c>
      <c r="K456" s="53">
        <v>3</v>
      </c>
      <c r="L456" s="53">
        <v>2</v>
      </c>
      <c r="M456" s="53">
        <v>2</v>
      </c>
      <c r="N456" s="54" t="s">
        <v>2490</v>
      </c>
    </row>
    <row r="457" spans="1:14" x14ac:dyDescent="0.15">
      <c r="A457" s="52" t="s">
        <v>591</v>
      </c>
      <c r="B457" s="52">
        <v>0</v>
      </c>
      <c r="C457" s="52" t="str">
        <f t="shared" si="7"/>
        <v/>
      </c>
      <c r="D457" s="52" t="s">
        <v>4062</v>
      </c>
      <c r="E457" s="53" t="s">
        <v>549</v>
      </c>
      <c r="F457" s="53"/>
      <c r="G457" s="53" t="s">
        <v>2088</v>
      </c>
      <c r="H457" s="53" t="s">
        <v>231</v>
      </c>
      <c r="I457" s="53" t="s">
        <v>87</v>
      </c>
      <c r="J457" s="53"/>
      <c r="K457" s="53">
        <v>3</v>
      </c>
      <c r="L457" s="53">
        <v>1</v>
      </c>
      <c r="M457" s="53">
        <v>0</v>
      </c>
      <c r="N457" s="54" t="s">
        <v>2482</v>
      </c>
    </row>
    <row r="458" spans="1:14" x14ac:dyDescent="0.15">
      <c r="A458" s="52" t="s">
        <v>592</v>
      </c>
      <c r="B458" s="52">
        <v>2</v>
      </c>
      <c r="C458" s="52" t="str">
        <f t="shared" si="7"/>
        <v/>
      </c>
      <c r="D458" s="52" t="s">
        <v>4062</v>
      </c>
      <c r="E458" s="53" t="s">
        <v>549</v>
      </c>
      <c r="F458" s="53"/>
      <c r="G458" s="53" t="s">
        <v>2088</v>
      </c>
      <c r="H458" s="53" t="s">
        <v>24</v>
      </c>
      <c r="I458" s="53" t="s">
        <v>20</v>
      </c>
      <c r="J458" s="53"/>
      <c r="K458" s="53">
        <v>4</v>
      </c>
      <c r="L458" s="53">
        <v>0</v>
      </c>
      <c r="M458" s="53">
        <v>0</v>
      </c>
      <c r="N458" s="54" t="s">
        <v>2488</v>
      </c>
    </row>
    <row r="459" spans="1:14" x14ac:dyDescent="0.15">
      <c r="A459" s="52" t="s">
        <v>593</v>
      </c>
      <c r="B459" s="52">
        <v>0</v>
      </c>
      <c r="C459" s="52" t="str">
        <f t="shared" si="7"/>
        <v/>
      </c>
      <c r="D459" s="52" t="s">
        <v>4062</v>
      </c>
      <c r="E459" s="53" t="s">
        <v>549</v>
      </c>
      <c r="F459" s="53"/>
      <c r="G459" s="53" t="s">
        <v>2088</v>
      </c>
      <c r="H459" s="53" t="s">
        <v>231</v>
      </c>
      <c r="I459" s="53" t="s">
        <v>20</v>
      </c>
      <c r="J459" s="53"/>
      <c r="K459" s="53">
        <v>4</v>
      </c>
      <c r="L459" s="53">
        <v>0</v>
      </c>
      <c r="M459" s="53">
        <v>0</v>
      </c>
      <c r="N459" s="54" t="s">
        <v>2505</v>
      </c>
    </row>
    <row r="460" spans="1:14" x14ac:dyDescent="0.15">
      <c r="A460" s="52" t="s">
        <v>594</v>
      </c>
      <c r="B460" s="52">
        <v>1</v>
      </c>
      <c r="C460" s="52" t="str">
        <f t="shared" si="7"/>
        <v/>
      </c>
      <c r="D460" s="52" t="s">
        <v>4062</v>
      </c>
      <c r="E460" s="53" t="s">
        <v>549</v>
      </c>
      <c r="F460" s="53"/>
      <c r="G460" s="53" t="s">
        <v>2088</v>
      </c>
      <c r="H460" s="53" t="s">
        <v>34</v>
      </c>
      <c r="I460" s="53" t="s">
        <v>18</v>
      </c>
      <c r="J460" s="53"/>
      <c r="K460" s="53">
        <v>5</v>
      </c>
      <c r="L460" s="53">
        <v>6</v>
      </c>
      <c r="M460" s="53">
        <v>6</v>
      </c>
      <c r="N460" s="54" t="s">
        <v>2529</v>
      </c>
    </row>
    <row r="461" spans="1:14" x14ac:dyDescent="0.15">
      <c r="A461" s="52" t="s">
        <v>595</v>
      </c>
      <c r="B461" s="52">
        <v>0</v>
      </c>
      <c r="C461" s="52" t="str">
        <f t="shared" si="7"/>
        <v/>
      </c>
      <c r="D461" s="52" t="s">
        <v>4062</v>
      </c>
      <c r="E461" s="53" t="s">
        <v>549</v>
      </c>
      <c r="F461" s="53"/>
      <c r="G461" s="53" t="s">
        <v>2088</v>
      </c>
      <c r="H461" s="53" t="s">
        <v>30</v>
      </c>
      <c r="I461" s="53" t="s">
        <v>18</v>
      </c>
      <c r="J461" s="53"/>
      <c r="K461" s="53">
        <v>6</v>
      </c>
      <c r="L461" s="53">
        <v>5</v>
      </c>
      <c r="M461" s="53">
        <v>8</v>
      </c>
      <c r="N461" s="54" t="s">
        <v>2491</v>
      </c>
    </row>
    <row r="462" spans="1:14" x14ac:dyDescent="0.15">
      <c r="A462" s="52" t="s">
        <v>596</v>
      </c>
      <c r="B462" s="52">
        <v>2</v>
      </c>
      <c r="C462" s="52" t="str">
        <f t="shared" si="7"/>
        <v/>
      </c>
      <c r="D462" s="52">
        <v>2</v>
      </c>
      <c r="E462" s="53" t="s">
        <v>549</v>
      </c>
      <c r="F462" s="53"/>
      <c r="G462" s="53" t="s">
        <v>2105</v>
      </c>
      <c r="H462" s="53" t="s">
        <v>24</v>
      </c>
      <c r="I462" s="53" t="s">
        <v>20</v>
      </c>
      <c r="J462" s="53"/>
      <c r="K462" s="53">
        <v>2</v>
      </c>
      <c r="L462" s="53">
        <v>0</v>
      </c>
      <c r="M462" s="53">
        <v>0</v>
      </c>
      <c r="N462" s="54" t="s">
        <v>3677</v>
      </c>
    </row>
    <row r="463" spans="1:14" x14ac:dyDescent="0.15">
      <c r="A463" s="52" t="s">
        <v>597</v>
      </c>
      <c r="B463" s="52">
        <v>2</v>
      </c>
      <c r="C463" s="52" t="str">
        <f t="shared" si="7"/>
        <v/>
      </c>
      <c r="D463" s="52" t="s">
        <v>4062</v>
      </c>
      <c r="E463" s="53" t="s">
        <v>549</v>
      </c>
      <c r="F463" s="53"/>
      <c r="G463" s="53" t="s">
        <v>2105</v>
      </c>
      <c r="H463" s="53" t="s">
        <v>24</v>
      </c>
      <c r="I463" s="53" t="s">
        <v>18</v>
      </c>
      <c r="J463" s="53" t="s">
        <v>19</v>
      </c>
      <c r="K463" s="53">
        <v>2</v>
      </c>
      <c r="L463" s="53">
        <v>3</v>
      </c>
      <c r="M463" s="53">
        <v>2</v>
      </c>
      <c r="N463" s="54" t="s">
        <v>15</v>
      </c>
    </row>
    <row r="464" spans="1:14" x14ac:dyDescent="0.15">
      <c r="A464" s="55" t="s">
        <v>598</v>
      </c>
      <c r="B464" s="55">
        <v>0</v>
      </c>
      <c r="C464" s="52" t="str">
        <f t="shared" si="7"/>
        <v/>
      </c>
      <c r="D464" s="52" t="s">
        <v>4062</v>
      </c>
      <c r="E464" s="56" t="s">
        <v>549</v>
      </c>
      <c r="F464" s="56"/>
      <c r="G464" s="56" t="s">
        <v>2105</v>
      </c>
      <c r="H464" s="56" t="s">
        <v>34</v>
      </c>
      <c r="I464" s="56" t="s">
        <v>18</v>
      </c>
      <c r="J464" s="56" t="s">
        <v>125</v>
      </c>
      <c r="K464" s="56">
        <v>2</v>
      </c>
      <c r="L464" s="56">
        <v>0</v>
      </c>
      <c r="M464" s="56">
        <v>3</v>
      </c>
      <c r="N464" s="57" t="s">
        <v>4028</v>
      </c>
    </row>
    <row r="465" spans="1:14" x14ac:dyDescent="0.15">
      <c r="A465" s="55" t="s">
        <v>599</v>
      </c>
      <c r="B465" s="55">
        <v>1</v>
      </c>
      <c r="C465" s="52" t="str">
        <f t="shared" si="7"/>
        <v/>
      </c>
      <c r="D465" s="52" t="s">
        <v>4062</v>
      </c>
      <c r="E465" s="56" t="s">
        <v>549</v>
      </c>
      <c r="F465" s="56"/>
      <c r="G465" s="56" t="s">
        <v>2105</v>
      </c>
      <c r="H465" s="56" t="s">
        <v>34</v>
      </c>
      <c r="I465" s="56" t="s">
        <v>87</v>
      </c>
      <c r="J465" s="56"/>
      <c r="K465" s="56">
        <v>3</v>
      </c>
      <c r="L465" s="56">
        <v>3</v>
      </c>
      <c r="M465" s="56">
        <v>0</v>
      </c>
      <c r="N465" s="57" t="s">
        <v>2498</v>
      </c>
    </row>
    <row r="466" spans="1:14" x14ac:dyDescent="0.15">
      <c r="A466" s="55" t="s">
        <v>600</v>
      </c>
      <c r="B466" s="55">
        <v>1</v>
      </c>
      <c r="C466" s="52" t="str">
        <f t="shared" si="7"/>
        <v/>
      </c>
      <c r="D466" s="52" t="s">
        <v>4062</v>
      </c>
      <c r="E466" s="56" t="s">
        <v>549</v>
      </c>
      <c r="F466" s="56"/>
      <c r="G466" s="56" t="s">
        <v>2105</v>
      </c>
      <c r="H466" s="56" t="s">
        <v>34</v>
      </c>
      <c r="I466" s="56" t="s">
        <v>18</v>
      </c>
      <c r="J466" s="56"/>
      <c r="K466" s="56">
        <v>4</v>
      </c>
      <c r="L466" s="56">
        <v>5</v>
      </c>
      <c r="M466" s="56">
        <v>4</v>
      </c>
      <c r="N466" s="57" t="s">
        <v>2519</v>
      </c>
    </row>
    <row r="467" spans="1:14" x14ac:dyDescent="0.15">
      <c r="A467" s="55" t="s">
        <v>601</v>
      </c>
      <c r="B467" s="55">
        <v>0</v>
      </c>
      <c r="C467" s="52" t="str">
        <f t="shared" si="7"/>
        <v/>
      </c>
      <c r="D467" s="52" t="s">
        <v>4062</v>
      </c>
      <c r="E467" s="56" t="s">
        <v>549</v>
      </c>
      <c r="F467" s="56"/>
      <c r="G467" s="56" t="s">
        <v>2105</v>
      </c>
      <c r="H467" s="56" t="s">
        <v>231</v>
      </c>
      <c r="I467" s="56" t="s">
        <v>18</v>
      </c>
      <c r="J467" s="56" t="s">
        <v>31</v>
      </c>
      <c r="K467" s="56">
        <v>4</v>
      </c>
      <c r="L467" s="56">
        <v>2</v>
      </c>
      <c r="M467" s="56">
        <v>5</v>
      </c>
      <c r="N467" s="57" t="s">
        <v>2499</v>
      </c>
    </row>
    <row r="468" spans="1:14" x14ac:dyDescent="0.15">
      <c r="A468" s="52" t="s">
        <v>602</v>
      </c>
      <c r="B468" s="52">
        <v>0</v>
      </c>
      <c r="C468" s="52" t="str">
        <f t="shared" si="7"/>
        <v/>
      </c>
      <c r="D468" s="52" t="s">
        <v>4062</v>
      </c>
      <c r="E468" s="53" t="s">
        <v>549</v>
      </c>
      <c r="F468" s="53"/>
      <c r="G468" s="53" t="s">
        <v>2105</v>
      </c>
      <c r="H468" s="53" t="s">
        <v>231</v>
      </c>
      <c r="I468" s="53" t="s">
        <v>20</v>
      </c>
      <c r="J468" s="53"/>
      <c r="K468" s="53">
        <v>4</v>
      </c>
      <c r="L468" s="53">
        <v>0</v>
      </c>
      <c r="M468" s="53">
        <v>0</v>
      </c>
      <c r="N468" s="54" t="s">
        <v>2492</v>
      </c>
    </row>
    <row r="469" spans="1:14" x14ac:dyDescent="0.15">
      <c r="A469" s="52" t="s">
        <v>603</v>
      </c>
      <c r="B469" s="52">
        <v>1</v>
      </c>
      <c r="C469" s="52" t="str">
        <f t="shared" si="7"/>
        <v/>
      </c>
      <c r="D469" s="52" t="s">
        <v>4062</v>
      </c>
      <c r="E469" s="53" t="s">
        <v>549</v>
      </c>
      <c r="F469" s="53"/>
      <c r="G469" s="53" t="s">
        <v>2105</v>
      </c>
      <c r="H469" s="53" t="s">
        <v>30</v>
      </c>
      <c r="I469" s="53" t="s">
        <v>18</v>
      </c>
      <c r="J469" s="53" t="s">
        <v>38</v>
      </c>
      <c r="K469" s="53">
        <v>7</v>
      </c>
      <c r="L469" s="53">
        <v>7</v>
      </c>
      <c r="M469" s="53">
        <v>7</v>
      </c>
      <c r="N469" s="54" t="s">
        <v>2502</v>
      </c>
    </row>
    <row r="470" spans="1:14" x14ac:dyDescent="0.15">
      <c r="A470" s="52" t="s">
        <v>604</v>
      </c>
      <c r="B470" s="52">
        <v>2</v>
      </c>
      <c r="C470" s="52" t="str">
        <f t="shared" si="7"/>
        <v/>
      </c>
      <c r="D470" s="52">
        <v>1</v>
      </c>
      <c r="E470" s="53" t="s">
        <v>549</v>
      </c>
      <c r="F470" s="53"/>
      <c r="G470" s="53" t="s">
        <v>28</v>
      </c>
      <c r="H470" s="53" t="s">
        <v>24</v>
      </c>
      <c r="I470" s="53" t="s">
        <v>20</v>
      </c>
      <c r="J470" s="53"/>
      <c r="K470" s="53">
        <v>2</v>
      </c>
      <c r="L470" s="53">
        <v>0</v>
      </c>
      <c r="M470" s="53">
        <v>0</v>
      </c>
      <c r="N470" s="54" t="s">
        <v>3675</v>
      </c>
    </row>
    <row r="471" spans="1:14" x14ac:dyDescent="0.15">
      <c r="A471" s="55" t="s">
        <v>605</v>
      </c>
      <c r="B471" s="55">
        <v>1</v>
      </c>
      <c r="C471" s="52" t="str">
        <f t="shared" si="7"/>
        <v/>
      </c>
      <c r="D471" s="52" t="s">
        <v>4062</v>
      </c>
      <c r="E471" s="56" t="s">
        <v>549</v>
      </c>
      <c r="F471" s="56"/>
      <c r="G471" s="56" t="s">
        <v>28</v>
      </c>
      <c r="H471" s="56" t="s">
        <v>34</v>
      </c>
      <c r="I471" s="56" t="s">
        <v>18</v>
      </c>
      <c r="J471" s="56" t="s">
        <v>147</v>
      </c>
      <c r="K471" s="56">
        <v>2</v>
      </c>
      <c r="L471" s="56">
        <v>1</v>
      </c>
      <c r="M471" s="56">
        <v>4</v>
      </c>
      <c r="N471" s="57" t="s">
        <v>1545</v>
      </c>
    </row>
    <row r="472" spans="1:14" x14ac:dyDescent="0.15">
      <c r="A472" s="55" t="s">
        <v>606</v>
      </c>
      <c r="B472" s="55">
        <v>2</v>
      </c>
      <c r="C472" s="52" t="str">
        <f t="shared" si="7"/>
        <v/>
      </c>
      <c r="D472" s="52" t="s">
        <v>4062</v>
      </c>
      <c r="E472" s="56" t="s">
        <v>549</v>
      </c>
      <c r="F472" s="56"/>
      <c r="G472" s="56" t="s">
        <v>28</v>
      </c>
      <c r="H472" s="56" t="s">
        <v>34</v>
      </c>
      <c r="I472" s="56" t="s">
        <v>20</v>
      </c>
      <c r="J472" s="56"/>
      <c r="K472" s="56">
        <v>4</v>
      </c>
      <c r="L472" s="56">
        <v>0</v>
      </c>
      <c r="M472" s="56">
        <v>0</v>
      </c>
      <c r="N472" s="57" t="s">
        <v>3678</v>
      </c>
    </row>
    <row r="473" spans="1:14" x14ac:dyDescent="0.15">
      <c r="A473" s="52" t="s">
        <v>607</v>
      </c>
      <c r="B473" s="52">
        <v>1</v>
      </c>
      <c r="C473" s="52" t="str">
        <f t="shared" si="7"/>
        <v/>
      </c>
      <c r="D473" s="52" t="s">
        <v>4062</v>
      </c>
      <c r="E473" s="53" t="s">
        <v>549</v>
      </c>
      <c r="F473" s="53"/>
      <c r="G473" s="53" t="s">
        <v>28</v>
      </c>
      <c r="H473" s="53" t="s">
        <v>34</v>
      </c>
      <c r="I473" s="53" t="s">
        <v>18</v>
      </c>
      <c r="J473" s="53" t="s">
        <v>19</v>
      </c>
      <c r="K473" s="53">
        <v>4</v>
      </c>
      <c r="L473" s="53">
        <v>3</v>
      </c>
      <c r="M473" s="53">
        <v>5</v>
      </c>
      <c r="N473" s="54" t="s">
        <v>2486</v>
      </c>
    </row>
    <row r="474" spans="1:14" x14ac:dyDescent="0.15">
      <c r="A474" s="52" t="s">
        <v>608</v>
      </c>
      <c r="B474" s="52">
        <v>2</v>
      </c>
      <c r="C474" s="52" t="str">
        <f t="shared" si="7"/>
        <v/>
      </c>
      <c r="D474" s="52" t="s">
        <v>4062</v>
      </c>
      <c r="E474" s="53" t="s">
        <v>549</v>
      </c>
      <c r="F474" s="53"/>
      <c r="G474" s="53" t="s">
        <v>28</v>
      </c>
      <c r="H474" s="53" t="s">
        <v>24</v>
      </c>
      <c r="I474" s="53" t="s">
        <v>18</v>
      </c>
      <c r="J474" s="53" t="s">
        <v>147</v>
      </c>
      <c r="K474" s="53">
        <v>5</v>
      </c>
      <c r="L474" s="53">
        <v>4</v>
      </c>
      <c r="M474" s="53">
        <v>4</v>
      </c>
      <c r="N474" s="54" t="s">
        <v>2534</v>
      </c>
    </row>
    <row r="475" spans="1:14" x14ac:dyDescent="0.15">
      <c r="A475" s="52" t="s">
        <v>609</v>
      </c>
      <c r="B475" s="52">
        <v>0</v>
      </c>
      <c r="C475" s="52" t="str">
        <f t="shared" si="7"/>
        <v/>
      </c>
      <c r="D475" s="52" t="s">
        <v>4062</v>
      </c>
      <c r="E475" s="53" t="s">
        <v>549</v>
      </c>
      <c r="F475" s="53"/>
      <c r="G475" s="53" t="s">
        <v>28</v>
      </c>
      <c r="H475" s="53" t="s">
        <v>231</v>
      </c>
      <c r="I475" s="53" t="s">
        <v>20</v>
      </c>
      <c r="J475" s="53"/>
      <c r="K475" s="53">
        <v>5</v>
      </c>
      <c r="L475" s="53">
        <v>0</v>
      </c>
      <c r="M475" s="53">
        <v>0</v>
      </c>
      <c r="N475" s="54" t="s">
        <v>3676</v>
      </c>
    </row>
    <row r="476" spans="1:14" x14ac:dyDescent="0.15">
      <c r="A476" s="52" t="s">
        <v>610</v>
      </c>
      <c r="B476" s="52">
        <v>0</v>
      </c>
      <c r="C476" s="52" t="str">
        <f t="shared" si="7"/>
        <v/>
      </c>
      <c r="D476" s="52" t="s">
        <v>4062</v>
      </c>
      <c r="E476" s="53" t="s">
        <v>549</v>
      </c>
      <c r="F476" s="53"/>
      <c r="G476" s="53" t="s">
        <v>28</v>
      </c>
      <c r="H476" s="53" t="s">
        <v>231</v>
      </c>
      <c r="I476" s="53" t="s">
        <v>18</v>
      </c>
      <c r="J476" s="53" t="s">
        <v>19</v>
      </c>
      <c r="K476" s="53">
        <v>6</v>
      </c>
      <c r="L476" s="53">
        <v>9</v>
      </c>
      <c r="M476" s="53">
        <v>9</v>
      </c>
      <c r="N476" s="54" t="s">
        <v>2523</v>
      </c>
    </row>
    <row r="477" spans="1:14" x14ac:dyDescent="0.15">
      <c r="A477" s="56" t="s">
        <v>611</v>
      </c>
      <c r="B477" s="55">
        <v>1</v>
      </c>
      <c r="C477" s="52" t="str">
        <f t="shared" si="7"/>
        <v/>
      </c>
      <c r="D477" s="52">
        <v>1</v>
      </c>
      <c r="E477" s="56" t="s">
        <v>549</v>
      </c>
      <c r="F477" s="56"/>
      <c r="G477" s="56" t="s">
        <v>28</v>
      </c>
      <c r="H477" s="56" t="s">
        <v>30</v>
      </c>
      <c r="I477" s="56" t="s">
        <v>18</v>
      </c>
      <c r="J477" s="56" t="s">
        <v>147</v>
      </c>
      <c r="K477" s="56">
        <v>9</v>
      </c>
      <c r="L477" s="56">
        <v>9</v>
      </c>
      <c r="M477" s="56">
        <v>7</v>
      </c>
      <c r="N477" s="57" t="s">
        <v>2487</v>
      </c>
    </row>
    <row r="478" spans="1:14" x14ac:dyDescent="0.15">
      <c r="A478" s="55" t="s">
        <v>612</v>
      </c>
      <c r="B478" s="55">
        <v>2</v>
      </c>
      <c r="C478" s="52" t="str">
        <f t="shared" si="7"/>
        <v/>
      </c>
      <c r="D478" s="52" t="s">
        <v>4062</v>
      </c>
      <c r="E478" s="56" t="s">
        <v>549</v>
      </c>
      <c r="F478" s="56"/>
      <c r="G478" s="56" t="s">
        <v>155</v>
      </c>
      <c r="H478" s="56" t="s">
        <v>24</v>
      </c>
      <c r="I478" s="56" t="s">
        <v>18</v>
      </c>
      <c r="J478" s="56" t="s">
        <v>19</v>
      </c>
      <c r="K478" s="56">
        <v>1</v>
      </c>
      <c r="L478" s="56">
        <v>1</v>
      </c>
      <c r="M478" s="56">
        <v>3</v>
      </c>
      <c r="N478" s="57" t="s">
        <v>3680</v>
      </c>
    </row>
    <row r="479" spans="1:14" x14ac:dyDescent="0.15">
      <c r="A479" s="52" t="s">
        <v>613</v>
      </c>
      <c r="B479" s="52">
        <v>2</v>
      </c>
      <c r="C479" s="52" t="str">
        <f t="shared" si="7"/>
        <v/>
      </c>
      <c r="D479" s="52" t="s">
        <v>4062</v>
      </c>
      <c r="E479" s="53" t="s">
        <v>549</v>
      </c>
      <c r="F479" s="53"/>
      <c r="G479" s="53" t="s">
        <v>155</v>
      </c>
      <c r="H479" s="53" t="s">
        <v>24</v>
      </c>
      <c r="I479" s="53" t="s">
        <v>87</v>
      </c>
      <c r="J479" s="53"/>
      <c r="K479" s="53">
        <v>3</v>
      </c>
      <c r="L479" s="53">
        <v>4</v>
      </c>
      <c r="M479" s="53">
        <v>0</v>
      </c>
      <c r="N479" s="54" t="s">
        <v>638</v>
      </c>
    </row>
    <row r="480" spans="1:14" x14ac:dyDescent="0.15">
      <c r="A480" s="55" t="s">
        <v>614</v>
      </c>
      <c r="B480" s="55">
        <v>0</v>
      </c>
      <c r="C480" s="52" t="str">
        <f t="shared" si="7"/>
        <v/>
      </c>
      <c r="D480" s="52" t="s">
        <v>4062</v>
      </c>
      <c r="E480" s="56" t="s">
        <v>549</v>
      </c>
      <c r="F480" s="56"/>
      <c r="G480" s="56" t="s">
        <v>155</v>
      </c>
      <c r="H480" s="56" t="s">
        <v>231</v>
      </c>
      <c r="I480" s="56" t="s">
        <v>20</v>
      </c>
      <c r="J480" s="56"/>
      <c r="K480" s="56">
        <v>3</v>
      </c>
      <c r="L480" s="56">
        <v>0</v>
      </c>
      <c r="M480" s="56">
        <v>0</v>
      </c>
      <c r="N480" s="57" t="s">
        <v>3679</v>
      </c>
    </row>
    <row r="481" spans="1:14" x14ac:dyDescent="0.15">
      <c r="A481" s="52" t="s">
        <v>2511</v>
      </c>
      <c r="B481" s="52">
        <v>2</v>
      </c>
      <c r="C481" s="52" t="str">
        <f t="shared" si="7"/>
        <v/>
      </c>
      <c r="D481" s="52" t="s">
        <v>4062</v>
      </c>
      <c r="E481" s="53" t="s">
        <v>549</v>
      </c>
      <c r="F481" s="53"/>
      <c r="G481" s="53" t="s">
        <v>155</v>
      </c>
      <c r="H481" s="53" t="s">
        <v>34</v>
      </c>
      <c r="I481" s="53" t="s">
        <v>18</v>
      </c>
      <c r="J481" s="53" t="s">
        <v>19</v>
      </c>
      <c r="K481" s="53">
        <v>4</v>
      </c>
      <c r="L481" s="53">
        <v>2</v>
      </c>
      <c r="M481" s="53">
        <v>5</v>
      </c>
      <c r="N481" s="54" t="s">
        <v>2512</v>
      </c>
    </row>
    <row r="482" spans="1:14" x14ac:dyDescent="0.15">
      <c r="A482" s="52" t="s">
        <v>2526</v>
      </c>
      <c r="B482" s="52">
        <v>0</v>
      </c>
      <c r="C482" s="52" t="str">
        <f t="shared" si="7"/>
        <v/>
      </c>
      <c r="D482" s="52" t="s">
        <v>4062</v>
      </c>
      <c r="E482" s="53" t="s">
        <v>549</v>
      </c>
      <c r="F482" s="53"/>
      <c r="G482" s="53" t="s">
        <v>155</v>
      </c>
      <c r="H482" s="53" t="s">
        <v>34</v>
      </c>
      <c r="I482" s="53" t="s">
        <v>18</v>
      </c>
      <c r="J482" s="53" t="s">
        <v>19</v>
      </c>
      <c r="K482" s="53">
        <v>5</v>
      </c>
      <c r="L482" s="53">
        <v>5</v>
      </c>
      <c r="M482" s="53">
        <v>5</v>
      </c>
      <c r="N482" s="54" t="s">
        <v>2527</v>
      </c>
    </row>
    <row r="483" spans="1:14" x14ac:dyDescent="0.15">
      <c r="A483" s="52" t="s">
        <v>2509</v>
      </c>
      <c r="B483" s="52">
        <v>1</v>
      </c>
      <c r="C483" s="52" t="str">
        <f t="shared" si="7"/>
        <v/>
      </c>
      <c r="D483" s="52" t="s">
        <v>4062</v>
      </c>
      <c r="E483" s="53" t="s">
        <v>549</v>
      </c>
      <c r="F483" s="53"/>
      <c r="G483" s="53" t="s">
        <v>155</v>
      </c>
      <c r="H483" s="53" t="s">
        <v>34</v>
      </c>
      <c r="I483" s="53" t="s">
        <v>18</v>
      </c>
      <c r="J483" s="53"/>
      <c r="K483" s="53">
        <v>6</v>
      </c>
      <c r="L483" s="53">
        <v>5</v>
      </c>
      <c r="M483" s="53">
        <v>5</v>
      </c>
      <c r="N483" s="54" t="s">
        <v>2510</v>
      </c>
    </row>
    <row r="484" spans="1:14" x14ac:dyDescent="0.15">
      <c r="A484" s="52" t="s">
        <v>615</v>
      </c>
      <c r="B484" s="52">
        <v>0</v>
      </c>
      <c r="C484" s="52" t="str">
        <f t="shared" si="7"/>
        <v/>
      </c>
      <c r="D484" s="52" t="s">
        <v>4062</v>
      </c>
      <c r="E484" s="53" t="s">
        <v>549</v>
      </c>
      <c r="F484" s="53"/>
      <c r="G484" s="53" t="s">
        <v>155</v>
      </c>
      <c r="H484" s="53" t="s">
        <v>30</v>
      </c>
      <c r="I484" s="53" t="s">
        <v>18</v>
      </c>
      <c r="J484" s="53" t="s">
        <v>19</v>
      </c>
      <c r="K484" s="53">
        <v>6</v>
      </c>
      <c r="L484" s="53">
        <v>6</v>
      </c>
      <c r="M484" s="53">
        <v>5</v>
      </c>
      <c r="N484" s="54" t="s">
        <v>2513</v>
      </c>
    </row>
    <row r="485" spans="1:14" x14ac:dyDescent="0.15">
      <c r="A485" s="52" t="s">
        <v>616</v>
      </c>
      <c r="B485" s="52">
        <v>0</v>
      </c>
      <c r="C485" s="52" t="str">
        <f t="shared" si="7"/>
        <v/>
      </c>
      <c r="D485" s="52" t="s">
        <v>4062</v>
      </c>
      <c r="E485" s="53" t="s">
        <v>549</v>
      </c>
      <c r="F485" s="53"/>
      <c r="G485" s="53" t="s">
        <v>155</v>
      </c>
      <c r="H485" s="53" t="s">
        <v>231</v>
      </c>
      <c r="I485" s="53" t="s">
        <v>20</v>
      </c>
      <c r="J485" s="53"/>
      <c r="K485" s="53">
        <v>7</v>
      </c>
      <c r="L485" s="53">
        <v>0</v>
      </c>
      <c r="M485" s="53">
        <v>0</v>
      </c>
      <c r="N485" s="54" t="s">
        <v>2508</v>
      </c>
    </row>
    <row r="486" spans="1:14" x14ac:dyDescent="0.15">
      <c r="A486" s="52" t="s">
        <v>617</v>
      </c>
      <c r="B486" s="52">
        <v>2</v>
      </c>
      <c r="C486" s="52" t="str">
        <f t="shared" si="7"/>
        <v/>
      </c>
      <c r="D486" s="52" t="s">
        <v>4062</v>
      </c>
      <c r="E486" s="53" t="s">
        <v>549</v>
      </c>
      <c r="F486" s="53"/>
      <c r="G486" s="53" t="s">
        <v>17</v>
      </c>
      <c r="H486" s="53" t="s">
        <v>34</v>
      </c>
      <c r="I486" s="53" t="s">
        <v>18</v>
      </c>
      <c r="J486" s="53" t="s">
        <v>19</v>
      </c>
      <c r="K486" s="53">
        <v>0</v>
      </c>
      <c r="L486" s="53">
        <v>0</v>
      </c>
      <c r="M486" s="53">
        <v>2</v>
      </c>
      <c r="N486" s="54" t="s">
        <v>14</v>
      </c>
    </row>
    <row r="487" spans="1:14" x14ac:dyDescent="0.15">
      <c r="A487" s="55" t="s">
        <v>618</v>
      </c>
      <c r="B487" s="55">
        <v>2</v>
      </c>
      <c r="C487" s="52" t="str">
        <f t="shared" si="7"/>
        <v/>
      </c>
      <c r="D487" s="52" t="s">
        <v>4062</v>
      </c>
      <c r="E487" s="56" t="s">
        <v>549</v>
      </c>
      <c r="F487" s="56"/>
      <c r="G487" s="56" t="s">
        <v>17</v>
      </c>
      <c r="H487" s="56" t="s">
        <v>24</v>
      </c>
      <c r="I487" s="56" t="s">
        <v>18</v>
      </c>
      <c r="J487" s="56"/>
      <c r="K487" s="56">
        <v>1</v>
      </c>
      <c r="L487" s="56">
        <v>1</v>
      </c>
      <c r="M487" s="56">
        <v>2</v>
      </c>
      <c r="N487" s="57" t="s">
        <v>2482</v>
      </c>
    </row>
    <row r="488" spans="1:14" x14ac:dyDescent="0.15">
      <c r="A488" s="55" t="s">
        <v>619</v>
      </c>
      <c r="B488" s="55">
        <v>2</v>
      </c>
      <c r="C488" s="52" t="str">
        <f t="shared" si="7"/>
        <v/>
      </c>
      <c r="D488" s="52" t="s">
        <v>4062</v>
      </c>
      <c r="E488" s="56" t="s">
        <v>549</v>
      </c>
      <c r="F488" s="56"/>
      <c r="G488" s="56" t="s">
        <v>17</v>
      </c>
      <c r="H488" s="56" t="s">
        <v>24</v>
      </c>
      <c r="I488" s="56" t="s">
        <v>18</v>
      </c>
      <c r="J488" s="56" t="s">
        <v>19</v>
      </c>
      <c r="K488" s="56">
        <v>1</v>
      </c>
      <c r="L488" s="56">
        <v>2</v>
      </c>
      <c r="M488" s="56">
        <v>1</v>
      </c>
      <c r="N488" s="57" t="s">
        <v>620</v>
      </c>
    </row>
    <row r="489" spans="1:14" x14ac:dyDescent="0.15">
      <c r="A489" s="52" t="s">
        <v>621</v>
      </c>
      <c r="B489" s="52">
        <v>2</v>
      </c>
      <c r="C489" s="52" t="str">
        <f t="shared" si="7"/>
        <v/>
      </c>
      <c r="D489" s="52" t="s">
        <v>4062</v>
      </c>
      <c r="E489" s="53" t="s">
        <v>549</v>
      </c>
      <c r="F489" s="53"/>
      <c r="G489" s="53" t="s">
        <v>17</v>
      </c>
      <c r="H489" s="53" t="s">
        <v>24</v>
      </c>
      <c r="I489" s="53" t="s">
        <v>18</v>
      </c>
      <c r="J489" s="53" t="s">
        <v>19</v>
      </c>
      <c r="K489" s="53">
        <v>2</v>
      </c>
      <c r="L489" s="53">
        <v>1</v>
      </c>
      <c r="M489" s="53">
        <v>2</v>
      </c>
      <c r="N489" s="54" t="s">
        <v>622</v>
      </c>
    </row>
    <row r="490" spans="1:14" x14ac:dyDescent="0.15">
      <c r="A490" s="52" t="s">
        <v>623</v>
      </c>
      <c r="B490" s="52">
        <v>2</v>
      </c>
      <c r="C490" s="52" t="str">
        <f t="shared" si="7"/>
        <v/>
      </c>
      <c r="D490" s="52">
        <v>2</v>
      </c>
      <c r="E490" s="53" t="s">
        <v>549</v>
      </c>
      <c r="F490" s="53"/>
      <c r="G490" s="53" t="s">
        <v>17</v>
      </c>
      <c r="H490" s="53" t="s">
        <v>24</v>
      </c>
      <c r="I490" s="53" t="s">
        <v>18</v>
      </c>
      <c r="J490" s="53"/>
      <c r="K490" s="53">
        <v>2</v>
      </c>
      <c r="L490" s="53">
        <v>2</v>
      </c>
      <c r="M490" s="53">
        <v>3</v>
      </c>
      <c r="N490" s="54" t="s">
        <v>2522</v>
      </c>
    </row>
    <row r="491" spans="1:14" x14ac:dyDescent="0.15">
      <c r="A491" s="52" t="s">
        <v>624</v>
      </c>
      <c r="B491" s="52">
        <v>2</v>
      </c>
      <c r="C491" s="52" t="str">
        <f t="shared" si="7"/>
        <v/>
      </c>
      <c r="D491" s="52" t="s">
        <v>4062</v>
      </c>
      <c r="E491" s="53" t="s">
        <v>549</v>
      </c>
      <c r="F491" s="53"/>
      <c r="G491" s="53" t="s">
        <v>17</v>
      </c>
      <c r="H491" s="53" t="s">
        <v>24</v>
      </c>
      <c r="I491" s="53" t="s">
        <v>18</v>
      </c>
      <c r="J491" s="53"/>
      <c r="K491" s="53">
        <v>2</v>
      </c>
      <c r="L491" s="53">
        <v>2</v>
      </c>
      <c r="M491" s="53">
        <v>3</v>
      </c>
      <c r="N491" s="54" t="s">
        <v>13</v>
      </c>
    </row>
    <row r="492" spans="1:14" x14ac:dyDescent="0.15">
      <c r="A492" s="52" t="s">
        <v>2472</v>
      </c>
      <c r="B492" s="52">
        <v>2</v>
      </c>
      <c r="C492" s="52" t="str">
        <f t="shared" si="7"/>
        <v/>
      </c>
      <c r="D492" s="52" t="s">
        <v>4062</v>
      </c>
      <c r="E492" s="53" t="s">
        <v>549</v>
      </c>
      <c r="F492" s="53"/>
      <c r="G492" s="53" t="s">
        <v>17</v>
      </c>
      <c r="H492" s="53" t="s">
        <v>24</v>
      </c>
      <c r="I492" s="53" t="s">
        <v>18</v>
      </c>
      <c r="J492" s="53" t="s">
        <v>19</v>
      </c>
      <c r="K492" s="53">
        <v>2</v>
      </c>
      <c r="L492" s="53">
        <v>2</v>
      </c>
      <c r="M492" s="53">
        <v>3</v>
      </c>
      <c r="N492" s="54" t="s">
        <v>2473</v>
      </c>
    </row>
    <row r="493" spans="1:14" x14ac:dyDescent="0.15">
      <c r="A493" s="52" t="s">
        <v>625</v>
      </c>
      <c r="B493" s="52">
        <v>2</v>
      </c>
      <c r="C493" s="52" t="str">
        <f t="shared" si="7"/>
        <v/>
      </c>
      <c r="D493" s="52" t="s">
        <v>4062</v>
      </c>
      <c r="E493" s="53" t="s">
        <v>549</v>
      </c>
      <c r="F493" s="53"/>
      <c r="G493" s="53" t="s">
        <v>17</v>
      </c>
      <c r="H493" s="53" t="s">
        <v>24</v>
      </c>
      <c r="I493" s="53" t="s">
        <v>18</v>
      </c>
      <c r="J493" s="53"/>
      <c r="K493" s="53">
        <v>2</v>
      </c>
      <c r="L493" s="53">
        <v>2</v>
      </c>
      <c r="M493" s="53">
        <v>3</v>
      </c>
      <c r="N493" s="54" t="s">
        <v>626</v>
      </c>
    </row>
    <row r="494" spans="1:14" x14ac:dyDescent="0.15">
      <c r="A494" s="52" t="s">
        <v>627</v>
      </c>
      <c r="B494" s="52">
        <v>2</v>
      </c>
      <c r="C494" s="52" t="str">
        <f t="shared" si="7"/>
        <v/>
      </c>
      <c r="D494" s="52" t="s">
        <v>4062</v>
      </c>
      <c r="E494" s="53" t="s">
        <v>549</v>
      </c>
      <c r="F494" s="53"/>
      <c r="G494" s="53" t="s">
        <v>17</v>
      </c>
      <c r="H494" s="53" t="s">
        <v>24</v>
      </c>
      <c r="I494" s="53" t="s">
        <v>18</v>
      </c>
      <c r="J494" s="53" t="s">
        <v>19</v>
      </c>
      <c r="K494" s="53">
        <v>2</v>
      </c>
      <c r="L494" s="53">
        <v>1</v>
      </c>
      <c r="M494" s="53">
        <v>2</v>
      </c>
      <c r="N494" s="54" t="s">
        <v>2536</v>
      </c>
    </row>
    <row r="495" spans="1:14" x14ac:dyDescent="0.15">
      <c r="A495" s="52" t="s">
        <v>628</v>
      </c>
      <c r="B495" s="52">
        <v>2</v>
      </c>
      <c r="C495" s="52" t="str">
        <f t="shared" si="7"/>
        <v/>
      </c>
      <c r="D495" s="52" t="s">
        <v>4062</v>
      </c>
      <c r="E495" s="53" t="s">
        <v>549</v>
      </c>
      <c r="F495" s="53"/>
      <c r="G495" s="53" t="s">
        <v>17</v>
      </c>
      <c r="H495" s="53" t="s">
        <v>24</v>
      </c>
      <c r="I495" s="53" t="s">
        <v>18</v>
      </c>
      <c r="J495" s="53" t="s">
        <v>31</v>
      </c>
      <c r="K495" s="53">
        <v>2</v>
      </c>
      <c r="L495" s="53">
        <v>3</v>
      </c>
      <c r="M495" s="53">
        <v>2</v>
      </c>
      <c r="N495" s="54"/>
    </row>
    <row r="496" spans="1:14" x14ac:dyDescent="0.15">
      <c r="A496" s="55" t="s">
        <v>629</v>
      </c>
      <c r="B496" s="55">
        <v>2</v>
      </c>
      <c r="C496" s="52" t="str">
        <f t="shared" si="7"/>
        <v/>
      </c>
      <c r="D496" s="52" t="s">
        <v>4062</v>
      </c>
      <c r="E496" s="56" t="s">
        <v>549</v>
      </c>
      <c r="F496" s="56"/>
      <c r="G496" s="56" t="s">
        <v>17</v>
      </c>
      <c r="H496" s="56" t="s">
        <v>24</v>
      </c>
      <c r="I496" s="56" t="s">
        <v>18</v>
      </c>
      <c r="J496" s="56" t="s">
        <v>19</v>
      </c>
      <c r="K496" s="56">
        <v>2</v>
      </c>
      <c r="L496" s="56">
        <v>1</v>
      </c>
      <c r="M496" s="56">
        <v>1</v>
      </c>
      <c r="N496" s="57" t="s">
        <v>630</v>
      </c>
    </row>
    <row r="497" spans="1:14" x14ac:dyDescent="0.15">
      <c r="A497" s="52" t="s">
        <v>631</v>
      </c>
      <c r="B497" s="52">
        <v>0</v>
      </c>
      <c r="C497" s="52" t="str">
        <f t="shared" si="7"/>
        <v/>
      </c>
      <c r="D497" s="52" t="s">
        <v>4062</v>
      </c>
      <c r="E497" s="53" t="s">
        <v>549</v>
      </c>
      <c r="F497" s="53"/>
      <c r="G497" s="53" t="s">
        <v>17</v>
      </c>
      <c r="H497" s="53" t="s">
        <v>231</v>
      </c>
      <c r="I497" s="53" t="s">
        <v>18</v>
      </c>
      <c r="J497" s="53"/>
      <c r="K497" s="53">
        <v>2</v>
      </c>
      <c r="L497" s="53">
        <v>3</v>
      </c>
      <c r="M497" s="53">
        <v>2</v>
      </c>
      <c r="N497" s="54" t="s">
        <v>2539</v>
      </c>
    </row>
    <row r="498" spans="1:14" x14ac:dyDescent="0.15">
      <c r="A498" s="52" t="s">
        <v>632</v>
      </c>
      <c r="B498" s="52">
        <v>2</v>
      </c>
      <c r="C498" s="52" t="str">
        <f t="shared" si="7"/>
        <v/>
      </c>
      <c r="D498" s="52" t="s">
        <v>4062</v>
      </c>
      <c r="E498" s="53" t="s">
        <v>549</v>
      </c>
      <c r="F498" s="53"/>
      <c r="G498" s="53" t="s">
        <v>17</v>
      </c>
      <c r="H498" s="53" t="s">
        <v>24</v>
      </c>
      <c r="I498" s="53" t="s">
        <v>18</v>
      </c>
      <c r="J498" s="53" t="s">
        <v>19</v>
      </c>
      <c r="K498" s="53">
        <v>3</v>
      </c>
      <c r="L498" s="53">
        <v>1</v>
      </c>
      <c r="M498" s="53">
        <v>4</v>
      </c>
      <c r="N498" s="54" t="s">
        <v>15</v>
      </c>
    </row>
    <row r="499" spans="1:14" x14ac:dyDescent="0.15">
      <c r="A499" s="52" t="s">
        <v>633</v>
      </c>
      <c r="B499" s="52">
        <v>2</v>
      </c>
      <c r="C499" s="52" t="str">
        <f t="shared" si="7"/>
        <v/>
      </c>
      <c r="D499" s="52" t="s">
        <v>4062</v>
      </c>
      <c r="E499" s="53" t="s">
        <v>549</v>
      </c>
      <c r="F499" s="53"/>
      <c r="G499" s="53" t="s">
        <v>17</v>
      </c>
      <c r="H499" s="53" t="s">
        <v>24</v>
      </c>
      <c r="I499" s="53" t="s">
        <v>18</v>
      </c>
      <c r="J499" s="53"/>
      <c r="K499" s="53">
        <v>3</v>
      </c>
      <c r="L499" s="53">
        <v>3</v>
      </c>
      <c r="M499" s="53">
        <v>3</v>
      </c>
      <c r="N499" s="54" t="s">
        <v>634</v>
      </c>
    </row>
    <row r="500" spans="1:14" x14ac:dyDescent="0.15">
      <c r="A500" s="55" t="s">
        <v>635</v>
      </c>
      <c r="B500" s="55">
        <v>2</v>
      </c>
      <c r="C500" s="52" t="str">
        <f t="shared" si="7"/>
        <v/>
      </c>
      <c r="D500" s="52" t="s">
        <v>4062</v>
      </c>
      <c r="E500" s="56" t="s">
        <v>549</v>
      </c>
      <c r="F500" s="56"/>
      <c r="G500" s="56" t="s">
        <v>17</v>
      </c>
      <c r="H500" s="56" t="s">
        <v>24</v>
      </c>
      <c r="I500" s="56" t="s">
        <v>18</v>
      </c>
      <c r="J500" s="56"/>
      <c r="K500" s="56">
        <v>3</v>
      </c>
      <c r="L500" s="56">
        <v>1</v>
      </c>
      <c r="M500" s="56">
        <v>4</v>
      </c>
      <c r="N500" s="57" t="s">
        <v>636</v>
      </c>
    </row>
    <row r="501" spans="1:14" x14ac:dyDescent="0.15">
      <c r="A501" s="52" t="s">
        <v>637</v>
      </c>
      <c r="B501" s="52">
        <v>2</v>
      </c>
      <c r="C501" s="52" t="str">
        <f t="shared" si="7"/>
        <v/>
      </c>
      <c r="D501" s="52" t="s">
        <v>4062</v>
      </c>
      <c r="E501" s="53" t="s">
        <v>549</v>
      </c>
      <c r="F501" s="53"/>
      <c r="G501" s="53" t="s">
        <v>17</v>
      </c>
      <c r="H501" s="53" t="s">
        <v>24</v>
      </c>
      <c r="I501" s="53" t="s">
        <v>18</v>
      </c>
      <c r="J501" s="53"/>
      <c r="K501" s="53">
        <v>3</v>
      </c>
      <c r="L501" s="53">
        <v>4</v>
      </c>
      <c r="M501" s="53">
        <v>4</v>
      </c>
      <c r="N501" s="54" t="s">
        <v>638</v>
      </c>
    </row>
    <row r="502" spans="1:14" x14ac:dyDescent="0.15">
      <c r="A502" s="52" t="s">
        <v>640</v>
      </c>
      <c r="B502" s="52">
        <v>2</v>
      </c>
      <c r="C502" s="52" t="str">
        <f t="shared" si="7"/>
        <v/>
      </c>
      <c r="D502" s="52" t="s">
        <v>4062</v>
      </c>
      <c r="E502" s="53" t="s">
        <v>549</v>
      </c>
      <c r="F502" s="53"/>
      <c r="G502" s="53" t="s">
        <v>17</v>
      </c>
      <c r="H502" s="53" t="s">
        <v>24</v>
      </c>
      <c r="I502" s="53" t="s">
        <v>18</v>
      </c>
      <c r="J502" s="53" t="s">
        <v>19</v>
      </c>
      <c r="K502" s="53">
        <v>3</v>
      </c>
      <c r="L502" s="53">
        <v>3</v>
      </c>
      <c r="M502" s="53">
        <v>4</v>
      </c>
      <c r="N502" s="54"/>
    </row>
    <row r="503" spans="1:14" x14ac:dyDescent="0.15">
      <c r="A503" s="52" t="s">
        <v>641</v>
      </c>
      <c r="B503" s="52">
        <v>0</v>
      </c>
      <c r="C503" s="52" t="str">
        <f t="shared" si="7"/>
        <v/>
      </c>
      <c r="D503" s="52" t="s">
        <v>4062</v>
      </c>
      <c r="E503" s="53" t="s">
        <v>549</v>
      </c>
      <c r="F503" s="53"/>
      <c r="G503" s="53" t="s">
        <v>17</v>
      </c>
      <c r="H503" s="53" t="s">
        <v>34</v>
      </c>
      <c r="I503" s="53" t="s">
        <v>18</v>
      </c>
      <c r="J503" s="53"/>
      <c r="K503" s="53">
        <v>3</v>
      </c>
      <c r="L503" s="53">
        <v>2</v>
      </c>
      <c r="M503" s="53">
        <v>4</v>
      </c>
      <c r="N503" s="54" t="s">
        <v>3682</v>
      </c>
    </row>
    <row r="504" spans="1:14" x14ac:dyDescent="0.15">
      <c r="A504" s="52" t="s">
        <v>2530</v>
      </c>
      <c r="B504" s="52">
        <v>2</v>
      </c>
      <c r="C504" s="52" t="str">
        <f t="shared" si="7"/>
        <v/>
      </c>
      <c r="D504" s="52" t="s">
        <v>4062</v>
      </c>
      <c r="E504" s="53" t="s">
        <v>549</v>
      </c>
      <c r="F504" s="53"/>
      <c r="G504" s="53" t="s">
        <v>17</v>
      </c>
      <c r="H504" s="53" t="s">
        <v>34</v>
      </c>
      <c r="I504" s="53" t="s">
        <v>18</v>
      </c>
      <c r="J504" s="53"/>
      <c r="K504" s="53">
        <v>3</v>
      </c>
      <c r="L504" s="53">
        <v>2</v>
      </c>
      <c r="M504" s="53">
        <v>4</v>
      </c>
      <c r="N504" s="54" t="s">
        <v>4031</v>
      </c>
    </row>
    <row r="505" spans="1:14" x14ac:dyDescent="0.15">
      <c r="A505" s="52" t="s">
        <v>639</v>
      </c>
      <c r="B505" s="52">
        <v>2</v>
      </c>
      <c r="C505" s="52" t="str">
        <f t="shared" si="7"/>
        <v/>
      </c>
      <c r="D505" s="52" t="s">
        <v>4062</v>
      </c>
      <c r="E505" s="53" t="s">
        <v>549</v>
      </c>
      <c r="F505" s="53"/>
      <c r="G505" s="53" t="s">
        <v>17</v>
      </c>
      <c r="H505" s="53" t="s">
        <v>34</v>
      </c>
      <c r="I505" s="53" t="s">
        <v>18</v>
      </c>
      <c r="J505" s="53"/>
      <c r="K505" s="53">
        <v>3</v>
      </c>
      <c r="L505" s="53">
        <v>2</v>
      </c>
      <c r="M505" s="53">
        <v>3</v>
      </c>
      <c r="N505" s="54" t="s">
        <v>2533</v>
      </c>
    </row>
    <row r="506" spans="1:14" x14ac:dyDescent="0.15">
      <c r="A506" s="52" t="s">
        <v>642</v>
      </c>
      <c r="B506" s="52">
        <v>0</v>
      </c>
      <c r="C506" s="52" t="str">
        <f t="shared" si="7"/>
        <v/>
      </c>
      <c r="D506" s="52" t="s">
        <v>4062</v>
      </c>
      <c r="E506" s="53" t="s">
        <v>549</v>
      </c>
      <c r="F506" s="53"/>
      <c r="G506" s="53" t="s">
        <v>17</v>
      </c>
      <c r="H506" s="53" t="s">
        <v>34</v>
      </c>
      <c r="I506" s="53" t="s">
        <v>18</v>
      </c>
      <c r="J506" s="53"/>
      <c r="K506" s="53">
        <v>3</v>
      </c>
      <c r="L506" s="53">
        <v>3</v>
      </c>
      <c r="M506" s="53">
        <v>2</v>
      </c>
      <c r="N506" s="54" t="s">
        <v>2531</v>
      </c>
    </row>
    <row r="507" spans="1:14" x14ac:dyDescent="0.15">
      <c r="A507" s="52" t="s">
        <v>643</v>
      </c>
      <c r="B507" s="52">
        <v>0</v>
      </c>
      <c r="C507" s="52" t="str">
        <f t="shared" si="7"/>
        <v/>
      </c>
      <c r="D507" s="52" t="s">
        <v>4062</v>
      </c>
      <c r="E507" s="53" t="s">
        <v>549</v>
      </c>
      <c r="F507" s="53"/>
      <c r="G507" s="53" t="s">
        <v>17</v>
      </c>
      <c r="H507" s="53" t="s">
        <v>231</v>
      </c>
      <c r="I507" s="53" t="s">
        <v>18</v>
      </c>
      <c r="J507" s="53"/>
      <c r="K507" s="53">
        <v>3</v>
      </c>
      <c r="L507" s="53">
        <v>2</v>
      </c>
      <c r="M507" s="53">
        <v>3</v>
      </c>
      <c r="N507" s="54" t="s">
        <v>644</v>
      </c>
    </row>
    <row r="508" spans="1:14" x14ac:dyDescent="0.15">
      <c r="A508" s="52" t="s">
        <v>645</v>
      </c>
      <c r="B508" s="52">
        <v>2</v>
      </c>
      <c r="C508" s="52" t="str">
        <f t="shared" si="7"/>
        <v/>
      </c>
      <c r="D508" s="52" t="s">
        <v>4062</v>
      </c>
      <c r="E508" s="53" t="s">
        <v>549</v>
      </c>
      <c r="F508" s="53"/>
      <c r="G508" s="53" t="s">
        <v>17</v>
      </c>
      <c r="H508" s="53" t="s">
        <v>24</v>
      </c>
      <c r="I508" s="53" t="s">
        <v>18</v>
      </c>
      <c r="J508" s="53" t="s">
        <v>19</v>
      </c>
      <c r="K508" s="53">
        <v>4</v>
      </c>
      <c r="L508" s="53">
        <v>4</v>
      </c>
      <c r="M508" s="53">
        <v>5</v>
      </c>
      <c r="N508" s="54" t="s">
        <v>646</v>
      </c>
    </row>
    <row r="509" spans="1:14" x14ac:dyDescent="0.15">
      <c r="A509" s="52" t="s">
        <v>647</v>
      </c>
      <c r="B509" s="52">
        <v>2</v>
      </c>
      <c r="C509" s="52" t="str">
        <f t="shared" si="7"/>
        <v/>
      </c>
      <c r="D509" s="52" t="s">
        <v>4062</v>
      </c>
      <c r="E509" s="53" t="s">
        <v>549</v>
      </c>
      <c r="F509" s="53"/>
      <c r="G509" s="53" t="s">
        <v>17</v>
      </c>
      <c r="H509" s="53" t="s">
        <v>24</v>
      </c>
      <c r="I509" s="53" t="s">
        <v>18</v>
      </c>
      <c r="J509" s="53" t="s">
        <v>59</v>
      </c>
      <c r="K509" s="53">
        <v>4</v>
      </c>
      <c r="L509" s="53">
        <v>5</v>
      </c>
      <c r="M509" s="53">
        <v>4</v>
      </c>
      <c r="N509" s="54"/>
    </row>
    <row r="510" spans="1:14" x14ac:dyDescent="0.15">
      <c r="A510" s="55" t="s">
        <v>648</v>
      </c>
      <c r="B510" s="55">
        <v>2</v>
      </c>
      <c r="C510" s="52" t="str">
        <f t="shared" si="7"/>
        <v/>
      </c>
      <c r="D510" s="52" t="s">
        <v>4062</v>
      </c>
      <c r="E510" s="56" t="s">
        <v>549</v>
      </c>
      <c r="F510" s="56"/>
      <c r="G510" s="56" t="s">
        <v>17</v>
      </c>
      <c r="H510" s="56" t="s">
        <v>24</v>
      </c>
      <c r="I510" s="56" t="s">
        <v>18</v>
      </c>
      <c r="J510" s="56"/>
      <c r="K510" s="56">
        <v>4</v>
      </c>
      <c r="L510" s="56">
        <v>3</v>
      </c>
      <c r="M510" s="56">
        <v>5</v>
      </c>
      <c r="N510" s="57" t="s">
        <v>2520</v>
      </c>
    </row>
    <row r="511" spans="1:14" x14ac:dyDescent="0.15">
      <c r="A511" s="52" t="s">
        <v>649</v>
      </c>
      <c r="B511" s="52">
        <v>2</v>
      </c>
      <c r="C511" s="52" t="str">
        <f t="shared" si="7"/>
        <v/>
      </c>
      <c r="D511" s="52">
        <v>1</v>
      </c>
      <c r="E511" s="53" t="s">
        <v>549</v>
      </c>
      <c r="F511" s="53"/>
      <c r="G511" s="53" t="s">
        <v>17</v>
      </c>
      <c r="H511" s="53" t="s">
        <v>24</v>
      </c>
      <c r="I511" s="53" t="s">
        <v>18</v>
      </c>
      <c r="J511" s="53" t="s">
        <v>19</v>
      </c>
      <c r="K511" s="53">
        <v>4</v>
      </c>
      <c r="L511" s="53">
        <v>4</v>
      </c>
      <c r="M511" s="53">
        <v>3</v>
      </c>
      <c r="N511" s="54" t="s">
        <v>2532</v>
      </c>
    </row>
    <row r="512" spans="1:14" x14ac:dyDescent="0.15">
      <c r="A512" s="55" t="s">
        <v>650</v>
      </c>
      <c r="B512" s="55">
        <v>0</v>
      </c>
      <c r="C512" s="52" t="str">
        <f t="shared" si="7"/>
        <v/>
      </c>
      <c r="D512" s="52" t="s">
        <v>4062</v>
      </c>
      <c r="E512" s="56" t="s">
        <v>549</v>
      </c>
      <c r="F512" s="56"/>
      <c r="G512" s="56" t="s">
        <v>17</v>
      </c>
      <c r="H512" s="56" t="s">
        <v>34</v>
      </c>
      <c r="I512" s="56" t="s">
        <v>18</v>
      </c>
      <c r="J512" s="56" t="s">
        <v>19</v>
      </c>
      <c r="K512" s="56">
        <v>4</v>
      </c>
      <c r="L512" s="56">
        <v>1</v>
      </c>
      <c r="M512" s="56">
        <v>4</v>
      </c>
      <c r="N512" s="57" t="s">
        <v>651</v>
      </c>
    </row>
    <row r="513" spans="1:14" x14ac:dyDescent="0.15">
      <c r="A513" s="55" t="s">
        <v>652</v>
      </c>
      <c r="B513" s="55">
        <v>2</v>
      </c>
      <c r="C513" s="52" t="str">
        <f t="shared" si="7"/>
        <v/>
      </c>
      <c r="D513" s="52" t="s">
        <v>4062</v>
      </c>
      <c r="E513" s="56" t="s">
        <v>549</v>
      </c>
      <c r="F513" s="56"/>
      <c r="G513" s="56" t="s">
        <v>17</v>
      </c>
      <c r="H513" s="56" t="s">
        <v>34</v>
      </c>
      <c r="I513" s="56" t="s">
        <v>18</v>
      </c>
      <c r="J513" s="56"/>
      <c r="K513" s="56">
        <v>4</v>
      </c>
      <c r="L513" s="56">
        <v>4</v>
      </c>
      <c r="M513" s="56">
        <v>3</v>
      </c>
      <c r="N513" s="57" t="s">
        <v>2521</v>
      </c>
    </row>
    <row r="514" spans="1:14" x14ac:dyDescent="0.15">
      <c r="A514" s="52" t="s">
        <v>653</v>
      </c>
      <c r="B514" s="52">
        <v>1</v>
      </c>
      <c r="C514" s="52" t="str">
        <f t="shared" si="7"/>
        <v/>
      </c>
      <c r="D514" s="52" t="s">
        <v>4062</v>
      </c>
      <c r="E514" s="53" t="s">
        <v>549</v>
      </c>
      <c r="F514" s="53"/>
      <c r="G514" s="53" t="s">
        <v>17</v>
      </c>
      <c r="H514" s="53" t="s">
        <v>34</v>
      </c>
      <c r="I514" s="53" t="s">
        <v>18</v>
      </c>
      <c r="J514" s="53" t="s">
        <v>19</v>
      </c>
      <c r="K514" s="53">
        <v>4</v>
      </c>
      <c r="L514" s="53">
        <v>2</v>
      </c>
      <c r="M514" s="53">
        <v>5</v>
      </c>
      <c r="N514" s="54" t="s">
        <v>654</v>
      </c>
    </row>
    <row r="515" spans="1:14" x14ac:dyDescent="0.15">
      <c r="A515" s="52" t="s">
        <v>655</v>
      </c>
      <c r="B515" s="52">
        <v>0</v>
      </c>
      <c r="C515" s="52" t="str">
        <f t="shared" ref="C515:C578" si="8">IF(D515="","",IF(D515&gt;B515,D515-B515,""))</f>
        <v/>
      </c>
      <c r="D515" s="52" t="s">
        <v>4062</v>
      </c>
      <c r="E515" s="53" t="s">
        <v>549</v>
      </c>
      <c r="F515" s="53"/>
      <c r="G515" s="53" t="s">
        <v>17</v>
      </c>
      <c r="H515" s="53" t="s">
        <v>231</v>
      </c>
      <c r="I515" s="53" t="s">
        <v>18</v>
      </c>
      <c r="J515" s="53" t="s">
        <v>19</v>
      </c>
      <c r="K515" s="53">
        <v>4</v>
      </c>
      <c r="L515" s="53">
        <v>3</v>
      </c>
      <c r="M515" s="53">
        <v>2</v>
      </c>
      <c r="N515" s="54" t="s">
        <v>2538</v>
      </c>
    </row>
    <row r="516" spans="1:14" x14ac:dyDescent="0.15">
      <c r="A516" s="52" t="s">
        <v>656</v>
      </c>
      <c r="B516" s="52">
        <v>0</v>
      </c>
      <c r="C516" s="52" t="str">
        <f t="shared" si="8"/>
        <v/>
      </c>
      <c r="D516" s="52" t="s">
        <v>4062</v>
      </c>
      <c r="E516" s="53" t="s">
        <v>549</v>
      </c>
      <c r="F516" s="53"/>
      <c r="G516" s="53" t="s">
        <v>17</v>
      </c>
      <c r="H516" s="53" t="s">
        <v>231</v>
      </c>
      <c r="I516" s="53" t="s">
        <v>18</v>
      </c>
      <c r="J516" s="53"/>
      <c r="K516" s="53">
        <v>4</v>
      </c>
      <c r="L516" s="53">
        <v>4</v>
      </c>
      <c r="M516" s="53">
        <v>1</v>
      </c>
      <c r="N516" s="54" t="s">
        <v>2540</v>
      </c>
    </row>
    <row r="517" spans="1:14" x14ac:dyDescent="0.15">
      <c r="A517" s="52" t="s">
        <v>657</v>
      </c>
      <c r="B517" s="52">
        <v>2</v>
      </c>
      <c r="C517" s="52" t="str">
        <f t="shared" si="8"/>
        <v/>
      </c>
      <c r="D517" s="52">
        <v>1</v>
      </c>
      <c r="E517" s="53" t="s">
        <v>549</v>
      </c>
      <c r="F517" s="53"/>
      <c r="G517" s="53" t="s">
        <v>17</v>
      </c>
      <c r="H517" s="53" t="s">
        <v>24</v>
      </c>
      <c r="I517" s="53" t="s">
        <v>18</v>
      </c>
      <c r="J517" s="53" t="s">
        <v>19</v>
      </c>
      <c r="K517" s="53">
        <v>5</v>
      </c>
      <c r="L517" s="53">
        <v>3</v>
      </c>
      <c r="M517" s="53">
        <v>3</v>
      </c>
      <c r="N517" s="54" t="s">
        <v>4029</v>
      </c>
    </row>
    <row r="518" spans="1:14" x14ac:dyDescent="0.15">
      <c r="A518" s="55" t="s">
        <v>658</v>
      </c>
      <c r="B518" s="55">
        <v>2</v>
      </c>
      <c r="C518" s="52" t="str">
        <f t="shared" si="8"/>
        <v/>
      </c>
      <c r="D518" s="52" t="s">
        <v>4062</v>
      </c>
      <c r="E518" s="56" t="s">
        <v>549</v>
      </c>
      <c r="F518" s="56"/>
      <c r="G518" s="56" t="s">
        <v>17</v>
      </c>
      <c r="H518" s="56" t="s">
        <v>24</v>
      </c>
      <c r="I518" s="56" t="s">
        <v>18</v>
      </c>
      <c r="J518" s="56" t="s">
        <v>397</v>
      </c>
      <c r="K518" s="56">
        <v>5</v>
      </c>
      <c r="L518" s="56">
        <v>7</v>
      </c>
      <c r="M518" s="56">
        <v>4</v>
      </c>
      <c r="N518" s="57"/>
    </row>
    <row r="519" spans="1:14" x14ac:dyDescent="0.15">
      <c r="A519" s="52" t="s">
        <v>659</v>
      </c>
      <c r="B519" s="52">
        <v>2</v>
      </c>
      <c r="C519" s="52" t="str">
        <f t="shared" si="8"/>
        <v/>
      </c>
      <c r="D519" s="52" t="s">
        <v>4062</v>
      </c>
      <c r="E519" s="53" t="s">
        <v>549</v>
      </c>
      <c r="F519" s="53"/>
      <c r="G519" s="53" t="s">
        <v>17</v>
      </c>
      <c r="H519" s="53" t="s">
        <v>34</v>
      </c>
      <c r="I519" s="53" t="s">
        <v>18</v>
      </c>
      <c r="J519" s="53"/>
      <c r="K519" s="53">
        <v>5</v>
      </c>
      <c r="L519" s="53">
        <v>5</v>
      </c>
      <c r="M519" s="53">
        <v>4</v>
      </c>
      <c r="N519" s="54" t="s">
        <v>4032</v>
      </c>
    </row>
    <row r="520" spans="1:14" x14ac:dyDescent="0.15">
      <c r="A520" s="55" t="s">
        <v>660</v>
      </c>
      <c r="B520" s="55">
        <v>0</v>
      </c>
      <c r="C520" s="52" t="str">
        <f t="shared" si="8"/>
        <v/>
      </c>
      <c r="D520" s="52" t="s">
        <v>4062</v>
      </c>
      <c r="E520" s="56" t="s">
        <v>549</v>
      </c>
      <c r="F520" s="56"/>
      <c r="G520" s="56" t="s">
        <v>17</v>
      </c>
      <c r="H520" s="56" t="s">
        <v>34</v>
      </c>
      <c r="I520" s="56" t="s">
        <v>18</v>
      </c>
      <c r="J520" s="56"/>
      <c r="K520" s="56">
        <v>5</v>
      </c>
      <c r="L520" s="56">
        <v>3</v>
      </c>
      <c r="M520" s="56">
        <v>3</v>
      </c>
      <c r="N520" s="57" t="s">
        <v>661</v>
      </c>
    </row>
    <row r="521" spans="1:14" x14ac:dyDescent="0.15">
      <c r="A521" s="52" t="s">
        <v>662</v>
      </c>
      <c r="B521" s="52">
        <v>0</v>
      </c>
      <c r="C521" s="52" t="str">
        <f t="shared" si="8"/>
        <v/>
      </c>
      <c r="D521" s="52" t="s">
        <v>4062</v>
      </c>
      <c r="E521" s="53" t="s">
        <v>549</v>
      </c>
      <c r="F521" s="53"/>
      <c r="G521" s="53" t="s">
        <v>17</v>
      </c>
      <c r="H521" s="53" t="s">
        <v>231</v>
      </c>
      <c r="I521" s="53" t="s">
        <v>18</v>
      </c>
      <c r="J521" s="53" t="s">
        <v>19</v>
      </c>
      <c r="K521" s="53">
        <v>5</v>
      </c>
      <c r="L521" s="53">
        <v>1</v>
      </c>
      <c r="M521" s="53">
        <v>5</v>
      </c>
      <c r="N521" s="54" t="s">
        <v>663</v>
      </c>
    </row>
    <row r="522" spans="1:14" x14ac:dyDescent="0.15">
      <c r="A522" s="55" t="s">
        <v>664</v>
      </c>
      <c r="B522" s="55">
        <v>0</v>
      </c>
      <c r="C522" s="52" t="str">
        <f t="shared" si="8"/>
        <v/>
      </c>
      <c r="D522" s="52" t="s">
        <v>4062</v>
      </c>
      <c r="E522" s="56" t="s">
        <v>549</v>
      </c>
      <c r="F522" s="56"/>
      <c r="G522" s="56" t="s">
        <v>17</v>
      </c>
      <c r="H522" s="56" t="s">
        <v>231</v>
      </c>
      <c r="I522" s="56" t="s">
        <v>18</v>
      </c>
      <c r="J522" s="56" t="s">
        <v>19</v>
      </c>
      <c r="K522" s="56">
        <v>5</v>
      </c>
      <c r="L522" s="56">
        <v>8</v>
      </c>
      <c r="M522" s="56">
        <v>8</v>
      </c>
      <c r="N522" s="57" t="s">
        <v>2484</v>
      </c>
    </row>
    <row r="523" spans="1:14" x14ac:dyDescent="0.15">
      <c r="A523" s="56" t="s">
        <v>665</v>
      </c>
      <c r="B523" s="55">
        <v>0</v>
      </c>
      <c r="C523" s="55" t="str">
        <f t="shared" si="8"/>
        <v/>
      </c>
      <c r="D523" s="55" t="s">
        <v>4062</v>
      </c>
      <c r="E523" s="56" t="s">
        <v>549</v>
      </c>
      <c r="F523" s="56"/>
      <c r="G523" s="56" t="s">
        <v>17</v>
      </c>
      <c r="H523" s="56" t="s">
        <v>30</v>
      </c>
      <c r="I523" s="56" t="s">
        <v>18</v>
      </c>
      <c r="J523" s="56" t="s">
        <v>19</v>
      </c>
      <c r="K523" s="56">
        <v>5</v>
      </c>
      <c r="L523" s="56">
        <v>3</v>
      </c>
      <c r="M523" s="56">
        <v>4</v>
      </c>
      <c r="N523" s="57" t="s">
        <v>666</v>
      </c>
    </row>
    <row r="524" spans="1:14" x14ac:dyDescent="0.15">
      <c r="A524" s="56" t="s">
        <v>667</v>
      </c>
      <c r="B524" s="55">
        <v>0</v>
      </c>
      <c r="C524" s="55" t="str">
        <f t="shared" si="8"/>
        <v/>
      </c>
      <c r="D524" s="55" t="s">
        <v>4062</v>
      </c>
      <c r="E524" s="56" t="s">
        <v>549</v>
      </c>
      <c r="F524" s="56"/>
      <c r="G524" s="56" t="s">
        <v>17</v>
      </c>
      <c r="H524" s="56" t="s">
        <v>30</v>
      </c>
      <c r="I524" s="56" t="s">
        <v>18</v>
      </c>
      <c r="J524" s="56"/>
      <c r="K524" s="56">
        <v>5</v>
      </c>
      <c r="L524" s="56">
        <v>6</v>
      </c>
      <c r="M524" s="56">
        <v>3</v>
      </c>
      <c r="N524" s="57" t="s">
        <v>2546</v>
      </c>
    </row>
    <row r="525" spans="1:14" x14ac:dyDescent="0.15">
      <c r="A525" s="56" t="s">
        <v>668</v>
      </c>
      <c r="B525" s="55">
        <v>0</v>
      </c>
      <c r="C525" s="55" t="str">
        <f t="shared" si="8"/>
        <v/>
      </c>
      <c r="D525" s="55" t="s">
        <v>4062</v>
      </c>
      <c r="E525" s="56" t="s">
        <v>549</v>
      </c>
      <c r="F525" s="56"/>
      <c r="G525" s="56" t="s">
        <v>17</v>
      </c>
      <c r="H525" s="56" t="s">
        <v>30</v>
      </c>
      <c r="I525" s="56" t="s">
        <v>18</v>
      </c>
      <c r="J525" s="56" t="s">
        <v>19</v>
      </c>
      <c r="K525" s="56">
        <v>5</v>
      </c>
      <c r="L525" s="56">
        <v>4</v>
      </c>
      <c r="M525" s="56">
        <v>5</v>
      </c>
      <c r="N525" s="57" t="s">
        <v>2541</v>
      </c>
    </row>
    <row r="526" spans="1:14" x14ac:dyDescent="0.15">
      <c r="A526" s="52" t="s">
        <v>669</v>
      </c>
      <c r="B526" s="52">
        <v>0</v>
      </c>
      <c r="C526" s="52" t="str">
        <f t="shared" si="8"/>
        <v/>
      </c>
      <c r="D526" s="52" t="s">
        <v>4062</v>
      </c>
      <c r="E526" s="53" t="s">
        <v>549</v>
      </c>
      <c r="F526" s="53"/>
      <c r="G526" s="53" t="s">
        <v>17</v>
      </c>
      <c r="H526" s="53" t="s">
        <v>231</v>
      </c>
      <c r="I526" s="53" t="s">
        <v>18</v>
      </c>
      <c r="J526" s="53" t="s">
        <v>19</v>
      </c>
      <c r="K526" s="53">
        <v>6</v>
      </c>
      <c r="L526" s="53">
        <v>6</v>
      </c>
      <c r="M526" s="53">
        <v>4</v>
      </c>
      <c r="N526" s="54" t="s">
        <v>2537</v>
      </c>
    </row>
    <row r="527" spans="1:14" x14ac:dyDescent="0.15">
      <c r="A527" s="56" t="s">
        <v>670</v>
      </c>
      <c r="B527" s="55">
        <v>0</v>
      </c>
      <c r="C527" s="55" t="str">
        <f t="shared" si="8"/>
        <v/>
      </c>
      <c r="D527" s="55" t="s">
        <v>4062</v>
      </c>
      <c r="E527" s="56" t="s">
        <v>549</v>
      </c>
      <c r="F527" s="56"/>
      <c r="G527" s="56" t="s">
        <v>17</v>
      </c>
      <c r="H527" s="56" t="s">
        <v>30</v>
      </c>
      <c r="I527" s="56" t="s">
        <v>18</v>
      </c>
      <c r="J527" s="56"/>
      <c r="K527" s="56">
        <v>6</v>
      </c>
      <c r="L527" s="56">
        <v>3</v>
      </c>
      <c r="M527" s="56">
        <v>6</v>
      </c>
      <c r="N527" s="57" t="s">
        <v>2545</v>
      </c>
    </row>
    <row r="528" spans="1:14" x14ac:dyDescent="0.15">
      <c r="A528" s="56" t="s">
        <v>671</v>
      </c>
      <c r="B528" s="55">
        <v>0</v>
      </c>
      <c r="C528" s="55" t="str">
        <f t="shared" si="8"/>
        <v/>
      </c>
      <c r="D528" s="55" t="s">
        <v>4062</v>
      </c>
      <c r="E528" s="56" t="s">
        <v>549</v>
      </c>
      <c r="F528" s="56"/>
      <c r="G528" s="56" t="s">
        <v>17</v>
      </c>
      <c r="H528" s="56" t="s">
        <v>30</v>
      </c>
      <c r="I528" s="56" t="s">
        <v>18</v>
      </c>
      <c r="J528" s="56"/>
      <c r="K528" s="56">
        <v>6</v>
      </c>
      <c r="L528" s="56">
        <v>7</v>
      </c>
      <c r="M528" s="56">
        <v>6</v>
      </c>
      <c r="N528" s="57" t="s">
        <v>2542</v>
      </c>
    </row>
    <row r="529" spans="1:14" x14ac:dyDescent="0.15">
      <c r="A529" s="56" t="s">
        <v>672</v>
      </c>
      <c r="B529" s="55">
        <v>0</v>
      </c>
      <c r="C529" s="55" t="str">
        <f t="shared" si="8"/>
        <v/>
      </c>
      <c r="D529" s="55" t="s">
        <v>4062</v>
      </c>
      <c r="E529" s="56" t="s">
        <v>549</v>
      </c>
      <c r="F529" s="56"/>
      <c r="G529" s="56" t="s">
        <v>17</v>
      </c>
      <c r="H529" s="56" t="s">
        <v>30</v>
      </c>
      <c r="I529" s="56" t="s">
        <v>18</v>
      </c>
      <c r="J529" s="56"/>
      <c r="K529" s="56">
        <v>6</v>
      </c>
      <c r="L529" s="56">
        <v>5</v>
      </c>
      <c r="M529" s="56">
        <v>7</v>
      </c>
      <c r="N529" s="57" t="s">
        <v>2543</v>
      </c>
    </row>
    <row r="530" spans="1:14" x14ac:dyDescent="0.15">
      <c r="A530" s="56" t="s">
        <v>673</v>
      </c>
      <c r="B530" s="55">
        <v>1</v>
      </c>
      <c r="C530" s="55" t="str">
        <f t="shared" si="8"/>
        <v/>
      </c>
      <c r="D530" s="55" t="s">
        <v>4062</v>
      </c>
      <c r="E530" s="56" t="s">
        <v>549</v>
      </c>
      <c r="F530" s="56"/>
      <c r="G530" s="56" t="s">
        <v>17</v>
      </c>
      <c r="H530" s="56" t="s">
        <v>30</v>
      </c>
      <c r="I530" s="56" t="s">
        <v>18</v>
      </c>
      <c r="J530" s="56"/>
      <c r="K530" s="56">
        <v>7</v>
      </c>
      <c r="L530" s="56">
        <v>6</v>
      </c>
      <c r="M530" s="56">
        <v>6</v>
      </c>
      <c r="N530" s="57" t="s">
        <v>674</v>
      </c>
    </row>
    <row r="531" spans="1:14" x14ac:dyDescent="0.15">
      <c r="A531" s="56" t="s">
        <v>675</v>
      </c>
      <c r="B531" s="55">
        <v>1</v>
      </c>
      <c r="C531" s="55" t="str">
        <f t="shared" si="8"/>
        <v/>
      </c>
      <c r="D531" s="55">
        <v>1</v>
      </c>
      <c r="E531" s="56" t="s">
        <v>549</v>
      </c>
      <c r="F531" s="56"/>
      <c r="G531" s="56" t="s">
        <v>17</v>
      </c>
      <c r="H531" s="56" t="s">
        <v>30</v>
      </c>
      <c r="I531" s="56" t="s">
        <v>18</v>
      </c>
      <c r="J531" s="56"/>
      <c r="K531" s="56">
        <v>7</v>
      </c>
      <c r="L531" s="56">
        <v>7</v>
      </c>
      <c r="M531" s="56">
        <v>7</v>
      </c>
      <c r="N531" s="57" t="s">
        <v>3683</v>
      </c>
    </row>
    <row r="532" spans="1:14" x14ac:dyDescent="0.15">
      <c r="A532" s="52" t="s">
        <v>676</v>
      </c>
      <c r="B532" s="52">
        <v>2</v>
      </c>
      <c r="C532" s="52" t="str">
        <f t="shared" si="8"/>
        <v/>
      </c>
      <c r="D532" s="52" t="s">
        <v>4062</v>
      </c>
      <c r="E532" s="53" t="s">
        <v>549</v>
      </c>
      <c r="F532" s="53"/>
      <c r="G532" s="53" t="s">
        <v>17</v>
      </c>
      <c r="H532" s="53" t="s">
        <v>24</v>
      </c>
      <c r="I532" s="53" t="s">
        <v>18</v>
      </c>
      <c r="J532" s="53" t="s">
        <v>19</v>
      </c>
      <c r="K532" s="53">
        <v>8</v>
      </c>
      <c r="L532" s="53">
        <v>7</v>
      </c>
      <c r="M532" s="53">
        <v>7</v>
      </c>
      <c r="N532" s="54" t="s">
        <v>11</v>
      </c>
    </row>
    <row r="533" spans="1:14" x14ac:dyDescent="0.15">
      <c r="A533" s="56" t="s">
        <v>677</v>
      </c>
      <c r="B533" s="55">
        <v>0</v>
      </c>
      <c r="C533" s="55" t="str">
        <f t="shared" si="8"/>
        <v/>
      </c>
      <c r="D533" s="55" t="s">
        <v>4062</v>
      </c>
      <c r="E533" s="56" t="s">
        <v>549</v>
      </c>
      <c r="F533" s="56"/>
      <c r="G533" s="56" t="s">
        <v>17</v>
      </c>
      <c r="H533" s="56" t="s">
        <v>30</v>
      </c>
      <c r="I533" s="56" t="s">
        <v>18</v>
      </c>
      <c r="J533" s="56" t="s">
        <v>19</v>
      </c>
      <c r="K533" s="56">
        <v>8</v>
      </c>
      <c r="L533" s="56">
        <v>5</v>
      </c>
      <c r="M533" s="56">
        <v>7</v>
      </c>
      <c r="N533" s="57" t="s">
        <v>678</v>
      </c>
    </row>
    <row r="534" spans="1:14" x14ac:dyDescent="0.15">
      <c r="A534" s="56" t="s">
        <v>679</v>
      </c>
      <c r="B534" s="55">
        <v>0</v>
      </c>
      <c r="C534" s="55" t="str">
        <f t="shared" si="8"/>
        <v/>
      </c>
      <c r="D534" s="55" t="s">
        <v>4062</v>
      </c>
      <c r="E534" s="56" t="s">
        <v>549</v>
      </c>
      <c r="F534" s="56"/>
      <c r="G534" s="56" t="s">
        <v>17</v>
      </c>
      <c r="H534" s="56" t="s">
        <v>30</v>
      </c>
      <c r="I534" s="56" t="s">
        <v>18</v>
      </c>
      <c r="J534" s="56" t="s">
        <v>19</v>
      </c>
      <c r="K534" s="56">
        <v>8</v>
      </c>
      <c r="L534" s="56">
        <v>6</v>
      </c>
      <c r="M534" s="56">
        <v>9</v>
      </c>
      <c r="N534" s="57" t="s">
        <v>680</v>
      </c>
    </row>
    <row r="535" spans="1:14" x14ac:dyDescent="0.15">
      <c r="A535" s="56" t="s">
        <v>681</v>
      </c>
      <c r="B535" s="55">
        <v>0</v>
      </c>
      <c r="C535" s="55" t="str">
        <f t="shared" si="8"/>
        <v/>
      </c>
      <c r="D535" s="55" t="s">
        <v>4062</v>
      </c>
      <c r="E535" s="56" t="s">
        <v>549</v>
      </c>
      <c r="F535" s="56"/>
      <c r="G535" s="56" t="s">
        <v>17</v>
      </c>
      <c r="H535" s="56" t="s">
        <v>30</v>
      </c>
      <c r="I535" s="56" t="s">
        <v>18</v>
      </c>
      <c r="J535" s="56" t="s">
        <v>19</v>
      </c>
      <c r="K535" s="56">
        <v>9</v>
      </c>
      <c r="L535" s="56">
        <v>9</v>
      </c>
      <c r="M535" s="56">
        <v>7</v>
      </c>
      <c r="N535" s="57" t="s">
        <v>2544</v>
      </c>
    </row>
    <row r="536" spans="1:14" x14ac:dyDescent="0.15">
      <c r="A536" s="56" t="s">
        <v>682</v>
      </c>
      <c r="B536" s="55">
        <v>0</v>
      </c>
      <c r="C536" s="55" t="str">
        <f t="shared" si="8"/>
        <v/>
      </c>
      <c r="D536" s="55" t="s">
        <v>4062</v>
      </c>
      <c r="E536" s="56" t="s">
        <v>549</v>
      </c>
      <c r="F536" s="56"/>
      <c r="G536" s="56" t="s">
        <v>17</v>
      </c>
      <c r="H536" s="56" t="s">
        <v>231</v>
      </c>
      <c r="I536" s="56" t="s">
        <v>18</v>
      </c>
      <c r="J536" s="56" t="s">
        <v>19</v>
      </c>
      <c r="K536" s="56">
        <v>12</v>
      </c>
      <c r="L536" s="56">
        <v>8</v>
      </c>
      <c r="M536" s="56">
        <v>8</v>
      </c>
      <c r="N536" s="57" t="s">
        <v>683</v>
      </c>
    </row>
    <row r="537" spans="1:14" x14ac:dyDescent="0.15">
      <c r="A537" s="52" t="s">
        <v>684</v>
      </c>
      <c r="B537" s="52">
        <v>2</v>
      </c>
      <c r="C537" s="52" t="str">
        <f t="shared" si="8"/>
        <v/>
      </c>
      <c r="D537" s="52" t="s">
        <v>4062</v>
      </c>
      <c r="E537" s="53" t="s">
        <v>685</v>
      </c>
      <c r="F537" s="53"/>
      <c r="G537" s="53" t="s">
        <v>44</v>
      </c>
      <c r="H537" s="53" t="s">
        <v>24</v>
      </c>
      <c r="I537" s="53" t="s">
        <v>18</v>
      </c>
      <c r="J537" s="53"/>
      <c r="K537" s="53">
        <v>3</v>
      </c>
      <c r="L537" s="53">
        <v>2</v>
      </c>
      <c r="M537" s="53">
        <v>2</v>
      </c>
      <c r="N537" s="54" t="s">
        <v>2188</v>
      </c>
    </row>
    <row r="538" spans="1:14" x14ac:dyDescent="0.15">
      <c r="A538" s="52" t="s">
        <v>2186</v>
      </c>
      <c r="B538" s="52">
        <v>2</v>
      </c>
      <c r="C538" s="52" t="str">
        <f t="shared" si="8"/>
        <v/>
      </c>
      <c r="D538" s="52" t="s">
        <v>4062</v>
      </c>
      <c r="E538" s="53" t="s">
        <v>685</v>
      </c>
      <c r="F538" s="53"/>
      <c r="G538" s="53" t="s">
        <v>44</v>
      </c>
      <c r="H538" s="53" t="s">
        <v>34</v>
      </c>
      <c r="I538" s="53" t="s">
        <v>18</v>
      </c>
      <c r="J538" s="53"/>
      <c r="K538" s="53">
        <v>9</v>
      </c>
      <c r="L538" s="53">
        <v>7</v>
      </c>
      <c r="M538" s="53">
        <v>8</v>
      </c>
      <c r="N538" s="54" t="s">
        <v>2187</v>
      </c>
    </row>
    <row r="539" spans="1:14" x14ac:dyDescent="0.15">
      <c r="A539" s="55" t="s">
        <v>686</v>
      </c>
      <c r="B539" s="55">
        <v>2</v>
      </c>
      <c r="C539" s="52" t="str">
        <f t="shared" si="8"/>
        <v/>
      </c>
      <c r="D539" s="52" t="s">
        <v>4062</v>
      </c>
      <c r="E539" s="56" t="s">
        <v>685</v>
      </c>
      <c r="F539" s="56"/>
      <c r="G539" s="56" t="s">
        <v>55</v>
      </c>
      <c r="H539" s="56" t="s">
        <v>24</v>
      </c>
      <c r="I539" s="56" t="s">
        <v>20</v>
      </c>
      <c r="J539" s="56"/>
      <c r="K539" s="56">
        <v>2</v>
      </c>
      <c r="L539" s="56">
        <v>0</v>
      </c>
      <c r="M539" s="56">
        <v>0</v>
      </c>
      <c r="N539" s="57" t="s">
        <v>3587</v>
      </c>
    </row>
    <row r="540" spans="1:14" x14ac:dyDescent="0.15">
      <c r="A540" s="52" t="s">
        <v>687</v>
      </c>
      <c r="B540" s="52">
        <v>2</v>
      </c>
      <c r="C540" s="52" t="str">
        <f t="shared" si="8"/>
        <v/>
      </c>
      <c r="D540" s="52" t="s">
        <v>4062</v>
      </c>
      <c r="E540" s="53" t="s">
        <v>685</v>
      </c>
      <c r="F540" s="53"/>
      <c r="G540" s="53" t="s">
        <v>55</v>
      </c>
      <c r="H540" s="53" t="s">
        <v>34</v>
      </c>
      <c r="I540" s="53" t="s">
        <v>18</v>
      </c>
      <c r="J540" s="53" t="s">
        <v>59</v>
      </c>
      <c r="K540" s="53">
        <v>4</v>
      </c>
      <c r="L540" s="53">
        <v>4</v>
      </c>
      <c r="M540" s="53">
        <v>4</v>
      </c>
      <c r="N540" s="54" t="s">
        <v>2190</v>
      </c>
    </row>
    <row r="541" spans="1:14" x14ac:dyDescent="0.15">
      <c r="A541" s="52" t="s">
        <v>688</v>
      </c>
      <c r="B541" s="52">
        <v>2</v>
      </c>
      <c r="C541" s="52" t="str">
        <f t="shared" si="8"/>
        <v/>
      </c>
      <c r="D541" s="52" t="s">
        <v>4062</v>
      </c>
      <c r="E541" s="53" t="s">
        <v>685</v>
      </c>
      <c r="F541" s="53"/>
      <c r="G541" s="53" t="s">
        <v>23</v>
      </c>
      <c r="H541" s="53" t="s">
        <v>34</v>
      </c>
      <c r="I541" s="53" t="s">
        <v>18</v>
      </c>
      <c r="J541" s="53"/>
      <c r="K541" s="53">
        <v>3</v>
      </c>
      <c r="L541" s="53">
        <v>2</v>
      </c>
      <c r="M541" s="53">
        <v>4</v>
      </c>
      <c r="N541" s="54" t="s">
        <v>2181</v>
      </c>
    </row>
    <row r="542" spans="1:14" x14ac:dyDescent="0.15">
      <c r="A542" s="52" t="s">
        <v>689</v>
      </c>
      <c r="B542" s="52">
        <v>2</v>
      </c>
      <c r="C542" s="52" t="str">
        <f t="shared" si="8"/>
        <v/>
      </c>
      <c r="D542" s="52" t="s">
        <v>4062</v>
      </c>
      <c r="E542" s="53" t="s">
        <v>685</v>
      </c>
      <c r="F542" s="53"/>
      <c r="G542" s="53" t="s">
        <v>23</v>
      </c>
      <c r="H542" s="53" t="s">
        <v>24</v>
      </c>
      <c r="I542" s="53" t="s">
        <v>20</v>
      </c>
      <c r="J542" s="53"/>
      <c r="K542" s="53">
        <v>5</v>
      </c>
      <c r="L542" s="53">
        <v>0</v>
      </c>
      <c r="M542" s="53">
        <v>0</v>
      </c>
      <c r="N542" s="54" t="s">
        <v>3584</v>
      </c>
    </row>
    <row r="543" spans="1:14" x14ac:dyDescent="0.15">
      <c r="A543" s="55" t="s">
        <v>690</v>
      </c>
      <c r="B543" s="55">
        <v>2</v>
      </c>
      <c r="C543" s="52" t="str">
        <f t="shared" si="8"/>
        <v/>
      </c>
      <c r="D543" s="52" t="s">
        <v>4062</v>
      </c>
      <c r="E543" s="56" t="s">
        <v>685</v>
      </c>
      <c r="F543" s="56"/>
      <c r="G543" s="56" t="s">
        <v>79</v>
      </c>
      <c r="H543" s="56" t="s">
        <v>24</v>
      </c>
      <c r="I543" s="56" t="s">
        <v>20</v>
      </c>
      <c r="J543" s="56"/>
      <c r="K543" s="56">
        <v>5</v>
      </c>
      <c r="L543" s="56">
        <v>0</v>
      </c>
      <c r="M543" s="56">
        <v>0</v>
      </c>
      <c r="N543" s="57" t="s">
        <v>2180</v>
      </c>
    </row>
    <row r="544" spans="1:14" x14ac:dyDescent="0.15">
      <c r="A544" s="55" t="s">
        <v>691</v>
      </c>
      <c r="B544" s="55">
        <v>2</v>
      </c>
      <c r="C544" s="52" t="str">
        <f t="shared" si="8"/>
        <v/>
      </c>
      <c r="D544" s="52" t="s">
        <v>4062</v>
      </c>
      <c r="E544" s="56" t="s">
        <v>685</v>
      </c>
      <c r="F544" s="56"/>
      <c r="G544" s="56" t="s">
        <v>79</v>
      </c>
      <c r="H544" s="56" t="s">
        <v>34</v>
      </c>
      <c r="I544" s="56" t="s">
        <v>18</v>
      </c>
      <c r="J544" s="56" t="s">
        <v>35</v>
      </c>
      <c r="K544" s="56">
        <v>5</v>
      </c>
      <c r="L544" s="56">
        <v>5</v>
      </c>
      <c r="M544" s="56">
        <v>5</v>
      </c>
      <c r="N544" s="57" t="s">
        <v>2194</v>
      </c>
    </row>
    <row r="545" spans="1:14" x14ac:dyDescent="0.15">
      <c r="A545" s="52" t="s">
        <v>692</v>
      </c>
      <c r="B545" s="52">
        <v>2</v>
      </c>
      <c r="C545" s="52" t="str">
        <f t="shared" si="8"/>
        <v/>
      </c>
      <c r="D545" s="52" t="s">
        <v>4062</v>
      </c>
      <c r="E545" s="53" t="s">
        <v>685</v>
      </c>
      <c r="F545" s="53"/>
      <c r="G545" s="53" t="s">
        <v>95</v>
      </c>
      <c r="H545" s="53" t="s">
        <v>24</v>
      </c>
      <c r="I545" s="53" t="s">
        <v>18</v>
      </c>
      <c r="J545" s="53" t="s">
        <v>35</v>
      </c>
      <c r="K545" s="53">
        <v>1</v>
      </c>
      <c r="L545" s="53">
        <v>2</v>
      </c>
      <c r="M545" s="53">
        <v>1</v>
      </c>
      <c r="N545" s="54" t="s">
        <v>2182</v>
      </c>
    </row>
    <row r="546" spans="1:14" x14ac:dyDescent="0.15">
      <c r="A546" s="52" t="s">
        <v>693</v>
      </c>
      <c r="B546" s="52">
        <v>2</v>
      </c>
      <c r="C546" s="52" t="str">
        <f t="shared" si="8"/>
        <v/>
      </c>
      <c r="D546" s="52">
        <v>2</v>
      </c>
      <c r="E546" s="53" t="s">
        <v>685</v>
      </c>
      <c r="F546" s="53"/>
      <c r="G546" s="53" t="s">
        <v>95</v>
      </c>
      <c r="H546" s="53" t="s">
        <v>34</v>
      </c>
      <c r="I546" s="53" t="s">
        <v>20</v>
      </c>
      <c r="J546" s="53"/>
      <c r="K546" s="53">
        <v>2</v>
      </c>
      <c r="L546" s="53">
        <v>0</v>
      </c>
      <c r="M546" s="53">
        <v>0</v>
      </c>
      <c r="N546" s="54" t="s">
        <v>2193</v>
      </c>
    </row>
    <row r="547" spans="1:14" x14ac:dyDescent="0.15">
      <c r="A547" s="52" t="s">
        <v>694</v>
      </c>
      <c r="B547" s="52">
        <v>2</v>
      </c>
      <c r="C547" s="52" t="str">
        <f t="shared" si="8"/>
        <v/>
      </c>
      <c r="D547" s="52" t="s">
        <v>4062</v>
      </c>
      <c r="E547" s="53" t="s">
        <v>685</v>
      </c>
      <c r="F547" s="53"/>
      <c r="G547" s="53" t="s">
        <v>2088</v>
      </c>
      <c r="H547" s="53" t="s">
        <v>24</v>
      </c>
      <c r="I547" s="53" t="s">
        <v>20</v>
      </c>
      <c r="J547" s="53"/>
      <c r="K547" s="53">
        <v>2</v>
      </c>
      <c r="L547" s="53">
        <v>0</v>
      </c>
      <c r="M547" s="53">
        <v>0</v>
      </c>
      <c r="N547" s="54" t="s">
        <v>2184</v>
      </c>
    </row>
    <row r="548" spans="1:14" x14ac:dyDescent="0.15">
      <c r="A548" s="52" t="s">
        <v>695</v>
      </c>
      <c r="B548" s="52">
        <v>2</v>
      </c>
      <c r="C548" s="52" t="str">
        <f t="shared" si="8"/>
        <v/>
      </c>
      <c r="D548" s="52">
        <v>2</v>
      </c>
      <c r="E548" s="53" t="s">
        <v>685</v>
      </c>
      <c r="F548" s="53"/>
      <c r="G548" s="53" t="s">
        <v>2088</v>
      </c>
      <c r="H548" s="53" t="s">
        <v>34</v>
      </c>
      <c r="I548" s="53" t="s">
        <v>18</v>
      </c>
      <c r="J548" s="53"/>
      <c r="K548" s="53">
        <v>5</v>
      </c>
      <c r="L548" s="53">
        <v>4</v>
      </c>
      <c r="M548" s="53">
        <v>3</v>
      </c>
      <c r="N548" s="54" t="s">
        <v>2185</v>
      </c>
    </row>
    <row r="549" spans="1:14" x14ac:dyDescent="0.15">
      <c r="A549" s="52" t="s">
        <v>696</v>
      </c>
      <c r="B549" s="52">
        <v>2</v>
      </c>
      <c r="C549" s="52" t="str">
        <f t="shared" si="8"/>
        <v/>
      </c>
      <c r="D549" s="52" t="s">
        <v>4062</v>
      </c>
      <c r="E549" s="53" t="s">
        <v>685</v>
      </c>
      <c r="F549" s="53"/>
      <c r="G549" s="53" t="s">
        <v>2105</v>
      </c>
      <c r="H549" s="53" t="s">
        <v>34</v>
      </c>
      <c r="I549" s="53" t="s">
        <v>20</v>
      </c>
      <c r="J549" s="53"/>
      <c r="K549" s="53">
        <v>2</v>
      </c>
      <c r="L549" s="53">
        <v>0</v>
      </c>
      <c r="M549" s="53">
        <v>0</v>
      </c>
      <c r="N549" s="54" t="s">
        <v>3586</v>
      </c>
    </row>
    <row r="550" spans="1:14" x14ac:dyDescent="0.15">
      <c r="A550" s="52" t="s">
        <v>697</v>
      </c>
      <c r="B550" s="52">
        <v>2</v>
      </c>
      <c r="C550" s="52" t="str">
        <f t="shared" si="8"/>
        <v/>
      </c>
      <c r="D550" s="52" t="s">
        <v>4062</v>
      </c>
      <c r="E550" s="53" t="s">
        <v>685</v>
      </c>
      <c r="F550" s="53"/>
      <c r="G550" s="53" t="s">
        <v>2105</v>
      </c>
      <c r="H550" s="53" t="s">
        <v>24</v>
      </c>
      <c r="I550" s="53" t="s">
        <v>18</v>
      </c>
      <c r="J550" s="53" t="s">
        <v>38</v>
      </c>
      <c r="K550" s="53">
        <v>4</v>
      </c>
      <c r="L550" s="53">
        <v>3</v>
      </c>
      <c r="M550" s="53">
        <v>6</v>
      </c>
      <c r="N550" s="54" t="s">
        <v>2189</v>
      </c>
    </row>
    <row r="551" spans="1:14" x14ac:dyDescent="0.15">
      <c r="A551" s="52" t="s">
        <v>698</v>
      </c>
      <c r="B551" s="52">
        <v>2</v>
      </c>
      <c r="C551" s="52" t="str">
        <f t="shared" si="8"/>
        <v/>
      </c>
      <c r="D551" s="52" t="s">
        <v>4062</v>
      </c>
      <c r="E551" s="53" t="s">
        <v>685</v>
      </c>
      <c r="F551" s="53"/>
      <c r="G551" s="53" t="s">
        <v>28</v>
      </c>
      <c r="H551" s="53" t="s">
        <v>24</v>
      </c>
      <c r="I551" s="53" t="s">
        <v>18</v>
      </c>
      <c r="J551" s="53" t="s">
        <v>147</v>
      </c>
      <c r="K551" s="53">
        <v>3</v>
      </c>
      <c r="L551" s="53">
        <v>2</v>
      </c>
      <c r="M551" s="53">
        <v>4</v>
      </c>
      <c r="N551" s="54" t="s">
        <v>2183</v>
      </c>
    </row>
    <row r="552" spans="1:14" x14ac:dyDescent="0.15">
      <c r="A552" s="55" t="s">
        <v>699</v>
      </c>
      <c r="B552" s="55">
        <v>2</v>
      </c>
      <c r="C552" s="52" t="str">
        <f t="shared" si="8"/>
        <v/>
      </c>
      <c r="D552" s="52" t="s">
        <v>4062</v>
      </c>
      <c r="E552" s="56" t="s">
        <v>685</v>
      </c>
      <c r="F552" s="56"/>
      <c r="G552" s="56" t="s">
        <v>28</v>
      </c>
      <c r="H552" s="56" t="s">
        <v>34</v>
      </c>
      <c r="I552" s="56" t="s">
        <v>20</v>
      </c>
      <c r="J552" s="56"/>
      <c r="K552" s="56">
        <v>3</v>
      </c>
      <c r="L552" s="56">
        <v>0</v>
      </c>
      <c r="M552" s="56">
        <v>0</v>
      </c>
      <c r="N552" s="57" t="s">
        <v>3585</v>
      </c>
    </row>
    <row r="553" spans="1:14" x14ac:dyDescent="0.15">
      <c r="A553" s="52" t="s">
        <v>2191</v>
      </c>
      <c r="B553" s="52">
        <v>2</v>
      </c>
      <c r="C553" s="52" t="str">
        <f t="shared" si="8"/>
        <v/>
      </c>
      <c r="D553" s="52" t="s">
        <v>4062</v>
      </c>
      <c r="E553" s="53" t="s">
        <v>685</v>
      </c>
      <c r="F553" s="53"/>
      <c r="G553" s="53" t="s">
        <v>155</v>
      </c>
      <c r="H553" s="53" t="s">
        <v>34</v>
      </c>
      <c r="I553" s="53" t="s">
        <v>20</v>
      </c>
      <c r="J553" s="53"/>
      <c r="K553" s="53">
        <v>2</v>
      </c>
      <c r="L553" s="53">
        <v>0</v>
      </c>
      <c r="M553" s="53">
        <v>0</v>
      </c>
      <c r="N553" s="54" t="s">
        <v>3588</v>
      </c>
    </row>
    <row r="554" spans="1:14" x14ac:dyDescent="0.15">
      <c r="A554" s="55" t="s">
        <v>700</v>
      </c>
      <c r="B554" s="55">
        <v>2</v>
      </c>
      <c r="C554" s="52" t="str">
        <f t="shared" si="8"/>
        <v/>
      </c>
      <c r="D554" s="52" t="s">
        <v>4062</v>
      </c>
      <c r="E554" s="56" t="s">
        <v>685</v>
      </c>
      <c r="F554" s="56"/>
      <c r="G554" s="56" t="s">
        <v>155</v>
      </c>
      <c r="H554" s="56" t="s">
        <v>24</v>
      </c>
      <c r="I554" s="56" t="s">
        <v>18</v>
      </c>
      <c r="J554" s="56"/>
      <c r="K554" s="56">
        <v>4</v>
      </c>
      <c r="L554" s="56">
        <v>2</v>
      </c>
      <c r="M554" s="56">
        <v>5</v>
      </c>
      <c r="N554" s="57" t="s">
        <v>2192</v>
      </c>
    </row>
    <row r="555" spans="1:14" x14ac:dyDescent="0.15">
      <c r="A555" s="52" t="s">
        <v>2197</v>
      </c>
      <c r="B555" s="52">
        <v>2</v>
      </c>
      <c r="C555" s="52" t="str">
        <f t="shared" si="8"/>
        <v/>
      </c>
      <c r="D555" s="52" t="s">
        <v>4062</v>
      </c>
      <c r="E555" s="53" t="s">
        <v>685</v>
      </c>
      <c r="F555" s="53"/>
      <c r="G555" s="53" t="s">
        <v>17</v>
      </c>
      <c r="H555" s="53" t="s">
        <v>34</v>
      </c>
      <c r="I555" s="53" t="s">
        <v>18</v>
      </c>
      <c r="J555" s="53"/>
      <c r="K555" s="53">
        <v>1</v>
      </c>
      <c r="L555" s="53">
        <v>0</v>
      </c>
      <c r="M555" s="53">
        <v>2</v>
      </c>
      <c r="N555" s="54" t="s">
        <v>2198</v>
      </c>
    </row>
    <row r="556" spans="1:14" x14ac:dyDescent="0.15">
      <c r="A556" s="55" t="s">
        <v>2207</v>
      </c>
      <c r="B556" s="55">
        <v>2</v>
      </c>
      <c r="C556" s="52" t="str">
        <f t="shared" si="8"/>
        <v/>
      </c>
      <c r="D556" s="52" t="s">
        <v>4062</v>
      </c>
      <c r="E556" s="56" t="s">
        <v>685</v>
      </c>
      <c r="F556" s="56"/>
      <c r="G556" s="56" t="s">
        <v>17</v>
      </c>
      <c r="H556" s="56" t="s">
        <v>24</v>
      </c>
      <c r="I556" s="56" t="s">
        <v>18</v>
      </c>
      <c r="J556" s="56"/>
      <c r="K556" s="56">
        <v>3</v>
      </c>
      <c r="L556" s="56">
        <v>2</v>
      </c>
      <c r="M556" s="56">
        <v>4</v>
      </c>
      <c r="N556" s="57" t="s">
        <v>2208</v>
      </c>
    </row>
    <row r="557" spans="1:14" x14ac:dyDescent="0.15">
      <c r="A557" s="58" t="s">
        <v>701</v>
      </c>
      <c r="B557" s="52">
        <v>2</v>
      </c>
      <c r="C557" s="52" t="str">
        <f t="shared" si="8"/>
        <v/>
      </c>
      <c r="D557" s="52" t="s">
        <v>4062</v>
      </c>
      <c r="E557" s="53" t="s">
        <v>685</v>
      </c>
      <c r="F557" s="53"/>
      <c r="G557" s="53" t="s">
        <v>17</v>
      </c>
      <c r="H557" s="53" t="s">
        <v>24</v>
      </c>
      <c r="I557" s="53" t="s">
        <v>18</v>
      </c>
      <c r="J557" s="53" t="s">
        <v>35</v>
      </c>
      <c r="K557" s="53">
        <v>4</v>
      </c>
      <c r="L557" s="53">
        <v>5</v>
      </c>
      <c r="M557" s="53">
        <v>6</v>
      </c>
      <c r="N557" s="54" t="s">
        <v>2201</v>
      </c>
    </row>
    <row r="558" spans="1:14" x14ac:dyDescent="0.15">
      <c r="A558" s="52" t="s">
        <v>702</v>
      </c>
      <c r="B558" s="52">
        <v>2</v>
      </c>
      <c r="C558" s="52" t="str">
        <f t="shared" si="8"/>
        <v/>
      </c>
      <c r="D558" s="52" t="s">
        <v>4062</v>
      </c>
      <c r="E558" s="53" t="s">
        <v>685</v>
      </c>
      <c r="F558" s="53"/>
      <c r="G558" s="53" t="s">
        <v>17</v>
      </c>
      <c r="H558" s="53" t="s">
        <v>24</v>
      </c>
      <c r="I558" s="53" t="s">
        <v>18</v>
      </c>
      <c r="J558" s="53" t="s">
        <v>35</v>
      </c>
      <c r="K558" s="53">
        <v>4</v>
      </c>
      <c r="L558" s="53">
        <v>3</v>
      </c>
      <c r="M558" s="53">
        <v>5</v>
      </c>
      <c r="N558" s="54" t="s">
        <v>2196</v>
      </c>
    </row>
    <row r="559" spans="1:14" x14ac:dyDescent="0.15">
      <c r="A559" s="52" t="s">
        <v>2209</v>
      </c>
      <c r="B559" s="52">
        <v>2</v>
      </c>
      <c r="C559" s="52" t="str">
        <f t="shared" si="8"/>
        <v/>
      </c>
      <c r="D559" s="52" t="s">
        <v>4062</v>
      </c>
      <c r="E559" s="53" t="s">
        <v>685</v>
      </c>
      <c r="F559" s="53"/>
      <c r="G559" s="53" t="s">
        <v>17</v>
      </c>
      <c r="H559" s="53" t="s">
        <v>24</v>
      </c>
      <c r="I559" s="53" t="s">
        <v>18</v>
      </c>
      <c r="J559" s="53"/>
      <c r="K559" s="53">
        <v>5</v>
      </c>
      <c r="L559" s="53">
        <v>5</v>
      </c>
      <c r="M559" s="53">
        <v>4</v>
      </c>
      <c r="N559" s="54" t="s">
        <v>2210</v>
      </c>
    </row>
    <row r="560" spans="1:14" x14ac:dyDescent="0.15">
      <c r="A560" s="52" t="s">
        <v>703</v>
      </c>
      <c r="B560" s="52">
        <v>2</v>
      </c>
      <c r="C560" s="52" t="str">
        <f t="shared" si="8"/>
        <v/>
      </c>
      <c r="D560" s="52" t="s">
        <v>4062</v>
      </c>
      <c r="E560" s="53" t="s">
        <v>685</v>
      </c>
      <c r="F560" s="53"/>
      <c r="G560" s="53" t="s">
        <v>17</v>
      </c>
      <c r="H560" s="53" t="s">
        <v>34</v>
      </c>
      <c r="I560" s="53" t="s">
        <v>18</v>
      </c>
      <c r="J560" s="53"/>
      <c r="K560" s="53">
        <v>5</v>
      </c>
      <c r="L560" s="53">
        <v>3</v>
      </c>
      <c r="M560" s="53">
        <v>3</v>
      </c>
      <c r="N560" s="54" t="s">
        <v>2195</v>
      </c>
    </row>
    <row r="561" spans="1:14" x14ac:dyDescent="0.15">
      <c r="A561" s="52" t="s">
        <v>704</v>
      </c>
      <c r="B561" s="52">
        <v>2</v>
      </c>
      <c r="C561" s="52" t="str">
        <f t="shared" si="8"/>
        <v/>
      </c>
      <c r="D561" s="52" t="s">
        <v>4062</v>
      </c>
      <c r="E561" s="53" t="s">
        <v>685</v>
      </c>
      <c r="F561" s="53"/>
      <c r="G561" s="53" t="s">
        <v>17</v>
      </c>
      <c r="H561" s="53" t="s">
        <v>24</v>
      </c>
      <c r="I561" s="53" t="s">
        <v>18</v>
      </c>
      <c r="J561" s="53" t="s">
        <v>35</v>
      </c>
      <c r="K561" s="53">
        <v>6</v>
      </c>
      <c r="L561" s="53">
        <v>6</v>
      </c>
      <c r="M561" s="53">
        <v>4</v>
      </c>
      <c r="N561" s="54" t="s">
        <v>2200</v>
      </c>
    </row>
    <row r="562" spans="1:14" x14ac:dyDescent="0.15">
      <c r="A562" s="52" t="s">
        <v>705</v>
      </c>
      <c r="B562" s="52">
        <v>2</v>
      </c>
      <c r="C562" s="52" t="str">
        <f t="shared" si="8"/>
        <v/>
      </c>
      <c r="D562" s="52" t="s">
        <v>4062</v>
      </c>
      <c r="E562" s="53" t="s">
        <v>685</v>
      </c>
      <c r="F562" s="53"/>
      <c r="G562" s="53" t="s">
        <v>17</v>
      </c>
      <c r="H562" s="53" t="s">
        <v>24</v>
      </c>
      <c r="I562" s="53" t="s">
        <v>18</v>
      </c>
      <c r="J562" s="53" t="s">
        <v>35</v>
      </c>
      <c r="K562" s="53">
        <v>6</v>
      </c>
      <c r="L562" s="53">
        <v>6</v>
      </c>
      <c r="M562" s="53">
        <v>6</v>
      </c>
      <c r="N562" s="54" t="s">
        <v>2199</v>
      </c>
    </row>
    <row r="563" spans="1:14" x14ac:dyDescent="0.15">
      <c r="A563" s="52" t="s">
        <v>706</v>
      </c>
      <c r="B563" s="52">
        <v>1</v>
      </c>
      <c r="C563" s="52" t="str">
        <f t="shared" si="8"/>
        <v/>
      </c>
      <c r="D563" s="52">
        <v>1</v>
      </c>
      <c r="E563" s="53" t="s">
        <v>685</v>
      </c>
      <c r="F563" s="53"/>
      <c r="G563" s="53" t="s">
        <v>17</v>
      </c>
      <c r="H563" s="53" t="s">
        <v>30</v>
      </c>
      <c r="I563" s="53" t="s">
        <v>18</v>
      </c>
      <c r="J563" s="53"/>
      <c r="K563" s="53">
        <v>6</v>
      </c>
      <c r="L563" s="53">
        <v>5</v>
      </c>
      <c r="M563" s="53">
        <v>5</v>
      </c>
      <c r="N563" s="54" t="s">
        <v>2203</v>
      </c>
    </row>
    <row r="564" spans="1:14" x14ac:dyDescent="0.15">
      <c r="A564" s="52" t="s">
        <v>2204</v>
      </c>
      <c r="B564" s="52">
        <v>1</v>
      </c>
      <c r="C564" s="52" t="str">
        <f t="shared" si="8"/>
        <v/>
      </c>
      <c r="D564" s="52" t="s">
        <v>4062</v>
      </c>
      <c r="E564" s="53" t="s">
        <v>685</v>
      </c>
      <c r="F564" s="53"/>
      <c r="G564" s="53" t="s">
        <v>17</v>
      </c>
      <c r="H564" s="53" t="s">
        <v>30</v>
      </c>
      <c r="I564" s="53" t="s">
        <v>18</v>
      </c>
      <c r="J564" s="53"/>
      <c r="K564" s="53">
        <v>7</v>
      </c>
      <c r="L564" s="53">
        <v>8</v>
      </c>
      <c r="M564" s="53">
        <v>4</v>
      </c>
      <c r="N564" s="54" t="s">
        <v>2205</v>
      </c>
    </row>
    <row r="565" spans="1:14" x14ac:dyDescent="0.15">
      <c r="A565" s="55" t="s">
        <v>707</v>
      </c>
      <c r="B565" s="55">
        <v>1</v>
      </c>
      <c r="C565" s="52" t="str">
        <f t="shared" si="8"/>
        <v/>
      </c>
      <c r="D565" s="52" t="s">
        <v>4062</v>
      </c>
      <c r="E565" s="56" t="s">
        <v>685</v>
      </c>
      <c r="F565" s="56"/>
      <c r="G565" s="56" t="s">
        <v>17</v>
      </c>
      <c r="H565" s="56" t="s">
        <v>30</v>
      </c>
      <c r="I565" s="56" t="s">
        <v>18</v>
      </c>
      <c r="J565" s="56" t="s">
        <v>35</v>
      </c>
      <c r="K565" s="56">
        <v>8</v>
      </c>
      <c r="L565" s="56">
        <v>6</v>
      </c>
      <c r="M565" s="56">
        <v>8</v>
      </c>
      <c r="N565" s="57" t="s">
        <v>2206</v>
      </c>
    </row>
    <row r="566" spans="1:14" x14ac:dyDescent="0.15">
      <c r="A566" s="52" t="s">
        <v>708</v>
      </c>
      <c r="B566" s="52">
        <v>1</v>
      </c>
      <c r="C566" s="52" t="str">
        <f t="shared" si="8"/>
        <v/>
      </c>
      <c r="D566" s="52" t="s">
        <v>4062</v>
      </c>
      <c r="E566" s="53" t="s">
        <v>685</v>
      </c>
      <c r="F566" s="53"/>
      <c r="G566" s="53" t="s">
        <v>17</v>
      </c>
      <c r="H566" s="53" t="s">
        <v>30</v>
      </c>
      <c r="I566" s="53" t="s">
        <v>18</v>
      </c>
      <c r="J566" s="53"/>
      <c r="K566" s="53">
        <v>9</v>
      </c>
      <c r="L566" s="53">
        <v>9</v>
      </c>
      <c r="M566" s="53">
        <v>7</v>
      </c>
      <c r="N566" s="54" t="s">
        <v>2202</v>
      </c>
    </row>
    <row r="567" spans="1:14" x14ac:dyDescent="0.15">
      <c r="A567" s="52" t="s">
        <v>709</v>
      </c>
      <c r="B567" s="52">
        <v>1</v>
      </c>
      <c r="C567" s="52" t="str">
        <f t="shared" si="8"/>
        <v/>
      </c>
      <c r="D567" s="52" t="s">
        <v>4062</v>
      </c>
      <c r="E567" s="53" t="s">
        <v>685</v>
      </c>
      <c r="F567" s="53"/>
      <c r="G567" s="53" t="s">
        <v>17</v>
      </c>
      <c r="H567" s="53" t="s">
        <v>30</v>
      </c>
      <c r="I567" s="53" t="s">
        <v>18</v>
      </c>
      <c r="J567" s="53" t="s">
        <v>35</v>
      </c>
      <c r="K567" s="53">
        <v>9</v>
      </c>
      <c r="L567" s="53">
        <v>8</v>
      </c>
      <c r="M567" s="53">
        <v>8</v>
      </c>
      <c r="N567" s="54" t="s">
        <v>3589</v>
      </c>
    </row>
    <row r="568" spans="1:14" x14ac:dyDescent="0.15">
      <c r="A568" s="58" t="s">
        <v>710</v>
      </c>
      <c r="B568" s="52">
        <v>2</v>
      </c>
      <c r="C568" s="52" t="str">
        <f t="shared" si="8"/>
        <v/>
      </c>
      <c r="D568" s="52" t="s">
        <v>4062</v>
      </c>
      <c r="E568" s="53" t="s">
        <v>711</v>
      </c>
      <c r="F568" s="53"/>
      <c r="G568" s="53" t="s">
        <v>44</v>
      </c>
      <c r="H568" s="53" t="s">
        <v>24</v>
      </c>
      <c r="I568" s="53" t="s">
        <v>20</v>
      </c>
      <c r="J568" s="53"/>
      <c r="K568" s="53">
        <v>1</v>
      </c>
      <c r="L568" s="53">
        <v>0</v>
      </c>
      <c r="M568" s="53">
        <v>0</v>
      </c>
      <c r="N568" s="54" t="s">
        <v>3580</v>
      </c>
    </row>
    <row r="569" spans="1:14" x14ac:dyDescent="0.15">
      <c r="A569" s="52" t="s">
        <v>712</v>
      </c>
      <c r="B569" s="52">
        <v>2</v>
      </c>
      <c r="C569" s="52" t="str">
        <f t="shared" si="8"/>
        <v/>
      </c>
      <c r="D569" s="52" t="s">
        <v>4062</v>
      </c>
      <c r="E569" s="53" t="s">
        <v>711</v>
      </c>
      <c r="F569" s="53"/>
      <c r="G569" s="53" t="s">
        <v>44</v>
      </c>
      <c r="H569" s="53" t="s">
        <v>24</v>
      </c>
      <c r="I569" s="53" t="s">
        <v>18</v>
      </c>
      <c r="J569" s="53"/>
      <c r="K569" s="53">
        <v>2</v>
      </c>
      <c r="L569" s="53">
        <v>2</v>
      </c>
      <c r="M569" s="53">
        <v>1</v>
      </c>
      <c r="N569" s="54" t="s">
        <v>2101</v>
      </c>
    </row>
    <row r="570" spans="1:14" x14ac:dyDescent="0.15">
      <c r="A570" s="52" t="s">
        <v>713</v>
      </c>
      <c r="B570" s="52">
        <v>2</v>
      </c>
      <c r="C570" s="52" t="str">
        <f t="shared" si="8"/>
        <v/>
      </c>
      <c r="D570" s="52" t="s">
        <v>4062</v>
      </c>
      <c r="E570" s="53" t="s">
        <v>711</v>
      </c>
      <c r="F570" s="53"/>
      <c r="G570" s="53" t="s">
        <v>44</v>
      </c>
      <c r="H570" s="53" t="s">
        <v>34</v>
      </c>
      <c r="I570" s="53" t="s">
        <v>18</v>
      </c>
      <c r="J570" s="53"/>
      <c r="K570" s="53">
        <v>2</v>
      </c>
      <c r="L570" s="53">
        <v>2</v>
      </c>
      <c r="M570" s="53">
        <v>3</v>
      </c>
      <c r="N570" s="54" t="s">
        <v>2096</v>
      </c>
    </row>
    <row r="571" spans="1:14" x14ac:dyDescent="0.15">
      <c r="A571" s="52" t="s">
        <v>714</v>
      </c>
      <c r="B571" s="52">
        <v>1</v>
      </c>
      <c r="C571" s="52" t="str">
        <f t="shared" si="8"/>
        <v/>
      </c>
      <c r="D571" s="52" t="s">
        <v>4062</v>
      </c>
      <c r="E571" s="53" t="s">
        <v>711</v>
      </c>
      <c r="F571" s="53"/>
      <c r="G571" s="53" t="s">
        <v>44</v>
      </c>
      <c r="H571" s="53" t="s">
        <v>231</v>
      </c>
      <c r="I571" s="53" t="s">
        <v>20</v>
      </c>
      <c r="J571" s="53"/>
      <c r="K571" s="53">
        <v>3</v>
      </c>
      <c r="L571" s="53">
        <v>0</v>
      </c>
      <c r="M571" s="53">
        <v>0</v>
      </c>
      <c r="N571" s="54" t="s">
        <v>2103</v>
      </c>
    </row>
    <row r="572" spans="1:14" x14ac:dyDescent="0.15">
      <c r="A572" s="52" t="s">
        <v>2098</v>
      </c>
      <c r="B572" s="52">
        <v>2</v>
      </c>
      <c r="C572" s="52" t="str">
        <f t="shared" si="8"/>
        <v/>
      </c>
      <c r="D572" s="52" t="s">
        <v>4062</v>
      </c>
      <c r="E572" s="53" t="s">
        <v>711</v>
      </c>
      <c r="F572" s="53"/>
      <c r="G572" s="53" t="s">
        <v>44</v>
      </c>
      <c r="H572" s="53" t="s">
        <v>24</v>
      </c>
      <c r="I572" s="53" t="s">
        <v>18</v>
      </c>
      <c r="J572" s="53"/>
      <c r="K572" s="53">
        <v>4</v>
      </c>
      <c r="L572" s="53">
        <v>4</v>
      </c>
      <c r="M572" s="53">
        <v>4</v>
      </c>
      <c r="N572" s="54" t="s">
        <v>2099</v>
      </c>
    </row>
    <row r="573" spans="1:14" x14ac:dyDescent="0.15">
      <c r="A573" s="55" t="s">
        <v>715</v>
      </c>
      <c r="B573" s="55">
        <v>2</v>
      </c>
      <c r="C573" s="52" t="str">
        <f t="shared" si="8"/>
        <v/>
      </c>
      <c r="D573" s="52" t="s">
        <v>4062</v>
      </c>
      <c r="E573" s="56" t="s">
        <v>711</v>
      </c>
      <c r="F573" s="56"/>
      <c r="G573" s="56" t="s">
        <v>44</v>
      </c>
      <c r="H573" s="56" t="s">
        <v>34</v>
      </c>
      <c r="I573" s="56" t="s">
        <v>18</v>
      </c>
      <c r="J573" s="56" t="s">
        <v>59</v>
      </c>
      <c r="K573" s="56">
        <v>4</v>
      </c>
      <c r="L573" s="56">
        <v>5</v>
      </c>
      <c r="M573" s="56">
        <v>4</v>
      </c>
      <c r="N573" s="57" t="s">
        <v>2097</v>
      </c>
    </row>
    <row r="574" spans="1:14" x14ac:dyDescent="0.15">
      <c r="A574" s="52" t="s">
        <v>716</v>
      </c>
      <c r="B574" s="52">
        <v>1</v>
      </c>
      <c r="C574" s="52" t="str">
        <f t="shared" si="8"/>
        <v/>
      </c>
      <c r="D574" s="52" t="s">
        <v>4062</v>
      </c>
      <c r="E574" s="53" t="s">
        <v>711</v>
      </c>
      <c r="F574" s="53"/>
      <c r="G574" s="53" t="s">
        <v>44</v>
      </c>
      <c r="H574" s="53" t="s">
        <v>231</v>
      </c>
      <c r="I574" s="53" t="s">
        <v>20</v>
      </c>
      <c r="J574" s="53"/>
      <c r="K574" s="53">
        <v>4</v>
      </c>
      <c r="L574" s="53">
        <v>0</v>
      </c>
      <c r="M574" s="53">
        <v>0</v>
      </c>
      <c r="N574" s="54" t="s">
        <v>2102</v>
      </c>
    </row>
    <row r="575" spans="1:14" x14ac:dyDescent="0.15">
      <c r="A575" s="52" t="s">
        <v>717</v>
      </c>
      <c r="B575" s="52">
        <v>1</v>
      </c>
      <c r="C575" s="52" t="str">
        <f t="shared" si="8"/>
        <v/>
      </c>
      <c r="D575" s="52" t="s">
        <v>4062</v>
      </c>
      <c r="E575" s="53" t="s">
        <v>711</v>
      </c>
      <c r="F575" s="53"/>
      <c r="G575" s="53" t="s">
        <v>44</v>
      </c>
      <c r="H575" s="53" t="s">
        <v>34</v>
      </c>
      <c r="I575" s="53" t="s">
        <v>18</v>
      </c>
      <c r="J575" s="53"/>
      <c r="K575" s="53">
        <v>7</v>
      </c>
      <c r="L575" s="53">
        <v>6</v>
      </c>
      <c r="M575" s="53">
        <v>6</v>
      </c>
      <c r="N575" s="54" t="s">
        <v>2100</v>
      </c>
    </row>
    <row r="576" spans="1:14" x14ac:dyDescent="0.15">
      <c r="A576" s="52" t="s">
        <v>718</v>
      </c>
      <c r="B576" s="52">
        <v>0</v>
      </c>
      <c r="C576" s="52" t="str">
        <f t="shared" si="8"/>
        <v/>
      </c>
      <c r="D576" s="52" t="s">
        <v>4062</v>
      </c>
      <c r="E576" s="53" t="s">
        <v>711</v>
      </c>
      <c r="F576" s="53"/>
      <c r="G576" s="53" t="s">
        <v>44</v>
      </c>
      <c r="H576" s="53" t="s">
        <v>30</v>
      </c>
      <c r="I576" s="53" t="s">
        <v>18</v>
      </c>
      <c r="J576" s="53"/>
      <c r="K576" s="53">
        <v>9</v>
      </c>
      <c r="L576" s="53">
        <v>5</v>
      </c>
      <c r="M576" s="53">
        <v>5</v>
      </c>
      <c r="N576" s="54" t="s">
        <v>2104</v>
      </c>
    </row>
    <row r="577" spans="1:14" x14ac:dyDescent="0.15">
      <c r="A577" s="52" t="s">
        <v>2116</v>
      </c>
      <c r="B577" s="52">
        <v>2</v>
      </c>
      <c r="C577" s="52" t="str">
        <f t="shared" si="8"/>
        <v/>
      </c>
      <c r="D577" s="52" t="s">
        <v>4062</v>
      </c>
      <c r="E577" s="53" t="s">
        <v>711</v>
      </c>
      <c r="F577" s="53"/>
      <c r="G577" s="53" t="s">
        <v>55</v>
      </c>
      <c r="H577" s="53" t="s">
        <v>24</v>
      </c>
      <c r="I577" s="53" t="s">
        <v>18</v>
      </c>
      <c r="J577" s="53"/>
      <c r="K577" s="53">
        <v>1</v>
      </c>
      <c r="L577" s="53">
        <v>2</v>
      </c>
      <c r="M577" s="53">
        <v>1</v>
      </c>
      <c r="N577" s="54" t="s">
        <v>2117</v>
      </c>
    </row>
    <row r="578" spans="1:14" x14ac:dyDescent="0.15">
      <c r="A578" s="55" t="s">
        <v>719</v>
      </c>
      <c r="B578" s="55">
        <v>2</v>
      </c>
      <c r="C578" s="52" t="str">
        <f t="shared" si="8"/>
        <v/>
      </c>
      <c r="D578" s="52" t="s">
        <v>4062</v>
      </c>
      <c r="E578" s="56" t="s">
        <v>711</v>
      </c>
      <c r="F578" s="56"/>
      <c r="G578" s="56" t="s">
        <v>55</v>
      </c>
      <c r="H578" s="56" t="s">
        <v>24</v>
      </c>
      <c r="I578" s="56" t="s">
        <v>20</v>
      </c>
      <c r="J578" s="56"/>
      <c r="K578" s="56">
        <v>2</v>
      </c>
      <c r="L578" s="56">
        <v>0</v>
      </c>
      <c r="M578" s="56">
        <v>0</v>
      </c>
      <c r="N578" s="57" t="s">
        <v>2118</v>
      </c>
    </row>
    <row r="579" spans="1:14" x14ac:dyDescent="0.15">
      <c r="A579" s="52" t="s">
        <v>720</v>
      </c>
      <c r="B579" s="52">
        <v>2</v>
      </c>
      <c r="C579" s="52" t="str">
        <f t="shared" ref="C579:C642" si="9">IF(D579="","",IF(D579&gt;B579,D579-B579,""))</f>
        <v/>
      </c>
      <c r="D579" s="52" t="s">
        <v>4062</v>
      </c>
      <c r="E579" s="53" t="s">
        <v>711</v>
      </c>
      <c r="F579" s="53"/>
      <c r="G579" s="53" t="s">
        <v>55</v>
      </c>
      <c r="H579" s="53" t="s">
        <v>24</v>
      </c>
      <c r="I579" s="53" t="s">
        <v>18</v>
      </c>
      <c r="J579" s="53" t="s">
        <v>59</v>
      </c>
      <c r="K579" s="53">
        <v>2</v>
      </c>
      <c r="L579" s="53">
        <v>3</v>
      </c>
      <c r="M579" s="53">
        <v>2</v>
      </c>
      <c r="N579" s="54" t="s">
        <v>2115</v>
      </c>
    </row>
    <row r="580" spans="1:14" x14ac:dyDescent="0.15">
      <c r="A580" s="55" t="s">
        <v>721</v>
      </c>
      <c r="B580" s="55">
        <v>1</v>
      </c>
      <c r="C580" s="52" t="str">
        <f t="shared" si="9"/>
        <v/>
      </c>
      <c r="D580" s="52" t="s">
        <v>4062</v>
      </c>
      <c r="E580" s="56" t="s">
        <v>711</v>
      </c>
      <c r="F580" s="56"/>
      <c r="G580" s="56" t="s">
        <v>55</v>
      </c>
      <c r="H580" s="56" t="s">
        <v>231</v>
      </c>
      <c r="I580" s="56" t="s">
        <v>20</v>
      </c>
      <c r="J580" s="56"/>
      <c r="K580" s="56">
        <v>2</v>
      </c>
      <c r="L580" s="56">
        <v>0</v>
      </c>
      <c r="M580" s="56">
        <v>0</v>
      </c>
      <c r="N580" s="57" t="s">
        <v>2119</v>
      </c>
    </row>
    <row r="581" spans="1:14" x14ac:dyDescent="0.15">
      <c r="A581" s="52" t="s">
        <v>722</v>
      </c>
      <c r="B581" s="52">
        <v>2</v>
      </c>
      <c r="C581" s="52" t="str">
        <f t="shared" si="9"/>
        <v/>
      </c>
      <c r="D581" s="52" t="s">
        <v>4062</v>
      </c>
      <c r="E581" s="53" t="s">
        <v>711</v>
      </c>
      <c r="F581" s="53"/>
      <c r="G581" s="53" t="s">
        <v>55</v>
      </c>
      <c r="H581" s="53" t="s">
        <v>34</v>
      </c>
      <c r="I581" s="53" t="s">
        <v>20</v>
      </c>
      <c r="J581" s="53"/>
      <c r="K581" s="53">
        <v>3</v>
      </c>
      <c r="L581" s="53">
        <v>0</v>
      </c>
      <c r="M581" s="53">
        <v>0</v>
      </c>
      <c r="N581" s="54" t="s">
        <v>3582</v>
      </c>
    </row>
    <row r="582" spans="1:14" x14ac:dyDescent="0.15">
      <c r="A582" s="52" t="s">
        <v>723</v>
      </c>
      <c r="B582" s="52">
        <v>0</v>
      </c>
      <c r="C582" s="52" t="str">
        <f t="shared" si="9"/>
        <v/>
      </c>
      <c r="D582" s="52" t="s">
        <v>4062</v>
      </c>
      <c r="E582" s="53" t="s">
        <v>711</v>
      </c>
      <c r="F582" s="53"/>
      <c r="G582" s="53" t="s">
        <v>55</v>
      </c>
      <c r="H582" s="53" t="s">
        <v>231</v>
      </c>
      <c r="I582" s="53" t="s">
        <v>18</v>
      </c>
      <c r="J582" s="53"/>
      <c r="K582" s="53">
        <v>3</v>
      </c>
      <c r="L582" s="53">
        <v>4</v>
      </c>
      <c r="M582" s="53">
        <v>2</v>
      </c>
      <c r="N582" s="54" t="s">
        <v>2114</v>
      </c>
    </row>
    <row r="583" spans="1:14" x14ac:dyDescent="0.15">
      <c r="A583" s="52" t="s">
        <v>724</v>
      </c>
      <c r="B583" s="52">
        <v>0</v>
      </c>
      <c r="C583" s="52" t="str">
        <f t="shared" si="9"/>
        <v/>
      </c>
      <c r="D583" s="52" t="s">
        <v>4062</v>
      </c>
      <c r="E583" s="53" t="s">
        <v>711</v>
      </c>
      <c r="F583" s="53"/>
      <c r="G583" s="53" t="s">
        <v>55</v>
      </c>
      <c r="H583" s="53" t="s">
        <v>30</v>
      </c>
      <c r="I583" s="53" t="s">
        <v>18</v>
      </c>
      <c r="J583" s="53" t="s">
        <v>59</v>
      </c>
      <c r="K583" s="53">
        <v>3</v>
      </c>
      <c r="L583" s="53">
        <v>4</v>
      </c>
      <c r="M583" s="53">
        <v>2</v>
      </c>
      <c r="N583" s="54" t="s">
        <v>2122</v>
      </c>
    </row>
    <row r="584" spans="1:14" x14ac:dyDescent="0.15">
      <c r="A584" s="52" t="s">
        <v>725</v>
      </c>
      <c r="B584" s="52">
        <v>1</v>
      </c>
      <c r="C584" s="52" t="str">
        <f t="shared" si="9"/>
        <v/>
      </c>
      <c r="D584" s="52" t="s">
        <v>4062</v>
      </c>
      <c r="E584" s="53" t="s">
        <v>711</v>
      </c>
      <c r="F584" s="53"/>
      <c r="G584" s="53" t="s">
        <v>55</v>
      </c>
      <c r="H584" s="53" t="s">
        <v>34</v>
      </c>
      <c r="I584" s="53" t="s">
        <v>18</v>
      </c>
      <c r="J584" s="53"/>
      <c r="K584" s="53">
        <v>5</v>
      </c>
      <c r="L584" s="53">
        <v>3</v>
      </c>
      <c r="M584" s="53">
        <v>3</v>
      </c>
      <c r="N584" s="54" t="s">
        <v>2070</v>
      </c>
    </row>
    <row r="585" spans="1:14" x14ac:dyDescent="0.15">
      <c r="A585" s="55" t="s">
        <v>726</v>
      </c>
      <c r="B585" s="55">
        <v>2</v>
      </c>
      <c r="C585" s="52" t="str">
        <f t="shared" si="9"/>
        <v/>
      </c>
      <c r="D585" s="52" t="s">
        <v>4062</v>
      </c>
      <c r="E585" s="56" t="s">
        <v>711</v>
      </c>
      <c r="F585" s="56"/>
      <c r="G585" s="56" t="s">
        <v>55</v>
      </c>
      <c r="H585" s="56" t="s">
        <v>34</v>
      </c>
      <c r="I585" s="56" t="s">
        <v>20</v>
      </c>
      <c r="J585" s="56"/>
      <c r="K585" s="56">
        <v>6</v>
      </c>
      <c r="L585" s="56">
        <v>0</v>
      </c>
      <c r="M585" s="56">
        <v>0</v>
      </c>
      <c r="N585" s="57" t="s">
        <v>2120</v>
      </c>
    </row>
    <row r="586" spans="1:14" x14ac:dyDescent="0.15">
      <c r="A586" s="55" t="s">
        <v>727</v>
      </c>
      <c r="B586" s="55">
        <v>0</v>
      </c>
      <c r="C586" s="52" t="str">
        <f t="shared" si="9"/>
        <v/>
      </c>
      <c r="D586" s="52" t="s">
        <v>4062</v>
      </c>
      <c r="E586" s="56" t="s">
        <v>711</v>
      </c>
      <c r="F586" s="56"/>
      <c r="G586" s="56" t="s">
        <v>55</v>
      </c>
      <c r="H586" s="56" t="s">
        <v>30</v>
      </c>
      <c r="I586" s="56" t="s">
        <v>18</v>
      </c>
      <c r="J586" s="56" t="s">
        <v>59</v>
      </c>
      <c r="K586" s="56">
        <v>7</v>
      </c>
      <c r="L586" s="56">
        <v>4</v>
      </c>
      <c r="M586" s="56">
        <v>2</v>
      </c>
      <c r="N586" s="57" t="s">
        <v>2121</v>
      </c>
    </row>
    <row r="587" spans="1:14" x14ac:dyDescent="0.15">
      <c r="A587" s="52" t="s">
        <v>728</v>
      </c>
      <c r="B587" s="52">
        <v>2</v>
      </c>
      <c r="C587" s="52" t="str">
        <f t="shared" si="9"/>
        <v/>
      </c>
      <c r="D587" s="52" t="s">
        <v>4062</v>
      </c>
      <c r="E587" s="53" t="s">
        <v>711</v>
      </c>
      <c r="F587" s="53"/>
      <c r="G587" s="53" t="s">
        <v>23</v>
      </c>
      <c r="H587" s="53" t="s">
        <v>231</v>
      </c>
      <c r="I587" s="53" t="s">
        <v>20</v>
      </c>
      <c r="J587" s="53"/>
      <c r="K587" s="53">
        <v>1</v>
      </c>
      <c r="L587" s="53">
        <v>0</v>
      </c>
      <c r="M587" s="53">
        <v>0</v>
      </c>
      <c r="N587" s="54" t="s">
        <v>3577</v>
      </c>
    </row>
    <row r="588" spans="1:14" x14ac:dyDescent="0.15">
      <c r="A588" s="52" t="s">
        <v>729</v>
      </c>
      <c r="B588" s="52">
        <v>2</v>
      </c>
      <c r="C588" s="52" t="str">
        <f t="shared" si="9"/>
        <v/>
      </c>
      <c r="D588" s="52" t="s">
        <v>4062</v>
      </c>
      <c r="E588" s="53" t="s">
        <v>711</v>
      </c>
      <c r="F588" s="53"/>
      <c r="G588" s="53" t="s">
        <v>23</v>
      </c>
      <c r="H588" s="53" t="s">
        <v>34</v>
      </c>
      <c r="I588" s="53" t="s">
        <v>18</v>
      </c>
      <c r="J588" s="53"/>
      <c r="K588" s="53">
        <v>2</v>
      </c>
      <c r="L588" s="53">
        <v>3</v>
      </c>
      <c r="M588" s="53">
        <v>2</v>
      </c>
      <c r="N588" s="54" t="s">
        <v>2065</v>
      </c>
    </row>
    <row r="589" spans="1:14" x14ac:dyDescent="0.15">
      <c r="A589" s="52" t="s">
        <v>730</v>
      </c>
      <c r="B589" s="52">
        <v>2</v>
      </c>
      <c r="C589" s="52" t="str">
        <f t="shared" si="9"/>
        <v/>
      </c>
      <c r="D589" s="52" t="s">
        <v>4062</v>
      </c>
      <c r="E589" s="53" t="s">
        <v>711</v>
      </c>
      <c r="F589" s="53"/>
      <c r="G589" s="53" t="s">
        <v>23</v>
      </c>
      <c r="H589" s="53" t="s">
        <v>24</v>
      </c>
      <c r="I589" s="53" t="s">
        <v>18</v>
      </c>
      <c r="J589" s="53"/>
      <c r="K589" s="53">
        <v>3</v>
      </c>
      <c r="L589" s="53">
        <v>3</v>
      </c>
      <c r="M589" s="53">
        <v>4</v>
      </c>
      <c r="N589" s="54" t="s">
        <v>2068</v>
      </c>
    </row>
    <row r="590" spans="1:14" x14ac:dyDescent="0.15">
      <c r="A590" s="52" t="s">
        <v>731</v>
      </c>
      <c r="B590" s="52">
        <v>1</v>
      </c>
      <c r="C590" s="52" t="str">
        <f t="shared" si="9"/>
        <v/>
      </c>
      <c r="D590" s="52" t="s">
        <v>4062</v>
      </c>
      <c r="E590" s="53" t="s">
        <v>711</v>
      </c>
      <c r="F590" s="53"/>
      <c r="G590" s="53" t="s">
        <v>23</v>
      </c>
      <c r="H590" s="53" t="s">
        <v>34</v>
      </c>
      <c r="I590" s="53" t="s">
        <v>20</v>
      </c>
      <c r="J590" s="53"/>
      <c r="K590" s="53">
        <v>3</v>
      </c>
      <c r="L590" s="53">
        <v>0</v>
      </c>
      <c r="M590" s="53">
        <v>0</v>
      </c>
      <c r="N590" s="54" t="s">
        <v>2066</v>
      </c>
    </row>
    <row r="591" spans="1:14" x14ac:dyDescent="0.15">
      <c r="A591" s="52" t="s">
        <v>732</v>
      </c>
      <c r="B591" s="52">
        <v>2</v>
      </c>
      <c r="C591" s="52" t="str">
        <f t="shared" si="9"/>
        <v/>
      </c>
      <c r="D591" s="52" t="s">
        <v>4062</v>
      </c>
      <c r="E591" s="53" t="s">
        <v>711</v>
      </c>
      <c r="F591" s="53"/>
      <c r="G591" s="53" t="s">
        <v>23</v>
      </c>
      <c r="H591" s="53" t="s">
        <v>34</v>
      </c>
      <c r="I591" s="53" t="s">
        <v>20</v>
      </c>
      <c r="J591" s="53"/>
      <c r="K591" s="53">
        <v>3</v>
      </c>
      <c r="L591" s="53">
        <v>0</v>
      </c>
      <c r="M591" s="53">
        <v>0</v>
      </c>
      <c r="N591" s="54" t="s">
        <v>2064</v>
      </c>
    </row>
    <row r="592" spans="1:14" x14ac:dyDescent="0.15">
      <c r="A592" s="52" t="s">
        <v>733</v>
      </c>
      <c r="B592" s="52">
        <v>2</v>
      </c>
      <c r="C592" s="52" t="str">
        <f t="shared" si="9"/>
        <v/>
      </c>
      <c r="D592" s="52" t="s">
        <v>4062</v>
      </c>
      <c r="E592" s="53" t="s">
        <v>711</v>
      </c>
      <c r="F592" s="53"/>
      <c r="G592" s="53" t="s">
        <v>23</v>
      </c>
      <c r="H592" s="53" t="s">
        <v>24</v>
      </c>
      <c r="I592" s="53" t="s">
        <v>18</v>
      </c>
      <c r="J592" s="53"/>
      <c r="K592" s="53">
        <v>4</v>
      </c>
      <c r="L592" s="53">
        <v>3</v>
      </c>
      <c r="M592" s="53">
        <v>5</v>
      </c>
      <c r="N592" s="54" t="s">
        <v>2067</v>
      </c>
    </row>
    <row r="593" spans="1:14" x14ac:dyDescent="0.15">
      <c r="A593" s="52" t="s">
        <v>734</v>
      </c>
      <c r="B593" s="52">
        <v>2</v>
      </c>
      <c r="C593" s="52" t="str">
        <f t="shared" si="9"/>
        <v/>
      </c>
      <c r="D593" s="52" t="s">
        <v>4062</v>
      </c>
      <c r="E593" s="53" t="s">
        <v>711</v>
      </c>
      <c r="F593" s="53"/>
      <c r="G593" s="53" t="s">
        <v>23</v>
      </c>
      <c r="H593" s="53" t="s">
        <v>24</v>
      </c>
      <c r="I593" s="53" t="s">
        <v>20</v>
      </c>
      <c r="J593" s="53"/>
      <c r="K593" s="53">
        <v>5</v>
      </c>
      <c r="L593" s="53">
        <v>0</v>
      </c>
      <c r="M593" s="53">
        <v>0</v>
      </c>
      <c r="N593" s="54" t="s">
        <v>3576</v>
      </c>
    </row>
    <row r="594" spans="1:14" x14ac:dyDescent="0.15">
      <c r="A594" s="52" t="s">
        <v>735</v>
      </c>
      <c r="B594" s="52">
        <v>0</v>
      </c>
      <c r="C594" s="52" t="str">
        <f t="shared" si="9"/>
        <v/>
      </c>
      <c r="D594" s="52" t="s">
        <v>4062</v>
      </c>
      <c r="E594" s="53" t="s">
        <v>711</v>
      </c>
      <c r="F594" s="53"/>
      <c r="G594" s="53" t="s">
        <v>23</v>
      </c>
      <c r="H594" s="53" t="s">
        <v>231</v>
      </c>
      <c r="I594" s="53" t="s">
        <v>18</v>
      </c>
      <c r="J594" s="53" t="s">
        <v>35</v>
      </c>
      <c r="K594" s="53">
        <v>6</v>
      </c>
      <c r="L594" s="53">
        <v>6</v>
      </c>
      <c r="M594" s="53">
        <v>6</v>
      </c>
      <c r="N594" s="54" t="s">
        <v>736</v>
      </c>
    </row>
    <row r="595" spans="1:14" x14ac:dyDescent="0.15">
      <c r="A595" s="55" t="s">
        <v>737</v>
      </c>
      <c r="B595" s="55">
        <v>1</v>
      </c>
      <c r="C595" s="52" t="str">
        <f t="shared" si="9"/>
        <v/>
      </c>
      <c r="D595" s="52" t="s">
        <v>4062</v>
      </c>
      <c r="E595" s="56" t="s">
        <v>711</v>
      </c>
      <c r="F595" s="56"/>
      <c r="G595" s="56" t="s">
        <v>23</v>
      </c>
      <c r="H595" s="56" t="s">
        <v>30</v>
      </c>
      <c r="I595" s="56" t="s">
        <v>18</v>
      </c>
      <c r="J595" s="56"/>
      <c r="K595" s="56">
        <v>8</v>
      </c>
      <c r="L595" s="56">
        <v>7</v>
      </c>
      <c r="M595" s="56">
        <v>7</v>
      </c>
      <c r="N595" s="57" t="s">
        <v>2069</v>
      </c>
    </row>
    <row r="596" spans="1:14" x14ac:dyDescent="0.15">
      <c r="A596" s="52" t="s">
        <v>738</v>
      </c>
      <c r="B596" s="52">
        <v>2</v>
      </c>
      <c r="C596" s="52" t="str">
        <f t="shared" si="9"/>
        <v/>
      </c>
      <c r="D596" s="52">
        <v>2</v>
      </c>
      <c r="E596" s="53" t="s">
        <v>711</v>
      </c>
      <c r="F596" s="53"/>
      <c r="G596" s="53" t="s">
        <v>79</v>
      </c>
      <c r="H596" s="53" t="s">
        <v>34</v>
      </c>
      <c r="I596" s="53" t="s">
        <v>20</v>
      </c>
      <c r="J596" s="53"/>
      <c r="K596" s="53">
        <v>1</v>
      </c>
      <c r="L596" s="53">
        <v>0</v>
      </c>
      <c r="M596" s="53">
        <v>0</v>
      </c>
      <c r="N596" s="54" t="s">
        <v>2133</v>
      </c>
    </row>
    <row r="597" spans="1:14" x14ac:dyDescent="0.15">
      <c r="A597" s="52" t="s">
        <v>739</v>
      </c>
      <c r="B597" s="52">
        <v>2</v>
      </c>
      <c r="C597" s="52" t="str">
        <f t="shared" si="9"/>
        <v/>
      </c>
      <c r="D597" s="52" t="s">
        <v>4062</v>
      </c>
      <c r="E597" s="53" t="s">
        <v>711</v>
      </c>
      <c r="F597" s="53"/>
      <c r="G597" s="53" t="s">
        <v>79</v>
      </c>
      <c r="H597" s="53" t="s">
        <v>34</v>
      </c>
      <c r="I597" s="53" t="s">
        <v>87</v>
      </c>
      <c r="J597" s="53"/>
      <c r="K597" s="53">
        <v>2</v>
      </c>
      <c r="L597" s="53">
        <v>2</v>
      </c>
      <c r="M597" s="53">
        <v>0</v>
      </c>
      <c r="N597" s="54" t="s">
        <v>2136</v>
      </c>
    </row>
    <row r="598" spans="1:14" x14ac:dyDescent="0.15">
      <c r="A598" s="52" t="s">
        <v>740</v>
      </c>
      <c r="B598" s="52">
        <v>2</v>
      </c>
      <c r="C598" s="52" t="str">
        <f t="shared" si="9"/>
        <v/>
      </c>
      <c r="D598" s="52" t="s">
        <v>4062</v>
      </c>
      <c r="E598" s="53" t="s">
        <v>711</v>
      </c>
      <c r="F598" s="53"/>
      <c r="G598" s="53" t="s">
        <v>79</v>
      </c>
      <c r="H598" s="53" t="s">
        <v>24</v>
      </c>
      <c r="I598" s="53" t="s">
        <v>20</v>
      </c>
      <c r="J598" s="53"/>
      <c r="K598" s="53">
        <v>3</v>
      </c>
      <c r="L598" s="53">
        <v>0</v>
      </c>
      <c r="M598" s="53">
        <v>0</v>
      </c>
      <c r="N598" s="54" t="s">
        <v>2134</v>
      </c>
    </row>
    <row r="599" spans="1:14" x14ac:dyDescent="0.15">
      <c r="A599" s="52" t="s">
        <v>741</v>
      </c>
      <c r="B599" s="52">
        <v>2</v>
      </c>
      <c r="C599" s="52" t="str">
        <f t="shared" si="9"/>
        <v/>
      </c>
      <c r="D599" s="52">
        <v>2</v>
      </c>
      <c r="E599" s="53" t="s">
        <v>711</v>
      </c>
      <c r="F599" s="53"/>
      <c r="G599" s="53" t="s">
        <v>79</v>
      </c>
      <c r="H599" s="53" t="s">
        <v>24</v>
      </c>
      <c r="I599" s="53" t="s">
        <v>18</v>
      </c>
      <c r="J599" s="53"/>
      <c r="K599" s="53">
        <v>3</v>
      </c>
      <c r="L599" s="53">
        <v>2</v>
      </c>
      <c r="M599" s="53">
        <v>4</v>
      </c>
      <c r="N599" s="54" t="s">
        <v>2135</v>
      </c>
    </row>
    <row r="600" spans="1:14" x14ac:dyDescent="0.15">
      <c r="A600" s="55" t="s">
        <v>742</v>
      </c>
      <c r="B600" s="55">
        <v>2</v>
      </c>
      <c r="C600" s="52" t="str">
        <f t="shared" si="9"/>
        <v/>
      </c>
      <c r="D600" s="52" t="s">
        <v>4062</v>
      </c>
      <c r="E600" s="56" t="s">
        <v>711</v>
      </c>
      <c r="F600" s="56"/>
      <c r="G600" s="56" t="s">
        <v>79</v>
      </c>
      <c r="H600" s="56" t="s">
        <v>24</v>
      </c>
      <c r="I600" s="56" t="s">
        <v>18</v>
      </c>
      <c r="J600" s="56" t="s">
        <v>31</v>
      </c>
      <c r="K600" s="56">
        <v>4</v>
      </c>
      <c r="L600" s="56">
        <v>3</v>
      </c>
      <c r="M600" s="56">
        <v>4</v>
      </c>
      <c r="N600" s="57" t="s">
        <v>743</v>
      </c>
    </row>
    <row r="601" spans="1:14" x14ac:dyDescent="0.15">
      <c r="A601" s="56" t="s">
        <v>744</v>
      </c>
      <c r="B601" s="55">
        <v>2</v>
      </c>
      <c r="C601" s="52" t="str">
        <f t="shared" si="9"/>
        <v/>
      </c>
      <c r="D601" s="52" t="s">
        <v>4062</v>
      </c>
      <c r="E601" s="56" t="s">
        <v>711</v>
      </c>
      <c r="F601" s="56"/>
      <c r="G601" s="56" t="s">
        <v>79</v>
      </c>
      <c r="H601" s="56" t="s">
        <v>34</v>
      </c>
      <c r="I601" s="56" t="s">
        <v>18</v>
      </c>
      <c r="J601" s="56"/>
      <c r="K601" s="56">
        <v>5</v>
      </c>
      <c r="L601" s="56">
        <v>5</v>
      </c>
      <c r="M601" s="56">
        <v>5</v>
      </c>
      <c r="N601" s="57" t="s">
        <v>3743</v>
      </c>
    </row>
    <row r="602" spans="1:14" x14ac:dyDescent="0.15">
      <c r="A602" s="52" t="s">
        <v>745</v>
      </c>
      <c r="B602" s="52">
        <v>1</v>
      </c>
      <c r="C602" s="52" t="str">
        <f t="shared" si="9"/>
        <v/>
      </c>
      <c r="D602" s="52" t="s">
        <v>4062</v>
      </c>
      <c r="E602" s="53" t="s">
        <v>711</v>
      </c>
      <c r="F602" s="53"/>
      <c r="G602" s="53" t="s">
        <v>79</v>
      </c>
      <c r="H602" s="53" t="s">
        <v>231</v>
      </c>
      <c r="I602" s="53" t="s">
        <v>20</v>
      </c>
      <c r="J602" s="53"/>
      <c r="K602" s="53">
        <v>6</v>
      </c>
      <c r="L602" s="53">
        <v>0</v>
      </c>
      <c r="M602" s="53">
        <v>0</v>
      </c>
      <c r="N602" s="54" t="s">
        <v>2137</v>
      </c>
    </row>
    <row r="603" spans="1:14" x14ac:dyDescent="0.15">
      <c r="A603" s="52" t="s">
        <v>746</v>
      </c>
      <c r="B603" s="52">
        <v>2</v>
      </c>
      <c r="C603" s="52" t="str">
        <f t="shared" si="9"/>
        <v/>
      </c>
      <c r="D603" s="52">
        <v>2</v>
      </c>
      <c r="E603" s="53" t="s">
        <v>711</v>
      </c>
      <c r="F603" s="53"/>
      <c r="G603" s="53" t="s">
        <v>79</v>
      </c>
      <c r="H603" s="53" t="s">
        <v>231</v>
      </c>
      <c r="I603" s="53" t="s">
        <v>18</v>
      </c>
      <c r="J603" s="53"/>
      <c r="K603" s="53">
        <v>6</v>
      </c>
      <c r="L603" s="53">
        <v>6</v>
      </c>
      <c r="M603" s="53">
        <v>6</v>
      </c>
      <c r="N603" s="54" t="s">
        <v>2138</v>
      </c>
    </row>
    <row r="604" spans="1:14" x14ac:dyDescent="0.15">
      <c r="A604" s="52" t="s">
        <v>747</v>
      </c>
      <c r="B604" s="52">
        <v>0</v>
      </c>
      <c r="C604" s="52" t="str">
        <f t="shared" si="9"/>
        <v/>
      </c>
      <c r="D604" s="52" t="s">
        <v>4062</v>
      </c>
      <c r="E604" s="53" t="s">
        <v>711</v>
      </c>
      <c r="F604" s="53"/>
      <c r="G604" s="53" t="s">
        <v>79</v>
      </c>
      <c r="H604" s="53" t="s">
        <v>30</v>
      </c>
      <c r="I604" s="53" t="s">
        <v>18</v>
      </c>
      <c r="J604" s="53"/>
      <c r="K604" s="53">
        <v>7</v>
      </c>
      <c r="L604" s="53">
        <v>3</v>
      </c>
      <c r="M604" s="53">
        <v>7</v>
      </c>
      <c r="N604" s="54" t="s">
        <v>2140</v>
      </c>
    </row>
    <row r="605" spans="1:14" x14ac:dyDescent="0.15">
      <c r="A605" s="55" t="s">
        <v>748</v>
      </c>
      <c r="B605" s="55">
        <v>2</v>
      </c>
      <c r="C605" s="52" t="str">
        <f t="shared" si="9"/>
        <v/>
      </c>
      <c r="D605" s="52" t="s">
        <v>4062</v>
      </c>
      <c r="E605" s="56" t="s">
        <v>711</v>
      </c>
      <c r="F605" s="56"/>
      <c r="G605" s="56" t="s">
        <v>95</v>
      </c>
      <c r="H605" s="56" t="s">
        <v>24</v>
      </c>
      <c r="I605" s="56" t="s">
        <v>20</v>
      </c>
      <c r="J605" s="56"/>
      <c r="K605" s="56">
        <v>1</v>
      </c>
      <c r="L605" s="56">
        <v>0</v>
      </c>
      <c r="M605" s="56">
        <v>0</v>
      </c>
      <c r="N605" s="57" t="s">
        <v>2113</v>
      </c>
    </row>
    <row r="606" spans="1:14" x14ac:dyDescent="0.15">
      <c r="A606" s="52" t="s">
        <v>749</v>
      </c>
      <c r="B606" s="52">
        <v>2</v>
      </c>
      <c r="C606" s="52" t="str">
        <f t="shared" si="9"/>
        <v/>
      </c>
      <c r="D606" s="52" t="s">
        <v>4062</v>
      </c>
      <c r="E606" s="53" t="s">
        <v>711</v>
      </c>
      <c r="F606" s="53"/>
      <c r="G606" s="53" t="s">
        <v>95</v>
      </c>
      <c r="H606" s="53" t="s">
        <v>24</v>
      </c>
      <c r="I606" s="53" t="s">
        <v>20</v>
      </c>
      <c r="J606" s="53"/>
      <c r="K606" s="53">
        <v>1</v>
      </c>
      <c r="L606" s="53">
        <v>0</v>
      </c>
      <c r="M606" s="53">
        <v>0</v>
      </c>
      <c r="N606" s="54" t="s">
        <v>2073</v>
      </c>
    </row>
    <row r="607" spans="1:14" x14ac:dyDescent="0.15">
      <c r="A607" s="52" t="s">
        <v>750</v>
      </c>
      <c r="B607" s="52">
        <v>2</v>
      </c>
      <c r="C607" s="52" t="str">
        <f t="shared" si="9"/>
        <v/>
      </c>
      <c r="D607" s="52" t="s">
        <v>4062</v>
      </c>
      <c r="E607" s="53" t="s">
        <v>711</v>
      </c>
      <c r="F607" s="53"/>
      <c r="G607" s="53" t="s">
        <v>95</v>
      </c>
      <c r="H607" s="53" t="s">
        <v>34</v>
      </c>
      <c r="I607" s="53" t="s">
        <v>20</v>
      </c>
      <c r="J607" s="53"/>
      <c r="K607" s="53">
        <v>2</v>
      </c>
      <c r="L607" s="53">
        <v>0</v>
      </c>
      <c r="M607" s="53">
        <v>0</v>
      </c>
      <c r="N607" s="54" t="s">
        <v>2075</v>
      </c>
    </row>
    <row r="608" spans="1:14" x14ac:dyDescent="0.15">
      <c r="A608" s="55" t="s">
        <v>751</v>
      </c>
      <c r="B608" s="55">
        <v>1</v>
      </c>
      <c r="C608" s="52" t="str">
        <f t="shared" si="9"/>
        <v/>
      </c>
      <c r="D608" s="52" t="s">
        <v>4062</v>
      </c>
      <c r="E608" s="56" t="s">
        <v>711</v>
      </c>
      <c r="F608" s="56"/>
      <c r="G608" s="56" t="s">
        <v>95</v>
      </c>
      <c r="H608" s="56" t="s">
        <v>34</v>
      </c>
      <c r="I608" s="56" t="s">
        <v>18</v>
      </c>
      <c r="J608" s="56"/>
      <c r="K608" s="56">
        <v>2</v>
      </c>
      <c r="L608" s="56">
        <v>1</v>
      </c>
      <c r="M608" s="56">
        <v>4</v>
      </c>
      <c r="N608" s="57" t="s">
        <v>2051</v>
      </c>
    </row>
    <row r="609" spans="1:14" x14ac:dyDescent="0.15">
      <c r="A609" s="55" t="s">
        <v>752</v>
      </c>
      <c r="B609" s="55">
        <v>1</v>
      </c>
      <c r="C609" s="52" t="str">
        <f t="shared" si="9"/>
        <v/>
      </c>
      <c r="D609" s="52" t="s">
        <v>4062</v>
      </c>
      <c r="E609" s="56" t="s">
        <v>711</v>
      </c>
      <c r="F609" s="56"/>
      <c r="G609" s="56" t="s">
        <v>95</v>
      </c>
      <c r="H609" s="56" t="s">
        <v>231</v>
      </c>
      <c r="I609" s="56" t="s">
        <v>20</v>
      </c>
      <c r="J609" s="56"/>
      <c r="K609" s="56">
        <v>2</v>
      </c>
      <c r="L609" s="56">
        <v>0</v>
      </c>
      <c r="M609" s="56">
        <v>0</v>
      </c>
      <c r="N609" s="57" t="s">
        <v>2076</v>
      </c>
    </row>
    <row r="610" spans="1:14" x14ac:dyDescent="0.15">
      <c r="A610" s="52" t="s">
        <v>753</v>
      </c>
      <c r="B610" s="52">
        <v>2</v>
      </c>
      <c r="C610" s="52" t="str">
        <f t="shared" si="9"/>
        <v/>
      </c>
      <c r="D610" s="52" t="s">
        <v>4062</v>
      </c>
      <c r="E610" s="53" t="s">
        <v>711</v>
      </c>
      <c r="F610" s="53"/>
      <c r="G610" s="53" t="s">
        <v>95</v>
      </c>
      <c r="H610" s="53" t="s">
        <v>231</v>
      </c>
      <c r="I610" s="53" t="s">
        <v>18</v>
      </c>
      <c r="J610" s="53"/>
      <c r="K610" s="53">
        <v>3</v>
      </c>
      <c r="L610" s="53">
        <v>3</v>
      </c>
      <c r="M610" s="53">
        <v>3</v>
      </c>
      <c r="N610" s="54" t="s">
        <v>2074</v>
      </c>
    </row>
    <row r="611" spans="1:14" x14ac:dyDescent="0.15">
      <c r="A611" s="52" t="s">
        <v>754</v>
      </c>
      <c r="B611" s="52">
        <v>2</v>
      </c>
      <c r="C611" s="52" t="str">
        <f t="shared" si="9"/>
        <v/>
      </c>
      <c r="D611" s="52" t="s">
        <v>4062</v>
      </c>
      <c r="E611" s="53" t="s">
        <v>711</v>
      </c>
      <c r="F611" s="53"/>
      <c r="G611" s="53" t="s">
        <v>95</v>
      </c>
      <c r="H611" s="53" t="s">
        <v>24</v>
      </c>
      <c r="I611" s="53" t="s">
        <v>18</v>
      </c>
      <c r="J611" s="53"/>
      <c r="K611" s="53">
        <v>4</v>
      </c>
      <c r="L611" s="53">
        <v>3</v>
      </c>
      <c r="M611" s="53">
        <v>5</v>
      </c>
      <c r="N611" s="54" t="s">
        <v>2071</v>
      </c>
    </row>
    <row r="612" spans="1:14" x14ac:dyDescent="0.15">
      <c r="A612" s="58" t="s">
        <v>755</v>
      </c>
      <c r="B612" s="52">
        <v>1</v>
      </c>
      <c r="C612" s="52" t="str">
        <f t="shared" si="9"/>
        <v/>
      </c>
      <c r="D612" s="52" t="s">
        <v>4062</v>
      </c>
      <c r="E612" s="53" t="s">
        <v>711</v>
      </c>
      <c r="F612" s="53"/>
      <c r="G612" s="53" t="s">
        <v>95</v>
      </c>
      <c r="H612" s="53" t="s">
        <v>34</v>
      </c>
      <c r="I612" s="53" t="s">
        <v>18</v>
      </c>
      <c r="J612" s="53"/>
      <c r="K612" s="53">
        <v>4</v>
      </c>
      <c r="L612" s="53">
        <v>5</v>
      </c>
      <c r="M612" s="53">
        <v>4</v>
      </c>
      <c r="N612" s="54" t="s">
        <v>2072</v>
      </c>
    </row>
    <row r="613" spans="1:14" x14ac:dyDescent="0.15">
      <c r="A613" s="52" t="s">
        <v>756</v>
      </c>
      <c r="B613" s="52">
        <v>0</v>
      </c>
      <c r="C613" s="52" t="str">
        <f t="shared" si="9"/>
        <v/>
      </c>
      <c r="D613" s="52" t="s">
        <v>4062</v>
      </c>
      <c r="E613" s="53" t="s">
        <v>711</v>
      </c>
      <c r="F613" s="53"/>
      <c r="G613" s="53" t="s">
        <v>95</v>
      </c>
      <c r="H613" s="53" t="s">
        <v>30</v>
      </c>
      <c r="I613" s="53" t="s">
        <v>18</v>
      </c>
      <c r="J613" s="53"/>
      <c r="K613" s="53">
        <v>7</v>
      </c>
      <c r="L613" s="53">
        <v>5</v>
      </c>
      <c r="M613" s="53">
        <v>4</v>
      </c>
      <c r="N613" s="54" t="s">
        <v>2077</v>
      </c>
    </row>
    <row r="614" spans="1:14" x14ac:dyDescent="0.15">
      <c r="A614" s="58" t="s">
        <v>757</v>
      </c>
      <c r="B614" s="52">
        <v>2</v>
      </c>
      <c r="C614" s="52" t="str">
        <f t="shared" si="9"/>
        <v/>
      </c>
      <c r="D614" s="52">
        <v>2</v>
      </c>
      <c r="E614" s="53" t="s">
        <v>711</v>
      </c>
      <c r="F614" s="53"/>
      <c r="G614" s="53" t="s">
        <v>2088</v>
      </c>
      <c r="H614" s="53" t="s">
        <v>24</v>
      </c>
      <c r="I614" s="53" t="s">
        <v>18</v>
      </c>
      <c r="J614" s="53" t="s">
        <v>397</v>
      </c>
      <c r="K614" s="53">
        <v>1</v>
      </c>
      <c r="L614" s="53">
        <v>2</v>
      </c>
      <c r="M614" s="53">
        <v>1</v>
      </c>
      <c r="N614" s="54" t="s">
        <v>2090</v>
      </c>
    </row>
    <row r="615" spans="1:14" x14ac:dyDescent="0.15">
      <c r="A615" s="52" t="s">
        <v>758</v>
      </c>
      <c r="B615" s="52">
        <v>2</v>
      </c>
      <c r="C615" s="52" t="str">
        <f t="shared" si="9"/>
        <v/>
      </c>
      <c r="D615" s="52" t="s">
        <v>4062</v>
      </c>
      <c r="E615" s="53" t="s">
        <v>711</v>
      </c>
      <c r="F615" s="53"/>
      <c r="G615" s="53" t="s">
        <v>2088</v>
      </c>
      <c r="H615" s="53" t="s">
        <v>24</v>
      </c>
      <c r="I615" s="53" t="s">
        <v>18</v>
      </c>
      <c r="J615" s="53"/>
      <c r="K615" s="53">
        <v>2</v>
      </c>
      <c r="L615" s="53">
        <v>3</v>
      </c>
      <c r="M615" s="53">
        <v>2</v>
      </c>
      <c r="N615" s="54" t="s">
        <v>759</v>
      </c>
    </row>
    <row r="616" spans="1:14" x14ac:dyDescent="0.15">
      <c r="A616" s="52" t="s">
        <v>760</v>
      </c>
      <c r="B616" s="52">
        <v>2</v>
      </c>
      <c r="C616" s="52" t="str">
        <f t="shared" si="9"/>
        <v/>
      </c>
      <c r="D616" s="52" t="s">
        <v>4062</v>
      </c>
      <c r="E616" s="53" t="s">
        <v>711</v>
      </c>
      <c r="F616" s="53"/>
      <c r="G616" s="53" t="s">
        <v>2088</v>
      </c>
      <c r="H616" s="53" t="s">
        <v>34</v>
      </c>
      <c r="I616" s="53" t="s">
        <v>18</v>
      </c>
      <c r="J616" s="53"/>
      <c r="K616" s="53">
        <v>2</v>
      </c>
      <c r="L616" s="53">
        <v>2</v>
      </c>
      <c r="M616" s="53">
        <v>2</v>
      </c>
      <c r="N616" s="54" t="s">
        <v>2091</v>
      </c>
    </row>
    <row r="617" spans="1:14" x14ac:dyDescent="0.15">
      <c r="A617" s="52" t="s">
        <v>761</v>
      </c>
      <c r="B617" s="52">
        <v>2</v>
      </c>
      <c r="C617" s="52" t="str">
        <f t="shared" si="9"/>
        <v/>
      </c>
      <c r="D617" s="52" t="s">
        <v>4062</v>
      </c>
      <c r="E617" s="53" t="s">
        <v>711</v>
      </c>
      <c r="F617" s="53"/>
      <c r="G617" s="53" t="s">
        <v>2088</v>
      </c>
      <c r="H617" s="53" t="s">
        <v>34</v>
      </c>
      <c r="I617" s="53" t="s">
        <v>20</v>
      </c>
      <c r="J617" s="53"/>
      <c r="K617" s="53">
        <v>3</v>
      </c>
      <c r="L617" s="53">
        <v>0</v>
      </c>
      <c r="M617" s="53">
        <v>0</v>
      </c>
      <c r="N617" s="54" t="s">
        <v>3579</v>
      </c>
    </row>
    <row r="618" spans="1:14" x14ac:dyDescent="0.15">
      <c r="A618" s="52" t="s">
        <v>762</v>
      </c>
      <c r="B618" s="52">
        <v>2</v>
      </c>
      <c r="C618" s="52" t="str">
        <f t="shared" si="9"/>
        <v/>
      </c>
      <c r="D618" s="52" t="s">
        <v>4062</v>
      </c>
      <c r="E618" s="53" t="s">
        <v>711</v>
      </c>
      <c r="F618" s="53"/>
      <c r="G618" s="53" t="s">
        <v>2088</v>
      </c>
      <c r="H618" s="53" t="s">
        <v>34</v>
      </c>
      <c r="I618" s="53" t="s">
        <v>18</v>
      </c>
      <c r="J618" s="53"/>
      <c r="K618" s="53">
        <v>3</v>
      </c>
      <c r="L618" s="53">
        <v>4</v>
      </c>
      <c r="M618" s="53">
        <v>3</v>
      </c>
      <c r="N618" s="54" t="s">
        <v>2092</v>
      </c>
    </row>
    <row r="619" spans="1:14" x14ac:dyDescent="0.15">
      <c r="A619" s="52" t="s">
        <v>763</v>
      </c>
      <c r="B619" s="52">
        <v>2</v>
      </c>
      <c r="C619" s="52" t="str">
        <f t="shared" si="9"/>
        <v/>
      </c>
      <c r="D619" s="52" t="s">
        <v>4062</v>
      </c>
      <c r="E619" s="53" t="s">
        <v>711</v>
      </c>
      <c r="F619" s="53"/>
      <c r="G619" s="53" t="s">
        <v>2088</v>
      </c>
      <c r="H619" s="53" t="s">
        <v>231</v>
      </c>
      <c r="I619" s="53" t="s">
        <v>20</v>
      </c>
      <c r="J619" s="53"/>
      <c r="K619" s="53">
        <v>3</v>
      </c>
      <c r="L619" s="53">
        <v>0</v>
      </c>
      <c r="M619" s="53">
        <v>0</v>
      </c>
      <c r="N619" s="54" t="s">
        <v>2094</v>
      </c>
    </row>
    <row r="620" spans="1:14" x14ac:dyDescent="0.15">
      <c r="A620" s="52" t="s">
        <v>764</v>
      </c>
      <c r="B620" s="52">
        <v>1</v>
      </c>
      <c r="C620" s="52" t="str">
        <f t="shared" si="9"/>
        <v/>
      </c>
      <c r="D620" s="52" t="s">
        <v>4062</v>
      </c>
      <c r="E620" s="53" t="s">
        <v>711</v>
      </c>
      <c r="F620" s="53"/>
      <c r="G620" s="53" t="s">
        <v>2088</v>
      </c>
      <c r="H620" s="53" t="s">
        <v>231</v>
      </c>
      <c r="I620" s="53" t="s">
        <v>87</v>
      </c>
      <c r="J620" s="53"/>
      <c r="K620" s="53">
        <v>4</v>
      </c>
      <c r="L620" s="53">
        <v>1</v>
      </c>
      <c r="M620" s="53">
        <v>0</v>
      </c>
      <c r="N620" s="54" t="s">
        <v>2093</v>
      </c>
    </row>
    <row r="621" spans="1:14" x14ac:dyDescent="0.15">
      <c r="A621" s="52" t="s">
        <v>765</v>
      </c>
      <c r="B621" s="52">
        <v>2</v>
      </c>
      <c r="C621" s="52" t="str">
        <f t="shared" si="9"/>
        <v/>
      </c>
      <c r="D621" s="52" t="s">
        <v>4062</v>
      </c>
      <c r="E621" s="53" t="s">
        <v>711</v>
      </c>
      <c r="F621" s="53"/>
      <c r="G621" s="53" t="s">
        <v>2088</v>
      </c>
      <c r="H621" s="53" t="s">
        <v>24</v>
      </c>
      <c r="I621" s="53" t="s">
        <v>18</v>
      </c>
      <c r="J621" s="53"/>
      <c r="K621" s="53">
        <v>5</v>
      </c>
      <c r="L621" s="53">
        <v>3</v>
      </c>
      <c r="M621" s="53">
        <v>7</v>
      </c>
      <c r="N621" s="54" t="s">
        <v>2089</v>
      </c>
    </row>
    <row r="622" spans="1:14" x14ac:dyDescent="0.15">
      <c r="A622" s="55" t="s">
        <v>766</v>
      </c>
      <c r="B622" s="55">
        <v>0</v>
      </c>
      <c r="C622" s="52" t="str">
        <f t="shared" si="9"/>
        <v/>
      </c>
      <c r="D622" s="52" t="s">
        <v>4062</v>
      </c>
      <c r="E622" s="56" t="s">
        <v>711</v>
      </c>
      <c r="F622" s="56"/>
      <c r="G622" s="56" t="s">
        <v>2088</v>
      </c>
      <c r="H622" s="56" t="s">
        <v>30</v>
      </c>
      <c r="I622" s="56" t="s">
        <v>18</v>
      </c>
      <c r="J622" s="56"/>
      <c r="K622" s="56">
        <v>9</v>
      </c>
      <c r="L622" s="56">
        <v>8</v>
      </c>
      <c r="M622" s="56">
        <v>4</v>
      </c>
      <c r="N622" s="57" t="s">
        <v>2095</v>
      </c>
    </row>
    <row r="623" spans="1:14" x14ac:dyDescent="0.15">
      <c r="A623" s="55" t="s">
        <v>767</v>
      </c>
      <c r="B623" s="55">
        <v>2</v>
      </c>
      <c r="C623" s="52" t="str">
        <f t="shared" si="9"/>
        <v/>
      </c>
      <c r="D623" s="52">
        <v>2</v>
      </c>
      <c r="E623" s="56" t="s">
        <v>711</v>
      </c>
      <c r="F623" s="56"/>
      <c r="G623" s="56" t="s">
        <v>2105</v>
      </c>
      <c r="H623" s="56" t="s">
        <v>24</v>
      </c>
      <c r="I623" s="56" t="s">
        <v>18</v>
      </c>
      <c r="J623" s="56" t="s">
        <v>125</v>
      </c>
      <c r="K623" s="56">
        <v>2</v>
      </c>
      <c r="L623" s="56">
        <v>3</v>
      </c>
      <c r="M623" s="56">
        <v>4</v>
      </c>
      <c r="N623" s="57" t="s">
        <v>335</v>
      </c>
    </row>
    <row r="624" spans="1:14" x14ac:dyDescent="0.15">
      <c r="A624" s="55" t="s">
        <v>768</v>
      </c>
      <c r="B624" s="55">
        <v>2</v>
      </c>
      <c r="C624" s="52" t="str">
        <f t="shared" si="9"/>
        <v/>
      </c>
      <c r="D624" s="52" t="s">
        <v>4062</v>
      </c>
      <c r="E624" s="56" t="s">
        <v>711</v>
      </c>
      <c r="F624" s="56"/>
      <c r="G624" s="56" t="s">
        <v>2105</v>
      </c>
      <c r="H624" s="56" t="s">
        <v>24</v>
      </c>
      <c r="I624" s="56" t="s">
        <v>20</v>
      </c>
      <c r="J624" s="56"/>
      <c r="K624" s="56">
        <v>2</v>
      </c>
      <c r="L624" s="56">
        <v>0</v>
      </c>
      <c r="M624" s="56">
        <v>0</v>
      </c>
      <c r="N624" s="57" t="s">
        <v>2111</v>
      </c>
    </row>
    <row r="625" spans="1:14" x14ac:dyDescent="0.15">
      <c r="A625" s="52" t="s">
        <v>769</v>
      </c>
      <c r="B625" s="52">
        <v>0</v>
      </c>
      <c r="C625" s="52" t="str">
        <f t="shared" si="9"/>
        <v/>
      </c>
      <c r="D625" s="52" t="s">
        <v>4062</v>
      </c>
      <c r="E625" s="53" t="s">
        <v>711</v>
      </c>
      <c r="F625" s="53"/>
      <c r="G625" s="53" t="s">
        <v>2105</v>
      </c>
      <c r="H625" s="53" t="s">
        <v>24</v>
      </c>
      <c r="I625" s="53" t="s">
        <v>18</v>
      </c>
      <c r="J625" s="53"/>
      <c r="K625" s="53">
        <v>3</v>
      </c>
      <c r="L625" s="53">
        <v>3</v>
      </c>
      <c r="M625" s="53">
        <v>2</v>
      </c>
      <c r="N625" s="54" t="s">
        <v>2106</v>
      </c>
    </row>
    <row r="626" spans="1:14" x14ac:dyDescent="0.15">
      <c r="A626" s="52" t="s">
        <v>770</v>
      </c>
      <c r="B626" s="52">
        <v>2</v>
      </c>
      <c r="C626" s="52" t="str">
        <f t="shared" si="9"/>
        <v/>
      </c>
      <c r="D626" s="52" t="s">
        <v>4062</v>
      </c>
      <c r="E626" s="53" t="s">
        <v>711</v>
      </c>
      <c r="F626" s="53"/>
      <c r="G626" s="53" t="s">
        <v>2105</v>
      </c>
      <c r="H626" s="53" t="s">
        <v>34</v>
      </c>
      <c r="I626" s="53" t="s">
        <v>20</v>
      </c>
      <c r="J626" s="53"/>
      <c r="K626" s="53">
        <v>3</v>
      </c>
      <c r="L626" s="53">
        <v>0</v>
      </c>
      <c r="M626" s="53">
        <v>0</v>
      </c>
      <c r="N626" s="54" t="s">
        <v>2108</v>
      </c>
    </row>
    <row r="627" spans="1:14" x14ac:dyDescent="0.15">
      <c r="A627" s="52" t="s">
        <v>771</v>
      </c>
      <c r="B627" s="52">
        <v>0</v>
      </c>
      <c r="C627" s="52" t="str">
        <f t="shared" si="9"/>
        <v/>
      </c>
      <c r="D627" s="52" t="s">
        <v>4062</v>
      </c>
      <c r="E627" s="53" t="s">
        <v>711</v>
      </c>
      <c r="F627" s="53"/>
      <c r="G627" s="53" t="s">
        <v>2105</v>
      </c>
      <c r="H627" s="53" t="s">
        <v>231</v>
      </c>
      <c r="I627" s="53" t="s">
        <v>20</v>
      </c>
      <c r="J627" s="53"/>
      <c r="K627" s="53">
        <v>3</v>
      </c>
      <c r="L627" s="53">
        <v>0</v>
      </c>
      <c r="M627" s="53">
        <v>0</v>
      </c>
      <c r="N627" s="54" t="s">
        <v>3581</v>
      </c>
    </row>
    <row r="628" spans="1:14" x14ac:dyDescent="0.15">
      <c r="A628" s="52" t="s">
        <v>772</v>
      </c>
      <c r="B628" s="52">
        <v>1</v>
      </c>
      <c r="C628" s="52">
        <f t="shared" si="9"/>
        <v>1</v>
      </c>
      <c r="D628" s="52">
        <v>2</v>
      </c>
      <c r="E628" s="53" t="s">
        <v>711</v>
      </c>
      <c r="F628" s="53"/>
      <c r="G628" s="53" t="s">
        <v>2105</v>
      </c>
      <c r="H628" s="53" t="s">
        <v>34</v>
      </c>
      <c r="I628" s="53" t="s">
        <v>18</v>
      </c>
      <c r="J628" s="53"/>
      <c r="K628" s="53">
        <v>4</v>
      </c>
      <c r="L628" s="53">
        <v>4</v>
      </c>
      <c r="M628" s="53">
        <v>4</v>
      </c>
      <c r="N628" s="54" t="s">
        <v>2107</v>
      </c>
    </row>
    <row r="629" spans="1:14" x14ac:dyDescent="0.15">
      <c r="A629" s="55" t="s">
        <v>773</v>
      </c>
      <c r="B629" s="55">
        <v>2</v>
      </c>
      <c r="C629" s="52" t="str">
        <f t="shared" si="9"/>
        <v/>
      </c>
      <c r="D629" s="52" t="s">
        <v>4062</v>
      </c>
      <c r="E629" s="56" t="s">
        <v>711</v>
      </c>
      <c r="F629" s="56"/>
      <c r="G629" s="56" t="s">
        <v>2105</v>
      </c>
      <c r="H629" s="56" t="s">
        <v>231</v>
      </c>
      <c r="I629" s="56" t="s">
        <v>87</v>
      </c>
      <c r="J629" s="56"/>
      <c r="K629" s="56">
        <v>4</v>
      </c>
      <c r="L629" s="56">
        <v>2</v>
      </c>
      <c r="M629" s="56">
        <v>0</v>
      </c>
      <c r="N629" s="57" t="s">
        <v>2110</v>
      </c>
    </row>
    <row r="630" spans="1:14" x14ac:dyDescent="0.15">
      <c r="A630" s="52" t="s">
        <v>774</v>
      </c>
      <c r="B630" s="52">
        <v>2</v>
      </c>
      <c r="C630" s="52" t="str">
        <f t="shared" si="9"/>
        <v/>
      </c>
      <c r="D630" s="52" t="s">
        <v>4062</v>
      </c>
      <c r="E630" s="53" t="s">
        <v>711</v>
      </c>
      <c r="F630" s="53"/>
      <c r="G630" s="53" t="s">
        <v>2105</v>
      </c>
      <c r="H630" s="53" t="s">
        <v>34</v>
      </c>
      <c r="I630" s="53" t="s">
        <v>18</v>
      </c>
      <c r="J630" s="53"/>
      <c r="K630" s="53">
        <v>5</v>
      </c>
      <c r="L630" s="53">
        <v>3</v>
      </c>
      <c r="M630" s="53">
        <v>6</v>
      </c>
      <c r="N630" s="54" t="s">
        <v>2109</v>
      </c>
    </row>
    <row r="631" spans="1:14" x14ac:dyDescent="0.15">
      <c r="A631" s="52" t="s">
        <v>775</v>
      </c>
      <c r="B631" s="52">
        <v>0</v>
      </c>
      <c r="C631" s="52" t="str">
        <f t="shared" si="9"/>
        <v/>
      </c>
      <c r="D631" s="52" t="s">
        <v>4062</v>
      </c>
      <c r="E631" s="53" t="s">
        <v>711</v>
      </c>
      <c r="F631" s="53"/>
      <c r="G631" s="53" t="s">
        <v>2105</v>
      </c>
      <c r="H631" s="53" t="s">
        <v>30</v>
      </c>
      <c r="I631" s="53" t="s">
        <v>18</v>
      </c>
      <c r="J631" s="53"/>
      <c r="K631" s="53">
        <v>6</v>
      </c>
      <c r="L631" s="53">
        <v>4</v>
      </c>
      <c r="M631" s="53">
        <v>4</v>
      </c>
      <c r="N631" s="54" t="s">
        <v>2112</v>
      </c>
    </row>
    <row r="632" spans="1:14" x14ac:dyDescent="0.15">
      <c r="A632" s="52" t="s">
        <v>776</v>
      </c>
      <c r="B632" s="52">
        <v>2</v>
      </c>
      <c r="C632" s="52" t="str">
        <f t="shared" si="9"/>
        <v/>
      </c>
      <c r="D632" s="52" t="s">
        <v>4062</v>
      </c>
      <c r="E632" s="53" t="s">
        <v>711</v>
      </c>
      <c r="F632" s="53"/>
      <c r="G632" s="53" t="s">
        <v>28</v>
      </c>
      <c r="H632" s="53" t="s">
        <v>24</v>
      </c>
      <c r="I632" s="53" t="s">
        <v>20</v>
      </c>
      <c r="J632" s="53"/>
      <c r="K632" s="53">
        <v>2</v>
      </c>
      <c r="L632" s="53">
        <v>0</v>
      </c>
      <c r="M632" s="53">
        <v>0</v>
      </c>
      <c r="N632" s="54" t="s">
        <v>2081</v>
      </c>
    </row>
    <row r="633" spans="1:14" x14ac:dyDescent="0.15">
      <c r="A633" s="52" t="s">
        <v>2084</v>
      </c>
      <c r="B633" s="52">
        <v>2</v>
      </c>
      <c r="C633" s="52" t="str">
        <f t="shared" si="9"/>
        <v/>
      </c>
      <c r="D633" s="52" t="s">
        <v>4062</v>
      </c>
      <c r="E633" s="53" t="s">
        <v>711</v>
      </c>
      <c r="F633" s="53"/>
      <c r="G633" s="53" t="s">
        <v>28</v>
      </c>
      <c r="H633" s="53" t="s">
        <v>24</v>
      </c>
      <c r="I633" s="53" t="s">
        <v>18</v>
      </c>
      <c r="J633" s="53" t="s">
        <v>147</v>
      </c>
      <c r="K633" s="53">
        <v>2</v>
      </c>
      <c r="L633" s="53">
        <v>4</v>
      </c>
      <c r="M633" s="53">
        <v>3</v>
      </c>
      <c r="N633" s="54" t="s">
        <v>2085</v>
      </c>
    </row>
    <row r="634" spans="1:14" x14ac:dyDescent="0.15">
      <c r="A634" s="52" t="s">
        <v>777</v>
      </c>
      <c r="B634" s="52">
        <v>2</v>
      </c>
      <c r="C634" s="52" t="str">
        <f t="shared" si="9"/>
        <v/>
      </c>
      <c r="D634" s="52" t="s">
        <v>4062</v>
      </c>
      <c r="E634" s="53" t="s">
        <v>711</v>
      </c>
      <c r="F634" s="53"/>
      <c r="G634" s="53" t="s">
        <v>28</v>
      </c>
      <c r="H634" s="53" t="s">
        <v>34</v>
      </c>
      <c r="I634" s="53" t="s">
        <v>18</v>
      </c>
      <c r="J634" s="53" t="s">
        <v>147</v>
      </c>
      <c r="K634" s="53">
        <v>2</v>
      </c>
      <c r="L634" s="53">
        <v>3</v>
      </c>
      <c r="M634" s="53">
        <v>2</v>
      </c>
      <c r="N634" s="54" t="s">
        <v>2079</v>
      </c>
    </row>
    <row r="635" spans="1:14" x14ac:dyDescent="0.15">
      <c r="A635" s="55" t="s">
        <v>778</v>
      </c>
      <c r="B635" s="55">
        <v>2</v>
      </c>
      <c r="C635" s="52" t="str">
        <f t="shared" si="9"/>
        <v/>
      </c>
      <c r="D635" s="52" t="s">
        <v>4062</v>
      </c>
      <c r="E635" s="56" t="s">
        <v>711</v>
      </c>
      <c r="F635" s="56"/>
      <c r="G635" s="56" t="s">
        <v>28</v>
      </c>
      <c r="H635" s="56" t="s">
        <v>34</v>
      </c>
      <c r="I635" s="56" t="s">
        <v>20</v>
      </c>
      <c r="J635" s="56"/>
      <c r="K635" s="56">
        <v>4</v>
      </c>
      <c r="L635" s="56">
        <v>0</v>
      </c>
      <c r="M635" s="56">
        <v>0</v>
      </c>
      <c r="N635" s="57" t="s">
        <v>3578</v>
      </c>
    </row>
    <row r="636" spans="1:14" x14ac:dyDescent="0.15">
      <c r="A636" s="52" t="s">
        <v>779</v>
      </c>
      <c r="B636" s="52">
        <v>0</v>
      </c>
      <c r="C636" s="52" t="str">
        <f t="shared" si="9"/>
        <v/>
      </c>
      <c r="D636" s="52" t="s">
        <v>4062</v>
      </c>
      <c r="E636" s="53" t="s">
        <v>711</v>
      </c>
      <c r="F636" s="53"/>
      <c r="G636" s="53" t="s">
        <v>28</v>
      </c>
      <c r="H636" s="53" t="s">
        <v>231</v>
      </c>
      <c r="I636" s="53" t="s">
        <v>18</v>
      </c>
      <c r="J636" s="53" t="s">
        <v>147</v>
      </c>
      <c r="K636" s="53">
        <v>4</v>
      </c>
      <c r="L636" s="53">
        <v>1</v>
      </c>
      <c r="M636" s="53">
        <v>1</v>
      </c>
      <c r="N636" s="54" t="s">
        <v>2078</v>
      </c>
    </row>
    <row r="637" spans="1:14" x14ac:dyDescent="0.15">
      <c r="A637" s="52" t="s">
        <v>780</v>
      </c>
      <c r="B637" s="52">
        <v>2</v>
      </c>
      <c r="C637" s="52" t="str">
        <f t="shared" si="9"/>
        <v/>
      </c>
      <c r="D637" s="52" t="s">
        <v>4062</v>
      </c>
      <c r="E637" s="53" t="s">
        <v>711</v>
      </c>
      <c r="F637" s="53"/>
      <c r="G637" s="53" t="s">
        <v>28</v>
      </c>
      <c r="H637" s="53" t="s">
        <v>34</v>
      </c>
      <c r="I637" s="53" t="s">
        <v>18</v>
      </c>
      <c r="J637" s="53" t="s">
        <v>147</v>
      </c>
      <c r="K637" s="53">
        <v>6</v>
      </c>
      <c r="L637" s="53">
        <v>5</v>
      </c>
      <c r="M637" s="53">
        <v>4</v>
      </c>
      <c r="N637" s="54" t="s">
        <v>2080</v>
      </c>
    </row>
    <row r="638" spans="1:14" x14ac:dyDescent="0.15">
      <c r="A638" s="52" t="s">
        <v>2082</v>
      </c>
      <c r="B638" s="52">
        <v>0</v>
      </c>
      <c r="C638" s="52" t="str">
        <f t="shared" si="9"/>
        <v/>
      </c>
      <c r="D638" s="52" t="s">
        <v>4062</v>
      </c>
      <c r="E638" s="53" t="s">
        <v>711</v>
      </c>
      <c r="F638" s="53"/>
      <c r="G638" s="53" t="s">
        <v>28</v>
      </c>
      <c r="H638" s="53" t="s">
        <v>231</v>
      </c>
      <c r="I638" s="53" t="s">
        <v>20</v>
      </c>
      <c r="J638" s="53"/>
      <c r="K638" s="53">
        <v>6</v>
      </c>
      <c r="L638" s="53">
        <v>0</v>
      </c>
      <c r="M638" s="53">
        <v>0</v>
      </c>
      <c r="N638" s="54" t="s">
        <v>2083</v>
      </c>
    </row>
    <row r="639" spans="1:14" x14ac:dyDescent="0.15">
      <c r="A639" s="52" t="s">
        <v>2086</v>
      </c>
      <c r="B639" s="52">
        <v>0</v>
      </c>
      <c r="C639" s="52" t="str">
        <f t="shared" si="9"/>
        <v/>
      </c>
      <c r="D639" s="52" t="s">
        <v>4062</v>
      </c>
      <c r="E639" s="53" t="s">
        <v>711</v>
      </c>
      <c r="F639" s="53"/>
      <c r="G639" s="53" t="s">
        <v>28</v>
      </c>
      <c r="H639" s="53" t="s">
        <v>30</v>
      </c>
      <c r="I639" s="53" t="s">
        <v>18</v>
      </c>
      <c r="J639" s="53"/>
      <c r="K639" s="53">
        <v>6</v>
      </c>
      <c r="L639" s="53">
        <v>4</v>
      </c>
      <c r="M639" s="53">
        <v>4</v>
      </c>
      <c r="N639" s="54" t="s">
        <v>2087</v>
      </c>
    </row>
    <row r="640" spans="1:14" x14ac:dyDescent="0.15">
      <c r="A640" s="52" t="s">
        <v>782</v>
      </c>
      <c r="B640" s="52">
        <v>2</v>
      </c>
      <c r="C640" s="52" t="str">
        <f t="shared" si="9"/>
        <v/>
      </c>
      <c r="D640" s="52" t="s">
        <v>4062</v>
      </c>
      <c r="E640" s="53" t="s">
        <v>711</v>
      </c>
      <c r="F640" s="53"/>
      <c r="G640" s="53" t="s">
        <v>28</v>
      </c>
      <c r="H640" s="53" t="s">
        <v>24</v>
      </c>
      <c r="I640" s="53" t="s">
        <v>18</v>
      </c>
      <c r="J640" s="53" t="s">
        <v>147</v>
      </c>
      <c r="K640" s="53">
        <v>7</v>
      </c>
      <c r="L640" s="53">
        <v>6</v>
      </c>
      <c r="M640" s="53">
        <v>8</v>
      </c>
      <c r="N640" s="54"/>
    </row>
    <row r="641" spans="1:14" x14ac:dyDescent="0.15">
      <c r="A641" s="52" t="s">
        <v>783</v>
      </c>
      <c r="B641" s="52">
        <v>2</v>
      </c>
      <c r="C641" s="52" t="str">
        <f t="shared" si="9"/>
        <v/>
      </c>
      <c r="D641" s="52" t="s">
        <v>4062</v>
      </c>
      <c r="E641" s="53" t="s">
        <v>711</v>
      </c>
      <c r="F641" s="53"/>
      <c r="G641" s="53" t="s">
        <v>155</v>
      </c>
      <c r="H641" s="53" t="s">
        <v>24</v>
      </c>
      <c r="I641" s="53" t="s">
        <v>20</v>
      </c>
      <c r="J641" s="53"/>
      <c r="K641" s="53">
        <v>2</v>
      </c>
      <c r="L641" s="53">
        <v>0</v>
      </c>
      <c r="M641" s="53">
        <v>0</v>
      </c>
      <c r="N641" s="54" t="s">
        <v>2126</v>
      </c>
    </row>
    <row r="642" spans="1:14" x14ac:dyDescent="0.15">
      <c r="A642" s="52" t="s">
        <v>2129</v>
      </c>
      <c r="B642" s="52">
        <v>2</v>
      </c>
      <c r="C642" s="52" t="str">
        <f t="shared" si="9"/>
        <v/>
      </c>
      <c r="D642" s="52" t="s">
        <v>4062</v>
      </c>
      <c r="E642" s="53" t="s">
        <v>711</v>
      </c>
      <c r="F642" s="53"/>
      <c r="G642" s="53" t="s">
        <v>155</v>
      </c>
      <c r="H642" s="53" t="s">
        <v>34</v>
      </c>
      <c r="I642" s="53" t="s">
        <v>18</v>
      </c>
      <c r="J642" s="53"/>
      <c r="K642" s="53">
        <v>2</v>
      </c>
      <c r="L642" s="53">
        <v>2</v>
      </c>
      <c r="M642" s="53">
        <v>3</v>
      </c>
      <c r="N642" s="54" t="s">
        <v>2130</v>
      </c>
    </row>
    <row r="643" spans="1:14" x14ac:dyDescent="0.15">
      <c r="A643" s="52" t="s">
        <v>784</v>
      </c>
      <c r="B643" s="52">
        <v>2</v>
      </c>
      <c r="C643" s="52" t="str">
        <f t="shared" ref="C643:C706" si="10">IF(D643="","",IF(D643&gt;B643,D643-B643,""))</f>
        <v/>
      </c>
      <c r="D643" s="52" t="s">
        <v>4062</v>
      </c>
      <c r="E643" s="53" t="s">
        <v>711</v>
      </c>
      <c r="F643" s="53"/>
      <c r="G643" s="53" t="s">
        <v>155</v>
      </c>
      <c r="H643" s="53" t="s">
        <v>34</v>
      </c>
      <c r="I643" s="53" t="s">
        <v>18</v>
      </c>
      <c r="J643" s="53"/>
      <c r="K643" s="53">
        <v>2</v>
      </c>
      <c r="L643" s="53">
        <v>3</v>
      </c>
      <c r="M643" s="53">
        <v>2</v>
      </c>
      <c r="N643" s="54" t="s">
        <v>2127</v>
      </c>
    </row>
    <row r="644" spans="1:14" x14ac:dyDescent="0.15">
      <c r="A644" s="58" t="s">
        <v>785</v>
      </c>
      <c r="B644" s="52">
        <v>2</v>
      </c>
      <c r="C644" s="52" t="str">
        <f t="shared" si="10"/>
        <v/>
      </c>
      <c r="D644" s="52" t="s">
        <v>4062</v>
      </c>
      <c r="E644" s="53" t="s">
        <v>711</v>
      </c>
      <c r="F644" s="53"/>
      <c r="G644" s="53" t="s">
        <v>155</v>
      </c>
      <c r="H644" s="53" t="s">
        <v>24</v>
      </c>
      <c r="I644" s="53" t="s">
        <v>18</v>
      </c>
      <c r="J644" s="53"/>
      <c r="K644" s="53">
        <v>3</v>
      </c>
      <c r="L644" s="53">
        <v>3</v>
      </c>
      <c r="M644" s="53">
        <v>3</v>
      </c>
      <c r="N644" s="54" t="s">
        <v>2125</v>
      </c>
    </row>
    <row r="645" spans="1:14" x14ac:dyDescent="0.15">
      <c r="A645" s="55" t="s">
        <v>786</v>
      </c>
      <c r="B645" s="55">
        <v>2</v>
      </c>
      <c r="C645" s="52" t="str">
        <f t="shared" si="10"/>
        <v/>
      </c>
      <c r="D645" s="52" t="s">
        <v>4062</v>
      </c>
      <c r="E645" s="56" t="s">
        <v>711</v>
      </c>
      <c r="F645" s="56"/>
      <c r="G645" s="56" t="s">
        <v>155</v>
      </c>
      <c r="H645" s="56" t="s">
        <v>24</v>
      </c>
      <c r="I645" s="56" t="s">
        <v>20</v>
      </c>
      <c r="J645" s="56"/>
      <c r="K645" s="56">
        <v>3</v>
      </c>
      <c r="L645" s="56">
        <v>0</v>
      </c>
      <c r="M645" s="56">
        <v>0</v>
      </c>
      <c r="N645" s="57" t="s">
        <v>3583</v>
      </c>
    </row>
    <row r="646" spans="1:14" x14ac:dyDescent="0.15">
      <c r="A646" s="52" t="s">
        <v>2123</v>
      </c>
      <c r="B646" s="52">
        <v>0</v>
      </c>
      <c r="C646" s="52" t="str">
        <f t="shared" si="10"/>
        <v/>
      </c>
      <c r="D646" s="52" t="s">
        <v>4062</v>
      </c>
      <c r="E646" s="53" t="s">
        <v>711</v>
      </c>
      <c r="F646" s="53"/>
      <c r="G646" s="53" t="s">
        <v>155</v>
      </c>
      <c r="H646" s="53" t="s">
        <v>34</v>
      </c>
      <c r="I646" s="53" t="s">
        <v>87</v>
      </c>
      <c r="J646" s="53"/>
      <c r="K646" s="53">
        <v>3</v>
      </c>
      <c r="L646" s="53">
        <v>3</v>
      </c>
      <c r="M646" s="53">
        <v>0</v>
      </c>
      <c r="N646" s="54" t="s">
        <v>2124</v>
      </c>
    </row>
    <row r="647" spans="1:14" x14ac:dyDescent="0.15">
      <c r="A647" s="55" t="s">
        <v>787</v>
      </c>
      <c r="B647" s="55">
        <v>0</v>
      </c>
      <c r="C647" s="52" t="str">
        <f t="shared" si="10"/>
        <v/>
      </c>
      <c r="D647" s="52" t="s">
        <v>4062</v>
      </c>
      <c r="E647" s="56" t="s">
        <v>711</v>
      </c>
      <c r="F647" s="56"/>
      <c r="G647" s="56" t="s">
        <v>155</v>
      </c>
      <c r="H647" s="56" t="s">
        <v>231</v>
      </c>
      <c r="I647" s="56" t="s">
        <v>18</v>
      </c>
      <c r="J647" s="56"/>
      <c r="K647" s="56">
        <v>4</v>
      </c>
      <c r="L647" s="56">
        <v>5</v>
      </c>
      <c r="M647" s="56">
        <v>3</v>
      </c>
      <c r="N647" s="57" t="s">
        <v>680</v>
      </c>
    </row>
    <row r="648" spans="1:14" x14ac:dyDescent="0.15">
      <c r="A648" s="52" t="s">
        <v>788</v>
      </c>
      <c r="B648" s="52">
        <v>0</v>
      </c>
      <c r="C648" s="52" t="str">
        <f t="shared" si="10"/>
        <v/>
      </c>
      <c r="D648" s="52" t="s">
        <v>4062</v>
      </c>
      <c r="E648" s="53" t="s">
        <v>711</v>
      </c>
      <c r="F648" s="53"/>
      <c r="G648" s="53" t="s">
        <v>155</v>
      </c>
      <c r="H648" s="53" t="s">
        <v>231</v>
      </c>
      <c r="I648" s="53" t="s">
        <v>18</v>
      </c>
      <c r="J648" s="53"/>
      <c r="K648" s="53">
        <v>6</v>
      </c>
      <c r="L648" s="53">
        <v>6</v>
      </c>
      <c r="M648" s="53">
        <v>7</v>
      </c>
      <c r="N648" s="54" t="s">
        <v>2176</v>
      </c>
    </row>
    <row r="649" spans="1:14" x14ac:dyDescent="0.15">
      <c r="A649" s="52" t="s">
        <v>2131</v>
      </c>
      <c r="B649" s="52">
        <v>0</v>
      </c>
      <c r="C649" s="52" t="str">
        <f t="shared" si="10"/>
        <v/>
      </c>
      <c r="D649" s="52" t="s">
        <v>4062</v>
      </c>
      <c r="E649" s="53" t="s">
        <v>711</v>
      </c>
      <c r="F649" s="53"/>
      <c r="G649" s="53" t="s">
        <v>155</v>
      </c>
      <c r="H649" s="53" t="s">
        <v>30</v>
      </c>
      <c r="I649" s="53" t="s">
        <v>18</v>
      </c>
      <c r="J649" s="53"/>
      <c r="K649" s="53">
        <v>10</v>
      </c>
      <c r="L649" s="53">
        <v>7</v>
      </c>
      <c r="M649" s="53">
        <v>7</v>
      </c>
      <c r="N649" s="54" t="s">
        <v>2132</v>
      </c>
    </row>
    <row r="650" spans="1:14" x14ac:dyDescent="0.15">
      <c r="A650" s="52" t="s">
        <v>789</v>
      </c>
      <c r="B650" s="52">
        <v>2</v>
      </c>
      <c r="C650" s="52" t="str">
        <f t="shared" si="10"/>
        <v/>
      </c>
      <c r="D650" s="52" t="s">
        <v>4062</v>
      </c>
      <c r="E650" s="53" t="s">
        <v>711</v>
      </c>
      <c r="F650" s="53"/>
      <c r="G650" s="53" t="s">
        <v>17</v>
      </c>
      <c r="H650" s="53" t="s">
        <v>24</v>
      </c>
      <c r="I650" s="53" t="s">
        <v>18</v>
      </c>
      <c r="J650" s="53"/>
      <c r="K650" s="53">
        <v>1</v>
      </c>
      <c r="L650" s="53">
        <v>1</v>
      </c>
      <c r="M650" s="53">
        <v>2</v>
      </c>
      <c r="N650" s="54" t="s">
        <v>2141</v>
      </c>
    </row>
    <row r="651" spans="1:14" x14ac:dyDescent="0.15">
      <c r="A651" s="55" t="s">
        <v>790</v>
      </c>
      <c r="B651" s="55">
        <v>2</v>
      </c>
      <c r="C651" s="52" t="str">
        <f t="shared" si="10"/>
        <v/>
      </c>
      <c r="D651" s="52" t="s">
        <v>4062</v>
      </c>
      <c r="E651" s="56" t="s">
        <v>711</v>
      </c>
      <c r="F651" s="56"/>
      <c r="G651" s="56" t="s">
        <v>17</v>
      </c>
      <c r="H651" s="56" t="s">
        <v>24</v>
      </c>
      <c r="I651" s="56" t="s">
        <v>18</v>
      </c>
      <c r="J651" s="56"/>
      <c r="K651" s="56">
        <v>1</v>
      </c>
      <c r="L651" s="56">
        <v>1</v>
      </c>
      <c r="M651" s="56">
        <v>2</v>
      </c>
      <c r="N651" s="57" t="s">
        <v>2179</v>
      </c>
    </row>
    <row r="652" spans="1:14" x14ac:dyDescent="0.15">
      <c r="A652" s="52" t="s">
        <v>791</v>
      </c>
      <c r="B652" s="52">
        <v>2</v>
      </c>
      <c r="C652" s="52" t="str">
        <f t="shared" si="10"/>
        <v/>
      </c>
      <c r="D652" s="52" t="s">
        <v>4062</v>
      </c>
      <c r="E652" s="53" t="s">
        <v>711</v>
      </c>
      <c r="F652" s="53"/>
      <c r="G652" s="53" t="s">
        <v>17</v>
      </c>
      <c r="H652" s="53" t="s">
        <v>24</v>
      </c>
      <c r="I652" s="53" t="s">
        <v>18</v>
      </c>
      <c r="J652" s="53"/>
      <c r="K652" s="53">
        <v>1</v>
      </c>
      <c r="L652" s="53">
        <v>2</v>
      </c>
      <c r="M652" s="53">
        <v>1</v>
      </c>
      <c r="N652" s="54" t="s">
        <v>14</v>
      </c>
    </row>
    <row r="653" spans="1:14" x14ac:dyDescent="0.15">
      <c r="A653" s="52" t="s">
        <v>792</v>
      </c>
      <c r="B653" s="52">
        <v>2</v>
      </c>
      <c r="C653" s="52" t="str">
        <f t="shared" si="10"/>
        <v/>
      </c>
      <c r="D653" s="52" t="s">
        <v>4062</v>
      </c>
      <c r="E653" s="53" t="s">
        <v>711</v>
      </c>
      <c r="F653" s="53"/>
      <c r="G653" s="53" t="s">
        <v>17</v>
      </c>
      <c r="H653" s="53" t="s">
        <v>34</v>
      </c>
      <c r="I653" s="53" t="s">
        <v>18</v>
      </c>
      <c r="J653" s="53"/>
      <c r="K653" s="53">
        <v>1</v>
      </c>
      <c r="L653" s="53">
        <v>2</v>
      </c>
      <c r="M653" s="53">
        <v>4</v>
      </c>
      <c r="N653" s="54" t="s">
        <v>2155</v>
      </c>
    </row>
    <row r="654" spans="1:14" x14ac:dyDescent="0.15">
      <c r="A654" s="52" t="s">
        <v>793</v>
      </c>
      <c r="B654" s="52">
        <v>2</v>
      </c>
      <c r="C654" s="52" t="str">
        <f t="shared" si="10"/>
        <v/>
      </c>
      <c r="D654" s="52" t="s">
        <v>4062</v>
      </c>
      <c r="E654" s="53" t="s">
        <v>711</v>
      </c>
      <c r="F654" s="53"/>
      <c r="G654" s="53" t="s">
        <v>17</v>
      </c>
      <c r="H654" s="53" t="s">
        <v>24</v>
      </c>
      <c r="I654" s="53" t="s">
        <v>18</v>
      </c>
      <c r="J654" s="53"/>
      <c r="K654" s="53">
        <v>2</v>
      </c>
      <c r="L654" s="53">
        <v>3</v>
      </c>
      <c r="M654" s="53">
        <v>2</v>
      </c>
      <c r="N654" s="54" t="s">
        <v>2148</v>
      </c>
    </row>
    <row r="655" spans="1:14" x14ac:dyDescent="0.15">
      <c r="A655" s="55" t="s">
        <v>794</v>
      </c>
      <c r="B655" s="55">
        <v>2</v>
      </c>
      <c r="C655" s="52" t="str">
        <f t="shared" si="10"/>
        <v/>
      </c>
      <c r="D655" s="52" t="s">
        <v>4062</v>
      </c>
      <c r="E655" s="56" t="s">
        <v>711</v>
      </c>
      <c r="F655" s="56"/>
      <c r="G655" s="56" t="s">
        <v>17</v>
      </c>
      <c r="H655" s="56" t="s">
        <v>24</v>
      </c>
      <c r="I655" s="56" t="s">
        <v>18</v>
      </c>
      <c r="J655" s="56"/>
      <c r="K655" s="56">
        <v>2</v>
      </c>
      <c r="L655" s="56">
        <v>1</v>
      </c>
      <c r="M655" s="56">
        <v>2</v>
      </c>
      <c r="N655" s="57" t="s">
        <v>2143</v>
      </c>
    </row>
    <row r="656" spans="1:14" x14ac:dyDescent="0.15">
      <c r="A656" s="52" t="s">
        <v>795</v>
      </c>
      <c r="B656" s="52">
        <v>2</v>
      </c>
      <c r="C656" s="52" t="str">
        <f t="shared" si="10"/>
        <v/>
      </c>
      <c r="D656" s="52" t="s">
        <v>4062</v>
      </c>
      <c r="E656" s="53" t="s">
        <v>711</v>
      </c>
      <c r="F656" s="53"/>
      <c r="G656" s="53" t="s">
        <v>17</v>
      </c>
      <c r="H656" s="53" t="s">
        <v>24</v>
      </c>
      <c r="I656" s="53" t="s">
        <v>18</v>
      </c>
      <c r="J656" s="53"/>
      <c r="K656" s="53">
        <v>2</v>
      </c>
      <c r="L656" s="53">
        <v>2</v>
      </c>
      <c r="M656" s="53">
        <v>3</v>
      </c>
      <c r="N656" s="54" t="s">
        <v>796</v>
      </c>
    </row>
    <row r="657" spans="1:14" x14ac:dyDescent="0.15">
      <c r="A657" s="55" t="s">
        <v>797</v>
      </c>
      <c r="B657" s="55">
        <v>1</v>
      </c>
      <c r="C657" s="52" t="str">
        <f t="shared" si="10"/>
        <v/>
      </c>
      <c r="D657" s="52" t="s">
        <v>4062</v>
      </c>
      <c r="E657" s="56" t="s">
        <v>711</v>
      </c>
      <c r="F657" s="56"/>
      <c r="G657" s="56" t="s">
        <v>17</v>
      </c>
      <c r="H657" s="56" t="s">
        <v>34</v>
      </c>
      <c r="I657" s="56" t="s">
        <v>18</v>
      </c>
      <c r="J657" s="56"/>
      <c r="K657" s="56">
        <v>2</v>
      </c>
      <c r="L657" s="56">
        <v>2</v>
      </c>
      <c r="M657" s="56">
        <v>4</v>
      </c>
      <c r="N657" s="57" t="s">
        <v>2158</v>
      </c>
    </row>
    <row r="658" spans="1:14" x14ac:dyDescent="0.15">
      <c r="A658" s="52" t="s">
        <v>798</v>
      </c>
      <c r="B658" s="52">
        <v>0</v>
      </c>
      <c r="C658" s="52" t="str">
        <f t="shared" si="10"/>
        <v/>
      </c>
      <c r="D658" s="52" t="s">
        <v>4062</v>
      </c>
      <c r="E658" s="53" t="s">
        <v>711</v>
      </c>
      <c r="F658" s="53"/>
      <c r="G658" s="53" t="s">
        <v>17</v>
      </c>
      <c r="H658" s="53" t="s">
        <v>231</v>
      </c>
      <c r="I658" s="53" t="s">
        <v>18</v>
      </c>
      <c r="J658" s="53"/>
      <c r="K658" s="53">
        <v>2</v>
      </c>
      <c r="L658" s="53">
        <v>2</v>
      </c>
      <c r="M658" s="53">
        <v>3</v>
      </c>
      <c r="N658" s="54" t="s">
        <v>2139</v>
      </c>
    </row>
    <row r="659" spans="1:14" x14ac:dyDescent="0.15">
      <c r="A659" s="55" t="s">
        <v>799</v>
      </c>
      <c r="B659" s="55">
        <v>2</v>
      </c>
      <c r="C659" s="52" t="str">
        <f t="shared" si="10"/>
        <v/>
      </c>
      <c r="D659" s="52" t="s">
        <v>4062</v>
      </c>
      <c r="E659" s="56" t="s">
        <v>711</v>
      </c>
      <c r="F659" s="56"/>
      <c r="G659" s="56" t="s">
        <v>17</v>
      </c>
      <c r="H659" s="56" t="s">
        <v>24</v>
      </c>
      <c r="I659" s="56" t="s">
        <v>18</v>
      </c>
      <c r="J659" s="56"/>
      <c r="K659" s="56">
        <v>3</v>
      </c>
      <c r="L659" s="56">
        <v>3</v>
      </c>
      <c r="M659" s="56">
        <v>3</v>
      </c>
      <c r="N659" s="57" t="s">
        <v>2154</v>
      </c>
    </row>
    <row r="660" spans="1:14" x14ac:dyDescent="0.15">
      <c r="A660" s="52" t="s">
        <v>800</v>
      </c>
      <c r="B660" s="52">
        <v>2</v>
      </c>
      <c r="C660" s="52" t="str">
        <f t="shared" si="10"/>
        <v/>
      </c>
      <c r="D660" s="52" t="s">
        <v>4062</v>
      </c>
      <c r="E660" s="53" t="s">
        <v>711</v>
      </c>
      <c r="F660" s="53"/>
      <c r="G660" s="53" t="s">
        <v>17</v>
      </c>
      <c r="H660" s="53" t="s">
        <v>24</v>
      </c>
      <c r="I660" s="53" t="s">
        <v>18</v>
      </c>
      <c r="J660" s="53" t="s">
        <v>38</v>
      </c>
      <c r="K660" s="53">
        <v>3</v>
      </c>
      <c r="L660" s="53">
        <v>5</v>
      </c>
      <c r="M660" s="53">
        <v>2</v>
      </c>
      <c r="N660" s="54"/>
    </row>
    <row r="661" spans="1:14" x14ac:dyDescent="0.15">
      <c r="A661" s="52" t="s">
        <v>801</v>
      </c>
      <c r="B661" s="52">
        <v>2</v>
      </c>
      <c r="C661" s="52" t="str">
        <f t="shared" si="10"/>
        <v/>
      </c>
      <c r="D661" s="52" t="s">
        <v>4062</v>
      </c>
      <c r="E661" s="53" t="s">
        <v>711</v>
      </c>
      <c r="F661" s="53"/>
      <c r="G661" s="53" t="s">
        <v>17</v>
      </c>
      <c r="H661" s="53" t="s">
        <v>24</v>
      </c>
      <c r="I661" s="53" t="s">
        <v>18</v>
      </c>
      <c r="J661" s="53"/>
      <c r="K661" s="53">
        <v>3</v>
      </c>
      <c r="L661" s="53">
        <v>2</v>
      </c>
      <c r="M661" s="53">
        <v>2</v>
      </c>
      <c r="N661" s="54" t="s">
        <v>2150</v>
      </c>
    </row>
    <row r="662" spans="1:14" x14ac:dyDescent="0.15">
      <c r="A662" s="55" t="s">
        <v>802</v>
      </c>
      <c r="B662" s="55">
        <v>2</v>
      </c>
      <c r="C662" s="52" t="str">
        <f t="shared" si="10"/>
        <v/>
      </c>
      <c r="D662" s="52" t="s">
        <v>4062</v>
      </c>
      <c r="E662" s="56" t="s">
        <v>711</v>
      </c>
      <c r="F662" s="56"/>
      <c r="G662" s="56" t="s">
        <v>17</v>
      </c>
      <c r="H662" s="56" t="s">
        <v>24</v>
      </c>
      <c r="I662" s="56" t="s">
        <v>18</v>
      </c>
      <c r="J662" s="56"/>
      <c r="K662" s="56">
        <v>3</v>
      </c>
      <c r="L662" s="56">
        <v>3</v>
      </c>
      <c r="M662" s="56">
        <v>3</v>
      </c>
      <c r="N662" s="57" t="s">
        <v>2142</v>
      </c>
    </row>
    <row r="663" spans="1:14" x14ac:dyDescent="0.15">
      <c r="A663" s="58" t="s">
        <v>2146</v>
      </c>
      <c r="B663" s="52">
        <v>2</v>
      </c>
      <c r="C663" s="52" t="str">
        <f t="shared" si="10"/>
        <v/>
      </c>
      <c r="D663" s="52">
        <v>2</v>
      </c>
      <c r="E663" s="53" t="s">
        <v>711</v>
      </c>
      <c r="F663" s="53"/>
      <c r="G663" s="53" t="s">
        <v>17</v>
      </c>
      <c r="H663" s="53" t="s">
        <v>24</v>
      </c>
      <c r="I663" s="53" t="s">
        <v>18</v>
      </c>
      <c r="J663" s="53"/>
      <c r="K663" s="53">
        <v>3</v>
      </c>
      <c r="L663" s="53">
        <v>2</v>
      </c>
      <c r="M663" s="53">
        <v>1</v>
      </c>
      <c r="N663" s="54" t="s">
        <v>2147</v>
      </c>
    </row>
    <row r="664" spans="1:14" x14ac:dyDescent="0.15">
      <c r="A664" s="52" t="s">
        <v>803</v>
      </c>
      <c r="B664" s="52">
        <v>2</v>
      </c>
      <c r="C664" s="52" t="str">
        <f t="shared" si="10"/>
        <v/>
      </c>
      <c r="D664" s="52" t="s">
        <v>4062</v>
      </c>
      <c r="E664" s="53" t="s">
        <v>711</v>
      </c>
      <c r="F664" s="53"/>
      <c r="G664" s="53" t="s">
        <v>17</v>
      </c>
      <c r="H664" s="53" t="s">
        <v>34</v>
      </c>
      <c r="I664" s="53" t="s">
        <v>18</v>
      </c>
      <c r="J664" s="53"/>
      <c r="K664" s="53">
        <v>3</v>
      </c>
      <c r="L664" s="53">
        <v>2</v>
      </c>
      <c r="M664" s="53">
        <v>2</v>
      </c>
      <c r="N664" s="54" t="s">
        <v>2162</v>
      </c>
    </row>
    <row r="665" spans="1:14" x14ac:dyDescent="0.15">
      <c r="A665" s="55" t="s">
        <v>804</v>
      </c>
      <c r="B665" s="55">
        <v>0</v>
      </c>
      <c r="C665" s="52" t="str">
        <f t="shared" si="10"/>
        <v/>
      </c>
      <c r="D665" s="52" t="s">
        <v>4062</v>
      </c>
      <c r="E665" s="56" t="s">
        <v>711</v>
      </c>
      <c r="F665" s="56"/>
      <c r="G665" s="56" t="s">
        <v>17</v>
      </c>
      <c r="H665" s="56" t="s">
        <v>34</v>
      </c>
      <c r="I665" s="56" t="s">
        <v>18</v>
      </c>
      <c r="J665" s="56"/>
      <c r="K665" s="56">
        <v>3</v>
      </c>
      <c r="L665" s="56">
        <v>2</v>
      </c>
      <c r="M665" s="56">
        <v>5</v>
      </c>
      <c r="N665" s="57" t="s">
        <v>2159</v>
      </c>
    </row>
    <row r="666" spans="1:14" x14ac:dyDescent="0.15">
      <c r="A666" s="52" t="s">
        <v>805</v>
      </c>
      <c r="B666" s="52">
        <v>2</v>
      </c>
      <c r="C666" s="52" t="str">
        <f t="shared" si="10"/>
        <v/>
      </c>
      <c r="D666" s="52" t="s">
        <v>4062</v>
      </c>
      <c r="E666" s="53" t="s">
        <v>711</v>
      </c>
      <c r="F666" s="53"/>
      <c r="G666" s="53" t="s">
        <v>17</v>
      </c>
      <c r="H666" s="53" t="s">
        <v>34</v>
      </c>
      <c r="I666" s="53" t="s">
        <v>18</v>
      </c>
      <c r="J666" s="53"/>
      <c r="K666" s="53">
        <v>3</v>
      </c>
      <c r="L666" s="53">
        <v>4</v>
      </c>
      <c r="M666" s="53">
        <v>3</v>
      </c>
      <c r="N666" s="54" t="s">
        <v>2145</v>
      </c>
    </row>
    <row r="667" spans="1:14" x14ac:dyDescent="0.15">
      <c r="A667" s="55" t="s">
        <v>806</v>
      </c>
      <c r="B667" s="55">
        <v>1</v>
      </c>
      <c r="C667" s="52" t="str">
        <f t="shared" si="10"/>
        <v/>
      </c>
      <c r="D667" s="52" t="s">
        <v>4062</v>
      </c>
      <c r="E667" s="56" t="s">
        <v>711</v>
      </c>
      <c r="F667" s="56"/>
      <c r="G667" s="56" t="s">
        <v>17</v>
      </c>
      <c r="H667" s="56" t="s">
        <v>34</v>
      </c>
      <c r="I667" s="56" t="s">
        <v>18</v>
      </c>
      <c r="J667" s="56"/>
      <c r="K667" s="56">
        <v>3</v>
      </c>
      <c r="L667" s="56">
        <v>4</v>
      </c>
      <c r="M667" s="56">
        <v>3</v>
      </c>
      <c r="N667" s="57" t="s">
        <v>2156</v>
      </c>
    </row>
    <row r="668" spans="1:14" x14ac:dyDescent="0.15">
      <c r="A668" s="52" t="s">
        <v>807</v>
      </c>
      <c r="B668" s="52">
        <v>2</v>
      </c>
      <c r="C668" s="52" t="str">
        <f t="shared" si="10"/>
        <v/>
      </c>
      <c r="D668" s="52" t="s">
        <v>4062</v>
      </c>
      <c r="E668" s="53" t="s">
        <v>711</v>
      </c>
      <c r="F668" s="53"/>
      <c r="G668" s="53" t="s">
        <v>17</v>
      </c>
      <c r="H668" s="53" t="s">
        <v>231</v>
      </c>
      <c r="I668" s="53" t="s">
        <v>18</v>
      </c>
      <c r="J668" s="53"/>
      <c r="K668" s="53">
        <v>3</v>
      </c>
      <c r="L668" s="53">
        <v>4</v>
      </c>
      <c r="M668" s="53">
        <v>2</v>
      </c>
      <c r="N668" s="54" t="s">
        <v>2163</v>
      </c>
    </row>
    <row r="669" spans="1:14" x14ac:dyDescent="0.15">
      <c r="A669" s="55" t="s">
        <v>808</v>
      </c>
      <c r="B669" s="55">
        <v>1</v>
      </c>
      <c r="C669" s="52" t="str">
        <f t="shared" si="10"/>
        <v/>
      </c>
      <c r="D669" s="52" t="s">
        <v>4062</v>
      </c>
      <c r="E669" s="56" t="s">
        <v>711</v>
      </c>
      <c r="F669" s="56"/>
      <c r="G669" s="56" t="s">
        <v>17</v>
      </c>
      <c r="H669" s="56" t="s">
        <v>30</v>
      </c>
      <c r="I669" s="56" t="s">
        <v>18</v>
      </c>
      <c r="J669" s="56"/>
      <c r="K669" s="56">
        <v>3</v>
      </c>
      <c r="L669" s="56">
        <v>3</v>
      </c>
      <c r="M669" s="56">
        <v>4</v>
      </c>
      <c r="N669" s="57" t="s">
        <v>2175</v>
      </c>
    </row>
    <row r="670" spans="1:14" x14ac:dyDescent="0.15">
      <c r="A670" s="56" t="s">
        <v>809</v>
      </c>
      <c r="B670" s="55">
        <v>0</v>
      </c>
      <c r="C670" s="52" t="str">
        <f t="shared" si="10"/>
        <v/>
      </c>
      <c r="D670" s="52" t="s">
        <v>4062</v>
      </c>
      <c r="E670" s="56" t="s">
        <v>711</v>
      </c>
      <c r="F670" s="56"/>
      <c r="G670" s="56" t="s">
        <v>17</v>
      </c>
      <c r="H670" s="56" t="s">
        <v>30</v>
      </c>
      <c r="I670" s="56" t="s">
        <v>18</v>
      </c>
      <c r="J670" s="56"/>
      <c r="K670" s="56">
        <v>3</v>
      </c>
      <c r="L670" s="56">
        <v>3</v>
      </c>
      <c r="M670" s="56">
        <v>4</v>
      </c>
      <c r="N670" s="57" t="s">
        <v>2177</v>
      </c>
    </row>
    <row r="671" spans="1:14" x14ac:dyDescent="0.15">
      <c r="A671" s="52" t="s">
        <v>810</v>
      </c>
      <c r="B671" s="52">
        <v>2</v>
      </c>
      <c r="C671" s="52" t="str">
        <f t="shared" si="10"/>
        <v/>
      </c>
      <c r="D671" s="52" t="s">
        <v>4062</v>
      </c>
      <c r="E671" s="53" t="s">
        <v>711</v>
      </c>
      <c r="F671" s="53"/>
      <c r="G671" s="53" t="s">
        <v>17</v>
      </c>
      <c r="H671" s="53" t="s">
        <v>24</v>
      </c>
      <c r="I671" s="53" t="s">
        <v>18</v>
      </c>
      <c r="J671" s="53"/>
      <c r="K671" s="53">
        <v>4</v>
      </c>
      <c r="L671" s="53">
        <v>2</v>
      </c>
      <c r="M671" s="53">
        <v>6</v>
      </c>
      <c r="N671" s="54" t="s">
        <v>2144</v>
      </c>
    </row>
    <row r="672" spans="1:14" x14ac:dyDescent="0.15">
      <c r="A672" s="52" t="s">
        <v>811</v>
      </c>
      <c r="B672" s="52">
        <v>2</v>
      </c>
      <c r="C672" s="52" t="str">
        <f t="shared" si="10"/>
        <v/>
      </c>
      <c r="D672" s="52" t="s">
        <v>4062</v>
      </c>
      <c r="E672" s="53" t="s">
        <v>711</v>
      </c>
      <c r="F672" s="53"/>
      <c r="G672" s="53" t="s">
        <v>17</v>
      </c>
      <c r="H672" s="53" t="s">
        <v>24</v>
      </c>
      <c r="I672" s="53" t="s">
        <v>18</v>
      </c>
      <c r="J672" s="53"/>
      <c r="K672" s="53">
        <v>4</v>
      </c>
      <c r="L672" s="53">
        <v>3</v>
      </c>
      <c r="M672" s="53">
        <v>5</v>
      </c>
      <c r="N672" s="54" t="s">
        <v>3744</v>
      </c>
    </row>
    <row r="673" spans="1:14" x14ac:dyDescent="0.15">
      <c r="A673" s="52" t="s">
        <v>812</v>
      </c>
      <c r="B673" s="52">
        <v>2</v>
      </c>
      <c r="C673" s="52" t="str">
        <f t="shared" si="10"/>
        <v/>
      </c>
      <c r="D673" s="52" t="s">
        <v>4062</v>
      </c>
      <c r="E673" s="53" t="s">
        <v>711</v>
      </c>
      <c r="F673" s="53"/>
      <c r="G673" s="53" t="s">
        <v>17</v>
      </c>
      <c r="H673" s="53" t="s">
        <v>24</v>
      </c>
      <c r="I673" s="53" t="s">
        <v>18</v>
      </c>
      <c r="J673" s="53"/>
      <c r="K673" s="53">
        <v>4</v>
      </c>
      <c r="L673" s="53">
        <v>1</v>
      </c>
      <c r="M673" s="53">
        <v>8</v>
      </c>
      <c r="N673" s="54" t="s">
        <v>3742</v>
      </c>
    </row>
    <row r="674" spans="1:14" x14ac:dyDescent="0.15">
      <c r="A674" s="55" t="s">
        <v>813</v>
      </c>
      <c r="B674" s="55">
        <v>1</v>
      </c>
      <c r="C674" s="52" t="str">
        <f t="shared" si="10"/>
        <v/>
      </c>
      <c r="D674" s="52" t="s">
        <v>4062</v>
      </c>
      <c r="E674" s="56" t="s">
        <v>711</v>
      </c>
      <c r="F674" s="56"/>
      <c r="G674" s="56" t="s">
        <v>17</v>
      </c>
      <c r="H674" s="56" t="s">
        <v>24</v>
      </c>
      <c r="I674" s="56" t="s">
        <v>18</v>
      </c>
      <c r="J674" s="56"/>
      <c r="K674" s="56">
        <v>4</v>
      </c>
      <c r="L674" s="56">
        <v>5</v>
      </c>
      <c r="M674" s="56">
        <v>4</v>
      </c>
      <c r="N674" s="57" t="s">
        <v>14</v>
      </c>
    </row>
    <row r="675" spans="1:14" x14ac:dyDescent="0.15">
      <c r="A675" s="55" t="s">
        <v>814</v>
      </c>
      <c r="B675" s="55">
        <v>2</v>
      </c>
      <c r="C675" s="52" t="str">
        <f t="shared" si="10"/>
        <v/>
      </c>
      <c r="D675" s="52" t="s">
        <v>4062</v>
      </c>
      <c r="E675" s="56" t="s">
        <v>711</v>
      </c>
      <c r="F675" s="56"/>
      <c r="G675" s="56" t="s">
        <v>17</v>
      </c>
      <c r="H675" s="56" t="s">
        <v>24</v>
      </c>
      <c r="I675" s="56" t="s">
        <v>18</v>
      </c>
      <c r="J675" s="56"/>
      <c r="K675" s="56">
        <v>4</v>
      </c>
      <c r="L675" s="56">
        <v>2</v>
      </c>
      <c r="M675" s="56">
        <v>6</v>
      </c>
      <c r="N675" s="57" t="s">
        <v>126</v>
      </c>
    </row>
    <row r="676" spans="1:14" x14ac:dyDescent="0.15">
      <c r="A676" s="52" t="s">
        <v>815</v>
      </c>
      <c r="B676" s="52">
        <v>2</v>
      </c>
      <c r="C676" s="52" t="str">
        <f t="shared" si="10"/>
        <v/>
      </c>
      <c r="D676" s="52" t="s">
        <v>4062</v>
      </c>
      <c r="E676" s="53" t="s">
        <v>711</v>
      </c>
      <c r="F676" s="53"/>
      <c r="G676" s="53" t="s">
        <v>17</v>
      </c>
      <c r="H676" s="53" t="s">
        <v>34</v>
      </c>
      <c r="I676" s="53" t="s">
        <v>18</v>
      </c>
      <c r="J676" s="53" t="s">
        <v>59</v>
      </c>
      <c r="K676" s="53">
        <v>4</v>
      </c>
      <c r="L676" s="53">
        <v>5</v>
      </c>
      <c r="M676" s="53">
        <v>3</v>
      </c>
      <c r="N676" s="54" t="s">
        <v>2157</v>
      </c>
    </row>
    <row r="677" spans="1:14" x14ac:dyDescent="0.15">
      <c r="A677" s="52" t="s">
        <v>816</v>
      </c>
      <c r="B677" s="52">
        <v>2</v>
      </c>
      <c r="C677" s="52" t="str">
        <f t="shared" si="10"/>
        <v/>
      </c>
      <c r="D677" s="52" t="s">
        <v>4062</v>
      </c>
      <c r="E677" s="53" t="s">
        <v>711</v>
      </c>
      <c r="F677" s="53"/>
      <c r="G677" s="53" t="s">
        <v>17</v>
      </c>
      <c r="H677" s="53" t="s">
        <v>231</v>
      </c>
      <c r="I677" s="53" t="s">
        <v>18</v>
      </c>
      <c r="J677" s="53" t="s">
        <v>35</v>
      </c>
      <c r="K677" s="53">
        <v>4</v>
      </c>
      <c r="L677" s="53">
        <v>2</v>
      </c>
      <c r="M677" s="53">
        <v>6</v>
      </c>
      <c r="N677" s="54" t="s">
        <v>2051</v>
      </c>
    </row>
    <row r="678" spans="1:14" x14ac:dyDescent="0.15">
      <c r="A678" s="52" t="s">
        <v>817</v>
      </c>
      <c r="B678" s="52">
        <v>0</v>
      </c>
      <c r="C678" s="52" t="str">
        <f t="shared" si="10"/>
        <v/>
      </c>
      <c r="D678" s="52" t="s">
        <v>4062</v>
      </c>
      <c r="E678" s="53" t="s">
        <v>711</v>
      </c>
      <c r="F678" s="53"/>
      <c r="G678" s="53" t="s">
        <v>17</v>
      </c>
      <c r="H678" s="53" t="s">
        <v>231</v>
      </c>
      <c r="I678" s="53" t="s">
        <v>18</v>
      </c>
      <c r="J678" s="53"/>
      <c r="K678" s="53">
        <v>4</v>
      </c>
      <c r="L678" s="53">
        <v>4</v>
      </c>
      <c r="M678" s="53">
        <v>4</v>
      </c>
      <c r="N678" s="54" t="s">
        <v>2167</v>
      </c>
    </row>
    <row r="679" spans="1:14" x14ac:dyDescent="0.15">
      <c r="A679" s="55" t="s">
        <v>818</v>
      </c>
      <c r="B679" s="55">
        <v>1</v>
      </c>
      <c r="C679" s="52" t="str">
        <f t="shared" si="10"/>
        <v/>
      </c>
      <c r="D679" s="52" t="s">
        <v>4062</v>
      </c>
      <c r="E679" s="56" t="s">
        <v>711</v>
      </c>
      <c r="F679" s="56"/>
      <c r="G679" s="56" t="s">
        <v>17</v>
      </c>
      <c r="H679" s="56" t="s">
        <v>30</v>
      </c>
      <c r="I679" s="56" t="s">
        <v>18</v>
      </c>
      <c r="J679" s="56"/>
      <c r="K679" s="56">
        <v>4</v>
      </c>
      <c r="L679" s="56">
        <v>4</v>
      </c>
      <c r="M679" s="56">
        <v>4</v>
      </c>
      <c r="N679" s="57" t="s">
        <v>2168</v>
      </c>
    </row>
    <row r="680" spans="1:14" x14ac:dyDescent="0.15">
      <c r="A680" s="55" t="s">
        <v>819</v>
      </c>
      <c r="B680" s="55">
        <v>2</v>
      </c>
      <c r="C680" s="52" t="str">
        <f t="shared" si="10"/>
        <v/>
      </c>
      <c r="D680" s="52" t="s">
        <v>4062</v>
      </c>
      <c r="E680" s="56" t="s">
        <v>711</v>
      </c>
      <c r="F680" s="56"/>
      <c r="G680" s="56" t="s">
        <v>17</v>
      </c>
      <c r="H680" s="56" t="s">
        <v>24</v>
      </c>
      <c r="I680" s="56" t="s">
        <v>18</v>
      </c>
      <c r="J680" s="56" t="s">
        <v>19</v>
      </c>
      <c r="K680" s="56">
        <v>5</v>
      </c>
      <c r="L680" s="56">
        <v>5</v>
      </c>
      <c r="M680" s="56">
        <v>5</v>
      </c>
      <c r="N680" s="57" t="s">
        <v>2151</v>
      </c>
    </row>
    <row r="681" spans="1:14" x14ac:dyDescent="0.15">
      <c r="A681" s="52" t="s">
        <v>820</v>
      </c>
      <c r="B681" s="52">
        <v>2</v>
      </c>
      <c r="C681" s="52" t="str">
        <f t="shared" si="10"/>
        <v/>
      </c>
      <c r="D681" s="52" t="s">
        <v>4062</v>
      </c>
      <c r="E681" s="53" t="s">
        <v>711</v>
      </c>
      <c r="F681" s="53"/>
      <c r="G681" s="53" t="s">
        <v>17</v>
      </c>
      <c r="H681" s="53" t="s">
        <v>24</v>
      </c>
      <c r="I681" s="53" t="s">
        <v>18</v>
      </c>
      <c r="J681" s="53"/>
      <c r="K681" s="53">
        <v>5</v>
      </c>
      <c r="L681" s="53">
        <v>5</v>
      </c>
      <c r="M681" s="53">
        <v>6</v>
      </c>
      <c r="N681" s="54"/>
    </row>
    <row r="682" spans="1:14" x14ac:dyDescent="0.15">
      <c r="A682" s="52" t="s">
        <v>821</v>
      </c>
      <c r="B682" s="52">
        <v>2</v>
      </c>
      <c r="C682" s="52" t="str">
        <f t="shared" si="10"/>
        <v/>
      </c>
      <c r="D682" s="52" t="s">
        <v>4062</v>
      </c>
      <c r="E682" s="53" t="s">
        <v>711</v>
      </c>
      <c r="F682" s="53"/>
      <c r="G682" s="53" t="s">
        <v>17</v>
      </c>
      <c r="H682" s="53" t="s">
        <v>24</v>
      </c>
      <c r="I682" s="53" t="s">
        <v>18</v>
      </c>
      <c r="J682" s="53"/>
      <c r="K682" s="53">
        <v>5</v>
      </c>
      <c r="L682" s="53">
        <v>4</v>
      </c>
      <c r="M682" s="53">
        <v>4</v>
      </c>
      <c r="N682" s="54" t="s">
        <v>2165</v>
      </c>
    </row>
    <row r="683" spans="1:14" x14ac:dyDescent="0.15">
      <c r="A683" s="52" t="s">
        <v>822</v>
      </c>
      <c r="B683" s="52">
        <v>2</v>
      </c>
      <c r="C683" s="52" t="str">
        <f t="shared" si="10"/>
        <v/>
      </c>
      <c r="D683" s="52" t="s">
        <v>4062</v>
      </c>
      <c r="E683" s="53" t="s">
        <v>711</v>
      </c>
      <c r="F683" s="53"/>
      <c r="G683" s="53" t="s">
        <v>17</v>
      </c>
      <c r="H683" s="53" t="s">
        <v>24</v>
      </c>
      <c r="I683" s="53" t="s">
        <v>18</v>
      </c>
      <c r="J683" s="53" t="s">
        <v>59</v>
      </c>
      <c r="K683" s="53">
        <v>5</v>
      </c>
      <c r="L683" s="53">
        <v>4</v>
      </c>
      <c r="M683" s="53">
        <v>3</v>
      </c>
      <c r="N683" s="54" t="s">
        <v>2149</v>
      </c>
    </row>
    <row r="684" spans="1:14" x14ac:dyDescent="0.15">
      <c r="A684" s="55" t="s">
        <v>823</v>
      </c>
      <c r="B684" s="55">
        <v>0</v>
      </c>
      <c r="C684" s="52" t="str">
        <f t="shared" si="10"/>
        <v/>
      </c>
      <c r="D684" s="52" t="s">
        <v>4062</v>
      </c>
      <c r="E684" s="56" t="s">
        <v>711</v>
      </c>
      <c r="F684" s="56"/>
      <c r="G684" s="56" t="s">
        <v>17</v>
      </c>
      <c r="H684" s="56" t="s">
        <v>231</v>
      </c>
      <c r="I684" s="56" t="s">
        <v>18</v>
      </c>
      <c r="J684" s="56"/>
      <c r="K684" s="56">
        <v>5</v>
      </c>
      <c r="L684" s="56">
        <v>5</v>
      </c>
      <c r="M684" s="56">
        <v>4</v>
      </c>
      <c r="N684" s="57" t="s">
        <v>2161</v>
      </c>
    </row>
    <row r="685" spans="1:14" x14ac:dyDescent="0.15">
      <c r="A685" s="55" t="s">
        <v>824</v>
      </c>
      <c r="B685" s="55">
        <v>1</v>
      </c>
      <c r="C685" s="52" t="str">
        <f t="shared" si="10"/>
        <v/>
      </c>
      <c r="D685" s="52" t="s">
        <v>4062</v>
      </c>
      <c r="E685" s="56" t="s">
        <v>711</v>
      </c>
      <c r="F685" s="56"/>
      <c r="G685" s="56" t="s">
        <v>17</v>
      </c>
      <c r="H685" s="56" t="s">
        <v>30</v>
      </c>
      <c r="I685" s="56" t="s">
        <v>18</v>
      </c>
      <c r="J685" s="56"/>
      <c r="K685" s="56">
        <v>5</v>
      </c>
      <c r="L685" s="56">
        <v>4</v>
      </c>
      <c r="M685" s="56">
        <v>5</v>
      </c>
      <c r="N685" s="57" t="s">
        <v>2173</v>
      </c>
    </row>
    <row r="686" spans="1:14" x14ac:dyDescent="0.15">
      <c r="A686" s="55" t="s">
        <v>825</v>
      </c>
      <c r="B686" s="55">
        <v>1</v>
      </c>
      <c r="C686" s="52" t="str">
        <f t="shared" si="10"/>
        <v/>
      </c>
      <c r="D686" s="52" t="s">
        <v>4062</v>
      </c>
      <c r="E686" s="56" t="s">
        <v>711</v>
      </c>
      <c r="F686" s="56"/>
      <c r="G686" s="56" t="s">
        <v>17</v>
      </c>
      <c r="H686" s="56" t="s">
        <v>34</v>
      </c>
      <c r="I686" s="56" t="s">
        <v>18</v>
      </c>
      <c r="J686" s="56"/>
      <c r="K686" s="56">
        <v>6</v>
      </c>
      <c r="L686" s="56">
        <v>5</v>
      </c>
      <c r="M686" s="56">
        <v>6</v>
      </c>
      <c r="N686" s="57" t="s">
        <v>2160</v>
      </c>
    </row>
    <row r="687" spans="1:14" x14ac:dyDescent="0.15">
      <c r="A687" s="52" t="s">
        <v>826</v>
      </c>
      <c r="B687" s="52">
        <v>1</v>
      </c>
      <c r="C687" s="52" t="str">
        <f t="shared" si="10"/>
        <v/>
      </c>
      <c r="D687" s="52" t="s">
        <v>4062</v>
      </c>
      <c r="E687" s="53" t="s">
        <v>711</v>
      </c>
      <c r="F687" s="53"/>
      <c r="G687" s="53" t="s">
        <v>17</v>
      </c>
      <c r="H687" s="53" t="s">
        <v>34</v>
      </c>
      <c r="I687" s="53" t="s">
        <v>18</v>
      </c>
      <c r="J687" s="53"/>
      <c r="K687" s="53">
        <v>6</v>
      </c>
      <c r="L687" s="53">
        <v>8</v>
      </c>
      <c r="M687" s="53">
        <v>5</v>
      </c>
      <c r="N687" s="54" t="s">
        <v>638</v>
      </c>
    </row>
    <row r="688" spans="1:14" x14ac:dyDescent="0.15">
      <c r="A688" s="52" t="s">
        <v>827</v>
      </c>
      <c r="B688" s="52">
        <v>1</v>
      </c>
      <c r="C688" s="52" t="str">
        <f t="shared" si="10"/>
        <v/>
      </c>
      <c r="D688" s="52" t="s">
        <v>4062</v>
      </c>
      <c r="E688" s="53" t="s">
        <v>711</v>
      </c>
      <c r="F688" s="53"/>
      <c r="G688" s="53" t="s">
        <v>17</v>
      </c>
      <c r="H688" s="53" t="s">
        <v>231</v>
      </c>
      <c r="I688" s="53" t="s">
        <v>18</v>
      </c>
      <c r="J688" s="53"/>
      <c r="K688" s="53">
        <v>6</v>
      </c>
      <c r="L688" s="53">
        <v>3</v>
      </c>
      <c r="M688" s="53">
        <v>5</v>
      </c>
      <c r="N688" s="54" t="s">
        <v>2153</v>
      </c>
    </row>
    <row r="689" spans="1:14" x14ac:dyDescent="0.15">
      <c r="A689" s="55" t="s">
        <v>828</v>
      </c>
      <c r="B689" s="55">
        <v>1</v>
      </c>
      <c r="C689" s="52" t="str">
        <f t="shared" si="10"/>
        <v/>
      </c>
      <c r="D689" s="52" t="s">
        <v>4062</v>
      </c>
      <c r="E689" s="56" t="s">
        <v>711</v>
      </c>
      <c r="F689" s="56"/>
      <c r="G689" s="56" t="s">
        <v>17</v>
      </c>
      <c r="H689" s="56" t="s">
        <v>231</v>
      </c>
      <c r="I689" s="56" t="s">
        <v>18</v>
      </c>
      <c r="J689" s="56"/>
      <c r="K689" s="56">
        <v>6</v>
      </c>
      <c r="L689" s="56">
        <v>5</v>
      </c>
      <c r="M689" s="56">
        <v>5</v>
      </c>
      <c r="N689" s="57" t="s">
        <v>2164</v>
      </c>
    </row>
    <row r="690" spans="1:14" x14ac:dyDescent="0.15">
      <c r="A690" s="55" t="s">
        <v>829</v>
      </c>
      <c r="B690" s="55">
        <v>1</v>
      </c>
      <c r="C690" s="52" t="str">
        <f t="shared" si="10"/>
        <v/>
      </c>
      <c r="D690" s="52" t="s">
        <v>4062</v>
      </c>
      <c r="E690" s="56" t="s">
        <v>711</v>
      </c>
      <c r="F690" s="56"/>
      <c r="G690" s="56" t="s">
        <v>17</v>
      </c>
      <c r="H690" s="56" t="s">
        <v>231</v>
      </c>
      <c r="I690" s="56" t="s">
        <v>18</v>
      </c>
      <c r="J690" s="56"/>
      <c r="K690" s="56">
        <v>6</v>
      </c>
      <c r="L690" s="56">
        <v>6</v>
      </c>
      <c r="M690" s="56">
        <v>5</v>
      </c>
      <c r="N690" s="57" t="s">
        <v>2152</v>
      </c>
    </row>
    <row r="691" spans="1:14" x14ac:dyDescent="0.15">
      <c r="A691" s="52" t="s">
        <v>2170</v>
      </c>
      <c r="B691" s="52">
        <v>1</v>
      </c>
      <c r="C691" s="52" t="str">
        <f t="shared" si="10"/>
        <v/>
      </c>
      <c r="D691" s="52" t="s">
        <v>4062</v>
      </c>
      <c r="E691" s="53" t="s">
        <v>711</v>
      </c>
      <c r="F691" s="53"/>
      <c r="G691" s="53" t="s">
        <v>17</v>
      </c>
      <c r="H691" s="53" t="s">
        <v>30</v>
      </c>
      <c r="I691" s="53" t="s">
        <v>18</v>
      </c>
      <c r="J691" s="53"/>
      <c r="K691" s="53">
        <v>6</v>
      </c>
      <c r="L691" s="53">
        <v>3</v>
      </c>
      <c r="M691" s="53">
        <v>9</v>
      </c>
      <c r="N691" s="54" t="s">
        <v>2171</v>
      </c>
    </row>
    <row r="692" spans="1:14" x14ac:dyDescent="0.15">
      <c r="A692" s="55" t="s">
        <v>830</v>
      </c>
      <c r="B692" s="55">
        <v>1</v>
      </c>
      <c r="C692" s="52" t="str">
        <f t="shared" si="10"/>
        <v/>
      </c>
      <c r="D692" s="52" t="s">
        <v>4062</v>
      </c>
      <c r="E692" s="56" t="s">
        <v>711</v>
      </c>
      <c r="F692" s="56"/>
      <c r="G692" s="56" t="s">
        <v>17</v>
      </c>
      <c r="H692" s="56" t="s">
        <v>30</v>
      </c>
      <c r="I692" s="56" t="s">
        <v>18</v>
      </c>
      <c r="J692" s="56"/>
      <c r="K692" s="56">
        <v>6</v>
      </c>
      <c r="L692" s="56">
        <v>6</v>
      </c>
      <c r="M692" s="56">
        <v>3</v>
      </c>
      <c r="N692" s="57" t="s">
        <v>2178</v>
      </c>
    </row>
    <row r="693" spans="1:14" x14ac:dyDescent="0.15">
      <c r="A693" s="55" t="s">
        <v>831</v>
      </c>
      <c r="B693" s="55">
        <v>0</v>
      </c>
      <c r="C693" s="52" t="str">
        <f t="shared" si="10"/>
        <v/>
      </c>
      <c r="D693" s="52" t="s">
        <v>4062</v>
      </c>
      <c r="E693" s="56" t="s">
        <v>711</v>
      </c>
      <c r="F693" s="56"/>
      <c r="G693" s="56" t="s">
        <v>17</v>
      </c>
      <c r="H693" s="56" t="s">
        <v>30</v>
      </c>
      <c r="I693" s="56" t="s">
        <v>18</v>
      </c>
      <c r="J693" s="56"/>
      <c r="K693" s="56">
        <v>6</v>
      </c>
      <c r="L693" s="56">
        <v>7</v>
      </c>
      <c r="M693" s="56">
        <v>4</v>
      </c>
      <c r="N693" s="57" t="s">
        <v>2174</v>
      </c>
    </row>
    <row r="694" spans="1:14" x14ac:dyDescent="0.15">
      <c r="A694" s="55" t="s">
        <v>832</v>
      </c>
      <c r="B694" s="55">
        <v>2</v>
      </c>
      <c r="C694" s="52" t="str">
        <f t="shared" si="10"/>
        <v/>
      </c>
      <c r="D694" s="52" t="s">
        <v>4062</v>
      </c>
      <c r="E694" s="56" t="s">
        <v>711</v>
      </c>
      <c r="F694" s="56"/>
      <c r="G694" s="56" t="s">
        <v>17</v>
      </c>
      <c r="H694" s="56" t="s">
        <v>24</v>
      </c>
      <c r="I694" s="56" t="s">
        <v>18</v>
      </c>
      <c r="J694" s="56" t="s">
        <v>59</v>
      </c>
      <c r="K694" s="56">
        <v>7</v>
      </c>
      <c r="L694" s="56">
        <v>5</v>
      </c>
      <c r="M694" s="56">
        <v>9</v>
      </c>
      <c r="N694" s="57"/>
    </row>
    <row r="695" spans="1:14" x14ac:dyDescent="0.15">
      <c r="A695" s="55" t="s">
        <v>833</v>
      </c>
      <c r="B695" s="55">
        <v>0</v>
      </c>
      <c r="C695" s="52" t="str">
        <f t="shared" si="10"/>
        <v/>
      </c>
      <c r="D695" s="52" t="s">
        <v>4062</v>
      </c>
      <c r="E695" s="56" t="s">
        <v>711</v>
      </c>
      <c r="F695" s="56"/>
      <c r="G695" s="56" t="s">
        <v>17</v>
      </c>
      <c r="H695" s="56" t="s">
        <v>30</v>
      </c>
      <c r="I695" s="56" t="s">
        <v>18</v>
      </c>
      <c r="J695" s="56" t="s">
        <v>35</v>
      </c>
      <c r="K695" s="56">
        <v>7</v>
      </c>
      <c r="L695" s="56">
        <v>6</v>
      </c>
      <c r="M695" s="56">
        <v>6</v>
      </c>
      <c r="N695" s="57" t="s">
        <v>2169</v>
      </c>
    </row>
    <row r="696" spans="1:14" x14ac:dyDescent="0.15">
      <c r="A696" s="52" t="s">
        <v>834</v>
      </c>
      <c r="B696" s="52">
        <v>0</v>
      </c>
      <c r="C696" s="52" t="str">
        <f t="shared" si="10"/>
        <v/>
      </c>
      <c r="D696" s="52" t="s">
        <v>4062</v>
      </c>
      <c r="E696" s="53" t="s">
        <v>711</v>
      </c>
      <c r="F696" s="53"/>
      <c r="G696" s="53" t="s">
        <v>17</v>
      </c>
      <c r="H696" s="53" t="s">
        <v>30</v>
      </c>
      <c r="I696" s="53" t="s">
        <v>18</v>
      </c>
      <c r="J696" s="53" t="s">
        <v>397</v>
      </c>
      <c r="K696" s="53">
        <v>7</v>
      </c>
      <c r="L696" s="53">
        <v>4</v>
      </c>
      <c r="M696" s="53">
        <v>6</v>
      </c>
      <c r="N696" s="54" t="s">
        <v>2128</v>
      </c>
    </row>
    <row r="697" spans="1:14" x14ac:dyDescent="0.15">
      <c r="A697" s="52" t="s">
        <v>835</v>
      </c>
      <c r="B697" s="52">
        <v>2</v>
      </c>
      <c r="C697" s="52" t="str">
        <f t="shared" si="10"/>
        <v/>
      </c>
      <c r="D697" s="52" t="s">
        <v>4062</v>
      </c>
      <c r="E697" s="53" t="s">
        <v>711</v>
      </c>
      <c r="F697" s="53"/>
      <c r="G697" s="53" t="s">
        <v>17</v>
      </c>
      <c r="H697" s="53" t="s">
        <v>24</v>
      </c>
      <c r="I697" s="53" t="s">
        <v>18</v>
      </c>
      <c r="J697" s="53" t="s">
        <v>59</v>
      </c>
      <c r="K697" s="53">
        <v>9</v>
      </c>
      <c r="L697" s="53">
        <v>9</v>
      </c>
      <c r="M697" s="53">
        <v>7</v>
      </c>
      <c r="N697" s="54" t="s">
        <v>836</v>
      </c>
    </row>
    <row r="698" spans="1:14" x14ac:dyDescent="0.15">
      <c r="A698" s="55" t="s">
        <v>837</v>
      </c>
      <c r="B698" s="55">
        <v>0</v>
      </c>
      <c r="C698" s="52" t="str">
        <f t="shared" si="10"/>
        <v/>
      </c>
      <c r="D698" s="52" t="s">
        <v>4062</v>
      </c>
      <c r="E698" s="56" t="s">
        <v>711</v>
      </c>
      <c r="F698" s="56"/>
      <c r="G698" s="56" t="s">
        <v>17</v>
      </c>
      <c r="H698" s="56" t="s">
        <v>30</v>
      </c>
      <c r="I698" s="56" t="s">
        <v>18</v>
      </c>
      <c r="J698" s="56"/>
      <c r="K698" s="56">
        <v>9</v>
      </c>
      <c r="L698" s="56">
        <v>10</v>
      </c>
      <c r="M698" s="56">
        <v>10</v>
      </c>
      <c r="N698" s="57" t="s">
        <v>2172</v>
      </c>
    </row>
    <row r="699" spans="1:14" x14ac:dyDescent="0.15">
      <c r="A699" s="52" t="s">
        <v>838</v>
      </c>
      <c r="B699" s="52">
        <v>1</v>
      </c>
      <c r="C699" s="52" t="str">
        <f t="shared" si="10"/>
        <v/>
      </c>
      <c r="D699" s="52" t="s">
        <v>4062</v>
      </c>
      <c r="E699" s="53" t="s">
        <v>711</v>
      </c>
      <c r="F699" s="53"/>
      <c r="G699" s="53" t="s">
        <v>17</v>
      </c>
      <c r="H699" s="53" t="s">
        <v>231</v>
      </c>
      <c r="I699" s="53" t="s">
        <v>18</v>
      </c>
      <c r="J699" s="53"/>
      <c r="K699" s="53">
        <v>10</v>
      </c>
      <c r="L699" s="53">
        <v>8</v>
      </c>
      <c r="M699" s="53">
        <v>8</v>
      </c>
      <c r="N699" s="54" t="s">
        <v>2166</v>
      </c>
    </row>
    <row r="700" spans="1:14" x14ac:dyDescent="0.15">
      <c r="A700" s="55" t="s">
        <v>839</v>
      </c>
      <c r="B700" s="55">
        <v>2</v>
      </c>
      <c r="C700" s="52" t="str">
        <f t="shared" si="10"/>
        <v/>
      </c>
      <c r="D700" s="52" t="s">
        <v>4062</v>
      </c>
      <c r="E700" s="56" t="s">
        <v>2637</v>
      </c>
      <c r="F700" s="56"/>
      <c r="G700" s="56" t="s">
        <v>44</v>
      </c>
      <c r="H700" s="56" t="s">
        <v>24</v>
      </c>
      <c r="I700" s="56" t="s">
        <v>20</v>
      </c>
      <c r="J700" s="56"/>
      <c r="K700" s="56">
        <v>1</v>
      </c>
      <c r="L700" s="56">
        <v>0</v>
      </c>
      <c r="M700" s="56">
        <v>0</v>
      </c>
      <c r="N700" s="57" t="s">
        <v>2659</v>
      </c>
    </row>
    <row r="701" spans="1:14" x14ac:dyDescent="0.15">
      <c r="A701" s="52" t="s">
        <v>840</v>
      </c>
      <c r="B701" s="52">
        <v>2</v>
      </c>
      <c r="C701" s="52" t="str">
        <f t="shared" si="10"/>
        <v/>
      </c>
      <c r="D701" s="52" t="s">
        <v>4062</v>
      </c>
      <c r="E701" s="53" t="s">
        <v>2637</v>
      </c>
      <c r="F701" s="53"/>
      <c r="G701" s="53" t="s">
        <v>44</v>
      </c>
      <c r="H701" s="53" t="s">
        <v>24</v>
      </c>
      <c r="I701" s="53" t="s">
        <v>18</v>
      </c>
      <c r="J701" s="53" t="s">
        <v>59</v>
      </c>
      <c r="K701" s="53">
        <v>3</v>
      </c>
      <c r="L701" s="53">
        <v>3</v>
      </c>
      <c r="M701" s="53">
        <v>2</v>
      </c>
      <c r="N701" s="54" t="s">
        <v>2651</v>
      </c>
    </row>
    <row r="702" spans="1:14" x14ac:dyDescent="0.15">
      <c r="A702" s="52" t="s">
        <v>841</v>
      </c>
      <c r="B702" s="52">
        <v>2</v>
      </c>
      <c r="C702" s="52" t="str">
        <f t="shared" si="10"/>
        <v/>
      </c>
      <c r="D702" s="52" t="s">
        <v>4062</v>
      </c>
      <c r="E702" s="53" t="s">
        <v>2637</v>
      </c>
      <c r="F702" s="53"/>
      <c r="G702" s="53" t="s">
        <v>44</v>
      </c>
      <c r="H702" s="53" t="s">
        <v>34</v>
      </c>
      <c r="I702" s="53" t="s">
        <v>18</v>
      </c>
      <c r="J702" s="53"/>
      <c r="K702" s="53">
        <v>4</v>
      </c>
      <c r="L702" s="53">
        <v>4</v>
      </c>
      <c r="M702" s="53">
        <v>4</v>
      </c>
      <c r="N702" s="54" t="s">
        <v>2652</v>
      </c>
    </row>
    <row r="703" spans="1:14" x14ac:dyDescent="0.15">
      <c r="A703" s="55" t="s">
        <v>842</v>
      </c>
      <c r="B703" s="55">
        <v>2</v>
      </c>
      <c r="C703" s="52" t="str">
        <f t="shared" si="10"/>
        <v/>
      </c>
      <c r="D703" s="52" t="s">
        <v>4062</v>
      </c>
      <c r="E703" s="56" t="s">
        <v>2637</v>
      </c>
      <c r="F703" s="56"/>
      <c r="G703" s="56" t="s">
        <v>55</v>
      </c>
      <c r="H703" s="56" t="s">
        <v>24</v>
      </c>
      <c r="I703" s="56" t="s">
        <v>20</v>
      </c>
      <c r="J703" s="56"/>
      <c r="K703" s="56">
        <v>2</v>
      </c>
      <c r="L703" s="56">
        <v>0</v>
      </c>
      <c r="M703" s="56">
        <v>0</v>
      </c>
      <c r="N703" s="57" t="s">
        <v>3695</v>
      </c>
    </row>
    <row r="704" spans="1:14" x14ac:dyDescent="0.15">
      <c r="A704" s="52" t="s">
        <v>843</v>
      </c>
      <c r="B704" s="52">
        <v>2</v>
      </c>
      <c r="C704" s="52" t="str">
        <f t="shared" si="10"/>
        <v/>
      </c>
      <c r="D704" s="52" t="s">
        <v>4062</v>
      </c>
      <c r="E704" s="53" t="s">
        <v>2637</v>
      </c>
      <c r="F704" s="53"/>
      <c r="G704" s="53" t="s">
        <v>55</v>
      </c>
      <c r="H704" s="53" t="s">
        <v>34</v>
      </c>
      <c r="I704" s="53" t="s">
        <v>20</v>
      </c>
      <c r="J704" s="53"/>
      <c r="K704" s="53">
        <v>2</v>
      </c>
      <c r="L704" s="53">
        <v>0</v>
      </c>
      <c r="M704" s="53">
        <v>0</v>
      </c>
      <c r="N704" s="54" t="s">
        <v>844</v>
      </c>
    </row>
    <row r="705" spans="1:14" x14ac:dyDescent="0.15">
      <c r="A705" s="55" t="s">
        <v>845</v>
      </c>
      <c r="B705" s="55">
        <v>2</v>
      </c>
      <c r="C705" s="52" t="str">
        <f t="shared" si="10"/>
        <v/>
      </c>
      <c r="D705" s="52" t="s">
        <v>4062</v>
      </c>
      <c r="E705" s="56" t="s">
        <v>2637</v>
      </c>
      <c r="F705" s="56"/>
      <c r="G705" s="56" t="s">
        <v>55</v>
      </c>
      <c r="H705" s="56" t="s">
        <v>24</v>
      </c>
      <c r="I705" s="56" t="s">
        <v>18</v>
      </c>
      <c r="J705" s="56" t="s">
        <v>59</v>
      </c>
      <c r="K705" s="56">
        <v>3</v>
      </c>
      <c r="L705" s="56">
        <v>2</v>
      </c>
      <c r="M705" s="56">
        <v>4</v>
      </c>
      <c r="N705" s="57" t="s">
        <v>2643</v>
      </c>
    </row>
    <row r="706" spans="1:14" x14ac:dyDescent="0.15">
      <c r="A706" s="52" t="s">
        <v>846</v>
      </c>
      <c r="B706" s="52">
        <v>2</v>
      </c>
      <c r="C706" s="52" t="str">
        <f t="shared" si="10"/>
        <v/>
      </c>
      <c r="D706" s="52">
        <v>2</v>
      </c>
      <c r="E706" s="53" t="s">
        <v>2637</v>
      </c>
      <c r="F706" s="53"/>
      <c r="G706" s="53" t="s">
        <v>23</v>
      </c>
      <c r="H706" s="53" t="s">
        <v>24</v>
      </c>
      <c r="I706" s="53" t="s">
        <v>20</v>
      </c>
      <c r="J706" s="53"/>
      <c r="K706" s="53">
        <v>3</v>
      </c>
      <c r="L706" s="53">
        <v>0</v>
      </c>
      <c r="M706" s="53">
        <v>0</v>
      </c>
      <c r="N706" s="54" t="s">
        <v>3694</v>
      </c>
    </row>
    <row r="707" spans="1:14" x14ac:dyDescent="0.15">
      <c r="A707" s="52" t="s">
        <v>847</v>
      </c>
      <c r="B707" s="52">
        <v>2</v>
      </c>
      <c r="C707" s="52" t="str">
        <f t="shared" ref="C707:C770" si="11">IF(D707="","",IF(D707&gt;B707,D707-B707,""))</f>
        <v/>
      </c>
      <c r="D707" s="52" t="s">
        <v>4062</v>
      </c>
      <c r="E707" s="53" t="s">
        <v>2637</v>
      </c>
      <c r="F707" s="53"/>
      <c r="G707" s="53" t="s">
        <v>23</v>
      </c>
      <c r="H707" s="53" t="s">
        <v>34</v>
      </c>
      <c r="I707" s="53" t="s">
        <v>18</v>
      </c>
      <c r="J707" s="53"/>
      <c r="K707" s="53">
        <v>4</v>
      </c>
      <c r="L707" s="53">
        <v>4</v>
      </c>
      <c r="M707" s="53">
        <v>4</v>
      </c>
      <c r="N707" s="54" t="s">
        <v>848</v>
      </c>
    </row>
    <row r="708" spans="1:14" x14ac:dyDescent="0.15">
      <c r="A708" s="55" t="s">
        <v>849</v>
      </c>
      <c r="B708" s="55">
        <v>2</v>
      </c>
      <c r="C708" s="52" t="str">
        <f t="shared" si="11"/>
        <v/>
      </c>
      <c r="D708" s="52" t="s">
        <v>4062</v>
      </c>
      <c r="E708" s="56" t="s">
        <v>2637</v>
      </c>
      <c r="F708" s="56"/>
      <c r="G708" s="56" t="s">
        <v>23</v>
      </c>
      <c r="H708" s="56" t="s">
        <v>24</v>
      </c>
      <c r="I708" s="56" t="s">
        <v>18</v>
      </c>
      <c r="J708" s="56"/>
      <c r="K708" s="56">
        <v>5</v>
      </c>
      <c r="L708" s="56">
        <v>6</v>
      </c>
      <c r="M708" s="56">
        <v>3</v>
      </c>
      <c r="N708" s="57" t="s">
        <v>2638</v>
      </c>
    </row>
    <row r="709" spans="1:14" x14ac:dyDescent="0.15">
      <c r="A709" s="55" t="s">
        <v>850</v>
      </c>
      <c r="B709" s="55">
        <v>2</v>
      </c>
      <c r="C709" s="52" t="str">
        <f t="shared" si="11"/>
        <v/>
      </c>
      <c r="D709" s="52" t="s">
        <v>4062</v>
      </c>
      <c r="E709" s="56" t="s">
        <v>2637</v>
      </c>
      <c r="F709" s="56"/>
      <c r="G709" s="56" t="s">
        <v>79</v>
      </c>
      <c r="H709" s="56" t="s">
        <v>24</v>
      </c>
      <c r="I709" s="56" t="s">
        <v>20</v>
      </c>
      <c r="J709" s="56"/>
      <c r="K709" s="56">
        <v>1</v>
      </c>
      <c r="L709" s="56">
        <v>0</v>
      </c>
      <c r="M709" s="56">
        <v>0</v>
      </c>
      <c r="N709" s="57" t="s">
        <v>2646</v>
      </c>
    </row>
    <row r="710" spans="1:14" x14ac:dyDescent="0.15">
      <c r="A710" s="55" t="s">
        <v>851</v>
      </c>
      <c r="B710" s="55">
        <v>2</v>
      </c>
      <c r="C710" s="52" t="str">
        <f t="shared" si="11"/>
        <v/>
      </c>
      <c r="D710" s="52">
        <v>2</v>
      </c>
      <c r="E710" s="56" t="s">
        <v>2637</v>
      </c>
      <c r="F710" s="56"/>
      <c r="G710" s="56" t="s">
        <v>79</v>
      </c>
      <c r="H710" s="56" t="s">
        <v>24</v>
      </c>
      <c r="I710" s="56" t="s">
        <v>18</v>
      </c>
      <c r="J710" s="56"/>
      <c r="K710" s="56">
        <v>4</v>
      </c>
      <c r="L710" s="56">
        <v>3</v>
      </c>
      <c r="M710" s="56">
        <v>4</v>
      </c>
      <c r="N710" s="57" t="s">
        <v>2642</v>
      </c>
    </row>
    <row r="711" spans="1:14" x14ac:dyDescent="0.15">
      <c r="A711" s="52" t="s">
        <v>852</v>
      </c>
      <c r="B711" s="52">
        <v>2</v>
      </c>
      <c r="C711" s="52" t="str">
        <f t="shared" si="11"/>
        <v/>
      </c>
      <c r="D711" s="52" t="s">
        <v>4062</v>
      </c>
      <c r="E711" s="53" t="s">
        <v>2637</v>
      </c>
      <c r="F711" s="53"/>
      <c r="G711" s="53" t="s">
        <v>79</v>
      </c>
      <c r="H711" s="53" t="s">
        <v>34</v>
      </c>
      <c r="I711" s="53" t="s">
        <v>20</v>
      </c>
      <c r="J711" s="53"/>
      <c r="K711" s="53">
        <v>10</v>
      </c>
      <c r="L711" s="53">
        <v>0</v>
      </c>
      <c r="M711" s="53">
        <v>0</v>
      </c>
      <c r="N711" s="54" t="s">
        <v>2645</v>
      </c>
    </row>
    <row r="712" spans="1:14" x14ac:dyDescent="0.15">
      <c r="A712" s="52" t="s">
        <v>853</v>
      </c>
      <c r="B712" s="52">
        <v>2</v>
      </c>
      <c r="C712" s="52" t="str">
        <f t="shared" si="11"/>
        <v/>
      </c>
      <c r="D712" s="52" t="s">
        <v>4062</v>
      </c>
      <c r="E712" s="53" t="s">
        <v>2637</v>
      </c>
      <c r="F712" s="53"/>
      <c r="G712" s="53" t="s">
        <v>95</v>
      </c>
      <c r="H712" s="53" t="s">
        <v>24</v>
      </c>
      <c r="I712" s="53" t="s">
        <v>18</v>
      </c>
      <c r="J712" s="53"/>
      <c r="K712" s="53">
        <v>2</v>
      </c>
      <c r="L712" s="53">
        <v>1</v>
      </c>
      <c r="M712" s="53">
        <v>2</v>
      </c>
      <c r="N712" s="54" t="s">
        <v>2639</v>
      </c>
    </row>
    <row r="713" spans="1:14" x14ac:dyDescent="0.15">
      <c r="A713" s="55" t="s">
        <v>854</v>
      </c>
      <c r="B713" s="55">
        <v>2</v>
      </c>
      <c r="C713" s="52" t="str">
        <f t="shared" si="11"/>
        <v/>
      </c>
      <c r="D713" s="52">
        <v>2</v>
      </c>
      <c r="E713" s="56" t="s">
        <v>2637</v>
      </c>
      <c r="F713" s="56"/>
      <c r="G713" s="56" t="s">
        <v>95</v>
      </c>
      <c r="H713" s="56" t="s">
        <v>34</v>
      </c>
      <c r="I713" s="56" t="s">
        <v>20</v>
      </c>
      <c r="J713" s="56"/>
      <c r="K713" s="56">
        <v>5</v>
      </c>
      <c r="L713" s="56">
        <v>0</v>
      </c>
      <c r="M713" s="56">
        <v>0</v>
      </c>
      <c r="N713" s="57" t="s">
        <v>3696</v>
      </c>
    </row>
    <row r="714" spans="1:14" x14ac:dyDescent="0.15">
      <c r="A714" s="55" t="s">
        <v>855</v>
      </c>
      <c r="B714" s="55">
        <v>2</v>
      </c>
      <c r="C714" s="52" t="str">
        <f t="shared" si="11"/>
        <v/>
      </c>
      <c r="D714" s="52" t="s">
        <v>4062</v>
      </c>
      <c r="E714" s="56" t="s">
        <v>2637</v>
      </c>
      <c r="F714" s="56"/>
      <c r="G714" s="56" t="s">
        <v>95</v>
      </c>
      <c r="H714" s="56" t="s">
        <v>24</v>
      </c>
      <c r="I714" s="56" t="s">
        <v>20</v>
      </c>
      <c r="J714" s="56"/>
      <c r="K714" s="56">
        <v>6</v>
      </c>
      <c r="L714" s="56">
        <v>0</v>
      </c>
      <c r="M714" s="56">
        <v>0</v>
      </c>
      <c r="N714" s="57" t="s">
        <v>2656</v>
      </c>
    </row>
    <row r="715" spans="1:14" x14ac:dyDescent="0.15">
      <c r="A715" s="55" t="s">
        <v>856</v>
      </c>
      <c r="B715" s="55">
        <v>2</v>
      </c>
      <c r="C715" s="52" t="str">
        <f t="shared" si="11"/>
        <v/>
      </c>
      <c r="D715" s="52" t="s">
        <v>4062</v>
      </c>
      <c r="E715" s="56" t="s">
        <v>2637</v>
      </c>
      <c r="F715" s="56"/>
      <c r="G715" s="56" t="s">
        <v>2088</v>
      </c>
      <c r="H715" s="56" t="s">
        <v>24</v>
      </c>
      <c r="I715" s="56" t="s">
        <v>18</v>
      </c>
      <c r="J715" s="56" t="s">
        <v>59</v>
      </c>
      <c r="K715" s="56">
        <v>1</v>
      </c>
      <c r="L715" s="56">
        <v>2</v>
      </c>
      <c r="M715" s="56">
        <v>1</v>
      </c>
      <c r="N715" s="57" t="s">
        <v>1485</v>
      </c>
    </row>
    <row r="716" spans="1:14" x14ac:dyDescent="0.15">
      <c r="A716" s="52" t="s">
        <v>857</v>
      </c>
      <c r="B716" s="52">
        <v>2</v>
      </c>
      <c r="C716" s="52" t="str">
        <f t="shared" si="11"/>
        <v/>
      </c>
      <c r="D716" s="52" t="s">
        <v>4062</v>
      </c>
      <c r="E716" s="53" t="s">
        <v>2637</v>
      </c>
      <c r="F716" s="53"/>
      <c r="G716" s="53" t="s">
        <v>2088</v>
      </c>
      <c r="H716" s="53" t="s">
        <v>34</v>
      </c>
      <c r="I716" s="53" t="s">
        <v>18</v>
      </c>
      <c r="J716" s="53"/>
      <c r="K716" s="53">
        <v>3</v>
      </c>
      <c r="L716" s="53">
        <v>3</v>
      </c>
      <c r="M716" s="53">
        <v>4</v>
      </c>
      <c r="N716" s="54" t="s">
        <v>4037</v>
      </c>
    </row>
    <row r="717" spans="1:14" x14ac:dyDescent="0.15">
      <c r="A717" s="52" t="s">
        <v>858</v>
      </c>
      <c r="B717" s="52">
        <v>2</v>
      </c>
      <c r="C717" s="52" t="str">
        <f t="shared" si="11"/>
        <v/>
      </c>
      <c r="D717" s="52" t="s">
        <v>4062</v>
      </c>
      <c r="E717" s="53" t="s">
        <v>2637</v>
      </c>
      <c r="F717" s="53"/>
      <c r="G717" s="53" t="s">
        <v>2088</v>
      </c>
      <c r="H717" s="53" t="s">
        <v>24</v>
      </c>
      <c r="I717" s="53" t="s">
        <v>18</v>
      </c>
      <c r="J717" s="53"/>
      <c r="K717" s="53">
        <v>4</v>
      </c>
      <c r="L717" s="53">
        <v>5</v>
      </c>
      <c r="M717" s="53">
        <v>4</v>
      </c>
      <c r="N717" s="54" t="s">
        <v>859</v>
      </c>
    </row>
    <row r="718" spans="1:14" x14ac:dyDescent="0.15">
      <c r="A718" s="55" t="s">
        <v>860</v>
      </c>
      <c r="B718" s="55">
        <v>2</v>
      </c>
      <c r="C718" s="52" t="str">
        <f t="shared" si="11"/>
        <v/>
      </c>
      <c r="D718" s="52" t="s">
        <v>4062</v>
      </c>
      <c r="E718" s="56" t="s">
        <v>2637</v>
      </c>
      <c r="F718" s="56"/>
      <c r="G718" s="56" t="s">
        <v>2105</v>
      </c>
      <c r="H718" s="56" t="s">
        <v>24</v>
      </c>
      <c r="I718" s="56" t="s">
        <v>18</v>
      </c>
      <c r="J718" s="56"/>
      <c r="K718" s="56">
        <v>1</v>
      </c>
      <c r="L718" s="56">
        <v>1</v>
      </c>
      <c r="M718" s="56">
        <v>3</v>
      </c>
      <c r="N718" s="57" t="s">
        <v>861</v>
      </c>
    </row>
    <row r="719" spans="1:14" x14ac:dyDescent="0.15">
      <c r="A719" s="52" t="s">
        <v>862</v>
      </c>
      <c r="B719" s="52">
        <v>2</v>
      </c>
      <c r="C719" s="52" t="str">
        <f t="shared" si="11"/>
        <v/>
      </c>
      <c r="D719" s="52" t="s">
        <v>4062</v>
      </c>
      <c r="E719" s="53" t="s">
        <v>2637</v>
      </c>
      <c r="F719" s="53"/>
      <c r="G719" s="53" t="s">
        <v>2105</v>
      </c>
      <c r="H719" s="53" t="s">
        <v>24</v>
      </c>
      <c r="I719" s="53" t="s">
        <v>18</v>
      </c>
      <c r="J719" s="53" t="s">
        <v>38</v>
      </c>
      <c r="K719" s="53">
        <v>4</v>
      </c>
      <c r="L719" s="53">
        <v>2</v>
      </c>
      <c r="M719" s="53">
        <v>6</v>
      </c>
      <c r="N719" s="54" t="s">
        <v>2641</v>
      </c>
    </row>
    <row r="720" spans="1:14" x14ac:dyDescent="0.15">
      <c r="A720" s="52" t="s">
        <v>863</v>
      </c>
      <c r="B720" s="52">
        <v>2</v>
      </c>
      <c r="C720" s="52" t="str">
        <f t="shared" si="11"/>
        <v/>
      </c>
      <c r="D720" s="52" t="s">
        <v>4062</v>
      </c>
      <c r="E720" s="53" t="s">
        <v>2637</v>
      </c>
      <c r="F720" s="53"/>
      <c r="G720" s="53" t="s">
        <v>2105</v>
      </c>
      <c r="H720" s="53" t="s">
        <v>34</v>
      </c>
      <c r="I720" s="53" t="s">
        <v>20</v>
      </c>
      <c r="J720" s="53"/>
      <c r="K720" s="53">
        <v>7</v>
      </c>
      <c r="L720" s="53">
        <v>0</v>
      </c>
      <c r="M720" s="53">
        <v>0</v>
      </c>
      <c r="N720" s="54" t="s">
        <v>2658</v>
      </c>
    </row>
    <row r="721" spans="1:14" x14ac:dyDescent="0.15">
      <c r="A721" s="55" t="s">
        <v>864</v>
      </c>
      <c r="B721" s="55">
        <v>2</v>
      </c>
      <c r="C721" s="52" t="str">
        <f t="shared" si="11"/>
        <v/>
      </c>
      <c r="D721" s="52" t="s">
        <v>4062</v>
      </c>
      <c r="E721" s="56" t="s">
        <v>2637</v>
      </c>
      <c r="F721" s="56"/>
      <c r="G721" s="56" t="s">
        <v>28</v>
      </c>
      <c r="H721" s="56" t="s">
        <v>34</v>
      </c>
      <c r="I721" s="56" t="s">
        <v>18</v>
      </c>
      <c r="J721" s="56"/>
      <c r="K721" s="56">
        <v>1</v>
      </c>
      <c r="L721" s="56">
        <v>1</v>
      </c>
      <c r="M721" s="56">
        <v>1</v>
      </c>
      <c r="N721" s="57" t="s">
        <v>2660</v>
      </c>
    </row>
    <row r="722" spans="1:14" x14ac:dyDescent="0.15">
      <c r="A722" s="52" t="s">
        <v>865</v>
      </c>
      <c r="B722" s="52">
        <v>2</v>
      </c>
      <c r="C722" s="52" t="str">
        <f t="shared" si="11"/>
        <v/>
      </c>
      <c r="D722" s="52" t="s">
        <v>4062</v>
      </c>
      <c r="E722" s="53" t="s">
        <v>2637</v>
      </c>
      <c r="F722" s="53"/>
      <c r="G722" s="53" t="s">
        <v>28</v>
      </c>
      <c r="H722" s="53" t="s">
        <v>24</v>
      </c>
      <c r="I722" s="53" t="s">
        <v>18</v>
      </c>
      <c r="J722" s="53"/>
      <c r="K722" s="53">
        <v>2</v>
      </c>
      <c r="L722" s="53">
        <v>2</v>
      </c>
      <c r="M722" s="53">
        <v>2</v>
      </c>
      <c r="N722" s="54" t="s">
        <v>2644</v>
      </c>
    </row>
    <row r="723" spans="1:14" x14ac:dyDescent="0.15">
      <c r="A723" s="52" t="s">
        <v>866</v>
      </c>
      <c r="B723" s="52">
        <v>2</v>
      </c>
      <c r="C723" s="52" t="str">
        <f t="shared" si="11"/>
        <v/>
      </c>
      <c r="D723" s="52" t="s">
        <v>4062</v>
      </c>
      <c r="E723" s="53" t="s">
        <v>2637</v>
      </c>
      <c r="F723" s="53"/>
      <c r="G723" s="53" t="s">
        <v>28</v>
      </c>
      <c r="H723" s="53" t="s">
        <v>24</v>
      </c>
      <c r="I723" s="53" t="s">
        <v>20</v>
      </c>
      <c r="J723" s="53"/>
      <c r="K723" s="53">
        <v>2</v>
      </c>
      <c r="L723" s="53">
        <v>0</v>
      </c>
      <c r="M723" s="53">
        <v>0</v>
      </c>
      <c r="N723" s="54" t="s">
        <v>2640</v>
      </c>
    </row>
    <row r="724" spans="1:14" x14ac:dyDescent="0.15">
      <c r="A724" s="52" t="s">
        <v>867</v>
      </c>
      <c r="B724" s="52">
        <v>2</v>
      </c>
      <c r="C724" s="52" t="str">
        <f t="shared" si="11"/>
        <v/>
      </c>
      <c r="D724" s="52">
        <v>1</v>
      </c>
      <c r="E724" s="53" t="s">
        <v>2637</v>
      </c>
      <c r="F724" s="53"/>
      <c r="G724" s="53" t="s">
        <v>155</v>
      </c>
      <c r="H724" s="53" t="s">
        <v>34</v>
      </c>
      <c r="I724" s="53" t="s">
        <v>87</v>
      </c>
      <c r="J724" s="53"/>
      <c r="K724" s="53">
        <v>1</v>
      </c>
      <c r="L724" s="53">
        <v>2</v>
      </c>
      <c r="M724" s="53">
        <v>0</v>
      </c>
      <c r="N724" s="54" t="s">
        <v>2661</v>
      </c>
    </row>
    <row r="725" spans="1:14" x14ac:dyDescent="0.15">
      <c r="A725" s="52" t="s">
        <v>868</v>
      </c>
      <c r="B725" s="52">
        <v>2</v>
      </c>
      <c r="C725" s="52" t="str">
        <f t="shared" si="11"/>
        <v/>
      </c>
      <c r="D725" s="52" t="s">
        <v>4062</v>
      </c>
      <c r="E725" s="53" t="s">
        <v>2637</v>
      </c>
      <c r="F725" s="53"/>
      <c r="G725" s="53" t="s">
        <v>155</v>
      </c>
      <c r="H725" s="53" t="s">
        <v>24</v>
      </c>
      <c r="I725" s="53" t="s">
        <v>18</v>
      </c>
      <c r="J725" s="53" t="s">
        <v>59</v>
      </c>
      <c r="K725" s="53">
        <v>3</v>
      </c>
      <c r="L725" s="53">
        <v>3</v>
      </c>
      <c r="M725" s="53">
        <v>4</v>
      </c>
      <c r="N725" s="54" t="s">
        <v>14</v>
      </c>
    </row>
    <row r="726" spans="1:14" x14ac:dyDescent="0.15">
      <c r="A726" s="55" t="s">
        <v>869</v>
      </c>
      <c r="B726" s="55">
        <v>2</v>
      </c>
      <c r="C726" s="52" t="str">
        <f t="shared" si="11"/>
        <v/>
      </c>
      <c r="D726" s="52" t="s">
        <v>4062</v>
      </c>
      <c r="E726" s="56" t="s">
        <v>2637</v>
      </c>
      <c r="F726" s="56"/>
      <c r="G726" s="56" t="s">
        <v>155</v>
      </c>
      <c r="H726" s="56" t="s">
        <v>24</v>
      </c>
      <c r="I726" s="56" t="s">
        <v>18</v>
      </c>
      <c r="J726" s="56"/>
      <c r="K726" s="56">
        <v>7</v>
      </c>
      <c r="L726" s="56">
        <v>7</v>
      </c>
      <c r="M726" s="56">
        <v>7</v>
      </c>
      <c r="N726" s="57" t="s">
        <v>870</v>
      </c>
    </row>
    <row r="727" spans="1:14" x14ac:dyDescent="0.15">
      <c r="A727" s="52" t="s">
        <v>871</v>
      </c>
      <c r="B727" s="52">
        <v>2</v>
      </c>
      <c r="C727" s="52" t="str">
        <f t="shared" si="11"/>
        <v/>
      </c>
      <c r="D727" s="52" t="s">
        <v>4062</v>
      </c>
      <c r="E727" s="53" t="s">
        <v>2637</v>
      </c>
      <c r="F727" s="53"/>
      <c r="G727" s="53" t="s">
        <v>17</v>
      </c>
      <c r="H727" s="53" t="s">
        <v>24</v>
      </c>
      <c r="I727" s="53" t="s">
        <v>18</v>
      </c>
      <c r="J727" s="53" t="s">
        <v>31</v>
      </c>
      <c r="K727" s="53">
        <v>0</v>
      </c>
      <c r="L727" s="53">
        <v>1</v>
      </c>
      <c r="M727" s="53">
        <v>1</v>
      </c>
      <c r="N727" s="54"/>
    </row>
    <row r="728" spans="1:14" x14ac:dyDescent="0.15">
      <c r="A728" s="52" t="s">
        <v>872</v>
      </c>
      <c r="B728" s="52">
        <v>1</v>
      </c>
      <c r="C728" s="52" t="str">
        <f t="shared" si="11"/>
        <v/>
      </c>
      <c r="D728" s="52">
        <v>1</v>
      </c>
      <c r="E728" s="53" t="s">
        <v>2637</v>
      </c>
      <c r="F728" s="53"/>
      <c r="G728" s="53" t="s">
        <v>17</v>
      </c>
      <c r="H728" s="53" t="s">
        <v>30</v>
      </c>
      <c r="I728" s="53" t="s">
        <v>18</v>
      </c>
      <c r="J728" s="53" t="s">
        <v>31</v>
      </c>
      <c r="K728" s="53">
        <v>1</v>
      </c>
      <c r="L728" s="53">
        <v>1</v>
      </c>
      <c r="M728" s="53">
        <v>3</v>
      </c>
      <c r="N728" s="54" t="s">
        <v>873</v>
      </c>
    </row>
    <row r="729" spans="1:14" x14ac:dyDescent="0.15">
      <c r="A729" s="52" t="s">
        <v>874</v>
      </c>
      <c r="B729" s="52">
        <v>2</v>
      </c>
      <c r="C729" s="52" t="str">
        <f t="shared" si="11"/>
        <v/>
      </c>
      <c r="D729" s="52" t="s">
        <v>4062</v>
      </c>
      <c r="E729" s="53" t="s">
        <v>2637</v>
      </c>
      <c r="F729" s="53"/>
      <c r="G729" s="53" t="s">
        <v>17</v>
      </c>
      <c r="H729" s="53" t="s">
        <v>24</v>
      </c>
      <c r="I729" s="53" t="s">
        <v>18</v>
      </c>
      <c r="J729" s="53" t="s">
        <v>59</v>
      </c>
      <c r="K729" s="53">
        <v>2</v>
      </c>
      <c r="L729" s="53">
        <v>1</v>
      </c>
      <c r="M729" s="53">
        <v>1</v>
      </c>
      <c r="N729" s="59" t="s">
        <v>2647</v>
      </c>
    </row>
    <row r="730" spans="1:14" x14ac:dyDescent="0.15">
      <c r="A730" s="52" t="s">
        <v>875</v>
      </c>
      <c r="B730" s="52">
        <v>2</v>
      </c>
      <c r="C730" s="52" t="str">
        <f t="shared" si="11"/>
        <v/>
      </c>
      <c r="D730" s="52" t="s">
        <v>4062</v>
      </c>
      <c r="E730" s="53" t="s">
        <v>2637</v>
      </c>
      <c r="F730" s="53"/>
      <c r="G730" s="53" t="s">
        <v>17</v>
      </c>
      <c r="H730" s="53" t="s">
        <v>24</v>
      </c>
      <c r="I730" s="53" t="s">
        <v>18</v>
      </c>
      <c r="J730" s="53" t="s">
        <v>59</v>
      </c>
      <c r="K730" s="53">
        <v>2</v>
      </c>
      <c r="L730" s="53">
        <v>3</v>
      </c>
      <c r="M730" s="53">
        <v>2</v>
      </c>
      <c r="N730" s="54" t="s">
        <v>876</v>
      </c>
    </row>
    <row r="731" spans="1:14" x14ac:dyDescent="0.15">
      <c r="A731" s="52" t="s">
        <v>877</v>
      </c>
      <c r="B731" s="52">
        <v>1</v>
      </c>
      <c r="C731" s="52" t="str">
        <f t="shared" si="11"/>
        <v/>
      </c>
      <c r="D731" s="52">
        <v>1</v>
      </c>
      <c r="E731" s="53" t="s">
        <v>2637</v>
      </c>
      <c r="F731" s="53"/>
      <c r="G731" s="53" t="s">
        <v>17</v>
      </c>
      <c r="H731" s="53" t="s">
        <v>30</v>
      </c>
      <c r="I731" s="53" t="s">
        <v>18</v>
      </c>
      <c r="J731" s="53"/>
      <c r="K731" s="53">
        <v>3</v>
      </c>
      <c r="L731" s="53">
        <v>2</v>
      </c>
      <c r="M731" s="53">
        <v>4</v>
      </c>
      <c r="N731" s="54" t="s">
        <v>2655</v>
      </c>
    </row>
    <row r="732" spans="1:14" x14ac:dyDescent="0.15">
      <c r="A732" s="52" t="s">
        <v>878</v>
      </c>
      <c r="B732" s="52">
        <v>2</v>
      </c>
      <c r="C732" s="52" t="str">
        <f t="shared" si="11"/>
        <v/>
      </c>
      <c r="D732" s="52" t="s">
        <v>4062</v>
      </c>
      <c r="E732" s="53" t="s">
        <v>2637</v>
      </c>
      <c r="F732" s="53"/>
      <c r="G732" s="53" t="s">
        <v>17</v>
      </c>
      <c r="H732" s="53" t="s">
        <v>24</v>
      </c>
      <c r="I732" s="53" t="s">
        <v>18</v>
      </c>
      <c r="J732" s="53" t="s">
        <v>19</v>
      </c>
      <c r="K732" s="53">
        <v>4</v>
      </c>
      <c r="L732" s="53">
        <v>3</v>
      </c>
      <c r="M732" s="53">
        <v>4</v>
      </c>
      <c r="N732" s="54" t="s">
        <v>2649</v>
      </c>
    </row>
    <row r="733" spans="1:14" x14ac:dyDescent="0.15">
      <c r="A733" s="55" t="s">
        <v>879</v>
      </c>
      <c r="B733" s="55">
        <v>2</v>
      </c>
      <c r="C733" s="52" t="str">
        <f t="shared" si="11"/>
        <v/>
      </c>
      <c r="D733" s="52" t="s">
        <v>4062</v>
      </c>
      <c r="E733" s="56" t="s">
        <v>2637</v>
      </c>
      <c r="F733" s="56"/>
      <c r="G733" s="56" t="s">
        <v>17</v>
      </c>
      <c r="H733" s="56" t="s">
        <v>24</v>
      </c>
      <c r="I733" s="56" t="s">
        <v>18</v>
      </c>
      <c r="J733" s="56" t="s">
        <v>59</v>
      </c>
      <c r="K733" s="56">
        <v>4</v>
      </c>
      <c r="L733" s="56">
        <v>3</v>
      </c>
      <c r="M733" s="56">
        <v>3</v>
      </c>
      <c r="N733" s="57" t="s">
        <v>2650</v>
      </c>
    </row>
    <row r="734" spans="1:14" x14ac:dyDescent="0.15">
      <c r="A734" s="52" t="s">
        <v>880</v>
      </c>
      <c r="B734" s="52">
        <v>2</v>
      </c>
      <c r="C734" s="52" t="str">
        <f t="shared" si="11"/>
        <v/>
      </c>
      <c r="D734" s="52" t="s">
        <v>4062</v>
      </c>
      <c r="E734" s="53" t="s">
        <v>2637</v>
      </c>
      <c r="F734" s="53"/>
      <c r="G734" s="53" t="s">
        <v>17</v>
      </c>
      <c r="H734" s="53" t="s">
        <v>34</v>
      </c>
      <c r="I734" s="53" t="s">
        <v>18</v>
      </c>
      <c r="J734" s="53"/>
      <c r="K734" s="53">
        <v>4</v>
      </c>
      <c r="L734" s="53">
        <v>7</v>
      </c>
      <c r="M734" s="53">
        <v>7</v>
      </c>
      <c r="N734" s="54" t="s">
        <v>2657</v>
      </c>
    </row>
    <row r="735" spans="1:14" x14ac:dyDescent="0.15">
      <c r="A735" s="55" t="s">
        <v>881</v>
      </c>
      <c r="B735" s="55">
        <v>2</v>
      </c>
      <c r="C735" s="52" t="str">
        <f t="shared" si="11"/>
        <v/>
      </c>
      <c r="D735" s="52" t="s">
        <v>4062</v>
      </c>
      <c r="E735" s="56" t="s">
        <v>2637</v>
      </c>
      <c r="F735" s="56"/>
      <c r="G735" s="56" t="s">
        <v>17</v>
      </c>
      <c r="H735" s="56" t="s">
        <v>34</v>
      </c>
      <c r="I735" s="56" t="s">
        <v>18</v>
      </c>
      <c r="J735" s="56"/>
      <c r="K735" s="56">
        <v>4</v>
      </c>
      <c r="L735" s="56">
        <v>7</v>
      </c>
      <c r="M735" s="56">
        <v>4</v>
      </c>
      <c r="N735" s="57" t="s">
        <v>882</v>
      </c>
    </row>
    <row r="736" spans="1:14" x14ac:dyDescent="0.15">
      <c r="A736" s="55" t="s">
        <v>883</v>
      </c>
      <c r="B736" s="55">
        <v>1</v>
      </c>
      <c r="C736" s="52" t="str">
        <f t="shared" si="11"/>
        <v/>
      </c>
      <c r="D736" s="52" t="s">
        <v>4062</v>
      </c>
      <c r="E736" s="56" t="s">
        <v>2637</v>
      </c>
      <c r="F736" s="56"/>
      <c r="G736" s="56" t="s">
        <v>17</v>
      </c>
      <c r="H736" s="56" t="s">
        <v>30</v>
      </c>
      <c r="I736" s="56" t="s">
        <v>18</v>
      </c>
      <c r="J736" s="56"/>
      <c r="K736" s="56">
        <v>4</v>
      </c>
      <c r="L736" s="56">
        <v>3</v>
      </c>
      <c r="M736" s="56">
        <v>5</v>
      </c>
      <c r="N736" s="57" t="s">
        <v>884</v>
      </c>
    </row>
    <row r="737" spans="1:14" x14ac:dyDescent="0.15">
      <c r="A737" s="52" t="s">
        <v>885</v>
      </c>
      <c r="B737" s="52">
        <v>2</v>
      </c>
      <c r="C737" s="52" t="str">
        <f t="shared" si="11"/>
        <v/>
      </c>
      <c r="D737" s="52" t="s">
        <v>4062</v>
      </c>
      <c r="E737" s="53" t="s">
        <v>2637</v>
      </c>
      <c r="F737" s="53"/>
      <c r="G737" s="53" t="s">
        <v>17</v>
      </c>
      <c r="H737" s="53" t="s">
        <v>24</v>
      </c>
      <c r="I737" s="53" t="s">
        <v>18</v>
      </c>
      <c r="J737" s="53"/>
      <c r="K737" s="53">
        <v>5</v>
      </c>
      <c r="L737" s="53">
        <v>4</v>
      </c>
      <c r="M737" s="53">
        <v>4</v>
      </c>
      <c r="N737" s="54" t="s">
        <v>886</v>
      </c>
    </row>
    <row r="738" spans="1:14" x14ac:dyDescent="0.15">
      <c r="A738" s="55" t="s">
        <v>887</v>
      </c>
      <c r="B738" s="55">
        <v>2</v>
      </c>
      <c r="C738" s="52" t="str">
        <f t="shared" si="11"/>
        <v/>
      </c>
      <c r="D738" s="52" t="s">
        <v>4062</v>
      </c>
      <c r="E738" s="56" t="s">
        <v>2637</v>
      </c>
      <c r="F738" s="56"/>
      <c r="G738" s="56" t="s">
        <v>17</v>
      </c>
      <c r="H738" s="56" t="s">
        <v>34</v>
      </c>
      <c r="I738" s="56" t="s">
        <v>18</v>
      </c>
      <c r="J738" s="56"/>
      <c r="K738" s="56">
        <v>5</v>
      </c>
      <c r="L738" s="56">
        <v>0</v>
      </c>
      <c r="M738" s="56">
        <v>6</v>
      </c>
      <c r="N738" s="57" t="s">
        <v>888</v>
      </c>
    </row>
    <row r="739" spans="1:14" x14ac:dyDescent="0.15">
      <c r="A739" s="52" t="s">
        <v>890</v>
      </c>
      <c r="B739" s="52">
        <v>2</v>
      </c>
      <c r="C739" s="52" t="str">
        <f t="shared" si="11"/>
        <v/>
      </c>
      <c r="D739" s="52" t="s">
        <v>4062</v>
      </c>
      <c r="E739" s="53" t="s">
        <v>2637</v>
      </c>
      <c r="F739" s="53"/>
      <c r="G739" s="53" t="s">
        <v>17</v>
      </c>
      <c r="H739" s="53" t="s">
        <v>231</v>
      </c>
      <c r="I739" s="53" t="s">
        <v>18</v>
      </c>
      <c r="J739" s="53" t="s">
        <v>38</v>
      </c>
      <c r="K739" s="53">
        <v>5</v>
      </c>
      <c r="L739" s="53">
        <v>4</v>
      </c>
      <c r="M739" s="53">
        <v>6</v>
      </c>
      <c r="N739" s="54" t="s">
        <v>2653</v>
      </c>
    </row>
    <row r="740" spans="1:14" x14ac:dyDescent="0.15">
      <c r="A740" s="55" t="s">
        <v>891</v>
      </c>
      <c r="B740" s="55">
        <v>2</v>
      </c>
      <c r="C740" s="52" t="str">
        <f t="shared" si="11"/>
        <v/>
      </c>
      <c r="D740" s="52" t="s">
        <v>4062</v>
      </c>
      <c r="E740" s="56" t="s">
        <v>2637</v>
      </c>
      <c r="F740" s="56"/>
      <c r="G740" s="56" t="s">
        <v>17</v>
      </c>
      <c r="H740" s="56" t="s">
        <v>34</v>
      </c>
      <c r="I740" s="56" t="s">
        <v>18</v>
      </c>
      <c r="J740" s="56"/>
      <c r="K740" s="56">
        <v>6</v>
      </c>
      <c r="L740" s="56">
        <v>2</v>
      </c>
      <c r="M740" s="56">
        <v>6</v>
      </c>
      <c r="N740" s="57" t="s">
        <v>892</v>
      </c>
    </row>
    <row r="741" spans="1:14" x14ac:dyDescent="0.15">
      <c r="A741" s="55" t="s">
        <v>893</v>
      </c>
      <c r="B741" s="55">
        <v>1</v>
      </c>
      <c r="C741" s="52" t="str">
        <f t="shared" si="11"/>
        <v/>
      </c>
      <c r="D741" s="52">
        <v>1</v>
      </c>
      <c r="E741" s="56" t="s">
        <v>2637</v>
      </c>
      <c r="F741" s="56"/>
      <c r="G741" s="56" t="s">
        <v>17</v>
      </c>
      <c r="H741" s="56" t="s">
        <v>30</v>
      </c>
      <c r="I741" s="56" t="s">
        <v>18</v>
      </c>
      <c r="J741" s="56"/>
      <c r="K741" s="56">
        <v>6</v>
      </c>
      <c r="L741" s="56">
        <v>4</v>
      </c>
      <c r="M741" s="56">
        <v>6</v>
      </c>
      <c r="N741" s="57" t="s">
        <v>894</v>
      </c>
    </row>
    <row r="742" spans="1:14" x14ac:dyDescent="0.15">
      <c r="A742" s="55" t="s">
        <v>895</v>
      </c>
      <c r="B742" s="55">
        <v>2</v>
      </c>
      <c r="C742" s="52" t="str">
        <f t="shared" si="11"/>
        <v/>
      </c>
      <c r="D742" s="52" t="s">
        <v>4062</v>
      </c>
      <c r="E742" s="56" t="s">
        <v>2637</v>
      </c>
      <c r="F742" s="56"/>
      <c r="G742" s="56" t="s">
        <v>17</v>
      </c>
      <c r="H742" s="56" t="s">
        <v>24</v>
      </c>
      <c r="I742" s="56" t="s">
        <v>18</v>
      </c>
      <c r="J742" s="56"/>
      <c r="K742" s="56">
        <v>8</v>
      </c>
      <c r="L742" s="56">
        <v>8</v>
      </c>
      <c r="M742" s="56">
        <v>8</v>
      </c>
      <c r="N742" s="57" t="s">
        <v>2654</v>
      </c>
    </row>
    <row r="743" spans="1:14" x14ac:dyDescent="0.15">
      <c r="A743" s="55" t="s">
        <v>889</v>
      </c>
      <c r="B743" s="55">
        <v>0</v>
      </c>
      <c r="C743" s="52" t="str">
        <f t="shared" si="11"/>
        <v/>
      </c>
      <c r="D743" s="52" t="s">
        <v>4062</v>
      </c>
      <c r="E743" s="56" t="s">
        <v>2637</v>
      </c>
      <c r="F743" s="56"/>
      <c r="G743" s="56" t="s">
        <v>17</v>
      </c>
      <c r="H743" s="56" t="s">
        <v>231</v>
      </c>
      <c r="I743" s="56" t="s">
        <v>18</v>
      </c>
      <c r="J743" s="56"/>
      <c r="K743" s="56">
        <v>8</v>
      </c>
      <c r="L743" s="56">
        <v>5</v>
      </c>
      <c r="M743" s="56">
        <v>5</v>
      </c>
      <c r="N743" s="57" t="s">
        <v>2648</v>
      </c>
    </row>
    <row r="744" spans="1:14" x14ac:dyDescent="0.15">
      <c r="A744" s="52" t="s">
        <v>896</v>
      </c>
      <c r="B744" s="52">
        <v>1</v>
      </c>
      <c r="C744" s="52" t="str">
        <f t="shared" si="11"/>
        <v/>
      </c>
      <c r="D744" s="52" t="s">
        <v>4062</v>
      </c>
      <c r="E744" s="53" t="s">
        <v>2637</v>
      </c>
      <c r="F744" s="53"/>
      <c r="G744" s="53" t="s">
        <v>17</v>
      </c>
      <c r="H744" s="53" t="s">
        <v>30</v>
      </c>
      <c r="I744" s="53" t="s">
        <v>18</v>
      </c>
      <c r="J744" s="53"/>
      <c r="K744" s="53">
        <v>9</v>
      </c>
      <c r="L744" s="53">
        <v>7</v>
      </c>
      <c r="M744" s="53">
        <v>8</v>
      </c>
      <c r="N744" s="54" t="s">
        <v>897</v>
      </c>
    </row>
    <row r="745" spans="1:14" x14ac:dyDescent="0.15">
      <c r="A745" s="55" t="s">
        <v>901</v>
      </c>
      <c r="B745" s="55">
        <v>1</v>
      </c>
      <c r="C745" s="52" t="str">
        <f t="shared" si="11"/>
        <v/>
      </c>
      <c r="D745" s="52" t="s">
        <v>4062</v>
      </c>
      <c r="E745" s="56" t="s">
        <v>898</v>
      </c>
      <c r="F745" s="56"/>
      <c r="G745" s="56" t="s">
        <v>44</v>
      </c>
      <c r="H745" s="56" t="s">
        <v>231</v>
      </c>
      <c r="I745" s="56" t="s">
        <v>18</v>
      </c>
      <c r="J745" s="56"/>
      <c r="K745" s="56">
        <v>1</v>
      </c>
      <c r="L745" s="56">
        <v>1</v>
      </c>
      <c r="M745" s="56">
        <v>1</v>
      </c>
      <c r="N745" s="57" t="s">
        <v>902</v>
      </c>
    </row>
    <row r="746" spans="1:14" x14ac:dyDescent="0.15">
      <c r="A746" s="55" t="s">
        <v>903</v>
      </c>
      <c r="B746" s="55">
        <v>2</v>
      </c>
      <c r="C746" s="52" t="str">
        <f t="shared" si="11"/>
        <v/>
      </c>
      <c r="D746" s="52" t="s">
        <v>4062</v>
      </c>
      <c r="E746" s="56" t="s">
        <v>898</v>
      </c>
      <c r="F746" s="56"/>
      <c r="G746" s="56" t="s">
        <v>44</v>
      </c>
      <c r="H746" s="56" t="s">
        <v>24</v>
      </c>
      <c r="I746" s="56" t="s">
        <v>20</v>
      </c>
      <c r="J746" s="56"/>
      <c r="K746" s="56">
        <v>2</v>
      </c>
      <c r="L746" s="56">
        <v>0</v>
      </c>
      <c r="M746" s="56">
        <v>0</v>
      </c>
      <c r="N746" s="57" t="s">
        <v>2758</v>
      </c>
    </row>
    <row r="747" spans="1:14" x14ac:dyDescent="0.15">
      <c r="A747" s="52" t="s">
        <v>899</v>
      </c>
      <c r="B747" s="52">
        <v>2</v>
      </c>
      <c r="C747" s="52" t="str">
        <f t="shared" si="11"/>
        <v/>
      </c>
      <c r="D747" s="52" t="s">
        <v>4062</v>
      </c>
      <c r="E747" s="53" t="s">
        <v>898</v>
      </c>
      <c r="F747" s="53"/>
      <c r="G747" s="53" t="s">
        <v>44</v>
      </c>
      <c r="H747" s="53" t="s">
        <v>24</v>
      </c>
      <c r="I747" s="53" t="s">
        <v>20</v>
      </c>
      <c r="J747" s="53"/>
      <c r="K747" s="53">
        <v>3</v>
      </c>
      <c r="L747" s="53">
        <v>0</v>
      </c>
      <c r="M747" s="53">
        <v>0</v>
      </c>
      <c r="N747" s="54" t="s">
        <v>2757</v>
      </c>
    </row>
    <row r="748" spans="1:14" x14ac:dyDescent="0.15">
      <c r="A748" s="55" t="s">
        <v>904</v>
      </c>
      <c r="B748" s="55">
        <v>2</v>
      </c>
      <c r="C748" s="52" t="str">
        <f t="shared" si="11"/>
        <v/>
      </c>
      <c r="D748" s="52" t="s">
        <v>4062</v>
      </c>
      <c r="E748" s="56" t="s">
        <v>898</v>
      </c>
      <c r="F748" s="56"/>
      <c r="G748" s="56" t="s">
        <v>44</v>
      </c>
      <c r="H748" s="56" t="s">
        <v>34</v>
      </c>
      <c r="I748" s="56" t="s">
        <v>18</v>
      </c>
      <c r="J748" s="56" t="s">
        <v>59</v>
      </c>
      <c r="K748" s="56">
        <v>3</v>
      </c>
      <c r="L748" s="56">
        <v>2</v>
      </c>
      <c r="M748" s="56">
        <v>2</v>
      </c>
      <c r="N748" s="57" t="s">
        <v>905</v>
      </c>
    </row>
    <row r="749" spans="1:14" x14ac:dyDescent="0.15">
      <c r="A749" s="55" t="s">
        <v>906</v>
      </c>
      <c r="B749" s="55">
        <v>2</v>
      </c>
      <c r="C749" s="52" t="str">
        <f t="shared" si="11"/>
        <v/>
      </c>
      <c r="D749" s="52" t="s">
        <v>4062</v>
      </c>
      <c r="E749" s="56" t="s">
        <v>898</v>
      </c>
      <c r="F749" s="56"/>
      <c r="G749" s="56" t="s">
        <v>44</v>
      </c>
      <c r="H749" s="56" t="s">
        <v>34</v>
      </c>
      <c r="I749" s="56" t="s">
        <v>18</v>
      </c>
      <c r="J749" s="56"/>
      <c r="K749" s="56">
        <v>4</v>
      </c>
      <c r="L749" s="56">
        <v>4</v>
      </c>
      <c r="M749" s="56">
        <v>5</v>
      </c>
      <c r="N749" s="57" t="s">
        <v>2785</v>
      </c>
    </row>
    <row r="750" spans="1:14" x14ac:dyDescent="0.15">
      <c r="A750" s="55" t="s">
        <v>2789</v>
      </c>
      <c r="B750" s="55">
        <v>2</v>
      </c>
      <c r="C750" s="52" t="str">
        <f t="shared" si="11"/>
        <v/>
      </c>
      <c r="D750" s="52" t="s">
        <v>4062</v>
      </c>
      <c r="E750" s="56" t="s">
        <v>898</v>
      </c>
      <c r="F750" s="56"/>
      <c r="G750" s="56" t="s">
        <v>44</v>
      </c>
      <c r="H750" s="56" t="s">
        <v>34</v>
      </c>
      <c r="I750" s="56" t="s">
        <v>18</v>
      </c>
      <c r="J750" s="56"/>
      <c r="K750" s="56">
        <v>4</v>
      </c>
      <c r="L750" s="56">
        <v>3</v>
      </c>
      <c r="M750" s="56">
        <v>3</v>
      </c>
      <c r="N750" s="57" t="s">
        <v>2790</v>
      </c>
    </row>
    <row r="751" spans="1:14" x14ac:dyDescent="0.15">
      <c r="A751" s="52" t="s">
        <v>907</v>
      </c>
      <c r="B751" s="52">
        <v>1</v>
      </c>
      <c r="C751" s="52" t="str">
        <f t="shared" si="11"/>
        <v/>
      </c>
      <c r="D751" s="52">
        <v>1</v>
      </c>
      <c r="E751" s="53" t="s">
        <v>898</v>
      </c>
      <c r="F751" s="53"/>
      <c r="G751" s="53" t="s">
        <v>44</v>
      </c>
      <c r="H751" s="53" t="s">
        <v>30</v>
      </c>
      <c r="I751" s="53" t="s">
        <v>18</v>
      </c>
      <c r="J751" s="53"/>
      <c r="K751" s="53">
        <v>4</v>
      </c>
      <c r="L751" s="53">
        <v>3</v>
      </c>
      <c r="M751" s="53">
        <v>5</v>
      </c>
      <c r="N751" s="54" t="s">
        <v>2755</v>
      </c>
    </row>
    <row r="752" spans="1:14" x14ac:dyDescent="0.15">
      <c r="A752" s="55" t="s">
        <v>908</v>
      </c>
      <c r="B752" s="55">
        <v>2</v>
      </c>
      <c r="C752" s="52" t="str">
        <f t="shared" si="11"/>
        <v/>
      </c>
      <c r="D752" s="52" t="s">
        <v>4062</v>
      </c>
      <c r="E752" s="56" t="s">
        <v>898</v>
      </c>
      <c r="F752" s="56"/>
      <c r="G752" s="56" t="s">
        <v>44</v>
      </c>
      <c r="H752" s="56" t="s">
        <v>24</v>
      </c>
      <c r="I752" s="56" t="s">
        <v>18</v>
      </c>
      <c r="J752" s="56"/>
      <c r="K752" s="56">
        <v>6</v>
      </c>
      <c r="L752" s="56">
        <v>5</v>
      </c>
      <c r="M752" s="56">
        <v>7</v>
      </c>
      <c r="N752" s="57" t="s">
        <v>3728</v>
      </c>
    </row>
    <row r="753" spans="1:14" x14ac:dyDescent="0.15">
      <c r="A753" s="52" t="s">
        <v>2786</v>
      </c>
      <c r="B753" s="52">
        <v>1</v>
      </c>
      <c r="C753" s="52" t="str">
        <f t="shared" si="11"/>
        <v/>
      </c>
      <c r="D753" s="52" t="s">
        <v>4062</v>
      </c>
      <c r="E753" s="53" t="s">
        <v>898</v>
      </c>
      <c r="F753" s="53"/>
      <c r="G753" s="53" t="s">
        <v>44</v>
      </c>
      <c r="H753" s="53" t="s">
        <v>231</v>
      </c>
      <c r="I753" s="53" t="s">
        <v>20</v>
      </c>
      <c r="J753" s="53"/>
      <c r="K753" s="53">
        <v>7</v>
      </c>
      <c r="L753" s="53">
        <v>0</v>
      </c>
      <c r="M753" s="53">
        <v>0</v>
      </c>
      <c r="N753" s="54" t="s">
        <v>2787</v>
      </c>
    </row>
    <row r="754" spans="1:14" x14ac:dyDescent="0.15">
      <c r="A754" s="52" t="s">
        <v>909</v>
      </c>
      <c r="B754" s="52">
        <v>2</v>
      </c>
      <c r="C754" s="52" t="str">
        <f t="shared" si="11"/>
        <v/>
      </c>
      <c r="D754" s="52" t="s">
        <v>4062</v>
      </c>
      <c r="E754" s="53" t="s">
        <v>898</v>
      </c>
      <c r="F754" s="53"/>
      <c r="G754" s="53" t="s">
        <v>55</v>
      </c>
      <c r="H754" s="53" t="s">
        <v>24</v>
      </c>
      <c r="I754" s="53" t="s">
        <v>18</v>
      </c>
      <c r="J754" s="53" t="s">
        <v>59</v>
      </c>
      <c r="K754" s="53">
        <v>1</v>
      </c>
      <c r="L754" s="53">
        <v>2</v>
      </c>
      <c r="M754" s="53">
        <v>1</v>
      </c>
      <c r="N754" s="54" t="s">
        <v>876</v>
      </c>
    </row>
    <row r="755" spans="1:14" x14ac:dyDescent="0.15">
      <c r="A755" s="52" t="s">
        <v>910</v>
      </c>
      <c r="B755" s="52">
        <v>2</v>
      </c>
      <c r="C755" s="52" t="str">
        <f t="shared" si="11"/>
        <v/>
      </c>
      <c r="D755" s="52" t="s">
        <v>4062</v>
      </c>
      <c r="E755" s="53" t="s">
        <v>898</v>
      </c>
      <c r="F755" s="53"/>
      <c r="G755" s="53" t="s">
        <v>55</v>
      </c>
      <c r="H755" s="53" t="s">
        <v>24</v>
      </c>
      <c r="I755" s="53" t="s">
        <v>20</v>
      </c>
      <c r="J755" s="53"/>
      <c r="K755" s="53">
        <v>1</v>
      </c>
      <c r="L755" s="53">
        <v>0</v>
      </c>
      <c r="M755" s="53">
        <v>0</v>
      </c>
      <c r="N755" s="54" t="s">
        <v>3714</v>
      </c>
    </row>
    <row r="756" spans="1:14" x14ac:dyDescent="0.15">
      <c r="A756" s="52" t="s">
        <v>911</v>
      </c>
      <c r="B756" s="52">
        <v>2</v>
      </c>
      <c r="C756" s="52" t="str">
        <f t="shared" si="11"/>
        <v/>
      </c>
      <c r="D756" s="52" t="s">
        <v>4062</v>
      </c>
      <c r="E756" s="53" t="s">
        <v>898</v>
      </c>
      <c r="F756" s="53"/>
      <c r="G756" s="53" t="s">
        <v>55</v>
      </c>
      <c r="H756" s="53" t="s">
        <v>24</v>
      </c>
      <c r="I756" s="53" t="s">
        <v>18</v>
      </c>
      <c r="J756" s="53" t="s">
        <v>59</v>
      </c>
      <c r="K756" s="53">
        <v>3</v>
      </c>
      <c r="L756" s="53">
        <v>2</v>
      </c>
      <c r="M756" s="53">
        <v>5</v>
      </c>
      <c r="N756" s="54"/>
    </row>
    <row r="757" spans="1:14" x14ac:dyDescent="0.15">
      <c r="A757" s="52" t="s">
        <v>912</v>
      </c>
      <c r="B757" s="52">
        <v>2</v>
      </c>
      <c r="C757" s="52" t="str">
        <f t="shared" si="11"/>
        <v/>
      </c>
      <c r="D757" s="52" t="s">
        <v>4062</v>
      </c>
      <c r="E757" s="53" t="s">
        <v>898</v>
      </c>
      <c r="F757" s="53"/>
      <c r="G757" s="53" t="s">
        <v>55</v>
      </c>
      <c r="H757" s="53" t="s">
        <v>34</v>
      </c>
      <c r="I757" s="53" t="s">
        <v>20</v>
      </c>
      <c r="J757" s="53"/>
      <c r="K757" s="53">
        <v>3</v>
      </c>
      <c r="L757" s="53">
        <v>0</v>
      </c>
      <c r="M757" s="53">
        <v>0</v>
      </c>
      <c r="N757" s="54" t="s">
        <v>2756</v>
      </c>
    </row>
    <row r="758" spans="1:14" x14ac:dyDescent="0.15">
      <c r="A758" s="55" t="s">
        <v>913</v>
      </c>
      <c r="B758" s="55">
        <v>1</v>
      </c>
      <c r="C758" s="52" t="str">
        <f t="shared" si="11"/>
        <v/>
      </c>
      <c r="D758" s="52" t="s">
        <v>4062</v>
      </c>
      <c r="E758" s="56" t="s">
        <v>898</v>
      </c>
      <c r="F758" s="56"/>
      <c r="G758" s="56" t="s">
        <v>55</v>
      </c>
      <c r="H758" s="56" t="s">
        <v>34</v>
      </c>
      <c r="I758" s="56" t="s">
        <v>18</v>
      </c>
      <c r="J758" s="56"/>
      <c r="K758" s="56">
        <v>3</v>
      </c>
      <c r="L758" s="56">
        <v>4</v>
      </c>
      <c r="M758" s="56">
        <v>2</v>
      </c>
      <c r="N758" s="57" t="s">
        <v>914</v>
      </c>
    </row>
    <row r="759" spans="1:14" x14ac:dyDescent="0.15">
      <c r="A759" s="52" t="s">
        <v>915</v>
      </c>
      <c r="B759" s="52">
        <v>2</v>
      </c>
      <c r="C759" s="52" t="str">
        <f t="shared" si="11"/>
        <v/>
      </c>
      <c r="D759" s="52" t="s">
        <v>4062</v>
      </c>
      <c r="E759" s="53" t="s">
        <v>898</v>
      </c>
      <c r="F759" s="53"/>
      <c r="G759" s="53" t="s">
        <v>55</v>
      </c>
      <c r="H759" s="53" t="s">
        <v>34</v>
      </c>
      <c r="I759" s="53" t="s">
        <v>18</v>
      </c>
      <c r="J759" s="53" t="s">
        <v>59</v>
      </c>
      <c r="K759" s="53">
        <v>4</v>
      </c>
      <c r="L759" s="53">
        <v>3</v>
      </c>
      <c r="M759" s="53">
        <v>3</v>
      </c>
      <c r="N759" s="54" t="s">
        <v>916</v>
      </c>
    </row>
    <row r="760" spans="1:14" x14ac:dyDescent="0.15">
      <c r="A760" s="52" t="s">
        <v>917</v>
      </c>
      <c r="B760" s="52">
        <v>0</v>
      </c>
      <c r="C760" s="52" t="str">
        <f t="shared" si="11"/>
        <v/>
      </c>
      <c r="D760" s="52" t="s">
        <v>4062</v>
      </c>
      <c r="E760" s="53" t="s">
        <v>898</v>
      </c>
      <c r="F760" s="53"/>
      <c r="G760" s="53" t="s">
        <v>55</v>
      </c>
      <c r="H760" s="53" t="s">
        <v>30</v>
      </c>
      <c r="I760" s="53" t="s">
        <v>18</v>
      </c>
      <c r="J760" s="53" t="s">
        <v>59</v>
      </c>
      <c r="K760" s="53">
        <v>5</v>
      </c>
      <c r="L760" s="53">
        <v>6</v>
      </c>
      <c r="M760" s="53">
        <v>5</v>
      </c>
      <c r="N760" s="54" t="s">
        <v>4054</v>
      </c>
    </row>
    <row r="761" spans="1:14" x14ac:dyDescent="0.15">
      <c r="A761" s="52" t="s">
        <v>918</v>
      </c>
      <c r="B761" s="52">
        <v>0</v>
      </c>
      <c r="C761" s="52" t="str">
        <f t="shared" si="11"/>
        <v/>
      </c>
      <c r="D761" s="52" t="s">
        <v>4062</v>
      </c>
      <c r="E761" s="53" t="s">
        <v>898</v>
      </c>
      <c r="F761" s="53"/>
      <c r="G761" s="53" t="s">
        <v>55</v>
      </c>
      <c r="H761" s="53" t="s">
        <v>231</v>
      </c>
      <c r="I761" s="53" t="s">
        <v>18</v>
      </c>
      <c r="J761" s="53" t="s">
        <v>59</v>
      </c>
      <c r="K761" s="53">
        <v>8</v>
      </c>
      <c r="L761" s="53">
        <v>8</v>
      </c>
      <c r="M761" s="53">
        <v>8</v>
      </c>
      <c r="N761" s="54" t="s">
        <v>2802</v>
      </c>
    </row>
    <row r="762" spans="1:14" x14ac:dyDescent="0.15">
      <c r="A762" s="52" t="s">
        <v>919</v>
      </c>
      <c r="B762" s="52">
        <v>1</v>
      </c>
      <c r="C762" s="52" t="str">
        <f t="shared" si="11"/>
        <v/>
      </c>
      <c r="D762" s="52" t="s">
        <v>4062</v>
      </c>
      <c r="E762" s="53" t="s">
        <v>898</v>
      </c>
      <c r="F762" s="53"/>
      <c r="G762" s="53" t="s">
        <v>55</v>
      </c>
      <c r="H762" s="53" t="s">
        <v>231</v>
      </c>
      <c r="I762" s="53" t="s">
        <v>20</v>
      </c>
      <c r="J762" s="53"/>
      <c r="K762" s="53">
        <v>9</v>
      </c>
      <c r="L762" s="53">
        <v>0</v>
      </c>
      <c r="M762" s="53">
        <v>0</v>
      </c>
      <c r="N762" s="54" t="s">
        <v>920</v>
      </c>
    </row>
    <row r="763" spans="1:14" x14ac:dyDescent="0.15">
      <c r="A763" s="52" t="s">
        <v>921</v>
      </c>
      <c r="B763" s="52">
        <v>2</v>
      </c>
      <c r="C763" s="52" t="str">
        <f t="shared" si="11"/>
        <v/>
      </c>
      <c r="D763" s="52" t="s">
        <v>4062</v>
      </c>
      <c r="E763" s="53" t="s">
        <v>898</v>
      </c>
      <c r="F763" s="53"/>
      <c r="G763" s="53" t="s">
        <v>23</v>
      </c>
      <c r="H763" s="53" t="s">
        <v>231</v>
      </c>
      <c r="I763" s="53" t="s">
        <v>20</v>
      </c>
      <c r="J763" s="53"/>
      <c r="K763" s="53">
        <v>0</v>
      </c>
      <c r="L763" s="53">
        <v>0</v>
      </c>
      <c r="M763" s="53">
        <v>0</v>
      </c>
      <c r="N763" s="54" t="s">
        <v>922</v>
      </c>
    </row>
    <row r="764" spans="1:14" x14ac:dyDescent="0.15">
      <c r="A764" s="52" t="s">
        <v>923</v>
      </c>
      <c r="B764" s="52">
        <v>2</v>
      </c>
      <c r="C764" s="52" t="str">
        <f t="shared" si="11"/>
        <v/>
      </c>
      <c r="D764" s="52" t="s">
        <v>4062</v>
      </c>
      <c r="E764" s="53" t="s">
        <v>898</v>
      </c>
      <c r="F764" s="53"/>
      <c r="G764" s="53" t="s">
        <v>23</v>
      </c>
      <c r="H764" s="53" t="s">
        <v>24</v>
      </c>
      <c r="I764" s="53" t="s">
        <v>20</v>
      </c>
      <c r="J764" s="53"/>
      <c r="K764" s="53">
        <v>2</v>
      </c>
      <c r="L764" s="53">
        <v>0</v>
      </c>
      <c r="M764" s="53">
        <v>0</v>
      </c>
      <c r="N764" s="54" t="s">
        <v>924</v>
      </c>
    </row>
    <row r="765" spans="1:14" x14ac:dyDescent="0.15">
      <c r="A765" s="52" t="s">
        <v>925</v>
      </c>
      <c r="B765" s="52">
        <v>2</v>
      </c>
      <c r="C765" s="52" t="str">
        <f t="shared" si="11"/>
        <v/>
      </c>
      <c r="D765" s="52" t="s">
        <v>4062</v>
      </c>
      <c r="E765" s="53" t="s">
        <v>898</v>
      </c>
      <c r="F765" s="53"/>
      <c r="G765" s="53" t="s">
        <v>23</v>
      </c>
      <c r="H765" s="53" t="s">
        <v>34</v>
      </c>
      <c r="I765" s="53" t="s">
        <v>18</v>
      </c>
      <c r="J765" s="53"/>
      <c r="K765" s="53">
        <v>2</v>
      </c>
      <c r="L765" s="53">
        <v>3</v>
      </c>
      <c r="M765" s="53">
        <v>2</v>
      </c>
      <c r="N765" s="54" t="s">
        <v>3730</v>
      </c>
    </row>
    <row r="766" spans="1:14" x14ac:dyDescent="0.15">
      <c r="A766" s="58" t="s">
        <v>926</v>
      </c>
      <c r="B766" s="52">
        <v>2</v>
      </c>
      <c r="C766" s="52" t="str">
        <f t="shared" si="11"/>
        <v/>
      </c>
      <c r="D766" s="52" t="s">
        <v>4062</v>
      </c>
      <c r="E766" s="53" t="s">
        <v>898</v>
      </c>
      <c r="F766" s="53"/>
      <c r="G766" s="53" t="s">
        <v>23</v>
      </c>
      <c r="H766" s="53" t="s">
        <v>24</v>
      </c>
      <c r="I766" s="53" t="s">
        <v>18</v>
      </c>
      <c r="J766" s="53"/>
      <c r="K766" s="53">
        <v>3</v>
      </c>
      <c r="L766" s="53">
        <v>2</v>
      </c>
      <c r="M766" s="53">
        <v>2</v>
      </c>
      <c r="N766" s="54" t="s">
        <v>2761</v>
      </c>
    </row>
    <row r="767" spans="1:14" x14ac:dyDescent="0.15">
      <c r="A767" s="55" t="s">
        <v>2762</v>
      </c>
      <c r="B767" s="55">
        <v>2</v>
      </c>
      <c r="C767" s="52" t="str">
        <f t="shared" si="11"/>
        <v/>
      </c>
      <c r="D767" s="52" t="s">
        <v>4062</v>
      </c>
      <c r="E767" s="56" t="s">
        <v>898</v>
      </c>
      <c r="F767" s="56"/>
      <c r="G767" s="56" t="s">
        <v>23</v>
      </c>
      <c r="H767" s="56" t="s">
        <v>34</v>
      </c>
      <c r="I767" s="56" t="s">
        <v>18</v>
      </c>
      <c r="J767" s="56"/>
      <c r="K767" s="56">
        <v>4</v>
      </c>
      <c r="L767" s="56">
        <v>2</v>
      </c>
      <c r="M767" s="56">
        <v>4</v>
      </c>
      <c r="N767" s="57" t="s">
        <v>2763</v>
      </c>
    </row>
    <row r="768" spans="1:14" x14ac:dyDescent="0.15">
      <c r="A768" s="52" t="s">
        <v>2764</v>
      </c>
      <c r="B768" s="52">
        <v>1</v>
      </c>
      <c r="C768" s="52" t="str">
        <f t="shared" si="11"/>
        <v/>
      </c>
      <c r="D768" s="52" t="s">
        <v>4062</v>
      </c>
      <c r="E768" s="53" t="s">
        <v>898</v>
      </c>
      <c r="F768" s="53"/>
      <c r="G768" s="53" t="s">
        <v>23</v>
      </c>
      <c r="H768" s="53" t="s">
        <v>34</v>
      </c>
      <c r="I768" s="53" t="s">
        <v>18</v>
      </c>
      <c r="J768" s="53"/>
      <c r="K768" s="53">
        <v>5</v>
      </c>
      <c r="L768" s="53">
        <v>5</v>
      </c>
      <c r="M768" s="53">
        <v>4</v>
      </c>
      <c r="N768" s="54" t="s">
        <v>3715</v>
      </c>
    </row>
    <row r="769" spans="1:14" x14ac:dyDescent="0.15">
      <c r="A769" s="55" t="s">
        <v>927</v>
      </c>
      <c r="B769" s="55">
        <v>2</v>
      </c>
      <c r="C769" s="52" t="str">
        <f t="shared" si="11"/>
        <v/>
      </c>
      <c r="D769" s="52" t="s">
        <v>4062</v>
      </c>
      <c r="E769" s="56" t="s">
        <v>898</v>
      </c>
      <c r="F769" s="56"/>
      <c r="G769" s="56" t="s">
        <v>23</v>
      </c>
      <c r="H769" s="56" t="s">
        <v>231</v>
      </c>
      <c r="I769" s="56" t="s">
        <v>20</v>
      </c>
      <c r="J769" s="56"/>
      <c r="K769" s="56">
        <v>5</v>
      </c>
      <c r="L769" s="56">
        <v>0</v>
      </c>
      <c r="M769" s="56">
        <v>0</v>
      </c>
      <c r="N769" s="57" t="s">
        <v>928</v>
      </c>
    </row>
    <row r="770" spans="1:14" x14ac:dyDescent="0.15">
      <c r="A770" s="52" t="s">
        <v>2791</v>
      </c>
      <c r="B770" s="52">
        <v>2</v>
      </c>
      <c r="C770" s="52" t="str">
        <f t="shared" si="11"/>
        <v/>
      </c>
      <c r="D770" s="52" t="s">
        <v>4062</v>
      </c>
      <c r="E770" s="53" t="s">
        <v>898</v>
      </c>
      <c r="F770" s="53"/>
      <c r="G770" s="53" t="s">
        <v>23</v>
      </c>
      <c r="H770" s="53" t="s">
        <v>24</v>
      </c>
      <c r="I770" s="53" t="s">
        <v>18</v>
      </c>
      <c r="J770" s="53"/>
      <c r="K770" s="53">
        <v>6</v>
      </c>
      <c r="L770" s="53">
        <v>5</v>
      </c>
      <c r="M770" s="53">
        <v>5</v>
      </c>
      <c r="N770" s="54" t="s">
        <v>2792</v>
      </c>
    </row>
    <row r="771" spans="1:14" x14ac:dyDescent="0.15">
      <c r="A771" s="52" t="s">
        <v>929</v>
      </c>
      <c r="B771" s="52">
        <v>0</v>
      </c>
      <c r="C771" s="52" t="str">
        <f t="shared" ref="C771:C834" si="12">IF(D771="","",IF(D771&gt;B771,D771-B771,""))</f>
        <v/>
      </c>
      <c r="D771" s="52" t="s">
        <v>4062</v>
      </c>
      <c r="E771" s="53" t="s">
        <v>898</v>
      </c>
      <c r="F771" s="53"/>
      <c r="G771" s="53" t="s">
        <v>23</v>
      </c>
      <c r="H771" s="53" t="s">
        <v>30</v>
      </c>
      <c r="I771" s="53" t="s">
        <v>18</v>
      </c>
      <c r="J771" s="53" t="s">
        <v>38</v>
      </c>
      <c r="K771" s="53">
        <v>8</v>
      </c>
      <c r="L771" s="53">
        <v>8</v>
      </c>
      <c r="M771" s="53">
        <v>6</v>
      </c>
      <c r="N771" s="54" t="s">
        <v>930</v>
      </c>
    </row>
    <row r="772" spans="1:14" x14ac:dyDescent="0.15">
      <c r="A772" s="52" t="s">
        <v>931</v>
      </c>
      <c r="B772" s="52">
        <v>1</v>
      </c>
      <c r="C772" s="52" t="str">
        <f t="shared" si="12"/>
        <v/>
      </c>
      <c r="D772" s="52" t="s">
        <v>4062</v>
      </c>
      <c r="E772" s="53" t="s">
        <v>898</v>
      </c>
      <c r="F772" s="53"/>
      <c r="G772" s="53" t="s">
        <v>79</v>
      </c>
      <c r="H772" s="53" t="s">
        <v>231</v>
      </c>
      <c r="I772" s="53" t="s">
        <v>20</v>
      </c>
      <c r="J772" s="53"/>
      <c r="K772" s="53">
        <v>0</v>
      </c>
      <c r="L772" s="53">
        <v>0</v>
      </c>
      <c r="M772" s="53">
        <v>0</v>
      </c>
      <c r="N772" s="54" t="s">
        <v>932</v>
      </c>
    </row>
    <row r="773" spans="1:14" x14ac:dyDescent="0.15">
      <c r="A773" s="55" t="s">
        <v>933</v>
      </c>
      <c r="B773" s="55">
        <v>2</v>
      </c>
      <c r="C773" s="52" t="str">
        <f t="shared" si="12"/>
        <v/>
      </c>
      <c r="D773" s="52" t="s">
        <v>4062</v>
      </c>
      <c r="E773" s="56" t="s">
        <v>898</v>
      </c>
      <c r="F773" s="56"/>
      <c r="G773" s="56" t="s">
        <v>79</v>
      </c>
      <c r="H773" s="56" t="s">
        <v>24</v>
      </c>
      <c r="I773" s="56" t="s">
        <v>20</v>
      </c>
      <c r="J773" s="56"/>
      <c r="K773" s="56">
        <v>1</v>
      </c>
      <c r="L773" s="56">
        <v>0</v>
      </c>
      <c r="M773" s="56">
        <v>0</v>
      </c>
      <c r="N773" s="57" t="s">
        <v>934</v>
      </c>
    </row>
    <row r="774" spans="1:14" x14ac:dyDescent="0.15">
      <c r="A774" s="55" t="s">
        <v>935</v>
      </c>
      <c r="B774" s="55">
        <v>2</v>
      </c>
      <c r="C774" s="52" t="str">
        <f t="shared" si="12"/>
        <v/>
      </c>
      <c r="D774" s="52" t="s">
        <v>4062</v>
      </c>
      <c r="E774" s="56" t="s">
        <v>898</v>
      </c>
      <c r="F774" s="56"/>
      <c r="G774" s="56" t="s">
        <v>79</v>
      </c>
      <c r="H774" s="56" t="s">
        <v>34</v>
      </c>
      <c r="I774" s="56" t="s">
        <v>18</v>
      </c>
      <c r="J774" s="56"/>
      <c r="K774" s="56">
        <v>1</v>
      </c>
      <c r="L774" s="56">
        <v>2</v>
      </c>
      <c r="M774" s="56">
        <v>1</v>
      </c>
      <c r="N774" s="57" t="s">
        <v>936</v>
      </c>
    </row>
    <row r="775" spans="1:14" x14ac:dyDescent="0.15">
      <c r="A775" s="52" t="s">
        <v>937</v>
      </c>
      <c r="B775" s="52">
        <v>2</v>
      </c>
      <c r="C775" s="52" t="str">
        <f t="shared" si="12"/>
        <v/>
      </c>
      <c r="D775" s="52">
        <v>2</v>
      </c>
      <c r="E775" s="53" t="s">
        <v>898</v>
      </c>
      <c r="F775" s="53"/>
      <c r="G775" s="53" t="s">
        <v>79</v>
      </c>
      <c r="H775" s="53" t="s">
        <v>231</v>
      </c>
      <c r="I775" s="53" t="s">
        <v>18</v>
      </c>
      <c r="J775" s="53" t="s">
        <v>31</v>
      </c>
      <c r="K775" s="53">
        <v>1</v>
      </c>
      <c r="L775" s="53">
        <v>1</v>
      </c>
      <c r="M775" s="53">
        <v>3</v>
      </c>
      <c r="N775" s="54" t="s">
        <v>2748</v>
      </c>
    </row>
    <row r="776" spans="1:14" x14ac:dyDescent="0.15">
      <c r="A776" s="52" t="s">
        <v>938</v>
      </c>
      <c r="B776" s="52">
        <v>2</v>
      </c>
      <c r="C776" s="52" t="str">
        <f t="shared" si="12"/>
        <v/>
      </c>
      <c r="D776" s="52" t="s">
        <v>4062</v>
      </c>
      <c r="E776" s="53" t="s">
        <v>898</v>
      </c>
      <c r="F776" s="53"/>
      <c r="G776" s="53" t="s">
        <v>79</v>
      </c>
      <c r="H776" s="53" t="s">
        <v>24</v>
      </c>
      <c r="I776" s="53" t="s">
        <v>20</v>
      </c>
      <c r="J776" s="53"/>
      <c r="K776" s="53">
        <v>2</v>
      </c>
      <c r="L776" s="53">
        <v>0</v>
      </c>
      <c r="M776" s="53">
        <v>0</v>
      </c>
      <c r="N776" s="54" t="s">
        <v>939</v>
      </c>
    </row>
    <row r="777" spans="1:14" x14ac:dyDescent="0.15">
      <c r="A777" s="55" t="s">
        <v>940</v>
      </c>
      <c r="B777" s="55">
        <v>2</v>
      </c>
      <c r="C777" s="52" t="str">
        <f t="shared" si="12"/>
        <v/>
      </c>
      <c r="D777" s="52">
        <v>2</v>
      </c>
      <c r="E777" s="56" t="s">
        <v>898</v>
      </c>
      <c r="F777" s="56"/>
      <c r="G777" s="56" t="s">
        <v>79</v>
      </c>
      <c r="H777" s="56" t="s">
        <v>34</v>
      </c>
      <c r="I777" s="56" t="s">
        <v>87</v>
      </c>
      <c r="J777" s="56"/>
      <c r="K777" s="56">
        <v>3</v>
      </c>
      <c r="L777" s="56">
        <v>3</v>
      </c>
      <c r="M777" s="56">
        <v>0</v>
      </c>
      <c r="N777" s="57" t="s">
        <v>941</v>
      </c>
    </row>
    <row r="778" spans="1:14" x14ac:dyDescent="0.15">
      <c r="A778" s="52" t="s">
        <v>942</v>
      </c>
      <c r="B778" s="52">
        <v>2</v>
      </c>
      <c r="C778" s="52" t="str">
        <f t="shared" si="12"/>
        <v/>
      </c>
      <c r="D778" s="52">
        <v>2</v>
      </c>
      <c r="E778" s="53" t="s">
        <v>898</v>
      </c>
      <c r="F778" s="53"/>
      <c r="G778" s="53" t="s">
        <v>79</v>
      </c>
      <c r="H778" s="53" t="s">
        <v>34</v>
      </c>
      <c r="I778" s="53" t="s">
        <v>18</v>
      </c>
      <c r="J778" s="53"/>
      <c r="K778" s="53">
        <v>3</v>
      </c>
      <c r="L778" s="53">
        <v>3</v>
      </c>
      <c r="M778" s="53">
        <v>3</v>
      </c>
      <c r="N778" s="54" t="s">
        <v>943</v>
      </c>
    </row>
    <row r="779" spans="1:14" x14ac:dyDescent="0.15">
      <c r="A779" s="55" t="s">
        <v>944</v>
      </c>
      <c r="B779" s="55">
        <v>2</v>
      </c>
      <c r="C779" s="52" t="str">
        <f t="shared" si="12"/>
        <v/>
      </c>
      <c r="D779" s="52">
        <v>2</v>
      </c>
      <c r="E779" s="56" t="s">
        <v>898</v>
      </c>
      <c r="F779" s="56"/>
      <c r="G779" s="56" t="s">
        <v>79</v>
      </c>
      <c r="H779" s="56" t="s">
        <v>24</v>
      </c>
      <c r="I779" s="56" t="s">
        <v>20</v>
      </c>
      <c r="J779" s="56"/>
      <c r="K779" s="56">
        <v>5</v>
      </c>
      <c r="L779" s="56">
        <v>0</v>
      </c>
      <c r="M779" s="56">
        <v>0</v>
      </c>
      <c r="N779" s="57" t="s">
        <v>945</v>
      </c>
    </row>
    <row r="780" spans="1:14" x14ac:dyDescent="0.15">
      <c r="A780" s="52" t="s">
        <v>946</v>
      </c>
      <c r="B780" s="52">
        <v>1</v>
      </c>
      <c r="C780" s="52" t="str">
        <f t="shared" si="12"/>
        <v/>
      </c>
      <c r="D780" s="52" t="s">
        <v>4062</v>
      </c>
      <c r="E780" s="53" t="s">
        <v>898</v>
      </c>
      <c r="F780" s="53"/>
      <c r="G780" s="53" t="s">
        <v>79</v>
      </c>
      <c r="H780" s="53" t="s">
        <v>30</v>
      </c>
      <c r="I780" s="53" t="s">
        <v>18</v>
      </c>
      <c r="J780" s="53" t="s">
        <v>38</v>
      </c>
      <c r="K780" s="53">
        <v>8</v>
      </c>
      <c r="L780" s="53">
        <v>8</v>
      </c>
      <c r="M780" s="53">
        <v>8</v>
      </c>
      <c r="N780" s="54" t="s">
        <v>4051</v>
      </c>
    </row>
    <row r="781" spans="1:14" x14ac:dyDescent="0.15">
      <c r="A781" s="52" t="s">
        <v>947</v>
      </c>
      <c r="B781" s="52">
        <v>1</v>
      </c>
      <c r="C781" s="52" t="str">
        <f t="shared" si="12"/>
        <v/>
      </c>
      <c r="D781" s="52" t="s">
        <v>4062</v>
      </c>
      <c r="E781" s="53" t="s">
        <v>898</v>
      </c>
      <c r="F781" s="53"/>
      <c r="G781" s="53" t="s">
        <v>95</v>
      </c>
      <c r="H781" s="53" t="s">
        <v>231</v>
      </c>
      <c r="I781" s="53" t="s">
        <v>20</v>
      </c>
      <c r="J781" s="53"/>
      <c r="K781" s="53">
        <v>0</v>
      </c>
      <c r="L781" s="53">
        <v>0</v>
      </c>
      <c r="M781" s="53">
        <v>0</v>
      </c>
      <c r="N781" s="54" t="s">
        <v>2766</v>
      </c>
    </row>
    <row r="782" spans="1:14" x14ac:dyDescent="0.15">
      <c r="A782" s="52" t="s">
        <v>2767</v>
      </c>
      <c r="B782" s="52">
        <v>1</v>
      </c>
      <c r="C782" s="52" t="str">
        <f t="shared" si="12"/>
        <v/>
      </c>
      <c r="D782" s="52" t="s">
        <v>4062</v>
      </c>
      <c r="E782" s="53" t="s">
        <v>898</v>
      </c>
      <c r="F782" s="53"/>
      <c r="G782" s="53" t="s">
        <v>95</v>
      </c>
      <c r="H782" s="53" t="s">
        <v>231</v>
      </c>
      <c r="I782" s="53" t="s">
        <v>20</v>
      </c>
      <c r="J782" s="53"/>
      <c r="K782" s="53">
        <v>2</v>
      </c>
      <c r="L782" s="53">
        <v>0</v>
      </c>
      <c r="M782" s="53">
        <v>0</v>
      </c>
      <c r="N782" s="54" t="s">
        <v>2768</v>
      </c>
    </row>
    <row r="783" spans="1:14" x14ac:dyDescent="0.15">
      <c r="A783" s="55" t="s">
        <v>948</v>
      </c>
      <c r="B783" s="55">
        <v>2</v>
      </c>
      <c r="C783" s="52" t="str">
        <f t="shared" si="12"/>
        <v/>
      </c>
      <c r="D783" s="52" t="s">
        <v>4062</v>
      </c>
      <c r="E783" s="56" t="s">
        <v>898</v>
      </c>
      <c r="F783" s="56"/>
      <c r="G783" s="56" t="s">
        <v>95</v>
      </c>
      <c r="H783" s="56" t="s">
        <v>24</v>
      </c>
      <c r="I783" s="56" t="s">
        <v>18</v>
      </c>
      <c r="J783" s="56"/>
      <c r="K783" s="56">
        <v>4</v>
      </c>
      <c r="L783" s="56">
        <v>3</v>
      </c>
      <c r="M783" s="56">
        <v>6</v>
      </c>
      <c r="N783" s="57" t="s">
        <v>3734</v>
      </c>
    </row>
    <row r="784" spans="1:14" x14ac:dyDescent="0.15">
      <c r="A784" s="52" t="s">
        <v>949</v>
      </c>
      <c r="B784" s="52">
        <v>2</v>
      </c>
      <c r="C784" s="52" t="str">
        <f t="shared" si="12"/>
        <v/>
      </c>
      <c r="D784" s="52">
        <v>2</v>
      </c>
      <c r="E784" s="53" t="s">
        <v>898</v>
      </c>
      <c r="F784" s="53"/>
      <c r="G784" s="53" t="s">
        <v>95</v>
      </c>
      <c r="H784" s="53" t="s">
        <v>34</v>
      </c>
      <c r="I784" s="53" t="s">
        <v>20</v>
      </c>
      <c r="J784" s="53"/>
      <c r="K784" s="53">
        <v>4</v>
      </c>
      <c r="L784" s="53">
        <v>0</v>
      </c>
      <c r="M784" s="53">
        <v>0</v>
      </c>
      <c r="N784" s="54" t="s">
        <v>950</v>
      </c>
    </row>
    <row r="785" spans="1:14" x14ac:dyDescent="0.15">
      <c r="A785" s="55" t="s">
        <v>2811</v>
      </c>
      <c r="B785" s="55">
        <v>2</v>
      </c>
      <c r="C785" s="52" t="str">
        <f t="shared" si="12"/>
        <v/>
      </c>
      <c r="D785" s="52" t="s">
        <v>4062</v>
      </c>
      <c r="E785" s="56" t="s">
        <v>898</v>
      </c>
      <c r="F785" s="56"/>
      <c r="G785" s="56" t="s">
        <v>95</v>
      </c>
      <c r="H785" s="56" t="s">
        <v>34</v>
      </c>
      <c r="I785" s="56" t="s">
        <v>18</v>
      </c>
      <c r="J785" s="56"/>
      <c r="K785" s="56">
        <v>4</v>
      </c>
      <c r="L785" s="56">
        <v>4</v>
      </c>
      <c r="M785" s="56">
        <v>3</v>
      </c>
      <c r="N785" s="60" t="s">
        <v>1354</v>
      </c>
    </row>
    <row r="786" spans="1:14" x14ac:dyDescent="0.15">
      <c r="A786" s="55" t="s">
        <v>951</v>
      </c>
      <c r="B786" s="55">
        <v>2</v>
      </c>
      <c r="C786" s="52" t="str">
        <f t="shared" si="12"/>
        <v/>
      </c>
      <c r="D786" s="52" t="s">
        <v>4062</v>
      </c>
      <c r="E786" s="56" t="s">
        <v>898</v>
      </c>
      <c r="F786" s="56"/>
      <c r="G786" s="56" t="s">
        <v>95</v>
      </c>
      <c r="H786" s="56" t="s">
        <v>24</v>
      </c>
      <c r="I786" s="56" t="s">
        <v>18</v>
      </c>
      <c r="J786" s="56"/>
      <c r="K786" s="56">
        <v>5</v>
      </c>
      <c r="L786" s="56">
        <v>4</v>
      </c>
      <c r="M786" s="56">
        <v>5</v>
      </c>
      <c r="N786" s="57" t="s">
        <v>4052</v>
      </c>
    </row>
    <row r="787" spans="1:14" x14ac:dyDescent="0.15">
      <c r="A787" s="52" t="s">
        <v>952</v>
      </c>
      <c r="B787" s="52">
        <v>2</v>
      </c>
      <c r="C787" s="52" t="str">
        <f t="shared" si="12"/>
        <v/>
      </c>
      <c r="D787" s="52" t="s">
        <v>4062</v>
      </c>
      <c r="E787" s="53" t="s">
        <v>898</v>
      </c>
      <c r="F787" s="53"/>
      <c r="G787" s="53" t="s">
        <v>95</v>
      </c>
      <c r="H787" s="53" t="s">
        <v>24</v>
      </c>
      <c r="I787" s="53" t="s">
        <v>20</v>
      </c>
      <c r="J787" s="53"/>
      <c r="K787" s="53">
        <v>5</v>
      </c>
      <c r="L787" s="53">
        <v>0</v>
      </c>
      <c r="M787" s="53">
        <v>0</v>
      </c>
      <c r="N787" s="54" t="s">
        <v>953</v>
      </c>
    </row>
    <row r="788" spans="1:14" x14ac:dyDescent="0.15">
      <c r="A788" s="56" t="s">
        <v>2765</v>
      </c>
      <c r="B788" s="55">
        <v>2</v>
      </c>
      <c r="C788" s="52" t="str">
        <f t="shared" si="12"/>
        <v/>
      </c>
      <c r="D788" s="52" t="s">
        <v>4062</v>
      </c>
      <c r="E788" s="56" t="s">
        <v>898</v>
      </c>
      <c r="F788" s="56"/>
      <c r="G788" s="56" t="s">
        <v>95</v>
      </c>
      <c r="H788" s="56" t="s">
        <v>34</v>
      </c>
      <c r="I788" s="56" t="s">
        <v>18</v>
      </c>
      <c r="J788" s="56"/>
      <c r="K788" s="56">
        <v>5</v>
      </c>
      <c r="L788" s="56">
        <v>6</v>
      </c>
      <c r="M788" s="56">
        <v>5</v>
      </c>
      <c r="N788" s="57" t="s">
        <v>4049</v>
      </c>
    </row>
    <row r="789" spans="1:14" x14ac:dyDescent="0.15">
      <c r="A789" s="52" t="s">
        <v>954</v>
      </c>
      <c r="B789" s="52">
        <v>0</v>
      </c>
      <c r="C789" s="52" t="str">
        <f t="shared" si="12"/>
        <v/>
      </c>
      <c r="D789" s="52" t="s">
        <v>4062</v>
      </c>
      <c r="E789" s="53" t="s">
        <v>898</v>
      </c>
      <c r="F789" s="53"/>
      <c r="G789" s="53" t="s">
        <v>95</v>
      </c>
      <c r="H789" s="53" t="s">
        <v>30</v>
      </c>
      <c r="I789" s="53" t="s">
        <v>18</v>
      </c>
      <c r="J789" s="53"/>
      <c r="K789" s="53">
        <v>6</v>
      </c>
      <c r="L789" s="53">
        <v>5</v>
      </c>
      <c r="M789" s="53">
        <v>5</v>
      </c>
      <c r="N789" s="54" t="s">
        <v>955</v>
      </c>
    </row>
    <row r="790" spans="1:14" x14ac:dyDescent="0.15">
      <c r="A790" s="55" t="s">
        <v>956</v>
      </c>
      <c r="B790" s="55">
        <v>2</v>
      </c>
      <c r="C790" s="52" t="str">
        <f t="shared" si="12"/>
        <v/>
      </c>
      <c r="D790" s="52" t="s">
        <v>4062</v>
      </c>
      <c r="E790" s="56" t="s">
        <v>898</v>
      </c>
      <c r="F790" s="56"/>
      <c r="G790" s="56" t="s">
        <v>2088</v>
      </c>
      <c r="H790" s="56" t="s">
        <v>24</v>
      </c>
      <c r="I790" s="56" t="s">
        <v>18</v>
      </c>
      <c r="J790" s="56"/>
      <c r="K790" s="56">
        <v>1</v>
      </c>
      <c r="L790" s="56">
        <v>1</v>
      </c>
      <c r="M790" s="56">
        <v>2</v>
      </c>
      <c r="N790" s="57" t="s">
        <v>957</v>
      </c>
    </row>
    <row r="791" spans="1:14" x14ac:dyDescent="0.15">
      <c r="A791" s="52" t="s">
        <v>958</v>
      </c>
      <c r="B791" s="52">
        <v>2</v>
      </c>
      <c r="C791" s="52" t="str">
        <f t="shared" si="12"/>
        <v/>
      </c>
      <c r="D791" s="52" t="s">
        <v>4062</v>
      </c>
      <c r="E791" s="53" t="s">
        <v>898</v>
      </c>
      <c r="F791" s="53"/>
      <c r="G791" s="53" t="s">
        <v>2088</v>
      </c>
      <c r="H791" s="53" t="s">
        <v>34</v>
      </c>
      <c r="I791" s="53" t="s">
        <v>20</v>
      </c>
      <c r="J791" s="53"/>
      <c r="K791" s="53">
        <v>1</v>
      </c>
      <c r="L791" s="53">
        <v>0</v>
      </c>
      <c r="M791" s="53">
        <v>0</v>
      </c>
      <c r="N791" s="54" t="s">
        <v>959</v>
      </c>
    </row>
    <row r="792" spans="1:14" x14ac:dyDescent="0.15">
      <c r="A792" s="55" t="s">
        <v>960</v>
      </c>
      <c r="B792" s="55">
        <v>2</v>
      </c>
      <c r="C792" s="52" t="str">
        <f t="shared" si="12"/>
        <v/>
      </c>
      <c r="D792" s="52" t="s">
        <v>4062</v>
      </c>
      <c r="E792" s="56" t="s">
        <v>898</v>
      </c>
      <c r="F792" s="56"/>
      <c r="G792" s="56" t="s">
        <v>2088</v>
      </c>
      <c r="H792" s="56" t="s">
        <v>34</v>
      </c>
      <c r="I792" s="56" t="s">
        <v>18</v>
      </c>
      <c r="J792" s="56"/>
      <c r="K792" s="56">
        <v>2</v>
      </c>
      <c r="L792" s="56">
        <v>2</v>
      </c>
      <c r="M792" s="56">
        <v>2</v>
      </c>
      <c r="N792" s="57" t="s">
        <v>3733</v>
      </c>
    </row>
    <row r="793" spans="1:14" x14ac:dyDescent="0.15">
      <c r="A793" s="55" t="s">
        <v>961</v>
      </c>
      <c r="B793" s="55">
        <v>2</v>
      </c>
      <c r="C793" s="52" t="str">
        <f t="shared" si="12"/>
        <v/>
      </c>
      <c r="D793" s="52" t="s">
        <v>4062</v>
      </c>
      <c r="E793" s="56" t="s">
        <v>898</v>
      </c>
      <c r="F793" s="56"/>
      <c r="G793" s="56" t="s">
        <v>2088</v>
      </c>
      <c r="H793" s="56" t="s">
        <v>24</v>
      </c>
      <c r="I793" s="56" t="s">
        <v>20</v>
      </c>
      <c r="J793" s="56"/>
      <c r="K793" s="56">
        <v>3</v>
      </c>
      <c r="L793" s="56">
        <v>0</v>
      </c>
      <c r="M793" s="56">
        <v>0</v>
      </c>
      <c r="N793" s="57" t="s">
        <v>3720</v>
      </c>
    </row>
    <row r="794" spans="1:14" x14ac:dyDescent="0.15">
      <c r="A794" s="52" t="s">
        <v>962</v>
      </c>
      <c r="B794" s="52">
        <v>2</v>
      </c>
      <c r="C794" s="52" t="str">
        <f t="shared" si="12"/>
        <v/>
      </c>
      <c r="D794" s="52" t="s">
        <v>4062</v>
      </c>
      <c r="E794" s="53" t="s">
        <v>898</v>
      </c>
      <c r="F794" s="53"/>
      <c r="G794" s="53" t="s">
        <v>2088</v>
      </c>
      <c r="H794" s="53" t="s">
        <v>24</v>
      </c>
      <c r="I794" s="53" t="s">
        <v>18</v>
      </c>
      <c r="J794" s="53" t="s">
        <v>397</v>
      </c>
      <c r="K794" s="53">
        <v>4</v>
      </c>
      <c r="L794" s="53">
        <v>4</v>
      </c>
      <c r="M794" s="53">
        <v>4</v>
      </c>
      <c r="N794" s="54" t="s">
        <v>963</v>
      </c>
    </row>
    <row r="795" spans="1:14" x14ac:dyDescent="0.15">
      <c r="A795" s="56" t="s">
        <v>964</v>
      </c>
      <c r="B795" s="55">
        <v>0</v>
      </c>
      <c r="C795" s="52" t="str">
        <f t="shared" si="12"/>
        <v/>
      </c>
      <c r="D795" s="52" t="s">
        <v>4062</v>
      </c>
      <c r="E795" s="56" t="s">
        <v>898</v>
      </c>
      <c r="F795" s="56"/>
      <c r="G795" s="56" t="s">
        <v>2088</v>
      </c>
      <c r="H795" s="56" t="s">
        <v>30</v>
      </c>
      <c r="I795" s="56" t="s">
        <v>18</v>
      </c>
      <c r="J795" s="56"/>
      <c r="K795" s="56">
        <v>4</v>
      </c>
      <c r="L795" s="56">
        <v>3</v>
      </c>
      <c r="M795" s="56">
        <v>2</v>
      </c>
      <c r="N795" s="57" t="s">
        <v>965</v>
      </c>
    </row>
    <row r="796" spans="1:14" x14ac:dyDescent="0.15">
      <c r="A796" s="55" t="s">
        <v>966</v>
      </c>
      <c r="B796" s="55">
        <v>2</v>
      </c>
      <c r="C796" s="52" t="str">
        <f t="shared" si="12"/>
        <v/>
      </c>
      <c r="D796" s="52" t="s">
        <v>4062</v>
      </c>
      <c r="E796" s="56" t="s">
        <v>898</v>
      </c>
      <c r="F796" s="56"/>
      <c r="G796" s="56" t="s">
        <v>2088</v>
      </c>
      <c r="H796" s="56" t="s">
        <v>231</v>
      </c>
      <c r="I796" s="56" t="s">
        <v>18</v>
      </c>
      <c r="J796" s="56"/>
      <c r="K796" s="56">
        <v>5</v>
      </c>
      <c r="L796" s="56">
        <v>4</v>
      </c>
      <c r="M796" s="56">
        <v>4</v>
      </c>
      <c r="N796" s="57" t="s">
        <v>2800</v>
      </c>
    </row>
    <row r="797" spans="1:14" x14ac:dyDescent="0.15">
      <c r="A797" s="52" t="s">
        <v>967</v>
      </c>
      <c r="B797" s="52">
        <v>2</v>
      </c>
      <c r="C797" s="52" t="str">
        <f t="shared" si="12"/>
        <v/>
      </c>
      <c r="D797" s="52" t="s">
        <v>4062</v>
      </c>
      <c r="E797" s="53" t="s">
        <v>898</v>
      </c>
      <c r="F797" s="53"/>
      <c r="G797" s="53" t="s">
        <v>2088</v>
      </c>
      <c r="H797" s="53" t="s">
        <v>34</v>
      </c>
      <c r="I797" s="53" t="s">
        <v>20</v>
      </c>
      <c r="J797" s="53"/>
      <c r="K797" s="53">
        <v>6</v>
      </c>
      <c r="L797" s="53">
        <v>0</v>
      </c>
      <c r="M797" s="53">
        <v>0</v>
      </c>
      <c r="N797" s="54" t="s">
        <v>2759</v>
      </c>
    </row>
    <row r="798" spans="1:14" x14ac:dyDescent="0.15">
      <c r="A798" s="55" t="s">
        <v>968</v>
      </c>
      <c r="B798" s="55">
        <v>0</v>
      </c>
      <c r="C798" s="52" t="str">
        <f t="shared" si="12"/>
        <v/>
      </c>
      <c r="D798" s="52" t="s">
        <v>4062</v>
      </c>
      <c r="E798" s="56" t="s">
        <v>898</v>
      </c>
      <c r="F798" s="56"/>
      <c r="G798" s="56" t="s">
        <v>2088</v>
      </c>
      <c r="H798" s="56" t="s">
        <v>231</v>
      </c>
      <c r="I798" s="56" t="s">
        <v>18</v>
      </c>
      <c r="J798" s="56"/>
      <c r="K798" s="56">
        <v>9</v>
      </c>
      <c r="L798" s="56">
        <v>4</v>
      </c>
      <c r="M798" s="56">
        <v>4</v>
      </c>
      <c r="N798" s="57" t="s">
        <v>3724</v>
      </c>
    </row>
    <row r="799" spans="1:14" x14ac:dyDescent="0.15">
      <c r="A799" s="52" t="s">
        <v>969</v>
      </c>
      <c r="B799" s="52">
        <v>2</v>
      </c>
      <c r="C799" s="52" t="str">
        <f t="shared" si="12"/>
        <v/>
      </c>
      <c r="D799" s="52" t="s">
        <v>4062</v>
      </c>
      <c r="E799" s="53" t="s">
        <v>898</v>
      </c>
      <c r="F799" s="53"/>
      <c r="G799" s="53" t="s">
        <v>2105</v>
      </c>
      <c r="H799" s="53" t="s">
        <v>24</v>
      </c>
      <c r="I799" s="53" t="s">
        <v>20</v>
      </c>
      <c r="J799" s="53"/>
      <c r="K799" s="53">
        <v>1</v>
      </c>
      <c r="L799" s="53">
        <v>0</v>
      </c>
      <c r="M799" s="53">
        <v>0</v>
      </c>
      <c r="N799" s="54" t="s">
        <v>970</v>
      </c>
    </row>
    <row r="800" spans="1:14" x14ac:dyDescent="0.15">
      <c r="A800" s="52" t="s">
        <v>971</v>
      </c>
      <c r="B800" s="52">
        <v>2</v>
      </c>
      <c r="C800" s="52" t="str">
        <f t="shared" si="12"/>
        <v/>
      </c>
      <c r="D800" s="52" t="s">
        <v>4062</v>
      </c>
      <c r="E800" s="53" t="s">
        <v>898</v>
      </c>
      <c r="F800" s="53"/>
      <c r="G800" s="53" t="s">
        <v>2105</v>
      </c>
      <c r="H800" s="53" t="s">
        <v>34</v>
      </c>
      <c r="I800" s="53" t="s">
        <v>20</v>
      </c>
      <c r="J800" s="53"/>
      <c r="K800" s="53">
        <v>1</v>
      </c>
      <c r="L800" s="53">
        <v>0</v>
      </c>
      <c r="M800" s="53">
        <v>0</v>
      </c>
      <c r="N800" s="54" t="s">
        <v>2750</v>
      </c>
    </row>
    <row r="801" spans="1:14" x14ac:dyDescent="0.15">
      <c r="A801" s="55" t="s">
        <v>972</v>
      </c>
      <c r="B801" s="55">
        <v>2</v>
      </c>
      <c r="C801" s="52" t="str">
        <f t="shared" si="12"/>
        <v/>
      </c>
      <c r="D801" s="52" t="s">
        <v>4062</v>
      </c>
      <c r="E801" s="56" t="s">
        <v>898</v>
      </c>
      <c r="F801" s="56"/>
      <c r="G801" s="56" t="s">
        <v>2105</v>
      </c>
      <c r="H801" s="56" t="s">
        <v>24</v>
      </c>
      <c r="I801" s="56" t="s">
        <v>20</v>
      </c>
      <c r="J801" s="56"/>
      <c r="K801" s="56">
        <v>2</v>
      </c>
      <c r="L801" s="56">
        <v>0</v>
      </c>
      <c r="M801" s="56">
        <v>0</v>
      </c>
      <c r="N801" s="57" t="s">
        <v>3721</v>
      </c>
    </row>
    <row r="802" spans="1:14" x14ac:dyDescent="0.15">
      <c r="A802" s="55" t="s">
        <v>973</v>
      </c>
      <c r="B802" s="55">
        <v>2</v>
      </c>
      <c r="C802" s="52" t="str">
        <f t="shared" si="12"/>
        <v/>
      </c>
      <c r="D802" s="52" t="s">
        <v>4062</v>
      </c>
      <c r="E802" s="56" t="s">
        <v>898</v>
      </c>
      <c r="F802" s="56"/>
      <c r="G802" s="56" t="s">
        <v>2105</v>
      </c>
      <c r="H802" s="56" t="s">
        <v>231</v>
      </c>
      <c r="I802" s="56" t="s">
        <v>18</v>
      </c>
      <c r="J802" s="56"/>
      <c r="K802" s="56">
        <v>2</v>
      </c>
      <c r="L802" s="56">
        <v>3</v>
      </c>
      <c r="M802" s="56">
        <v>2</v>
      </c>
      <c r="N802" s="57" t="s">
        <v>974</v>
      </c>
    </row>
    <row r="803" spans="1:14" x14ac:dyDescent="0.15">
      <c r="A803" s="58" t="s">
        <v>975</v>
      </c>
      <c r="B803" s="52">
        <v>2</v>
      </c>
      <c r="C803" s="52" t="str">
        <f t="shared" si="12"/>
        <v/>
      </c>
      <c r="D803" s="52">
        <v>2</v>
      </c>
      <c r="E803" s="53" t="s">
        <v>898</v>
      </c>
      <c r="F803" s="53"/>
      <c r="G803" s="53" t="s">
        <v>2105</v>
      </c>
      <c r="H803" s="53" t="s">
        <v>24</v>
      </c>
      <c r="I803" s="53" t="s">
        <v>18</v>
      </c>
      <c r="J803" s="53"/>
      <c r="K803" s="53">
        <v>4</v>
      </c>
      <c r="L803" s="53">
        <v>7</v>
      </c>
      <c r="M803" s="53">
        <v>7</v>
      </c>
      <c r="N803" s="54" t="s">
        <v>2749</v>
      </c>
    </row>
    <row r="804" spans="1:14" x14ac:dyDescent="0.15">
      <c r="A804" s="55" t="s">
        <v>2809</v>
      </c>
      <c r="B804" s="55">
        <v>1</v>
      </c>
      <c r="C804" s="52" t="str">
        <f t="shared" si="12"/>
        <v/>
      </c>
      <c r="D804" s="52" t="s">
        <v>4062</v>
      </c>
      <c r="E804" s="56" t="s">
        <v>898</v>
      </c>
      <c r="F804" s="56"/>
      <c r="G804" s="56" t="s">
        <v>2105</v>
      </c>
      <c r="H804" s="56" t="s">
        <v>34</v>
      </c>
      <c r="I804" s="56" t="s">
        <v>18</v>
      </c>
      <c r="J804" s="56"/>
      <c r="K804" s="56">
        <v>4</v>
      </c>
      <c r="L804" s="56">
        <v>4</v>
      </c>
      <c r="M804" s="56">
        <v>5</v>
      </c>
      <c r="N804" s="57" t="s">
        <v>2810</v>
      </c>
    </row>
    <row r="805" spans="1:14" x14ac:dyDescent="0.15">
      <c r="A805" s="55" t="s">
        <v>2753</v>
      </c>
      <c r="B805" s="55">
        <v>0</v>
      </c>
      <c r="C805" s="52" t="str">
        <f t="shared" si="12"/>
        <v/>
      </c>
      <c r="D805" s="52" t="s">
        <v>4062</v>
      </c>
      <c r="E805" s="56" t="s">
        <v>898</v>
      </c>
      <c r="F805" s="56"/>
      <c r="G805" s="56" t="s">
        <v>2105</v>
      </c>
      <c r="H805" s="56" t="s">
        <v>231</v>
      </c>
      <c r="I805" s="56" t="s">
        <v>87</v>
      </c>
      <c r="J805" s="56"/>
      <c r="K805" s="56">
        <v>5</v>
      </c>
      <c r="L805" s="56">
        <v>4</v>
      </c>
      <c r="M805" s="56">
        <v>0</v>
      </c>
      <c r="N805" s="57" t="s">
        <v>2754</v>
      </c>
    </row>
    <row r="806" spans="1:14" x14ac:dyDescent="0.15">
      <c r="A806" s="55" t="s">
        <v>976</v>
      </c>
      <c r="B806" s="55">
        <v>0</v>
      </c>
      <c r="C806" s="52" t="str">
        <f t="shared" si="12"/>
        <v/>
      </c>
      <c r="D806" s="52" t="s">
        <v>4062</v>
      </c>
      <c r="E806" s="56" t="s">
        <v>898</v>
      </c>
      <c r="F806" s="56"/>
      <c r="G806" s="56" t="s">
        <v>2105</v>
      </c>
      <c r="H806" s="56" t="s">
        <v>30</v>
      </c>
      <c r="I806" s="56" t="s">
        <v>18</v>
      </c>
      <c r="J806" s="56" t="s">
        <v>38</v>
      </c>
      <c r="K806" s="56">
        <v>5</v>
      </c>
      <c r="L806" s="56">
        <v>4</v>
      </c>
      <c r="M806" s="56">
        <v>6</v>
      </c>
      <c r="N806" s="57" t="s">
        <v>977</v>
      </c>
    </row>
    <row r="807" spans="1:14" x14ac:dyDescent="0.15">
      <c r="A807" s="55" t="s">
        <v>2751</v>
      </c>
      <c r="B807" s="55">
        <v>2</v>
      </c>
      <c r="C807" s="52" t="str">
        <f t="shared" si="12"/>
        <v/>
      </c>
      <c r="D807" s="52">
        <v>2</v>
      </c>
      <c r="E807" s="56" t="s">
        <v>898</v>
      </c>
      <c r="F807" s="56"/>
      <c r="G807" s="56" t="s">
        <v>2105</v>
      </c>
      <c r="H807" s="56" t="s">
        <v>34</v>
      </c>
      <c r="I807" s="56" t="s">
        <v>18</v>
      </c>
      <c r="J807" s="56"/>
      <c r="K807" s="56">
        <v>6</v>
      </c>
      <c r="L807" s="56">
        <v>5</v>
      </c>
      <c r="M807" s="56">
        <v>5</v>
      </c>
      <c r="N807" s="57" t="s">
        <v>2752</v>
      </c>
    </row>
    <row r="808" spans="1:14" x14ac:dyDescent="0.15">
      <c r="A808" s="52" t="s">
        <v>978</v>
      </c>
      <c r="B808" s="52">
        <v>2</v>
      </c>
      <c r="C808" s="52" t="str">
        <f t="shared" si="12"/>
        <v/>
      </c>
      <c r="D808" s="52" t="s">
        <v>4062</v>
      </c>
      <c r="E808" s="53" t="s">
        <v>898</v>
      </c>
      <c r="F808" s="53"/>
      <c r="G808" s="53" t="s">
        <v>28</v>
      </c>
      <c r="H808" s="53" t="s">
        <v>34</v>
      </c>
      <c r="I808" s="53" t="s">
        <v>20</v>
      </c>
      <c r="J808" s="53"/>
      <c r="K808" s="53">
        <v>0</v>
      </c>
      <c r="L808" s="53">
        <v>0</v>
      </c>
      <c r="M808" s="53">
        <v>0</v>
      </c>
      <c r="N808" s="54" t="s">
        <v>2771</v>
      </c>
    </row>
    <row r="809" spans="1:14" x14ac:dyDescent="0.15">
      <c r="A809" s="52" t="s">
        <v>2794</v>
      </c>
      <c r="B809" s="52">
        <v>2</v>
      </c>
      <c r="C809" s="52" t="str">
        <f t="shared" si="12"/>
        <v/>
      </c>
      <c r="D809" s="52" t="s">
        <v>4062</v>
      </c>
      <c r="E809" s="53" t="s">
        <v>898</v>
      </c>
      <c r="F809" s="53"/>
      <c r="G809" s="53" t="s">
        <v>28</v>
      </c>
      <c r="H809" s="53" t="s">
        <v>24</v>
      </c>
      <c r="I809" s="53" t="s">
        <v>18</v>
      </c>
      <c r="J809" s="53"/>
      <c r="K809" s="53">
        <v>1</v>
      </c>
      <c r="L809" s="53">
        <v>1</v>
      </c>
      <c r="M809" s="53">
        <v>1</v>
      </c>
      <c r="N809" s="54" t="s">
        <v>979</v>
      </c>
    </row>
    <row r="810" spans="1:14" x14ac:dyDescent="0.15">
      <c r="A810" s="55" t="s">
        <v>980</v>
      </c>
      <c r="B810" s="55">
        <v>2</v>
      </c>
      <c r="C810" s="52" t="str">
        <f t="shared" si="12"/>
        <v/>
      </c>
      <c r="D810" s="52" t="s">
        <v>4062</v>
      </c>
      <c r="E810" s="56" t="s">
        <v>898</v>
      </c>
      <c r="F810" s="56"/>
      <c r="G810" s="56" t="s">
        <v>28</v>
      </c>
      <c r="H810" s="56" t="s">
        <v>34</v>
      </c>
      <c r="I810" s="56" t="s">
        <v>18</v>
      </c>
      <c r="J810" s="56"/>
      <c r="K810" s="56">
        <v>2</v>
      </c>
      <c r="L810" s="56">
        <v>3</v>
      </c>
      <c r="M810" s="56">
        <v>2</v>
      </c>
      <c r="N810" s="57" t="s">
        <v>2769</v>
      </c>
    </row>
    <row r="811" spans="1:14" x14ac:dyDescent="0.15">
      <c r="A811" s="58" t="s">
        <v>981</v>
      </c>
      <c r="B811" s="52">
        <v>0</v>
      </c>
      <c r="C811" s="52" t="str">
        <f t="shared" si="12"/>
        <v/>
      </c>
      <c r="D811" s="52" t="s">
        <v>4062</v>
      </c>
      <c r="E811" s="53" t="s">
        <v>898</v>
      </c>
      <c r="F811" s="53"/>
      <c r="G811" s="53" t="s">
        <v>28</v>
      </c>
      <c r="H811" s="53" t="s">
        <v>231</v>
      </c>
      <c r="I811" s="53" t="s">
        <v>20</v>
      </c>
      <c r="J811" s="53"/>
      <c r="K811" s="53">
        <v>2</v>
      </c>
      <c r="L811" s="53">
        <v>0</v>
      </c>
      <c r="M811" s="53">
        <v>0</v>
      </c>
      <c r="N811" s="54" t="s">
        <v>2772</v>
      </c>
    </row>
    <row r="812" spans="1:14" x14ac:dyDescent="0.15">
      <c r="A812" s="52" t="s">
        <v>982</v>
      </c>
      <c r="B812" s="52">
        <v>2</v>
      </c>
      <c r="C812" s="52" t="str">
        <f t="shared" si="12"/>
        <v/>
      </c>
      <c r="D812" s="52" t="s">
        <v>4062</v>
      </c>
      <c r="E812" s="53" t="s">
        <v>898</v>
      </c>
      <c r="F812" s="53"/>
      <c r="G812" s="53" t="s">
        <v>28</v>
      </c>
      <c r="H812" s="53" t="s">
        <v>24</v>
      </c>
      <c r="I812" s="53" t="s">
        <v>18</v>
      </c>
      <c r="J812" s="53"/>
      <c r="K812" s="53">
        <v>3</v>
      </c>
      <c r="L812" s="53">
        <v>1</v>
      </c>
      <c r="M812" s="53">
        <v>5</v>
      </c>
      <c r="N812" s="54" t="s">
        <v>2770</v>
      </c>
    </row>
    <row r="813" spans="1:14" x14ac:dyDescent="0.15">
      <c r="A813" s="52" t="s">
        <v>983</v>
      </c>
      <c r="B813" s="52">
        <v>1</v>
      </c>
      <c r="C813" s="52" t="str">
        <f t="shared" si="12"/>
        <v/>
      </c>
      <c r="D813" s="52" t="s">
        <v>4062</v>
      </c>
      <c r="E813" s="53" t="s">
        <v>898</v>
      </c>
      <c r="F813" s="53"/>
      <c r="G813" s="53" t="s">
        <v>28</v>
      </c>
      <c r="H813" s="53" t="s">
        <v>34</v>
      </c>
      <c r="I813" s="53" t="s">
        <v>20</v>
      </c>
      <c r="J813" s="53"/>
      <c r="K813" s="53">
        <v>3</v>
      </c>
      <c r="L813" s="53">
        <v>0</v>
      </c>
      <c r="M813" s="53">
        <v>0</v>
      </c>
      <c r="N813" s="54" t="s">
        <v>3716</v>
      </c>
    </row>
    <row r="814" spans="1:14" x14ac:dyDescent="0.15">
      <c r="A814" s="52" t="s">
        <v>984</v>
      </c>
      <c r="B814" s="52">
        <v>2</v>
      </c>
      <c r="C814" s="52" t="str">
        <f t="shared" si="12"/>
        <v/>
      </c>
      <c r="D814" s="52" t="s">
        <v>4062</v>
      </c>
      <c r="E814" s="53" t="s">
        <v>898</v>
      </c>
      <c r="F814" s="53"/>
      <c r="G814" s="53" t="s">
        <v>28</v>
      </c>
      <c r="H814" s="53" t="s">
        <v>24</v>
      </c>
      <c r="I814" s="53" t="s">
        <v>18</v>
      </c>
      <c r="J814" s="53"/>
      <c r="K814" s="53">
        <v>5</v>
      </c>
      <c r="L814" s="53">
        <v>5</v>
      </c>
      <c r="M814" s="53">
        <v>6</v>
      </c>
      <c r="N814" s="54" t="s">
        <v>3729</v>
      </c>
    </row>
    <row r="815" spans="1:14" x14ac:dyDescent="0.15">
      <c r="A815" s="52" t="s">
        <v>985</v>
      </c>
      <c r="B815" s="52">
        <v>0</v>
      </c>
      <c r="C815" s="52" t="str">
        <f t="shared" si="12"/>
        <v/>
      </c>
      <c r="D815" s="52" t="s">
        <v>4062</v>
      </c>
      <c r="E815" s="53" t="s">
        <v>898</v>
      </c>
      <c r="F815" s="53"/>
      <c r="G815" s="53" t="s">
        <v>28</v>
      </c>
      <c r="H815" s="53" t="s">
        <v>30</v>
      </c>
      <c r="I815" s="53" t="s">
        <v>18</v>
      </c>
      <c r="J815" s="53"/>
      <c r="K815" s="53">
        <v>7</v>
      </c>
      <c r="L815" s="53">
        <v>7</v>
      </c>
      <c r="M815" s="53">
        <v>7</v>
      </c>
      <c r="N815" s="54" t="s">
        <v>2773</v>
      </c>
    </row>
    <row r="816" spans="1:14" x14ac:dyDescent="0.15">
      <c r="A816" s="52" t="s">
        <v>986</v>
      </c>
      <c r="B816" s="52">
        <v>1</v>
      </c>
      <c r="C816" s="52" t="str">
        <f t="shared" si="12"/>
        <v/>
      </c>
      <c r="D816" s="52" t="s">
        <v>4062</v>
      </c>
      <c r="E816" s="53" t="s">
        <v>898</v>
      </c>
      <c r="F816" s="53"/>
      <c r="G816" s="53" t="s">
        <v>28</v>
      </c>
      <c r="H816" s="53" t="s">
        <v>231</v>
      </c>
      <c r="I816" s="53" t="s">
        <v>20</v>
      </c>
      <c r="J816" s="53"/>
      <c r="K816" s="53">
        <v>10</v>
      </c>
      <c r="L816" s="53">
        <v>0</v>
      </c>
      <c r="M816" s="53">
        <v>0</v>
      </c>
      <c r="N816" s="54" t="s">
        <v>987</v>
      </c>
    </row>
    <row r="817" spans="1:14" x14ac:dyDescent="0.15">
      <c r="A817" s="52" t="s">
        <v>988</v>
      </c>
      <c r="B817" s="52">
        <v>2</v>
      </c>
      <c r="C817" s="52" t="str">
        <f t="shared" si="12"/>
        <v/>
      </c>
      <c r="D817" s="52">
        <v>2</v>
      </c>
      <c r="E817" s="53" t="s">
        <v>898</v>
      </c>
      <c r="F817" s="53"/>
      <c r="G817" s="53" t="s">
        <v>155</v>
      </c>
      <c r="H817" s="53" t="s">
        <v>24</v>
      </c>
      <c r="I817" s="53" t="s">
        <v>18</v>
      </c>
      <c r="J817" s="53" t="s">
        <v>397</v>
      </c>
      <c r="K817" s="53">
        <v>1</v>
      </c>
      <c r="L817" s="53">
        <v>1</v>
      </c>
      <c r="M817" s="53">
        <v>1</v>
      </c>
      <c r="N817" s="54" t="s">
        <v>989</v>
      </c>
    </row>
    <row r="818" spans="1:14" x14ac:dyDescent="0.15">
      <c r="A818" s="52" t="s">
        <v>990</v>
      </c>
      <c r="B818" s="52">
        <v>2</v>
      </c>
      <c r="C818" s="52" t="str">
        <f t="shared" si="12"/>
        <v/>
      </c>
      <c r="D818" s="52" t="s">
        <v>4062</v>
      </c>
      <c r="E818" s="53" t="s">
        <v>898</v>
      </c>
      <c r="F818" s="53"/>
      <c r="G818" s="53" t="s">
        <v>155</v>
      </c>
      <c r="H818" s="53" t="s">
        <v>34</v>
      </c>
      <c r="I818" s="53" t="s">
        <v>20</v>
      </c>
      <c r="J818" s="53"/>
      <c r="K818" s="53">
        <v>1</v>
      </c>
      <c r="L818" s="53">
        <v>0</v>
      </c>
      <c r="M818" s="53">
        <v>0</v>
      </c>
      <c r="N818" s="54" t="s">
        <v>3731</v>
      </c>
    </row>
    <row r="819" spans="1:14" x14ac:dyDescent="0.15">
      <c r="A819" s="52" t="s">
        <v>2779</v>
      </c>
      <c r="B819" s="52">
        <v>2</v>
      </c>
      <c r="C819" s="52" t="str">
        <f t="shared" si="12"/>
        <v/>
      </c>
      <c r="D819" s="52" t="s">
        <v>4062</v>
      </c>
      <c r="E819" s="53" t="s">
        <v>898</v>
      </c>
      <c r="F819" s="53"/>
      <c r="G819" s="53" t="s">
        <v>155</v>
      </c>
      <c r="H819" s="53" t="s">
        <v>24</v>
      </c>
      <c r="I819" s="53" t="s">
        <v>18</v>
      </c>
      <c r="J819" s="53"/>
      <c r="K819" s="53">
        <v>3</v>
      </c>
      <c r="L819" s="53">
        <v>3</v>
      </c>
      <c r="M819" s="53">
        <v>3</v>
      </c>
      <c r="N819" s="54" t="s">
        <v>991</v>
      </c>
    </row>
    <row r="820" spans="1:14" x14ac:dyDescent="0.15">
      <c r="A820" s="55" t="s">
        <v>992</v>
      </c>
      <c r="B820" s="55">
        <v>2</v>
      </c>
      <c r="C820" s="52" t="str">
        <f t="shared" si="12"/>
        <v/>
      </c>
      <c r="D820" s="52">
        <v>2</v>
      </c>
      <c r="E820" s="56" t="s">
        <v>898</v>
      </c>
      <c r="F820" s="56"/>
      <c r="G820" s="56" t="s">
        <v>155</v>
      </c>
      <c r="H820" s="56" t="s">
        <v>34</v>
      </c>
      <c r="I820" s="56" t="s">
        <v>18</v>
      </c>
      <c r="J820" s="56" t="s">
        <v>397</v>
      </c>
      <c r="K820" s="56">
        <v>3</v>
      </c>
      <c r="L820" s="56">
        <v>3</v>
      </c>
      <c r="M820" s="56">
        <v>4</v>
      </c>
      <c r="N820" s="57" t="s">
        <v>2803</v>
      </c>
    </row>
    <row r="821" spans="1:14" x14ac:dyDescent="0.15">
      <c r="A821" s="52" t="s">
        <v>2797</v>
      </c>
      <c r="B821" s="52">
        <v>0</v>
      </c>
      <c r="C821" s="52" t="str">
        <f t="shared" si="12"/>
        <v/>
      </c>
      <c r="D821" s="52" t="s">
        <v>4062</v>
      </c>
      <c r="E821" s="53" t="s">
        <v>898</v>
      </c>
      <c r="F821" s="53"/>
      <c r="G821" s="53" t="s">
        <v>155</v>
      </c>
      <c r="H821" s="53" t="s">
        <v>231</v>
      </c>
      <c r="I821" s="53" t="s">
        <v>20</v>
      </c>
      <c r="J821" s="53"/>
      <c r="K821" s="53">
        <v>3</v>
      </c>
      <c r="L821" s="53">
        <v>0</v>
      </c>
      <c r="M821" s="53">
        <v>0</v>
      </c>
      <c r="N821" s="54" t="s">
        <v>993</v>
      </c>
    </row>
    <row r="822" spans="1:14" x14ac:dyDescent="0.15">
      <c r="A822" s="55" t="s">
        <v>994</v>
      </c>
      <c r="B822" s="55">
        <v>2</v>
      </c>
      <c r="C822" s="52" t="str">
        <f t="shared" si="12"/>
        <v/>
      </c>
      <c r="D822" s="52" t="s">
        <v>4062</v>
      </c>
      <c r="E822" s="56" t="s">
        <v>898</v>
      </c>
      <c r="F822" s="56"/>
      <c r="G822" s="56" t="s">
        <v>155</v>
      </c>
      <c r="H822" s="56" t="s">
        <v>24</v>
      </c>
      <c r="I822" s="56" t="s">
        <v>18</v>
      </c>
      <c r="J822" s="56"/>
      <c r="K822" s="56">
        <v>4</v>
      </c>
      <c r="L822" s="56">
        <v>2</v>
      </c>
      <c r="M822" s="56">
        <v>6</v>
      </c>
      <c r="N822" s="57" t="s">
        <v>3643</v>
      </c>
    </row>
    <row r="823" spans="1:14" x14ac:dyDescent="0.15">
      <c r="A823" s="55" t="s">
        <v>995</v>
      </c>
      <c r="B823" s="55">
        <v>2</v>
      </c>
      <c r="C823" s="52" t="str">
        <f t="shared" si="12"/>
        <v/>
      </c>
      <c r="D823" s="52" t="s">
        <v>4062</v>
      </c>
      <c r="E823" s="56" t="s">
        <v>898</v>
      </c>
      <c r="F823" s="56"/>
      <c r="G823" s="56" t="s">
        <v>155</v>
      </c>
      <c r="H823" s="56" t="s">
        <v>231</v>
      </c>
      <c r="I823" s="56" t="s">
        <v>87</v>
      </c>
      <c r="J823" s="56"/>
      <c r="K823" s="56">
        <v>5</v>
      </c>
      <c r="L823" s="56">
        <v>2</v>
      </c>
      <c r="M823" s="56">
        <v>0</v>
      </c>
      <c r="N823" s="57" t="s">
        <v>996</v>
      </c>
    </row>
    <row r="824" spans="1:14" x14ac:dyDescent="0.15">
      <c r="A824" s="55" t="s">
        <v>997</v>
      </c>
      <c r="B824" s="55">
        <v>2</v>
      </c>
      <c r="C824" s="52" t="str">
        <f t="shared" si="12"/>
        <v/>
      </c>
      <c r="D824" s="52" t="s">
        <v>4062</v>
      </c>
      <c r="E824" s="56" t="s">
        <v>898</v>
      </c>
      <c r="F824" s="56"/>
      <c r="G824" s="56" t="s">
        <v>155</v>
      </c>
      <c r="H824" s="56" t="s">
        <v>34</v>
      </c>
      <c r="I824" s="56" t="s">
        <v>18</v>
      </c>
      <c r="J824" s="56"/>
      <c r="K824" s="56">
        <v>7</v>
      </c>
      <c r="L824" s="56">
        <v>6</v>
      </c>
      <c r="M824" s="56">
        <v>6</v>
      </c>
      <c r="N824" s="57" t="s">
        <v>2801</v>
      </c>
    </row>
    <row r="825" spans="1:14" x14ac:dyDescent="0.15">
      <c r="A825" s="52" t="s">
        <v>998</v>
      </c>
      <c r="B825" s="52">
        <v>0</v>
      </c>
      <c r="C825" s="52" t="str">
        <f t="shared" si="12"/>
        <v/>
      </c>
      <c r="D825" s="52" t="s">
        <v>4062</v>
      </c>
      <c r="E825" s="53" t="s">
        <v>898</v>
      </c>
      <c r="F825" s="53"/>
      <c r="G825" s="53" t="s">
        <v>155</v>
      </c>
      <c r="H825" s="53" t="s">
        <v>30</v>
      </c>
      <c r="I825" s="53" t="s">
        <v>18</v>
      </c>
      <c r="J825" s="53"/>
      <c r="K825" s="53">
        <v>7</v>
      </c>
      <c r="L825" s="53">
        <v>6</v>
      </c>
      <c r="M825" s="53">
        <v>5</v>
      </c>
      <c r="N825" s="54" t="s">
        <v>2793</v>
      </c>
    </row>
    <row r="826" spans="1:14" x14ac:dyDescent="0.15">
      <c r="A826" s="55" t="s">
        <v>999</v>
      </c>
      <c r="B826" s="55">
        <v>2</v>
      </c>
      <c r="C826" s="52" t="str">
        <f t="shared" si="12"/>
        <v/>
      </c>
      <c r="D826" s="52" t="s">
        <v>4062</v>
      </c>
      <c r="E826" s="56" t="s">
        <v>898</v>
      </c>
      <c r="F826" s="56"/>
      <c r="G826" s="56" t="s">
        <v>17</v>
      </c>
      <c r="H826" s="56" t="s">
        <v>24</v>
      </c>
      <c r="I826" s="56" t="s">
        <v>18</v>
      </c>
      <c r="J826" s="56"/>
      <c r="K826" s="56">
        <v>1</v>
      </c>
      <c r="L826" s="56">
        <v>1</v>
      </c>
      <c r="M826" s="56">
        <v>1</v>
      </c>
      <c r="N826" s="57" t="s">
        <v>1000</v>
      </c>
    </row>
    <row r="827" spans="1:14" x14ac:dyDescent="0.15">
      <c r="A827" s="52" t="s">
        <v>1001</v>
      </c>
      <c r="B827" s="52">
        <v>2</v>
      </c>
      <c r="C827" s="52" t="str">
        <f t="shared" si="12"/>
        <v/>
      </c>
      <c r="D827" s="52" t="s">
        <v>4062</v>
      </c>
      <c r="E827" s="53" t="s">
        <v>898</v>
      </c>
      <c r="F827" s="53"/>
      <c r="G827" s="53" t="s">
        <v>17</v>
      </c>
      <c r="H827" s="53" t="s">
        <v>24</v>
      </c>
      <c r="I827" s="53" t="s">
        <v>18</v>
      </c>
      <c r="J827" s="53"/>
      <c r="K827" s="53">
        <v>1</v>
      </c>
      <c r="L827" s="53">
        <v>1</v>
      </c>
      <c r="M827" s="53">
        <v>1</v>
      </c>
      <c r="N827" s="54" t="s">
        <v>1002</v>
      </c>
    </row>
    <row r="828" spans="1:14" x14ac:dyDescent="0.15">
      <c r="A828" s="55" t="s">
        <v>2774</v>
      </c>
      <c r="B828" s="55">
        <v>1</v>
      </c>
      <c r="C828" s="52" t="str">
        <f t="shared" si="12"/>
        <v/>
      </c>
      <c r="D828" s="52" t="s">
        <v>4062</v>
      </c>
      <c r="E828" s="56" t="s">
        <v>898</v>
      </c>
      <c r="F828" s="56"/>
      <c r="G828" s="56" t="s">
        <v>17</v>
      </c>
      <c r="H828" s="56" t="s">
        <v>30</v>
      </c>
      <c r="I828" s="56" t="s">
        <v>18</v>
      </c>
      <c r="J828" s="56"/>
      <c r="K828" s="56">
        <v>1</v>
      </c>
      <c r="L828" s="56">
        <v>1</v>
      </c>
      <c r="M828" s="56">
        <v>1</v>
      </c>
      <c r="N828" s="57" t="s">
        <v>2775</v>
      </c>
    </row>
    <row r="829" spans="1:14" x14ac:dyDescent="0.15">
      <c r="A829" s="52" t="s">
        <v>1003</v>
      </c>
      <c r="B829" s="52">
        <v>2</v>
      </c>
      <c r="C829" s="52" t="str">
        <f t="shared" si="12"/>
        <v/>
      </c>
      <c r="D829" s="52" t="s">
        <v>4062</v>
      </c>
      <c r="E829" s="53" t="s">
        <v>898</v>
      </c>
      <c r="F829" s="53"/>
      <c r="G829" s="53" t="s">
        <v>17</v>
      </c>
      <c r="H829" s="53" t="s">
        <v>24</v>
      </c>
      <c r="I829" s="53" t="s">
        <v>18</v>
      </c>
      <c r="J829" s="53"/>
      <c r="K829" s="53">
        <v>2</v>
      </c>
      <c r="L829" s="53">
        <v>1</v>
      </c>
      <c r="M829" s="53">
        <v>4</v>
      </c>
      <c r="N829" s="54" t="s">
        <v>3726</v>
      </c>
    </row>
    <row r="830" spans="1:14" x14ac:dyDescent="0.15">
      <c r="A830" s="55" t="s">
        <v>1004</v>
      </c>
      <c r="B830" s="55">
        <v>2</v>
      </c>
      <c r="C830" s="52" t="str">
        <f t="shared" si="12"/>
        <v/>
      </c>
      <c r="D830" s="52" t="s">
        <v>4062</v>
      </c>
      <c r="E830" s="56" t="s">
        <v>898</v>
      </c>
      <c r="F830" s="56"/>
      <c r="G830" s="56" t="s">
        <v>17</v>
      </c>
      <c r="H830" s="56" t="s">
        <v>24</v>
      </c>
      <c r="I830" s="56" t="s">
        <v>18</v>
      </c>
      <c r="J830" s="56" t="s">
        <v>59</v>
      </c>
      <c r="K830" s="56">
        <v>2</v>
      </c>
      <c r="L830" s="56">
        <v>4</v>
      </c>
      <c r="M830" s="56">
        <v>1</v>
      </c>
      <c r="N830" s="57"/>
    </row>
    <row r="831" spans="1:14" x14ac:dyDescent="0.15">
      <c r="A831" s="55" t="s">
        <v>1005</v>
      </c>
      <c r="B831" s="55">
        <v>2</v>
      </c>
      <c r="C831" s="52" t="str">
        <f t="shared" si="12"/>
        <v/>
      </c>
      <c r="D831" s="52" t="s">
        <v>4062</v>
      </c>
      <c r="E831" s="56" t="s">
        <v>898</v>
      </c>
      <c r="F831" s="56"/>
      <c r="G831" s="56" t="s">
        <v>17</v>
      </c>
      <c r="H831" s="56" t="s">
        <v>24</v>
      </c>
      <c r="I831" s="56" t="s">
        <v>18</v>
      </c>
      <c r="J831" s="56"/>
      <c r="K831" s="56">
        <v>2</v>
      </c>
      <c r="L831" s="56">
        <v>3</v>
      </c>
      <c r="M831" s="56">
        <v>1</v>
      </c>
      <c r="N831" s="57" t="s">
        <v>13</v>
      </c>
    </row>
    <row r="832" spans="1:14" x14ac:dyDescent="0.15">
      <c r="A832" s="52" t="s">
        <v>2780</v>
      </c>
      <c r="B832" s="52">
        <v>2</v>
      </c>
      <c r="C832" s="52" t="str">
        <f t="shared" si="12"/>
        <v/>
      </c>
      <c r="D832" s="52" t="s">
        <v>4062</v>
      </c>
      <c r="E832" s="53" t="s">
        <v>898</v>
      </c>
      <c r="F832" s="53"/>
      <c r="G832" s="53" t="s">
        <v>17</v>
      </c>
      <c r="H832" s="53" t="s">
        <v>24</v>
      </c>
      <c r="I832" s="53" t="s">
        <v>18</v>
      </c>
      <c r="J832" s="53" t="s">
        <v>31</v>
      </c>
      <c r="K832" s="53">
        <v>2</v>
      </c>
      <c r="L832" s="53">
        <v>2</v>
      </c>
      <c r="M832" s="53">
        <v>1</v>
      </c>
      <c r="N832" s="54" t="s">
        <v>2781</v>
      </c>
    </row>
    <row r="833" spans="1:14" x14ac:dyDescent="0.15">
      <c r="A833" s="55" t="s">
        <v>1006</v>
      </c>
      <c r="B833" s="55">
        <v>2</v>
      </c>
      <c r="C833" s="52" t="str">
        <f t="shared" si="12"/>
        <v/>
      </c>
      <c r="D833" s="52" t="s">
        <v>4062</v>
      </c>
      <c r="E833" s="56" t="s">
        <v>898</v>
      </c>
      <c r="F833" s="56"/>
      <c r="G833" s="56" t="s">
        <v>17</v>
      </c>
      <c r="H833" s="56" t="s">
        <v>24</v>
      </c>
      <c r="I833" s="56" t="s">
        <v>18</v>
      </c>
      <c r="J833" s="56"/>
      <c r="K833" s="56">
        <v>2</v>
      </c>
      <c r="L833" s="56">
        <v>2</v>
      </c>
      <c r="M833" s="56">
        <v>3</v>
      </c>
      <c r="N833" s="57" t="s">
        <v>3723</v>
      </c>
    </row>
    <row r="834" spans="1:14" x14ac:dyDescent="0.15">
      <c r="A834" s="56" t="s">
        <v>2812</v>
      </c>
      <c r="B834" s="55">
        <v>0</v>
      </c>
      <c r="C834" s="52" t="str">
        <f t="shared" si="12"/>
        <v/>
      </c>
      <c r="D834" s="52" t="s">
        <v>4062</v>
      </c>
      <c r="E834" s="56" t="s">
        <v>898</v>
      </c>
      <c r="F834" s="56"/>
      <c r="G834" s="56" t="s">
        <v>17</v>
      </c>
      <c r="H834" s="56" t="s">
        <v>30</v>
      </c>
      <c r="I834" s="56" t="s">
        <v>18</v>
      </c>
      <c r="J834" s="56"/>
      <c r="K834" s="56">
        <v>2</v>
      </c>
      <c r="L834" s="56">
        <v>2</v>
      </c>
      <c r="M834" s="56">
        <v>4</v>
      </c>
      <c r="N834" s="57" t="s">
        <v>2813</v>
      </c>
    </row>
    <row r="835" spans="1:14" x14ac:dyDescent="0.15">
      <c r="A835" s="52" t="s">
        <v>1007</v>
      </c>
      <c r="B835" s="52">
        <v>2</v>
      </c>
      <c r="C835" s="52" t="str">
        <f t="shared" ref="C835:C898" si="13">IF(D835="","",IF(D835&gt;B835,D835-B835,""))</f>
        <v/>
      </c>
      <c r="D835" s="52" t="s">
        <v>4062</v>
      </c>
      <c r="E835" s="53" t="s">
        <v>898</v>
      </c>
      <c r="F835" s="53"/>
      <c r="G835" s="53" t="s">
        <v>17</v>
      </c>
      <c r="H835" s="53" t="s">
        <v>24</v>
      </c>
      <c r="I835" s="53" t="s">
        <v>18</v>
      </c>
      <c r="J835" s="53"/>
      <c r="K835" s="53">
        <v>3</v>
      </c>
      <c r="L835" s="53">
        <v>2</v>
      </c>
      <c r="M835" s="53">
        <v>2</v>
      </c>
      <c r="N835" s="54" t="s">
        <v>1008</v>
      </c>
    </row>
    <row r="836" spans="1:14" x14ac:dyDescent="0.15">
      <c r="A836" s="52" t="s">
        <v>1009</v>
      </c>
      <c r="B836" s="52">
        <v>2</v>
      </c>
      <c r="C836" s="52" t="str">
        <f t="shared" si="13"/>
        <v/>
      </c>
      <c r="D836" s="52" t="s">
        <v>4062</v>
      </c>
      <c r="E836" s="53" t="s">
        <v>898</v>
      </c>
      <c r="F836" s="53"/>
      <c r="G836" s="53" t="s">
        <v>17</v>
      </c>
      <c r="H836" s="53" t="s">
        <v>24</v>
      </c>
      <c r="I836" s="53" t="s">
        <v>18</v>
      </c>
      <c r="J836" s="53"/>
      <c r="K836" s="53">
        <v>3</v>
      </c>
      <c r="L836" s="53">
        <v>2</v>
      </c>
      <c r="M836" s="53">
        <v>4</v>
      </c>
      <c r="N836" s="54" t="s">
        <v>14</v>
      </c>
    </row>
    <row r="837" spans="1:14" x14ac:dyDescent="0.15">
      <c r="A837" s="55" t="s">
        <v>1010</v>
      </c>
      <c r="B837" s="55">
        <v>2</v>
      </c>
      <c r="C837" s="52" t="str">
        <f t="shared" si="13"/>
        <v/>
      </c>
      <c r="D837" s="52" t="s">
        <v>4062</v>
      </c>
      <c r="E837" s="56" t="s">
        <v>898</v>
      </c>
      <c r="F837" s="56"/>
      <c r="G837" s="56" t="s">
        <v>17</v>
      </c>
      <c r="H837" s="56" t="s">
        <v>24</v>
      </c>
      <c r="I837" s="56" t="s">
        <v>18</v>
      </c>
      <c r="J837" s="56"/>
      <c r="K837" s="56">
        <v>3</v>
      </c>
      <c r="L837" s="56">
        <v>3</v>
      </c>
      <c r="M837" s="56">
        <v>4</v>
      </c>
      <c r="N837" s="57" t="s">
        <v>3727</v>
      </c>
    </row>
    <row r="838" spans="1:14" x14ac:dyDescent="0.15">
      <c r="A838" s="52" t="s">
        <v>1011</v>
      </c>
      <c r="B838" s="52">
        <v>2</v>
      </c>
      <c r="C838" s="52" t="str">
        <f t="shared" si="13"/>
        <v/>
      </c>
      <c r="D838" s="52" t="s">
        <v>4062</v>
      </c>
      <c r="E838" s="53" t="s">
        <v>898</v>
      </c>
      <c r="F838" s="53"/>
      <c r="G838" s="53" t="s">
        <v>17</v>
      </c>
      <c r="H838" s="53" t="s">
        <v>24</v>
      </c>
      <c r="I838" s="53" t="s">
        <v>18</v>
      </c>
      <c r="J838" s="53"/>
      <c r="K838" s="53">
        <v>3</v>
      </c>
      <c r="L838" s="53">
        <v>1</v>
      </c>
      <c r="M838" s="53">
        <v>5</v>
      </c>
      <c r="N838" s="54"/>
    </row>
    <row r="839" spans="1:14" x14ac:dyDescent="0.15">
      <c r="A839" s="52" t="s">
        <v>1012</v>
      </c>
      <c r="B839" s="52">
        <v>2</v>
      </c>
      <c r="C839" s="52" t="str">
        <f t="shared" si="13"/>
        <v/>
      </c>
      <c r="D839" s="52" t="s">
        <v>4062</v>
      </c>
      <c r="E839" s="53" t="s">
        <v>898</v>
      </c>
      <c r="F839" s="53"/>
      <c r="G839" s="53" t="s">
        <v>17</v>
      </c>
      <c r="H839" s="53" t="s">
        <v>34</v>
      </c>
      <c r="I839" s="53" t="s">
        <v>18</v>
      </c>
      <c r="J839" s="53"/>
      <c r="K839" s="53">
        <v>3</v>
      </c>
      <c r="L839" s="53">
        <v>2</v>
      </c>
      <c r="M839" s="53">
        <v>1</v>
      </c>
      <c r="N839" s="54" t="s">
        <v>3719</v>
      </c>
    </row>
    <row r="840" spans="1:14" x14ac:dyDescent="0.15">
      <c r="A840" s="52" t="s">
        <v>1013</v>
      </c>
      <c r="B840" s="52">
        <v>2</v>
      </c>
      <c r="C840" s="52" t="str">
        <f t="shared" si="13"/>
        <v/>
      </c>
      <c r="D840" s="52" t="s">
        <v>4062</v>
      </c>
      <c r="E840" s="53" t="s">
        <v>898</v>
      </c>
      <c r="F840" s="53"/>
      <c r="G840" s="53" t="s">
        <v>17</v>
      </c>
      <c r="H840" s="53" t="s">
        <v>34</v>
      </c>
      <c r="I840" s="53" t="s">
        <v>18</v>
      </c>
      <c r="J840" s="53" t="s">
        <v>59</v>
      </c>
      <c r="K840" s="53">
        <v>3</v>
      </c>
      <c r="L840" s="53">
        <v>3</v>
      </c>
      <c r="M840" s="53">
        <v>5</v>
      </c>
      <c r="N840" s="54" t="s">
        <v>1014</v>
      </c>
    </row>
    <row r="841" spans="1:14" x14ac:dyDescent="0.15">
      <c r="A841" s="52" t="s">
        <v>1015</v>
      </c>
      <c r="B841" s="52">
        <v>2</v>
      </c>
      <c r="C841" s="52" t="str">
        <f t="shared" si="13"/>
        <v/>
      </c>
      <c r="D841" s="52" t="s">
        <v>4062</v>
      </c>
      <c r="E841" s="53" t="s">
        <v>898</v>
      </c>
      <c r="F841" s="53"/>
      <c r="G841" s="53" t="s">
        <v>17</v>
      </c>
      <c r="H841" s="53" t="s">
        <v>24</v>
      </c>
      <c r="I841" s="53" t="s">
        <v>18</v>
      </c>
      <c r="J841" s="53"/>
      <c r="K841" s="53">
        <v>4</v>
      </c>
      <c r="L841" s="53">
        <v>2</v>
      </c>
      <c r="M841" s="53">
        <v>3</v>
      </c>
      <c r="N841" s="54" t="s">
        <v>2795</v>
      </c>
    </row>
    <row r="842" spans="1:14" x14ac:dyDescent="0.15">
      <c r="A842" s="52" t="s">
        <v>1016</v>
      </c>
      <c r="B842" s="52">
        <v>2</v>
      </c>
      <c r="C842" s="52" t="str">
        <f t="shared" si="13"/>
        <v/>
      </c>
      <c r="D842" s="52" t="s">
        <v>4062</v>
      </c>
      <c r="E842" s="53" t="s">
        <v>898</v>
      </c>
      <c r="F842" s="53"/>
      <c r="G842" s="53" t="s">
        <v>17</v>
      </c>
      <c r="H842" s="53" t="s">
        <v>24</v>
      </c>
      <c r="I842" s="53" t="s">
        <v>18</v>
      </c>
      <c r="J842" s="56"/>
      <c r="K842" s="53">
        <v>4</v>
      </c>
      <c r="L842" s="53">
        <v>4</v>
      </c>
      <c r="M842" s="53">
        <v>2</v>
      </c>
      <c r="N842" s="54" t="s">
        <v>1017</v>
      </c>
    </row>
    <row r="843" spans="1:14" x14ac:dyDescent="0.15">
      <c r="A843" s="56" t="s">
        <v>1018</v>
      </c>
      <c r="B843" s="55">
        <v>2</v>
      </c>
      <c r="C843" s="52" t="str">
        <f t="shared" si="13"/>
        <v/>
      </c>
      <c r="D843" s="52" t="s">
        <v>4062</v>
      </c>
      <c r="E843" s="56" t="s">
        <v>898</v>
      </c>
      <c r="F843" s="56"/>
      <c r="G843" s="56" t="s">
        <v>17</v>
      </c>
      <c r="H843" s="56" t="s">
        <v>24</v>
      </c>
      <c r="I843" s="56" t="s">
        <v>18</v>
      </c>
      <c r="J843" s="56"/>
      <c r="K843" s="56">
        <v>4</v>
      </c>
      <c r="L843" s="56">
        <v>3</v>
      </c>
      <c r="M843" s="56">
        <v>5</v>
      </c>
      <c r="N843" s="57" t="s">
        <v>3718</v>
      </c>
    </row>
    <row r="844" spans="1:14" x14ac:dyDescent="0.15">
      <c r="A844" s="55" t="s">
        <v>1020</v>
      </c>
      <c r="B844" s="55">
        <v>2</v>
      </c>
      <c r="C844" s="52" t="str">
        <f t="shared" si="13"/>
        <v/>
      </c>
      <c r="D844" s="52" t="s">
        <v>4062</v>
      </c>
      <c r="E844" s="56" t="s">
        <v>898</v>
      </c>
      <c r="F844" s="56"/>
      <c r="G844" s="56" t="s">
        <v>17</v>
      </c>
      <c r="H844" s="56" t="s">
        <v>24</v>
      </c>
      <c r="I844" s="56" t="s">
        <v>18</v>
      </c>
      <c r="J844" s="56"/>
      <c r="K844" s="56">
        <v>4</v>
      </c>
      <c r="L844" s="56">
        <v>4</v>
      </c>
      <c r="M844" s="56">
        <v>2</v>
      </c>
      <c r="N844" s="57" t="s">
        <v>3725</v>
      </c>
    </row>
    <row r="845" spans="1:14" x14ac:dyDescent="0.15">
      <c r="A845" s="56" t="s">
        <v>2760</v>
      </c>
      <c r="B845" s="55">
        <v>2</v>
      </c>
      <c r="C845" s="52" t="str">
        <f t="shared" si="13"/>
        <v/>
      </c>
      <c r="D845" s="52" t="s">
        <v>4062</v>
      </c>
      <c r="E845" s="56" t="s">
        <v>898</v>
      </c>
      <c r="F845" s="56"/>
      <c r="G845" s="56" t="s">
        <v>17</v>
      </c>
      <c r="H845" s="56" t="s">
        <v>24</v>
      </c>
      <c r="I845" s="56" t="s">
        <v>18</v>
      </c>
      <c r="J845" s="56"/>
      <c r="K845" s="56">
        <v>4</v>
      </c>
      <c r="L845" s="56">
        <v>2</v>
      </c>
      <c r="M845" s="56">
        <v>2</v>
      </c>
      <c r="N845" s="57" t="s">
        <v>1019</v>
      </c>
    </row>
    <row r="846" spans="1:14" x14ac:dyDescent="0.15">
      <c r="A846" s="55" t="s">
        <v>1021</v>
      </c>
      <c r="B846" s="55">
        <v>2</v>
      </c>
      <c r="C846" s="52" t="str">
        <f t="shared" si="13"/>
        <v/>
      </c>
      <c r="D846" s="52" t="s">
        <v>4062</v>
      </c>
      <c r="E846" s="56" t="s">
        <v>898</v>
      </c>
      <c r="F846" s="56"/>
      <c r="G846" s="56" t="s">
        <v>17</v>
      </c>
      <c r="H846" s="56" t="s">
        <v>34</v>
      </c>
      <c r="I846" s="56" t="s">
        <v>18</v>
      </c>
      <c r="J846" s="56"/>
      <c r="K846" s="56">
        <v>4</v>
      </c>
      <c r="L846" s="56">
        <v>2</v>
      </c>
      <c r="M846" s="56">
        <v>4</v>
      </c>
      <c r="N846" s="60" t="s">
        <v>1022</v>
      </c>
    </row>
    <row r="847" spans="1:14" x14ac:dyDescent="0.15">
      <c r="A847" s="52" t="s">
        <v>1023</v>
      </c>
      <c r="B847" s="52">
        <v>2</v>
      </c>
      <c r="C847" s="52" t="str">
        <f t="shared" si="13"/>
        <v/>
      </c>
      <c r="D847" s="52" t="s">
        <v>4062</v>
      </c>
      <c r="E847" s="53" t="s">
        <v>898</v>
      </c>
      <c r="F847" s="53"/>
      <c r="G847" s="53" t="s">
        <v>17</v>
      </c>
      <c r="H847" s="53" t="s">
        <v>34</v>
      </c>
      <c r="I847" s="53" t="s">
        <v>18</v>
      </c>
      <c r="J847" s="53" t="s">
        <v>397</v>
      </c>
      <c r="K847" s="53">
        <v>4</v>
      </c>
      <c r="L847" s="53">
        <v>2</v>
      </c>
      <c r="M847" s="53">
        <v>5</v>
      </c>
      <c r="N847" s="54" t="s">
        <v>2808</v>
      </c>
    </row>
    <row r="848" spans="1:14" x14ac:dyDescent="0.15">
      <c r="A848" s="52" t="s">
        <v>1024</v>
      </c>
      <c r="B848" s="52">
        <v>1</v>
      </c>
      <c r="C848" s="52" t="str">
        <f t="shared" si="13"/>
        <v/>
      </c>
      <c r="D848" s="52" t="s">
        <v>4062</v>
      </c>
      <c r="E848" s="53" t="s">
        <v>898</v>
      </c>
      <c r="F848" s="53"/>
      <c r="G848" s="53" t="s">
        <v>17</v>
      </c>
      <c r="H848" s="53" t="s">
        <v>34</v>
      </c>
      <c r="I848" s="53" t="s">
        <v>18</v>
      </c>
      <c r="J848" s="53" t="s">
        <v>35</v>
      </c>
      <c r="K848" s="53">
        <v>4</v>
      </c>
      <c r="L848" s="53">
        <v>1</v>
      </c>
      <c r="M848" s="53">
        <v>4</v>
      </c>
      <c r="N848" s="54" t="s">
        <v>1025</v>
      </c>
    </row>
    <row r="849" spans="1:14" x14ac:dyDescent="0.15">
      <c r="A849" s="55" t="s">
        <v>1026</v>
      </c>
      <c r="B849" s="55">
        <v>0</v>
      </c>
      <c r="C849" s="52" t="str">
        <f t="shared" si="13"/>
        <v/>
      </c>
      <c r="D849" s="52" t="s">
        <v>4062</v>
      </c>
      <c r="E849" s="56" t="s">
        <v>898</v>
      </c>
      <c r="F849" s="56"/>
      <c r="G849" s="56" t="s">
        <v>17</v>
      </c>
      <c r="H849" s="56" t="s">
        <v>231</v>
      </c>
      <c r="I849" s="56" t="s">
        <v>18</v>
      </c>
      <c r="J849" s="56"/>
      <c r="K849" s="56">
        <v>4</v>
      </c>
      <c r="L849" s="56">
        <v>3</v>
      </c>
      <c r="M849" s="56">
        <v>3</v>
      </c>
      <c r="N849" s="57" t="s">
        <v>1027</v>
      </c>
    </row>
    <row r="850" spans="1:14" x14ac:dyDescent="0.15">
      <c r="A850" s="55" t="s">
        <v>1028</v>
      </c>
      <c r="B850" s="55">
        <v>0</v>
      </c>
      <c r="C850" s="52" t="str">
        <f t="shared" si="13"/>
        <v/>
      </c>
      <c r="D850" s="52" t="s">
        <v>4062</v>
      </c>
      <c r="E850" s="56" t="s">
        <v>898</v>
      </c>
      <c r="F850" s="56"/>
      <c r="G850" s="56" t="s">
        <v>17</v>
      </c>
      <c r="H850" s="56" t="s">
        <v>231</v>
      </c>
      <c r="I850" s="56" t="s">
        <v>18</v>
      </c>
      <c r="J850" s="56"/>
      <c r="K850" s="56">
        <v>4</v>
      </c>
      <c r="L850" s="56">
        <v>1</v>
      </c>
      <c r="M850" s="56">
        <v>1</v>
      </c>
      <c r="N850" s="57" t="s">
        <v>1029</v>
      </c>
    </row>
    <row r="851" spans="1:14" x14ac:dyDescent="0.15">
      <c r="A851" s="55" t="s">
        <v>1030</v>
      </c>
      <c r="B851" s="55">
        <v>1</v>
      </c>
      <c r="C851" s="52" t="str">
        <f t="shared" si="13"/>
        <v/>
      </c>
      <c r="D851" s="52" t="s">
        <v>4062</v>
      </c>
      <c r="E851" s="56" t="s">
        <v>898</v>
      </c>
      <c r="F851" s="56"/>
      <c r="G851" s="56" t="s">
        <v>17</v>
      </c>
      <c r="H851" s="56" t="s">
        <v>231</v>
      </c>
      <c r="I851" s="56" t="s">
        <v>18</v>
      </c>
      <c r="J851" s="56"/>
      <c r="K851" s="56">
        <v>4</v>
      </c>
      <c r="L851" s="56">
        <v>1</v>
      </c>
      <c r="M851" s="56">
        <v>1</v>
      </c>
      <c r="N851" s="57" t="s">
        <v>2784</v>
      </c>
    </row>
    <row r="852" spans="1:14" x14ac:dyDescent="0.15">
      <c r="A852" s="52" t="s">
        <v>1031</v>
      </c>
      <c r="B852" s="52">
        <v>2</v>
      </c>
      <c r="C852" s="52" t="str">
        <f t="shared" si="13"/>
        <v/>
      </c>
      <c r="D852" s="52" t="s">
        <v>4062</v>
      </c>
      <c r="E852" s="53" t="s">
        <v>898</v>
      </c>
      <c r="F852" s="53"/>
      <c r="G852" s="53" t="s">
        <v>17</v>
      </c>
      <c r="H852" s="53" t="s">
        <v>24</v>
      </c>
      <c r="I852" s="53" t="s">
        <v>18</v>
      </c>
      <c r="J852" s="53" t="s">
        <v>19</v>
      </c>
      <c r="K852" s="53">
        <v>5</v>
      </c>
      <c r="L852" s="53">
        <v>3</v>
      </c>
      <c r="M852" s="53">
        <v>4</v>
      </c>
      <c r="N852" s="54" t="s">
        <v>2307</v>
      </c>
    </row>
    <row r="853" spans="1:14" x14ac:dyDescent="0.15">
      <c r="A853" s="55" t="s">
        <v>1032</v>
      </c>
      <c r="B853" s="55">
        <v>2</v>
      </c>
      <c r="C853" s="52" t="str">
        <f t="shared" si="13"/>
        <v/>
      </c>
      <c r="D853" s="52" t="s">
        <v>4062</v>
      </c>
      <c r="E853" s="56" t="s">
        <v>898</v>
      </c>
      <c r="F853" s="56"/>
      <c r="G853" s="56" t="s">
        <v>17</v>
      </c>
      <c r="H853" s="56" t="s">
        <v>24</v>
      </c>
      <c r="I853" s="56" t="s">
        <v>18</v>
      </c>
      <c r="J853" s="56"/>
      <c r="K853" s="56">
        <v>5</v>
      </c>
      <c r="L853" s="56">
        <v>4</v>
      </c>
      <c r="M853" s="56">
        <v>4</v>
      </c>
      <c r="N853" s="57" t="s">
        <v>4053</v>
      </c>
    </row>
    <row r="854" spans="1:14" x14ac:dyDescent="0.15">
      <c r="A854" s="52" t="s">
        <v>1033</v>
      </c>
      <c r="B854" s="52">
        <v>2</v>
      </c>
      <c r="C854" s="52" t="str">
        <f t="shared" si="13"/>
        <v/>
      </c>
      <c r="D854" s="52" t="s">
        <v>4062</v>
      </c>
      <c r="E854" s="53" t="s">
        <v>898</v>
      </c>
      <c r="F854" s="53"/>
      <c r="G854" s="53" t="s">
        <v>17</v>
      </c>
      <c r="H854" s="53" t="s">
        <v>34</v>
      </c>
      <c r="I854" s="53" t="s">
        <v>18</v>
      </c>
      <c r="J854" s="53" t="s">
        <v>19</v>
      </c>
      <c r="K854" s="53">
        <v>5</v>
      </c>
      <c r="L854" s="53">
        <v>6</v>
      </c>
      <c r="M854" s="53">
        <v>6</v>
      </c>
      <c r="N854" s="54" t="s">
        <v>4050</v>
      </c>
    </row>
    <row r="855" spans="1:14" x14ac:dyDescent="0.15">
      <c r="A855" s="52" t="s">
        <v>2807</v>
      </c>
      <c r="B855" s="52">
        <v>0</v>
      </c>
      <c r="C855" s="52" t="str">
        <f t="shared" si="13"/>
        <v/>
      </c>
      <c r="D855" s="52" t="s">
        <v>4062</v>
      </c>
      <c r="E855" s="53" t="s">
        <v>898</v>
      </c>
      <c r="F855" s="53"/>
      <c r="G855" s="53" t="s">
        <v>17</v>
      </c>
      <c r="H855" s="53" t="s">
        <v>231</v>
      </c>
      <c r="I855" s="53" t="s">
        <v>18</v>
      </c>
      <c r="J855" s="53"/>
      <c r="K855" s="53">
        <v>5</v>
      </c>
      <c r="L855" s="53">
        <v>3</v>
      </c>
      <c r="M855" s="53">
        <v>6</v>
      </c>
      <c r="N855" s="54" t="s">
        <v>3732</v>
      </c>
    </row>
    <row r="856" spans="1:14" x14ac:dyDescent="0.15">
      <c r="A856" s="52" t="s">
        <v>554</v>
      </c>
      <c r="B856" s="52">
        <v>0</v>
      </c>
      <c r="C856" s="52" t="str">
        <f t="shared" si="13"/>
        <v/>
      </c>
      <c r="D856" s="52" t="s">
        <v>4062</v>
      </c>
      <c r="E856" s="53" t="s">
        <v>898</v>
      </c>
      <c r="F856" s="53"/>
      <c r="G856" s="53" t="s">
        <v>17</v>
      </c>
      <c r="H856" s="53" t="s">
        <v>231</v>
      </c>
      <c r="I856" s="53" t="s">
        <v>18</v>
      </c>
      <c r="J856" s="53"/>
      <c r="K856" s="53">
        <v>5</v>
      </c>
      <c r="L856" s="53">
        <v>3</v>
      </c>
      <c r="M856" s="53">
        <v>6</v>
      </c>
      <c r="N856" s="54" t="s">
        <v>1034</v>
      </c>
    </row>
    <row r="857" spans="1:14" x14ac:dyDescent="0.15">
      <c r="A857" s="55" t="s">
        <v>1035</v>
      </c>
      <c r="B857" s="55">
        <v>0</v>
      </c>
      <c r="C857" s="52" t="str">
        <f t="shared" si="13"/>
        <v/>
      </c>
      <c r="D857" s="52" t="s">
        <v>4062</v>
      </c>
      <c r="E857" s="56" t="s">
        <v>898</v>
      </c>
      <c r="F857" s="56"/>
      <c r="G857" s="56" t="s">
        <v>17</v>
      </c>
      <c r="H857" s="56" t="s">
        <v>231</v>
      </c>
      <c r="I857" s="56" t="s">
        <v>18</v>
      </c>
      <c r="J857" s="56"/>
      <c r="K857" s="56">
        <v>5</v>
      </c>
      <c r="L857" s="56">
        <v>0</v>
      </c>
      <c r="M857" s="56">
        <v>7</v>
      </c>
      <c r="N857" s="57" t="s">
        <v>2788</v>
      </c>
    </row>
    <row r="858" spans="1:14" x14ac:dyDescent="0.15">
      <c r="A858" s="52" t="s">
        <v>1036</v>
      </c>
      <c r="B858" s="52">
        <v>2</v>
      </c>
      <c r="C858" s="52" t="str">
        <f t="shared" si="13"/>
        <v/>
      </c>
      <c r="D858" s="52" t="s">
        <v>4062</v>
      </c>
      <c r="E858" s="53" t="s">
        <v>898</v>
      </c>
      <c r="F858" s="53"/>
      <c r="G858" s="53" t="s">
        <v>17</v>
      </c>
      <c r="H858" s="53" t="s">
        <v>24</v>
      </c>
      <c r="I858" s="53" t="s">
        <v>18</v>
      </c>
      <c r="J858" s="53"/>
      <c r="K858" s="53">
        <v>6</v>
      </c>
      <c r="L858" s="53">
        <v>4</v>
      </c>
      <c r="M858" s="53">
        <v>4</v>
      </c>
      <c r="N858" s="54" t="s">
        <v>2778</v>
      </c>
    </row>
    <row r="859" spans="1:14" x14ac:dyDescent="0.15">
      <c r="A859" s="55" t="s">
        <v>1037</v>
      </c>
      <c r="B859" s="55">
        <v>2</v>
      </c>
      <c r="C859" s="52" t="str">
        <f t="shared" si="13"/>
        <v/>
      </c>
      <c r="D859" s="52" t="s">
        <v>4062</v>
      </c>
      <c r="E859" s="56" t="s">
        <v>898</v>
      </c>
      <c r="F859" s="56"/>
      <c r="G859" s="56" t="s">
        <v>17</v>
      </c>
      <c r="H859" s="56" t="s">
        <v>34</v>
      </c>
      <c r="I859" s="56" t="s">
        <v>18</v>
      </c>
      <c r="J859" s="56" t="s">
        <v>31</v>
      </c>
      <c r="K859" s="56">
        <v>6</v>
      </c>
      <c r="L859" s="56">
        <v>2</v>
      </c>
      <c r="M859" s="56">
        <v>3</v>
      </c>
      <c r="N859" s="57" t="s">
        <v>1038</v>
      </c>
    </row>
    <row r="860" spans="1:14" x14ac:dyDescent="0.15">
      <c r="A860" s="52" t="s">
        <v>1039</v>
      </c>
      <c r="B860" s="52">
        <v>2</v>
      </c>
      <c r="C860" s="52" t="str">
        <f t="shared" si="13"/>
        <v/>
      </c>
      <c r="D860" s="52" t="s">
        <v>4062</v>
      </c>
      <c r="E860" s="53" t="s">
        <v>898</v>
      </c>
      <c r="F860" s="53"/>
      <c r="G860" s="53" t="s">
        <v>17</v>
      </c>
      <c r="H860" s="53" t="s">
        <v>34</v>
      </c>
      <c r="I860" s="53" t="s">
        <v>18</v>
      </c>
      <c r="J860" s="53"/>
      <c r="K860" s="53">
        <v>6</v>
      </c>
      <c r="L860" s="53">
        <v>7</v>
      </c>
      <c r="M860" s="53">
        <v>6</v>
      </c>
      <c r="N860" s="54" t="s">
        <v>3735</v>
      </c>
    </row>
    <row r="861" spans="1:14" x14ac:dyDescent="0.15">
      <c r="A861" s="55" t="s">
        <v>1040</v>
      </c>
      <c r="B861" s="55">
        <v>1</v>
      </c>
      <c r="C861" s="52" t="str">
        <f t="shared" si="13"/>
        <v/>
      </c>
      <c r="D861" s="52" t="s">
        <v>4062</v>
      </c>
      <c r="E861" s="56" t="s">
        <v>898</v>
      </c>
      <c r="F861" s="56"/>
      <c r="G861" s="56" t="s">
        <v>17</v>
      </c>
      <c r="H861" s="56" t="s">
        <v>231</v>
      </c>
      <c r="I861" s="56" t="s">
        <v>18</v>
      </c>
      <c r="J861" s="56" t="s">
        <v>35</v>
      </c>
      <c r="K861" s="56">
        <v>6</v>
      </c>
      <c r="L861" s="56">
        <v>2</v>
      </c>
      <c r="M861" s="56">
        <v>8</v>
      </c>
      <c r="N861" s="57" t="s">
        <v>2796</v>
      </c>
    </row>
    <row r="862" spans="1:14" x14ac:dyDescent="0.15">
      <c r="A862" s="52" t="s">
        <v>1041</v>
      </c>
      <c r="B862" s="52">
        <v>1</v>
      </c>
      <c r="C862" s="52" t="str">
        <f t="shared" si="13"/>
        <v/>
      </c>
      <c r="D862" s="52" t="s">
        <v>4062</v>
      </c>
      <c r="E862" s="53" t="s">
        <v>898</v>
      </c>
      <c r="F862" s="53"/>
      <c r="G862" s="53" t="s">
        <v>17</v>
      </c>
      <c r="H862" s="53" t="s">
        <v>231</v>
      </c>
      <c r="I862" s="53" t="s">
        <v>18</v>
      </c>
      <c r="J862" s="53"/>
      <c r="K862" s="53">
        <v>6</v>
      </c>
      <c r="L862" s="53">
        <v>4</v>
      </c>
      <c r="M862" s="53">
        <v>6</v>
      </c>
      <c r="N862" s="54" t="s">
        <v>2799</v>
      </c>
    </row>
    <row r="863" spans="1:14" x14ac:dyDescent="0.15">
      <c r="A863" s="52" t="s">
        <v>1042</v>
      </c>
      <c r="B863" s="52">
        <v>0</v>
      </c>
      <c r="C863" s="52" t="str">
        <f t="shared" si="13"/>
        <v/>
      </c>
      <c r="D863" s="52" t="s">
        <v>4062</v>
      </c>
      <c r="E863" s="53" t="s">
        <v>898</v>
      </c>
      <c r="F863" s="53"/>
      <c r="G863" s="53" t="s">
        <v>17</v>
      </c>
      <c r="H863" s="53" t="s">
        <v>30</v>
      </c>
      <c r="I863" s="53" t="s">
        <v>18</v>
      </c>
      <c r="J863" s="56" t="s">
        <v>59</v>
      </c>
      <c r="K863" s="53">
        <v>6</v>
      </c>
      <c r="L863" s="53">
        <v>5</v>
      </c>
      <c r="M863" s="53">
        <v>5</v>
      </c>
      <c r="N863" s="54" t="s">
        <v>1043</v>
      </c>
    </row>
    <row r="864" spans="1:14" x14ac:dyDescent="0.15">
      <c r="A864" s="52" t="s">
        <v>1044</v>
      </c>
      <c r="B864" s="52">
        <v>2</v>
      </c>
      <c r="C864" s="52" t="str">
        <f t="shared" si="13"/>
        <v/>
      </c>
      <c r="D864" s="52" t="s">
        <v>4062</v>
      </c>
      <c r="E864" s="53" t="s">
        <v>898</v>
      </c>
      <c r="F864" s="53"/>
      <c r="G864" s="53" t="s">
        <v>17</v>
      </c>
      <c r="H864" s="53" t="s">
        <v>24</v>
      </c>
      <c r="I864" s="53" t="s">
        <v>18</v>
      </c>
      <c r="J864" s="53"/>
      <c r="K864" s="53">
        <v>7</v>
      </c>
      <c r="L864" s="53">
        <v>6</v>
      </c>
      <c r="M864" s="53">
        <v>8</v>
      </c>
      <c r="N864" s="54" t="s">
        <v>14</v>
      </c>
    </row>
    <row r="865" spans="1:14" x14ac:dyDescent="0.15">
      <c r="A865" s="58" t="s">
        <v>1045</v>
      </c>
      <c r="B865" s="52">
        <v>2</v>
      </c>
      <c r="C865" s="52" t="str">
        <f t="shared" si="13"/>
        <v/>
      </c>
      <c r="D865" s="52" t="s">
        <v>4062</v>
      </c>
      <c r="E865" s="53" t="s">
        <v>898</v>
      </c>
      <c r="F865" s="53"/>
      <c r="G865" s="53" t="s">
        <v>17</v>
      </c>
      <c r="H865" s="53" t="s">
        <v>24</v>
      </c>
      <c r="I865" s="53" t="s">
        <v>18</v>
      </c>
      <c r="J865" s="53" t="s">
        <v>59</v>
      </c>
      <c r="K865" s="53">
        <v>7</v>
      </c>
      <c r="L865" s="53">
        <v>5</v>
      </c>
      <c r="M865" s="53">
        <v>5</v>
      </c>
      <c r="N865" s="54" t="s">
        <v>15</v>
      </c>
    </row>
    <row r="866" spans="1:14" x14ac:dyDescent="0.15">
      <c r="A866" s="52" t="s">
        <v>1046</v>
      </c>
      <c r="B866" s="52">
        <v>0</v>
      </c>
      <c r="C866" s="52" t="str">
        <f t="shared" si="13"/>
        <v/>
      </c>
      <c r="D866" s="52" t="s">
        <v>4062</v>
      </c>
      <c r="E866" s="53" t="s">
        <v>898</v>
      </c>
      <c r="F866" s="53"/>
      <c r="G866" s="53" t="s">
        <v>17</v>
      </c>
      <c r="H866" s="53" t="s">
        <v>30</v>
      </c>
      <c r="I866" s="53" t="s">
        <v>18</v>
      </c>
      <c r="J866" s="53"/>
      <c r="K866" s="53">
        <v>7</v>
      </c>
      <c r="L866" s="53">
        <v>6</v>
      </c>
      <c r="M866" s="53">
        <v>6</v>
      </c>
      <c r="N866" s="54" t="s">
        <v>2806</v>
      </c>
    </row>
    <row r="867" spans="1:14" x14ac:dyDescent="0.15">
      <c r="A867" s="55" t="s">
        <v>1047</v>
      </c>
      <c r="B867" s="55">
        <v>1</v>
      </c>
      <c r="C867" s="52" t="str">
        <f t="shared" si="13"/>
        <v/>
      </c>
      <c r="D867" s="52" t="s">
        <v>4062</v>
      </c>
      <c r="E867" s="56" t="s">
        <v>898</v>
      </c>
      <c r="F867" s="56"/>
      <c r="G867" s="56" t="s">
        <v>17</v>
      </c>
      <c r="H867" s="56" t="s">
        <v>30</v>
      </c>
      <c r="I867" s="56" t="s">
        <v>18</v>
      </c>
      <c r="J867" s="56"/>
      <c r="K867" s="56">
        <v>7</v>
      </c>
      <c r="L867" s="56">
        <v>4</v>
      </c>
      <c r="M867" s="56">
        <v>6</v>
      </c>
      <c r="N867" s="57" t="s">
        <v>2776</v>
      </c>
    </row>
    <row r="868" spans="1:14" x14ac:dyDescent="0.15">
      <c r="A868" s="52" t="s">
        <v>1048</v>
      </c>
      <c r="B868" s="52">
        <v>2</v>
      </c>
      <c r="C868" s="52" t="str">
        <f t="shared" si="13"/>
        <v/>
      </c>
      <c r="D868" s="52" t="s">
        <v>4062</v>
      </c>
      <c r="E868" s="53" t="s">
        <v>898</v>
      </c>
      <c r="F868" s="53"/>
      <c r="G868" s="53" t="s">
        <v>17</v>
      </c>
      <c r="H868" s="53" t="s">
        <v>24</v>
      </c>
      <c r="I868" s="53" t="s">
        <v>18</v>
      </c>
      <c r="J868" s="53"/>
      <c r="K868" s="53">
        <v>8</v>
      </c>
      <c r="L868" s="53">
        <v>6</v>
      </c>
      <c r="M868" s="53">
        <v>10</v>
      </c>
      <c r="N868" s="54"/>
    </row>
    <row r="869" spans="1:14" x14ac:dyDescent="0.15">
      <c r="A869" s="55" t="s">
        <v>1049</v>
      </c>
      <c r="B869" s="55">
        <v>1</v>
      </c>
      <c r="C869" s="52" t="str">
        <f t="shared" si="13"/>
        <v/>
      </c>
      <c r="D869" s="52" t="s">
        <v>4062</v>
      </c>
      <c r="E869" s="56" t="s">
        <v>898</v>
      </c>
      <c r="F869" s="56"/>
      <c r="G869" s="56" t="s">
        <v>17</v>
      </c>
      <c r="H869" s="56" t="s">
        <v>34</v>
      </c>
      <c r="I869" s="56" t="s">
        <v>18</v>
      </c>
      <c r="J869" s="56"/>
      <c r="K869" s="56">
        <v>8</v>
      </c>
      <c r="L869" s="56">
        <v>7</v>
      </c>
      <c r="M869" s="56">
        <v>9</v>
      </c>
      <c r="N869" s="57" t="s">
        <v>3722</v>
      </c>
    </row>
    <row r="870" spans="1:14" x14ac:dyDescent="0.15">
      <c r="A870" s="52" t="s">
        <v>1050</v>
      </c>
      <c r="B870" s="52">
        <v>0</v>
      </c>
      <c r="C870" s="52" t="str">
        <f t="shared" si="13"/>
        <v/>
      </c>
      <c r="D870" s="52" t="s">
        <v>4062</v>
      </c>
      <c r="E870" s="53" t="s">
        <v>898</v>
      </c>
      <c r="F870" s="53"/>
      <c r="G870" s="53" t="s">
        <v>17</v>
      </c>
      <c r="H870" s="53" t="s">
        <v>30</v>
      </c>
      <c r="I870" s="53" t="s">
        <v>18</v>
      </c>
      <c r="J870" s="53"/>
      <c r="K870" s="53">
        <v>8</v>
      </c>
      <c r="L870" s="53">
        <v>6</v>
      </c>
      <c r="M870" s="53">
        <v>7</v>
      </c>
      <c r="N870" s="54" t="s">
        <v>1051</v>
      </c>
    </row>
    <row r="871" spans="1:14" x14ac:dyDescent="0.15">
      <c r="A871" s="52" t="s">
        <v>2782</v>
      </c>
      <c r="B871" s="52">
        <v>0</v>
      </c>
      <c r="C871" s="52" t="str">
        <f t="shared" si="13"/>
        <v/>
      </c>
      <c r="D871" s="52" t="s">
        <v>4062</v>
      </c>
      <c r="E871" s="53" t="s">
        <v>898</v>
      </c>
      <c r="F871" s="53"/>
      <c r="G871" s="53" t="s">
        <v>17</v>
      </c>
      <c r="H871" s="53" t="s">
        <v>231</v>
      </c>
      <c r="I871" s="53" t="s">
        <v>18</v>
      </c>
      <c r="J871" s="53"/>
      <c r="K871" s="53">
        <v>9</v>
      </c>
      <c r="L871" s="53">
        <v>9</v>
      </c>
      <c r="M871" s="53">
        <v>9</v>
      </c>
      <c r="N871" s="54" t="s">
        <v>2783</v>
      </c>
    </row>
    <row r="872" spans="1:14" x14ac:dyDescent="0.15">
      <c r="A872" s="58" t="s">
        <v>2814</v>
      </c>
      <c r="B872" s="52">
        <v>0</v>
      </c>
      <c r="C872" s="52" t="str">
        <f t="shared" si="13"/>
        <v/>
      </c>
      <c r="D872" s="52" t="s">
        <v>4062</v>
      </c>
      <c r="E872" s="53" t="s">
        <v>898</v>
      </c>
      <c r="F872" s="53"/>
      <c r="G872" s="53" t="s">
        <v>17</v>
      </c>
      <c r="H872" s="53" t="s">
        <v>30</v>
      </c>
      <c r="I872" s="53" t="s">
        <v>18</v>
      </c>
      <c r="J872" s="53"/>
      <c r="K872" s="53">
        <v>9</v>
      </c>
      <c r="L872" s="53">
        <v>5</v>
      </c>
      <c r="M872" s="53">
        <v>9</v>
      </c>
      <c r="N872" s="54" t="s">
        <v>2815</v>
      </c>
    </row>
    <row r="873" spans="1:14" x14ac:dyDescent="0.15">
      <c r="A873" s="55" t="s">
        <v>1052</v>
      </c>
      <c r="B873" s="55">
        <v>2</v>
      </c>
      <c r="C873" s="52" t="str">
        <f t="shared" si="13"/>
        <v/>
      </c>
      <c r="D873" s="52" t="s">
        <v>4062</v>
      </c>
      <c r="E873" s="56" t="s">
        <v>898</v>
      </c>
      <c r="F873" s="56"/>
      <c r="G873" s="56" t="s">
        <v>17</v>
      </c>
      <c r="H873" s="56" t="s">
        <v>24</v>
      </c>
      <c r="I873" s="56" t="s">
        <v>18</v>
      </c>
      <c r="J873" s="56"/>
      <c r="K873" s="56">
        <v>10</v>
      </c>
      <c r="L873" s="56">
        <v>10</v>
      </c>
      <c r="M873" s="56">
        <v>10</v>
      </c>
      <c r="N873" s="57"/>
    </row>
    <row r="874" spans="1:14" x14ac:dyDescent="0.15">
      <c r="A874" s="52" t="s">
        <v>1053</v>
      </c>
      <c r="B874" s="52">
        <v>1</v>
      </c>
      <c r="C874" s="52" t="str">
        <f t="shared" si="13"/>
        <v/>
      </c>
      <c r="D874" s="52">
        <v>1</v>
      </c>
      <c r="E874" s="53" t="s">
        <v>898</v>
      </c>
      <c r="F874" s="53"/>
      <c r="G874" s="53" t="s">
        <v>17</v>
      </c>
      <c r="H874" s="53" t="s">
        <v>30</v>
      </c>
      <c r="I874" s="53" t="s">
        <v>18</v>
      </c>
      <c r="J874" s="53"/>
      <c r="K874" s="53">
        <v>10</v>
      </c>
      <c r="L874" s="53">
        <v>5</v>
      </c>
      <c r="M874" s="53">
        <v>7</v>
      </c>
      <c r="N874" s="54" t="s">
        <v>1054</v>
      </c>
    </row>
    <row r="875" spans="1:14" x14ac:dyDescent="0.15">
      <c r="A875" s="52" t="s">
        <v>2804</v>
      </c>
      <c r="B875" s="52">
        <v>0</v>
      </c>
      <c r="C875" s="52" t="str">
        <f t="shared" si="13"/>
        <v/>
      </c>
      <c r="D875" s="52" t="s">
        <v>4062</v>
      </c>
      <c r="E875" s="53" t="s">
        <v>898</v>
      </c>
      <c r="F875" s="53"/>
      <c r="G875" s="53" t="s">
        <v>17</v>
      </c>
      <c r="H875" s="53" t="s">
        <v>30</v>
      </c>
      <c r="I875" s="53" t="s">
        <v>18</v>
      </c>
      <c r="J875" s="53" t="s">
        <v>35</v>
      </c>
      <c r="K875" s="53">
        <v>10</v>
      </c>
      <c r="L875" s="53">
        <v>12</v>
      </c>
      <c r="M875" s="53">
        <v>12</v>
      </c>
      <c r="N875" s="54" t="s">
        <v>2805</v>
      </c>
    </row>
    <row r="876" spans="1:14" x14ac:dyDescent="0.15">
      <c r="A876" s="55" t="s">
        <v>1055</v>
      </c>
      <c r="B876" s="55">
        <v>1</v>
      </c>
      <c r="C876" s="52" t="str">
        <f t="shared" si="13"/>
        <v/>
      </c>
      <c r="D876" s="52" t="s">
        <v>4062</v>
      </c>
      <c r="E876" s="56" t="s">
        <v>898</v>
      </c>
      <c r="F876" s="56"/>
      <c r="G876" s="56" t="s">
        <v>17</v>
      </c>
      <c r="H876" s="56" t="s">
        <v>30</v>
      </c>
      <c r="I876" s="56" t="s">
        <v>18</v>
      </c>
      <c r="J876" s="56"/>
      <c r="K876" s="56">
        <v>10</v>
      </c>
      <c r="L876" s="56">
        <v>6</v>
      </c>
      <c r="M876" s="56">
        <v>6</v>
      </c>
      <c r="N876" s="57" t="s">
        <v>2798</v>
      </c>
    </row>
    <row r="877" spans="1:14" x14ac:dyDescent="0.15">
      <c r="A877" s="55" t="s">
        <v>1056</v>
      </c>
      <c r="B877" s="55">
        <v>1</v>
      </c>
      <c r="C877" s="52" t="str">
        <f t="shared" si="13"/>
        <v/>
      </c>
      <c r="D877" s="52">
        <v>1</v>
      </c>
      <c r="E877" s="56" t="s">
        <v>898</v>
      </c>
      <c r="F877" s="56"/>
      <c r="G877" s="56" t="s">
        <v>17</v>
      </c>
      <c r="H877" s="56" t="s">
        <v>30</v>
      </c>
      <c r="I877" s="56" t="s">
        <v>18</v>
      </c>
      <c r="J877" s="56"/>
      <c r="K877" s="56">
        <v>10</v>
      </c>
      <c r="L877" s="56">
        <v>10</v>
      </c>
      <c r="M877" s="56">
        <v>10</v>
      </c>
      <c r="N877" s="57" t="s">
        <v>1057</v>
      </c>
    </row>
    <row r="878" spans="1:14" x14ac:dyDescent="0.15">
      <c r="A878" s="52" t="s">
        <v>2777</v>
      </c>
      <c r="B878" s="52">
        <v>0</v>
      </c>
      <c r="C878" s="52" t="str">
        <f t="shared" si="13"/>
        <v/>
      </c>
      <c r="D878" s="52" t="s">
        <v>4062</v>
      </c>
      <c r="E878" s="53" t="s">
        <v>898</v>
      </c>
      <c r="F878" s="53"/>
      <c r="G878" s="53" t="s">
        <v>17</v>
      </c>
      <c r="H878" s="53" t="s">
        <v>30</v>
      </c>
      <c r="I878" s="53" t="s">
        <v>18</v>
      </c>
      <c r="J878" s="53"/>
      <c r="K878" s="53">
        <v>10</v>
      </c>
      <c r="L878" s="53">
        <v>7</v>
      </c>
      <c r="M878" s="53">
        <v>5</v>
      </c>
      <c r="N878" s="54" t="s">
        <v>3717</v>
      </c>
    </row>
    <row r="879" spans="1:14" x14ac:dyDescent="0.15">
      <c r="A879" s="55" t="s">
        <v>1058</v>
      </c>
      <c r="B879" s="55">
        <v>2</v>
      </c>
      <c r="C879" s="52" t="str">
        <f t="shared" si="13"/>
        <v/>
      </c>
      <c r="D879" s="52" t="s">
        <v>4062</v>
      </c>
      <c r="E879" s="56" t="s">
        <v>1059</v>
      </c>
      <c r="F879" s="56"/>
      <c r="G879" s="56" t="s">
        <v>44</v>
      </c>
      <c r="H879" s="56" t="s">
        <v>24</v>
      </c>
      <c r="I879" s="56" t="s">
        <v>18</v>
      </c>
      <c r="J879" s="56" t="s">
        <v>59</v>
      </c>
      <c r="K879" s="56">
        <v>1</v>
      </c>
      <c r="L879" s="56">
        <v>2</v>
      </c>
      <c r="M879" s="56">
        <v>2</v>
      </c>
      <c r="N879" s="57"/>
    </row>
    <row r="880" spans="1:14" x14ac:dyDescent="0.15">
      <c r="A880" s="52" t="s">
        <v>1060</v>
      </c>
      <c r="B880" s="52">
        <v>2</v>
      </c>
      <c r="C880" s="52" t="str">
        <f t="shared" si="13"/>
        <v/>
      </c>
      <c r="D880" s="52" t="s">
        <v>4062</v>
      </c>
      <c r="E880" s="53" t="s">
        <v>1059</v>
      </c>
      <c r="F880" s="53"/>
      <c r="G880" s="53" t="s">
        <v>44</v>
      </c>
      <c r="H880" s="53" t="s">
        <v>24</v>
      </c>
      <c r="I880" s="53" t="s">
        <v>18</v>
      </c>
      <c r="J880" s="53"/>
      <c r="K880" s="53">
        <v>6</v>
      </c>
      <c r="L880" s="53">
        <v>5</v>
      </c>
      <c r="M880" s="53">
        <v>5</v>
      </c>
      <c r="N880" s="54" t="s">
        <v>1061</v>
      </c>
    </row>
    <row r="881" spans="1:14" x14ac:dyDescent="0.15">
      <c r="A881" s="55" t="s">
        <v>1062</v>
      </c>
      <c r="B881" s="55">
        <v>2</v>
      </c>
      <c r="C881" s="52" t="str">
        <f t="shared" si="13"/>
        <v/>
      </c>
      <c r="D881" s="52" t="s">
        <v>4062</v>
      </c>
      <c r="E881" s="56" t="s">
        <v>1059</v>
      </c>
      <c r="F881" s="56"/>
      <c r="G881" s="56" t="s">
        <v>44</v>
      </c>
      <c r="H881" s="56" t="s">
        <v>34</v>
      </c>
      <c r="I881" s="56" t="s">
        <v>20</v>
      </c>
      <c r="J881" s="56"/>
      <c r="K881" s="56">
        <v>6</v>
      </c>
      <c r="L881" s="56">
        <v>0</v>
      </c>
      <c r="M881" s="56">
        <v>0</v>
      </c>
      <c r="N881" s="57" t="s">
        <v>2626</v>
      </c>
    </row>
    <row r="882" spans="1:14" x14ac:dyDescent="0.15">
      <c r="A882" s="55" t="s">
        <v>1063</v>
      </c>
      <c r="B882" s="55">
        <v>2</v>
      </c>
      <c r="C882" s="52" t="str">
        <f t="shared" si="13"/>
        <v/>
      </c>
      <c r="D882" s="52" t="s">
        <v>4062</v>
      </c>
      <c r="E882" s="56" t="s">
        <v>1059</v>
      </c>
      <c r="F882" s="56"/>
      <c r="G882" s="56" t="s">
        <v>55</v>
      </c>
      <c r="H882" s="56" t="s">
        <v>24</v>
      </c>
      <c r="I882" s="56" t="s">
        <v>18</v>
      </c>
      <c r="J882" s="56" t="s">
        <v>59</v>
      </c>
      <c r="K882" s="56">
        <v>2</v>
      </c>
      <c r="L882" s="56">
        <v>1</v>
      </c>
      <c r="M882" s="56">
        <v>1</v>
      </c>
      <c r="N882" s="57" t="s">
        <v>2610</v>
      </c>
    </row>
    <row r="883" spans="1:14" x14ac:dyDescent="0.15">
      <c r="A883" s="52" t="s">
        <v>1064</v>
      </c>
      <c r="B883" s="52">
        <v>2</v>
      </c>
      <c r="C883" s="52" t="str">
        <f t="shared" si="13"/>
        <v/>
      </c>
      <c r="D883" s="52">
        <v>2</v>
      </c>
      <c r="E883" s="53" t="s">
        <v>1059</v>
      </c>
      <c r="F883" s="53"/>
      <c r="G883" s="53" t="s">
        <v>55</v>
      </c>
      <c r="H883" s="53" t="s">
        <v>34</v>
      </c>
      <c r="I883" s="53" t="s">
        <v>20</v>
      </c>
      <c r="J883" s="53"/>
      <c r="K883" s="53">
        <v>2</v>
      </c>
      <c r="L883" s="53">
        <v>0</v>
      </c>
      <c r="M883" s="53">
        <v>0</v>
      </c>
      <c r="N883" s="54" t="s">
        <v>2609</v>
      </c>
    </row>
    <row r="884" spans="1:14" x14ac:dyDescent="0.15">
      <c r="A884" s="52" t="s">
        <v>1065</v>
      </c>
      <c r="B884" s="52">
        <v>2</v>
      </c>
      <c r="C884" s="52" t="str">
        <f t="shared" si="13"/>
        <v/>
      </c>
      <c r="D884" s="52">
        <v>2</v>
      </c>
      <c r="E884" s="53" t="s">
        <v>1059</v>
      </c>
      <c r="F884" s="53"/>
      <c r="G884" s="53" t="s">
        <v>55</v>
      </c>
      <c r="H884" s="53" t="s">
        <v>24</v>
      </c>
      <c r="I884" s="53" t="s">
        <v>18</v>
      </c>
      <c r="J884" s="53"/>
      <c r="K884" s="53">
        <v>3</v>
      </c>
      <c r="L884" s="53">
        <v>3</v>
      </c>
      <c r="M884" s="53">
        <v>4</v>
      </c>
      <c r="N884" s="54" t="s">
        <v>2611</v>
      </c>
    </row>
    <row r="885" spans="1:14" x14ac:dyDescent="0.15">
      <c r="A885" s="55" t="s">
        <v>1066</v>
      </c>
      <c r="B885" s="55">
        <v>2</v>
      </c>
      <c r="C885" s="52" t="str">
        <f t="shared" si="13"/>
        <v/>
      </c>
      <c r="D885" s="52" t="s">
        <v>4062</v>
      </c>
      <c r="E885" s="56" t="s">
        <v>1059</v>
      </c>
      <c r="F885" s="56"/>
      <c r="G885" s="56" t="s">
        <v>23</v>
      </c>
      <c r="H885" s="56" t="s">
        <v>34</v>
      </c>
      <c r="I885" s="56" t="s">
        <v>18</v>
      </c>
      <c r="J885" s="56"/>
      <c r="K885" s="56">
        <v>1</v>
      </c>
      <c r="L885" s="56">
        <v>1</v>
      </c>
      <c r="M885" s="56">
        <v>1</v>
      </c>
      <c r="N885" s="57" t="s">
        <v>1067</v>
      </c>
    </row>
    <row r="886" spans="1:14" x14ac:dyDescent="0.15">
      <c r="A886" s="52" t="s">
        <v>1068</v>
      </c>
      <c r="B886" s="52">
        <v>2</v>
      </c>
      <c r="C886" s="52" t="str">
        <f t="shared" si="13"/>
        <v/>
      </c>
      <c r="D886" s="52">
        <v>2</v>
      </c>
      <c r="E886" s="53" t="s">
        <v>1059</v>
      </c>
      <c r="F886" s="53"/>
      <c r="G886" s="53" t="s">
        <v>23</v>
      </c>
      <c r="H886" s="53" t="s">
        <v>24</v>
      </c>
      <c r="I886" s="53" t="s">
        <v>18</v>
      </c>
      <c r="J886" s="53"/>
      <c r="K886" s="53">
        <v>2</v>
      </c>
      <c r="L886" s="53">
        <v>2</v>
      </c>
      <c r="M886" s="53">
        <v>3</v>
      </c>
      <c r="N886" s="54" t="s">
        <v>2629</v>
      </c>
    </row>
    <row r="887" spans="1:14" x14ac:dyDescent="0.15">
      <c r="A887" s="52" t="s">
        <v>1069</v>
      </c>
      <c r="B887" s="52">
        <v>2</v>
      </c>
      <c r="C887" s="52" t="str">
        <f t="shared" si="13"/>
        <v/>
      </c>
      <c r="D887" s="52" t="s">
        <v>4062</v>
      </c>
      <c r="E887" s="53" t="s">
        <v>1059</v>
      </c>
      <c r="F887" s="53"/>
      <c r="G887" s="53" t="s">
        <v>23</v>
      </c>
      <c r="H887" s="53" t="s">
        <v>24</v>
      </c>
      <c r="I887" s="53" t="s">
        <v>20</v>
      </c>
      <c r="J887" s="53"/>
      <c r="K887" s="53">
        <v>7</v>
      </c>
      <c r="L887" s="53">
        <v>0</v>
      </c>
      <c r="M887" s="53">
        <v>0</v>
      </c>
      <c r="N887" s="54" t="s">
        <v>3693</v>
      </c>
    </row>
    <row r="888" spans="1:14" x14ac:dyDescent="0.15">
      <c r="A888" s="55" t="s">
        <v>1070</v>
      </c>
      <c r="B888" s="55">
        <v>2</v>
      </c>
      <c r="C888" s="52" t="str">
        <f t="shared" si="13"/>
        <v/>
      </c>
      <c r="D888" s="52" t="s">
        <v>4062</v>
      </c>
      <c r="E888" s="56" t="s">
        <v>1059</v>
      </c>
      <c r="F888" s="56"/>
      <c r="G888" s="56" t="s">
        <v>79</v>
      </c>
      <c r="H888" s="56" t="s">
        <v>24</v>
      </c>
      <c r="I888" s="56" t="s">
        <v>18</v>
      </c>
      <c r="J888" s="56"/>
      <c r="K888" s="56">
        <v>3</v>
      </c>
      <c r="L888" s="56">
        <v>2</v>
      </c>
      <c r="M888" s="56">
        <v>3</v>
      </c>
      <c r="N888" s="57" t="s">
        <v>2612</v>
      </c>
    </row>
    <row r="889" spans="1:14" x14ac:dyDescent="0.15">
      <c r="A889" s="55" t="s">
        <v>1071</v>
      </c>
      <c r="B889" s="55">
        <v>2</v>
      </c>
      <c r="C889" s="52" t="str">
        <f t="shared" si="13"/>
        <v/>
      </c>
      <c r="D889" s="52" t="s">
        <v>4062</v>
      </c>
      <c r="E889" s="56" t="s">
        <v>1059</v>
      </c>
      <c r="F889" s="56"/>
      <c r="G889" s="56" t="s">
        <v>79</v>
      </c>
      <c r="H889" s="56" t="s">
        <v>24</v>
      </c>
      <c r="I889" s="56" t="s">
        <v>20</v>
      </c>
      <c r="J889" s="56"/>
      <c r="K889" s="56">
        <v>4</v>
      </c>
      <c r="L889" s="56">
        <v>0</v>
      </c>
      <c r="M889" s="56">
        <v>0</v>
      </c>
      <c r="N889" s="57" t="s">
        <v>2627</v>
      </c>
    </row>
    <row r="890" spans="1:14" x14ac:dyDescent="0.15">
      <c r="A890" s="52" t="s">
        <v>1072</v>
      </c>
      <c r="B890" s="52">
        <v>2</v>
      </c>
      <c r="C890" s="52" t="str">
        <f t="shared" si="13"/>
        <v/>
      </c>
      <c r="D890" s="52" t="s">
        <v>4062</v>
      </c>
      <c r="E890" s="53" t="s">
        <v>1059</v>
      </c>
      <c r="F890" s="53"/>
      <c r="G890" s="53" t="s">
        <v>79</v>
      </c>
      <c r="H890" s="53" t="s">
        <v>34</v>
      </c>
      <c r="I890" s="53" t="s">
        <v>18</v>
      </c>
      <c r="J890" s="53"/>
      <c r="K890" s="53">
        <v>6</v>
      </c>
      <c r="L890" s="53">
        <v>4</v>
      </c>
      <c r="M890" s="53">
        <v>4</v>
      </c>
      <c r="N890" s="54" t="s">
        <v>2621</v>
      </c>
    </row>
    <row r="891" spans="1:14" x14ac:dyDescent="0.15">
      <c r="A891" s="55" t="s">
        <v>1073</v>
      </c>
      <c r="B891" s="55">
        <v>2</v>
      </c>
      <c r="C891" s="52" t="str">
        <f t="shared" si="13"/>
        <v/>
      </c>
      <c r="D891" s="52" t="s">
        <v>4062</v>
      </c>
      <c r="E891" s="56" t="s">
        <v>1059</v>
      </c>
      <c r="F891" s="56"/>
      <c r="G891" s="56" t="s">
        <v>95</v>
      </c>
      <c r="H891" s="56" t="s">
        <v>24</v>
      </c>
      <c r="I891" s="56" t="s">
        <v>20</v>
      </c>
      <c r="J891" s="56"/>
      <c r="K891" s="56">
        <v>2</v>
      </c>
      <c r="L891" s="56">
        <v>0</v>
      </c>
      <c r="M891" s="56">
        <v>0</v>
      </c>
      <c r="N891" s="57" t="s">
        <v>1074</v>
      </c>
    </row>
    <row r="892" spans="1:14" x14ac:dyDescent="0.15">
      <c r="A892" s="52" t="s">
        <v>1075</v>
      </c>
      <c r="B892" s="52">
        <v>2</v>
      </c>
      <c r="C892" s="52" t="str">
        <f t="shared" si="13"/>
        <v/>
      </c>
      <c r="D892" s="52" t="s">
        <v>4062</v>
      </c>
      <c r="E892" s="53" t="s">
        <v>1059</v>
      </c>
      <c r="F892" s="53"/>
      <c r="G892" s="53" t="s">
        <v>95</v>
      </c>
      <c r="H892" s="53" t="s">
        <v>24</v>
      </c>
      <c r="I892" s="53" t="s">
        <v>18</v>
      </c>
      <c r="J892" s="53"/>
      <c r="K892" s="53">
        <v>4</v>
      </c>
      <c r="L892" s="53">
        <v>3</v>
      </c>
      <c r="M892" s="53">
        <v>6</v>
      </c>
      <c r="N892" s="54" t="s">
        <v>4034</v>
      </c>
    </row>
    <row r="893" spans="1:14" x14ac:dyDescent="0.15">
      <c r="A893" s="52" t="s">
        <v>1076</v>
      </c>
      <c r="B893" s="52">
        <v>2</v>
      </c>
      <c r="C893" s="52" t="str">
        <f t="shared" si="13"/>
        <v/>
      </c>
      <c r="D893" s="52" t="s">
        <v>4062</v>
      </c>
      <c r="E893" s="53" t="s">
        <v>1059</v>
      </c>
      <c r="F893" s="53"/>
      <c r="G893" s="53" t="s">
        <v>95</v>
      </c>
      <c r="H893" s="53" t="s">
        <v>34</v>
      </c>
      <c r="I893" s="53" t="s">
        <v>18</v>
      </c>
      <c r="J893" s="53"/>
      <c r="K893" s="53">
        <v>5</v>
      </c>
      <c r="L893" s="53">
        <v>3</v>
      </c>
      <c r="M893" s="53">
        <v>4</v>
      </c>
      <c r="N893" s="54" t="s">
        <v>2633</v>
      </c>
    </row>
    <row r="894" spans="1:14" x14ac:dyDescent="0.15">
      <c r="A894" s="52" t="s">
        <v>1077</v>
      </c>
      <c r="B894" s="52">
        <v>2</v>
      </c>
      <c r="C894" s="52" t="str">
        <f t="shared" si="13"/>
        <v/>
      </c>
      <c r="D894" s="52">
        <v>2</v>
      </c>
      <c r="E894" s="53" t="s">
        <v>1059</v>
      </c>
      <c r="F894" s="53"/>
      <c r="G894" s="53" t="s">
        <v>2088</v>
      </c>
      <c r="H894" s="53" t="s">
        <v>24</v>
      </c>
      <c r="I894" s="53" t="s">
        <v>18</v>
      </c>
      <c r="J894" s="53" t="s">
        <v>397</v>
      </c>
      <c r="K894" s="53">
        <v>1</v>
      </c>
      <c r="L894" s="53">
        <v>1</v>
      </c>
      <c r="M894" s="53">
        <v>1</v>
      </c>
      <c r="N894" s="54" t="s">
        <v>3672</v>
      </c>
    </row>
    <row r="895" spans="1:14" x14ac:dyDescent="0.15">
      <c r="A895" s="52" t="s">
        <v>1078</v>
      </c>
      <c r="B895" s="52">
        <v>2</v>
      </c>
      <c r="C895" s="52" t="str">
        <f t="shared" si="13"/>
        <v/>
      </c>
      <c r="D895" s="52" t="s">
        <v>4062</v>
      </c>
      <c r="E895" s="53" t="s">
        <v>1059</v>
      </c>
      <c r="F895" s="53"/>
      <c r="G895" s="53" t="s">
        <v>2088</v>
      </c>
      <c r="H895" s="53" t="s">
        <v>24</v>
      </c>
      <c r="I895" s="53" t="s">
        <v>18</v>
      </c>
      <c r="J895" s="53"/>
      <c r="K895" s="53">
        <v>3</v>
      </c>
      <c r="L895" s="53">
        <v>3</v>
      </c>
      <c r="M895" s="53">
        <v>2</v>
      </c>
      <c r="N895" s="54" t="s">
        <v>2630</v>
      </c>
    </row>
    <row r="896" spans="1:14" x14ac:dyDescent="0.15">
      <c r="A896" s="52" t="s">
        <v>1079</v>
      </c>
      <c r="B896" s="52">
        <v>2</v>
      </c>
      <c r="C896" s="52" t="str">
        <f t="shared" si="13"/>
        <v/>
      </c>
      <c r="D896" s="52" t="s">
        <v>4062</v>
      </c>
      <c r="E896" s="53" t="s">
        <v>1059</v>
      </c>
      <c r="F896" s="53"/>
      <c r="G896" s="53" t="s">
        <v>2088</v>
      </c>
      <c r="H896" s="53" t="s">
        <v>34</v>
      </c>
      <c r="I896" s="53" t="s">
        <v>18</v>
      </c>
      <c r="J896" s="53"/>
      <c r="K896" s="53">
        <v>5</v>
      </c>
      <c r="L896" s="53">
        <v>5</v>
      </c>
      <c r="M896" s="53">
        <v>6</v>
      </c>
      <c r="N896" s="54" t="s">
        <v>2625</v>
      </c>
    </row>
    <row r="897" spans="1:14" x14ac:dyDescent="0.15">
      <c r="A897" s="55" t="s">
        <v>2623</v>
      </c>
      <c r="B897" s="55">
        <v>0</v>
      </c>
      <c r="C897" s="52" t="str">
        <f t="shared" si="13"/>
        <v/>
      </c>
      <c r="D897" s="52" t="s">
        <v>4062</v>
      </c>
      <c r="E897" s="56" t="s">
        <v>1059</v>
      </c>
      <c r="F897" s="56"/>
      <c r="G897" s="56" t="s">
        <v>2105</v>
      </c>
      <c r="H897" s="56" t="s">
        <v>24</v>
      </c>
      <c r="I897" s="56" t="s">
        <v>87</v>
      </c>
      <c r="J897" s="56"/>
      <c r="K897" s="56">
        <v>2</v>
      </c>
      <c r="L897" s="56">
        <v>1</v>
      </c>
      <c r="M897" s="56">
        <v>0</v>
      </c>
      <c r="N897" s="57" t="s">
        <v>2624</v>
      </c>
    </row>
    <row r="898" spans="1:14" x14ac:dyDescent="0.15">
      <c r="A898" s="52" t="s">
        <v>1080</v>
      </c>
      <c r="B898" s="52">
        <v>2</v>
      </c>
      <c r="C898" s="52" t="str">
        <f t="shared" si="13"/>
        <v/>
      </c>
      <c r="D898" s="52">
        <v>2</v>
      </c>
      <c r="E898" s="53" t="s">
        <v>1059</v>
      </c>
      <c r="F898" s="53"/>
      <c r="G898" s="53" t="s">
        <v>2105</v>
      </c>
      <c r="H898" s="53" t="s">
        <v>34</v>
      </c>
      <c r="I898" s="53" t="s">
        <v>20</v>
      </c>
      <c r="J898" s="53"/>
      <c r="K898" s="53">
        <v>2</v>
      </c>
      <c r="L898" s="53">
        <v>0</v>
      </c>
      <c r="M898" s="53">
        <v>0</v>
      </c>
      <c r="N898" s="54" t="s">
        <v>3692</v>
      </c>
    </row>
    <row r="899" spans="1:14" x14ac:dyDescent="0.15">
      <c r="A899" s="55" t="s">
        <v>1081</v>
      </c>
      <c r="B899" s="55">
        <v>2</v>
      </c>
      <c r="C899" s="52" t="str">
        <f t="shared" ref="C899:C962" si="14">IF(D899="","",IF(D899&gt;B899,D899-B899,""))</f>
        <v/>
      </c>
      <c r="D899" s="52" t="s">
        <v>4062</v>
      </c>
      <c r="E899" s="56" t="s">
        <v>1059</v>
      </c>
      <c r="F899" s="56"/>
      <c r="G899" s="56" t="s">
        <v>2105</v>
      </c>
      <c r="H899" s="56" t="s">
        <v>24</v>
      </c>
      <c r="I899" s="56" t="s">
        <v>18</v>
      </c>
      <c r="J899" s="56"/>
      <c r="K899" s="56">
        <v>4</v>
      </c>
      <c r="L899" s="56">
        <v>3</v>
      </c>
      <c r="M899" s="56">
        <v>4</v>
      </c>
      <c r="N899" s="57" t="s">
        <v>2613</v>
      </c>
    </row>
    <row r="900" spans="1:14" x14ac:dyDescent="0.15">
      <c r="A900" s="52" t="s">
        <v>1082</v>
      </c>
      <c r="B900" s="52">
        <v>2</v>
      </c>
      <c r="C900" s="52" t="str">
        <f t="shared" si="14"/>
        <v/>
      </c>
      <c r="D900" s="52" t="s">
        <v>4062</v>
      </c>
      <c r="E900" s="53" t="s">
        <v>1059</v>
      </c>
      <c r="F900" s="53"/>
      <c r="G900" s="53" t="s">
        <v>28</v>
      </c>
      <c r="H900" s="53" t="s">
        <v>24</v>
      </c>
      <c r="I900" s="53" t="s">
        <v>18</v>
      </c>
      <c r="J900" s="53" t="s">
        <v>147</v>
      </c>
      <c r="K900" s="53">
        <v>1</v>
      </c>
      <c r="L900" s="53">
        <v>1</v>
      </c>
      <c r="M900" s="53">
        <v>3</v>
      </c>
      <c r="N900" s="54" t="s">
        <v>1083</v>
      </c>
    </row>
    <row r="901" spans="1:14" x14ac:dyDescent="0.15">
      <c r="A901" s="52" t="s">
        <v>1084</v>
      </c>
      <c r="B901" s="52">
        <v>2</v>
      </c>
      <c r="C901" s="52" t="str">
        <f t="shared" si="14"/>
        <v/>
      </c>
      <c r="D901" s="52" t="s">
        <v>4062</v>
      </c>
      <c r="E901" s="53" t="s">
        <v>1059</v>
      </c>
      <c r="F901" s="53"/>
      <c r="G901" s="53" t="s">
        <v>28</v>
      </c>
      <c r="H901" s="53" t="s">
        <v>34</v>
      </c>
      <c r="I901" s="53" t="s">
        <v>18</v>
      </c>
      <c r="J901" s="53"/>
      <c r="K901" s="53">
        <v>3</v>
      </c>
      <c r="L901" s="53">
        <v>3</v>
      </c>
      <c r="M901" s="53">
        <v>3</v>
      </c>
      <c r="N901" s="54" t="s">
        <v>1085</v>
      </c>
    </row>
    <row r="902" spans="1:14" x14ac:dyDescent="0.15">
      <c r="A902" s="52" t="s">
        <v>1086</v>
      </c>
      <c r="B902" s="52">
        <v>2</v>
      </c>
      <c r="C902" s="52" t="str">
        <f t="shared" si="14"/>
        <v/>
      </c>
      <c r="D902" s="52" t="s">
        <v>4062</v>
      </c>
      <c r="E902" s="53" t="s">
        <v>1059</v>
      </c>
      <c r="F902" s="53"/>
      <c r="G902" s="53" t="s">
        <v>28</v>
      </c>
      <c r="H902" s="53" t="s">
        <v>24</v>
      </c>
      <c r="I902" s="53" t="s">
        <v>20</v>
      </c>
      <c r="J902" s="56"/>
      <c r="K902" s="53">
        <v>5</v>
      </c>
      <c r="L902" s="53">
        <v>0</v>
      </c>
      <c r="M902" s="53">
        <v>0</v>
      </c>
      <c r="N902" s="54" t="s">
        <v>1087</v>
      </c>
    </row>
    <row r="903" spans="1:14" x14ac:dyDescent="0.15">
      <c r="A903" s="55" t="s">
        <v>1088</v>
      </c>
      <c r="B903" s="55">
        <v>2</v>
      </c>
      <c r="C903" s="52" t="str">
        <f t="shared" si="14"/>
        <v/>
      </c>
      <c r="D903" s="52" t="s">
        <v>4062</v>
      </c>
      <c r="E903" s="56" t="s">
        <v>1059</v>
      </c>
      <c r="F903" s="56"/>
      <c r="G903" s="56" t="s">
        <v>155</v>
      </c>
      <c r="H903" s="56" t="s">
        <v>34</v>
      </c>
      <c r="I903" s="56" t="s">
        <v>20</v>
      </c>
      <c r="J903" s="56"/>
      <c r="K903" s="56">
        <v>3</v>
      </c>
      <c r="L903" s="56">
        <v>0</v>
      </c>
      <c r="M903" s="56">
        <v>0</v>
      </c>
      <c r="N903" s="57" t="s">
        <v>2614</v>
      </c>
    </row>
    <row r="904" spans="1:14" x14ac:dyDescent="0.15">
      <c r="A904" s="55" t="s">
        <v>1089</v>
      </c>
      <c r="B904" s="55">
        <v>2</v>
      </c>
      <c r="C904" s="52" t="str">
        <f t="shared" si="14"/>
        <v/>
      </c>
      <c r="D904" s="52" t="s">
        <v>4062</v>
      </c>
      <c r="E904" s="56" t="s">
        <v>1059</v>
      </c>
      <c r="F904" s="56"/>
      <c r="G904" s="56" t="s">
        <v>155</v>
      </c>
      <c r="H904" s="56" t="s">
        <v>24</v>
      </c>
      <c r="I904" s="56" t="s">
        <v>20</v>
      </c>
      <c r="J904" s="56"/>
      <c r="K904" s="56">
        <v>5</v>
      </c>
      <c r="L904" s="56">
        <v>0</v>
      </c>
      <c r="M904" s="56">
        <v>0</v>
      </c>
      <c r="N904" s="57" t="s">
        <v>2628</v>
      </c>
    </row>
    <row r="905" spans="1:14" x14ac:dyDescent="0.15">
      <c r="A905" s="52" t="s">
        <v>1090</v>
      </c>
      <c r="B905" s="52">
        <v>2</v>
      </c>
      <c r="C905" s="52" t="str">
        <f t="shared" si="14"/>
        <v/>
      </c>
      <c r="D905" s="52" t="s">
        <v>4062</v>
      </c>
      <c r="E905" s="53" t="s">
        <v>1059</v>
      </c>
      <c r="F905" s="53"/>
      <c r="G905" s="53" t="s">
        <v>155</v>
      </c>
      <c r="H905" s="53" t="s">
        <v>24</v>
      </c>
      <c r="I905" s="53" t="s">
        <v>87</v>
      </c>
      <c r="J905" s="53"/>
      <c r="K905" s="53">
        <v>5</v>
      </c>
      <c r="L905" s="53">
        <v>3</v>
      </c>
      <c r="M905" s="53">
        <v>0</v>
      </c>
      <c r="N905" s="54" t="s">
        <v>2615</v>
      </c>
    </row>
    <row r="906" spans="1:14" x14ac:dyDescent="0.15">
      <c r="A906" s="52" t="s">
        <v>1091</v>
      </c>
      <c r="B906" s="52">
        <v>2</v>
      </c>
      <c r="C906" s="52" t="str">
        <f t="shared" si="14"/>
        <v/>
      </c>
      <c r="D906" s="52" t="s">
        <v>4062</v>
      </c>
      <c r="E906" s="53" t="s">
        <v>1059</v>
      </c>
      <c r="F906" s="53"/>
      <c r="G906" s="53" t="s">
        <v>17</v>
      </c>
      <c r="H906" s="53" t="s">
        <v>24</v>
      </c>
      <c r="I906" s="53" t="s">
        <v>18</v>
      </c>
      <c r="J906" s="53" t="s">
        <v>38</v>
      </c>
      <c r="K906" s="53">
        <v>1</v>
      </c>
      <c r="L906" s="53">
        <v>2</v>
      </c>
      <c r="M906" s="53">
        <v>1</v>
      </c>
      <c r="N906" s="54" t="s">
        <v>2618</v>
      </c>
    </row>
    <row r="907" spans="1:14" x14ac:dyDescent="0.15">
      <c r="A907" s="55" t="s">
        <v>2616</v>
      </c>
      <c r="B907" s="55">
        <v>2</v>
      </c>
      <c r="C907" s="52" t="str">
        <f t="shared" si="14"/>
        <v/>
      </c>
      <c r="D907" s="52" t="s">
        <v>4062</v>
      </c>
      <c r="E907" s="56" t="s">
        <v>1059</v>
      </c>
      <c r="F907" s="56"/>
      <c r="G907" s="56" t="s">
        <v>17</v>
      </c>
      <c r="H907" s="56" t="s">
        <v>24</v>
      </c>
      <c r="I907" s="56" t="s">
        <v>18</v>
      </c>
      <c r="J907" s="56"/>
      <c r="K907" s="56">
        <v>1</v>
      </c>
      <c r="L907" s="56">
        <v>0</v>
      </c>
      <c r="M907" s="56">
        <v>2</v>
      </c>
      <c r="N907" s="57" t="s">
        <v>1017</v>
      </c>
    </row>
    <row r="908" spans="1:14" x14ac:dyDescent="0.15">
      <c r="A908" s="52" t="s">
        <v>1092</v>
      </c>
      <c r="B908" s="52">
        <v>2</v>
      </c>
      <c r="C908" s="52" t="str">
        <f t="shared" si="14"/>
        <v/>
      </c>
      <c r="D908" s="52" t="s">
        <v>4062</v>
      </c>
      <c r="E908" s="53" t="s">
        <v>1059</v>
      </c>
      <c r="F908" s="53"/>
      <c r="G908" s="53" t="s">
        <v>17</v>
      </c>
      <c r="H908" s="53" t="s">
        <v>24</v>
      </c>
      <c r="I908" s="53" t="s">
        <v>18</v>
      </c>
      <c r="J908" s="53"/>
      <c r="K908" s="53">
        <v>2</v>
      </c>
      <c r="L908" s="53">
        <v>1</v>
      </c>
      <c r="M908" s="53">
        <v>3</v>
      </c>
      <c r="N908" s="54" t="s">
        <v>1093</v>
      </c>
    </row>
    <row r="909" spans="1:14" x14ac:dyDescent="0.15">
      <c r="A909" s="55" t="s">
        <v>1094</v>
      </c>
      <c r="B909" s="55">
        <v>2</v>
      </c>
      <c r="C909" s="52" t="str">
        <f t="shared" si="14"/>
        <v/>
      </c>
      <c r="D909" s="52" t="s">
        <v>4062</v>
      </c>
      <c r="E909" s="56" t="s">
        <v>1059</v>
      </c>
      <c r="F909" s="56"/>
      <c r="G909" s="56" t="s">
        <v>17</v>
      </c>
      <c r="H909" s="56" t="s">
        <v>24</v>
      </c>
      <c r="I909" s="56" t="s">
        <v>18</v>
      </c>
      <c r="J909" s="56"/>
      <c r="K909" s="56">
        <v>2</v>
      </c>
      <c r="L909" s="56">
        <v>3</v>
      </c>
      <c r="M909" s="56">
        <v>2</v>
      </c>
      <c r="N909" s="57" t="s">
        <v>14</v>
      </c>
    </row>
    <row r="910" spans="1:14" x14ac:dyDescent="0.15">
      <c r="A910" s="52" t="s">
        <v>1095</v>
      </c>
      <c r="B910" s="52">
        <v>2</v>
      </c>
      <c r="C910" s="52" t="str">
        <f t="shared" si="14"/>
        <v/>
      </c>
      <c r="D910" s="52" t="s">
        <v>4062</v>
      </c>
      <c r="E910" s="53" t="s">
        <v>1059</v>
      </c>
      <c r="F910" s="53"/>
      <c r="G910" s="53" t="s">
        <v>17</v>
      </c>
      <c r="H910" s="53" t="s">
        <v>24</v>
      </c>
      <c r="I910" s="53" t="s">
        <v>18</v>
      </c>
      <c r="J910" s="53" t="s">
        <v>59</v>
      </c>
      <c r="K910" s="53">
        <v>3</v>
      </c>
      <c r="L910" s="53">
        <v>1</v>
      </c>
      <c r="M910" s="53">
        <v>3</v>
      </c>
      <c r="N910" s="54" t="s">
        <v>2617</v>
      </c>
    </row>
    <row r="911" spans="1:14" x14ac:dyDescent="0.15">
      <c r="A911" s="52" t="s">
        <v>1096</v>
      </c>
      <c r="B911" s="52">
        <v>2</v>
      </c>
      <c r="C911" s="52" t="str">
        <f t="shared" si="14"/>
        <v/>
      </c>
      <c r="D911" s="52" t="s">
        <v>4062</v>
      </c>
      <c r="E911" s="53" t="s">
        <v>1059</v>
      </c>
      <c r="F911" s="53"/>
      <c r="G911" s="53" t="s">
        <v>17</v>
      </c>
      <c r="H911" s="53" t="s">
        <v>24</v>
      </c>
      <c r="I911" s="53" t="s">
        <v>18</v>
      </c>
      <c r="J911" s="53" t="s">
        <v>19</v>
      </c>
      <c r="K911" s="53">
        <v>3</v>
      </c>
      <c r="L911" s="53">
        <v>3</v>
      </c>
      <c r="M911" s="53">
        <v>3</v>
      </c>
      <c r="N911" s="54" t="s">
        <v>1097</v>
      </c>
    </row>
    <row r="912" spans="1:14" x14ac:dyDescent="0.15">
      <c r="A912" s="52" t="s">
        <v>1098</v>
      </c>
      <c r="B912" s="52">
        <v>2</v>
      </c>
      <c r="C912" s="52" t="str">
        <f t="shared" si="14"/>
        <v/>
      </c>
      <c r="D912" s="52" t="s">
        <v>4062</v>
      </c>
      <c r="E912" s="53" t="s">
        <v>1059</v>
      </c>
      <c r="F912" s="53"/>
      <c r="G912" s="53" t="s">
        <v>17</v>
      </c>
      <c r="H912" s="53" t="s">
        <v>24</v>
      </c>
      <c r="I912" s="53" t="s">
        <v>18</v>
      </c>
      <c r="J912" s="53"/>
      <c r="K912" s="53">
        <v>3</v>
      </c>
      <c r="L912" s="53">
        <v>4</v>
      </c>
      <c r="M912" s="53">
        <v>3</v>
      </c>
      <c r="N912" s="54" t="s">
        <v>2636</v>
      </c>
    </row>
    <row r="913" spans="1:14" x14ac:dyDescent="0.15">
      <c r="A913" s="52" t="s">
        <v>1099</v>
      </c>
      <c r="B913" s="52">
        <v>1</v>
      </c>
      <c r="C913" s="52" t="str">
        <f t="shared" si="14"/>
        <v/>
      </c>
      <c r="D913" s="52" t="s">
        <v>4062</v>
      </c>
      <c r="E913" s="53" t="s">
        <v>1059</v>
      </c>
      <c r="F913" s="53"/>
      <c r="G913" s="53" t="s">
        <v>17</v>
      </c>
      <c r="H913" s="53" t="s">
        <v>30</v>
      </c>
      <c r="I913" s="53" t="s">
        <v>18</v>
      </c>
      <c r="J913" s="53"/>
      <c r="K913" s="53">
        <v>3</v>
      </c>
      <c r="L913" s="53">
        <v>1</v>
      </c>
      <c r="M913" s="53">
        <v>1</v>
      </c>
      <c r="N913" s="54" t="s">
        <v>2620</v>
      </c>
    </row>
    <row r="914" spans="1:14" x14ac:dyDescent="0.15">
      <c r="A914" s="55" t="s">
        <v>2634</v>
      </c>
      <c r="B914" s="55">
        <v>2</v>
      </c>
      <c r="C914" s="52" t="str">
        <f t="shared" si="14"/>
        <v/>
      </c>
      <c r="D914" s="52" t="s">
        <v>4062</v>
      </c>
      <c r="E914" s="56" t="s">
        <v>1059</v>
      </c>
      <c r="F914" s="56"/>
      <c r="G914" s="56" t="s">
        <v>17</v>
      </c>
      <c r="H914" s="56" t="s">
        <v>24</v>
      </c>
      <c r="I914" s="56" t="s">
        <v>18</v>
      </c>
      <c r="J914" s="56"/>
      <c r="K914" s="56">
        <v>4</v>
      </c>
      <c r="L914" s="56">
        <v>3</v>
      </c>
      <c r="M914" s="56">
        <v>2</v>
      </c>
      <c r="N914" s="57" t="s">
        <v>1100</v>
      </c>
    </row>
    <row r="915" spans="1:14" x14ac:dyDescent="0.15">
      <c r="A915" s="55" t="s">
        <v>1101</v>
      </c>
      <c r="B915" s="55">
        <v>1</v>
      </c>
      <c r="C915" s="52" t="str">
        <f t="shared" si="14"/>
        <v/>
      </c>
      <c r="D915" s="52">
        <v>1</v>
      </c>
      <c r="E915" s="56" t="s">
        <v>1059</v>
      </c>
      <c r="F915" s="56"/>
      <c r="G915" s="56" t="s">
        <v>17</v>
      </c>
      <c r="H915" s="56" t="s">
        <v>30</v>
      </c>
      <c r="I915" s="56" t="s">
        <v>18</v>
      </c>
      <c r="J915" s="56"/>
      <c r="K915" s="56">
        <v>4</v>
      </c>
      <c r="L915" s="56">
        <v>3</v>
      </c>
      <c r="M915" s="56">
        <v>4</v>
      </c>
      <c r="N915" s="57" t="s">
        <v>1102</v>
      </c>
    </row>
    <row r="916" spans="1:14" x14ac:dyDescent="0.15">
      <c r="A916" s="55" t="s">
        <v>1103</v>
      </c>
      <c r="B916" s="55">
        <v>2</v>
      </c>
      <c r="C916" s="52" t="str">
        <f t="shared" si="14"/>
        <v/>
      </c>
      <c r="D916" s="52" t="s">
        <v>4062</v>
      </c>
      <c r="E916" s="56" t="s">
        <v>1059</v>
      </c>
      <c r="F916" s="56"/>
      <c r="G916" s="56" t="s">
        <v>17</v>
      </c>
      <c r="H916" s="56" t="s">
        <v>24</v>
      </c>
      <c r="I916" s="56" t="s">
        <v>18</v>
      </c>
      <c r="J916" s="56"/>
      <c r="K916" s="56">
        <v>5</v>
      </c>
      <c r="L916" s="56">
        <v>4</v>
      </c>
      <c r="M916" s="56">
        <v>4</v>
      </c>
      <c r="N916" s="57" t="s">
        <v>1104</v>
      </c>
    </row>
    <row r="917" spans="1:14" x14ac:dyDescent="0.15">
      <c r="A917" s="52" t="s">
        <v>1105</v>
      </c>
      <c r="B917" s="52">
        <v>2</v>
      </c>
      <c r="C917" s="52" t="str">
        <f t="shared" si="14"/>
        <v/>
      </c>
      <c r="D917" s="52" t="s">
        <v>4062</v>
      </c>
      <c r="E917" s="53" t="s">
        <v>1059</v>
      </c>
      <c r="F917" s="53"/>
      <c r="G917" s="53" t="s">
        <v>17</v>
      </c>
      <c r="H917" s="53" t="s">
        <v>34</v>
      </c>
      <c r="I917" s="53" t="s">
        <v>18</v>
      </c>
      <c r="J917" s="53"/>
      <c r="K917" s="53">
        <v>5</v>
      </c>
      <c r="L917" s="53">
        <v>3</v>
      </c>
      <c r="M917" s="53">
        <v>6</v>
      </c>
      <c r="N917" s="54" t="s">
        <v>2619</v>
      </c>
    </row>
    <row r="918" spans="1:14" x14ac:dyDescent="0.15">
      <c r="A918" s="52" t="s">
        <v>1106</v>
      </c>
      <c r="B918" s="52">
        <v>1</v>
      </c>
      <c r="C918" s="52" t="str">
        <f t="shared" si="14"/>
        <v/>
      </c>
      <c r="D918" s="52" t="s">
        <v>4062</v>
      </c>
      <c r="E918" s="53" t="s">
        <v>1059</v>
      </c>
      <c r="F918" s="53"/>
      <c r="G918" s="53" t="s">
        <v>17</v>
      </c>
      <c r="H918" s="53" t="s">
        <v>30</v>
      </c>
      <c r="I918" s="53" t="s">
        <v>18</v>
      </c>
      <c r="J918" s="53" t="s">
        <v>147</v>
      </c>
      <c r="K918" s="53">
        <v>5</v>
      </c>
      <c r="L918" s="53">
        <v>5</v>
      </c>
      <c r="M918" s="53">
        <v>6</v>
      </c>
      <c r="N918" s="54" t="s">
        <v>2631</v>
      </c>
    </row>
    <row r="919" spans="1:14" x14ac:dyDescent="0.15">
      <c r="A919" s="55" t="s">
        <v>1107</v>
      </c>
      <c r="B919" s="55">
        <v>2</v>
      </c>
      <c r="C919" s="52" t="str">
        <f t="shared" si="14"/>
        <v/>
      </c>
      <c r="D919" s="52" t="s">
        <v>4062</v>
      </c>
      <c r="E919" s="56" t="s">
        <v>1059</v>
      </c>
      <c r="F919" s="56"/>
      <c r="G919" s="56" t="s">
        <v>17</v>
      </c>
      <c r="H919" s="56" t="s">
        <v>34</v>
      </c>
      <c r="I919" s="56" t="s">
        <v>18</v>
      </c>
      <c r="J919" s="56"/>
      <c r="K919" s="56">
        <v>6</v>
      </c>
      <c r="L919" s="56">
        <v>3</v>
      </c>
      <c r="M919" s="56">
        <v>3</v>
      </c>
      <c r="N919" s="57" t="s">
        <v>4035</v>
      </c>
    </row>
    <row r="920" spans="1:14" x14ac:dyDescent="0.15">
      <c r="A920" s="55" t="s">
        <v>1108</v>
      </c>
      <c r="B920" s="55">
        <v>2</v>
      </c>
      <c r="C920" s="52" t="str">
        <f t="shared" si="14"/>
        <v/>
      </c>
      <c r="D920" s="52" t="s">
        <v>4062</v>
      </c>
      <c r="E920" s="56" t="s">
        <v>1059</v>
      </c>
      <c r="F920" s="56"/>
      <c r="G920" s="56" t="s">
        <v>17</v>
      </c>
      <c r="H920" s="56" t="s">
        <v>34</v>
      </c>
      <c r="I920" s="56" t="s">
        <v>18</v>
      </c>
      <c r="J920" s="56" t="s">
        <v>35</v>
      </c>
      <c r="K920" s="56">
        <v>6</v>
      </c>
      <c r="L920" s="56">
        <v>3</v>
      </c>
      <c r="M920" s="56">
        <v>6</v>
      </c>
      <c r="N920" s="57" t="s">
        <v>1109</v>
      </c>
    </row>
    <row r="921" spans="1:14" x14ac:dyDescent="0.15">
      <c r="A921" s="52" t="s">
        <v>1110</v>
      </c>
      <c r="B921" s="52">
        <v>1</v>
      </c>
      <c r="C921" s="52" t="str">
        <f t="shared" si="14"/>
        <v/>
      </c>
      <c r="D921" s="52" t="s">
        <v>4062</v>
      </c>
      <c r="E921" s="53" t="s">
        <v>1059</v>
      </c>
      <c r="F921" s="53"/>
      <c r="G921" s="53" t="s">
        <v>17</v>
      </c>
      <c r="H921" s="53" t="s">
        <v>30</v>
      </c>
      <c r="I921" s="53" t="s">
        <v>18</v>
      </c>
      <c r="J921" s="53" t="s">
        <v>19</v>
      </c>
      <c r="K921" s="53">
        <v>7</v>
      </c>
      <c r="L921" s="53">
        <v>4</v>
      </c>
      <c r="M921" s="53">
        <v>6</v>
      </c>
      <c r="N921" s="54" t="s">
        <v>2622</v>
      </c>
    </row>
    <row r="922" spans="1:14" x14ac:dyDescent="0.15">
      <c r="A922" s="55" t="s">
        <v>4036</v>
      </c>
      <c r="B922" s="55">
        <v>1</v>
      </c>
      <c r="C922" s="52" t="str">
        <f t="shared" si="14"/>
        <v/>
      </c>
      <c r="D922" s="52" t="s">
        <v>4062</v>
      </c>
      <c r="E922" s="56" t="s">
        <v>1059</v>
      </c>
      <c r="F922" s="56"/>
      <c r="G922" s="56" t="s">
        <v>17</v>
      </c>
      <c r="H922" s="56" t="s">
        <v>30</v>
      </c>
      <c r="I922" s="56" t="s">
        <v>18</v>
      </c>
      <c r="J922" s="56"/>
      <c r="K922" s="56">
        <v>8</v>
      </c>
      <c r="L922" s="56">
        <v>7</v>
      </c>
      <c r="M922" s="56">
        <v>7</v>
      </c>
      <c r="N922" s="57" t="s">
        <v>2632</v>
      </c>
    </row>
    <row r="923" spans="1:14" x14ac:dyDescent="0.15">
      <c r="A923" s="52" t="s">
        <v>1111</v>
      </c>
      <c r="B923" s="52">
        <v>2</v>
      </c>
      <c r="C923" s="52" t="str">
        <f t="shared" si="14"/>
        <v/>
      </c>
      <c r="D923" s="52" t="s">
        <v>4062</v>
      </c>
      <c r="E923" s="53" t="s">
        <v>1059</v>
      </c>
      <c r="F923" s="53"/>
      <c r="G923" s="53" t="s">
        <v>17</v>
      </c>
      <c r="H923" s="53" t="s">
        <v>231</v>
      </c>
      <c r="I923" s="53" t="s">
        <v>18</v>
      </c>
      <c r="J923" s="53"/>
      <c r="K923" s="53">
        <v>12</v>
      </c>
      <c r="L923" s="53">
        <v>8</v>
      </c>
      <c r="M923" s="53">
        <v>8</v>
      </c>
      <c r="N923" s="54" t="s">
        <v>2635</v>
      </c>
    </row>
    <row r="924" spans="1:14" x14ac:dyDescent="0.15">
      <c r="A924" s="52" t="s">
        <v>1112</v>
      </c>
      <c r="B924" s="52">
        <v>2</v>
      </c>
      <c r="C924" s="52" t="str">
        <f t="shared" si="14"/>
        <v/>
      </c>
      <c r="D924" s="52" t="s">
        <v>4062</v>
      </c>
      <c r="E924" s="53" t="s">
        <v>1113</v>
      </c>
      <c r="F924" s="53"/>
      <c r="G924" s="53" t="s">
        <v>44</v>
      </c>
      <c r="H924" s="53" t="s">
        <v>24</v>
      </c>
      <c r="I924" s="53" t="s">
        <v>20</v>
      </c>
      <c r="J924" s="53"/>
      <c r="K924" s="53">
        <v>1</v>
      </c>
      <c r="L924" s="53">
        <v>0</v>
      </c>
      <c r="M924" s="53">
        <v>0</v>
      </c>
      <c r="N924" s="54" t="s">
        <v>1114</v>
      </c>
    </row>
    <row r="925" spans="1:14" x14ac:dyDescent="0.15">
      <c r="A925" s="52" t="s">
        <v>1115</v>
      </c>
      <c r="B925" s="52">
        <v>2</v>
      </c>
      <c r="C925" s="52" t="str">
        <f t="shared" si="14"/>
        <v/>
      </c>
      <c r="D925" s="52">
        <v>2</v>
      </c>
      <c r="E925" s="53" t="s">
        <v>1113</v>
      </c>
      <c r="F925" s="53"/>
      <c r="G925" s="53" t="s">
        <v>44</v>
      </c>
      <c r="H925" s="53" t="s">
        <v>34</v>
      </c>
      <c r="I925" s="53" t="s">
        <v>20</v>
      </c>
      <c r="J925" s="53"/>
      <c r="K925" s="53">
        <v>1</v>
      </c>
      <c r="L925" s="53">
        <v>0</v>
      </c>
      <c r="M925" s="53">
        <v>0</v>
      </c>
      <c r="N925" s="54" t="s">
        <v>2227</v>
      </c>
    </row>
    <row r="926" spans="1:14" x14ac:dyDescent="0.15">
      <c r="A926" s="52" t="s">
        <v>1116</v>
      </c>
      <c r="B926" s="52">
        <v>2</v>
      </c>
      <c r="C926" s="52" t="str">
        <f t="shared" si="14"/>
        <v/>
      </c>
      <c r="D926" s="52">
        <v>2</v>
      </c>
      <c r="E926" s="53" t="s">
        <v>1113</v>
      </c>
      <c r="F926" s="53"/>
      <c r="G926" s="53" t="s">
        <v>44</v>
      </c>
      <c r="H926" s="53" t="s">
        <v>24</v>
      </c>
      <c r="I926" s="53" t="s">
        <v>20</v>
      </c>
      <c r="J926" s="53"/>
      <c r="K926" s="53">
        <v>3</v>
      </c>
      <c r="L926" s="53">
        <v>0</v>
      </c>
      <c r="M926" s="53">
        <v>0</v>
      </c>
      <c r="N926" s="54" t="s">
        <v>1117</v>
      </c>
    </row>
    <row r="927" spans="1:14" x14ac:dyDescent="0.15">
      <c r="A927" s="52" t="s">
        <v>1118</v>
      </c>
      <c r="B927" s="52">
        <v>2</v>
      </c>
      <c r="C927" s="52" t="str">
        <f t="shared" si="14"/>
        <v/>
      </c>
      <c r="D927" s="52" t="s">
        <v>4062</v>
      </c>
      <c r="E927" s="53" t="s">
        <v>1113</v>
      </c>
      <c r="F927" s="53"/>
      <c r="G927" s="53" t="s">
        <v>44</v>
      </c>
      <c r="H927" s="53" t="s">
        <v>34</v>
      </c>
      <c r="I927" s="53" t="s">
        <v>18</v>
      </c>
      <c r="J927" s="53"/>
      <c r="K927" s="53">
        <v>3</v>
      </c>
      <c r="L927" s="53">
        <v>3</v>
      </c>
      <c r="M927" s="53">
        <v>3</v>
      </c>
      <c r="N927" s="54" t="s">
        <v>2231</v>
      </c>
    </row>
    <row r="928" spans="1:14" x14ac:dyDescent="0.15">
      <c r="A928" s="55" t="s">
        <v>1119</v>
      </c>
      <c r="B928" s="55">
        <v>1</v>
      </c>
      <c r="C928" s="52" t="str">
        <f t="shared" si="14"/>
        <v/>
      </c>
      <c r="D928" s="52" t="s">
        <v>4062</v>
      </c>
      <c r="E928" s="56" t="s">
        <v>1113</v>
      </c>
      <c r="F928" s="56"/>
      <c r="G928" s="56" t="s">
        <v>44</v>
      </c>
      <c r="H928" s="56" t="s">
        <v>231</v>
      </c>
      <c r="I928" s="56" t="s">
        <v>20</v>
      </c>
      <c r="J928" s="56"/>
      <c r="K928" s="56">
        <v>3</v>
      </c>
      <c r="L928" s="56">
        <v>0</v>
      </c>
      <c r="M928" s="56">
        <v>0</v>
      </c>
      <c r="N928" s="57" t="s">
        <v>1120</v>
      </c>
    </row>
    <row r="929" spans="1:14" x14ac:dyDescent="0.15">
      <c r="A929" s="52" t="s">
        <v>1121</v>
      </c>
      <c r="B929" s="52">
        <v>2</v>
      </c>
      <c r="C929" s="52" t="str">
        <f t="shared" si="14"/>
        <v/>
      </c>
      <c r="D929" s="52" t="s">
        <v>4062</v>
      </c>
      <c r="E929" s="53" t="s">
        <v>1113</v>
      </c>
      <c r="F929" s="53"/>
      <c r="G929" s="53" t="s">
        <v>44</v>
      </c>
      <c r="H929" s="53" t="s">
        <v>34</v>
      </c>
      <c r="I929" s="53" t="s">
        <v>18</v>
      </c>
      <c r="J929" s="53"/>
      <c r="K929" s="53">
        <v>5</v>
      </c>
      <c r="L929" s="53">
        <v>4</v>
      </c>
      <c r="M929" s="53">
        <v>5</v>
      </c>
      <c r="N929" s="54" t="s">
        <v>1122</v>
      </c>
    </row>
    <row r="930" spans="1:14" x14ac:dyDescent="0.15">
      <c r="A930" s="52" t="s">
        <v>1123</v>
      </c>
      <c r="B930" s="52">
        <v>1</v>
      </c>
      <c r="C930" s="52" t="str">
        <f t="shared" si="14"/>
        <v/>
      </c>
      <c r="D930" s="52" t="s">
        <v>4062</v>
      </c>
      <c r="E930" s="53" t="s">
        <v>1113</v>
      </c>
      <c r="F930" s="53"/>
      <c r="G930" s="53" t="s">
        <v>44</v>
      </c>
      <c r="H930" s="53" t="s">
        <v>231</v>
      </c>
      <c r="I930" s="53" t="s">
        <v>20</v>
      </c>
      <c r="J930" s="53"/>
      <c r="K930" s="53">
        <v>5</v>
      </c>
      <c r="L930" s="53">
        <v>0</v>
      </c>
      <c r="M930" s="53">
        <v>0</v>
      </c>
      <c r="N930" s="54" t="s">
        <v>2263</v>
      </c>
    </row>
    <row r="931" spans="1:14" x14ac:dyDescent="0.15">
      <c r="A931" s="52" t="s">
        <v>1124</v>
      </c>
      <c r="B931" s="52">
        <v>2</v>
      </c>
      <c r="C931" s="52" t="str">
        <f t="shared" si="14"/>
        <v/>
      </c>
      <c r="D931" s="52">
        <v>2</v>
      </c>
      <c r="E931" s="53" t="s">
        <v>1113</v>
      </c>
      <c r="F931" s="53"/>
      <c r="G931" s="53" t="s">
        <v>44</v>
      </c>
      <c r="H931" s="53" t="s">
        <v>24</v>
      </c>
      <c r="I931" s="53" t="s">
        <v>18</v>
      </c>
      <c r="J931" s="53"/>
      <c r="K931" s="53">
        <v>6</v>
      </c>
      <c r="L931" s="53">
        <v>3</v>
      </c>
      <c r="M931" s="53">
        <v>6</v>
      </c>
      <c r="N931" s="54" t="s">
        <v>1125</v>
      </c>
    </row>
    <row r="932" spans="1:14" x14ac:dyDescent="0.15">
      <c r="A932" s="55" t="s">
        <v>1126</v>
      </c>
      <c r="B932" s="55">
        <v>0</v>
      </c>
      <c r="C932" s="52" t="str">
        <f t="shared" si="14"/>
        <v/>
      </c>
      <c r="D932" s="52" t="s">
        <v>4062</v>
      </c>
      <c r="E932" s="56" t="s">
        <v>1113</v>
      </c>
      <c r="F932" s="56"/>
      <c r="G932" s="56" t="s">
        <v>44</v>
      </c>
      <c r="H932" s="56" t="s">
        <v>30</v>
      </c>
      <c r="I932" s="56" t="s">
        <v>18</v>
      </c>
      <c r="J932" s="56"/>
      <c r="K932" s="56">
        <v>10</v>
      </c>
      <c r="L932" s="56">
        <v>7</v>
      </c>
      <c r="M932" s="56">
        <v>7</v>
      </c>
      <c r="N932" s="57" t="s">
        <v>1127</v>
      </c>
    </row>
    <row r="933" spans="1:14" x14ac:dyDescent="0.15">
      <c r="A933" s="52" t="s">
        <v>1128</v>
      </c>
      <c r="B933" s="52">
        <v>2</v>
      </c>
      <c r="C933" s="52" t="str">
        <f t="shared" si="14"/>
        <v/>
      </c>
      <c r="D933" s="52" t="s">
        <v>4062</v>
      </c>
      <c r="E933" s="53" t="s">
        <v>1113</v>
      </c>
      <c r="F933" s="53"/>
      <c r="G933" s="53" t="s">
        <v>55</v>
      </c>
      <c r="H933" s="53" t="s">
        <v>24</v>
      </c>
      <c r="I933" s="53" t="s">
        <v>18</v>
      </c>
      <c r="J933" s="53" t="s">
        <v>59</v>
      </c>
      <c r="K933" s="53">
        <v>1</v>
      </c>
      <c r="L933" s="53">
        <v>1</v>
      </c>
      <c r="M933" s="53">
        <v>1</v>
      </c>
      <c r="N933" s="54" t="s">
        <v>1129</v>
      </c>
    </row>
    <row r="934" spans="1:14" x14ac:dyDescent="0.15">
      <c r="A934" s="52" t="s">
        <v>1130</v>
      </c>
      <c r="B934" s="52">
        <v>2</v>
      </c>
      <c r="C934" s="52" t="str">
        <f t="shared" si="14"/>
        <v/>
      </c>
      <c r="D934" s="52" t="s">
        <v>4062</v>
      </c>
      <c r="E934" s="53" t="s">
        <v>1113</v>
      </c>
      <c r="F934" s="53"/>
      <c r="G934" s="53" t="s">
        <v>55</v>
      </c>
      <c r="H934" s="53" t="s">
        <v>24</v>
      </c>
      <c r="I934" s="53" t="s">
        <v>20</v>
      </c>
      <c r="J934" s="53"/>
      <c r="K934" s="53">
        <v>1</v>
      </c>
      <c r="L934" s="53">
        <v>0</v>
      </c>
      <c r="M934" s="53">
        <v>0</v>
      </c>
      <c r="N934" s="54" t="s">
        <v>1131</v>
      </c>
    </row>
    <row r="935" spans="1:14" x14ac:dyDescent="0.15">
      <c r="A935" s="52" t="s">
        <v>1132</v>
      </c>
      <c r="B935" s="52">
        <v>2</v>
      </c>
      <c r="C935" s="52" t="str">
        <f t="shared" si="14"/>
        <v/>
      </c>
      <c r="D935" s="52" t="s">
        <v>4062</v>
      </c>
      <c r="E935" s="53" t="s">
        <v>1113</v>
      </c>
      <c r="F935" s="53"/>
      <c r="G935" s="53" t="s">
        <v>55</v>
      </c>
      <c r="H935" s="53" t="s">
        <v>34</v>
      </c>
      <c r="I935" s="53" t="s">
        <v>20</v>
      </c>
      <c r="J935" s="53"/>
      <c r="K935" s="53">
        <v>2</v>
      </c>
      <c r="L935" s="53">
        <v>0</v>
      </c>
      <c r="M935" s="53">
        <v>0</v>
      </c>
      <c r="N935" s="54" t="s">
        <v>2212</v>
      </c>
    </row>
    <row r="936" spans="1:14" x14ac:dyDescent="0.15">
      <c r="A936" s="58" t="s">
        <v>1133</v>
      </c>
      <c r="B936" s="52">
        <v>2</v>
      </c>
      <c r="C936" s="52" t="str">
        <f t="shared" si="14"/>
        <v/>
      </c>
      <c r="D936" s="52" t="s">
        <v>4062</v>
      </c>
      <c r="E936" s="53" t="s">
        <v>1113</v>
      </c>
      <c r="F936" s="53"/>
      <c r="G936" s="53" t="s">
        <v>55</v>
      </c>
      <c r="H936" s="53" t="s">
        <v>34</v>
      </c>
      <c r="I936" s="53" t="s">
        <v>18</v>
      </c>
      <c r="J936" s="53"/>
      <c r="K936" s="53">
        <v>2</v>
      </c>
      <c r="L936" s="53">
        <v>3</v>
      </c>
      <c r="M936" s="53">
        <v>2</v>
      </c>
      <c r="N936" s="54" t="s">
        <v>1134</v>
      </c>
    </row>
    <row r="937" spans="1:14" x14ac:dyDescent="0.15">
      <c r="A937" s="52" t="s">
        <v>1135</v>
      </c>
      <c r="B937" s="52">
        <v>2</v>
      </c>
      <c r="C937" s="52" t="str">
        <f t="shared" si="14"/>
        <v/>
      </c>
      <c r="D937" s="52" t="s">
        <v>4062</v>
      </c>
      <c r="E937" s="53" t="s">
        <v>1113</v>
      </c>
      <c r="F937" s="53"/>
      <c r="G937" s="53" t="s">
        <v>55</v>
      </c>
      <c r="H937" s="53" t="s">
        <v>24</v>
      </c>
      <c r="I937" s="53" t="s">
        <v>18</v>
      </c>
      <c r="J937" s="53"/>
      <c r="K937" s="53">
        <v>3</v>
      </c>
      <c r="L937" s="53">
        <v>3</v>
      </c>
      <c r="M937" s="53">
        <v>3</v>
      </c>
      <c r="N937" s="54" t="s">
        <v>2223</v>
      </c>
    </row>
    <row r="938" spans="1:14" x14ac:dyDescent="0.15">
      <c r="A938" s="55" t="s">
        <v>1136</v>
      </c>
      <c r="B938" s="55">
        <v>1</v>
      </c>
      <c r="C938" s="52" t="str">
        <f t="shared" si="14"/>
        <v/>
      </c>
      <c r="D938" s="52" t="s">
        <v>4062</v>
      </c>
      <c r="E938" s="56" t="s">
        <v>1113</v>
      </c>
      <c r="F938" s="56"/>
      <c r="G938" s="56" t="s">
        <v>55</v>
      </c>
      <c r="H938" s="56" t="s">
        <v>231</v>
      </c>
      <c r="I938" s="56" t="s">
        <v>18</v>
      </c>
      <c r="J938" s="56" t="s">
        <v>59</v>
      </c>
      <c r="K938" s="56">
        <v>3</v>
      </c>
      <c r="L938" s="56">
        <v>2</v>
      </c>
      <c r="M938" s="56">
        <v>2</v>
      </c>
      <c r="N938" s="57" t="s">
        <v>2219</v>
      </c>
    </row>
    <row r="939" spans="1:14" x14ac:dyDescent="0.15">
      <c r="A939" s="55" t="s">
        <v>1137</v>
      </c>
      <c r="B939" s="55">
        <v>2</v>
      </c>
      <c r="C939" s="52" t="str">
        <f t="shared" si="14"/>
        <v/>
      </c>
      <c r="D939" s="52" t="s">
        <v>4062</v>
      </c>
      <c r="E939" s="56" t="s">
        <v>1113</v>
      </c>
      <c r="F939" s="56"/>
      <c r="G939" s="56" t="s">
        <v>55</v>
      </c>
      <c r="H939" s="56" t="s">
        <v>34</v>
      </c>
      <c r="I939" s="56" t="s">
        <v>18</v>
      </c>
      <c r="J939" s="56" t="s">
        <v>59</v>
      </c>
      <c r="K939" s="56">
        <v>4</v>
      </c>
      <c r="L939" s="56">
        <v>2</v>
      </c>
      <c r="M939" s="56">
        <v>4</v>
      </c>
      <c r="N939" s="57" t="s">
        <v>1138</v>
      </c>
    </row>
    <row r="940" spans="1:14" x14ac:dyDescent="0.15">
      <c r="A940" s="52" t="s">
        <v>1139</v>
      </c>
      <c r="B940" s="52">
        <v>0</v>
      </c>
      <c r="C940" s="52" t="str">
        <f t="shared" si="14"/>
        <v/>
      </c>
      <c r="D940" s="52" t="s">
        <v>4062</v>
      </c>
      <c r="E940" s="53" t="s">
        <v>1113</v>
      </c>
      <c r="F940" s="53"/>
      <c r="G940" s="53" t="s">
        <v>55</v>
      </c>
      <c r="H940" s="53" t="s">
        <v>231</v>
      </c>
      <c r="I940" s="53" t="s">
        <v>87</v>
      </c>
      <c r="J940" s="53"/>
      <c r="K940" s="53">
        <v>5</v>
      </c>
      <c r="L940" s="53">
        <v>2</v>
      </c>
      <c r="M940" s="53">
        <v>0</v>
      </c>
      <c r="N940" s="54" t="s">
        <v>2224</v>
      </c>
    </row>
    <row r="941" spans="1:14" x14ac:dyDescent="0.15">
      <c r="A941" s="55" t="s">
        <v>2221</v>
      </c>
      <c r="B941" s="55">
        <v>0</v>
      </c>
      <c r="C941" s="52" t="str">
        <f t="shared" si="14"/>
        <v/>
      </c>
      <c r="D941" s="52" t="s">
        <v>4062</v>
      </c>
      <c r="E941" s="56" t="s">
        <v>1113</v>
      </c>
      <c r="F941" s="56"/>
      <c r="G941" s="56" t="s">
        <v>55</v>
      </c>
      <c r="H941" s="56" t="s">
        <v>30</v>
      </c>
      <c r="I941" s="56" t="s">
        <v>18</v>
      </c>
      <c r="J941" s="56" t="s">
        <v>59</v>
      </c>
      <c r="K941" s="56">
        <v>5</v>
      </c>
      <c r="L941" s="56">
        <v>3</v>
      </c>
      <c r="M941" s="56">
        <v>7</v>
      </c>
      <c r="N941" s="57" t="s">
        <v>2222</v>
      </c>
    </row>
    <row r="942" spans="1:14" x14ac:dyDescent="0.15">
      <c r="A942" s="52" t="s">
        <v>1140</v>
      </c>
      <c r="B942" s="52">
        <v>2</v>
      </c>
      <c r="C942" s="52" t="str">
        <f t="shared" si="14"/>
        <v/>
      </c>
      <c r="D942" s="52" t="s">
        <v>4062</v>
      </c>
      <c r="E942" s="53" t="s">
        <v>1113</v>
      </c>
      <c r="F942" s="53"/>
      <c r="G942" s="53" t="s">
        <v>23</v>
      </c>
      <c r="H942" s="53" t="s">
        <v>24</v>
      </c>
      <c r="I942" s="53" t="s">
        <v>20</v>
      </c>
      <c r="J942" s="53"/>
      <c r="K942" s="53">
        <v>0</v>
      </c>
      <c r="L942" s="53">
        <v>0</v>
      </c>
      <c r="M942" s="53">
        <v>0</v>
      </c>
      <c r="N942" s="54" t="s">
        <v>1141</v>
      </c>
    </row>
    <row r="943" spans="1:14" x14ac:dyDescent="0.15">
      <c r="A943" s="52" t="s">
        <v>1142</v>
      </c>
      <c r="B943" s="52">
        <v>2</v>
      </c>
      <c r="C943" s="52" t="str">
        <f t="shared" si="14"/>
        <v/>
      </c>
      <c r="D943" s="52">
        <v>1</v>
      </c>
      <c r="E943" s="53" t="s">
        <v>1113</v>
      </c>
      <c r="F943" s="53"/>
      <c r="G943" s="53" t="s">
        <v>23</v>
      </c>
      <c r="H943" s="53" t="s">
        <v>24</v>
      </c>
      <c r="I943" s="53" t="s">
        <v>18</v>
      </c>
      <c r="J943" s="53"/>
      <c r="K943" s="53">
        <v>1</v>
      </c>
      <c r="L943" s="53">
        <v>2</v>
      </c>
      <c r="M943" s="53">
        <v>1</v>
      </c>
      <c r="N943" s="54" t="s">
        <v>2216</v>
      </c>
    </row>
    <row r="944" spans="1:14" x14ac:dyDescent="0.15">
      <c r="A944" s="52" t="s">
        <v>1143</v>
      </c>
      <c r="B944" s="52">
        <v>1</v>
      </c>
      <c r="C944" s="52" t="str">
        <f t="shared" si="14"/>
        <v/>
      </c>
      <c r="D944" s="52">
        <v>1</v>
      </c>
      <c r="E944" s="53" t="s">
        <v>1113</v>
      </c>
      <c r="F944" s="53"/>
      <c r="G944" s="53" t="s">
        <v>23</v>
      </c>
      <c r="H944" s="53" t="s">
        <v>34</v>
      </c>
      <c r="I944" s="53" t="s">
        <v>20</v>
      </c>
      <c r="J944" s="53"/>
      <c r="K944" s="53">
        <v>3</v>
      </c>
      <c r="L944" s="53">
        <v>0</v>
      </c>
      <c r="M944" s="53">
        <v>0</v>
      </c>
      <c r="N944" s="54" t="s">
        <v>2232</v>
      </c>
    </row>
    <row r="945" spans="1:14" x14ac:dyDescent="0.15">
      <c r="A945" s="52" t="s">
        <v>1144</v>
      </c>
      <c r="B945" s="52">
        <v>2</v>
      </c>
      <c r="C945" s="52" t="str">
        <f t="shared" si="14"/>
        <v/>
      </c>
      <c r="D945" s="52" t="s">
        <v>4062</v>
      </c>
      <c r="E945" s="53" t="s">
        <v>1113</v>
      </c>
      <c r="F945" s="53"/>
      <c r="G945" s="53" t="s">
        <v>23</v>
      </c>
      <c r="H945" s="53" t="s">
        <v>34</v>
      </c>
      <c r="I945" s="53" t="s">
        <v>20</v>
      </c>
      <c r="J945" s="53"/>
      <c r="K945" s="53">
        <v>3</v>
      </c>
      <c r="L945" s="53">
        <v>0</v>
      </c>
      <c r="M945" s="53">
        <v>0</v>
      </c>
      <c r="N945" s="54" t="s">
        <v>3590</v>
      </c>
    </row>
    <row r="946" spans="1:14" x14ac:dyDescent="0.15">
      <c r="A946" s="52" t="s">
        <v>1145</v>
      </c>
      <c r="B946" s="52">
        <v>1</v>
      </c>
      <c r="C946" s="52" t="str">
        <f t="shared" si="14"/>
        <v/>
      </c>
      <c r="D946" s="52" t="s">
        <v>4062</v>
      </c>
      <c r="E946" s="53" t="s">
        <v>1113</v>
      </c>
      <c r="F946" s="53"/>
      <c r="G946" s="53" t="s">
        <v>23</v>
      </c>
      <c r="H946" s="53" t="s">
        <v>231</v>
      </c>
      <c r="I946" s="53" t="s">
        <v>18</v>
      </c>
      <c r="J946" s="53"/>
      <c r="K946" s="53">
        <v>3</v>
      </c>
      <c r="L946" s="53">
        <v>3</v>
      </c>
      <c r="M946" s="53">
        <v>4</v>
      </c>
      <c r="N946" s="54" t="s">
        <v>2243</v>
      </c>
    </row>
    <row r="947" spans="1:14" x14ac:dyDescent="0.15">
      <c r="A947" s="55" t="s">
        <v>1146</v>
      </c>
      <c r="B947" s="55">
        <v>2</v>
      </c>
      <c r="C947" s="52" t="str">
        <f t="shared" si="14"/>
        <v/>
      </c>
      <c r="D947" s="52" t="s">
        <v>4062</v>
      </c>
      <c r="E947" s="56" t="s">
        <v>1113</v>
      </c>
      <c r="F947" s="56"/>
      <c r="G947" s="56" t="s">
        <v>23</v>
      </c>
      <c r="H947" s="56" t="s">
        <v>24</v>
      </c>
      <c r="I947" s="56" t="s">
        <v>18</v>
      </c>
      <c r="J947" s="56"/>
      <c r="K947" s="56">
        <v>5</v>
      </c>
      <c r="L947" s="56">
        <v>5</v>
      </c>
      <c r="M947" s="56">
        <v>5</v>
      </c>
      <c r="N947" s="57" t="s">
        <v>2246</v>
      </c>
    </row>
    <row r="948" spans="1:14" x14ac:dyDescent="0.15">
      <c r="A948" s="56" t="s">
        <v>1147</v>
      </c>
      <c r="B948" s="55">
        <v>2</v>
      </c>
      <c r="C948" s="52" t="str">
        <f t="shared" si="14"/>
        <v/>
      </c>
      <c r="D948" s="52">
        <v>2</v>
      </c>
      <c r="E948" s="56" t="s">
        <v>1113</v>
      </c>
      <c r="F948" s="56"/>
      <c r="G948" s="56" t="s">
        <v>23</v>
      </c>
      <c r="H948" s="56" t="s">
        <v>34</v>
      </c>
      <c r="I948" s="56" t="s">
        <v>18</v>
      </c>
      <c r="J948" s="56"/>
      <c r="K948" s="56">
        <v>6</v>
      </c>
      <c r="L948" s="56">
        <v>5</v>
      </c>
      <c r="M948" s="56">
        <v>5</v>
      </c>
      <c r="N948" s="57" t="s">
        <v>2259</v>
      </c>
    </row>
    <row r="949" spans="1:14" x14ac:dyDescent="0.15">
      <c r="A949" s="52" t="s">
        <v>1148</v>
      </c>
      <c r="B949" s="52">
        <v>1</v>
      </c>
      <c r="C949" s="52" t="str">
        <f t="shared" si="14"/>
        <v/>
      </c>
      <c r="D949" s="52" t="s">
        <v>4062</v>
      </c>
      <c r="E949" s="53" t="s">
        <v>1113</v>
      </c>
      <c r="F949" s="53"/>
      <c r="G949" s="53" t="s">
        <v>23</v>
      </c>
      <c r="H949" s="53" t="s">
        <v>231</v>
      </c>
      <c r="I949" s="53" t="s">
        <v>20</v>
      </c>
      <c r="J949" s="53"/>
      <c r="K949" s="53">
        <v>7</v>
      </c>
      <c r="L949" s="53">
        <v>0</v>
      </c>
      <c r="M949" s="53">
        <v>0</v>
      </c>
      <c r="N949" s="54" t="s">
        <v>3593</v>
      </c>
    </row>
    <row r="950" spans="1:14" x14ac:dyDescent="0.15">
      <c r="A950" s="52" t="s">
        <v>1149</v>
      </c>
      <c r="B950" s="52">
        <v>0</v>
      </c>
      <c r="C950" s="52" t="str">
        <f t="shared" si="14"/>
        <v/>
      </c>
      <c r="D950" s="52" t="s">
        <v>4062</v>
      </c>
      <c r="E950" s="53" t="s">
        <v>1113</v>
      </c>
      <c r="F950" s="53"/>
      <c r="G950" s="53" t="s">
        <v>23</v>
      </c>
      <c r="H950" s="53" t="s">
        <v>30</v>
      </c>
      <c r="I950" s="53" t="s">
        <v>18</v>
      </c>
      <c r="J950" s="53"/>
      <c r="K950" s="53">
        <v>7</v>
      </c>
      <c r="L950" s="53">
        <v>5</v>
      </c>
      <c r="M950" s="53">
        <v>5</v>
      </c>
      <c r="N950" s="54" t="s">
        <v>2248</v>
      </c>
    </row>
    <row r="951" spans="1:14" x14ac:dyDescent="0.15">
      <c r="A951" s="52" t="s">
        <v>2238</v>
      </c>
      <c r="B951" s="52">
        <v>2</v>
      </c>
      <c r="C951" s="52" t="str">
        <f t="shared" si="14"/>
        <v/>
      </c>
      <c r="D951" s="52">
        <v>2</v>
      </c>
      <c r="E951" s="53" t="s">
        <v>1113</v>
      </c>
      <c r="F951" s="53"/>
      <c r="G951" s="53" t="s">
        <v>79</v>
      </c>
      <c r="H951" s="53" t="s">
        <v>24</v>
      </c>
      <c r="I951" s="53" t="s">
        <v>18</v>
      </c>
      <c r="J951" s="53" t="s">
        <v>31</v>
      </c>
      <c r="K951" s="53">
        <v>1</v>
      </c>
      <c r="L951" s="53">
        <v>2</v>
      </c>
      <c r="M951" s="53">
        <v>1</v>
      </c>
      <c r="N951" s="54" t="s">
        <v>1152</v>
      </c>
    </row>
    <row r="952" spans="1:14" x14ac:dyDescent="0.15">
      <c r="A952" s="55" t="s">
        <v>1150</v>
      </c>
      <c r="B952" s="55">
        <v>2</v>
      </c>
      <c r="C952" s="52" t="str">
        <f t="shared" si="14"/>
        <v/>
      </c>
      <c r="D952" s="52" t="s">
        <v>4062</v>
      </c>
      <c r="E952" s="56" t="s">
        <v>1113</v>
      </c>
      <c r="F952" s="56"/>
      <c r="G952" s="56" t="s">
        <v>79</v>
      </c>
      <c r="H952" s="56" t="s">
        <v>24</v>
      </c>
      <c r="I952" s="56" t="s">
        <v>20</v>
      </c>
      <c r="J952" s="56"/>
      <c r="K952" s="56">
        <v>1</v>
      </c>
      <c r="L952" s="56">
        <v>0</v>
      </c>
      <c r="M952" s="56">
        <v>0</v>
      </c>
      <c r="N952" s="57" t="s">
        <v>1151</v>
      </c>
    </row>
    <row r="953" spans="1:14" x14ac:dyDescent="0.15">
      <c r="A953" s="52" t="s">
        <v>1153</v>
      </c>
      <c r="B953" s="52">
        <v>2</v>
      </c>
      <c r="C953" s="52" t="str">
        <f t="shared" si="14"/>
        <v/>
      </c>
      <c r="D953" s="52" t="s">
        <v>4062</v>
      </c>
      <c r="E953" s="53" t="s">
        <v>1113</v>
      </c>
      <c r="F953" s="53"/>
      <c r="G953" s="53" t="s">
        <v>79</v>
      </c>
      <c r="H953" s="53" t="s">
        <v>34</v>
      </c>
      <c r="I953" s="53" t="s">
        <v>20</v>
      </c>
      <c r="J953" s="53"/>
      <c r="K953" s="53">
        <v>1</v>
      </c>
      <c r="L953" s="53">
        <v>0</v>
      </c>
      <c r="M953" s="53">
        <v>0</v>
      </c>
      <c r="N953" s="54" t="s">
        <v>1154</v>
      </c>
    </row>
    <row r="954" spans="1:14" x14ac:dyDescent="0.15">
      <c r="A954" s="52" t="s">
        <v>2258</v>
      </c>
      <c r="B954" s="52">
        <v>1</v>
      </c>
      <c r="C954" s="52" t="str">
        <f t="shared" si="14"/>
        <v/>
      </c>
      <c r="D954" s="52" t="s">
        <v>4062</v>
      </c>
      <c r="E954" s="53" t="s">
        <v>1113</v>
      </c>
      <c r="F954" s="53"/>
      <c r="G954" s="53" t="s">
        <v>79</v>
      </c>
      <c r="H954" s="53" t="s">
        <v>231</v>
      </c>
      <c r="I954" s="53" t="s">
        <v>18</v>
      </c>
      <c r="J954" s="53"/>
      <c r="K954" s="53">
        <v>1</v>
      </c>
      <c r="L954" s="53">
        <v>1</v>
      </c>
      <c r="M954" s="53">
        <v>2</v>
      </c>
      <c r="N954" s="54" t="s">
        <v>1155</v>
      </c>
    </row>
    <row r="955" spans="1:14" x14ac:dyDescent="0.15">
      <c r="A955" s="55" t="s">
        <v>1156</v>
      </c>
      <c r="B955" s="55">
        <v>2</v>
      </c>
      <c r="C955" s="52" t="str">
        <f t="shared" si="14"/>
        <v/>
      </c>
      <c r="D955" s="52" t="s">
        <v>4062</v>
      </c>
      <c r="E955" s="56" t="s">
        <v>1113</v>
      </c>
      <c r="F955" s="56"/>
      <c r="G955" s="56" t="s">
        <v>79</v>
      </c>
      <c r="H955" s="56" t="s">
        <v>24</v>
      </c>
      <c r="I955" s="56" t="s">
        <v>18</v>
      </c>
      <c r="J955" s="56"/>
      <c r="K955" s="56">
        <v>2</v>
      </c>
      <c r="L955" s="56">
        <v>1</v>
      </c>
      <c r="M955" s="56">
        <v>1</v>
      </c>
      <c r="N955" s="57" t="s">
        <v>1157</v>
      </c>
    </row>
    <row r="956" spans="1:14" x14ac:dyDescent="0.15">
      <c r="A956" s="52" t="s">
        <v>1158</v>
      </c>
      <c r="B956" s="52">
        <v>0</v>
      </c>
      <c r="C956" s="52" t="str">
        <f t="shared" si="14"/>
        <v/>
      </c>
      <c r="D956" s="52" t="s">
        <v>4062</v>
      </c>
      <c r="E956" s="53" t="s">
        <v>1113</v>
      </c>
      <c r="F956" s="53"/>
      <c r="G956" s="53" t="s">
        <v>79</v>
      </c>
      <c r="H956" s="53" t="s">
        <v>231</v>
      </c>
      <c r="I956" s="53" t="s">
        <v>20</v>
      </c>
      <c r="J956" s="53"/>
      <c r="K956" s="53">
        <v>3</v>
      </c>
      <c r="L956" s="53">
        <v>0</v>
      </c>
      <c r="M956" s="53">
        <v>0</v>
      </c>
      <c r="N956" s="54" t="s">
        <v>4006</v>
      </c>
    </row>
    <row r="957" spans="1:14" x14ac:dyDescent="0.15">
      <c r="A957" s="55" t="s">
        <v>1159</v>
      </c>
      <c r="B957" s="55">
        <v>1</v>
      </c>
      <c r="C957" s="52" t="str">
        <f t="shared" si="14"/>
        <v/>
      </c>
      <c r="D957" s="52" t="s">
        <v>4062</v>
      </c>
      <c r="E957" s="56" t="s">
        <v>1113</v>
      </c>
      <c r="F957" s="56"/>
      <c r="G957" s="56" t="s">
        <v>79</v>
      </c>
      <c r="H957" s="56" t="s">
        <v>30</v>
      </c>
      <c r="I957" s="56" t="s">
        <v>18</v>
      </c>
      <c r="J957" s="56"/>
      <c r="K957" s="56">
        <v>3</v>
      </c>
      <c r="L957" s="56">
        <v>2</v>
      </c>
      <c r="M957" s="56">
        <v>2</v>
      </c>
      <c r="N957" s="57" t="s">
        <v>2264</v>
      </c>
    </row>
    <row r="958" spans="1:14" x14ac:dyDescent="0.15">
      <c r="A958" s="52" t="s">
        <v>1160</v>
      </c>
      <c r="B958" s="52">
        <v>1</v>
      </c>
      <c r="C958" s="52" t="str">
        <f t="shared" si="14"/>
        <v/>
      </c>
      <c r="D958" s="52" t="s">
        <v>4062</v>
      </c>
      <c r="E958" s="53" t="s">
        <v>1113</v>
      </c>
      <c r="F958" s="53"/>
      <c r="G958" s="53" t="s">
        <v>79</v>
      </c>
      <c r="H958" s="53" t="s">
        <v>34</v>
      </c>
      <c r="I958" s="53" t="s">
        <v>18</v>
      </c>
      <c r="J958" s="53"/>
      <c r="K958" s="53">
        <v>5</v>
      </c>
      <c r="L958" s="53">
        <v>4</v>
      </c>
      <c r="M958" s="53">
        <v>4</v>
      </c>
      <c r="N958" s="54" t="s">
        <v>1161</v>
      </c>
    </row>
    <row r="959" spans="1:14" x14ac:dyDescent="0.15">
      <c r="A959" s="52" t="s">
        <v>1162</v>
      </c>
      <c r="B959" s="52">
        <v>2</v>
      </c>
      <c r="C959" s="52" t="str">
        <f t="shared" si="14"/>
        <v/>
      </c>
      <c r="D959" s="52" t="s">
        <v>4062</v>
      </c>
      <c r="E959" s="53" t="s">
        <v>1113</v>
      </c>
      <c r="F959" s="53"/>
      <c r="G959" s="53" t="s">
        <v>79</v>
      </c>
      <c r="H959" s="53" t="s">
        <v>34</v>
      </c>
      <c r="I959" s="53" t="s">
        <v>18</v>
      </c>
      <c r="J959" s="53"/>
      <c r="K959" s="53">
        <v>7</v>
      </c>
      <c r="L959" s="53">
        <v>6</v>
      </c>
      <c r="M959" s="53">
        <v>6</v>
      </c>
      <c r="N959" s="54" t="s">
        <v>1163</v>
      </c>
    </row>
    <row r="960" spans="1:14" x14ac:dyDescent="0.15">
      <c r="A960" s="52" t="s">
        <v>1164</v>
      </c>
      <c r="B960" s="52">
        <v>2</v>
      </c>
      <c r="C960" s="52" t="str">
        <f t="shared" si="14"/>
        <v/>
      </c>
      <c r="D960" s="52" t="s">
        <v>4062</v>
      </c>
      <c r="E960" s="53" t="s">
        <v>1113</v>
      </c>
      <c r="F960" s="53"/>
      <c r="G960" s="53" t="s">
        <v>95</v>
      </c>
      <c r="H960" s="53" t="s">
        <v>24</v>
      </c>
      <c r="I960" s="53" t="s">
        <v>20</v>
      </c>
      <c r="J960" s="53"/>
      <c r="K960" s="53">
        <v>1</v>
      </c>
      <c r="L960" s="53">
        <v>0</v>
      </c>
      <c r="M960" s="53">
        <v>0</v>
      </c>
      <c r="N960" s="54" t="s">
        <v>1165</v>
      </c>
    </row>
    <row r="961" spans="1:14" x14ac:dyDescent="0.15">
      <c r="A961" s="52" t="s">
        <v>1166</v>
      </c>
      <c r="B961" s="52">
        <v>2</v>
      </c>
      <c r="C961" s="52" t="str">
        <f t="shared" si="14"/>
        <v/>
      </c>
      <c r="D961" s="52">
        <v>1</v>
      </c>
      <c r="E961" s="53" t="s">
        <v>1113</v>
      </c>
      <c r="F961" s="53"/>
      <c r="G961" s="53" t="s">
        <v>95</v>
      </c>
      <c r="H961" s="53" t="s">
        <v>34</v>
      </c>
      <c r="I961" s="53" t="s">
        <v>20</v>
      </c>
      <c r="J961" s="53"/>
      <c r="K961" s="53">
        <v>1</v>
      </c>
      <c r="L961" s="53">
        <v>0</v>
      </c>
      <c r="M961" s="53">
        <v>0</v>
      </c>
      <c r="N961" s="54" t="s">
        <v>1167</v>
      </c>
    </row>
    <row r="962" spans="1:14" x14ac:dyDescent="0.15">
      <c r="A962" s="55" t="s">
        <v>1168</v>
      </c>
      <c r="B962" s="55">
        <v>1</v>
      </c>
      <c r="C962" s="52" t="str">
        <f t="shared" si="14"/>
        <v/>
      </c>
      <c r="D962" s="52" t="s">
        <v>4062</v>
      </c>
      <c r="E962" s="56" t="s">
        <v>1113</v>
      </c>
      <c r="F962" s="56"/>
      <c r="G962" s="56" t="s">
        <v>95</v>
      </c>
      <c r="H962" s="56" t="s">
        <v>231</v>
      </c>
      <c r="I962" s="56" t="s">
        <v>18</v>
      </c>
      <c r="J962" s="56" t="s">
        <v>38</v>
      </c>
      <c r="K962" s="56">
        <v>2</v>
      </c>
      <c r="L962" s="56">
        <v>2</v>
      </c>
      <c r="M962" s="56">
        <v>3</v>
      </c>
      <c r="N962" s="57" t="s">
        <v>2229</v>
      </c>
    </row>
    <row r="963" spans="1:14" x14ac:dyDescent="0.15">
      <c r="A963" s="52" t="s">
        <v>1169</v>
      </c>
      <c r="B963" s="52">
        <v>2</v>
      </c>
      <c r="C963" s="52" t="str">
        <f t="shared" ref="C963:C1026" si="15">IF(D963="","",IF(D963&gt;B963,D963-B963,""))</f>
        <v/>
      </c>
      <c r="D963" s="52" t="s">
        <v>4062</v>
      </c>
      <c r="E963" s="53" t="s">
        <v>1113</v>
      </c>
      <c r="F963" s="53"/>
      <c r="G963" s="53" t="s">
        <v>95</v>
      </c>
      <c r="H963" s="53" t="s">
        <v>24</v>
      </c>
      <c r="I963" s="53" t="s">
        <v>18</v>
      </c>
      <c r="J963" s="53"/>
      <c r="K963" s="53">
        <v>3</v>
      </c>
      <c r="L963" s="53">
        <v>3</v>
      </c>
      <c r="M963" s="53">
        <v>4</v>
      </c>
      <c r="N963" s="54" t="s">
        <v>303</v>
      </c>
    </row>
    <row r="964" spans="1:14" x14ac:dyDescent="0.15">
      <c r="A964" s="52" t="s">
        <v>1170</v>
      </c>
      <c r="B964" s="52">
        <v>2</v>
      </c>
      <c r="C964" s="52" t="str">
        <f t="shared" si="15"/>
        <v/>
      </c>
      <c r="D964" s="52">
        <v>1</v>
      </c>
      <c r="E964" s="53" t="s">
        <v>1113</v>
      </c>
      <c r="F964" s="53"/>
      <c r="G964" s="53" t="s">
        <v>95</v>
      </c>
      <c r="H964" s="53" t="s">
        <v>34</v>
      </c>
      <c r="I964" s="53" t="s">
        <v>20</v>
      </c>
      <c r="J964" s="53"/>
      <c r="K964" s="53">
        <v>4</v>
      </c>
      <c r="L964" s="53">
        <v>0</v>
      </c>
      <c r="M964" s="53">
        <v>0</v>
      </c>
      <c r="N964" s="54" t="s">
        <v>2228</v>
      </c>
    </row>
    <row r="965" spans="1:14" x14ac:dyDescent="0.15">
      <c r="A965" s="55" t="s">
        <v>1171</v>
      </c>
      <c r="B965" s="55">
        <v>2</v>
      </c>
      <c r="C965" s="52" t="str">
        <f t="shared" si="15"/>
        <v/>
      </c>
      <c r="D965" s="52" t="s">
        <v>4062</v>
      </c>
      <c r="E965" s="56" t="s">
        <v>1113</v>
      </c>
      <c r="F965" s="56"/>
      <c r="G965" s="56" t="s">
        <v>95</v>
      </c>
      <c r="H965" s="56" t="s">
        <v>24</v>
      </c>
      <c r="I965" s="56" t="s">
        <v>18</v>
      </c>
      <c r="J965" s="56"/>
      <c r="K965" s="56">
        <v>5</v>
      </c>
      <c r="L965" s="56">
        <v>5</v>
      </c>
      <c r="M965" s="56">
        <v>5</v>
      </c>
      <c r="N965" s="57" t="s">
        <v>2241</v>
      </c>
    </row>
    <row r="966" spans="1:14" x14ac:dyDescent="0.15">
      <c r="A966" s="58" t="s">
        <v>1172</v>
      </c>
      <c r="B966" s="52">
        <v>2</v>
      </c>
      <c r="C966" s="52" t="str">
        <f t="shared" si="15"/>
        <v/>
      </c>
      <c r="D966" s="52" t="s">
        <v>4062</v>
      </c>
      <c r="E966" s="53" t="s">
        <v>1113</v>
      </c>
      <c r="F966" s="53"/>
      <c r="G966" s="53" t="s">
        <v>95</v>
      </c>
      <c r="H966" s="53" t="s">
        <v>34</v>
      </c>
      <c r="I966" s="53" t="s">
        <v>18</v>
      </c>
      <c r="J966" s="53" t="s">
        <v>35</v>
      </c>
      <c r="K966" s="53">
        <v>5</v>
      </c>
      <c r="L966" s="53">
        <v>5</v>
      </c>
      <c r="M966" s="53">
        <v>6</v>
      </c>
      <c r="N966" s="54" t="s">
        <v>1173</v>
      </c>
    </row>
    <row r="967" spans="1:14" x14ac:dyDescent="0.15">
      <c r="A967" s="52" t="s">
        <v>1174</v>
      </c>
      <c r="B967" s="52">
        <v>0</v>
      </c>
      <c r="C967" s="52" t="str">
        <f t="shared" si="15"/>
        <v/>
      </c>
      <c r="D967" s="52" t="s">
        <v>4062</v>
      </c>
      <c r="E967" s="53" t="s">
        <v>1113</v>
      </c>
      <c r="F967" s="53"/>
      <c r="G967" s="53" t="s">
        <v>95</v>
      </c>
      <c r="H967" s="53" t="s">
        <v>30</v>
      </c>
      <c r="I967" s="53" t="s">
        <v>18</v>
      </c>
      <c r="J967" s="53"/>
      <c r="K967" s="53">
        <v>5</v>
      </c>
      <c r="L967" s="53">
        <v>5</v>
      </c>
      <c r="M967" s="53">
        <v>5</v>
      </c>
      <c r="N967" s="54" t="s">
        <v>2211</v>
      </c>
    </row>
    <row r="968" spans="1:14" x14ac:dyDescent="0.15">
      <c r="A968" s="52" t="s">
        <v>1175</v>
      </c>
      <c r="B968" s="52">
        <v>1</v>
      </c>
      <c r="C968" s="52" t="str">
        <f t="shared" si="15"/>
        <v/>
      </c>
      <c r="D968" s="52">
        <v>1</v>
      </c>
      <c r="E968" s="53" t="s">
        <v>1113</v>
      </c>
      <c r="F968" s="53"/>
      <c r="G968" s="53" t="s">
        <v>95</v>
      </c>
      <c r="H968" s="53" t="s">
        <v>231</v>
      </c>
      <c r="I968" s="53" t="s">
        <v>20</v>
      </c>
      <c r="J968" s="53"/>
      <c r="K968" s="53">
        <v>6</v>
      </c>
      <c r="L968" s="53">
        <v>0</v>
      </c>
      <c r="M968" s="53">
        <v>0</v>
      </c>
      <c r="N968" s="54" t="s">
        <v>3594</v>
      </c>
    </row>
    <row r="969" spans="1:14" x14ac:dyDescent="0.15">
      <c r="A969" s="52" t="s">
        <v>1176</v>
      </c>
      <c r="B969" s="52">
        <v>2</v>
      </c>
      <c r="C969" s="52" t="str">
        <f t="shared" si="15"/>
        <v/>
      </c>
      <c r="D969" s="52" t="s">
        <v>4062</v>
      </c>
      <c r="E969" s="53" t="s">
        <v>1113</v>
      </c>
      <c r="F969" s="53"/>
      <c r="G969" s="53" t="s">
        <v>2088</v>
      </c>
      <c r="H969" s="53" t="s">
        <v>34</v>
      </c>
      <c r="I969" s="53" t="s">
        <v>20</v>
      </c>
      <c r="J969" s="53"/>
      <c r="K969" s="53">
        <v>0</v>
      </c>
      <c r="L969" s="53">
        <v>0</v>
      </c>
      <c r="M969" s="53">
        <v>0</v>
      </c>
      <c r="N969" s="54" t="s">
        <v>2234</v>
      </c>
    </row>
    <row r="970" spans="1:14" x14ac:dyDescent="0.15">
      <c r="A970" s="52" t="s">
        <v>1177</v>
      </c>
      <c r="B970" s="52">
        <v>0</v>
      </c>
      <c r="C970" s="52" t="str">
        <f t="shared" si="15"/>
        <v/>
      </c>
      <c r="D970" s="52" t="s">
        <v>4062</v>
      </c>
      <c r="E970" s="53" t="s">
        <v>1113</v>
      </c>
      <c r="F970" s="53"/>
      <c r="G970" s="53" t="s">
        <v>2088</v>
      </c>
      <c r="H970" s="53" t="s">
        <v>24</v>
      </c>
      <c r="I970" s="53" t="s">
        <v>20</v>
      </c>
      <c r="J970" s="53"/>
      <c r="K970" s="53">
        <v>2</v>
      </c>
      <c r="L970" s="53">
        <v>0</v>
      </c>
      <c r="M970" s="53">
        <v>0</v>
      </c>
      <c r="N970" s="54" t="s">
        <v>3595</v>
      </c>
    </row>
    <row r="971" spans="1:14" x14ac:dyDescent="0.15">
      <c r="A971" s="52" t="s">
        <v>1178</v>
      </c>
      <c r="B971" s="52">
        <v>2</v>
      </c>
      <c r="C971" s="52" t="str">
        <f t="shared" si="15"/>
        <v/>
      </c>
      <c r="D971" s="52" t="s">
        <v>4062</v>
      </c>
      <c r="E971" s="53" t="s">
        <v>1113</v>
      </c>
      <c r="F971" s="53"/>
      <c r="G971" s="53" t="s">
        <v>2088</v>
      </c>
      <c r="H971" s="53" t="s">
        <v>24</v>
      </c>
      <c r="I971" s="53" t="s">
        <v>18</v>
      </c>
      <c r="J971" s="53"/>
      <c r="K971" s="53">
        <v>2</v>
      </c>
      <c r="L971" s="53">
        <v>1</v>
      </c>
      <c r="M971" s="53">
        <v>1</v>
      </c>
      <c r="N971" s="54" t="s">
        <v>1179</v>
      </c>
    </row>
    <row r="972" spans="1:14" x14ac:dyDescent="0.15">
      <c r="A972" s="52" t="s">
        <v>1180</v>
      </c>
      <c r="B972" s="52">
        <v>2</v>
      </c>
      <c r="C972" s="52" t="str">
        <f t="shared" si="15"/>
        <v/>
      </c>
      <c r="D972" s="52" t="s">
        <v>4062</v>
      </c>
      <c r="E972" s="53" t="s">
        <v>1113</v>
      </c>
      <c r="F972" s="53"/>
      <c r="G972" s="53" t="s">
        <v>2088</v>
      </c>
      <c r="H972" s="53" t="s">
        <v>34</v>
      </c>
      <c r="I972" s="53" t="s">
        <v>18</v>
      </c>
      <c r="J972" s="53"/>
      <c r="K972" s="53">
        <v>2</v>
      </c>
      <c r="L972" s="53">
        <v>2</v>
      </c>
      <c r="M972" s="53">
        <v>3</v>
      </c>
      <c r="N972" s="54" t="s">
        <v>1181</v>
      </c>
    </row>
    <row r="973" spans="1:14" x14ac:dyDescent="0.15">
      <c r="A973" s="52" t="s">
        <v>1182</v>
      </c>
      <c r="B973" s="52">
        <v>2</v>
      </c>
      <c r="C973" s="52" t="str">
        <f t="shared" si="15"/>
        <v/>
      </c>
      <c r="D973" s="52" t="s">
        <v>4062</v>
      </c>
      <c r="E973" s="53" t="s">
        <v>1113</v>
      </c>
      <c r="F973" s="53"/>
      <c r="G973" s="53" t="s">
        <v>2088</v>
      </c>
      <c r="H973" s="53" t="s">
        <v>24</v>
      </c>
      <c r="I973" s="53" t="s">
        <v>18</v>
      </c>
      <c r="J973" s="53"/>
      <c r="K973" s="53">
        <v>3</v>
      </c>
      <c r="L973" s="53">
        <v>5</v>
      </c>
      <c r="M973" s="53">
        <v>1</v>
      </c>
      <c r="N973" s="54" t="s">
        <v>13</v>
      </c>
    </row>
    <row r="974" spans="1:14" x14ac:dyDescent="0.15">
      <c r="A974" s="55" t="s">
        <v>1183</v>
      </c>
      <c r="B974" s="55">
        <v>0</v>
      </c>
      <c r="C974" s="52" t="str">
        <f t="shared" si="15"/>
        <v/>
      </c>
      <c r="D974" s="52" t="s">
        <v>4062</v>
      </c>
      <c r="E974" s="56" t="s">
        <v>1113</v>
      </c>
      <c r="F974" s="56"/>
      <c r="G974" s="56" t="s">
        <v>2088</v>
      </c>
      <c r="H974" s="56" t="s">
        <v>30</v>
      </c>
      <c r="I974" s="56" t="s">
        <v>18</v>
      </c>
      <c r="J974" s="56"/>
      <c r="K974" s="56">
        <v>3</v>
      </c>
      <c r="L974" s="56">
        <v>2</v>
      </c>
      <c r="M974" s="56">
        <v>3</v>
      </c>
      <c r="N974" s="57" t="s">
        <v>3598</v>
      </c>
    </row>
    <row r="975" spans="1:14" x14ac:dyDescent="0.15">
      <c r="A975" s="52" t="s">
        <v>1184</v>
      </c>
      <c r="B975" s="52">
        <v>1</v>
      </c>
      <c r="C975" s="52" t="str">
        <f t="shared" si="15"/>
        <v/>
      </c>
      <c r="D975" s="52" t="s">
        <v>4062</v>
      </c>
      <c r="E975" s="53" t="s">
        <v>1113</v>
      </c>
      <c r="F975" s="53"/>
      <c r="G975" s="53" t="s">
        <v>2088</v>
      </c>
      <c r="H975" s="53" t="s">
        <v>34</v>
      </c>
      <c r="I975" s="53" t="s">
        <v>18</v>
      </c>
      <c r="J975" s="53"/>
      <c r="K975" s="53">
        <v>4</v>
      </c>
      <c r="L975" s="53">
        <v>4</v>
      </c>
      <c r="M975" s="53">
        <v>4</v>
      </c>
      <c r="N975" s="54" t="s">
        <v>1185</v>
      </c>
    </row>
    <row r="976" spans="1:14" x14ac:dyDescent="0.15">
      <c r="A976" s="52" t="s">
        <v>1186</v>
      </c>
      <c r="B976" s="52">
        <v>0</v>
      </c>
      <c r="C976" s="52" t="str">
        <f t="shared" si="15"/>
        <v/>
      </c>
      <c r="D976" s="52" t="s">
        <v>4062</v>
      </c>
      <c r="E976" s="53" t="s">
        <v>1113</v>
      </c>
      <c r="F976" s="53"/>
      <c r="G976" s="53" t="s">
        <v>2088</v>
      </c>
      <c r="H976" s="53" t="s">
        <v>231</v>
      </c>
      <c r="I976" s="53" t="s">
        <v>18</v>
      </c>
      <c r="J976" s="53"/>
      <c r="K976" s="53">
        <v>5</v>
      </c>
      <c r="L976" s="53">
        <v>5</v>
      </c>
      <c r="M976" s="53">
        <v>5</v>
      </c>
      <c r="N976" s="54" t="s">
        <v>2236</v>
      </c>
    </row>
    <row r="977" spans="1:14" x14ac:dyDescent="0.15">
      <c r="A977" s="55" t="s">
        <v>1187</v>
      </c>
      <c r="B977" s="55">
        <v>0</v>
      </c>
      <c r="C977" s="52" t="str">
        <f t="shared" si="15"/>
        <v/>
      </c>
      <c r="D977" s="52" t="s">
        <v>4062</v>
      </c>
      <c r="E977" s="56" t="s">
        <v>1113</v>
      </c>
      <c r="F977" s="56"/>
      <c r="G977" s="56" t="s">
        <v>2088</v>
      </c>
      <c r="H977" s="56" t="s">
        <v>231</v>
      </c>
      <c r="I977" s="56" t="s">
        <v>18</v>
      </c>
      <c r="J977" s="56" t="s">
        <v>397</v>
      </c>
      <c r="K977" s="56">
        <v>6</v>
      </c>
      <c r="L977" s="56">
        <v>5</v>
      </c>
      <c r="M977" s="56">
        <v>5</v>
      </c>
      <c r="N977" s="57" t="s">
        <v>2225</v>
      </c>
    </row>
    <row r="978" spans="1:14" x14ac:dyDescent="0.15">
      <c r="A978" s="52" t="s">
        <v>1188</v>
      </c>
      <c r="B978" s="52">
        <v>1</v>
      </c>
      <c r="C978" s="52" t="str">
        <f t="shared" si="15"/>
        <v/>
      </c>
      <c r="D978" s="52" t="s">
        <v>4062</v>
      </c>
      <c r="E978" s="53" t="s">
        <v>1113</v>
      </c>
      <c r="F978" s="53"/>
      <c r="G978" s="53" t="s">
        <v>2105</v>
      </c>
      <c r="H978" s="53" t="s">
        <v>231</v>
      </c>
      <c r="I978" s="53" t="s">
        <v>20</v>
      </c>
      <c r="J978" s="53"/>
      <c r="K978" s="53">
        <v>1</v>
      </c>
      <c r="L978" s="53">
        <v>0</v>
      </c>
      <c r="M978" s="53">
        <v>0</v>
      </c>
      <c r="N978" s="54" t="s">
        <v>2218</v>
      </c>
    </row>
    <row r="979" spans="1:14" x14ac:dyDescent="0.15">
      <c r="A979" s="55" t="s">
        <v>1189</v>
      </c>
      <c r="B979" s="55">
        <v>2</v>
      </c>
      <c r="C979" s="52" t="str">
        <f t="shared" si="15"/>
        <v/>
      </c>
      <c r="D979" s="52">
        <v>2</v>
      </c>
      <c r="E979" s="56" t="s">
        <v>1113</v>
      </c>
      <c r="F979" s="56"/>
      <c r="G979" s="56" t="s">
        <v>2105</v>
      </c>
      <c r="H979" s="56" t="s">
        <v>34</v>
      </c>
      <c r="I979" s="56" t="s">
        <v>87</v>
      </c>
      <c r="J979" s="56"/>
      <c r="K979" s="56">
        <v>2</v>
      </c>
      <c r="L979" s="56">
        <v>2</v>
      </c>
      <c r="M979" s="56">
        <v>0</v>
      </c>
      <c r="N979" s="57" t="s">
        <v>2253</v>
      </c>
    </row>
    <row r="980" spans="1:14" x14ac:dyDescent="0.15">
      <c r="A980" s="55" t="s">
        <v>1190</v>
      </c>
      <c r="B980" s="55">
        <v>2</v>
      </c>
      <c r="C980" s="52" t="str">
        <f t="shared" si="15"/>
        <v/>
      </c>
      <c r="D980" s="52">
        <v>2</v>
      </c>
      <c r="E980" s="56" t="s">
        <v>1113</v>
      </c>
      <c r="F980" s="56"/>
      <c r="G980" s="56" t="s">
        <v>2105</v>
      </c>
      <c r="H980" s="56" t="s">
        <v>34</v>
      </c>
      <c r="I980" s="56" t="s">
        <v>20</v>
      </c>
      <c r="J980" s="56"/>
      <c r="K980" s="56">
        <v>2</v>
      </c>
      <c r="L980" s="56">
        <v>0</v>
      </c>
      <c r="M980" s="56">
        <v>0</v>
      </c>
      <c r="N980" s="57" t="s">
        <v>2249</v>
      </c>
    </row>
    <row r="981" spans="1:14" x14ac:dyDescent="0.15">
      <c r="A981" s="55" t="s">
        <v>1191</v>
      </c>
      <c r="B981" s="55">
        <v>2</v>
      </c>
      <c r="C981" s="52" t="str">
        <f t="shared" si="15"/>
        <v/>
      </c>
      <c r="D981" s="52">
        <v>2</v>
      </c>
      <c r="E981" s="56" t="s">
        <v>1113</v>
      </c>
      <c r="F981" s="56"/>
      <c r="G981" s="56" t="s">
        <v>2105</v>
      </c>
      <c r="H981" s="56" t="s">
        <v>24</v>
      </c>
      <c r="I981" s="56" t="s">
        <v>20</v>
      </c>
      <c r="J981" s="56"/>
      <c r="K981" s="56">
        <v>4</v>
      </c>
      <c r="L981" s="56">
        <v>0</v>
      </c>
      <c r="M981" s="56">
        <v>0</v>
      </c>
      <c r="N981" s="57" t="s">
        <v>3596</v>
      </c>
    </row>
    <row r="982" spans="1:14" x14ac:dyDescent="0.15">
      <c r="A982" s="52" t="s">
        <v>1192</v>
      </c>
      <c r="B982" s="52">
        <v>2</v>
      </c>
      <c r="C982" s="52" t="str">
        <f t="shared" si="15"/>
        <v/>
      </c>
      <c r="D982" s="52" t="s">
        <v>4062</v>
      </c>
      <c r="E982" s="53" t="s">
        <v>1113</v>
      </c>
      <c r="F982" s="53"/>
      <c r="G982" s="53" t="s">
        <v>2105</v>
      </c>
      <c r="H982" s="53" t="s">
        <v>24</v>
      </c>
      <c r="I982" s="53" t="s">
        <v>20</v>
      </c>
      <c r="J982" s="53"/>
      <c r="K982" s="53">
        <v>4</v>
      </c>
      <c r="L982" s="53">
        <v>0</v>
      </c>
      <c r="M982" s="53">
        <v>0</v>
      </c>
      <c r="N982" s="54" t="s">
        <v>1193</v>
      </c>
    </row>
    <row r="983" spans="1:14" x14ac:dyDescent="0.15">
      <c r="A983" s="52" t="s">
        <v>1194</v>
      </c>
      <c r="B983" s="52">
        <v>1</v>
      </c>
      <c r="C983" s="52" t="str">
        <f t="shared" si="15"/>
        <v/>
      </c>
      <c r="D983" s="52" t="s">
        <v>4062</v>
      </c>
      <c r="E983" s="53" t="s">
        <v>1113</v>
      </c>
      <c r="F983" s="53"/>
      <c r="G983" s="53" t="s">
        <v>2105</v>
      </c>
      <c r="H983" s="53" t="s">
        <v>34</v>
      </c>
      <c r="I983" s="53" t="s">
        <v>18</v>
      </c>
      <c r="J983" s="53"/>
      <c r="K983" s="53">
        <v>4</v>
      </c>
      <c r="L983" s="53">
        <v>3</v>
      </c>
      <c r="M983" s="53">
        <v>6</v>
      </c>
      <c r="N983" s="54" t="s">
        <v>4002</v>
      </c>
    </row>
    <row r="984" spans="1:14" x14ac:dyDescent="0.15">
      <c r="A984" s="55" t="s">
        <v>2250</v>
      </c>
      <c r="B984" s="55">
        <v>1</v>
      </c>
      <c r="C984" s="52" t="str">
        <f t="shared" si="15"/>
        <v/>
      </c>
      <c r="D984" s="52" t="s">
        <v>4062</v>
      </c>
      <c r="E984" s="56" t="s">
        <v>1113</v>
      </c>
      <c r="F984" s="56"/>
      <c r="G984" s="56" t="s">
        <v>2105</v>
      </c>
      <c r="H984" s="56" t="s">
        <v>231</v>
      </c>
      <c r="I984" s="56" t="s">
        <v>18</v>
      </c>
      <c r="J984" s="56"/>
      <c r="K984" s="56">
        <v>4</v>
      </c>
      <c r="L984" s="56">
        <v>3</v>
      </c>
      <c r="M984" s="56">
        <v>5</v>
      </c>
      <c r="N984" s="57" t="s">
        <v>2251</v>
      </c>
    </row>
    <row r="985" spans="1:14" x14ac:dyDescent="0.15">
      <c r="A985" s="52" t="s">
        <v>1195</v>
      </c>
      <c r="B985" s="52">
        <v>0</v>
      </c>
      <c r="C985" s="52" t="str">
        <f t="shared" si="15"/>
        <v/>
      </c>
      <c r="D985" s="52" t="s">
        <v>4062</v>
      </c>
      <c r="E985" s="53" t="s">
        <v>1113</v>
      </c>
      <c r="F985" s="53"/>
      <c r="G985" s="53" t="s">
        <v>2105</v>
      </c>
      <c r="H985" s="53" t="s">
        <v>30</v>
      </c>
      <c r="I985" s="53" t="s">
        <v>18</v>
      </c>
      <c r="J985" s="53"/>
      <c r="K985" s="53">
        <v>5</v>
      </c>
      <c r="L985" s="53">
        <v>5</v>
      </c>
      <c r="M985" s="53">
        <v>5</v>
      </c>
      <c r="N985" s="54" t="s">
        <v>2220</v>
      </c>
    </row>
    <row r="986" spans="1:14" x14ac:dyDescent="0.15">
      <c r="A986" s="52" t="s">
        <v>1196</v>
      </c>
      <c r="B986" s="52">
        <v>2</v>
      </c>
      <c r="C986" s="52" t="str">
        <f t="shared" si="15"/>
        <v/>
      </c>
      <c r="D986" s="52" t="s">
        <v>4062</v>
      </c>
      <c r="E986" s="53" t="s">
        <v>1113</v>
      </c>
      <c r="F986" s="53"/>
      <c r="G986" s="53" t="s">
        <v>2105</v>
      </c>
      <c r="H986" s="53" t="s">
        <v>24</v>
      </c>
      <c r="I986" s="53" t="s">
        <v>18</v>
      </c>
      <c r="J986" s="53"/>
      <c r="K986" s="53">
        <v>7</v>
      </c>
      <c r="L986" s="53">
        <v>5</v>
      </c>
      <c r="M986" s="53">
        <v>5</v>
      </c>
      <c r="N986" s="54" t="s">
        <v>2217</v>
      </c>
    </row>
    <row r="987" spans="1:14" x14ac:dyDescent="0.15">
      <c r="A987" s="52" t="s">
        <v>1197</v>
      </c>
      <c r="B987" s="52">
        <v>2</v>
      </c>
      <c r="C987" s="52" t="str">
        <f t="shared" si="15"/>
        <v/>
      </c>
      <c r="D987" s="52" t="s">
        <v>4062</v>
      </c>
      <c r="E987" s="53" t="s">
        <v>1113</v>
      </c>
      <c r="F987" s="53"/>
      <c r="G987" s="53" t="s">
        <v>28</v>
      </c>
      <c r="H987" s="53" t="s">
        <v>34</v>
      </c>
      <c r="I987" s="53" t="s">
        <v>20</v>
      </c>
      <c r="J987" s="53"/>
      <c r="K987" s="53">
        <v>3</v>
      </c>
      <c r="L987" s="53">
        <v>0</v>
      </c>
      <c r="M987" s="53">
        <v>0</v>
      </c>
      <c r="N987" s="54" t="s">
        <v>1198</v>
      </c>
    </row>
    <row r="988" spans="1:14" x14ac:dyDescent="0.15">
      <c r="A988" s="52" t="s">
        <v>1199</v>
      </c>
      <c r="B988" s="52">
        <v>0</v>
      </c>
      <c r="C988" s="52" t="str">
        <f t="shared" si="15"/>
        <v/>
      </c>
      <c r="D988" s="52" t="s">
        <v>4062</v>
      </c>
      <c r="E988" s="53" t="s">
        <v>1113</v>
      </c>
      <c r="F988" s="53"/>
      <c r="G988" s="53" t="s">
        <v>28</v>
      </c>
      <c r="H988" s="53" t="s">
        <v>231</v>
      </c>
      <c r="I988" s="53" t="s">
        <v>18</v>
      </c>
      <c r="J988" s="53" t="s">
        <v>147</v>
      </c>
      <c r="K988" s="53">
        <v>3</v>
      </c>
      <c r="L988" s="53">
        <v>5</v>
      </c>
      <c r="M988" s="53">
        <v>5</v>
      </c>
      <c r="N988" s="54" t="s">
        <v>2266</v>
      </c>
    </row>
    <row r="989" spans="1:14" x14ac:dyDescent="0.15">
      <c r="A989" s="52" t="s">
        <v>1200</v>
      </c>
      <c r="B989" s="52">
        <v>2</v>
      </c>
      <c r="C989" s="52" t="str">
        <f t="shared" si="15"/>
        <v/>
      </c>
      <c r="D989" s="52" t="s">
        <v>4062</v>
      </c>
      <c r="E989" s="53" t="s">
        <v>1113</v>
      </c>
      <c r="F989" s="53"/>
      <c r="G989" s="53" t="s">
        <v>28</v>
      </c>
      <c r="H989" s="53" t="s">
        <v>24</v>
      </c>
      <c r="I989" s="53" t="s">
        <v>20</v>
      </c>
      <c r="J989" s="53"/>
      <c r="K989" s="53">
        <v>4</v>
      </c>
      <c r="L989" s="53">
        <v>0</v>
      </c>
      <c r="M989" s="53">
        <v>0</v>
      </c>
      <c r="N989" s="54" t="s">
        <v>1201</v>
      </c>
    </row>
    <row r="990" spans="1:14" x14ac:dyDescent="0.15">
      <c r="A990" s="55" t="s">
        <v>1202</v>
      </c>
      <c r="B990" s="55">
        <v>2</v>
      </c>
      <c r="C990" s="52" t="str">
        <f t="shared" si="15"/>
        <v/>
      </c>
      <c r="D990" s="52" t="s">
        <v>4062</v>
      </c>
      <c r="E990" s="56" t="s">
        <v>1113</v>
      </c>
      <c r="F990" s="56"/>
      <c r="G990" s="56" t="s">
        <v>28</v>
      </c>
      <c r="H990" s="56" t="s">
        <v>24</v>
      </c>
      <c r="I990" s="56" t="s">
        <v>18</v>
      </c>
      <c r="J990" s="56"/>
      <c r="K990" s="56">
        <v>4</v>
      </c>
      <c r="L990" s="56">
        <v>5</v>
      </c>
      <c r="M990" s="56">
        <v>4</v>
      </c>
      <c r="N990" s="57" t="s">
        <v>1203</v>
      </c>
    </row>
    <row r="991" spans="1:14" x14ac:dyDescent="0.15">
      <c r="A991" s="55" t="s">
        <v>1204</v>
      </c>
      <c r="B991" s="55">
        <v>2</v>
      </c>
      <c r="C991" s="52" t="str">
        <f t="shared" si="15"/>
        <v/>
      </c>
      <c r="D991" s="52" t="s">
        <v>4062</v>
      </c>
      <c r="E991" s="56" t="s">
        <v>1113</v>
      </c>
      <c r="F991" s="56"/>
      <c r="G991" s="56" t="s">
        <v>28</v>
      </c>
      <c r="H991" s="56" t="s">
        <v>34</v>
      </c>
      <c r="I991" s="56" t="s">
        <v>18</v>
      </c>
      <c r="J991" s="56" t="s">
        <v>31</v>
      </c>
      <c r="K991" s="56">
        <v>4</v>
      </c>
      <c r="L991" s="56">
        <v>4</v>
      </c>
      <c r="M991" s="56">
        <v>2</v>
      </c>
      <c r="N991" s="57" t="s">
        <v>1205</v>
      </c>
    </row>
    <row r="992" spans="1:14" x14ac:dyDescent="0.15">
      <c r="A992" s="52" t="s">
        <v>1206</v>
      </c>
      <c r="B992" s="52">
        <v>2</v>
      </c>
      <c r="C992" s="52" t="str">
        <f t="shared" si="15"/>
        <v/>
      </c>
      <c r="D992" s="52" t="s">
        <v>4062</v>
      </c>
      <c r="E992" s="53" t="s">
        <v>1113</v>
      </c>
      <c r="F992" s="53"/>
      <c r="G992" s="53" t="s">
        <v>28</v>
      </c>
      <c r="H992" s="53" t="s">
        <v>34</v>
      </c>
      <c r="I992" s="53" t="s">
        <v>20</v>
      </c>
      <c r="J992" s="53"/>
      <c r="K992" s="53">
        <v>6</v>
      </c>
      <c r="L992" s="53">
        <v>0</v>
      </c>
      <c r="M992" s="53">
        <v>0</v>
      </c>
      <c r="N992" s="54" t="s">
        <v>3591</v>
      </c>
    </row>
    <row r="993" spans="1:14" x14ac:dyDescent="0.15">
      <c r="A993" s="58" t="s">
        <v>1207</v>
      </c>
      <c r="B993" s="52">
        <v>2</v>
      </c>
      <c r="C993" s="52" t="str">
        <f t="shared" si="15"/>
        <v/>
      </c>
      <c r="D993" s="52" t="s">
        <v>4062</v>
      </c>
      <c r="E993" s="53" t="s">
        <v>1113</v>
      </c>
      <c r="F993" s="53"/>
      <c r="G993" s="53" t="s">
        <v>28</v>
      </c>
      <c r="H993" s="53" t="s">
        <v>231</v>
      </c>
      <c r="I993" s="53" t="s">
        <v>18</v>
      </c>
      <c r="J993" s="53"/>
      <c r="K993" s="53">
        <v>6</v>
      </c>
      <c r="L993" s="53">
        <v>6</v>
      </c>
      <c r="M993" s="53">
        <v>6</v>
      </c>
      <c r="N993" s="54" t="s">
        <v>1208</v>
      </c>
    </row>
    <row r="994" spans="1:14" x14ac:dyDescent="0.15">
      <c r="A994" s="55" t="s">
        <v>1209</v>
      </c>
      <c r="B994" s="55">
        <v>2</v>
      </c>
      <c r="C994" s="52" t="str">
        <f t="shared" si="15"/>
        <v/>
      </c>
      <c r="D994" s="52" t="s">
        <v>4062</v>
      </c>
      <c r="E994" s="56" t="s">
        <v>1113</v>
      </c>
      <c r="F994" s="56"/>
      <c r="G994" s="56" t="s">
        <v>28</v>
      </c>
      <c r="H994" s="56" t="s">
        <v>24</v>
      </c>
      <c r="I994" s="56" t="s">
        <v>18</v>
      </c>
      <c r="J994" s="56" t="s">
        <v>147</v>
      </c>
      <c r="K994" s="56">
        <v>7</v>
      </c>
      <c r="L994" s="56">
        <v>6</v>
      </c>
      <c r="M994" s="56">
        <v>6</v>
      </c>
      <c r="N994" s="57" t="s">
        <v>1210</v>
      </c>
    </row>
    <row r="995" spans="1:14" x14ac:dyDescent="0.15">
      <c r="A995" s="55" t="s">
        <v>1211</v>
      </c>
      <c r="B995" s="55">
        <v>1</v>
      </c>
      <c r="C995" s="52" t="str">
        <f t="shared" si="15"/>
        <v/>
      </c>
      <c r="D995" s="52" t="s">
        <v>4062</v>
      </c>
      <c r="E995" s="56" t="s">
        <v>1113</v>
      </c>
      <c r="F995" s="56"/>
      <c r="G995" s="56" t="s">
        <v>28</v>
      </c>
      <c r="H995" s="56" t="s">
        <v>30</v>
      </c>
      <c r="I995" s="56" t="s">
        <v>18</v>
      </c>
      <c r="J995" s="56" t="s">
        <v>147</v>
      </c>
      <c r="K995" s="56">
        <v>9</v>
      </c>
      <c r="L995" s="56">
        <v>7</v>
      </c>
      <c r="M995" s="56">
        <v>9</v>
      </c>
      <c r="N995" s="57" t="s">
        <v>1212</v>
      </c>
    </row>
    <row r="996" spans="1:14" x14ac:dyDescent="0.15">
      <c r="A996" s="52" t="s">
        <v>1213</v>
      </c>
      <c r="B996" s="52">
        <v>2</v>
      </c>
      <c r="C996" s="52" t="str">
        <f t="shared" si="15"/>
        <v/>
      </c>
      <c r="D996" s="52" t="s">
        <v>4062</v>
      </c>
      <c r="E996" s="53" t="s">
        <v>1113</v>
      </c>
      <c r="F996" s="53"/>
      <c r="G996" s="53" t="s">
        <v>155</v>
      </c>
      <c r="H996" s="53" t="s">
        <v>24</v>
      </c>
      <c r="I996" s="53" t="s">
        <v>20</v>
      </c>
      <c r="J996" s="53"/>
      <c r="K996" s="53">
        <v>1</v>
      </c>
      <c r="L996" s="53">
        <v>0</v>
      </c>
      <c r="M996" s="53">
        <v>0</v>
      </c>
      <c r="N996" s="54" t="s">
        <v>1214</v>
      </c>
    </row>
    <row r="997" spans="1:14" x14ac:dyDescent="0.15">
      <c r="A997" s="52" t="s">
        <v>1215</v>
      </c>
      <c r="B997" s="52">
        <v>2</v>
      </c>
      <c r="C997" s="52" t="str">
        <f t="shared" si="15"/>
        <v/>
      </c>
      <c r="D997" s="52" t="s">
        <v>4062</v>
      </c>
      <c r="E997" s="53" t="s">
        <v>1113</v>
      </c>
      <c r="F997" s="53"/>
      <c r="G997" s="53" t="s">
        <v>155</v>
      </c>
      <c r="H997" s="53" t="s">
        <v>24</v>
      </c>
      <c r="I997" s="53" t="s">
        <v>18</v>
      </c>
      <c r="J997" s="53"/>
      <c r="K997" s="53">
        <v>2</v>
      </c>
      <c r="L997" s="53">
        <v>0</v>
      </c>
      <c r="M997" s="53">
        <v>7</v>
      </c>
      <c r="N997" s="54" t="s">
        <v>14</v>
      </c>
    </row>
    <row r="998" spans="1:14" x14ac:dyDescent="0.15">
      <c r="A998" s="55" t="s">
        <v>1216</v>
      </c>
      <c r="B998" s="55">
        <v>2</v>
      </c>
      <c r="C998" s="52" t="str">
        <f t="shared" si="15"/>
        <v/>
      </c>
      <c r="D998" s="52" t="s">
        <v>4062</v>
      </c>
      <c r="E998" s="56" t="s">
        <v>1113</v>
      </c>
      <c r="F998" s="56"/>
      <c r="G998" s="56" t="s">
        <v>155</v>
      </c>
      <c r="H998" s="56" t="s">
        <v>34</v>
      </c>
      <c r="I998" s="56" t="s">
        <v>20</v>
      </c>
      <c r="J998" s="56"/>
      <c r="K998" s="56">
        <v>2</v>
      </c>
      <c r="L998" s="56">
        <v>0</v>
      </c>
      <c r="M998" s="56">
        <v>0</v>
      </c>
      <c r="N998" s="57" t="s">
        <v>2254</v>
      </c>
    </row>
    <row r="999" spans="1:14" x14ac:dyDescent="0.15">
      <c r="A999" s="52" t="s">
        <v>1217</v>
      </c>
      <c r="B999" s="52">
        <v>2</v>
      </c>
      <c r="C999" s="52" t="str">
        <f t="shared" si="15"/>
        <v/>
      </c>
      <c r="D999" s="52" t="s">
        <v>4062</v>
      </c>
      <c r="E999" s="53" t="s">
        <v>1113</v>
      </c>
      <c r="F999" s="53"/>
      <c r="G999" s="53" t="s">
        <v>155</v>
      </c>
      <c r="H999" s="53" t="s">
        <v>231</v>
      </c>
      <c r="I999" s="53" t="s">
        <v>20</v>
      </c>
      <c r="J999" s="53"/>
      <c r="K999" s="53">
        <v>2</v>
      </c>
      <c r="L999" s="53">
        <v>0</v>
      </c>
      <c r="M999" s="53">
        <v>0</v>
      </c>
      <c r="N999" s="54" t="s">
        <v>3597</v>
      </c>
    </row>
    <row r="1000" spans="1:14" x14ac:dyDescent="0.15">
      <c r="A1000" s="52" t="s">
        <v>1218</v>
      </c>
      <c r="B1000" s="52">
        <v>0</v>
      </c>
      <c r="C1000" s="52" t="str">
        <f t="shared" si="15"/>
        <v/>
      </c>
      <c r="D1000" s="52" t="s">
        <v>4062</v>
      </c>
      <c r="E1000" s="53" t="s">
        <v>1113</v>
      </c>
      <c r="F1000" s="53"/>
      <c r="G1000" s="53" t="s">
        <v>155</v>
      </c>
      <c r="H1000" s="53" t="s">
        <v>30</v>
      </c>
      <c r="I1000" s="53" t="s">
        <v>18</v>
      </c>
      <c r="J1000" s="53"/>
      <c r="K1000" s="53">
        <v>2</v>
      </c>
      <c r="L1000" s="53">
        <v>2</v>
      </c>
      <c r="M1000" s="53">
        <v>2</v>
      </c>
      <c r="N1000" s="54" t="s">
        <v>1219</v>
      </c>
    </row>
    <row r="1001" spans="1:14" x14ac:dyDescent="0.15">
      <c r="A1001" s="55" t="s">
        <v>1220</v>
      </c>
      <c r="B1001" s="55">
        <v>2</v>
      </c>
      <c r="C1001" s="52" t="str">
        <f t="shared" si="15"/>
        <v/>
      </c>
      <c r="D1001" s="52" t="s">
        <v>4062</v>
      </c>
      <c r="E1001" s="56" t="s">
        <v>1113</v>
      </c>
      <c r="F1001" s="56"/>
      <c r="G1001" s="56" t="s">
        <v>155</v>
      </c>
      <c r="H1001" s="56" t="s">
        <v>34</v>
      </c>
      <c r="I1001" s="56" t="s">
        <v>18</v>
      </c>
      <c r="J1001" s="56"/>
      <c r="K1001" s="56">
        <v>3</v>
      </c>
      <c r="L1001" s="56">
        <v>3</v>
      </c>
      <c r="M1001" s="56">
        <v>3</v>
      </c>
      <c r="N1001" s="57" t="s">
        <v>2256</v>
      </c>
    </row>
    <row r="1002" spans="1:14" x14ac:dyDescent="0.15">
      <c r="A1002" s="55" t="s">
        <v>1221</v>
      </c>
      <c r="B1002" s="55">
        <v>2</v>
      </c>
      <c r="C1002" s="52" t="str">
        <f t="shared" si="15"/>
        <v/>
      </c>
      <c r="D1002" s="52" t="s">
        <v>4062</v>
      </c>
      <c r="E1002" s="56" t="s">
        <v>1113</v>
      </c>
      <c r="F1002" s="56"/>
      <c r="G1002" s="56" t="s">
        <v>155</v>
      </c>
      <c r="H1002" s="56" t="s">
        <v>24</v>
      </c>
      <c r="I1002" s="56" t="s">
        <v>18</v>
      </c>
      <c r="J1002" s="56"/>
      <c r="K1002" s="56">
        <v>4</v>
      </c>
      <c r="L1002" s="56">
        <v>4</v>
      </c>
      <c r="M1002" s="56">
        <v>3</v>
      </c>
      <c r="N1002" s="57" t="s">
        <v>2255</v>
      </c>
    </row>
    <row r="1003" spans="1:14" x14ac:dyDescent="0.15">
      <c r="A1003" s="52" t="s">
        <v>1222</v>
      </c>
      <c r="B1003" s="52">
        <v>0</v>
      </c>
      <c r="C1003" s="52" t="str">
        <f t="shared" si="15"/>
        <v/>
      </c>
      <c r="D1003" s="52" t="s">
        <v>4062</v>
      </c>
      <c r="E1003" s="53" t="s">
        <v>1113</v>
      </c>
      <c r="F1003" s="53"/>
      <c r="G1003" s="53" t="s">
        <v>155</v>
      </c>
      <c r="H1003" s="53" t="s">
        <v>231</v>
      </c>
      <c r="I1003" s="53" t="s">
        <v>87</v>
      </c>
      <c r="J1003" s="53"/>
      <c r="K1003" s="53">
        <v>4</v>
      </c>
      <c r="L1003" s="53">
        <v>2</v>
      </c>
      <c r="M1003" s="53">
        <v>0</v>
      </c>
      <c r="N1003" s="54" t="s">
        <v>2235</v>
      </c>
    </row>
    <row r="1004" spans="1:14" x14ac:dyDescent="0.15">
      <c r="A1004" s="55" t="s">
        <v>1223</v>
      </c>
      <c r="B1004" s="55">
        <v>2</v>
      </c>
      <c r="C1004" s="52" t="str">
        <f t="shared" si="15"/>
        <v/>
      </c>
      <c r="D1004" s="52" t="s">
        <v>4062</v>
      </c>
      <c r="E1004" s="56" t="s">
        <v>1113</v>
      </c>
      <c r="F1004" s="56"/>
      <c r="G1004" s="56" t="s">
        <v>155</v>
      </c>
      <c r="H1004" s="56" t="s">
        <v>34</v>
      </c>
      <c r="I1004" s="56" t="s">
        <v>18</v>
      </c>
      <c r="J1004" s="56"/>
      <c r="K1004" s="56">
        <v>5</v>
      </c>
      <c r="L1004" s="56">
        <v>2</v>
      </c>
      <c r="M1004" s="56">
        <v>7</v>
      </c>
      <c r="N1004" s="57" t="s">
        <v>2257</v>
      </c>
    </row>
    <row r="1005" spans="1:14" x14ac:dyDescent="0.15">
      <c r="A1005" s="52" t="s">
        <v>1238</v>
      </c>
      <c r="B1005" s="52">
        <v>2</v>
      </c>
      <c r="C1005" s="52" t="str">
        <f t="shared" si="15"/>
        <v/>
      </c>
      <c r="D1005" s="52">
        <v>2</v>
      </c>
      <c r="E1005" s="53" t="s">
        <v>1113</v>
      </c>
      <c r="F1005" s="53"/>
      <c r="G1005" s="53" t="s">
        <v>17</v>
      </c>
      <c r="H1005" s="53" t="s">
        <v>24</v>
      </c>
      <c r="I1005" s="53" t="s">
        <v>18</v>
      </c>
      <c r="J1005" s="53"/>
      <c r="K1005" s="53">
        <v>1</v>
      </c>
      <c r="L1005" s="53">
        <v>2</v>
      </c>
      <c r="M1005" s="53">
        <v>2</v>
      </c>
      <c r="N1005" s="54" t="s">
        <v>4003</v>
      </c>
    </row>
    <row r="1006" spans="1:14" x14ac:dyDescent="0.15">
      <c r="A1006" s="52" t="s">
        <v>1239</v>
      </c>
      <c r="B1006" s="52">
        <v>0</v>
      </c>
      <c r="C1006" s="52" t="str">
        <f t="shared" si="15"/>
        <v/>
      </c>
      <c r="D1006" s="52" t="s">
        <v>4062</v>
      </c>
      <c r="E1006" s="53" t="s">
        <v>1113</v>
      </c>
      <c r="F1006" s="53"/>
      <c r="G1006" s="53" t="s">
        <v>17</v>
      </c>
      <c r="H1006" s="53" t="s">
        <v>34</v>
      </c>
      <c r="I1006" s="53" t="s">
        <v>18</v>
      </c>
      <c r="J1006" s="53" t="s">
        <v>397</v>
      </c>
      <c r="K1006" s="53">
        <v>1</v>
      </c>
      <c r="L1006" s="53">
        <v>1</v>
      </c>
      <c r="M1006" s="53">
        <v>1</v>
      </c>
      <c r="N1006" s="54" t="s">
        <v>3592</v>
      </c>
    </row>
    <row r="1007" spans="1:14" x14ac:dyDescent="0.15">
      <c r="A1007" s="52" t="s">
        <v>1240</v>
      </c>
      <c r="B1007" s="52">
        <v>1</v>
      </c>
      <c r="C1007" s="52" t="str">
        <f t="shared" si="15"/>
        <v/>
      </c>
      <c r="D1007" s="52" t="s">
        <v>4062</v>
      </c>
      <c r="E1007" s="53" t="s">
        <v>1113</v>
      </c>
      <c r="F1007" s="53"/>
      <c r="G1007" s="53" t="s">
        <v>17</v>
      </c>
      <c r="H1007" s="53" t="s">
        <v>231</v>
      </c>
      <c r="I1007" s="53" t="s">
        <v>18</v>
      </c>
      <c r="J1007" s="53" t="s">
        <v>59</v>
      </c>
      <c r="K1007" s="53">
        <v>1</v>
      </c>
      <c r="L1007" s="53">
        <v>1</v>
      </c>
      <c r="M1007" s="53">
        <v>1</v>
      </c>
      <c r="N1007" s="54" t="s">
        <v>1241</v>
      </c>
    </row>
    <row r="1008" spans="1:14" x14ac:dyDescent="0.15">
      <c r="A1008" s="52" t="s">
        <v>1242</v>
      </c>
      <c r="B1008" s="52">
        <v>0</v>
      </c>
      <c r="C1008" s="52">
        <f t="shared" si="15"/>
        <v>1</v>
      </c>
      <c r="D1008" s="52">
        <v>1</v>
      </c>
      <c r="E1008" s="53" t="s">
        <v>1113</v>
      </c>
      <c r="F1008" s="53"/>
      <c r="G1008" s="53" t="s">
        <v>17</v>
      </c>
      <c r="H1008" s="53" t="s">
        <v>30</v>
      </c>
      <c r="I1008" s="53" t="s">
        <v>18</v>
      </c>
      <c r="J1008" s="53" t="s">
        <v>397</v>
      </c>
      <c r="K1008" s="53">
        <v>1</v>
      </c>
      <c r="L1008" s="53">
        <v>1</v>
      </c>
      <c r="M1008" s="53">
        <v>1</v>
      </c>
      <c r="N1008" s="54" t="s">
        <v>2237</v>
      </c>
    </row>
    <row r="1009" spans="1:14" x14ac:dyDescent="0.15">
      <c r="A1009" s="52" t="s">
        <v>1243</v>
      </c>
      <c r="B1009" s="52">
        <v>2</v>
      </c>
      <c r="C1009" s="52" t="str">
        <f t="shared" si="15"/>
        <v/>
      </c>
      <c r="D1009" s="52" t="s">
        <v>4062</v>
      </c>
      <c r="E1009" s="53" t="s">
        <v>1113</v>
      </c>
      <c r="F1009" s="53"/>
      <c r="G1009" s="53" t="s">
        <v>17</v>
      </c>
      <c r="H1009" s="53" t="s">
        <v>24</v>
      </c>
      <c r="I1009" s="53" t="s">
        <v>18</v>
      </c>
      <c r="J1009" s="53" t="s">
        <v>31</v>
      </c>
      <c r="K1009" s="53">
        <v>2</v>
      </c>
      <c r="L1009" s="53">
        <v>2</v>
      </c>
      <c r="M1009" s="53">
        <v>1</v>
      </c>
      <c r="N1009" s="54" t="s">
        <v>167</v>
      </c>
    </row>
    <row r="1010" spans="1:14" x14ac:dyDescent="0.15">
      <c r="A1010" s="52" t="s">
        <v>1244</v>
      </c>
      <c r="B1010" s="52">
        <v>2</v>
      </c>
      <c r="C1010" s="52" t="str">
        <f t="shared" si="15"/>
        <v/>
      </c>
      <c r="D1010" s="52" t="s">
        <v>4062</v>
      </c>
      <c r="E1010" s="53" t="s">
        <v>1113</v>
      </c>
      <c r="F1010" s="53"/>
      <c r="G1010" s="53" t="s">
        <v>17</v>
      </c>
      <c r="H1010" s="53" t="s">
        <v>24</v>
      </c>
      <c r="I1010" s="53" t="s">
        <v>18</v>
      </c>
      <c r="J1010" s="53"/>
      <c r="K1010" s="53">
        <v>2</v>
      </c>
      <c r="L1010" s="53">
        <v>2</v>
      </c>
      <c r="M1010" s="53">
        <v>2</v>
      </c>
      <c r="N1010" s="54" t="s">
        <v>4005</v>
      </c>
    </row>
    <row r="1011" spans="1:14" x14ac:dyDescent="0.15">
      <c r="A1011" s="52" t="s">
        <v>1245</v>
      </c>
      <c r="B1011" s="52">
        <v>2</v>
      </c>
      <c r="C1011" s="52" t="str">
        <f t="shared" si="15"/>
        <v/>
      </c>
      <c r="D1011" s="52" t="s">
        <v>4062</v>
      </c>
      <c r="E1011" s="53" t="s">
        <v>1113</v>
      </c>
      <c r="F1011" s="53"/>
      <c r="G1011" s="53" t="s">
        <v>17</v>
      </c>
      <c r="H1011" s="53" t="s">
        <v>24</v>
      </c>
      <c r="I1011" s="53" t="s">
        <v>18</v>
      </c>
      <c r="J1011" s="53"/>
      <c r="K1011" s="53">
        <v>2</v>
      </c>
      <c r="L1011" s="53">
        <v>2</v>
      </c>
      <c r="M1011" s="53">
        <v>3</v>
      </c>
      <c r="N1011" s="54" t="s">
        <v>4004</v>
      </c>
    </row>
    <row r="1012" spans="1:14" x14ac:dyDescent="0.15">
      <c r="A1012" s="52" t="s">
        <v>1229</v>
      </c>
      <c r="B1012" s="52">
        <v>1</v>
      </c>
      <c r="C1012" s="52" t="str">
        <f t="shared" si="15"/>
        <v/>
      </c>
      <c r="D1012" s="52" t="s">
        <v>4062</v>
      </c>
      <c r="E1012" s="53" t="s">
        <v>1113</v>
      </c>
      <c r="F1012" s="53"/>
      <c r="G1012" s="53" t="s">
        <v>17</v>
      </c>
      <c r="H1012" s="53" t="s">
        <v>34</v>
      </c>
      <c r="I1012" s="53" t="s">
        <v>18</v>
      </c>
      <c r="J1012" s="53"/>
      <c r="K1012" s="53">
        <v>2</v>
      </c>
      <c r="L1012" s="53">
        <v>1</v>
      </c>
      <c r="M1012" s="53">
        <v>1</v>
      </c>
      <c r="N1012" s="54" t="s">
        <v>1230</v>
      </c>
    </row>
    <row r="1013" spans="1:14" x14ac:dyDescent="0.15">
      <c r="A1013" s="52" t="s">
        <v>1246</v>
      </c>
      <c r="B1013" s="52">
        <v>1</v>
      </c>
      <c r="C1013" s="52" t="str">
        <f t="shared" si="15"/>
        <v/>
      </c>
      <c r="D1013" s="52">
        <v>1</v>
      </c>
      <c r="E1013" s="53" t="s">
        <v>1113</v>
      </c>
      <c r="F1013" s="53"/>
      <c r="G1013" s="53" t="s">
        <v>17</v>
      </c>
      <c r="H1013" s="53" t="s">
        <v>231</v>
      </c>
      <c r="I1013" s="53" t="s">
        <v>18</v>
      </c>
      <c r="J1013" s="53"/>
      <c r="K1013" s="53">
        <v>2</v>
      </c>
      <c r="L1013" s="53">
        <v>2</v>
      </c>
      <c r="M1013" s="53">
        <v>6</v>
      </c>
      <c r="N1013" s="54" t="s">
        <v>1247</v>
      </c>
    </row>
    <row r="1014" spans="1:14" x14ac:dyDescent="0.15">
      <c r="A1014" s="52" t="s">
        <v>1248</v>
      </c>
      <c r="B1014" s="52">
        <v>2</v>
      </c>
      <c r="C1014" s="52" t="str">
        <f t="shared" si="15"/>
        <v/>
      </c>
      <c r="D1014" s="52" t="s">
        <v>4062</v>
      </c>
      <c r="E1014" s="53" t="s">
        <v>1113</v>
      </c>
      <c r="F1014" s="53"/>
      <c r="G1014" s="53" t="s">
        <v>17</v>
      </c>
      <c r="H1014" s="53" t="s">
        <v>24</v>
      </c>
      <c r="I1014" s="53" t="s">
        <v>18</v>
      </c>
      <c r="J1014" s="53"/>
      <c r="K1014" s="53">
        <v>3</v>
      </c>
      <c r="L1014" s="53">
        <v>4</v>
      </c>
      <c r="M1014" s="53">
        <v>3</v>
      </c>
      <c r="N1014" s="54" t="s">
        <v>405</v>
      </c>
    </row>
    <row r="1015" spans="1:14" x14ac:dyDescent="0.15">
      <c r="A1015" s="55" t="s">
        <v>1249</v>
      </c>
      <c r="B1015" s="55">
        <v>1</v>
      </c>
      <c r="C1015" s="52" t="str">
        <f t="shared" si="15"/>
        <v/>
      </c>
      <c r="D1015" s="52" t="s">
        <v>4062</v>
      </c>
      <c r="E1015" s="56" t="s">
        <v>1113</v>
      </c>
      <c r="F1015" s="56"/>
      <c r="G1015" s="56" t="s">
        <v>17</v>
      </c>
      <c r="H1015" s="56" t="s">
        <v>24</v>
      </c>
      <c r="I1015" s="56" t="s">
        <v>18</v>
      </c>
      <c r="J1015" s="56"/>
      <c r="K1015" s="56">
        <v>3</v>
      </c>
      <c r="L1015" s="56">
        <v>3</v>
      </c>
      <c r="M1015" s="56">
        <v>1</v>
      </c>
      <c r="N1015" s="57" t="s">
        <v>396</v>
      </c>
    </row>
    <row r="1016" spans="1:14" x14ac:dyDescent="0.15">
      <c r="A1016" s="52" t="s">
        <v>1231</v>
      </c>
      <c r="B1016" s="52">
        <v>2</v>
      </c>
      <c r="C1016" s="52" t="str">
        <f t="shared" si="15"/>
        <v/>
      </c>
      <c r="D1016" s="52" t="s">
        <v>4062</v>
      </c>
      <c r="E1016" s="53" t="s">
        <v>1113</v>
      </c>
      <c r="F1016" s="53"/>
      <c r="G1016" s="53" t="s">
        <v>17</v>
      </c>
      <c r="H1016" s="53" t="s">
        <v>24</v>
      </c>
      <c r="I1016" s="53" t="s">
        <v>18</v>
      </c>
      <c r="J1016" s="53"/>
      <c r="K1016" s="53">
        <v>3</v>
      </c>
      <c r="L1016" s="53">
        <v>2</v>
      </c>
      <c r="M1016" s="53">
        <v>4</v>
      </c>
      <c r="N1016" s="54" t="s">
        <v>2265</v>
      </c>
    </row>
    <row r="1017" spans="1:14" x14ac:dyDescent="0.15">
      <c r="A1017" s="52" t="s">
        <v>1250</v>
      </c>
      <c r="B1017" s="52">
        <v>2</v>
      </c>
      <c r="C1017" s="52" t="str">
        <f t="shared" si="15"/>
        <v/>
      </c>
      <c r="D1017" s="52" t="s">
        <v>4062</v>
      </c>
      <c r="E1017" s="53" t="s">
        <v>1113</v>
      </c>
      <c r="F1017" s="53"/>
      <c r="G1017" s="53" t="s">
        <v>17</v>
      </c>
      <c r="H1017" s="53" t="s">
        <v>24</v>
      </c>
      <c r="I1017" s="53" t="s">
        <v>18</v>
      </c>
      <c r="J1017" s="53" t="s">
        <v>147</v>
      </c>
      <c r="K1017" s="53">
        <v>3</v>
      </c>
      <c r="L1017" s="53">
        <v>0</v>
      </c>
      <c r="M1017" s="53">
        <v>7</v>
      </c>
      <c r="N1017" s="54" t="s">
        <v>126</v>
      </c>
    </row>
    <row r="1018" spans="1:14" x14ac:dyDescent="0.15">
      <c r="A1018" s="52" t="s">
        <v>1251</v>
      </c>
      <c r="B1018" s="52">
        <v>2</v>
      </c>
      <c r="C1018" s="52" t="str">
        <f t="shared" si="15"/>
        <v/>
      </c>
      <c r="D1018" s="52" t="s">
        <v>4062</v>
      </c>
      <c r="E1018" s="53" t="s">
        <v>1113</v>
      </c>
      <c r="F1018" s="53"/>
      <c r="G1018" s="53" t="s">
        <v>17</v>
      </c>
      <c r="H1018" s="53" t="s">
        <v>24</v>
      </c>
      <c r="I1018" s="53" t="s">
        <v>18</v>
      </c>
      <c r="J1018" s="53"/>
      <c r="K1018" s="53">
        <v>3</v>
      </c>
      <c r="L1018" s="53">
        <v>4</v>
      </c>
      <c r="M1018" s="53">
        <v>3</v>
      </c>
      <c r="N1018" s="54" t="s">
        <v>14</v>
      </c>
    </row>
    <row r="1019" spans="1:14" x14ac:dyDescent="0.15">
      <c r="A1019" s="52" t="s">
        <v>1233</v>
      </c>
      <c r="B1019" s="52">
        <v>2</v>
      </c>
      <c r="C1019" s="52" t="str">
        <f t="shared" si="15"/>
        <v/>
      </c>
      <c r="D1019" s="52" t="s">
        <v>4062</v>
      </c>
      <c r="E1019" s="53" t="s">
        <v>1113</v>
      </c>
      <c r="F1019" s="53"/>
      <c r="G1019" s="53" t="s">
        <v>17</v>
      </c>
      <c r="H1019" s="53" t="s">
        <v>34</v>
      </c>
      <c r="I1019" s="53" t="s">
        <v>18</v>
      </c>
      <c r="J1019" s="53"/>
      <c r="K1019" s="53">
        <v>3</v>
      </c>
      <c r="L1019" s="53">
        <v>2</v>
      </c>
      <c r="M1019" s="53">
        <v>2</v>
      </c>
      <c r="N1019" s="54" t="s">
        <v>1234</v>
      </c>
    </row>
    <row r="1020" spans="1:14" x14ac:dyDescent="0.15">
      <c r="A1020" s="52" t="s">
        <v>1252</v>
      </c>
      <c r="B1020" s="52">
        <v>1</v>
      </c>
      <c r="C1020" s="52" t="str">
        <f t="shared" si="15"/>
        <v/>
      </c>
      <c r="D1020" s="52" t="s">
        <v>4062</v>
      </c>
      <c r="E1020" s="53" t="s">
        <v>1113</v>
      </c>
      <c r="F1020" s="53"/>
      <c r="G1020" s="53" t="s">
        <v>17</v>
      </c>
      <c r="H1020" s="53" t="s">
        <v>231</v>
      </c>
      <c r="I1020" s="53" t="s">
        <v>18</v>
      </c>
      <c r="J1020" s="53"/>
      <c r="K1020" s="53">
        <v>3</v>
      </c>
      <c r="L1020" s="53">
        <v>1</v>
      </c>
      <c r="M1020" s="53">
        <v>1</v>
      </c>
      <c r="N1020" s="54" t="s">
        <v>2215</v>
      </c>
    </row>
    <row r="1021" spans="1:14" x14ac:dyDescent="0.15">
      <c r="A1021" s="52" t="s">
        <v>1253</v>
      </c>
      <c r="B1021" s="52">
        <v>0</v>
      </c>
      <c r="C1021" s="52" t="str">
        <f t="shared" si="15"/>
        <v/>
      </c>
      <c r="D1021" s="52" t="s">
        <v>4062</v>
      </c>
      <c r="E1021" s="53" t="s">
        <v>1113</v>
      </c>
      <c r="F1021" s="53"/>
      <c r="G1021" s="53" t="s">
        <v>17</v>
      </c>
      <c r="H1021" s="53" t="s">
        <v>231</v>
      </c>
      <c r="I1021" s="53" t="s">
        <v>18</v>
      </c>
      <c r="J1021" s="53"/>
      <c r="K1021" s="53">
        <v>3</v>
      </c>
      <c r="L1021" s="53">
        <v>3</v>
      </c>
      <c r="M1021" s="53">
        <v>7</v>
      </c>
      <c r="N1021" s="54" t="s">
        <v>2230</v>
      </c>
    </row>
    <row r="1022" spans="1:14" x14ac:dyDescent="0.15">
      <c r="A1022" s="52" t="s">
        <v>1254</v>
      </c>
      <c r="B1022" s="52">
        <v>0</v>
      </c>
      <c r="C1022" s="52" t="str">
        <f t="shared" si="15"/>
        <v/>
      </c>
      <c r="D1022" s="52" t="s">
        <v>4062</v>
      </c>
      <c r="E1022" s="53" t="s">
        <v>1113</v>
      </c>
      <c r="F1022" s="53"/>
      <c r="G1022" s="53" t="s">
        <v>17</v>
      </c>
      <c r="H1022" s="53" t="s">
        <v>30</v>
      </c>
      <c r="I1022" s="53" t="s">
        <v>18</v>
      </c>
      <c r="J1022" s="53"/>
      <c r="K1022" s="53">
        <v>3</v>
      </c>
      <c r="L1022" s="53">
        <v>3</v>
      </c>
      <c r="M1022" s="53">
        <v>4</v>
      </c>
      <c r="N1022" s="54" t="s">
        <v>2260</v>
      </c>
    </row>
    <row r="1023" spans="1:14" x14ac:dyDescent="0.15">
      <c r="A1023" s="52" t="s">
        <v>1255</v>
      </c>
      <c r="B1023" s="52">
        <v>0</v>
      </c>
      <c r="C1023" s="52" t="str">
        <f t="shared" si="15"/>
        <v/>
      </c>
      <c r="D1023" s="52" t="s">
        <v>4062</v>
      </c>
      <c r="E1023" s="53" t="s">
        <v>1113</v>
      </c>
      <c r="F1023" s="53"/>
      <c r="G1023" s="53" t="s">
        <v>17</v>
      </c>
      <c r="H1023" s="53" t="s">
        <v>30</v>
      </c>
      <c r="I1023" s="53" t="s">
        <v>18</v>
      </c>
      <c r="J1023" s="53"/>
      <c r="K1023" s="53">
        <v>3</v>
      </c>
      <c r="L1023" s="53">
        <v>1</v>
      </c>
      <c r="M1023" s="53">
        <v>1</v>
      </c>
      <c r="N1023" s="54" t="s">
        <v>1256</v>
      </c>
    </row>
    <row r="1024" spans="1:14" x14ac:dyDescent="0.15">
      <c r="A1024" s="56" t="s">
        <v>1235</v>
      </c>
      <c r="B1024" s="55">
        <v>2</v>
      </c>
      <c r="C1024" s="52" t="str">
        <f t="shared" si="15"/>
        <v/>
      </c>
      <c r="D1024" s="52" t="s">
        <v>4062</v>
      </c>
      <c r="E1024" s="56" t="s">
        <v>1113</v>
      </c>
      <c r="F1024" s="56"/>
      <c r="G1024" s="56" t="s">
        <v>17</v>
      </c>
      <c r="H1024" s="56" t="s">
        <v>24</v>
      </c>
      <c r="I1024" s="56" t="s">
        <v>18</v>
      </c>
      <c r="J1024" s="56"/>
      <c r="K1024" s="56">
        <v>4</v>
      </c>
      <c r="L1024" s="56">
        <v>3</v>
      </c>
      <c r="M1024" s="56">
        <v>3</v>
      </c>
      <c r="N1024" s="57" t="s">
        <v>1236</v>
      </c>
    </row>
    <row r="1025" spans="1:14" x14ac:dyDescent="0.15">
      <c r="A1025" s="52" t="s">
        <v>1257</v>
      </c>
      <c r="B1025" s="52">
        <v>2</v>
      </c>
      <c r="C1025" s="52" t="str">
        <f t="shared" si="15"/>
        <v/>
      </c>
      <c r="D1025" s="52" t="s">
        <v>4062</v>
      </c>
      <c r="E1025" s="53" t="s">
        <v>1113</v>
      </c>
      <c r="F1025" s="53"/>
      <c r="G1025" s="53" t="s">
        <v>17</v>
      </c>
      <c r="H1025" s="53" t="s">
        <v>24</v>
      </c>
      <c r="I1025" s="53" t="s">
        <v>18</v>
      </c>
      <c r="J1025" s="53"/>
      <c r="K1025" s="53">
        <v>4</v>
      </c>
      <c r="L1025" s="53">
        <v>2</v>
      </c>
      <c r="M1025" s="53">
        <v>6</v>
      </c>
      <c r="N1025" s="54" t="s">
        <v>1258</v>
      </c>
    </row>
    <row r="1026" spans="1:14" x14ac:dyDescent="0.15">
      <c r="A1026" s="52" t="s">
        <v>1259</v>
      </c>
      <c r="B1026" s="52">
        <v>2</v>
      </c>
      <c r="C1026" s="52" t="str">
        <f t="shared" si="15"/>
        <v/>
      </c>
      <c r="D1026" s="52" t="s">
        <v>4062</v>
      </c>
      <c r="E1026" s="53" t="s">
        <v>1113</v>
      </c>
      <c r="F1026" s="53"/>
      <c r="G1026" s="53" t="s">
        <v>17</v>
      </c>
      <c r="H1026" s="53" t="s">
        <v>24</v>
      </c>
      <c r="I1026" s="53" t="s">
        <v>18</v>
      </c>
      <c r="J1026" s="53"/>
      <c r="K1026" s="53">
        <v>4</v>
      </c>
      <c r="L1026" s="53">
        <v>4</v>
      </c>
      <c r="M1026" s="53">
        <v>4</v>
      </c>
      <c r="N1026" s="54" t="s">
        <v>2214</v>
      </c>
    </row>
    <row r="1027" spans="1:14" x14ac:dyDescent="0.15">
      <c r="A1027" s="52" t="s">
        <v>1260</v>
      </c>
      <c r="B1027" s="52">
        <v>2</v>
      </c>
      <c r="C1027" s="52" t="str">
        <f t="shared" ref="C1027:C1090" si="16">IF(D1027="","",IF(D1027&gt;B1027,D1027-B1027,""))</f>
        <v/>
      </c>
      <c r="D1027" s="52" t="s">
        <v>4062</v>
      </c>
      <c r="E1027" s="53" t="s">
        <v>1113</v>
      </c>
      <c r="F1027" s="53"/>
      <c r="G1027" s="53" t="s">
        <v>17</v>
      </c>
      <c r="H1027" s="53" t="s">
        <v>24</v>
      </c>
      <c r="I1027" s="53" t="s">
        <v>18</v>
      </c>
      <c r="J1027" s="53"/>
      <c r="K1027" s="53">
        <v>4</v>
      </c>
      <c r="L1027" s="53">
        <v>6</v>
      </c>
      <c r="M1027" s="53">
        <v>3</v>
      </c>
      <c r="N1027" s="54"/>
    </row>
    <row r="1028" spans="1:14" x14ac:dyDescent="0.15">
      <c r="A1028" s="52" t="s">
        <v>2239</v>
      </c>
      <c r="B1028" s="52">
        <v>2</v>
      </c>
      <c r="C1028" s="52" t="str">
        <f t="shared" si="16"/>
        <v/>
      </c>
      <c r="D1028" s="52" t="s">
        <v>4062</v>
      </c>
      <c r="E1028" s="53" t="s">
        <v>1113</v>
      </c>
      <c r="F1028" s="53"/>
      <c r="G1028" s="53" t="s">
        <v>17</v>
      </c>
      <c r="H1028" s="53" t="s">
        <v>24</v>
      </c>
      <c r="I1028" s="53" t="s">
        <v>18</v>
      </c>
      <c r="J1028" s="53" t="s">
        <v>397</v>
      </c>
      <c r="K1028" s="53">
        <v>4</v>
      </c>
      <c r="L1028" s="53">
        <v>5</v>
      </c>
      <c r="M1028" s="53">
        <v>4</v>
      </c>
      <c r="N1028" s="54" t="s">
        <v>1261</v>
      </c>
    </row>
    <row r="1029" spans="1:14" x14ac:dyDescent="0.15">
      <c r="A1029" s="58" t="s">
        <v>1224</v>
      </c>
      <c r="B1029" s="52">
        <v>2</v>
      </c>
      <c r="C1029" s="52" t="str">
        <f t="shared" si="16"/>
        <v/>
      </c>
      <c r="D1029" s="52" t="s">
        <v>4062</v>
      </c>
      <c r="E1029" s="53" t="s">
        <v>1113</v>
      </c>
      <c r="F1029" s="53"/>
      <c r="G1029" s="53" t="s">
        <v>17</v>
      </c>
      <c r="H1029" s="53" t="s">
        <v>24</v>
      </c>
      <c r="I1029" s="53" t="s">
        <v>18</v>
      </c>
      <c r="J1029" s="53" t="s">
        <v>38</v>
      </c>
      <c r="K1029" s="53">
        <v>4</v>
      </c>
      <c r="L1029" s="53">
        <v>2</v>
      </c>
      <c r="M1029" s="53">
        <v>3</v>
      </c>
      <c r="N1029" s="54" t="s">
        <v>2252</v>
      </c>
    </row>
    <row r="1030" spans="1:14" x14ac:dyDescent="0.15">
      <c r="A1030" s="52" t="s">
        <v>1262</v>
      </c>
      <c r="B1030" s="52">
        <v>1</v>
      </c>
      <c r="C1030" s="52" t="str">
        <f t="shared" si="16"/>
        <v/>
      </c>
      <c r="D1030" s="52" t="s">
        <v>4062</v>
      </c>
      <c r="E1030" s="53" t="s">
        <v>1113</v>
      </c>
      <c r="F1030" s="53"/>
      <c r="G1030" s="53" t="s">
        <v>17</v>
      </c>
      <c r="H1030" s="53" t="s">
        <v>24</v>
      </c>
      <c r="I1030" s="53" t="s">
        <v>18</v>
      </c>
      <c r="J1030" s="53"/>
      <c r="K1030" s="53">
        <v>4</v>
      </c>
      <c r="L1030" s="53">
        <v>4</v>
      </c>
      <c r="M1030" s="53">
        <v>4</v>
      </c>
      <c r="N1030" s="54" t="s">
        <v>2261</v>
      </c>
    </row>
    <row r="1031" spans="1:14" x14ac:dyDescent="0.15">
      <c r="A1031" s="52" t="s">
        <v>1263</v>
      </c>
      <c r="B1031" s="52">
        <v>2</v>
      </c>
      <c r="C1031" s="52" t="str">
        <f t="shared" si="16"/>
        <v/>
      </c>
      <c r="D1031" s="52" t="s">
        <v>4062</v>
      </c>
      <c r="E1031" s="53" t="s">
        <v>1113</v>
      </c>
      <c r="F1031" s="53"/>
      <c r="G1031" s="53" t="s">
        <v>17</v>
      </c>
      <c r="H1031" s="53" t="s">
        <v>24</v>
      </c>
      <c r="I1031" s="53" t="s">
        <v>18</v>
      </c>
      <c r="J1031" s="53"/>
      <c r="K1031" s="53">
        <v>4</v>
      </c>
      <c r="L1031" s="53">
        <v>3</v>
      </c>
      <c r="M1031" s="53">
        <v>3</v>
      </c>
      <c r="N1031" s="54" t="s">
        <v>1264</v>
      </c>
    </row>
    <row r="1032" spans="1:14" x14ac:dyDescent="0.15">
      <c r="A1032" s="52" t="s">
        <v>1265</v>
      </c>
      <c r="B1032" s="52">
        <v>2</v>
      </c>
      <c r="C1032" s="52" t="str">
        <f t="shared" si="16"/>
        <v/>
      </c>
      <c r="D1032" s="52" t="s">
        <v>4062</v>
      </c>
      <c r="E1032" s="53" t="s">
        <v>1113</v>
      </c>
      <c r="F1032" s="53"/>
      <c r="G1032" s="53" t="s">
        <v>17</v>
      </c>
      <c r="H1032" s="53" t="s">
        <v>34</v>
      </c>
      <c r="I1032" s="53" t="s">
        <v>18</v>
      </c>
      <c r="J1032" s="53"/>
      <c r="K1032" s="53">
        <v>4</v>
      </c>
      <c r="L1032" s="53">
        <v>4</v>
      </c>
      <c r="M1032" s="53">
        <v>4</v>
      </c>
      <c r="N1032" s="54" t="s">
        <v>2242</v>
      </c>
    </row>
    <row r="1033" spans="1:14" x14ac:dyDescent="0.15">
      <c r="A1033" s="52" t="s">
        <v>1266</v>
      </c>
      <c r="B1033" s="52">
        <v>0</v>
      </c>
      <c r="C1033" s="52" t="str">
        <f t="shared" si="16"/>
        <v/>
      </c>
      <c r="D1033" s="52" t="s">
        <v>4062</v>
      </c>
      <c r="E1033" s="53" t="s">
        <v>1113</v>
      </c>
      <c r="F1033" s="53"/>
      <c r="G1033" s="53" t="s">
        <v>17</v>
      </c>
      <c r="H1033" s="53" t="s">
        <v>30</v>
      </c>
      <c r="I1033" s="53" t="s">
        <v>18</v>
      </c>
      <c r="J1033" s="53"/>
      <c r="K1033" s="53">
        <v>4</v>
      </c>
      <c r="L1033" s="53">
        <v>5</v>
      </c>
      <c r="M1033" s="53">
        <v>4</v>
      </c>
      <c r="N1033" s="54" t="s">
        <v>1267</v>
      </c>
    </row>
    <row r="1034" spans="1:14" x14ac:dyDescent="0.15">
      <c r="A1034" s="52" t="s">
        <v>1237</v>
      </c>
      <c r="B1034" s="52">
        <v>1</v>
      </c>
      <c r="C1034" s="52" t="str">
        <f t="shared" si="16"/>
        <v/>
      </c>
      <c r="D1034" s="52">
        <v>1</v>
      </c>
      <c r="E1034" s="53" t="s">
        <v>1113</v>
      </c>
      <c r="F1034" s="53"/>
      <c r="G1034" s="53" t="s">
        <v>17</v>
      </c>
      <c r="H1034" s="53" t="s">
        <v>30</v>
      </c>
      <c r="I1034" s="53" t="s">
        <v>18</v>
      </c>
      <c r="J1034" s="53"/>
      <c r="K1034" s="53">
        <v>4</v>
      </c>
      <c r="L1034" s="53">
        <v>3</v>
      </c>
      <c r="M1034" s="53">
        <v>3</v>
      </c>
      <c r="N1034" s="54" t="s">
        <v>2233</v>
      </c>
    </row>
    <row r="1035" spans="1:14" x14ac:dyDescent="0.15">
      <c r="A1035" s="55" t="s">
        <v>1268</v>
      </c>
      <c r="B1035" s="55">
        <v>2</v>
      </c>
      <c r="C1035" s="52" t="str">
        <f t="shared" si="16"/>
        <v/>
      </c>
      <c r="D1035" s="52" t="s">
        <v>4062</v>
      </c>
      <c r="E1035" s="56" t="s">
        <v>1113</v>
      </c>
      <c r="F1035" s="56"/>
      <c r="G1035" s="56" t="s">
        <v>17</v>
      </c>
      <c r="H1035" s="56" t="s">
        <v>24</v>
      </c>
      <c r="I1035" s="56" t="s">
        <v>18</v>
      </c>
      <c r="J1035" s="56"/>
      <c r="K1035" s="56">
        <v>5</v>
      </c>
      <c r="L1035" s="56">
        <v>3</v>
      </c>
      <c r="M1035" s="56">
        <v>5</v>
      </c>
      <c r="N1035" s="57" t="s">
        <v>15</v>
      </c>
    </row>
    <row r="1036" spans="1:14" x14ac:dyDescent="0.15">
      <c r="A1036" s="55" t="s">
        <v>1269</v>
      </c>
      <c r="B1036" s="55">
        <v>2</v>
      </c>
      <c r="C1036" s="52" t="str">
        <f t="shared" si="16"/>
        <v/>
      </c>
      <c r="D1036" s="52" t="s">
        <v>4062</v>
      </c>
      <c r="E1036" s="56" t="s">
        <v>1113</v>
      </c>
      <c r="F1036" s="56"/>
      <c r="G1036" s="56" t="s">
        <v>17</v>
      </c>
      <c r="H1036" s="56" t="s">
        <v>24</v>
      </c>
      <c r="I1036" s="56" t="s">
        <v>18</v>
      </c>
      <c r="J1036" s="56"/>
      <c r="K1036" s="56">
        <v>5</v>
      </c>
      <c r="L1036" s="56">
        <v>4</v>
      </c>
      <c r="M1036" s="56">
        <v>6</v>
      </c>
      <c r="N1036" s="57" t="s">
        <v>1270</v>
      </c>
    </row>
    <row r="1037" spans="1:14" x14ac:dyDescent="0.15">
      <c r="A1037" s="52" t="s">
        <v>1271</v>
      </c>
      <c r="B1037" s="52">
        <v>2</v>
      </c>
      <c r="C1037" s="52" t="str">
        <f t="shared" si="16"/>
        <v/>
      </c>
      <c r="D1037" s="52" t="s">
        <v>4062</v>
      </c>
      <c r="E1037" s="53" t="s">
        <v>1113</v>
      </c>
      <c r="F1037" s="53"/>
      <c r="G1037" s="53" t="s">
        <v>17</v>
      </c>
      <c r="H1037" s="53" t="s">
        <v>24</v>
      </c>
      <c r="I1037" s="53" t="s">
        <v>18</v>
      </c>
      <c r="J1037" s="53"/>
      <c r="K1037" s="53">
        <v>5</v>
      </c>
      <c r="L1037" s="53">
        <v>2</v>
      </c>
      <c r="M1037" s="53">
        <v>6</v>
      </c>
      <c r="N1037" s="54" t="s">
        <v>2213</v>
      </c>
    </row>
    <row r="1038" spans="1:14" x14ac:dyDescent="0.15">
      <c r="A1038" s="52" t="s">
        <v>1272</v>
      </c>
      <c r="B1038" s="52">
        <v>2</v>
      </c>
      <c r="C1038" s="52" t="str">
        <f t="shared" si="16"/>
        <v/>
      </c>
      <c r="D1038" s="52" t="s">
        <v>4062</v>
      </c>
      <c r="E1038" s="53" t="s">
        <v>1113</v>
      </c>
      <c r="F1038" s="53"/>
      <c r="G1038" s="53" t="s">
        <v>17</v>
      </c>
      <c r="H1038" s="53" t="s">
        <v>34</v>
      </c>
      <c r="I1038" s="53" t="s">
        <v>18</v>
      </c>
      <c r="J1038" s="53"/>
      <c r="K1038" s="53">
        <v>5</v>
      </c>
      <c r="L1038" s="53">
        <v>2</v>
      </c>
      <c r="M1038" s="53">
        <v>2</v>
      </c>
      <c r="N1038" s="54" t="s">
        <v>2244</v>
      </c>
    </row>
    <row r="1039" spans="1:14" x14ac:dyDescent="0.15">
      <c r="A1039" s="52" t="s">
        <v>1273</v>
      </c>
      <c r="B1039" s="52">
        <v>2</v>
      </c>
      <c r="C1039" s="52" t="str">
        <f t="shared" si="16"/>
        <v/>
      </c>
      <c r="D1039" s="52" t="s">
        <v>4062</v>
      </c>
      <c r="E1039" s="53" t="s">
        <v>1113</v>
      </c>
      <c r="F1039" s="53"/>
      <c r="G1039" s="53" t="s">
        <v>17</v>
      </c>
      <c r="H1039" s="53" t="s">
        <v>34</v>
      </c>
      <c r="I1039" s="53" t="s">
        <v>18</v>
      </c>
      <c r="J1039" s="53"/>
      <c r="K1039" s="53">
        <v>5</v>
      </c>
      <c r="L1039" s="53">
        <v>4</v>
      </c>
      <c r="M1039" s="53">
        <v>5</v>
      </c>
      <c r="N1039" s="54" t="s">
        <v>2240</v>
      </c>
    </row>
    <row r="1040" spans="1:14" x14ac:dyDescent="0.15">
      <c r="A1040" s="52" t="s">
        <v>1274</v>
      </c>
      <c r="B1040" s="52">
        <v>2</v>
      </c>
      <c r="C1040" s="52" t="str">
        <f t="shared" si="16"/>
        <v/>
      </c>
      <c r="D1040" s="52" t="s">
        <v>4062</v>
      </c>
      <c r="E1040" s="53" t="s">
        <v>1113</v>
      </c>
      <c r="F1040" s="53"/>
      <c r="G1040" s="53" t="s">
        <v>17</v>
      </c>
      <c r="H1040" s="53" t="s">
        <v>34</v>
      </c>
      <c r="I1040" s="53" t="s">
        <v>18</v>
      </c>
      <c r="J1040" s="53"/>
      <c r="K1040" s="53">
        <v>5</v>
      </c>
      <c r="L1040" s="53">
        <v>2</v>
      </c>
      <c r="M1040" s="53">
        <v>2</v>
      </c>
      <c r="N1040" s="54" t="s">
        <v>1275</v>
      </c>
    </row>
    <row r="1041" spans="1:14" x14ac:dyDescent="0.15">
      <c r="A1041" s="55" t="s">
        <v>1276</v>
      </c>
      <c r="B1041" s="55">
        <v>2</v>
      </c>
      <c r="C1041" s="52" t="str">
        <f t="shared" si="16"/>
        <v/>
      </c>
      <c r="D1041" s="52" t="s">
        <v>4062</v>
      </c>
      <c r="E1041" s="56" t="s">
        <v>1113</v>
      </c>
      <c r="F1041" s="56"/>
      <c r="G1041" s="56" t="s">
        <v>17</v>
      </c>
      <c r="H1041" s="56" t="s">
        <v>34</v>
      </c>
      <c r="I1041" s="56" t="s">
        <v>18</v>
      </c>
      <c r="J1041" s="56"/>
      <c r="K1041" s="56">
        <v>5</v>
      </c>
      <c r="L1041" s="56">
        <v>5</v>
      </c>
      <c r="M1041" s="56">
        <v>5</v>
      </c>
      <c r="N1041" s="57" t="s">
        <v>1277</v>
      </c>
    </row>
    <row r="1042" spans="1:14" x14ac:dyDescent="0.15">
      <c r="A1042" s="52" t="s">
        <v>1225</v>
      </c>
      <c r="B1042" s="52">
        <v>2</v>
      </c>
      <c r="C1042" s="52" t="str">
        <f t="shared" si="16"/>
        <v/>
      </c>
      <c r="D1042" s="52" t="s">
        <v>4062</v>
      </c>
      <c r="E1042" s="53" t="s">
        <v>1113</v>
      </c>
      <c r="F1042" s="53"/>
      <c r="G1042" s="53" t="s">
        <v>17</v>
      </c>
      <c r="H1042" s="53" t="s">
        <v>34</v>
      </c>
      <c r="I1042" s="53" t="s">
        <v>18</v>
      </c>
      <c r="J1042" s="53"/>
      <c r="K1042" s="53">
        <v>5</v>
      </c>
      <c r="L1042" s="53">
        <v>5</v>
      </c>
      <c r="M1042" s="53">
        <v>3</v>
      </c>
      <c r="N1042" s="54" t="s">
        <v>1226</v>
      </c>
    </row>
    <row r="1043" spans="1:14" x14ac:dyDescent="0.15">
      <c r="A1043" s="52" t="s">
        <v>1278</v>
      </c>
      <c r="B1043" s="52">
        <v>0</v>
      </c>
      <c r="C1043" s="52" t="str">
        <f t="shared" si="16"/>
        <v/>
      </c>
      <c r="D1043" s="52" t="s">
        <v>4062</v>
      </c>
      <c r="E1043" s="53" t="s">
        <v>1113</v>
      </c>
      <c r="F1043" s="53"/>
      <c r="G1043" s="53" t="s">
        <v>17</v>
      </c>
      <c r="H1043" s="53" t="s">
        <v>231</v>
      </c>
      <c r="I1043" s="53" t="s">
        <v>18</v>
      </c>
      <c r="J1043" s="53"/>
      <c r="K1043" s="53">
        <v>5</v>
      </c>
      <c r="L1043" s="53">
        <v>4</v>
      </c>
      <c r="M1043" s="53">
        <v>6</v>
      </c>
      <c r="N1043" s="54" t="s">
        <v>2245</v>
      </c>
    </row>
    <row r="1044" spans="1:14" x14ac:dyDescent="0.15">
      <c r="A1044" s="52" t="s">
        <v>1279</v>
      </c>
      <c r="B1044" s="52">
        <v>1</v>
      </c>
      <c r="C1044" s="52" t="str">
        <f t="shared" si="16"/>
        <v/>
      </c>
      <c r="D1044" s="52" t="s">
        <v>4062</v>
      </c>
      <c r="E1044" s="53" t="s">
        <v>1113</v>
      </c>
      <c r="F1044" s="53"/>
      <c r="G1044" s="53" t="s">
        <v>17</v>
      </c>
      <c r="H1044" s="53" t="s">
        <v>30</v>
      </c>
      <c r="I1044" s="53" t="s">
        <v>18</v>
      </c>
      <c r="J1044" s="53" t="s">
        <v>31</v>
      </c>
      <c r="K1044" s="53">
        <v>5</v>
      </c>
      <c r="L1044" s="53">
        <v>2</v>
      </c>
      <c r="M1044" s="53">
        <v>4</v>
      </c>
      <c r="N1044" s="54" t="s">
        <v>2226</v>
      </c>
    </row>
    <row r="1045" spans="1:14" x14ac:dyDescent="0.15">
      <c r="A1045" s="52" t="s">
        <v>1280</v>
      </c>
      <c r="B1045" s="52">
        <v>2</v>
      </c>
      <c r="C1045" s="52" t="str">
        <f t="shared" si="16"/>
        <v/>
      </c>
      <c r="D1045" s="52" t="s">
        <v>4062</v>
      </c>
      <c r="E1045" s="53" t="s">
        <v>1113</v>
      </c>
      <c r="F1045" s="53"/>
      <c r="G1045" s="53" t="s">
        <v>17</v>
      </c>
      <c r="H1045" s="53" t="s">
        <v>24</v>
      </c>
      <c r="I1045" s="53" t="s">
        <v>18</v>
      </c>
      <c r="J1045" s="53"/>
      <c r="K1045" s="53">
        <v>6</v>
      </c>
      <c r="L1045" s="53">
        <v>1</v>
      </c>
      <c r="M1045" s="53">
        <v>1</v>
      </c>
      <c r="N1045" s="54" t="s">
        <v>1281</v>
      </c>
    </row>
    <row r="1046" spans="1:14" x14ac:dyDescent="0.15">
      <c r="A1046" s="52" t="s">
        <v>1282</v>
      </c>
      <c r="B1046" s="52">
        <v>2</v>
      </c>
      <c r="C1046" s="52" t="str">
        <f t="shared" si="16"/>
        <v/>
      </c>
      <c r="D1046" s="52" t="s">
        <v>4062</v>
      </c>
      <c r="E1046" s="53" t="s">
        <v>1113</v>
      </c>
      <c r="F1046" s="53"/>
      <c r="G1046" s="53" t="s">
        <v>17</v>
      </c>
      <c r="H1046" s="53" t="s">
        <v>24</v>
      </c>
      <c r="I1046" s="53" t="s">
        <v>18</v>
      </c>
      <c r="J1046" s="53"/>
      <c r="K1046" s="53">
        <v>6</v>
      </c>
      <c r="L1046" s="53">
        <v>3</v>
      </c>
      <c r="M1046" s="53">
        <v>8</v>
      </c>
      <c r="N1046" s="54" t="s">
        <v>14</v>
      </c>
    </row>
    <row r="1047" spans="1:14" x14ac:dyDescent="0.15">
      <c r="A1047" s="52" t="s">
        <v>1283</v>
      </c>
      <c r="B1047" s="52">
        <v>0</v>
      </c>
      <c r="C1047" s="52" t="str">
        <f t="shared" si="16"/>
        <v/>
      </c>
      <c r="D1047" s="52" t="s">
        <v>4062</v>
      </c>
      <c r="E1047" s="53" t="s">
        <v>1113</v>
      </c>
      <c r="F1047" s="53"/>
      <c r="G1047" s="53" t="s">
        <v>17</v>
      </c>
      <c r="H1047" s="53" t="s">
        <v>231</v>
      </c>
      <c r="I1047" s="53" t="s">
        <v>18</v>
      </c>
      <c r="J1047" s="53"/>
      <c r="K1047" s="53">
        <v>6</v>
      </c>
      <c r="L1047" s="53">
        <v>5</v>
      </c>
      <c r="M1047" s="53">
        <v>7</v>
      </c>
      <c r="N1047" s="54" t="s">
        <v>1284</v>
      </c>
    </row>
    <row r="1048" spans="1:14" x14ac:dyDescent="0.15">
      <c r="A1048" s="52" t="s">
        <v>1285</v>
      </c>
      <c r="B1048" s="52">
        <v>1</v>
      </c>
      <c r="C1048" s="52" t="str">
        <f t="shared" si="16"/>
        <v/>
      </c>
      <c r="D1048" s="52" t="s">
        <v>4062</v>
      </c>
      <c r="E1048" s="53" t="s">
        <v>1113</v>
      </c>
      <c r="F1048" s="53"/>
      <c r="G1048" s="53" t="s">
        <v>17</v>
      </c>
      <c r="H1048" s="53" t="s">
        <v>231</v>
      </c>
      <c r="I1048" s="53" t="s">
        <v>18</v>
      </c>
      <c r="J1048" s="53" t="s">
        <v>19</v>
      </c>
      <c r="K1048" s="53">
        <v>6</v>
      </c>
      <c r="L1048" s="53">
        <v>5</v>
      </c>
      <c r="M1048" s="53">
        <v>5</v>
      </c>
      <c r="N1048" s="54" t="s">
        <v>1286</v>
      </c>
    </row>
    <row r="1049" spans="1:14" x14ac:dyDescent="0.15">
      <c r="A1049" s="52" t="s">
        <v>1287</v>
      </c>
      <c r="B1049" s="52">
        <v>1</v>
      </c>
      <c r="C1049" s="52" t="str">
        <f t="shared" si="16"/>
        <v/>
      </c>
      <c r="D1049" s="52" t="s">
        <v>4062</v>
      </c>
      <c r="E1049" s="53" t="s">
        <v>1113</v>
      </c>
      <c r="F1049" s="53"/>
      <c r="G1049" s="53" t="s">
        <v>17</v>
      </c>
      <c r="H1049" s="53" t="s">
        <v>231</v>
      </c>
      <c r="I1049" s="53" t="s">
        <v>18</v>
      </c>
      <c r="J1049" s="53"/>
      <c r="K1049" s="53">
        <v>6</v>
      </c>
      <c r="L1049" s="53">
        <v>4</v>
      </c>
      <c r="M1049" s="53">
        <v>4</v>
      </c>
      <c r="N1049" s="54" t="s">
        <v>1288</v>
      </c>
    </row>
    <row r="1050" spans="1:14" x14ac:dyDescent="0.15">
      <c r="A1050" s="52" t="s">
        <v>1289</v>
      </c>
      <c r="B1050" s="52">
        <v>0</v>
      </c>
      <c r="C1050" s="52" t="str">
        <f t="shared" si="16"/>
        <v/>
      </c>
      <c r="D1050" s="52" t="s">
        <v>4062</v>
      </c>
      <c r="E1050" s="53" t="s">
        <v>1113</v>
      </c>
      <c r="F1050" s="53"/>
      <c r="G1050" s="53" t="s">
        <v>17</v>
      </c>
      <c r="H1050" s="53" t="s">
        <v>231</v>
      </c>
      <c r="I1050" s="53" t="s">
        <v>18</v>
      </c>
      <c r="J1050" s="53"/>
      <c r="K1050" s="53">
        <v>6</v>
      </c>
      <c r="L1050" s="53">
        <v>6</v>
      </c>
      <c r="M1050" s="53">
        <v>6</v>
      </c>
      <c r="N1050" s="54" t="s">
        <v>2262</v>
      </c>
    </row>
    <row r="1051" spans="1:14" x14ac:dyDescent="0.15">
      <c r="A1051" s="52" t="s">
        <v>1227</v>
      </c>
      <c r="B1051" s="52">
        <v>1</v>
      </c>
      <c r="C1051" s="52" t="str">
        <f t="shared" si="16"/>
        <v/>
      </c>
      <c r="D1051" s="52">
        <v>1</v>
      </c>
      <c r="E1051" s="53" t="s">
        <v>1113</v>
      </c>
      <c r="F1051" s="53"/>
      <c r="G1051" s="53" t="s">
        <v>17</v>
      </c>
      <c r="H1051" s="53" t="s">
        <v>30</v>
      </c>
      <c r="I1051" s="53" t="s">
        <v>18</v>
      </c>
      <c r="J1051" s="53"/>
      <c r="K1051" s="53">
        <v>6</v>
      </c>
      <c r="L1051" s="53">
        <v>5</v>
      </c>
      <c r="M1051" s="53">
        <v>3</v>
      </c>
      <c r="N1051" s="54" t="s">
        <v>1228</v>
      </c>
    </row>
    <row r="1052" spans="1:14" x14ac:dyDescent="0.15">
      <c r="A1052" s="58" t="s">
        <v>1290</v>
      </c>
      <c r="B1052" s="52">
        <v>1</v>
      </c>
      <c r="C1052" s="52" t="str">
        <f t="shared" si="16"/>
        <v/>
      </c>
      <c r="D1052" s="52" t="s">
        <v>4062</v>
      </c>
      <c r="E1052" s="53" t="s">
        <v>1113</v>
      </c>
      <c r="F1052" s="53"/>
      <c r="G1052" s="53" t="s">
        <v>17</v>
      </c>
      <c r="H1052" s="53" t="s">
        <v>30</v>
      </c>
      <c r="I1052" s="53" t="s">
        <v>18</v>
      </c>
      <c r="J1052" s="53"/>
      <c r="K1052" s="53">
        <v>6</v>
      </c>
      <c r="L1052" s="53">
        <v>4</v>
      </c>
      <c r="M1052" s="53">
        <v>3</v>
      </c>
      <c r="N1052" s="54" t="s">
        <v>1291</v>
      </c>
    </row>
    <row r="1053" spans="1:14" x14ac:dyDescent="0.15">
      <c r="A1053" s="52" t="s">
        <v>1292</v>
      </c>
      <c r="B1053" s="52">
        <v>0</v>
      </c>
      <c r="C1053" s="52" t="str">
        <f t="shared" si="16"/>
        <v/>
      </c>
      <c r="D1053" s="52" t="s">
        <v>4062</v>
      </c>
      <c r="E1053" s="53" t="s">
        <v>1113</v>
      </c>
      <c r="F1053" s="53"/>
      <c r="G1053" s="53" t="s">
        <v>17</v>
      </c>
      <c r="H1053" s="53" t="s">
        <v>30</v>
      </c>
      <c r="I1053" s="53" t="s">
        <v>18</v>
      </c>
      <c r="J1053" s="53"/>
      <c r="K1053" s="53">
        <v>6</v>
      </c>
      <c r="L1053" s="53">
        <v>4</v>
      </c>
      <c r="M1053" s="53">
        <v>5</v>
      </c>
      <c r="N1053" s="54" t="s">
        <v>1293</v>
      </c>
    </row>
    <row r="1054" spans="1:14" x14ac:dyDescent="0.15">
      <c r="A1054" s="52" t="s">
        <v>1232</v>
      </c>
      <c r="B1054" s="52">
        <v>0</v>
      </c>
      <c r="C1054" s="52" t="str">
        <f t="shared" si="16"/>
        <v/>
      </c>
      <c r="D1054" s="52" t="s">
        <v>4062</v>
      </c>
      <c r="E1054" s="53" t="s">
        <v>1113</v>
      </c>
      <c r="F1054" s="53"/>
      <c r="G1054" s="53" t="s">
        <v>17</v>
      </c>
      <c r="H1054" s="53" t="s">
        <v>30</v>
      </c>
      <c r="I1054" s="53" t="s">
        <v>18</v>
      </c>
      <c r="J1054" s="53"/>
      <c r="K1054" s="53">
        <v>7</v>
      </c>
      <c r="L1054" s="53">
        <v>5</v>
      </c>
      <c r="M1054" s="53">
        <v>6</v>
      </c>
      <c r="N1054" s="54" t="s">
        <v>2247</v>
      </c>
    </row>
    <row r="1055" spans="1:14" x14ac:dyDescent="0.15">
      <c r="A1055" s="52" t="s">
        <v>1294</v>
      </c>
      <c r="B1055" s="52">
        <v>1</v>
      </c>
      <c r="C1055" s="52" t="str">
        <f t="shared" si="16"/>
        <v/>
      </c>
      <c r="D1055" s="52" t="s">
        <v>4062</v>
      </c>
      <c r="E1055" s="53" t="s">
        <v>1113</v>
      </c>
      <c r="F1055" s="53"/>
      <c r="G1055" s="53" t="s">
        <v>17</v>
      </c>
      <c r="H1055" s="53" t="s">
        <v>30</v>
      </c>
      <c r="I1055" s="53" t="s">
        <v>18</v>
      </c>
      <c r="J1055" s="53"/>
      <c r="K1055" s="53">
        <v>9</v>
      </c>
      <c r="L1055" s="53">
        <v>5</v>
      </c>
      <c r="M1055" s="53">
        <v>4</v>
      </c>
      <c r="N1055" s="54" t="s">
        <v>1295</v>
      </c>
    </row>
    <row r="1056" spans="1:14" x14ac:dyDescent="0.15">
      <c r="A1056" s="52" t="s">
        <v>1296</v>
      </c>
      <c r="B1056" s="52">
        <v>2</v>
      </c>
      <c r="C1056" s="52" t="str">
        <f t="shared" si="16"/>
        <v/>
      </c>
      <c r="D1056" s="52" t="s">
        <v>4062</v>
      </c>
      <c r="E1056" s="53" t="s">
        <v>2818</v>
      </c>
      <c r="F1056" s="53"/>
      <c r="G1056" s="53" t="s">
        <v>44</v>
      </c>
      <c r="H1056" s="53" t="s">
        <v>34</v>
      </c>
      <c r="I1056" s="53" t="s">
        <v>20</v>
      </c>
      <c r="J1056" s="53"/>
      <c r="K1056" s="53">
        <v>1</v>
      </c>
      <c r="L1056" s="53">
        <v>0</v>
      </c>
      <c r="M1056" s="53">
        <v>0</v>
      </c>
      <c r="N1056" s="54" t="s">
        <v>2840</v>
      </c>
    </row>
    <row r="1057" spans="1:14" x14ac:dyDescent="0.15">
      <c r="A1057" s="52" t="s">
        <v>1297</v>
      </c>
      <c r="B1057" s="52">
        <v>0</v>
      </c>
      <c r="C1057" s="52" t="str">
        <f t="shared" si="16"/>
        <v/>
      </c>
      <c r="D1057" s="52" t="s">
        <v>4062</v>
      </c>
      <c r="E1057" s="53" t="s">
        <v>2818</v>
      </c>
      <c r="F1057" s="53"/>
      <c r="G1057" s="53" t="s">
        <v>44</v>
      </c>
      <c r="H1057" s="53" t="s">
        <v>30</v>
      </c>
      <c r="I1057" s="53" t="s">
        <v>20</v>
      </c>
      <c r="J1057" s="53"/>
      <c r="K1057" s="53">
        <v>1</v>
      </c>
      <c r="L1057" s="53">
        <v>0</v>
      </c>
      <c r="M1057" s="53">
        <v>0</v>
      </c>
      <c r="N1057" s="54" t="s">
        <v>2842</v>
      </c>
    </row>
    <row r="1058" spans="1:14" x14ac:dyDescent="0.15">
      <c r="A1058" s="52" t="s">
        <v>1298</v>
      </c>
      <c r="B1058" s="52">
        <v>2</v>
      </c>
      <c r="C1058" s="52" t="str">
        <f t="shared" si="16"/>
        <v/>
      </c>
      <c r="D1058" s="52" t="s">
        <v>4062</v>
      </c>
      <c r="E1058" s="53" t="s">
        <v>2818</v>
      </c>
      <c r="F1058" s="53"/>
      <c r="G1058" s="53" t="s">
        <v>44</v>
      </c>
      <c r="H1058" s="53" t="s">
        <v>24</v>
      </c>
      <c r="I1058" s="53" t="s">
        <v>18</v>
      </c>
      <c r="J1058" s="53"/>
      <c r="K1058" s="53">
        <v>2</v>
      </c>
      <c r="L1058" s="53">
        <v>2</v>
      </c>
      <c r="M1058" s="53">
        <v>2</v>
      </c>
      <c r="N1058" s="54" t="s">
        <v>1299</v>
      </c>
    </row>
    <row r="1059" spans="1:14" x14ac:dyDescent="0.15">
      <c r="A1059" s="55" t="s">
        <v>1301</v>
      </c>
      <c r="B1059" s="55">
        <v>2</v>
      </c>
      <c r="C1059" s="52" t="str">
        <f t="shared" si="16"/>
        <v/>
      </c>
      <c r="D1059" s="52" t="s">
        <v>4062</v>
      </c>
      <c r="E1059" s="56" t="s">
        <v>2818</v>
      </c>
      <c r="F1059" s="56"/>
      <c r="G1059" s="56" t="s">
        <v>44</v>
      </c>
      <c r="H1059" s="56" t="s">
        <v>24</v>
      </c>
      <c r="I1059" s="56" t="s">
        <v>18</v>
      </c>
      <c r="J1059" s="56" t="s">
        <v>59</v>
      </c>
      <c r="K1059" s="56">
        <v>3</v>
      </c>
      <c r="L1059" s="56">
        <v>5</v>
      </c>
      <c r="M1059" s="56">
        <v>1</v>
      </c>
      <c r="N1059" s="57" t="s">
        <v>2841</v>
      </c>
    </row>
    <row r="1060" spans="1:14" x14ac:dyDescent="0.15">
      <c r="A1060" s="52" t="s">
        <v>1302</v>
      </c>
      <c r="B1060" s="52">
        <v>2</v>
      </c>
      <c r="C1060" s="52" t="str">
        <f t="shared" si="16"/>
        <v/>
      </c>
      <c r="D1060" s="52" t="s">
        <v>4062</v>
      </c>
      <c r="E1060" s="53" t="s">
        <v>2818</v>
      </c>
      <c r="F1060" s="53"/>
      <c r="G1060" s="53" t="s">
        <v>44</v>
      </c>
      <c r="H1060" s="53" t="s">
        <v>34</v>
      </c>
      <c r="I1060" s="53" t="s">
        <v>18</v>
      </c>
      <c r="J1060" s="53"/>
      <c r="K1060" s="53">
        <v>4</v>
      </c>
      <c r="L1060" s="53">
        <v>3</v>
      </c>
      <c r="M1060" s="53">
        <v>3</v>
      </c>
      <c r="N1060" s="54" t="s">
        <v>1303</v>
      </c>
    </row>
    <row r="1061" spans="1:14" x14ac:dyDescent="0.15">
      <c r="A1061" s="52" t="s">
        <v>1304</v>
      </c>
      <c r="B1061" s="52">
        <v>2</v>
      </c>
      <c r="C1061" s="52" t="str">
        <f t="shared" si="16"/>
        <v/>
      </c>
      <c r="D1061" s="52" t="s">
        <v>4062</v>
      </c>
      <c r="E1061" s="53" t="s">
        <v>2818</v>
      </c>
      <c r="F1061" s="53"/>
      <c r="G1061" s="53" t="s">
        <v>44</v>
      </c>
      <c r="H1061" s="53" t="s">
        <v>34</v>
      </c>
      <c r="I1061" s="53" t="s">
        <v>20</v>
      </c>
      <c r="J1061" s="53"/>
      <c r="K1061" s="53">
        <v>4</v>
      </c>
      <c r="L1061" s="53">
        <v>0</v>
      </c>
      <c r="M1061" s="53">
        <v>0</v>
      </c>
      <c r="N1061" s="54" t="s">
        <v>1305</v>
      </c>
    </row>
    <row r="1062" spans="1:14" x14ac:dyDescent="0.15">
      <c r="A1062" s="52" t="s">
        <v>1306</v>
      </c>
      <c r="B1062" s="52">
        <v>2</v>
      </c>
      <c r="C1062" s="52" t="str">
        <f t="shared" si="16"/>
        <v/>
      </c>
      <c r="D1062" s="52" t="s">
        <v>4062</v>
      </c>
      <c r="E1062" s="53" t="s">
        <v>2818</v>
      </c>
      <c r="F1062" s="53"/>
      <c r="G1062" s="53" t="s">
        <v>44</v>
      </c>
      <c r="H1062" s="53" t="s">
        <v>24</v>
      </c>
      <c r="I1062" s="53" t="s">
        <v>18</v>
      </c>
      <c r="J1062" s="53" t="s">
        <v>59</v>
      </c>
      <c r="K1062" s="53">
        <v>5</v>
      </c>
      <c r="L1062" s="53">
        <v>5</v>
      </c>
      <c r="M1062" s="53">
        <v>4</v>
      </c>
      <c r="N1062" s="54" t="s">
        <v>1307</v>
      </c>
    </row>
    <row r="1063" spans="1:14" x14ac:dyDescent="0.15">
      <c r="A1063" s="52" t="s">
        <v>1308</v>
      </c>
      <c r="B1063" s="52">
        <v>1</v>
      </c>
      <c r="C1063" s="52" t="str">
        <f t="shared" si="16"/>
        <v/>
      </c>
      <c r="D1063" s="52" t="s">
        <v>4062</v>
      </c>
      <c r="E1063" s="53" t="s">
        <v>2818</v>
      </c>
      <c r="F1063" s="53"/>
      <c r="G1063" s="53" t="s">
        <v>44</v>
      </c>
      <c r="H1063" s="53" t="s">
        <v>231</v>
      </c>
      <c r="I1063" s="53" t="s">
        <v>20</v>
      </c>
      <c r="J1063" s="53"/>
      <c r="K1063" s="53">
        <v>5</v>
      </c>
      <c r="L1063" s="53">
        <v>0</v>
      </c>
      <c r="M1063" s="53">
        <v>0</v>
      </c>
      <c r="N1063" s="54" t="s">
        <v>4057</v>
      </c>
    </row>
    <row r="1064" spans="1:14" x14ac:dyDescent="0.15">
      <c r="A1064" s="52" t="s">
        <v>1309</v>
      </c>
      <c r="B1064" s="52">
        <v>1</v>
      </c>
      <c r="C1064" s="52" t="str">
        <f t="shared" si="16"/>
        <v/>
      </c>
      <c r="D1064" s="52" t="s">
        <v>4062</v>
      </c>
      <c r="E1064" s="53" t="s">
        <v>2818</v>
      </c>
      <c r="F1064" s="53"/>
      <c r="G1064" s="53" t="s">
        <v>44</v>
      </c>
      <c r="H1064" s="53" t="s">
        <v>231</v>
      </c>
      <c r="I1064" s="53" t="s">
        <v>18</v>
      </c>
      <c r="J1064" s="53" t="s">
        <v>59</v>
      </c>
      <c r="K1064" s="53">
        <v>7</v>
      </c>
      <c r="L1064" s="53">
        <v>5</v>
      </c>
      <c r="M1064" s="53">
        <v>3</v>
      </c>
      <c r="N1064" s="54" t="s">
        <v>1310</v>
      </c>
    </row>
    <row r="1065" spans="1:14" x14ac:dyDescent="0.15">
      <c r="A1065" s="52" t="s">
        <v>1311</v>
      </c>
      <c r="B1065" s="52">
        <v>0</v>
      </c>
      <c r="C1065" s="52" t="str">
        <f t="shared" si="16"/>
        <v/>
      </c>
      <c r="D1065" s="52" t="s">
        <v>4062</v>
      </c>
      <c r="E1065" s="53" t="s">
        <v>2818</v>
      </c>
      <c r="F1065" s="53"/>
      <c r="G1065" s="53" t="s">
        <v>44</v>
      </c>
      <c r="H1065" s="53" t="s">
        <v>30</v>
      </c>
      <c r="I1065" s="53" t="s">
        <v>18</v>
      </c>
      <c r="J1065" s="53" t="s">
        <v>59</v>
      </c>
      <c r="K1065" s="53">
        <v>10</v>
      </c>
      <c r="L1065" s="53">
        <v>12</v>
      </c>
      <c r="M1065" s="53">
        <v>12</v>
      </c>
      <c r="N1065" s="54" t="s">
        <v>1312</v>
      </c>
    </row>
    <row r="1066" spans="1:14" x14ac:dyDescent="0.15">
      <c r="A1066" s="52" t="s">
        <v>1313</v>
      </c>
      <c r="B1066" s="52">
        <v>2</v>
      </c>
      <c r="C1066" s="52" t="str">
        <f t="shared" si="16"/>
        <v/>
      </c>
      <c r="D1066" s="52" t="s">
        <v>4062</v>
      </c>
      <c r="E1066" s="53" t="s">
        <v>2818</v>
      </c>
      <c r="F1066" s="53"/>
      <c r="G1066" s="53" t="s">
        <v>55</v>
      </c>
      <c r="H1066" s="53" t="s">
        <v>24</v>
      </c>
      <c r="I1066" s="53" t="s">
        <v>18</v>
      </c>
      <c r="J1066" s="53" t="s">
        <v>59</v>
      </c>
      <c r="K1066" s="53">
        <v>1</v>
      </c>
      <c r="L1066" s="53">
        <v>1</v>
      </c>
      <c r="M1066" s="53">
        <v>1</v>
      </c>
      <c r="N1066" s="54" t="s">
        <v>1314</v>
      </c>
    </row>
    <row r="1067" spans="1:14" x14ac:dyDescent="0.15">
      <c r="A1067" s="52" t="s">
        <v>1315</v>
      </c>
      <c r="B1067" s="52">
        <v>2</v>
      </c>
      <c r="C1067" s="52" t="str">
        <f t="shared" si="16"/>
        <v/>
      </c>
      <c r="D1067" s="52" t="s">
        <v>4062</v>
      </c>
      <c r="E1067" s="53" t="s">
        <v>2818</v>
      </c>
      <c r="F1067" s="53"/>
      <c r="G1067" s="53" t="s">
        <v>55</v>
      </c>
      <c r="H1067" s="53" t="s">
        <v>34</v>
      </c>
      <c r="I1067" s="53" t="s">
        <v>18</v>
      </c>
      <c r="J1067" s="53" t="s">
        <v>59</v>
      </c>
      <c r="K1067" s="53">
        <v>1</v>
      </c>
      <c r="L1067" s="53">
        <v>2</v>
      </c>
      <c r="M1067" s="53">
        <v>1</v>
      </c>
      <c r="N1067" s="54" t="s">
        <v>2858</v>
      </c>
    </row>
    <row r="1068" spans="1:14" x14ac:dyDescent="0.15">
      <c r="A1068" s="52" t="s">
        <v>1316</v>
      </c>
      <c r="B1068" s="52">
        <v>2</v>
      </c>
      <c r="C1068" s="52" t="str">
        <f t="shared" si="16"/>
        <v/>
      </c>
      <c r="D1068" s="52" t="s">
        <v>4062</v>
      </c>
      <c r="E1068" s="53" t="s">
        <v>2818</v>
      </c>
      <c r="F1068" s="53"/>
      <c r="G1068" s="53" t="s">
        <v>55</v>
      </c>
      <c r="H1068" s="53" t="s">
        <v>231</v>
      </c>
      <c r="I1068" s="53" t="s">
        <v>20</v>
      </c>
      <c r="J1068" s="53"/>
      <c r="K1068" s="53">
        <v>1</v>
      </c>
      <c r="L1068" s="53">
        <v>0</v>
      </c>
      <c r="M1068" s="53">
        <v>0</v>
      </c>
      <c r="N1068" s="54" t="s">
        <v>1317</v>
      </c>
    </row>
    <row r="1069" spans="1:14" x14ac:dyDescent="0.15">
      <c r="A1069" s="52" t="s">
        <v>1318</v>
      </c>
      <c r="B1069" s="52">
        <v>0</v>
      </c>
      <c r="C1069" s="52" t="str">
        <f t="shared" si="16"/>
        <v/>
      </c>
      <c r="D1069" s="52" t="s">
        <v>4062</v>
      </c>
      <c r="E1069" s="53" t="s">
        <v>2818</v>
      </c>
      <c r="F1069" s="53"/>
      <c r="G1069" s="53" t="s">
        <v>55</v>
      </c>
      <c r="H1069" s="53" t="s">
        <v>30</v>
      </c>
      <c r="I1069" s="53" t="s">
        <v>20</v>
      </c>
      <c r="J1069" s="53"/>
      <c r="K1069" s="53">
        <v>1</v>
      </c>
      <c r="L1069" s="53">
        <v>0</v>
      </c>
      <c r="M1069" s="53">
        <v>0</v>
      </c>
      <c r="N1069" s="54" t="s">
        <v>2862</v>
      </c>
    </row>
    <row r="1070" spans="1:14" x14ac:dyDescent="0.15">
      <c r="A1070" s="52" t="s">
        <v>2859</v>
      </c>
      <c r="B1070" s="52">
        <v>2</v>
      </c>
      <c r="C1070" s="52" t="str">
        <f t="shared" si="16"/>
        <v/>
      </c>
      <c r="D1070" s="52">
        <v>2</v>
      </c>
      <c r="E1070" s="53" t="s">
        <v>2818</v>
      </c>
      <c r="F1070" s="53"/>
      <c r="G1070" s="53" t="s">
        <v>55</v>
      </c>
      <c r="H1070" s="53" t="s">
        <v>24</v>
      </c>
      <c r="I1070" s="53" t="s">
        <v>18</v>
      </c>
      <c r="J1070" s="53" t="s">
        <v>59</v>
      </c>
      <c r="K1070" s="53">
        <v>2</v>
      </c>
      <c r="L1070" s="53">
        <v>3</v>
      </c>
      <c r="M1070" s="53">
        <v>2</v>
      </c>
      <c r="N1070" s="54" t="s">
        <v>1319</v>
      </c>
    </row>
    <row r="1071" spans="1:14" x14ac:dyDescent="0.15">
      <c r="A1071" s="52" t="s">
        <v>1320</v>
      </c>
      <c r="B1071" s="52">
        <v>2</v>
      </c>
      <c r="C1071" s="52" t="str">
        <f t="shared" si="16"/>
        <v/>
      </c>
      <c r="D1071" s="52">
        <v>1</v>
      </c>
      <c r="E1071" s="53" t="s">
        <v>2818</v>
      </c>
      <c r="F1071" s="53"/>
      <c r="G1071" s="53" t="s">
        <v>55</v>
      </c>
      <c r="H1071" s="53" t="s">
        <v>24</v>
      </c>
      <c r="I1071" s="53" t="s">
        <v>20</v>
      </c>
      <c r="J1071" s="53"/>
      <c r="K1071" s="53">
        <v>2</v>
      </c>
      <c r="L1071" s="53">
        <v>0</v>
      </c>
      <c r="M1071" s="53">
        <v>0</v>
      </c>
      <c r="N1071" s="54" t="s">
        <v>3740</v>
      </c>
    </row>
    <row r="1072" spans="1:14" x14ac:dyDescent="0.15">
      <c r="A1072" s="52" t="s">
        <v>1321</v>
      </c>
      <c r="B1072" s="52">
        <v>1</v>
      </c>
      <c r="C1072" s="52" t="str">
        <f t="shared" si="16"/>
        <v/>
      </c>
      <c r="D1072" s="52" t="s">
        <v>4062</v>
      </c>
      <c r="E1072" s="53" t="s">
        <v>2818</v>
      </c>
      <c r="F1072" s="53"/>
      <c r="G1072" s="53" t="s">
        <v>55</v>
      </c>
      <c r="H1072" s="53" t="s">
        <v>231</v>
      </c>
      <c r="I1072" s="53" t="s">
        <v>20</v>
      </c>
      <c r="J1072" s="53"/>
      <c r="K1072" s="53">
        <v>2</v>
      </c>
      <c r="L1072" s="53">
        <v>0</v>
      </c>
      <c r="M1072" s="53">
        <v>0</v>
      </c>
      <c r="N1072" s="54" t="s">
        <v>2860</v>
      </c>
    </row>
    <row r="1073" spans="1:14" x14ac:dyDescent="0.15">
      <c r="A1073" s="52" t="s">
        <v>1322</v>
      </c>
      <c r="B1073" s="52">
        <v>2</v>
      </c>
      <c r="C1073" s="52" t="str">
        <f t="shared" si="16"/>
        <v/>
      </c>
      <c r="D1073" s="52" t="s">
        <v>4062</v>
      </c>
      <c r="E1073" s="53" t="s">
        <v>2818</v>
      </c>
      <c r="F1073" s="53"/>
      <c r="G1073" s="53" t="s">
        <v>55</v>
      </c>
      <c r="H1073" s="53" t="s">
        <v>34</v>
      </c>
      <c r="I1073" s="53" t="s">
        <v>18</v>
      </c>
      <c r="J1073" s="53"/>
      <c r="K1073" s="53">
        <v>3</v>
      </c>
      <c r="L1073" s="53">
        <v>3</v>
      </c>
      <c r="M1073" s="53">
        <v>3</v>
      </c>
      <c r="N1073" s="54" t="s">
        <v>4054</v>
      </c>
    </row>
    <row r="1074" spans="1:14" x14ac:dyDescent="0.15">
      <c r="A1074" s="52" t="s">
        <v>1323</v>
      </c>
      <c r="B1074" s="52">
        <v>2</v>
      </c>
      <c r="C1074" s="52" t="str">
        <f t="shared" si="16"/>
        <v/>
      </c>
      <c r="D1074" s="52" t="s">
        <v>4062</v>
      </c>
      <c r="E1074" s="53" t="s">
        <v>2818</v>
      </c>
      <c r="F1074" s="53"/>
      <c r="G1074" s="53" t="s">
        <v>55</v>
      </c>
      <c r="H1074" s="53" t="s">
        <v>34</v>
      </c>
      <c r="I1074" s="53" t="s">
        <v>18</v>
      </c>
      <c r="J1074" s="53"/>
      <c r="K1074" s="53">
        <v>5</v>
      </c>
      <c r="L1074" s="53">
        <v>3</v>
      </c>
      <c r="M1074" s="53">
        <v>5</v>
      </c>
      <c r="N1074" s="54" t="s">
        <v>2857</v>
      </c>
    </row>
    <row r="1075" spans="1:14" x14ac:dyDescent="0.15">
      <c r="A1075" s="52" t="s">
        <v>1324</v>
      </c>
      <c r="B1075" s="52">
        <v>0</v>
      </c>
      <c r="C1075" s="52" t="str">
        <f t="shared" si="16"/>
        <v/>
      </c>
      <c r="D1075" s="52" t="s">
        <v>4062</v>
      </c>
      <c r="E1075" s="53" t="s">
        <v>2818</v>
      </c>
      <c r="F1075" s="53"/>
      <c r="G1075" s="53" t="s">
        <v>55</v>
      </c>
      <c r="H1075" s="53" t="s">
        <v>30</v>
      </c>
      <c r="I1075" s="53" t="s">
        <v>18</v>
      </c>
      <c r="J1075" s="53" t="s">
        <v>59</v>
      </c>
      <c r="K1075" s="53">
        <v>7</v>
      </c>
      <c r="L1075" s="53">
        <v>9</v>
      </c>
      <c r="M1075" s="53">
        <v>9</v>
      </c>
      <c r="N1075" s="54" t="s">
        <v>2861</v>
      </c>
    </row>
    <row r="1076" spans="1:14" x14ac:dyDescent="0.15">
      <c r="A1076" s="52" t="s">
        <v>1325</v>
      </c>
      <c r="B1076" s="52">
        <v>1</v>
      </c>
      <c r="C1076" s="52" t="str">
        <f t="shared" si="16"/>
        <v/>
      </c>
      <c r="D1076" s="52" t="s">
        <v>4062</v>
      </c>
      <c r="E1076" s="53" t="s">
        <v>2818</v>
      </c>
      <c r="F1076" s="53"/>
      <c r="G1076" s="53" t="s">
        <v>23</v>
      </c>
      <c r="H1076" s="53" t="s">
        <v>30</v>
      </c>
      <c r="I1076" s="53" t="s">
        <v>20</v>
      </c>
      <c r="J1076" s="53"/>
      <c r="K1076" s="53">
        <v>1</v>
      </c>
      <c r="L1076" s="53">
        <v>0</v>
      </c>
      <c r="M1076" s="53">
        <v>0</v>
      </c>
      <c r="N1076" s="54" t="s">
        <v>2824</v>
      </c>
    </row>
    <row r="1077" spans="1:14" x14ac:dyDescent="0.15">
      <c r="A1077" s="52" t="s">
        <v>1326</v>
      </c>
      <c r="B1077" s="52">
        <v>2</v>
      </c>
      <c r="C1077" s="52" t="str">
        <f t="shared" si="16"/>
        <v/>
      </c>
      <c r="D1077" s="52">
        <v>2</v>
      </c>
      <c r="E1077" s="53" t="s">
        <v>2818</v>
      </c>
      <c r="F1077" s="53"/>
      <c r="G1077" s="53" t="s">
        <v>23</v>
      </c>
      <c r="H1077" s="53" t="s">
        <v>24</v>
      </c>
      <c r="I1077" s="53" t="s">
        <v>18</v>
      </c>
      <c r="J1077" s="53" t="s">
        <v>38</v>
      </c>
      <c r="K1077" s="53">
        <v>2</v>
      </c>
      <c r="L1077" s="53">
        <v>2</v>
      </c>
      <c r="M1077" s="53">
        <v>1</v>
      </c>
      <c r="N1077" s="54" t="s">
        <v>2852</v>
      </c>
    </row>
    <row r="1078" spans="1:14" x14ac:dyDescent="0.15">
      <c r="A1078" s="52" t="s">
        <v>1327</v>
      </c>
      <c r="B1078" s="52">
        <v>2</v>
      </c>
      <c r="C1078" s="52" t="str">
        <f t="shared" si="16"/>
        <v/>
      </c>
      <c r="D1078" s="52" t="s">
        <v>4062</v>
      </c>
      <c r="E1078" s="53" t="s">
        <v>2818</v>
      </c>
      <c r="F1078" s="53"/>
      <c r="G1078" s="53" t="s">
        <v>23</v>
      </c>
      <c r="H1078" s="53" t="s">
        <v>24</v>
      </c>
      <c r="I1078" s="53" t="s">
        <v>20</v>
      </c>
      <c r="J1078" s="53"/>
      <c r="K1078" s="53">
        <v>2</v>
      </c>
      <c r="L1078" s="53">
        <v>0</v>
      </c>
      <c r="M1078" s="53">
        <v>0</v>
      </c>
      <c r="N1078" s="54" t="s">
        <v>3736</v>
      </c>
    </row>
    <row r="1079" spans="1:14" x14ac:dyDescent="0.15">
      <c r="A1079" s="52" t="s">
        <v>1328</v>
      </c>
      <c r="B1079" s="52">
        <v>2</v>
      </c>
      <c r="C1079" s="52" t="str">
        <f t="shared" si="16"/>
        <v/>
      </c>
      <c r="D1079" s="52">
        <v>2</v>
      </c>
      <c r="E1079" s="53" t="s">
        <v>2818</v>
      </c>
      <c r="F1079" s="53"/>
      <c r="G1079" s="53" t="s">
        <v>23</v>
      </c>
      <c r="H1079" s="53" t="s">
        <v>24</v>
      </c>
      <c r="I1079" s="53" t="s">
        <v>18</v>
      </c>
      <c r="J1079" s="53"/>
      <c r="K1079" s="53">
        <v>2</v>
      </c>
      <c r="L1079" s="53">
        <v>2</v>
      </c>
      <c r="M1079" s="53">
        <v>3</v>
      </c>
      <c r="N1079" s="54" t="s">
        <v>1329</v>
      </c>
    </row>
    <row r="1080" spans="1:14" x14ac:dyDescent="0.15">
      <c r="A1080" s="52" t="s">
        <v>1330</v>
      </c>
      <c r="B1080" s="52">
        <v>2</v>
      </c>
      <c r="C1080" s="52" t="str">
        <f t="shared" si="16"/>
        <v/>
      </c>
      <c r="D1080" s="52">
        <v>2</v>
      </c>
      <c r="E1080" s="53" t="s">
        <v>2818</v>
      </c>
      <c r="F1080" s="53"/>
      <c r="G1080" s="53" t="s">
        <v>23</v>
      </c>
      <c r="H1080" s="53" t="s">
        <v>231</v>
      </c>
      <c r="I1080" s="53" t="s">
        <v>20</v>
      </c>
      <c r="J1080" s="53"/>
      <c r="K1080" s="53">
        <v>2</v>
      </c>
      <c r="L1080" s="53">
        <v>0</v>
      </c>
      <c r="M1080" s="53">
        <v>0</v>
      </c>
      <c r="N1080" s="54" t="s">
        <v>2868</v>
      </c>
    </row>
    <row r="1081" spans="1:14" x14ac:dyDescent="0.15">
      <c r="A1081" s="55" t="s">
        <v>1331</v>
      </c>
      <c r="B1081" s="55">
        <v>0</v>
      </c>
      <c r="C1081" s="52" t="str">
        <f t="shared" si="16"/>
        <v/>
      </c>
      <c r="D1081" s="52" t="s">
        <v>4062</v>
      </c>
      <c r="E1081" s="56" t="s">
        <v>2818</v>
      </c>
      <c r="F1081" s="56"/>
      <c r="G1081" s="56" t="s">
        <v>23</v>
      </c>
      <c r="H1081" s="56" t="s">
        <v>30</v>
      </c>
      <c r="I1081" s="56" t="s">
        <v>18</v>
      </c>
      <c r="J1081" s="56" t="s">
        <v>38</v>
      </c>
      <c r="K1081" s="56">
        <v>2</v>
      </c>
      <c r="L1081" s="56">
        <v>2</v>
      </c>
      <c r="M1081" s="56">
        <v>2</v>
      </c>
      <c r="N1081" s="57" t="s">
        <v>4056</v>
      </c>
    </row>
    <row r="1082" spans="1:14" x14ac:dyDescent="0.15">
      <c r="A1082" s="52" t="s">
        <v>1332</v>
      </c>
      <c r="B1082" s="52">
        <v>1</v>
      </c>
      <c r="C1082" s="52" t="str">
        <f t="shared" si="16"/>
        <v/>
      </c>
      <c r="D1082" s="52" t="s">
        <v>4062</v>
      </c>
      <c r="E1082" s="53" t="s">
        <v>2818</v>
      </c>
      <c r="F1082" s="53"/>
      <c r="G1082" s="53" t="s">
        <v>23</v>
      </c>
      <c r="H1082" s="53" t="s">
        <v>34</v>
      </c>
      <c r="I1082" s="53" t="s">
        <v>20</v>
      </c>
      <c r="J1082" s="53"/>
      <c r="K1082" s="53">
        <v>3</v>
      </c>
      <c r="L1082" s="53">
        <v>0</v>
      </c>
      <c r="M1082" s="53">
        <v>0</v>
      </c>
      <c r="N1082" s="54" t="s">
        <v>4055</v>
      </c>
    </row>
    <row r="1083" spans="1:14" x14ac:dyDescent="0.15">
      <c r="A1083" s="52" t="s">
        <v>1333</v>
      </c>
      <c r="B1083" s="52">
        <v>2</v>
      </c>
      <c r="C1083" s="52" t="str">
        <f t="shared" si="16"/>
        <v/>
      </c>
      <c r="D1083" s="52">
        <v>2</v>
      </c>
      <c r="E1083" s="53" t="s">
        <v>2818</v>
      </c>
      <c r="F1083" s="53"/>
      <c r="G1083" s="53" t="s">
        <v>23</v>
      </c>
      <c r="H1083" s="53" t="s">
        <v>34</v>
      </c>
      <c r="I1083" s="53" t="s">
        <v>20</v>
      </c>
      <c r="J1083" s="53"/>
      <c r="K1083" s="53">
        <v>4</v>
      </c>
      <c r="L1083" s="53">
        <v>0</v>
      </c>
      <c r="M1083" s="53">
        <v>0</v>
      </c>
      <c r="N1083" s="54" t="s">
        <v>1334</v>
      </c>
    </row>
    <row r="1084" spans="1:14" x14ac:dyDescent="0.15">
      <c r="A1084" s="55" t="s">
        <v>1335</v>
      </c>
      <c r="B1084" s="55">
        <v>2</v>
      </c>
      <c r="C1084" s="52" t="str">
        <f t="shared" si="16"/>
        <v/>
      </c>
      <c r="D1084" s="52">
        <v>2</v>
      </c>
      <c r="E1084" s="56" t="s">
        <v>2818</v>
      </c>
      <c r="F1084" s="56"/>
      <c r="G1084" s="56" t="s">
        <v>23</v>
      </c>
      <c r="H1084" s="56" t="s">
        <v>34</v>
      </c>
      <c r="I1084" s="56" t="s">
        <v>18</v>
      </c>
      <c r="J1084" s="56" t="s">
        <v>38</v>
      </c>
      <c r="K1084" s="56">
        <v>4</v>
      </c>
      <c r="L1084" s="56">
        <v>5</v>
      </c>
      <c r="M1084" s="56">
        <v>4</v>
      </c>
      <c r="N1084" s="57" t="s">
        <v>1336</v>
      </c>
    </row>
    <row r="1085" spans="1:14" x14ac:dyDescent="0.15">
      <c r="A1085" s="52" t="s">
        <v>1337</v>
      </c>
      <c r="B1085" s="52">
        <v>1</v>
      </c>
      <c r="C1085" s="52">
        <f t="shared" si="16"/>
        <v>1</v>
      </c>
      <c r="D1085" s="52">
        <v>2</v>
      </c>
      <c r="E1085" s="53" t="s">
        <v>2818</v>
      </c>
      <c r="F1085" s="53"/>
      <c r="G1085" s="53" t="s">
        <v>23</v>
      </c>
      <c r="H1085" s="53" t="s">
        <v>231</v>
      </c>
      <c r="I1085" s="53" t="s">
        <v>20</v>
      </c>
      <c r="J1085" s="53"/>
      <c r="K1085" s="53">
        <v>6</v>
      </c>
      <c r="L1085" s="53">
        <v>0</v>
      </c>
      <c r="M1085" s="53">
        <v>0</v>
      </c>
      <c r="N1085" s="54" t="s">
        <v>3741</v>
      </c>
    </row>
    <row r="1086" spans="1:14" x14ac:dyDescent="0.15">
      <c r="A1086" s="52" t="s">
        <v>1338</v>
      </c>
      <c r="B1086" s="52">
        <v>2</v>
      </c>
      <c r="C1086" s="52" t="str">
        <f t="shared" si="16"/>
        <v/>
      </c>
      <c r="D1086" s="52">
        <v>2</v>
      </c>
      <c r="E1086" s="53" t="s">
        <v>2818</v>
      </c>
      <c r="F1086" s="53"/>
      <c r="G1086" s="53" t="s">
        <v>79</v>
      </c>
      <c r="H1086" s="53" t="s">
        <v>24</v>
      </c>
      <c r="I1086" s="53" t="s">
        <v>20</v>
      </c>
      <c r="J1086" s="53"/>
      <c r="K1086" s="53">
        <v>1</v>
      </c>
      <c r="L1086" s="53">
        <v>0</v>
      </c>
      <c r="M1086" s="53">
        <v>0</v>
      </c>
      <c r="N1086" s="54" t="s">
        <v>1339</v>
      </c>
    </row>
    <row r="1087" spans="1:14" x14ac:dyDescent="0.15">
      <c r="A1087" s="55" t="s">
        <v>1340</v>
      </c>
      <c r="B1087" s="55">
        <v>2</v>
      </c>
      <c r="C1087" s="52" t="str">
        <f t="shared" si="16"/>
        <v/>
      </c>
      <c r="D1087" s="52" t="s">
        <v>4062</v>
      </c>
      <c r="E1087" s="56" t="s">
        <v>2818</v>
      </c>
      <c r="F1087" s="56"/>
      <c r="G1087" s="56" t="s">
        <v>79</v>
      </c>
      <c r="H1087" s="56" t="s">
        <v>24</v>
      </c>
      <c r="I1087" s="56" t="s">
        <v>20</v>
      </c>
      <c r="J1087" s="56"/>
      <c r="K1087" s="56">
        <v>1</v>
      </c>
      <c r="L1087" s="56">
        <v>0</v>
      </c>
      <c r="M1087" s="56">
        <v>0</v>
      </c>
      <c r="N1087" s="57" t="s">
        <v>1341</v>
      </c>
    </row>
    <row r="1088" spans="1:14" x14ac:dyDescent="0.15">
      <c r="A1088" s="52" t="s">
        <v>1342</v>
      </c>
      <c r="B1088" s="52">
        <v>0</v>
      </c>
      <c r="C1088" s="52" t="str">
        <f t="shared" si="16"/>
        <v/>
      </c>
      <c r="D1088" s="52" t="s">
        <v>4062</v>
      </c>
      <c r="E1088" s="53" t="s">
        <v>2818</v>
      </c>
      <c r="F1088" s="53"/>
      <c r="G1088" s="53" t="s">
        <v>79</v>
      </c>
      <c r="H1088" s="53" t="s">
        <v>30</v>
      </c>
      <c r="I1088" s="53" t="s">
        <v>20</v>
      </c>
      <c r="J1088" s="53"/>
      <c r="K1088" s="53">
        <v>1</v>
      </c>
      <c r="L1088" s="53">
        <v>0</v>
      </c>
      <c r="M1088" s="53">
        <v>0</v>
      </c>
      <c r="N1088" s="54" t="s">
        <v>2871</v>
      </c>
    </row>
    <row r="1089" spans="1:14" x14ac:dyDescent="0.15">
      <c r="A1089" s="52" t="s">
        <v>1343</v>
      </c>
      <c r="B1089" s="52">
        <v>2</v>
      </c>
      <c r="C1089" s="52" t="str">
        <f t="shared" si="16"/>
        <v/>
      </c>
      <c r="D1089" s="52">
        <v>2</v>
      </c>
      <c r="E1089" s="53" t="s">
        <v>2818</v>
      </c>
      <c r="F1089" s="53"/>
      <c r="G1089" s="53" t="s">
        <v>79</v>
      </c>
      <c r="H1089" s="53" t="s">
        <v>24</v>
      </c>
      <c r="I1089" s="53" t="s">
        <v>18</v>
      </c>
      <c r="J1089" s="53" t="s">
        <v>31</v>
      </c>
      <c r="K1089" s="53">
        <v>2</v>
      </c>
      <c r="L1089" s="53">
        <v>2</v>
      </c>
      <c r="M1089" s="53">
        <v>2</v>
      </c>
      <c r="N1089" s="54" t="s">
        <v>2822</v>
      </c>
    </row>
    <row r="1090" spans="1:14" x14ac:dyDescent="0.15">
      <c r="A1090" s="52" t="s">
        <v>1344</v>
      </c>
      <c r="B1090" s="52">
        <v>0</v>
      </c>
      <c r="C1090" s="52" t="str">
        <f t="shared" si="16"/>
        <v/>
      </c>
      <c r="D1090" s="52" t="s">
        <v>4062</v>
      </c>
      <c r="E1090" s="53" t="s">
        <v>2818</v>
      </c>
      <c r="F1090" s="53"/>
      <c r="G1090" s="53" t="s">
        <v>79</v>
      </c>
      <c r="H1090" s="53" t="s">
        <v>231</v>
      </c>
      <c r="I1090" s="53" t="s">
        <v>18</v>
      </c>
      <c r="J1090" s="53" t="s">
        <v>31</v>
      </c>
      <c r="K1090" s="53">
        <v>2</v>
      </c>
      <c r="L1090" s="53">
        <v>1</v>
      </c>
      <c r="M1090" s="53">
        <v>2</v>
      </c>
      <c r="N1090" s="54" t="s">
        <v>1345</v>
      </c>
    </row>
    <row r="1091" spans="1:14" x14ac:dyDescent="0.15">
      <c r="A1091" s="52" t="s">
        <v>1346</v>
      </c>
      <c r="B1091" s="52">
        <v>2</v>
      </c>
      <c r="C1091" s="52" t="str">
        <f t="shared" ref="C1091:C1154" si="17">IF(D1091="","",IF(D1091&gt;B1091,D1091-B1091,""))</f>
        <v/>
      </c>
      <c r="D1091" s="52" t="s">
        <v>4062</v>
      </c>
      <c r="E1091" s="53" t="s">
        <v>2818</v>
      </c>
      <c r="F1091" s="53"/>
      <c r="G1091" s="53" t="s">
        <v>79</v>
      </c>
      <c r="H1091" s="53" t="s">
        <v>34</v>
      </c>
      <c r="I1091" s="53" t="s">
        <v>18</v>
      </c>
      <c r="J1091" s="53" t="s">
        <v>59</v>
      </c>
      <c r="K1091" s="53">
        <v>4</v>
      </c>
      <c r="L1091" s="53">
        <v>3</v>
      </c>
      <c r="M1091" s="53">
        <v>4</v>
      </c>
      <c r="N1091" s="54" t="s">
        <v>1347</v>
      </c>
    </row>
    <row r="1092" spans="1:14" x14ac:dyDescent="0.15">
      <c r="A1092" s="52" t="s">
        <v>1348</v>
      </c>
      <c r="B1092" s="52">
        <v>2</v>
      </c>
      <c r="C1092" s="52" t="str">
        <f t="shared" si="17"/>
        <v/>
      </c>
      <c r="D1092" s="52">
        <v>2</v>
      </c>
      <c r="E1092" s="53" t="s">
        <v>2818</v>
      </c>
      <c r="F1092" s="53"/>
      <c r="G1092" s="53" t="s">
        <v>79</v>
      </c>
      <c r="H1092" s="53" t="s">
        <v>34</v>
      </c>
      <c r="I1092" s="53" t="s">
        <v>20</v>
      </c>
      <c r="J1092" s="53"/>
      <c r="K1092" s="53">
        <v>6</v>
      </c>
      <c r="L1092" s="53">
        <v>0</v>
      </c>
      <c r="M1092" s="53">
        <v>0</v>
      </c>
      <c r="N1092" s="54" t="s">
        <v>1349</v>
      </c>
    </row>
    <row r="1093" spans="1:14" x14ac:dyDescent="0.15">
      <c r="A1093" s="52" t="s">
        <v>1350</v>
      </c>
      <c r="B1093" s="52">
        <v>1</v>
      </c>
      <c r="C1093" s="52" t="str">
        <f t="shared" si="17"/>
        <v/>
      </c>
      <c r="D1093" s="52">
        <v>1</v>
      </c>
      <c r="E1093" s="53" t="s">
        <v>2818</v>
      </c>
      <c r="F1093" s="53"/>
      <c r="G1093" s="53" t="s">
        <v>79</v>
      </c>
      <c r="H1093" s="53" t="s">
        <v>30</v>
      </c>
      <c r="I1093" s="53" t="s">
        <v>18</v>
      </c>
      <c r="J1093" s="53"/>
      <c r="K1093" s="53">
        <v>6</v>
      </c>
      <c r="L1093" s="53">
        <v>3</v>
      </c>
      <c r="M1093" s="53">
        <v>7</v>
      </c>
      <c r="N1093" s="54" t="s">
        <v>2823</v>
      </c>
    </row>
    <row r="1094" spans="1:14" x14ac:dyDescent="0.15">
      <c r="A1094" s="52" t="s">
        <v>3557</v>
      </c>
      <c r="B1094" s="52">
        <v>2</v>
      </c>
      <c r="C1094" s="52" t="str">
        <f t="shared" si="17"/>
        <v/>
      </c>
      <c r="D1094" s="52">
        <v>2</v>
      </c>
      <c r="E1094" s="53" t="s">
        <v>2818</v>
      </c>
      <c r="F1094" s="53"/>
      <c r="G1094" s="53" t="s">
        <v>79</v>
      </c>
      <c r="H1094" s="53" t="s">
        <v>34</v>
      </c>
      <c r="I1094" s="53" t="s">
        <v>87</v>
      </c>
      <c r="J1094" s="53"/>
      <c r="K1094" s="53">
        <v>7</v>
      </c>
      <c r="L1094" s="53">
        <v>4</v>
      </c>
      <c r="M1094" s="53">
        <v>0</v>
      </c>
      <c r="N1094" s="54" t="s">
        <v>2870</v>
      </c>
    </row>
    <row r="1095" spans="1:14" x14ac:dyDescent="0.15">
      <c r="A1095" s="52" t="s">
        <v>1351</v>
      </c>
      <c r="B1095" s="52">
        <v>0</v>
      </c>
      <c r="C1095" s="52" t="str">
        <f t="shared" si="17"/>
        <v/>
      </c>
      <c r="D1095" s="52" t="s">
        <v>4062</v>
      </c>
      <c r="E1095" s="53" t="s">
        <v>2818</v>
      </c>
      <c r="F1095" s="53"/>
      <c r="G1095" s="53" t="s">
        <v>79</v>
      </c>
      <c r="H1095" s="53" t="s">
        <v>231</v>
      </c>
      <c r="I1095" s="53" t="s">
        <v>20</v>
      </c>
      <c r="J1095" s="53"/>
      <c r="K1095" s="53">
        <v>8</v>
      </c>
      <c r="L1095" s="53">
        <v>0</v>
      </c>
      <c r="M1095" s="53">
        <v>0</v>
      </c>
      <c r="N1095" s="54" t="s">
        <v>2820</v>
      </c>
    </row>
    <row r="1096" spans="1:14" x14ac:dyDescent="0.15">
      <c r="A1096" s="52" t="s">
        <v>1352</v>
      </c>
      <c r="B1096" s="52">
        <v>2</v>
      </c>
      <c r="C1096" s="52" t="str">
        <f t="shared" si="17"/>
        <v/>
      </c>
      <c r="D1096" s="52" t="s">
        <v>4062</v>
      </c>
      <c r="E1096" s="53" t="s">
        <v>2818</v>
      </c>
      <c r="F1096" s="53"/>
      <c r="G1096" s="53" t="s">
        <v>95</v>
      </c>
      <c r="H1096" s="53" t="s">
        <v>24</v>
      </c>
      <c r="I1096" s="53" t="s">
        <v>20</v>
      </c>
      <c r="J1096" s="53"/>
      <c r="K1096" s="53">
        <v>1</v>
      </c>
      <c r="L1096" s="53">
        <v>0</v>
      </c>
      <c r="M1096" s="53">
        <v>0</v>
      </c>
      <c r="N1096" s="54" t="s">
        <v>2826</v>
      </c>
    </row>
    <row r="1097" spans="1:14" x14ac:dyDescent="0.15">
      <c r="A1097" s="52" t="s">
        <v>1353</v>
      </c>
      <c r="B1097" s="52">
        <v>2</v>
      </c>
      <c r="C1097" s="52" t="str">
        <f t="shared" si="17"/>
        <v/>
      </c>
      <c r="D1097" s="52">
        <v>2</v>
      </c>
      <c r="E1097" s="53" t="s">
        <v>2818</v>
      </c>
      <c r="F1097" s="53"/>
      <c r="G1097" s="53" t="s">
        <v>95</v>
      </c>
      <c r="H1097" s="53" t="s">
        <v>34</v>
      </c>
      <c r="I1097" s="53" t="s">
        <v>18</v>
      </c>
      <c r="J1097" s="53" t="s">
        <v>38</v>
      </c>
      <c r="K1097" s="53">
        <v>1</v>
      </c>
      <c r="L1097" s="53">
        <v>1</v>
      </c>
      <c r="M1097" s="53">
        <v>1</v>
      </c>
      <c r="N1097" s="54" t="s">
        <v>1354</v>
      </c>
    </row>
    <row r="1098" spans="1:14" x14ac:dyDescent="0.15">
      <c r="A1098" s="52" t="s">
        <v>1355</v>
      </c>
      <c r="B1098" s="52">
        <v>0</v>
      </c>
      <c r="C1098" s="52" t="str">
        <f t="shared" si="17"/>
        <v/>
      </c>
      <c r="D1098" s="52" t="s">
        <v>4062</v>
      </c>
      <c r="E1098" s="53" t="s">
        <v>2818</v>
      </c>
      <c r="F1098" s="53"/>
      <c r="G1098" s="53" t="s">
        <v>95</v>
      </c>
      <c r="H1098" s="53" t="s">
        <v>30</v>
      </c>
      <c r="I1098" s="53" t="s">
        <v>20</v>
      </c>
      <c r="J1098" s="53"/>
      <c r="K1098" s="53">
        <v>1</v>
      </c>
      <c r="L1098" s="53">
        <v>0</v>
      </c>
      <c r="M1098" s="53">
        <v>0</v>
      </c>
      <c r="N1098" s="54" t="s">
        <v>2867</v>
      </c>
    </row>
    <row r="1099" spans="1:14" x14ac:dyDescent="0.15">
      <c r="A1099" s="52" t="s">
        <v>1356</v>
      </c>
      <c r="B1099" s="52">
        <v>2</v>
      </c>
      <c r="C1099" s="52" t="str">
        <f t="shared" si="17"/>
        <v/>
      </c>
      <c r="D1099" s="52">
        <v>2</v>
      </c>
      <c r="E1099" s="53" t="s">
        <v>2818</v>
      </c>
      <c r="F1099" s="53"/>
      <c r="G1099" s="53" t="s">
        <v>95</v>
      </c>
      <c r="H1099" s="53" t="s">
        <v>24</v>
      </c>
      <c r="I1099" s="53" t="s">
        <v>18</v>
      </c>
      <c r="J1099" s="53" t="s">
        <v>38</v>
      </c>
      <c r="K1099" s="53">
        <v>2</v>
      </c>
      <c r="L1099" s="53">
        <v>2</v>
      </c>
      <c r="M1099" s="53">
        <v>3</v>
      </c>
      <c r="N1099" s="54" t="s">
        <v>252</v>
      </c>
    </row>
    <row r="1100" spans="1:14" x14ac:dyDescent="0.15">
      <c r="A1100" s="52" t="s">
        <v>1357</v>
      </c>
      <c r="B1100" s="52">
        <v>2</v>
      </c>
      <c r="C1100" s="52" t="str">
        <f t="shared" si="17"/>
        <v/>
      </c>
      <c r="D1100" s="52">
        <v>2</v>
      </c>
      <c r="E1100" s="53" t="s">
        <v>2818</v>
      </c>
      <c r="F1100" s="53"/>
      <c r="G1100" s="53" t="s">
        <v>95</v>
      </c>
      <c r="H1100" s="53" t="s">
        <v>231</v>
      </c>
      <c r="I1100" s="53" t="s">
        <v>20</v>
      </c>
      <c r="J1100" s="53"/>
      <c r="K1100" s="53">
        <v>2</v>
      </c>
      <c r="L1100" s="53">
        <v>0</v>
      </c>
      <c r="M1100" s="53">
        <v>0</v>
      </c>
      <c r="N1100" s="54" t="s">
        <v>2825</v>
      </c>
    </row>
    <row r="1101" spans="1:14" x14ac:dyDescent="0.15">
      <c r="A1101" s="52" t="s">
        <v>1358</v>
      </c>
      <c r="B1101" s="52">
        <v>2</v>
      </c>
      <c r="C1101" s="52" t="str">
        <f t="shared" si="17"/>
        <v/>
      </c>
      <c r="D1101" s="52" t="s">
        <v>4062</v>
      </c>
      <c r="E1101" s="53" t="s">
        <v>2818</v>
      </c>
      <c r="F1101" s="53"/>
      <c r="G1101" s="53" t="s">
        <v>95</v>
      </c>
      <c r="H1101" s="53" t="s">
        <v>34</v>
      </c>
      <c r="I1101" s="53" t="s">
        <v>18</v>
      </c>
      <c r="J1101" s="53"/>
      <c r="K1101" s="53">
        <v>3</v>
      </c>
      <c r="L1101" s="53">
        <v>2</v>
      </c>
      <c r="M1101" s="53">
        <v>3</v>
      </c>
      <c r="N1101" s="54" t="s">
        <v>1359</v>
      </c>
    </row>
    <row r="1102" spans="1:14" x14ac:dyDescent="0.15">
      <c r="A1102" s="52" t="s">
        <v>1360</v>
      </c>
      <c r="B1102" s="52">
        <v>1</v>
      </c>
      <c r="C1102" s="52" t="str">
        <f t="shared" si="17"/>
        <v/>
      </c>
      <c r="D1102" s="52" t="s">
        <v>4062</v>
      </c>
      <c r="E1102" s="53" t="s">
        <v>2818</v>
      </c>
      <c r="F1102" s="53"/>
      <c r="G1102" s="53" t="s">
        <v>95</v>
      </c>
      <c r="H1102" s="53" t="s">
        <v>231</v>
      </c>
      <c r="I1102" s="53" t="s">
        <v>18</v>
      </c>
      <c r="J1102" s="53"/>
      <c r="K1102" s="53">
        <v>3</v>
      </c>
      <c r="L1102" s="53">
        <v>3</v>
      </c>
      <c r="M1102" s="53">
        <v>3</v>
      </c>
      <c r="N1102" s="54" t="s">
        <v>2827</v>
      </c>
    </row>
    <row r="1103" spans="1:14" x14ac:dyDescent="0.15">
      <c r="A1103" s="52" t="s">
        <v>1361</v>
      </c>
      <c r="B1103" s="52">
        <v>2</v>
      </c>
      <c r="C1103" s="52" t="str">
        <f t="shared" si="17"/>
        <v/>
      </c>
      <c r="D1103" s="52">
        <v>2</v>
      </c>
      <c r="E1103" s="53" t="s">
        <v>2818</v>
      </c>
      <c r="F1103" s="53"/>
      <c r="G1103" s="53" t="s">
        <v>95</v>
      </c>
      <c r="H1103" s="53" t="s">
        <v>24</v>
      </c>
      <c r="I1103" s="53" t="s">
        <v>18</v>
      </c>
      <c r="J1103" s="53"/>
      <c r="K1103" s="53">
        <v>4</v>
      </c>
      <c r="L1103" s="53">
        <v>2</v>
      </c>
      <c r="M1103" s="53">
        <v>6</v>
      </c>
      <c r="N1103" s="54" t="s">
        <v>1362</v>
      </c>
    </row>
    <row r="1104" spans="1:14" x14ac:dyDescent="0.15">
      <c r="A1104" s="52" t="s">
        <v>1363</v>
      </c>
      <c r="B1104" s="52">
        <v>0</v>
      </c>
      <c r="C1104" s="52" t="str">
        <f t="shared" si="17"/>
        <v/>
      </c>
      <c r="D1104" s="52" t="s">
        <v>4062</v>
      </c>
      <c r="E1104" s="53" t="s">
        <v>2818</v>
      </c>
      <c r="F1104" s="53"/>
      <c r="G1104" s="53" t="s">
        <v>95</v>
      </c>
      <c r="H1104" s="53" t="s">
        <v>30</v>
      </c>
      <c r="I1104" s="53" t="s">
        <v>18</v>
      </c>
      <c r="J1104" s="53" t="s">
        <v>38</v>
      </c>
      <c r="K1104" s="53">
        <v>5</v>
      </c>
      <c r="L1104" s="53">
        <v>3</v>
      </c>
      <c r="M1104" s="53">
        <v>5</v>
      </c>
      <c r="N1104" s="54" t="s">
        <v>1364</v>
      </c>
    </row>
    <row r="1105" spans="1:14" x14ac:dyDescent="0.15">
      <c r="A1105" s="52" t="s">
        <v>1365</v>
      </c>
      <c r="B1105" s="52">
        <v>2</v>
      </c>
      <c r="C1105" s="52" t="str">
        <f t="shared" si="17"/>
        <v/>
      </c>
      <c r="D1105" s="52">
        <v>2</v>
      </c>
      <c r="E1105" s="53" t="s">
        <v>2818</v>
      </c>
      <c r="F1105" s="53"/>
      <c r="G1105" s="53" t="s">
        <v>95</v>
      </c>
      <c r="H1105" s="53" t="s">
        <v>34</v>
      </c>
      <c r="I1105" s="53" t="s">
        <v>20</v>
      </c>
      <c r="J1105" s="53"/>
      <c r="K1105" s="53">
        <v>8</v>
      </c>
      <c r="L1105" s="53">
        <v>0</v>
      </c>
      <c r="M1105" s="53">
        <v>0</v>
      </c>
      <c r="N1105" s="54" t="s">
        <v>2855</v>
      </c>
    </row>
    <row r="1106" spans="1:14" x14ac:dyDescent="0.15">
      <c r="A1106" s="52" t="s">
        <v>1366</v>
      </c>
      <c r="B1106" s="52">
        <v>2</v>
      </c>
      <c r="C1106" s="52" t="str">
        <f t="shared" si="17"/>
        <v/>
      </c>
      <c r="D1106" s="52">
        <v>2</v>
      </c>
      <c r="E1106" s="53" t="s">
        <v>2818</v>
      </c>
      <c r="F1106" s="53"/>
      <c r="G1106" s="53" t="s">
        <v>2088</v>
      </c>
      <c r="H1106" s="53" t="s">
        <v>24</v>
      </c>
      <c r="I1106" s="53" t="s">
        <v>20</v>
      </c>
      <c r="J1106" s="53"/>
      <c r="K1106" s="53">
        <v>1</v>
      </c>
      <c r="L1106" s="53">
        <v>0</v>
      </c>
      <c r="M1106" s="53">
        <v>0</v>
      </c>
      <c r="N1106" s="54" t="s">
        <v>1367</v>
      </c>
    </row>
    <row r="1107" spans="1:14" x14ac:dyDescent="0.15">
      <c r="A1107" s="52" t="s">
        <v>1368</v>
      </c>
      <c r="B1107" s="52">
        <v>0</v>
      </c>
      <c r="C1107" s="52">
        <f t="shared" si="17"/>
        <v>1</v>
      </c>
      <c r="D1107" s="52">
        <v>1</v>
      </c>
      <c r="E1107" s="53" t="s">
        <v>2818</v>
      </c>
      <c r="F1107" s="53"/>
      <c r="G1107" s="53" t="s">
        <v>2088</v>
      </c>
      <c r="H1107" s="53" t="s">
        <v>30</v>
      </c>
      <c r="I1107" s="53" t="s">
        <v>20</v>
      </c>
      <c r="J1107" s="53"/>
      <c r="K1107" s="53">
        <v>1</v>
      </c>
      <c r="L1107" s="53">
        <v>0</v>
      </c>
      <c r="M1107" s="53">
        <v>0</v>
      </c>
      <c r="N1107" s="54" t="s">
        <v>2833</v>
      </c>
    </row>
    <row r="1108" spans="1:14" x14ac:dyDescent="0.15">
      <c r="A1108" s="52" t="s">
        <v>1369</v>
      </c>
      <c r="B1108" s="52">
        <v>2</v>
      </c>
      <c r="C1108" s="52" t="str">
        <f t="shared" si="17"/>
        <v/>
      </c>
      <c r="D1108" s="52" t="s">
        <v>4062</v>
      </c>
      <c r="E1108" s="53" t="s">
        <v>2818</v>
      </c>
      <c r="F1108" s="53"/>
      <c r="G1108" s="53" t="s">
        <v>2088</v>
      </c>
      <c r="H1108" s="53" t="s">
        <v>24</v>
      </c>
      <c r="I1108" s="53" t="s">
        <v>18</v>
      </c>
      <c r="J1108" s="53"/>
      <c r="K1108" s="53">
        <v>2</v>
      </c>
      <c r="L1108" s="53">
        <v>2</v>
      </c>
      <c r="M1108" s="53">
        <v>2</v>
      </c>
      <c r="N1108" s="54" t="s">
        <v>1370</v>
      </c>
    </row>
    <row r="1109" spans="1:14" x14ac:dyDescent="0.15">
      <c r="A1109" s="52" t="s">
        <v>1371</v>
      </c>
      <c r="B1109" s="52">
        <v>2</v>
      </c>
      <c r="C1109" s="52" t="str">
        <f t="shared" si="17"/>
        <v/>
      </c>
      <c r="D1109" s="52" t="s">
        <v>4062</v>
      </c>
      <c r="E1109" s="53" t="s">
        <v>2818</v>
      </c>
      <c r="F1109" s="53"/>
      <c r="G1109" s="53" t="s">
        <v>2088</v>
      </c>
      <c r="H1109" s="53" t="s">
        <v>24</v>
      </c>
      <c r="I1109" s="53" t="s">
        <v>20</v>
      </c>
      <c r="J1109" s="53"/>
      <c r="K1109" s="53">
        <v>2</v>
      </c>
      <c r="L1109" s="53">
        <v>0</v>
      </c>
      <c r="M1109" s="53">
        <v>0</v>
      </c>
      <c r="N1109" s="54" t="s">
        <v>1372</v>
      </c>
    </row>
    <row r="1110" spans="1:14" x14ac:dyDescent="0.15">
      <c r="A1110" s="52" t="s">
        <v>1373</v>
      </c>
      <c r="B1110" s="52">
        <v>0</v>
      </c>
      <c r="C1110" s="52" t="str">
        <f t="shared" si="17"/>
        <v/>
      </c>
      <c r="D1110" s="52" t="s">
        <v>4062</v>
      </c>
      <c r="E1110" s="53" t="s">
        <v>2818</v>
      </c>
      <c r="F1110" s="53"/>
      <c r="G1110" s="53" t="s">
        <v>2088</v>
      </c>
      <c r="H1110" s="53" t="s">
        <v>231</v>
      </c>
      <c r="I1110" s="53" t="s">
        <v>18</v>
      </c>
      <c r="J1110" s="53"/>
      <c r="K1110" s="53">
        <v>2</v>
      </c>
      <c r="L1110" s="53">
        <v>1</v>
      </c>
      <c r="M1110" s="53">
        <v>1</v>
      </c>
      <c r="N1110" s="54" t="s">
        <v>2831</v>
      </c>
    </row>
    <row r="1111" spans="1:14" x14ac:dyDescent="0.15">
      <c r="A1111" s="52" t="s">
        <v>1374</v>
      </c>
      <c r="B1111" s="52">
        <v>2</v>
      </c>
      <c r="C1111" s="52" t="str">
        <f t="shared" si="17"/>
        <v/>
      </c>
      <c r="D1111" s="52" t="s">
        <v>4062</v>
      </c>
      <c r="E1111" s="53" t="s">
        <v>2818</v>
      </c>
      <c r="F1111" s="53"/>
      <c r="G1111" s="53" t="s">
        <v>2088</v>
      </c>
      <c r="H1111" s="53" t="s">
        <v>34</v>
      </c>
      <c r="I1111" s="53" t="s">
        <v>20</v>
      </c>
      <c r="J1111" s="53"/>
      <c r="K1111" s="53">
        <v>3</v>
      </c>
      <c r="L1111" s="53">
        <v>0</v>
      </c>
      <c r="M1111" s="53">
        <v>0</v>
      </c>
      <c r="N1111" s="54" t="s">
        <v>1375</v>
      </c>
    </row>
    <row r="1112" spans="1:14" x14ac:dyDescent="0.15">
      <c r="A1112" s="52" t="s">
        <v>1376</v>
      </c>
      <c r="B1112" s="52">
        <v>2</v>
      </c>
      <c r="C1112" s="52" t="str">
        <f t="shared" si="17"/>
        <v/>
      </c>
      <c r="D1112" s="52">
        <v>2</v>
      </c>
      <c r="E1112" s="53" t="s">
        <v>2818</v>
      </c>
      <c r="F1112" s="53"/>
      <c r="G1112" s="53" t="s">
        <v>2088</v>
      </c>
      <c r="H1112" s="53" t="s">
        <v>34</v>
      </c>
      <c r="I1112" s="53" t="s">
        <v>20</v>
      </c>
      <c r="J1112" s="53"/>
      <c r="K1112" s="53">
        <v>3</v>
      </c>
      <c r="L1112" s="53">
        <v>0</v>
      </c>
      <c r="M1112" s="53">
        <v>0</v>
      </c>
      <c r="N1112" s="54" t="s">
        <v>1377</v>
      </c>
    </row>
    <row r="1113" spans="1:14" x14ac:dyDescent="0.15">
      <c r="A1113" s="52" t="s">
        <v>1378</v>
      </c>
      <c r="B1113" s="52">
        <v>2</v>
      </c>
      <c r="C1113" s="52" t="str">
        <f t="shared" si="17"/>
        <v/>
      </c>
      <c r="D1113" s="52" t="s">
        <v>4062</v>
      </c>
      <c r="E1113" s="53" t="s">
        <v>2818</v>
      </c>
      <c r="F1113" s="53"/>
      <c r="G1113" s="53" t="s">
        <v>2088</v>
      </c>
      <c r="H1113" s="53" t="s">
        <v>34</v>
      </c>
      <c r="I1113" s="53" t="s">
        <v>87</v>
      </c>
      <c r="J1113" s="53"/>
      <c r="K1113" s="53">
        <v>4</v>
      </c>
      <c r="L1113" s="53">
        <v>3</v>
      </c>
      <c r="M1113" s="53">
        <v>0</v>
      </c>
      <c r="N1113" s="54" t="s">
        <v>2830</v>
      </c>
    </row>
    <row r="1114" spans="1:14" x14ac:dyDescent="0.15">
      <c r="A1114" s="52" t="s">
        <v>1379</v>
      </c>
      <c r="B1114" s="52">
        <v>0</v>
      </c>
      <c r="C1114" s="52" t="str">
        <f t="shared" si="17"/>
        <v/>
      </c>
      <c r="D1114" s="52" t="s">
        <v>4062</v>
      </c>
      <c r="E1114" s="53" t="s">
        <v>2818</v>
      </c>
      <c r="F1114" s="53"/>
      <c r="G1114" s="53" t="s">
        <v>2088</v>
      </c>
      <c r="H1114" s="53" t="s">
        <v>30</v>
      </c>
      <c r="I1114" s="53" t="s">
        <v>18</v>
      </c>
      <c r="J1114" s="53"/>
      <c r="K1114" s="53">
        <v>4</v>
      </c>
      <c r="L1114" s="53">
        <v>5</v>
      </c>
      <c r="M1114" s="53">
        <v>3</v>
      </c>
      <c r="N1114" s="54" t="s">
        <v>1380</v>
      </c>
    </row>
    <row r="1115" spans="1:14" x14ac:dyDescent="0.15">
      <c r="A1115" s="55" t="s">
        <v>1381</v>
      </c>
      <c r="B1115" s="55">
        <v>2</v>
      </c>
      <c r="C1115" s="52" t="str">
        <f t="shared" si="17"/>
        <v/>
      </c>
      <c r="D1115" s="52">
        <v>2</v>
      </c>
      <c r="E1115" s="56" t="s">
        <v>2818</v>
      </c>
      <c r="F1115" s="56"/>
      <c r="G1115" s="56" t="s">
        <v>2088</v>
      </c>
      <c r="H1115" s="56" t="s">
        <v>231</v>
      </c>
      <c r="I1115" s="56" t="s">
        <v>18</v>
      </c>
      <c r="J1115" s="56"/>
      <c r="K1115" s="56">
        <v>5</v>
      </c>
      <c r="L1115" s="56">
        <v>3</v>
      </c>
      <c r="M1115" s="56">
        <v>4</v>
      </c>
      <c r="N1115" s="57" t="s">
        <v>2832</v>
      </c>
    </row>
    <row r="1116" spans="1:14" x14ac:dyDescent="0.15">
      <c r="A1116" s="52" t="s">
        <v>1382</v>
      </c>
      <c r="B1116" s="52">
        <v>2</v>
      </c>
      <c r="C1116" s="52" t="str">
        <f t="shared" si="17"/>
        <v/>
      </c>
      <c r="D1116" s="52" t="s">
        <v>4062</v>
      </c>
      <c r="E1116" s="53" t="s">
        <v>2818</v>
      </c>
      <c r="F1116" s="53"/>
      <c r="G1116" s="53" t="s">
        <v>2105</v>
      </c>
      <c r="H1116" s="53" t="s">
        <v>24</v>
      </c>
      <c r="I1116" s="53" t="s">
        <v>18</v>
      </c>
      <c r="J1116" s="53" t="s">
        <v>38</v>
      </c>
      <c r="K1116" s="53">
        <v>1</v>
      </c>
      <c r="L1116" s="53">
        <v>2</v>
      </c>
      <c r="M1116" s="53">
        <v>1</v>
      </c>
      <c r="N1116" s="54" t="s">
        <v>1312</v>
      </c>
    </row>
    <row r="1117" spans="1:14" x14ac:dyDescent="0.15">
      <c r="A1117" s="52" t="s">
        <v>1383</v>
      </c>
      <c r="B1117" s="52">
        <v>1</v>
      </c>
      <c r="C1117" s="52" t="str">
        <f t="shared" si="17"/>
        <v/>
      </c>
      <c r="D1117" s="52" t="s">
        <v>4062</v>
      </c>
      <c r="E1117" s="53" t="s">
        <v>2818</v>
      </c>
      <c r="F1117" s="53"/>
      <c r="G1117" s="53" t="s">
        <v>2105</v>
      </c>
      <c r="H1117" s="53" t="s">
        <v>30</v>
      </c>
      <c r="I1117" s="53" t="s">
        <v>20</v>
      </c>
      <c r="J1117" s="53"/>
      <c r="K1117" s="53">
        <v>1</v>
      </c>
      <c r="L1117" s="53">
        <v>0</v>
      </c>
      <c r="M1117" s="53">
        <v>0</v>
      </c>
      <c r="N1117" s="54" t="s">
        <v>2869</v>
      </c>
    </row>
    <row r="1118" spans="1:14" x14ac:dyDescent="0.15">
      <c r="A1118" s="52" t="s">
        <v>1384</v>
      </c>
      <c r="B1118" s="52">
        <v>2</v>
      </c>
      <c r="C1118" s="52" t="str">
        <f t="shared" si="17"/>
        <v/>
      </c>
      <c r="D1118" s="52">
        <v>2</v>
      </c>
      <c r="E1118" s="53" t="s">
        <v>2818</v>
      </c>
      <c r="F1118" s="53"/>
      <c r="G1118" s="53" t="s">
        <v>2105</v>
      </c>
      <c r="H1118" s="53" t="s">
        <v>34</v>
      </c>
      <c r="I1118" s="53" t="s">
        <v>18</v>
      </c>
      <c r="J1118" s="53" t="s">
        <v>38</v>
      </c>
      <c r="K1118" s="53">
        <v>2</v>
      </c>
      <c r="L1118" s="53">
        <v>1</v>
      </c>
      <c r="M1118" s="53">
        <v>1</v>
      </c>
      <c r="N1118" s="54" t="s">
        <v>2843</v>
      </c>
    </row>
    <row r="1119" spans="1:14" x14ac:dyDescent="0.15">
      <c r="A1119" s="55" t="s">
        <v>1385</v>
      </c>
      <c r="B1119" s="55">
        <v>2</v>
      </c>
      <c r="C1119" s="52" t="str">
        <f t="shared" si="17"/>
        <v/>
      </c>
      <c r="D1119" s="52">
        <v>2</v>
      </c>
      <c r="E1119" s="56" t="s">
        <v>2818</v>
      </c>
      <c r="F1119" s="56"/>
      <c r="G1119" s="56" t="s">
        <v>2105</v>
      </c>
      <c r="H1119" s="56" t="s">
        <v>34</v>
      </c>
      <c r="I1119" s="56" t="s">
        <v>18</v>
      </c>
      <c r="J1119" s="56" t="s">
        <v>125</v>
      </c>
      <c r="K1119" s="56">
        <v>2</v>
      </c>
      <c r="L1119" s="56">
        <v>0</v>
      </c>
      <c r="M1119" s="56">
        <v>3</v>
      </c>
      <c r="N1119" s="57" t="s">
        <v>1386</v>
      </c>
    </row>
    <row r="1120" spans="1:14" x14ac:dyDescent="0.15">
      <c r="A1120" s="52" t="s">
        <v>1387</v>
      </c>
      <c r="B1120" s="52">
        <v>2</v>
      </c>
      <c r="C1120" s="52" t="str">
        <f t="shared" si="17"/>
        <v/>
      </c>
      <c r="D1120" s="52" t="s">
        <v>4062</v>
      </c>
      <c r="E1120" s="53" t="s">
        <v>2818</v>
      </c>
      <c r="F1120" s="53"/>
      <c r="G1120" s="53" t="s">
        <v>2105</v>
      </c>
      <c r="H1120" s="53" t="s">
        <v>24</v>
      </c>
      <c r="I1120" s="53" t="s">
        <v>18</v>
      </c>
      <c r="J1120" s="53" t="s">
        <v>38</v>
      </c>
      <c r="K1120" s="53">
        <v>3</v>
      </c>
      <c r="L1120" s="53">
        <v>2</v>
      </c>
      <c r="M1120" s="53">
        <v>4</v>
      </c>
      <c r="N1120" s="54" t="s">
        <v>4060</v>
      </c>
    </row>
    <row r="1121" spans="1:14" x14ac:dyDescent="0.15">
      <c r="A1121" s="52" t="s">
        <v>1388</v>
      </c>
      <c r="B1121" s="52">
        <v>1</v>
      </c>
      <c r="C1121" s="52" t="str">
        <f t="shared" si="17"/>
        <v/>
      </c>
      <c r="D1121" s="52" t="s">
        <v>4062</v>
      </c>
      <c r="E1121" s="53" t="s">
        <v>2818</v>
      </c>
      <c r="F1121" s="53"/>
      <c r="G1121" s="53" t="s">
        <v>2105</v>
      </c>
      <c r="H1121" s="53" t="s">
        <v>231</v>
      </c>
      <c r="I1121" s="53" t="s">
        <v>20</v>
      </c>
      <c r="J1121" s="53"/>
      <c r="K1121" s="53">
        <v>3</v>
      </c>
      <c r="L1121" s="53">
        <v>0</v>
      </c>
      <c r="M1121" s="53">
        <v>0</v>
      </c>
      <c r="N1121" s="54" t="s">
        <v>2872</v>
      </c>
    </row>
    <row r="1122" spans="1:14" x14ac:dyDescent="0.15">
      <c r="A1122" s="52" t="s">
        <v>1389</v>
      </c>
      <c r="B1122" s="52">
        <v>2</v>
      </c>
      <c r="C1122" s="52" t="str">
        <f t="shared" si="17"/>
        <v/>
      </c>
      <c r="D1122" s="52" t="s">
        <v>4062</v>
      </c>
      <c r="E1122" s="53" t="s">
        <v>2818</v>
      </c>
      <c r="F1122" s="53"/>
      <c r="G1122" s="53" t="s">
        <v>2105</v>
      </c>
      <c r="H1122" s="53" t="s">
        <v>24</v>
      </c>
      <c r="I1122" s="53" t="s">
        <v>20</v>
      </c>
      <c r="J1122" s="53"/>
      <c r="K1122" s="53">
        <v>4</v>
      </c>
      <c r="L1122" s="53">
        <v>0</v>
      </c>
      <c r="M1122" s="53">
        <v>0</v>
      </c>
      <c r="N1122" s="54" t="s">
        <v>3738</v>
      </c>
    </row>
    <row r="1123" spans="1:14" x14ac:dyDescent="0.15">
      <c r="A1123" s="52" t="s">
        <v>1390</v>
      </c>
      <c r="B1123" s="52">
        <v>2</v>
      </c>
      <c r="C1123" s="52" t="str">
        <f t="shared" si="17"/>
        <v/>
      </c>
      <c r="D1123" s="52">
        <v>2</v>
      </c>
      <c r="E1123" s="53" t="s">
        <v>2818</v>
      </c>
      <c r="F1123" s="53"/>
      <c r="G1123" s="53" t="s">
        <v>2105</v>
      </c>
      <c r="H1123" s="53" t="s">
        <v>34</v>
      </c>
      <c r="I1123" s="53" t="s">
        <v>20</v>
      </c>
      <c r="J1123" s="53"/>
      <c r="K1123" s="53">
        <v>5</v>
      </c>
      <c r="L1123" s="53">
        <v>0</v>
      </c>
      <c r="M1123" s="53">
        <v>0</v>
      </c>
      <c r="N1123" s="54" t="s">
        <v>3737</v>
      </c>
    </row>
    <row r="1124" spans="1:14" x14ac:dyDescent="0.15">
      <c r="A1124" s="52" t="s">
        <v>1391</v>
      </c>
      <c r="B1124" s="52">
        <v>1</v>
      </c>
      <c r="C1124" s="52" t="str">
        <f t="shared" si="17"/>
        <v/>
      </c>
      <c r="D1124" s="52" t="s">
        <v>4062</v>
      </c>
      <c r="E1124" s="53" t="s">
        <v>2818</v>
      </c>
      <c r="F1124" s="53"/>
      <c r="G1124" s="53" t="s">
        <v>2105</v>
      </c>
      <c r="H1124" s="53" t="s">
        <v>231</v>
      </c>
      <c r="I1124" s="53" t="s">
        <v>18</v>
      </c>
      <c r="J1124" s="53" t="s">
        <v>38</v>
      </c>
      <c r="K1124" s="53">
        <v>7</v>
      </c>
      <c r="L1124" s="53">
        <v>4</v>
      </c>
      <c r="M1124" s="53">
        <v>4</v>
      </c>
      <c r="N1124" s="54" t="s">
        <v>1392</v>
      </c>
    </row>
    <row r="1125" spans="1:14" x14ac:dyDescent="0.15">
      <c r="A1125" s="55" t="s">
        <v>2844</v>
      </c>
      <c r="B1125" s="55">
        <v>1</v>
      </c>
      <c r="C1125" s="52" t="str">
        <f t="shared" si="17"/>
        <v/>
      </c>
      <c r="D1125" s="52">
        <v>1</v>
      </c>
      <c r="E1125" s="56" t="s">
        <v>2818</v>
      </c>
      <c r="F1125" s="56"/>
      <c r="G1125" s="56" t="s">
        <v>2105</v>
      </c>
      <c r="H1125" s="56" t="s">
        <v>30</v>
      </c>
      <c r="I1125" s="56" t="s">
        <v>18</v>
      </c>
      <c r="J1125" s="56" t="s">
        <v>38</v>
      </c>
      <c r="K1125" s="56">
        <v>8</v>
      </c>
      <c r="L1125" s="56">
        <v>7</v>
      </c>
      <c r="M1125" s="56">
        <v>7</v>
      </c>
      <c r="N1125" s="57" t="s">
        <v>1393</v>
      </c>
    </row>
    <row r="1126" spans="1:14" x14ac:dyDescent="0.15">
      <c r="A1126" s="52" t="s">
        <v>1394</v>
      </c>
      <c r="B1126" s="52">
        <v>1</v>
      </c>
      <c r="C1126" s="52" t="str">
        <f t="shared" si="17"/>
        <v/>
      </c>
      <c r="D1126" s="52" t="s">
        <v>4062</v>
      </c>
      <c r="E1126" s="53" t="s">
        <v>2818</v>
      </c>
      <c r="F1126" s="53"/>
      <c r="G1126" s="53" t="s">
        <v>28</v>
      </c>
      <c r="H1126" s="53" t="s">
        <v>30</v>
      </c>
      <c r="I1126" s="53" t="s">
        <v>20</v>
      </c>
      <c r="J1126" s="53"/>
      <c r="K1126" s="53">
        <v>1</v>
      </c>
      <c r="L1126" s="53">
        <v>0</v>
      </c>
      <c r="M1126" s="53">
        <v>0</v>
      </c>
      <c r="N1126" s="54" t="s">
        <v>2847</v>
      </c>
    </row>
    <row r="1127" spans="1:14" x14ac:dyDescent="0.15">
      <c r="A1127" s="52" t="s">
        <v>1395</v>
      </c>
      <c r="B1127" s="52">
        <v>1</v>
      </c>
      <c r="C1127" s="52" t="str">
        <f t="shared" si="17"/>
        <v/>
      </c>
      <c r="D1127" s="52">
        <v>1</v>
      </c>
      <c r="E1127" s="53" t="s">
        <v>2818</v>
      </c>
      <c r="F1127" s="53"/>
      <c r="G1127" s="53" t="s">
        <v>28</v>
      </c>
      <c r="H1127" s="53" t="s">
        <v>34</v>
      </c>
      <c r="I1127" s="53" t="s">
        <v>20</v>
      </c>
      <c r="J1127" s="53"/>
      <c r="K1127" s="53">
        <v>2</v>
      </c>
      <c r="L1127" s="53">
        <v>0</v>
      </c>
      <c r="M1127" s="53">
        <v>0</v>
      </c>
      <c r="N1127" s="54" t="s">
        <v>1396</v>
      </c>
    </row>
    <row r="1128" spans="1:14" x14ac:dyDescent="0.15">
      <c r="A1128" s="52" t="s">
        <v>1397</v>
      </c>
      <c r="B1128" s="52">
        <v>2</v>
      </c>
      <c r="C1128" s="52" t="str">
        <f t="shared" si="17"/>
        <v/>
      </c>
      <c r="D1128" s="52" t="s">
        <v>4062</v>
      </c>
      <c r="E1128" s="53" t="s">
        <v>2818</v>
      </c>
      <c r="F1128" s="53"/>
      <c r="G1128" s="53" t="s">
        <v>28</v>
      </c>
      <c r="H1128" s="53" t="s">
        <v>231</v>
      </c>
      <c r="I1128" s="53" t="s">
        <v>20</v>
      </c>
      <c r="J1128" s="53"/>
      <c r="K1128" s="53">
        <v>2</v>
      </c>
      <c r="L1128" s="53">
        <v>0</v>
      </c>
      <c r="M1128" s="53">
        <v>0</v>
      </c>
      <c r="N1128" s="54" t="s">
        <v>1398</v>
      </c>
    </row>
    <row r="1129" spans="1:14" x14ac:dyDescent="0.15">
      <c r="A1129" s="52" t="s">
        <v>1399</v>
      </c>
      <c r="B1129" s="52">
        <v>0</v>
      </c>
      <c r="C1129" s="52" t="str">
        <f t="shared" si="17"/>
        <v/>
      </c>
      <c r="D1129" s="52" t="s">
        <v>4062</v>
      </c>
      <c r="E1129" s="53" t="s">
        <v>2818</v>
      </c>
      <c r="F1129" s="53"/>
      <c r="G1129" s="53" t="s">
        <v>28</v>
      </c>
      <c r="H1129" s="53" t="s">
        <v>30</v>
      </c>
      <c r="I1129" s="53" t="s">
        <v>18</v>
      </c>
      <c r="J1129" s="53" t="s">
        <v>59</v>
      </c>
      <c r="K1129" s="53">
        <v>2</v>
      </c>
      <c r="L1129" s="53">
        <v>2</v>
      </c>
      <c r="M1129" s="53">
        <v>2</v>
      </c>
      <c r="N1129" s="54" t="s">
        <v>1400</v>
      </c>
    </row>
    <row r="1130" spans="1:14" x14ac:dyDescent="0.15">
      <c r="A1130" s="52" t="s">
        <v>1401</v>
      </c>
      <c r="B1130" s="52">
        <v>2</v>
      </c>
      <c r="C1130" s="52" t="str">
        <f t="shared" si="17"/>
        <v/>
      </c>
      <c r="D1130" s="52" t="s">
        <v>4062</v>
      </c>
      <c r="E1130" s="53" t="s">
        <v>2818</v>
      </c>
      <c r="F1130" s="53"/>
      <c r="G1130" s="53" t="s">
        <v>28</v>
      </c>
      <c r="H1130" s="53" t="s">
        <v>231</v>
      </c>
      <c r="I1130" s="53" t="s">
        <v>18</v>
      </c>
      <c r="J1130" s="53" t="s">
        <v>59</v>
      </c>
      <c r="K1130" s="53">
        <v>3</v>
      </c>
      <c r="L1130" s="53">
        <v>3</v>
      </c>
      <c r="M1130" s="53">
        <v>3</v>
      </c>
      <c r="N1130" s="54" t="s">
        <v>2849</v>
      </c>
    </row>
    <row r="1131" spans="1:14" x14ac:dyDescent="0.15">
      <c r="A1131" s="55" t="s">
        <v>1402</v>
      </c>
      <c r="B1131" s="55">
        <v>2</v>
      </c>
      <c r="C1131" s="52" t="str">
        <f t="shared" si="17"/>
        <v/>
      </c>
      <c r="D1131" s="52" t="s">
        <v>4062</v>
      </c>
      <c r="E1131" s="56" t="s">
        <v>2818</v>
      </c>
      <c r="F1131" s="56"/>
      <c r="G1131" s="56" t="s">
        <v>28</v>
      </c>
      <c r="H1131" s="56" t="s">
        <v>24</v>
      </c>
      <c r="I1131" s="56" t="s">
        <v>18</v>
      </c>
      <c r="J1131" s="56" t="s">
        <v>59</v>
      </c>
      <c r="K1131" s="56">
        <v>4</v>
      </c>
      <c r="L1131" s="56">
        <v>4</v>
      </c>
      <c r="M1131" s="56">
        <v>4</v>
      </c>
      <c r="N1131" s="57" t="s">
        <v>2828</v>
      </c>
    </row>
    <row r="1132" spans="1:14" x14ac:dyDescent="0.15">
      <c r="A1132" s="52" t="s">
        <v>1403</v>
      </c>
      <c r="B1132" s="52">
        <v>2</v>
      </c>
      <c r="C1132" s="52" t="str">
        <f t="shared" si="17"/>
        <v/>
      </c>
      <c r="D1132" s="52" t="s">
        <v>4062</v>
      </c>
      <c r="E1132" s="53" t="s">
        <v>2818</v>
      </c>
      <c r="F1132" s="53"/>
      <c r="G1132" s="53" t="s">
        <v>28</v>
      </c>
      <c r="H1132" s="53" t="s">
        <v>24</v>
      </c>
      <c r="I1132" s="53" t="s">
        <v>18</v>
      </c>
      <c r="J1132" s="53" t="s">
        <v>147</v>
      </c>
      <c r="K1132" s="53">
        <v>4</v>
      </c>
      <c r="L1132" s="53">
        <v>3</v>
      </c>
      <c r="M1132" s="53">
        <v>8</v>
      </c>
      <c r="N1132" s="54" t="s">
        <v>2848</v>
      </c>
    </row>
    <row r="1133" spans="1:14" x14ac:dyDescent="0.15">
      <c r="A1133" s="55" t="s">
        <v>1404</v>
      </c>
      <c r="B1133" s="55">
        <v>2</v>
      </c>
      <c r="C1133" s="52" t="str">
        <f t="shared" si="17"/>
        <v/>
      </c>
      <c r="D1133" s="52" t="s">
        <v>4062</v>
      </c>
      <c r="E1133" s="56" t="s">
        <v>2818</v>
      </c>
      <c r="F1133" s="56"/>
      <c r="G1133" s="56" t="s">
        <v>28</v>
      </c>
      <c r="H1133" s="56" t="s">
        <v>24</v>
      </c>
      <c r="I1133" s="56" t="s">
        <v>18</v>
      </c>
      <c r="J1133" s="56" t="s">
        <v>38</v>
      </c>
      <c r="K1133" s="56">
        <v>5</v>
      </c>
      <c r="L1133" s="56">
        <v>1</v>
      </c>
      <c r="M1133" s="56">
        <v>7</v>
      </c>
      <c r="N1133" s="57" t="s">
        <v>2829</v>
      </c>
    </row>
    <row r="1134" spans="1:14" x14ac:dyDescent="0.15">
      <c r="A1134" s="52" t="s">
        <v>1405</v>
      </c>
      <c r="B1134" s="52">
        <v>2</v>
      </c>
      <c r="C1134" s="52" t="str">
        <f t="shared" si="17"/>
        <v/>
      </c>
      <c r="D1134" s="52" t="s">
        <v>4062</v>
      </c>
      <c r="E1134" s="53" t="s">
        <v>2818</v>
      </c>
      <c r="F1134" s="53"/>
      <c r="G1134" s="53" t="s">
        <v>28</v>
      </c>
      <c r="H1134" s="53" t="s">
        <v>34</v>
      </c>
      <c r="I1134" s="53" t="s">
        <v>20</v>
      </c>
      <c r="J1134" s="53"/>
      <c r="K1134" s="53">
        <v>5</v>
      </c>
      <c r="L1134" s="53">
        <v>0</v>
      </c>
      <c r="M1134" s="53">
        <v>0</v>
      </c>
      <c r="N1134" s="54" t="s">
        <v>3739</v>
      </c>
    </row>
    <row r="1135" spans="1:14" x14ac:dyDescent="0.15">
      <c r="A1135" s="55" t="s">
        <v>1406</v>
      </c>
      <c r="B1135" s="55">
        <v>2</v>
      </c>
      <c r="C1135" s="52" t="str">
        <f t="shared" si="17"/>
        <v/>
      </c>
      <c r="D1135" s="52" t="s">
        <v>4062</v>
      </c>
      <c r="E1135" s="56" t="s">
        <v>2818</v>
      </c>
      <c r="F1135" s="56"/>
      <c r="G1135" s="56" t="s">
        <v>28</v>
      </c>
      <c r="H1135" s="56" t="s">
        <v>34</v>
      </c>
      <c r="I1135" s="56" t="s">
        <v>18</v>
      </c>
      <c r="J1135" s="56"/>
      <c r="K1135" s="56">
        <v>6</v>
      </c>
      <c r="L1135" s="56">
        <v>5</v>
      </c>
      <c r="M1135" s="56">
        <v>5</v>
      </c>
      <c r="N1135" s="57" t="s">
        <v>1407</v>
      </c>
    </row>
    <row r="1136" spans="1:14" x14ac:dyDescent="0.15">
      <c r="A1136" s="52" t="s">
        <v>1408</v>
      </c>
      <c r="B1136" s="52">
        <v>2</v>
      </c>
      <c r="C1136" s="52" t="str">
        <f t="shared" si="17"/>
        <v/>
      </c>
      <c r="D1136" s="52">
        <v>2</v>
      </c>
      <c r="E1136" s="53" t="s">
        <v>2818</v>
      </c>
      <c r="F1136" s="53"/>
      <c r="G1136" s="53" t="s">
        <v>155</v>
      </c>
      <c r="H1136" s="53" t="s">
        <v>24</v>
      </c>
      <c r="I1136" s="53" t="s">
        <v>20</v>
      </c>
      <c r="J1136" s="53"/>
      <c r="K1136" s="53">
        <v>1</v>
      </c>
      <c r="L1136" s="53">
        <v>0</v>
      </c>
      <c r="M1136" s="53">
        <v>0</v>
      </c>
      <c r="N1136" s="54" t="s">
        <v>1409</v>
      </c>
    </row>
    <row r="1137" spans="1:14" x14ac:dyDescent="0.15">
      <c r="A1137" s="55" t="s">
        <v>1410</v>
      </c>
      <c r="B1137" s="55">
        <v>2</v>
      </c>
      <c r="C1137" s="52" t="str">
        <f t="shared" si="17"/>
        <v/>
      </c>
      <c r="D1137" s="52" t="s">
        <v>4062</v>
      </c>
      <c r="E1137" s="56" t="s">
        <v>2818</v>
      </c>
      <c r="F1137" s="56"/>
      <c r="G1137" s="56" t="s">
        <v>155</v>
      </c>
      <c r="H1137" s="56" t="s">
        <v>34</v>
      </c>
      <c r="I1137" s="56" t="s">
        <v>87</v>
      </c>
      <c r="J1137" s="56"/>
      <c r="K1137" s="56">
        <v>1</v>
      </c>
      <c r="L1137" s="56">
        <v>1</v>
      </c>
      <c r="M1137" s="56">
        <v>0</v>
      </c>
      <c r="N1137" s="57" t="s">
        <v>1411</v>
      </c>
    </row>
    <row r="1138" spans="1:14" x14ac:dyDescent="0.15">
      <c r="A1138" s="52" t="s">
        <v>1412</v>
      </c>
      <c r="B1138" s="52">
        <v>1</v>
      </c>
      <c r="C1138" s="52" t="str">
        <f t="shared" si="17"/>
        <v/>
      </c>
      <c r="D1138" s="52">
        <v>1</v>
      </c>
      <c r="E1138" s="53" t="s">
        <v>2818</v>
      </c>
      <c r="F1138" s="53"/>
      <c r="G1138" s="53" t="s">
        <v>155</v>
      </c>
      <c r="H1138" s="53" t="s">
        <v>30</v>
      </c>
      <c r="I1138" s="53" t="s">
        <v>20</v>
      </c>
      <c r="J1138" s="53"/>
      <c r="K1138" s="53">
        <v>1</v>
      </c>
      <c r="L1138" s="53">
        <v>0</v>
      </c>
      <c r="M1138" s="53">
        <v>0</v>
      </c>
      <c r="N1138" s="54" t="s">
        <v>2866</v>
      </c>
    </row>
    <row r="1139" spans="1:14" x14ac:dyDescent="0.15">
      <c r="A1139" s="52" t="s">
        <v>1413</v>
      </c>
      <c r="B1139" s="52">
        <v>2</v>
      </c>
      <c r="C1139" s="52" t="str">
        <f t="shared" si="17"/>
        <v/>
      </c>
      <c r="D1139" s="52">
        <v>2</v>
      </c>
      <c r="E1139" s="53" t="s">
        <v>2818</v>
      </c>
      <c r="F1139" s="53"/>
      <c r="G1139" s="53" t="s">
        <v>155</v>
      </c>
      <c r="H1139" s="53" t="s">
        <v>34</v>
      </c>
      <c r="I1139" s="53" t="s">
        <v>18</v>
      </c>
      <c r="J1139" s="53"/>
      <c r="K1139" s="53">
        <v>2</v>
      </c>
      <c r="L1139" s="53">
        <v>2</v>
      </c>
      <c r="M1139" s="53">
        <v>6</v>
      </c>
      <c r="N1139" s="54" t="s">
        <v>2864</v>
      </c>
    </row>
    <row r="1140" spans="1:14" x14ac:dyDescent="0.15">
      <c r="A1140" s="52" t="s">
        <v>1414</v>
      </c>
      <c r="B1140" s="52">
        <v>0</v>
      </c>
      <c r="C1140" s="52" t="str">
        <f t="shared" si="17"/>
        <v/>
      </c>
      <c r="D1140" s="52" t="s">
        <v>4062</v>
      </c>
      <c r="E1140" s="53" t="s">
        <v>2818</v>
      </c>
      <c r="F1140" s="53"/>
      <c r="G1140" s="53" t="s">
        <v>155</v>
      </c>
      <c r="H1140" s="53" t="s">
        <v>231</v>
      </c>
      <c r="I1140" s="53" t="s">
        <v>20</v>
      </c>
      <c r="J1140" s="53"/>
      <c r="K1140" s="53">
        <v>2</v>
      </c>
      <c r="L1140" s="53">
        <v>0</v>
      </c>
      <c r="M1140" s="53">
        <v>0</v>
      </c>
      <c r="N1140" s="54" t="s">
        <v>2863</v>
      </c>
    </row>
    <row r="1141" spans="1:14" x14ac:dyDescent="0.15">
      <c r="A1141" s="52" t="s">
        <v>1415</v>
      </c>
      <c r="B1141" s="52">
        <v>2</v>
      </c>
      <c r="C1141" s="52" t="str">
        <f t="shared" si="17"/>
        <v/>
      </c>
      <c r="D1141" s="52">
        <v>2</v>
      </c>
      <c r="E1141" s="53" t="s">
        <v>2818</v>
      </c>
      <c r="F1141" s="53"/>
      <c r="G1141" s="53" t="s">
        <v>155</v>
      </c>
      <c r="H1141" s="53" t="s">
        <v>34</v>
      </c>
      <c r="I1141" s="53" t="s">
        <v>18</v>
      </c>
      <c r="J1141" s="53" t="s">
        <v>59</v>
      </c>
      <c r="K1141" s="53">
        <v>5</v>
      </c>
      <c r="L1141" s="53">
        <v>3</v>
      </c>
      <c r="M1141" s="53">
        <v>6</v>
      </c>
      <c r="N1141" s="54" t="s">
        <v>2873</v>
      </c>
    </row>
    <row r="1142" spans="1:14" x14ac:dyDescent="0.15">
      <c r="A1142" s="52" t="s">
        <v>1416</v>
      </c>
      <c r="B1142" s="52">
        <v>1</v>
      </c>
      <c r="C1142" s="52" t="str">
        <f t="shared" si="17"/>
        <v/>
      </c>
      <c r="D1142" s="52" t="s">
        <v>4062</v>
      </c>
      <c r="E1142" s="53" t="s">
        <v>2818</v>
      </c>
      <c r="F1142" s="53"/>
      <c r="G1142" s="53" t="s">
        <v>155</v>
      </c>
      <c r="H1142" s="53" t="s">
        <v>231</v>
      </c>
      <c r="I1142" s="53" t="s">
        <v>20</v>
      </c>
      <c r="J1142" s="53"/>
      <c r="K1142" s="53">
        <v>5</v>
      </c>
      <c r="L1142" s="53">
        <v>0</v>
      </c>
      <c r="M1142" s="53">
        <v>0</v>
      </c>
      <c r="N1142" s="54" t="s">
        <v>1417</v>
      </c>
    </row>
    <row r="1143" spans="1:14" x14ac:dyDescent="0.15">
      <c r="A1143" s="55" t="s">
        <v>1418</v>
      </c>
      <c r="B1143" s="55">
        <v>2</v>
      </c>
      <c r="C1143" s="52" t="str">
        <f t="shared" si="17"/>
        <v/>
      </c>
      <c r="D1143" s="52" t="s">
        <v>4062</v>
      </c>
      <c r="E1143" s="56" t="s">
        <v>2818</v>
      </c>
      <c r="F1143" s="56"/>
      <c r="G1143" s="56" t="s">
        <v>155</v>
      </c>
      <c r="H1143" s="56" t="s">
        <v>24</v>
      </c>
      <c r="I1143" s="56" t="s">
        <v>18</v>
      </c>
      <c r="J1143" s="56" t="s">
        <v>59</v>
      </c>
      <c r="K1143" s="56">
        <v>6</v>
      </c>
      <c r="L1143" s="56">
        <v>5</v>
      </c>
      <c r="M1143" s="56">
        <v>5</v>
      </c>
      <c r="N1143" s="57" t="s">
        <v>1419</v>
      </c>
    </row>
    <row r="1144" spans="1:14" x14ac:dyDescent="0.15">
      <c r="A1144" s="52" t="s">
        <v>1420</v>
      </c>
      <c r="B1144" s="52">
        <v>2</v>
      </c>
      <c r="C1144" s="52" t="str">
        <f t="shared" si="17"/>
        <v/>
      </c>
      <c r="D1144" s="52" t="s">
        <v>4062</v>
      </c>
      <c r="E1144" s="53" t="s">
        <v>2818</v>
      </c>
      <c r="F1144" s="53"/>
      <c r="G1144" s="53" t="s">
        <v>155</v>
      </c>
      <c r="H1144" s="53" t="s">
        <v>24</v>
      </c>
      <c r="I1144" s="53" t="s">
        <v>18</v>
      </c>
      <c r="J1144" s="53" t="s">
        <v>38</v>
      </c>
      <c r="K1144" s="53">
        <v>7</v>
      </c>
      <c r="L1144" s="53">
        <v>1</v>
      </c>
      <c r="M1144" s="53">
        <v>11</v>
      </c>
      <c r="N1144" s="54" t="s">
        <v>2850</v>
      </c>
    </row>
    <row r="1145" spans="1:14" x14ac:dyDescent="0.15">
      <c r="A1145" s="55" t="s">
        <v>1421</v>
      </c>
      <c r="B1145" s="55">
        <v>0</v>
      </c>
      <c r="C1145" s="52" t="str">
        <f t="shared" si="17"/>
        <v/>
      </c>
      <c r="D1145" s="52" t="s">
        <v>4062</v>
      </c>
      <c r="E1145" s="56" t="s">
        <v>2818</v>
      </c>
      <c r="F1145" s="56"/>
      <c r="G1145" s="56" t="s">
        <v>155</v>
      </c>
      <c r="H1145" s="56" t="s">
        <v>30</v>
      </c>
      <c r="I1145" s="56" t="s">
        <v>18</v>
      </c>
      <c r="J1145" s="56" t="s">
        <v>59</v>
      </c>
      <c r="K1145" s="56">
        <v>9</v>
      </c>
      <c r="L1145" s="56">
        <v>9</v>
      </c>
      <c r="M1145" s="56">
        <v>7</v>
      </c>
      <c r="N1145" s="57" t="s">
        <v>1422</v>
      </c>
    </row>
    <row r="1146" spans="1:14" x14ac:dyDescent="0.15">
      <c r="A1146" s="52" t="s">
        <v>1423</v>
      </c>
      <c r="B1146" s="52">
        <v>2</v>
      </c>
      <c r="C1146" s="52" t="str">
        <f t="shared" si="17"/>
        <v/>
      </c>
      <c r="D1146" s="52">
        <v>2</v>
      </c>
      <c r="E1146" s="53" t="s">
        <v>2818</v>
      </c>
      <c r="F1146" s="53"/>
      <c r="G1146" s="53" t="s">
        <v>17</v>
      </c>
      <c r="H1146" s="53" t="s">
        <v>24</v>
      </c>
      <c r="I1146" s="53" t="s">
        <v>18</v>
      </c>
      <c r="J1146" s="53" t="s">
        <v>38</v>
      </c>
      <c r="K1146" s="53">
        <v>1</v>
      </c>
      <c r="L1146" s="53">
        <v>2</v>
      </c>
      <c r="M1146" s="53">
        <v>1</v>
      </c>
      <c r="N1146" s="54" t="s">
        <v>2557</v>
      </c>
    </row>
    <row r="1147" spans="1:14" x14ac:dyDescent="0.15">
      <c r="A1147" s="52" t="s">
        <v>1424</v>
      </c>
      <c r="B1147" s="52">
        <v>2</v>
      </c>
      <c r="C1147" s="52" t="str">
        <f t="shared" si="17"/>
        <v/>
      </c>
      <c r="D1147" s="52" t="s">
        <v>4062</v>
      </c>
      <c r="E1147" s="53" t="s">
        <v>2818</v>
      </c>
      <c r="F1147" s="53"/>
      <c r="G1147" s="53" t="s">
        <v>17</v>
      </c>
      <c r="H1147" s="53" t="s">
        <v>24</v>
      </c>
      <c r="I1147" s="53" t="s">
        <v>18</v>
      </c>
      <c r="J1147" s="53" t="s">
        <v>59</v>
      </c>
      <c r="K1147" s="53">
        <v>1</v>
      </c>
      <c r="L1147" s="53">
        <v>2</v>
      </c>
      <c r="M1147" s="53">
        <v>1</v>
      </c>
      <c r="N1147" s="54" t="s">
        <v>1425</v>
      </c>
    </row>
    <row r="1148" spans="1:14" x14ac:dyDescent="0.15">
      <c r="A1148" s="52" t="s">
        <v>1426</v>
      </c>
      <c r="B1148" s="52">
        <v>2</v>
      </c>
      <c r="C1148" s="52" t="str">
        <f t="shared" si="17"/>
        <v/>
      </c>
      <c r="D1148" s="52">
        <v>2</v>
      </c>
      <c r="E1148" s="53" t="s">
        <v>2818</v>
      </c>
      <c r="F1148" s="53"/>
      <c r="G1148" s="53" t="s">
        <v>17</v>
      </c>
      <c r="H1148" s="53" t="s">
        <v>24</v>
      </c>
      <c r="I1148" s="53" t="s">
        <v>18</v>
      </c>
      <c r="J1148" s="53" t="s">
        <v>38</v>
      </c>
      <c r="K1148" s="53">
        <v>1</v>
      </c>
      <c r="L1148" s="53">
        <v>1</v>
      </c>
      <c r="M1148" s="53">
        <v>2</v>
      </c>
      <c r="N1148" s="54" t="s">
        <v>1427</v>
      </c>
    </row>
    <row r="1149" spans="1:14" x14ac:dyDescent="0.15">
      <c r="A1149" s="52" t="s">
        <v>1428</v>
      </c>
      <c r="B1149" s="52">
        <v>0</v>
      </c>
      <c r="C1149" s="52" t="str">
        <f t="shared" si="17"/>
        <v/>
      </c>
      <c r="D1149" s="52" t="s">
        <v>4062</v>
      </c>
      <c r="E1149" s="53" t="s">
        <v>2818</v>
      </c>
      <c r="F1149" s="53"/>
      <c r="G1149" s="53" t="s">
        <v>17</v>
      </c>
      <c r="H1149" s="53" t="s">
        <v>231</v>
      </c>
      <c r="I1149" s="53" t="s">
        <v>18</v>
      </c>
      <c r="J1149" s="53" t="s">
        <v>59</v>
      </c>
      <c r="K1149" s="53">
        <v>1</v>
      </c>
      <c r="L1149" s="53">
        <v>2</v>
      </c>
      <c r="M1149" s="53">
        <v>3</v>
      </c>
      <c r="N1149" s="54" t="s">
        <v>2837</v>
      </c>
    </row>
    <row r="1150" spans="1:14" x14ac:dyDescent="0.15">
      <c r="A1150" s="52" t="s">
        <v>1429</v>
      </c>
      <c r="B1150" s="52">
        <v>2</v>
      </c>
      <c r="C1150" s="52" t="str">
        <f t="shared" si="17"/>
        <v/>
      </c>
      <c r="D1150" s="52" t="s">
        <v>4062</v>
      </c>
      <c r="E1150" s="53" t="s">
        <v>2818</v>
      </c>
      <c r="F1150" s="53"/>
      <c r="G1150" s="53" t="s">
        <v>17</v>
      </c>
      <c r="H1150" s="53" t="s">
        <v>24</v>
      </c>
      <c r="I1150" s="53" t="s">
        <v>18</v>
      </c>
      <c r="J1150" s="53" t="s">
        <v>59</v>
      </c>
      <c r="K1150" s="53">
        <v>2</v>
      </c>
      <c r="L1150" s="53">
        <v>2</v>
      </c>
      <c r="M1150" s="53">
        <v>2</v>
      </c>
      <c r="N1150" s="54" t="s">
        <v>2821</v>
      </c>
    </row>
    <row r="1151" spans="1:14" x14ac:dyDescent="0.15">
      <c r="A1151" s="52" t="s">
        <v>1430</v>
      </c>
      <c r="B1151" s="52">
        <v>2</v>
      </c>
      <c r="C1151" s="52" t="str">
        <f t="shared" si="17"/>
        <v/>
      </c>
      <c r="D1151" s="52" t="s">
        <v>4062</v>
      </c>
      <c r="E1151" s="53" t="s">
        <v>2818</v>
      </c>
      <c r="F1151" s="53"/>
      <c r="G1151" s="53" t="s">
        <v>17</v>
      </c>
      <c r="H1151" s="53" t="s">
        <v>24</v>
      </c>
      <c r="I1151" s="53" t="s">
        <v>18</v>
      </c>
      <c r="J1151" s="53" t="s">
        <v>38</v>
      </c>
      <c r="K1151" s="53">
        <v>2</v>
      </c>
      <c r="L1151" s="53">
        <v>1</v>
      </c>
      <c r="M1151" s="53">
        <v>1</v>
      </c>
      <c r="N1151" s="54" t="s">
        <v>1431</v>
      </c>
    </row>
    <row r="1152" spans="1:14" x14ac:dyDescent="0.15">
      <c r="A1152" s="52" t="s">
        <v>1432</v>
      </c>
      <c r="B1152" s="52">
        <v>2</v>
      </c>
      <c r="C1152" s="52" t="str">
        <f t="shared" si="17"/>
        <v/>
      </c>
      <c r="D1152" s="52" t="s">
        <v>4062</v>
      </c>
      <c r="E1152" s="53" t="s">
        <v>2818</v>
      </c>
      <c r="F1152" s="53"/>
      <c r="G1152" s="53" t="s">
        <v>17</v>
      </c>
      <c r="H1152" s="53" t="s">
        <v>24</v>
      </c>
      <c r="I1152" s="53" t="s">
        <v>18</v>
      </c>
      <c r="J1152" s="53" t="s">
        <v>59</v>
      </c>
      <c r="K1152" s="53">
        <v>2</v>
      </c>
      <c r="L1152" s="53">
        <v>1</v>
      </c>
      <c r="M1152" s="53">
        <v>2</v>
      </c>
      <c r="N1152" s="54" t="s">
        <v>2698</v>
      </c>
    </row>
    <row r="1153" spans="1:14" x14ac:dyDescent="0.15">
      <c r="A1153" s="52" t="s">
        <v>1433</v>
      </c>
      <c r="B1153" s="52">
        <v>2</v>
      </c>
      <c r="C1153" s="52" t="str">
        <f t="shared" si="17"/>
        <v/>
      </c>
      <c r="D1153" s="52">
        <v>2</v>
      </c>
      <c r="E1153" s="53" t="s">
        <v>2818</v>
      </c>
      <c r="F1153" s="53"/>
      <c r="G1153" s="53" t="s">
        <v>17</v>
      </c>
      <c r="H1153" s="53" t="s">
        <v>24</v>
      </c>
      <c r="I1153" s="53" t="s">
        <v>18</v>
      </c>
      <c r="J1153" s="53" t="s">
        <v>31</v>
      </c>
      <c r="K1153" s="53">
        <v>2</v>
      </c>
      <c r="L1153" s="53">
        <v>2</v>
      </c>
      <c r="M1153" s="53">
        <v>3</v>
      </c>
      <c r="N1153" s="54" t="s">
        <v>1434</v>
      </c>
    </row>
    <row r="1154" spans="1:14" x14ac:dyDescent="0.15">
      <c r="A1154" s="52" t="s">
        <v>1435</v>
      </c>
      <c r="B1154" s="52">
        <v>2</v>
      </c>
      <c r="C1154" s="52" t="str">
        <f t="shared" si="17"/>
        <v/>
      </c>
      <c r="D1154" s="52" t="s">
        <v>4062</v>
      </c>
      <c r="E1154" s="53" t="s">
        <v>2818</v>
      </c>
      <c r="F1154" s="53"/>
      <c r="G1154" s="53" t="s">
        <v>17</v>
      </c>
      <c r="H1154" s="53" t="s">
        <v>34</v>
      </c>
      <c r="I1154" s="53" t="s">
        <v>18</v>
      </c>
      <c r="J1154" s="53" t="s">
        <v>59</v>
      </c>
      <c r="K1154" s="53">
        <v>2</v>
      </c>
      <c r="L1154" s="53">
        <v>2</v>
      </c>
      <c r="M1154" s="53">
        <v>3</v>
      </c>
      <c r="N1154" s="54" t="s">
        <v>1436</v>
      </c>
    </row>
    <row r="1155" spans="1:14" x14ac:dyDescent="0.15">
      <c r="A1155" s="52" t="s">
        <v>1437</v>
      </c>
      <c r="B1155" s="52">
        <v>2</v>
      </c>
      <c r="C1155" s="52" t="str">
        <f t="shared" ref="C1155:C1218" si="18">IF(D1155="","",IF(D1155&gt;B1155,D1155-B1155,""))</f>
        <v/>
      </c>
      <c r="D1155" s="52" t="s">
        <v>4062</v>
      </c>
      <c r="E1155" s="53" t="s">
        <v>2818</v>
      </c>
      <c r="F1155" s="53"/>
      <c r="G1155" s="53" t="s">
        <v>17</v>
      </c>
      <c r="H1155" s="53" t="s">
        <v>24</v>
      </c>
      <c r="I1155" s="53" t="s">
        <v>18</v>
      </c>
      <c r="J1155" s="53"/>
      <c r="K1155" s="53">
        <v>3</v>
      </c>
      <c r="L1155" s="53">
        <v>3</v>
      </c>
      <c r="M1155" s="53">
        <v>1</v>
      </c>
      <c r="N1155" s="54" t="s">
        <v>1438</v>
      </c>
    </row>
    <row r="1156" spans="1:14" x14ac:dyDescent="0.15">
      <c r="A1156" s="55" t="s">
        <v>1439</v>
      </c>
      <c r="B1156" s="55">
        <v>2</v>
      </c>
      <c r="C1156" s="52" t="str">
        <f t="shared" si="18"/>
        <v/>
      </c>
      <c r="D1156" s="52" t="s">
        <v>4062</v>
      </c>
      <c r="E1156" s="56" t="s">
        <v>2818</v>
      </c>
      <c r="F1156" s="56"/>
      <c r="G1156" s="56" t="s">
        <v>17</v>
      </c>
      <c r="H1156" s="56" t="s">
        <v>24</v>
      </c>
      <c r="I1156" s="56" t="s">
        <v>18</v>
      </c>
      <c r="J1156" s="56" t="s">
        <v>38</v>
      </c>
      <c r="K1156" s="56">
        <v>3</v>
      </c>
      <c r="L1156" s="56">
        <v>2</v>
      </c>
      <c r="M1156" s="56">
        <v>3</v>
      </c>
      <c r="N1156" s="57" t="s">
        <v>1440</v>
      </c>
    </row>
    <row r="1157" spans="1:14" x14ac:dyDescent="0.15">
      <c r="A1157" s="55" t="s">
        <v>1441</v>
      </c>
      <c r="B1157" s="55">
        <v>2</v>
      </c>
      <c r="C1157" s="52" t="str">
        <f t="shared" si="18"/>
        <v/>
      </c>
      <c r="D1157" s="52">
        <v>2</v>
      </c>
      <c r="E1157" s="56" t="s">
        <v>2818</v>
      </c>
      <c r="F1157" s="56"/>
      <c r="G1157" s="56" t="s">
        <v>17</v>
      </c>
      <c r="H1157" s="56" t="s">
        <v>24</v>
      </c>
      <c r="I1157" s="56" t="s">
        <v>18</v>
      </c>
      <c r="J1157" s="56" t="s">
        <v>38</v>
      </c>
      <c r="K1157" s="56">
        <v>3</v>
      </c>
      <c r="L1157" s="56">
        <v>1</v>
      </c>
      <c r="M1157" s="56">
        <v>5</v>
      </c>
      <c r="N1157" s="57" t="s">
        <v>2865</v>
      </c>
    </row>
    <row r="1158" spans="1:14" x14ac:dyDescent="0.15">
      <c r="A1158" s="52" t="s">
        <v>1442</v>
      </c>
      <c r="B1158" s="52">
        <v>2</v>
      </c>
      <c r="C1158" s="52" t="str">
        <f t="shared" si="18"/>
        <v/>
      </c>
      <c r="D1158" s="52" t="s">
        <v>4062</v>
      </c>
      <c r="E1158" s="53" t="s">
        <v>2818</v>
      </c>
      <c r="F1158" s="53"/>
      <c r="G1158" s="53" t="s">
        <v>17</v>
      </c>
      <c r="H1158" s="53" t="s">
        <v>24</v>
      </c>
      <c r="I1158" s="53" t="s">
        <v>18</v>
      </c>
      <c r="J1158" s="53" t="s">
        <v>59</v>
      </c>
      <c r="K1158" s="53">
        <v>3</v>
      </c>
      <c r="L1158" s="53">
        <v>2</v>
      </c>
      <c r="M1158" s="53">
        <v>2</v>
      </c>
      <c r="N1158" s="54" t="s">
        <v>2372</v>
      </c>
    </row>
    <row r="1159" spans="1:14" x14ac:dyDescent="0.15">
      <c r="A1159" s="55" t="s">
        <v>1443</v>
      </c>
      <c r="B1159" s="55">
        <v>2</v>
      </c>
      <c r="C1159" s="52" t="str">
        <f t="shared" si="18"/>
        <v/>
      </c>
      <c r="D1159" s="52" t="s">
        <v>4062</v>
      </c>
      <c r="E1159" s="56" t="s">
        <v>2818</v>
      </c>
      <c r="F1159" s="56"/>
      <c r="G1159" s="56" t="s">
        <v>17</v>
      </c>
      <c r="H1159" s="56" t="s">
        <v>24</v>
      </c>
      <c r="I1159" s="56" t="s">
        <v>18</v>
      </c>
      <c r="J1159" s="56" t="s">
        <v>59</v>
      </c>
      <c r="K1159" s="56">
        <v>3</v>
      </c>
      <c r="L1159" s="56">
        <v>3</v>
      </c>
      <c r="M1159" s="56">
        <v>3</v>
      </c>
      <c r="N1159" s="57" t="s">
        <v>1444</v>
      </c>
    </row>
    <row r="1160" spans="1:14" x14ac:dyDescent="0.15">
      <c r="A1160" s="52" t="s">
        <v>1445</v>
      </c>
      <c r="B1160" s="52">
        <v>2</v>
      </c>
      <c r="C1160" s="52" t="str">
        <f t="shared" si="18"/>
        <v/>
      </c>
      <c r="D1160" s="52" t="s">
        <v>4062</v>
      </c>
      <c r="E1160" s="53" t="s">
        <v>2818</v>
      </c>
      <c r="F1160" s="53"/>
      <c r="G1160" s="53" t="s">
        <v>17</v>
      </c>
      <c r="H1160" s="53" t="s">
        <v>24</v>
      </c>
      <c r="I1160" s="53" t="s">
        <v>18</v>
      </c>
      <c r="J1160" s="53" t="s">
        <v>31</v>
      </c>
      <c r="K1160" s="53">
        <v>3</v>
      </c>
      <c r="L1160" s="53">
        <v>3</v>
      </c>
      <c r="M1160" s="53">
        <v>2</v>
      </c>
      <c r="N1160" s="61" t="s">
        <v>1446</v>
      </c>
    </row>
    <row r="1161" spans="1:14" x14ac:dyDescent="0.15">
      <c r="A1161" s="52" t="s">
        <v>1447</v>
      </c>
      <c r="B1161" s="52">
        <v>2</v>
      </c>
      <c r="C1161" s="52" t="str">
        <f t="shared" si="18"/>
        <v/>
      </c>
      <c r="D1161" s="52" t="s">
        <v>4062</v>
      </c>
      <c r="E1161" s="53" t="s">
        <v>2818</v>
      </c>
      <c r="F1161" s="53"/>
      <c r="G1161" s="53" t="s">
        <v>17</v>
      </c>
      <c r="H1161" s="53" t="s">
        <v>24</v>
      </c>
      <c r="I1161" s="53" t="s">
        <v>18</v>
      </c>
      <c r="J1161" s="53" t="s">
        <v>59</v>
      </c>
      <c r="K1161" s="53">
        <v>3</v>
      </c>
      <c r="L1161" s="53">
        <v>2</v>
      </c>
      <c r="M1161" s="53">
        <v>2</v>
      </c>
      <c r="N1161" s="54" t="s">
        <v>1307</v>
      </c>
    </row>
    <row r="1162" spans="1:14" x14ac:dyDescent="0.15">
      <c r="A1162" s="52" t="s">
        <v>1448</v>
      </c>
      <c r="B1162" s="52">
        <v>1</v>
      </c>
      <c r="C1162" s="52" t="str">
        <f t="shared" si="18"/>
        <v/>
      </c>
      <c r="D1162" s="52" t="s">
        <v>4062</v>
      </c>
      <c r="E1162" s="53" t="s">
        <v>2818</v>
      </c>
      <c r="F1162" s="53"/>
      <c r="G1162" s="53" t="s">
        <v>17</v>
      </c>
      <c r="H1162" s="53" t="s">
        <v>34</v>
      </c>
      <c r="I1162" s="53" t="s">
        <v>18</v>
      </c>
      <c r="J1162" s="53"/>
      <c r="K1162" s="53">
        <v>3</v>
      </c>
      <c r="L1162" s="53">
        <v>4</v>
      </c>
      <c r="M1162" s="53">
        <v>8</v>
      </c>
      <c r="N1162" s="54" t="s">
        <v>422</v>
      </c>
    </row>
    <row r="1163" spans="1:14" x14ac:dyDescent="0.15">
      <c r="A1163" s="52" t="s">
        <v>1449</v>
      </c>
      <c r="B1163" s="52">
        <v>2</v>
      </c>
      <c r="C1163" s="52" t="str">
        <f t="shared" si="18"/>
        <v/>
      </c>
      <c r="D1163" s="52" t="s">
        <v>4062</v>
      </c>
      <c r="E1163" s="53" t="s">
        <v>2818</v>
      </c>
      <c r="F1163" s="53"/>
      <c r="G1163" s="53" t="s">
        <v>17</v>
      </c>
      <c r="H1163" s="53" t="s">
        <v>34</v>
      </c>
      <c r="I1163" s="53" t="s">
        <v>18</v>
      </c>
      <c r="J1163" s="53"/>
      <c r="K1163" s="53">
        <v>3</v>
      </c>
      <c r="L1163" s="53">
        <v>0</v>
      </c>
      <c r="M1163" s="53">
        <v>3</v>
      </c>
      <c r="N1163" s="54" t="s">
        <v>1450</v>
      </c>
    </row>
    <row r="1164" spans="1:14" x14ac:dyDescent="0.15">
      <c r="A1164" s="52" t="s">
        <v>1451</v>
      </c>
      <c r="B1164" s="52">
        <v>2</v>
      </c>
      <c r="C1164" s="52" t="str">
        <f t="shared" si="18"/>
        <v/>
      </c>
      <c r="D1164" s="52">
        <v>2</v>
      </c>
      <c r="E1164" s="53" t="s">
        <v>2818</v>
      </c>
      <c r="F1164" s="53"/>
      <c r="G1164" s="53" t="s">
        <v>17</v>
      </c>
      <c r="H1164" s="53" t="s">
        <v>34</v>
      </c>
      <c r="I1164" s="53" t="s">
        <v>18</v>
      </c>
      <c r="J1164" s="53"/>
      <c r="K1164" s="53">
        <v>3</v>
      </c>
      <c r="L1164" s="53">
        <v>1</v>
      </c>
      <c r="M1164" s="53">
        <v>4</v>
      </c>
      <c r="N1164" s="54" t="s">
        <v>2835</v>
      </c>
    </row>
    <row r="1165" spans="1:14" x14ac:dyDescent="0.15">
      <c r="A1165" s="52" t="s">
        <v>1452</v>
      </c>
      <c r="B1165" s="52">
        <v>1</v>
      </c>
      <c r="C1165" s="52">
        <f t="shared" si="18"/>
        <v>1</v>
      </c>
      <c r="D1165" s="52">
        <v>2</v>
      </c>
      <c r="E1165" s="53" t="s">
        <v>2818</v>
      </c>
      <c r="F1165" s="53"/>
      <c r="G1165" s="53" t="s">
        <v>17</v>
      </c>
      <c r="H1165" s="53" t="s">
        <v>34</v>
      </c>
      <c r="I1165" s="53" t="s">
        <v>18</v>
      </c>
      <c r="J1165" s="53" t="s">
        <v>59</v>
      </c>
      <c r="K1165" s="53">
        <v>3</v>
      </c>
      <c r="L1165" s="53">
        <v>3</v>
      </c>
      <c r="M1165" s="53">
        <v>3</v>
      </c>
      <c r="N1165" s="54" t="s">
        <v>2836</v>
      </c>
    </row>
    <row r="1166" spans="1:14" x14ac:dyDescent="0.15">
      <c r="A1166" s="55" t="s">
        <v>1453</v>
      </c>
      <c r="B1166" s="55">
        <v>1</v>
      </c>
      <c r="C1166" s="52" t="str">
        <f t="shared" si="18"/>
        <v/>
      </c>
      <c r="D1166" s="52">
        <v>1</v>
      </c>
      <c r="E1166" s="56" t="s">
        <v>2818</v>
      </c>
      <c r="F1166" s="56"/>
      <c r="G1166" s="56" t="s">
        <v>17</v>
      </c>
      <c r="H1166" s="56" t="s">
        <v>231</v>
      </c>
      <c r="I1166" s="56" t="s">
        <v>18</v>
      </c>
      <c r="J1166" s="56"/>
      <c r="K1166" s="56">
        <v>3</v>
      </c>
      <c r="L1166" s="56">
        <v>3</v>
      </c>
      <c r="M1166" s="56">
        <v>3</v>
      </c>
      <c r="N1166" s="57" t="s">
        <v>1454</v>
      </c>
    </row>
    <row r="1167" spans="1:14" x14ac:dyDescent="0.15">
      <c r="A1167" s="52" t="s">
        <v>1455</v>
      </c>
      <c r="B1167" s="52">
        <v>2</v>
      </c>
      <c r="C1167" s="52" t="str">
        <f t="shared" si="18"/>
        <v/>
      </c>
      <c r="D1167" s="52">
        <v>2</v>
      </c>
      <c r="E1167" s="53" t="s">
        <v>2818</v>
      </c>
      <c r="F1167" s="53"/>
      <c r="G1167" s="53" t="s">
        <v>17</v>
      </c>
      <c r="H1167" s="53" t="s">
        <v>24</v>
      </c>
      <c r="I1167" s="53" t="s">
        <v>18</v>
      </c>
      <c r="J1167" s="53" t="s">
        <v>38</v>
      </c>
      <c r="K1167" s="53">
        <v>4</v>
      </c>
      <c r="L1167" s="53">
        <v>3</v>
      </c>
      <c r="M1167" s="53">
        <v>3</v>
      </c>
      <c r="N1167" s="54" t="s">
        <v>202</v>
      </c>
    </row>
    <row r="1168" spans="1:14" x14ac:dyDescent="0.15">
      <c r="A1168" s="52" t="s">
        <v>1456</v>
      </c>
      <c r="B1168" s="52">
        <v>2</v>
      </c>
      <c r="C1168" s="52" t="str">
        <f t="shared" si="18"/>
        <v/>
      </c>
      <c r="D1168" s="52" t="s">
        <v>4062</v>
      </c>
      <c r="E1168" s="53" t="s">
        <v>2818</v>
      </c>
      <c r="F1168" s="53"/>
      <c r="G1168" s="53" t="s">
        <v>17</v>
      </c>
      <c r="H1168" s="53" t="s">
        <v>24</v>
      </c>
      <c r="I1168" s="53" t="s">
        <v>18</v>
      </c>
      <c r="J1168" s="53" t="s">
        <v>59</v>
      </c>
      <c r="K1168" s="53">
        <v>4</v>
      </c>
      <c r="L1168" s="53">
        <v>2</v>
      </c>
      <c r="M1168" s="53">
        <v>6</v>
      </c>
      <c r="N1168" s="54" t="s">
        <v>14</v>
      </c>
    </row>
    <row r="1169" spans="1:14" x14ac:dyDescent="0.15">
      <c r="A1169" s="52" t="s">
        <v>1457</v>
      </c>
      <c r="B1169" s="52">
        <v>1</v>
      </c>
      <c r="C1169" s="52" t="str">
        <f t="shared" si="18"/>
        <v/>
      </c>
      <c r="D1169" s="52" t="s">
        <v>4062</v>
      </c>
      <c r="E1169" s="53" t="s">
        <v>2818</v>
      </c>
      <c r="F1169" s="53"/>
      <c r="G1169" s="53" t="s">
        <v>17</v>
      </c>
      <c r="H1169" s="53" t="s">
        <v>34</v>
      </c>
      <c r="I1169" s="53" t="s">
        <v>18</v>
      </c>
      <c r="J1169" s="53"/>
      <c r="K1169" s="53">
        <v>4</v>
      </c>
      <c r="L1169" s="53">
        <v>3</v>
      </c>
      <c r="M1169" s="53">
        <v>5</v>
      </c>
      <c r="N1169" s="54" t="s">
        <v>2834</v>
      </c>
    </row>
    <row r="1170" spans="1:14" x14ac:dyDescent="0.15">
      <c r="A1170" s="52" t="s">
        <v>1458</v>
      </c>
      <c r="B1170" s="52">
        <v>1</v>
      </c>
      <c r="C1170" s="52" t="str">
        <f t="shared" si="18"/>
        <v/>
      </c>
      <c r="D1170" s="52" t="s">
        <v>4062</v>
      </c>
      <c r="E1170" s="53" t="s">
        <v>2818</v>
      </c>
      <c r="F1170" s="53"/>
      <c r="G1170" s="53" t="s">
        <v>17</v>
      </c>
      <c r="H1170" s="53" t="s">
        <v>231</v>
      </c>
      <c r="I1170" s="53" t="s">
        <v>18</v>
      </c>
      <c r="J1170" s="53"/>
      <c r="K1170" s="53">
        <v>4</v>
      </c>
      <c r="L1170" s="53">
        <v>3</v>
      </c>
      <c r="M1170" s="53">
        <v>4</v>
      </c>
      <c r="N1170" s="54" t="s">
        <v>4058</v>
      </c>
    </row>
    <row r="1171" spans="1:14" x14ac:dyDescent="0.15">
      <c r="A1171" s="52" t="s">
        <v>1459</v>
      </c>
      <c r="B1171" s="52">
        <v>2</v>
      </c>
      <c r="C1171" s="52" t="str">
        <f t="shared" si="18"/>
        <v/>
      </c>
      <c r="D1171" s="52">
        <v>2</v>
      </c>
      <c r="E1171" s="53" t="s">
        <v>2818</v>
      </c>
      <c r="F1171" s="53"/>
      <c r="G1171" s="53" t="s">
        <v>17</v>
      </c>
      <c r="H1171" s="53" t="s">
        <v>231</v>
      </c>
      <c r="I1171" s="53" t="s">
        <v>18</v>
      </c>
      <c r="J1171" s="53" t="s">
        <v>59</v>
      </c>
      <c r="K1171" s="53">
        <v>4</v>
      </c>
      <c r="L1171" s="53">
        <v>5</v>
      </c>
      <c r="M1171" s="53">
        <v>4</v>
      </c>
      <c r="N1171" s="54" t="s">
        <v>1460</v>
      </c>
    </row>
    <row r="1172" spans="1:14" x14ac:dyDescent="0.15">
      <c r="A1172" s="52" t="s">
        <v>1461</v>
      </c>
      <c r="B1172" s="52">
        <v>0</v>
      </c>
      <c r="C1172" s="52">
        <f t="shared" si="18"/>
        <v>1</v>
      </c>
      <c r="D1172" s="52">
        <v>1</v>
      </c>
      <c r="E1172" s="53" t="s">
        <v>2818</v>
      </c>
      <c r="F1172" s="53"/>
      <c r="G1172" s="53" t="s">
        <v>17</v>
      </c>
      <c r="H1172" s="53" t="s">
        <v>30</v>
      </c>
      <c r="I1172" s="53" t="s">
        <v>18</v>
      </c>
      <c r="J1172" s="53"/>
      <c r="K1172" s="53">
        <v>4</v>
      </c>
      <c r="L1172" s="53">
        <v>3</v>
      </c>
      <c r="M1172" s="53">
        <v>4</v>
      </c>
      <c r="N1172" s="54" t="s">
        <v>4059</v>
      </c>
    </row>
    <row r="1173" spans="1:14" x14ac:dyDescent="0.15">
      <c r="A1173" s="52" t="s">
        <v>1462</v>
      </c>
      <c r="B1173" s="52">
        <v>0</v>
      </c>
      <c r="C1173" s="52" t="str">
        <f t="shared" si="18"/>
        <v/>
      </c>
      <c r="D1173" s="52" t="s">
        <v>4062</v>
      </c>
      <c r="E1173" s="53" t="s">
        <v>2818</v>
      </c>
      <c r="F1173" s="53"/>
      <c r="G1173" s="53" t="s">
        <v>17</v>
      </c>
      <c r="H1173" s="53" t="s">
        <v>30</v>
      </c>
      <c r="I1173" s="53" t="s">
        <v>18</v>
      </c>
      <c r="J1173" s="53"/>
      <c r="K1173" s="53">
        <v>4</v>
      </c>
      <c r="L1173" s="53">
        <v>3</v>
      </c>
      <c r="M1173" s="53">
        <v>3</v>
      </c>
      <c r="N1173" s="54" t="s">
        <v>1463</v>
      </c>
    </row>
    <row r="1174" spans="1:14" x14ac:dyDescent="0.15">
      <c r="A1174" s="52" t="s">
        <v>1464</v>
      </c>
      <c r="B1174" s="52">
        <v>2</v>
      </c>
      <c r="C1174" s="52" t="str">
        <f t="shared" si="18"/>
        <v/>
      </c>
      <c r="D1174" s="52" t="s">
        <v>4062</v>
      </c>
      <c r="E1174" s="53" t="s">
        <v>2818</v>
      </c>
      <c r="F1174" s="53"/>
      <c r="G1174" s="53" t="s">
        <v>17</v>
      </c>
      <c r="H1174" s="53" t="s">
        <v>24</v>
      </c>
      <c r="I1174" s="53" t="s">
        <v>18</v>
      </c>
      <c r="J1174" s="53" t="s">
        <v>59</v>
      </c>
      <c r="K1174" s="53">
        <v>5</v>
      </c>
      <c r="L1174" s="53">
        <v>4</v>
      </c>
      <c r="M1174" s="53">
        <v>7</v>
      </c>
      <c r="N1174" s="54" t="s">
        <v>2845</v>
      </c>
    </row>
    <row r="1175" spans="1:14" x14ac:dyDescent="0.15">
      <c r="A1175" s="52" t="s">
        <v>2846</v>
      </c>
      <c r="B1175" s="52">
        <v>2</v>
      </c>
      <c r="C1175" s="52" t="str">
        <f t="shared" si="18"/>
        <v/>
      </c>
      <c r="D1175" s="52">
        <v>2</v>
      </c>
      <c r="E1175" s="53" t="s">
        <v>2818</v>
      </c>
      <c r="F1175" s="53"/>
      <c r="G1175" s="53" t="s">
        <v>17</v>
      </c>
      <c r="H1175" s="53" t="s">
        <v>34</v>
      </c>
      <c r="I1175" s="53" t="s">
        <v>18</v>
      </c>
      <c r="J1175" s="53" t="s">
        <v>38</v>
      </c>
      <c r="K1175" s="53">
        <v>5</v>
      </c>
      <c r="L1175" s="53">
        <v>4</v>
      </c>
      <c r="M1175" s="53">
        <v>5</v>
      </c>
      <c r="N1175" s="54" t="s">
        <v>1465</v>
      </c>
    </row>
    <row r="1176" spans="1:14" x14ac:dyDescent="0.15">
      <c r="A1176" s="52" t="s">
        <v>1466</v>
      </c>
      <c r="B1176" s="52">
        <v>1</v>
      </c>
      <c r="C1176" s="52" t="str">
        <f t="shared" si="18"/>
        <v/>
      </c>
      <c r="D1176" s="52" t="s">
        <v>4062</v>
      </c>
      <c r="E1176" s="53" t="s">
        <v>2818</v>
      </c>
      <c r="F1176" s="53"/>
      <c r="G1176" s="53" t="s">
        <v>17</v>
      </c>
      <c r="H1176" s="53" t="s">
        <v>231</v>
      </c>
      <c r="I1176" s="53" t="s">
        <v>18</v>
      </c>
      <c r="J1176" s="53" t="s">
        <v>59</v>
      </c>
      <c r="K1176" s="53">
        <v>5</v>
      </c>
      <c r="L1176" s="53">
        <v>8</v>
      </c>
      <c r="M1176" s="53">
        <v>8</v>
      </c>
      <c r="N1176" s="54" t="s">
        <v>2838</v>
      </c>
    </row>
    <row r="1177" spans="1:14" x14ac:dyDescent="0.15">
      <c r="A1177" s="52" t="s">
        <v>1467</v>
      </c>
      <c r="B1177" s="52">
        <v>1</v>
      </c>
      <c r="C1177" s="52" t="str">
        <f t="shared" si="18"/>
        <v/>
      </c>
      <c r="D1177" s="52">
        <v>1</v>
      </c>
      <c r="E1177" s="53" t="s">
        <v>2818</v>
      </c>
      <c r="F1177" s="53"/>
      <c r="G1177" s="53" t="s">
        <v>17</v>
      </c>
      <c r="H1177" s="53" t="s">
        <v>30</v>
      </c>
      <c r="I1177" s="53" t="s">
        <v>18</v>
      </c>
      <c r="J1177" s="53"/>
      <c r="K1177" s="53">
        <v>5</v>
      </c>
      <c r="L1177" s="53">
        <v>5</v>
      </c>
      <c r="M1177" s="53">
        <v>5</v>
      </c>
      <c r="N1177" s="54" t="s">
        <v>2854</v>
      </c>
    </row>
    <row r="1178" spans="1:14" x14ac:dyDescent="0.15">
      <c r="A1178" s="55" t="s">
        <v>1468</v>
      </c>
      <c r="B1178" s="55">
        <v>2</v>
      </c>
      <c r="C1178" s="52" t="str">
        <f t="shared" si="18"/>
        <v/>
      </c>
      <c r="D1178" s="52" t="s">
        <v>4062</v>
      </c>
      <c r="E1178" s="56" t="s">
        <v>2818</v>
      </c>
      <c r="F1178" s="56"/>
      <c r="G1178" s="56" t="s">
        <v>17</v>
      </c>
      <c r="H1178" s="56" t="s">
        <v>24</v>
      </c>
      <c r="I1178" s="56" t="s">
        <v>18</v>
      </c>
      <c r="J1178" s="56" t="s">
        <v>59</v>
      </c>
      <c r="K1178" s="56">
        <v>6</v>
      </c>
      <c r="L1178" s="56">
        <v>8</v>
      </c>
      <c r="M1178" s="56">
        <v>2</v>
      </c>
      <c r="N1178" s="57" t="s">
        <v>13</v>
      </c>
    </row>
    <row r="1179" spans="1:14" x14ac:dyDescent="0.15">
      <c r="A1179" s="52" t="s">
        <v>1469</v>
      </c>
      <c r="B1179" s="52">
        <v>2</v>
      </c>
      <c r="C1179" s="52" t="str">
        <f t="shared" si="18"/>
        <v/>
      </c>
      <c r="D1179" s="52" t="s">
        <v>4062</v>
      </c>
      <c r="E1179" s="53" t="s">
        <v>2818</v>
      </c>
      <c r="F1179" s="53"/>
      <c r="G1179" s="53" t="s">
        <v>17</v>
      </c>
      <c r="H1179" s="53" t="s">
        <v>34</v>
      </c>
      <c r="I1179" s="53" t="s">
        <v>18</v>
      </c>
      <c r="J1179" s="53" t="s">
        <v>38</v>
      </c>
      <c r="K1179" s="53">
        <v>6</v>
      </c>
      <c r="L1179" s="53">
        <v>8</v>
      </c>
      <c r="M1179" s="53">
        <v>8</v>
      </c>
      <c r="N1179" s="54" t="s">
        <v>1470</v>
      </c>
    </row>
    <row r="1180" spans="1:14" x14ac:dyDescent="0.15">
      <c r="A1180" s="52" t="s">
        <v>1471</v>
      </c>
      <c r="B1180" s="52">
        <v>1</v>
      </c>
      <c r="C1180" s="52" t="str">
        <f t="shared" si="18"/>
        <v/>
      </c>
      <c r="D1180" s="52" t="s">
        <v>4062</v>
      </c>
      <c r="E1180" s="53" t="s">
        <v>2818</v>
      </c>
      <c r="F1180" s="53"/>
      <c r="G1180" s="53" t="s">
        <v>17</v>
      </c>
      <c r="H1180" s="53" t="s">
        <v>30</v>
      </c>
      <c r="I1180" s="53" t="s">
        <v>18</v>
      </c>
      <c r="J1180" s="53"/>
      <c r="K1180" s="53">
        <v>6</v>
      </c>
      <c r="L1180" s="53">
        <v>6</v>
      </c>
      <c r="M1180" s="53">
        <v>6</v>
      </c>
      <c r="N1180" s="54" t="s">
        <v>2851</v>
      </c>
    </row>
    <row r="1181" spans="1:14" x14ac:dyDescent="0.15">
      <c r="A1181" s="52" t="s">
        <v>1472</v>
      </c>
      <c r="B1181" s="52">
        <v>2</v>
      </c>
      <c r="C1181" s="52" t="str">
        <f t="shared" si="18"/>
        <v/>
      </c>
      <c r="D1181" s="52" t="s">
        <v>4062</v>
      </c>
      <c r="E1181" s="53" t="s">
        <v>2818</v>
      </c>
      <c r="F1181" s="53"/>
      <c r="G1181" s="53" t="s">
        <v>17</v>
      </c>
      <c r="H1181" s="53" t="s">
        <v>24</v>
      </c>
      <c r="I1181" s="53" t="s">
        <v>18</v>
      </c>
      <c r="J1181" s="53" t="s">
        <v>38</v>
      </c>
      <c r="K1181" s="53">
        <v>7</v>
      </c>
      <c r="L1181" s="53">
        <v>4</v>
      </c>
      <c r="M1181" s="53">
        <v>8</v>
      </c>
      <c r="N1181" s="54" t="s">
        <v>15</v>
      </c>
    </row>
    <row r="1182" spans="1:14" x14ac:dyDescent="0.15">
      <c r="A1182" s="52" t="s">
        <v>1473</v>
      </c>
      <c r="B1182" s="52">
        <v>2</v>
      </c>
      <c r="C1182" s="52" t="str">
        <f t="shared" si="18"/>
        <v/>
      </c>
      <c r="D1182" s="52" t="s">
        <v>4062</v>
      </c>
      <c r="E1182" s="53" t="s">
        <v>2818</v>
      </c>
      <c r="F1182" s="53"/>
      <c r="G1182" s="53" t="s">
        <v>17</v>
      </c>
      <c r="H1182" s="53" t="s">
        <v>24</v>
      </c>
      <c r="I1182" s="53" t="s">
        <v>18</v>
      </c>
      <c r="J1182" s="53" t="s">
        <v>59</v>
      </c>
      <c r="K1182" s="53">
        <v>7</v>
      </c>
      <c r="L1182" s="53">
        <v>5</v>
      </c>
      <c r="M1182" s="53">
        <v>7</v>
      </c>
      <c r="N1182" s="54" t="s">
        <v>1474</v>
      </c>
    </row>
    <row r="1183" spans="1:14" x14ac:dyDescent="0.15">
      <c r="A1183" s="52" t="s">
        <v>1475</v>
      </c>
      <c r="B1183" s="52">
        <v>2</v>
      </c>
      <c r="C1183" s="52" t="str">
        <f t="shared" si="18"/>
        <v/>
      </c>
      <c r="D1183" s="52" t="s">
        <v>4062</v>
      </c>
      <c r="E1183" s="53" t="s">
        <v>2818</v>
      </c>
      <c r="F1183" s="53"/>
      <c r="G1183" s="53" t="s">
        <v>17</v>
      </c>
      <c r="H1183" s="53" t="s">
        <v>34</v>
      </c>
      <c r="I1183" s="53" t="s">
        <v>18</v>
      </c>
      <c r="J1183" s="53" t="s">
        <v>59</v>
      </c>
      <c r="K1183" s="53">
        <v>7</v>
      </c>
      <c r="L1183" s="53">
        <v>5</v>
      </c>
      <c r="M1183" s="53">
        <v>6</v>
      </c>
      <c r="N1183" s="54" t="s">
        <v>2819</v>
      </c>
    </row>
    <row r="1184" spans="1:14" x14ac:dyDescent="0.15">
      <c r="A1184" s="52" t="s">
        <v>1476</v>
      </c>
      <c r="B1184" s="52">
        <v>1</v>
      </c>
      <c r="C1184" s="52">
        <f t="shared" si="18"/>
        <v>1</v>
      </c>
      <c r="D1184" s="52">
        <v>2</v>
      </c>
      <c r="E1184" s="53" t="s">
        <v>2818</v>
      </c>
      <c r="F1184" s="53"/>
      <c r="G1184" s="53" t="s">
        <v>17</v>
      </c>
      <c r="H1184" s="53" t="s">
        <v>231</v>
      </c>
      <c r="I1184" s="53" t="s">
        <v>18</v>
      </c>
      <c r="J1184" s="53" t="s">
        <v>38</v>
      </c>
      <c r="K1184" s="53">
        <v>7</v>
      </c>
      <c r="L1184" s="53">
        <v>6</v>
      </c>
      <c r="M1184" s="53">
        <v>6</v>
      </c>
      <c r="N1184" s="54" t="s">
        <v>1477</v>
      </c>
    </row>
    <row r="1185" spans="1:14" x14ac:dyDescent="0.15">
      <c r="A1185" s="52" t="s">
        <v>1478</v>
      </c>
      <c r="B1185" s="52">
        <v>0</v>
      </c>
      <c r="C1185" s="52">
        <f t="shared" si="18"/>
        <v>2</v>
      </c>
      <c r="D1185" s="52">
        <v>2</v>
      </c>
      <c r="E1185" s="53" t="s">
        <v>2818</v>
      </c>
      <c r="F1185" s="53"/>
      <c r="G1185" s="53" t="s">
        <v>17</v>
      </c>
      <c r="H1185" s="53" t="s">
        <v>231</v>
      </c>
      <c r="I1185" s="53" t="s">
        <v>18</v>
      </c>
      <c r="J1185" s="53" t="s">
        <v>59</v>
      </c>
      <c r="K1185" s="53">
        <v>8</v>
      </c>
      <c r="L1185" s="53">
        <v>7</v>
      </c>
      <c r="M1185" s="53">
        <v>7</v>
      </c>
      <c r="N1185" s="54" t="s">
        <v>1479</v>
      </c>
    </row>
    <row r="1186" spans="1:14" x14ac:dyDescent="0.15">
      <c r="A1186" s="52" t="s">
        <v>1480</v>
      </c>
      <c r="B1186" s="52">
        <v>1</v>
      </c>
      <c r="C1186" s="52">
        <f t="shared" si="18"/>
        <v>1</v>
      </c>
      <c r="D1186" s="52">
        <v>2</v>
      </c>
      <c r="E1186" s="53" t="s">
        <v>2818</v>
      </c>
      <c r="F1186" s="53"/>
      <c r="G1186" s="53" t="s">
        <v>17</v>
      </c>
      <c r="H1186" s="53" t="s">
        <v>231</v>
      </c>
      <c r="I1186" s="53" t="s">
        <v>18</v>
      </c>
      <c r="J1186" s="53" t="s">
        <v>35</v>
      </c>
      <c r="K1186" s="53">
        <v>8</v>
      </c>
      <c r="L1186" s="53">
        <v>4</v>
      </c>
      <c r="M1186" s="53">
        <v>8</v>
      </c>
      <c r="N1186" s="54" t="s">
        <v>2853</v>
      </c>
    </row>
    <row r="1187" spans="1:14" x14ac:dyDescent="0.15">
      <c r="A1187" s="52" t="s">
        <v>1481</v>
      </c>
      <c r="B1187" s="52">
        <v>1</v>
      </c>
      <c r="C1187" s="52" t="str">
        <f t="shared" si="18"/>
        <v/>
      </c>
      <c r="D1187" s="52" t="s">
        <v>4062</v>
      </c>
      <c r="E1187" s="53" t="s">
        <v>2818</v>
      </c>
      <c r="F1187" s="53"/>
      <c r="G1187" s="53" t="s">
        <v>17</v>
      </c>
      <c r="H1187" s="53" t="s">
        <v>231</v>
      </c>
      <c r="I1187" s="53" t="s">
        <v>18</v>
      </c>
      <c r="J1187" s="53"/>
      <c r="K1187" s="53">
        <v>8</v>
      </c>
      <c r="L1187" s="53">
        <v>5</v>
      </c>
      <c r="M1187" s="53">
        <v>4</v>
      </c>
      <c r="N1187" s="54" t="s">
        <v>2839</v>
      </c>
    </row>
    <row r="1188" spans="1:14" x14ac:dyDescent="0.15">
      <c r="A1188" s="52" t="s">
        <v>1482</v>
      </c>
      <c r="B1188" s="52">
        <v>2</v>
      </c>
      <c r="C1188" s="52" t="str">
        <f t="shared" si="18"/>
        <v/>
      </c>
      <c r="D1188" s="52" t="s">
        <v>4062</v>
      </c>
      <c r="E1188" s="53" t="s">
        <v>2818</v>
      </c>
      <c r="F1188" s="53"/>
      <c r="G1188" s="53" t="s">
        <v>17</v>
      </c>
      <c r="H1188" s="53" t="s">
        <v>24</v>
      </c>
      <c r="I1188" s="53" t="s">
        <v>18</v>
      </c>
      <c r="J1188" s="53" t="s">
        <v>59</v>
      </c>
      <c r="K1188" s="53">
        <v>9</v>
      </c>
      <c r="L1188" s="53">
        <v>6</v>
      </c>
      <c r="M1188" s="53">
        <v>10</v>
      </c>
      <c r="N1188" s="54" t="s">
        <v>14</v>
      </c>
    </row>
    <row r="1189" spans="1:14" x14ac:dyDescent="0.15">
      <c r="A1189" s="52" t="s">
        <v>1483</v>
      </c>
      <c r="B1189" s="52">
        <v>0</v>
      </c>
      <c r="C1189" s="52" t="str">
        <f t="shared" si="18"/>
        <v/>
      </c>
      <c r="D1189" s="52" t="s">
        <v>4062</v>
      </c>
      <c r="E1189" s="53" t="s">
        <v>2818</v>
      </c>
      <c r="F1189" s="53"/>
      <c r="G1189" s="53" t="s">
        <v>17</v>
      </c>
      <c r="H1189" s="53" t="s">
        <v>30</v>
      </c>
      <c r="I1189" s="53" t="s">
        <v>18</v>
      </c>
      <c r="J1189" s="53" t="s">
        <v>38</v>
      </c>
      <c r="K1189" s="53">
        <v>9</v>
      </c>
      <c r="L1189" s="53">
        <v>5</v>
      </c>
      <c r="M1189" s="53">
        <v>5</v>
      </c>
      <c r="N1189" s="54" t="s">
        <v>2856</v>
      </c>
    </row>
    <row r="1190" spans="1:14" x14ac:dyDescent="0.15">
      <c r="A1190" s="52" t="s">
        <v>1484</v>
      </c>
      <c r="B1190" s="52">
        <v>2</v>
      </c>
      <c r="C1190" s="52" t="str">
        <f t="shared" si="18"/>
        <v/>
      </c>
      <c r="D1190" s="52" t="s">
        <v>4062</v>
      </c>
      <c r="E1190" s="53" t="s">
        <v>2818</v>
      </c>
      <c r="F1190" s="53"/>
      <c r="G1190" s="53" t="s">
        <v>17</v>
      </c>
      <c r="H1190" s="53" t="s">
        <v>24</v>
      </c>
      <c r="I1190" s="53" t="s">
        <v>18</v>
      </c>
      <c r="J1190" s="53" t="s">
        <v>59</v>
      </c>
      <c r="K1190" s="53">
        <v>10</v>
      </c>
      <c r="L1190" s="53">
        <v>7</v>
      </c>
      <c r="M1190" s="53">
        <v>14</v>
      </c>
      <c r="N1190" s="54"/>
    </row>
    <row r="1191" spans="1:14" x14ac:dyDescent="0.15">
      <c r="A1191" s="56" t="s">
        <v>1486</v>
      </c>
      <c r="B1191" s="55">
        <v>2</v>
      </c>
      <c r="C1191" s="55" t="str">
        <f t="shared" si="18"/>
        <v/>
      </c>
      <c r="D1191" s="55" t="s">
        <v>4062</v>
      </c>
      <c r="E1191" s="56" t="s">
        <v>2549</v>
      </c>
      <c r="F1191" s="56"/>
      <c r="G1191" s="56" t="s">
        <v>44</v>
      </c>
      <c r="H1191" s="56" t="s">
        <v>34</v>
      </c>
      <c r="I1191" s="56" t="s">
        <v>18</v>
      </c>
      <c r="J1191" s="56"/>
      <c r="K1191" s="56">
        <v>2</v>
      </c>
      <c r="L1191" s="56">
        <v>1</v>
      </c>
      <c r="M1191" s="56">
        <v>2</v>
      </c>
      <c r="N1191" s="57" t="s">
        <v>1487</v>
      </c>
    </row>
    <row r="1192" spans="1:14" x14ac:dyDescent="0.15">
      <c r="A1192" s="56" t="s">
        <v>1488</v>
      </c>
      <c r="B1192" s="55">
        <v>2</v>
      </c>
      <c r="C1192" s="55" t="str">
        <f t="shared" si="18"/>
        <v/>
      </c>
      <c r="D1192" s="55">
        <v>2</v>
      </c>
      <c r="E1192" s="56" t="s">
        <v>2549</v>
      </c>
      <c r="F1192" s="56"/>
      <c r="G1192" s="56" t="s">
        <v>44</v>
      </c>
      <c r="H1192" s="56" t="s">
        <v>24</v>
      </c>
      <c r="I1192" s="56" t="s">
        <v>18</v>
      </c>
      <c r="J1192" s="56"/>
      <c r="K1192" s="56">
        <v>3</v>
      </c>
      <c r="L1192" s="56">
        <v>1</v>
      </c>
      <c r="M1192" s="56">
        <v>6</v>
      </c>
      <c r="N1192" s="57" t="s">
        <v>2590</v>
      </c>
    </row>
    <row r="1193" spans="1:14" x14ac:dyDescent="0.15">
      <c r="A1193" s="56" t="s">
        <v>1489</v>
      </c>
      <c r="B1193" s="55">
        <v>2</v>
      </c>
      <c r="C1193" s="55" t="str">
        <f t="shared" si="18"/>
        <v/>
      </c>
      <c r="D1193" s="55" t="s">
        <v>4062</v>
      </c>
      <c r="E1193" s="56" t="s">
        <v>2549</v>
      </c>
      <c r="F1193" s="56"/>
      <c r="G1193" s="56" t="s">
        <v>44</v>
      </c>
      <c r="H1193" s="56" t="s">
        <v>24</v>
      </c>
      <c r="I1193" s="56" t="s">
        <v>20</v>
      </c>
      <c r="J1193" s="56"/>
      <c r="K1193" s="56">
        <v>3</v>
      </c>
      <c r="L1193" s="56">
        <v>0</v>
      </c>
      <c r="M1193" s="56">
        <v>0</v>
      </c>
      <c r="N1193" s="57" t="s">
        <v>2563</v>
      </c>
    </row>
    <row r="1194" spans="1:14" x14ac:dyDescent="0.15">
      <c r="A1194" s="56" t="s">
        <v>1490</v>
      </c>
      <c r="B1194" s="55">
        <v>2</v>
      </c>
      <c r="C1194" s="55" t="str">
        <f t="shared" si="18"/>
        <v/>
      </c>
      <c r="D1194" s="55" t="s">
        <v>4062</v>
      </c>
      <c r="E1194" s="56" t="s">
        <v>2549</v>
      </c>
      <c r="F1194" s="56"/>
      <c r="G1194" s="56" t="s">
        <v>44</v>
      </c>
      <c r="H1194" s="56" t="s">
        <v>34</v>
      </c>
      <c r="I1194" s="56" t="s">
        <v>18</v>
      </c>
      <c r="J1194" s="56"/>
      <c r="K1194" s="56">
        <v>4</v>
      </c>
      <c r="L1194" s="56">
        <v>2</v>
      </c>
      <c r="M1194" s="56">
        <v>3</v>
      </c>
      <c r="N1194" s="57" t="s">
        <v>1491</v>
      </c>
    </row>
    <row r="1195" spans="1:14" x14ac:dyDescent="0.15">
      <c r="A1195" s="56" t="s">
        <v>1492</v>
      </c>
      <c r="B1195" s="55">
        <v>2</v>
      </c>
      <c r="C1195" s="55" t="str">
        <f t="shared" si="18"/>
        <v/>
      </c>
      <c r="D1195" s="55" t="s">
        <v>4062</v>
      </c>
      <c r="E1195" s="56" t="s">
        <v>2549</v>
      </c>
      <c r="F1195" s="56"/>
      <c r="G1195" s="56" t="s">
        <v>44</v>
      </c>
      <c r="H1195" s="56" t="s">
        <v>24</v>
      </c>
      <c r="I1195" s="56" t="s">
        <v>20</v>
      </c>
      <c r="J1195" s="56"/>
      <c r="K1195" s="56">
        <v>5</v>
      </c>
      <c r="L1195" s="56">
        <v>0</v>
      </c>
      <c r="M1195" s="56">
        <v>0</v>
      </c>
      <c r="N1195" s="57" t="s">
        <v>2556</v>
      </c>
    </row>
    <row r="1196" spans="1:14" x14ac:dyDescent="0.15">
      <c r="A1196" s="56" t="s">
        <v>1495</v>
      </c>
      <c r="B1196" s="55">
        <v>1</v>
      </c>
      <c r="C1196" s="55" t="str">
        <f t="shared" si="18"/>
        <v/>
      </c>
      <c r="D1196" s="55" t="s">
        <v>4062</v>
      </c>
      <c r="E1196" s="56" t="s">
        <v>2549</v>
      </c>
      <c r="F1196" s="56"/>
      <c r="G1196" s="56" t="s">
        <v>44</v>
      </c>
      <c r="H1196" s="56" t="s">
        <v>231</v>
      </c>
      <c r="I1196" s="56" t="s">
        <v>18</v>
      </c>
      <c r="J1196" s="56"/>
      <c r="K1196" s="56">
        <v>5</v>
      </c>
      <c r="L1196" s="56">
        <v>5</v>
      </c>
      <c r="M1196" s="56">
        <v>3</v>
      </c>
      <c r="N1196" s="57" t="s">
        <v>2555</v>
      </c>
    </row>
    <row r="1197" spans="1:14" x14ac:dyDescent="0.15">
      <c r="A1197" s="56" t="s">
        <v>1493</v>
      </c>
      <c r="B1197" s="55">
        <v>2</v>
      </c>
      <c r="C1197" s="55" t="str">
        <f t="shared" si="18"/>
        <v/>
      </c>
      <c r="D1197" s="55">
        <v>2</v>
      </c>
      <c r="E1197" s="56" t="s">
        <v>2549</v>
      </c>
      <c r="F1197" s="56"/>
      <c r="G1197" s="56" t="s">
        <v>44</v>
      </c>
      <c r="H1197" s="56" t="s">
        <v>34</v>
      </c>
      <c r="I1197" s="56" t="s">
        <v>20</v>
      </c>
      <c r="J1197" s="56"/>
      <c r="K1197" s="56">
        <v>6</v>
      </c>
      <c r="L1197" s="56">
        <v>0</v>
      </c>
      <c r="M1197" s="56">
        <v>0</v>
      </c>
      <c r="N1197" s="57" t="s">
        <v>1494</v>
      </c>
    </row>
    <row r="1198" spans="1:14" x14ac:dyDescent="0.15">
      <c r="A1198" s="56" t="s">
        <v>1496</v>
      </c>
      <c r="B1198" s="55">
        <v>1</v>
      </c>
      <c r="C1198" s="55" t="str">
        <f t="shared" si="18"/>
        <v/>
      </c>
      <c r="D1198" s="55">
        <v>1</v>
      </c>
      <c r="E1198" s="56" t="s">
        <v>2549</v>
      </c>
      <c r="F1198" s="56"/>
      <c r="G1198" s="56" t="s">
        <v>44</v>
      </c>
      <c r="H1198" s="56" t="s">
        <v>30</v>
      </c>
      <c r="I1198" s="56" t="s">
        <v>371</v>
      </c>
      <c r="J1198" s="56"/>
      <c r="K1198" s="56">
        <v>7</v>
      </c>
      <c r="L1198" s="56">
        <v>0</v>
      </c>
      <c r="M1198" s="56">
        <v>30</v>
      </c>
      <c r="N1198" s="57" t="s">
        <v>1497</v>
      </c>
    </row>
    <row r="1199" spans="1:14" x14ac:dyDescent="0.15">
      <c r="A1199" s="56" t="s">
        <v>1498</v>
      </c>
      <c r="B1199" s="55">
        <v>1</v>
      </c>
      <c r="C1199" s="55" t="str">
        <f t="shared" si="18"/>
        <v/>
      </c>
      <c r="D1199" s="55">
        <v>1</v>
      </c>
      <c r="E1199" s="56" t="s">
        <v>2549</v>
      </c>
      <c r="F1199" s="56"/>
      <c r="G1199" s="56" t="s">
        <v>44</v>
      </c>
      <c r="H1199" s="56" t="s">
        <v>30</v>
      </c>
      <c r="I1199" s="56" t="s">
        <v>18</v>
      </c>
      <c r="J1199" s="56" t="s">
        <v>59</v>
      </c>
      <c r="K1199" s="56">
        <v>9</v>
      </c>
      <c r="L1199" s="56">
        <v>3</v>
      </c>
      <c r="M1199" s="56">
        <v>7</v>
      </c>
      <c r="N1199" s="57" t="s">
        <v>1499</v>
      </c>
    </row>
    <row r="1200" spans="1:14" x14ac:dyDescent="0.15">
      <c r="A1200" s="56" t="s">
        <v>1500</v>
      </c>
      <c r="B1200" s="55">
        <v>3</v>
      </c>
      <c r="C1200" s="55" t="str">
        <f t="shared" si="18"/>
        <v/>
      </c>
      <c r="D1200" s="55">
        <v>2</v>
      </c>
      <c r="E1200" s="56" t="s">
        <v>2549</v>
      </c>
      <c r="F1200" s="56"/>
      <c r="G1200" s="56" t="s">
        <v>44</v>
      </c>
      <c r="H1200" s="56" t="s">
        <v>231</v>
      </c>
      <c r="I1200" s="56" t="s">
        <v>20</v>
      </c>
      <c r="J1200" s="56"/>
      <c r="K1200" s="56">
        <v>10</v>
      </c>
      <c r="L1200" s="56">
        <v>0</v>
      </c>
      <c r="M1200" s="56">
        <v>0</v>
      </c>
      <c r="N1200" s="57" t="s">
        <v>3688</v>
      </c>
    </row>
    <row r="1201" spans="1:14" x14ac:dyDescent="0.15">
      <c r="A1201" s="56" t="s">
        <v>1501</v>
      </c>
      <c r="B1201" s="55">
        <v>2</v>
      </c>
      <c r="C1201" s="55" t="str">
        <f t="shared" si="18"/>
        <v/>
      </c>
      <c r="D1201" s="55">
        <v>2</v>
      </c>
      <c r="E1201" s="56" t="s">
        <v>2549</v>
      </c>
      <c r="F1201" s="56"/>
      <c r="G1201" s="56" t="s">
        <v>55</v>
      </c>
      <c r="H1201" s="56" t="s">
        <v>24</v>
      </c>
      <c r="I1201" s="56" t="s">
        <v>20</v>
      </c>
      <c r="J1201" s="56"/>
      <c r="K1201" s="56">
        <v>1</v>
      </c>
      <c r="L1201" s="56">
        <v>0</v>
      </c>
      <c r="M1201" s="56">
        <v>0</v>
      </c>
      <c r="N1201" s="57" t="s">
        <v>4033</v>
      </c>
    </row>
    <row r="1202" spans="1:14" x14ac:dyDescent="0.15">
      <c r="A1202" s="56" t="s">
        <v>1502</v>
      </c>
      <c r="B1202" s="55">
        <v>2</v>
      </c>
      <c r="C1202" s="55" t="str">
        <f t="shared" si="18"/>
        <v/>
      </c>
      <c r="D1202" s="55" t="s">
        <v>4062</v>
      </c>
      <c r="E1202" s="56" t="s">
        <v>2549</v>
      </c>
      <c r="F1202" s="56"/>
      <c r="G1202" s="56" t="s">
        <v>55</v>
      </c>
      <c r="H1202" s="56" t="s">
        <v>34</v>
      </c>
      <c r="I1202" s="56" t="s">
        <v>20</v>
      </c>
      <c r="J1202" s="56"/>
      <c r="K1202" s="56">
        <v>2</v>
      </c>
      <c r="L1202" s="56">
        <v>0</v>
      </c>
      <c r="M1202" s="56">
        <v>0</v>
      </c>
      <c r="N1202" s="57" t="s">
        <v>2569</v>
      </c>
    </row>
    <row r="1203" spans="1:14" x14ac:dyDescent="0.15">
      <c r="A1203" s="56" t="s">
        <v>1503</v>
      </c>
      <c r="B1203" s="55">
        <v>1</v>
      </c>
      <c r="C1203" s="55" t="str">
        <f t="shared" si="18"/>
        <v/>
      </c>
      <c r="D1203" s="55" t="s">
        <v>4062</v>
      </c>
      <c r="E1203" s="56" t="s">
        <v>2549</v>
      </c>
      <c r="F1203" s="56"/>
      <c r="G1203" s="56" t="s">
        <v>55</v>
      </c>
      <c r="H1203" s="56" t="s">
        <v>231</v>
      </c>
      <c r="I1203" s="56" t="s">
        <v>20</v>
      </c>
      <c r="J1203" s="56"/>
      <c r="K1203" s="56">
        <v>2</v>
      </c>
      <c r="L1203" s="56">
        <v>0</v>
      </c>
      <c r="M1203" s="56">
        <v>0</v>
      </c>
      <c r="N1203" s="57" t="s">
        <v>3685</v>
      </c>
    </row>
    <row r="1204" spans="1:14" x14ac:dyDescent="0.15">
      <c r="A1204" s="56" t="s">
        <v>1504</v>
      </c>
      <c r="B1204" s="55">
        <v>2</v>
      </c>
      <c r="C1204" s="55" t="str">
        <f t="shared" si="18"/>
        <v/>
      </c>
      <c r="D1204" s="55">
        <v>2</v>
      </c>
      <c r="E1204" s="56" t="s">
        <v>2549</v>
      </c>
      <c r="F1204" s="56"/>
      <c r="G1204" s="56" t="s">
        <v>55</v>
      </c>
      <c r="H1204" s="56" t="s">
        <v>24</v>
      </c>
      <c r="I1204" s="56" t="s">
        <v>18</v>
      </c>
      <c r="J1204" s="56"/>
      <c r="K1204" s="56">
        <v>3</v>
      </c>
      <c r="L1204" s="56">
        <v>2</v>
      </c>
      <c r="M1204" s="56">
        <v>2</v>
      </c>
      <c r="N1204" s="57" t="s">
        <v>1505</v>
      </c>
    </row>
    <row r="1205" spans="1:14" x14ac:dyDescent="0.15">
      <c r="A1205" s="56" t="s">
        <v>1506</v>
      </c>
      <c r="B1205" s="55">
        <v>2</v>
      </c>
      <c r="C1205" s="55" t="str">
        <f t="shared" si="18"/>
        <v/>
      </c>
      <c r="D1205" s="55" t="s">
        <v>4062</v>
      </c>
      <c r="E1205" s="56" t="s">
        <v>2549</v>
      </c>
      <c r="F1205" s="56"/>
      <c r="G1205" s="56" t="s">
        <v>55</v>
      </c>
      <c r="H1205" s="56" t="s">
        <v>24</v>
      </c>
      <c r="I1205" s="56" t="s">
        <v>18</v>
      </c>
      <c r="J1205" s="56" t="s">
        <v>59</v>
      </c>
      <c r="K1205" s="56">
        <v>3</v>
      </c>
      <c r="L1205" s="56">
        <v>4</v>
      </c>
      <c r="M1205" s="56">
        <v>3</v>
      </c>
      <c r="N1205" s="57" t="s">
        <v>1312</v>
      </c>
    </row>
    <row r="1206" spans="1:14" x14ac:dyDescent="0.15">
      <c r="A1206" s="56" t="s">
        <v>1507</v>
      </c>
      <c r="B1206" s="55">
        <v>2</v>
      </c>
      <c r="C1206" s="55" t="str">
        <f t="shared" si="18"/>
        <v/>
      </c>
      <c r="D1206" s="55" t="s">
        <v>4062</v>
      </c>
      <c r="E1206" s="56" t="s">
        <v>2549</v>
      </c>
      <c r="F1206" s="56"/>
      <c r="G1206" s="56" t="s">
        <v>55</v>
      </c>
      <c r="H1206" s="56" t="s">
        <v>34</v>
      </c>
      <c r="I1206" s="56" t="s">
        <v>18</v>
      </c>
      <c r="J1206" s="56" t="s">
        <v>59</v>
      </c>
      <c r="K1206" s="56">
        <v>4</v>
      </c>
      <c r="L1206" s="56">
        <v>2</v>
      </c>
      <c r="M1206" s="56">
        <v>1</v>
      </c>
      <c r="N1206" s="57" t="s">
        <v>1508</v>
      </c>
    </row>
    <row r="1207" spans="1:14" x14ac:dyDescent="0.15">
      <c r="A1207" s="56" t="s">
        <v>1509</v>
      </c>
      <c r="B1207" s="55">
        <v>0</v>
      </c>
      <c r="C1207" s="55" t="str">
        <f t="shared" si="18"/>
        <v/>
      </c>
      <c r="D1207" s="55" t="s">
        <v>4062</v>
      </c>
      <c r="E1207" s="56" t="s">
        <v>2549</v>
      </c>
      <c r="F1207" s="56"/>
      <c r="G1207" s="56" t="s">
        <v>55</v>
      </c>
      <c r="H1207" s="56" t="s">
        <v>30</v>
      </c>
      <c r="I1207" s="56" t="s">
        <v>18</v>
      </c>
      <c r="J1207" s="56"/>
      <c r="K1207" s="56">
        <v>4</v>
      </c>
      <c r="L1207" s="56">
        <v>5</v>
      </c>
      <c r="M1207" s="56">
        <v>4</v>
      </c>
      <c r="N1207" s="57" t="s">
        <v>1510</v>
      </c>
    </row>
    <row r="1208" spans="1:14" x14ac:dyDescent="0.15">
      <c r="A1208" s="56" t="s">
        <v>1511</v>
      </c>
      <c r="B1208" s="55">
        <v>2</v>
      </c>
      <c r="C1208" s="55" t="str">
        <f t="shared" si="18"/>
        <v/>
      </c>
      <c r="D1208" s="55" t="s">
        <v>4062</v>
      </c>
      <c r="E1208" s="56" t="s">
        <v>2549</v>
      </c>
      <c r="F1208" s="56"/>
      <c r="G1208" s="56" t="s">
        <v>55</v>
      </c>
      <c r="H1208" s="56" t="s">
        <v>34</v>
      </c>
      <c r="I1208" s="56" t="s">
        <v>18</v>
      </c>
      <c r="J1208" s="56" t="s">
        <v>59</v>
      </c>
      <c r="K1208" s="56">
        <v>5</v>
      </c>
      <c r="L1208" s="56">
        <v>4</v>
      </c>
      <c r="M1208" s="56">
        <v>6</v>
      </c>
      <c r="N1208" s="57" t="s">
        <v>2576</v>
      </c>
    </row>
    <row r="1209" spans="1:14" x14ac:dyDescent="0.15">
      <c r="A1209" s="56" t="s">
        <v>1512</v>
      </c>
      <c r="B1209" s="55">
        <v>1</v>
      </c>
      <c r="C1209" s="55" t="str">
        <f t="shared" si="18"/>
        <v/>
      </c>
      <c r="D1209" s="55">
        <v>1</v>
      </c>
      <c r="E1209" s="56" t="s">
        <v>2549</v>
      </c>
      <c r="F1209" s="56"/>
      <c r="G1209" s="56" t="s">
        <v>55</v>
      </c>
      <c r="H1209" s="56" t="s">
        <v>30</v>
      </c>
      <c r="I1209" s="56" t="s">
        <v>371</v>
      </c>
      <c r="J1209" s="56"/>
      <c r="K1209" s="56">
        <v>6</v>
      </c>
      <c r="L1209" s="56">
        <v>0</v>
      </c>
      <c r="M1209" s="56">
        <v>30</v>
      </c>
      <c r="N1209" s="57" t="s">
        <v>2594</v>
      </c>
    </row>
    <row r="1210" spans="1:14" x14ac:dyDescent="0.15">
      <c r="A1210" s="56" t="s">
        <v>1513</v>
      </c>
      <c r="B1210" s="55">
        <v>1</v>
      </c>
      <c r="C1210" s="55" t="str">
        <f t="shared" si="18"/>
        <v/>
      </c>
      <c r="D1210" s="55" t="s">
        <v>4062</v>
      </c>
      <c r="E1210" s="56" t="s">
        <v>2549</v>
      </c>
      <c r="F1210" s="56"/>
      <c r="G1210" s="56" t="s">
        <v>55</v>
      </c>
      <c r="H1210" s="56" t="s">
        <v>231</v>
      </c>
      <c r="I1210" s="56" t="s">
        <v>18</v>
      </c>
      <c r="J1210" s="56"/>
      <c r="K1210" s="56">
        <v>7</v>
      </c>
      <c r="L1210" s="56">
        <v>6</v>
      </c>
      <c r="M1210" s="56">
        <v>7</v>
      </c>
      <c r="N1210" s="57" t="s">
        <v>2592</v>
      </c>
    </row>
    <row r="1211" spans="1:14" x14ac:dyDescent="0.15">
      <c r="A1211" s="56" t="s">
        <v>1514</v>
      </c>
      <c r="B1211" s="55">
        <v>2</v>
      </c>
      <c r="C1211" s="55" t="str">
        <f t="shared" si="18"/>
        <v/>
      </c>
      <c r="D1211" s="55" t="s">
        <v>4062</v>
      </c>
      <c r="E1211" s="56" t="s">
        <v>2549</v>
      </c>
      <c r="F1211" s="56"/>
      <c r="G1211" s="56" t="s">
        <v>23</v>
      </c>
      <c r="H1211" s="56" t="s">
        <v>24</v>
      </c>
      <c r="I1211" s="56" t="s">
        <v>20</v>
      </c>
      <c r="J1211" s="56"/>
      <c r="K1211" s="56">
        <v>1</v>
      </c>
      <c r="L1211" s="56">
        <v>0</v>
      </c>
      <c r="M1211" s="56">
        <v>0</v>
      </c>
      <c r="N1211" s="57" t="s">
        <v>3691</v>
      </c>
    </row>
    <row r="1212" spans="1:14" x14ac:dyDescent="0.15">
      <c r="A1212" s="56" t="s">
        <v>1515</v>
      </c>
      <c r="B1212" s="55">
        <v>2</v>
      </c>
      <c r="C1212" s="55" t="str">
        <f t="shared" si="18"/>
        <v/>
      </c>
      <c r="D1212" s="55" t="s">
        <v>4062</v>
      </c>
      <c r="E1212" s="56" t="s">
        <v>2549</v>
      </c>
      <c r="F1212" s="56"/>
      <c r="G1212" s="56" t="s">
        <v>23</v>
      </c>
      <c r="H1212" s="56" t="s">
        <v>34</v>
      </c>
      <c r="I1212" s="56" t="s">
        <v>18</v>
      </c>
      <c r="J1212" s="56" t="s">
        <v>38</v>
      </c>
      <c r="K1212" s="56">
        <v>2</v>
      </c>
      <c r="L1212" s="56">
        <v>1</v>
      </c>
      <c r="M1212" s="56">
        <v>3</v>
      </c>
      <c r="N1212" s="57" t="s">
        <v>2561</v>
      </c>
    </row>
    <row r="1213" spans="1:14" x14ac:dyDescent="0.15">
      <c r="A1213" s="56" t="s">
        <v>1516</v>
      </c>
      <c r="B1213" s="55">
        <v>2</v>
      </c>
      <c r="C1213" s="55" t="str">
        <f t="shared" si="18"/>
        <v/>
      </c>
      <c r="D1213" s="55" t="s">
        <v>4062</v>
      </c>
      <c r="E1213" s="56" t="s">
        <v>2549</v>
      </c>
      <c r="F1213" s="56"/>
      <c r="G1213" s="56" t="s">
        <v>23</v>
      </c>
      <c r="H1213" s="56" t="s">
        <v>24</v>
      </c>
      <c r="I1213" s="56" t="s">
        <v>18</v>
      </c>
      <c r="J1213" s="56"/>
      <c r="K1213" s="56">
        <v>3</v>
      </c>
      <c r="L1213" s="56">
        <v>3</v>
      </c>
      <c r="M1213" s="56">
        <v>4</v>
      </c>
      <c r="N1213" s="57" t="s">
        <v>1517</v>
      </c>
    </row>
    <row r="1214" spans="1:14" x14ac:dyDescent="0.15">
      <c r="A1214" s="56" t="s">
        <v>1518</v>
      </c>
      <c r="B1214" s="55">
        <v>2</v>
      </c>
      <c r="C1214" s="55" t="str">
        <f t="shared" si="18"/>
        <v/>
      </c>
      <c r="D1214" s="55" t="s">
        <v>4062</v>
      </c>
      <c r="E1214" s="56" t="s">
        <v>2549</v>
      </c>
      <c r="F1214" s="56"/>
      <c r="G1214" s="56" t="s">
        <v>23</v>
      </c>
      <c r="H1214" s="56" t="s">
        <v>24</v>
      </c>
      <c r="I1214" s="56" t="s">
        <v>20</v>
      </c>
      <c r="J1214" s="56"/>
      <c r="K1214" s="56">
        <v>3</v>
      </c>
      <c r="L1214" s="56">
        <v>0</v>
      </c>
      <c r="M1214" s="56">
        <v>0</v>
      </c>
      <c r="N1214" s="57" t="s">
        <v>1519</v>
      </c>
    </row>
    <row r="1215" spans="1:14" x14ac:dyDescent="0.15">
      <c r="A1215" s="56" t="s">
        <v>1520</v>
      </c>
      <c r="B1215" s="55">
        <v>2</v>
      </c>
      <c r="C1215" s="55" t="str">
        <f t="shared" si="18"/>
        <v/>
      </c>
      <c r="D1215" s="55" t="s">
        <v>4062</v>
      </c>
      <c r="E1215" s="56" t="s">
        <v>2549</v>
      </c>
      <c r="F1215" s="56"/>
      <c r="G1215" s="56" t="s">
        <v>23</v>
      </c>
      <c r="H1215" s="56" t="s">
        <v>34</v>
      </c>
      <c r="I1215" s="56" t="s">
        <v>18</v>
      </c>
      <c r="J1215" s="56"/>
      <c r="K1215" s="56">
        <v>3</v>
      </c>
      <c r="L1215" s="56">
        <v>3</v>
      </c>
      <c r="M1215" s="56">
        <v>2</v>
      </c>
      <c r="N1215" s="57" t="s">
        <v>2564</v>
      </c>
    </row>
    <row r="1216" spans="1:14" x14ac:dyDescent="0.15">
      <c r="A1216" s="56" t="s">
        <v>1521</v>
      </c>
      <c r="B1216" s="55">
        <v>1</v>
      </c>
      <c r="C1216" s="55" t="str">
        <f t="shared" si="18"/>
        <v/>
      </c>
      <c r="D1216" s="55" t="s">
        <v>4062</v>
      </c>
      <c r="E1216" s="56" t="s">
        <v>2549</v>
      </c>
      <c r="F1216" s="56"/>
      <c r="G1216" s="56" t="s">
        <v>23</v>
      </c>
      <c r="H1216" s="56" t="s">
        <v>231</v>
      </c>
      <c r="I1216" s="56" t="s">
        <v>20</v>
      </c>
      <c r="J1216" s="56"/>
      <c r="K1216" s="56">
        <v>3</v>
      </c>
      <c r="L1216" s="56">
        <v>0</v>
      </c>
      <c r="M1216" s="56">
        <v>0</v>
      </c>
      <c r="N1216" s="57" t="s">
        <v>1522</v>
      </c>
    </row>
    <row r="1217" spans="1:14" x14ac:dyDescent="0.15">
      <c r="A1217" s="56" t="s">
        <v>1523</v>
      </c>
      <c r="B1217" s="55">
        <v>2</v>
      </c>
      <c r="C1217" s="55" t="str">
        <f t="shared" si="18"/>
        <v/>
      </c>
      <c r="D1217" s="55" t="s">
        <v>4062</v>
      </c>
      <c r="E1217" s="56" t="s">
        <v>2549</v>
      </c>
      <c r="F1217" s="56"/>
      <c r="G1217" s="56" t="s">
        <v>23</v>
      </c>
      <c r="H1217" s="56" t="s">
        <v>34</v>
      </c>
      <c r="I1217" s="56" t="s">
        <v>18</v>
      </c>
      <c r="J1217" s="56"/>
      <c r="K1217" s="56">
        <v>4</v>
      </c>
      <c r="L1217" s="56">
        <v>2</v>
      </c>
      <c r="M1217" s="56">
        <v>6</v>
      </c>
      <c r="N1217" s="57" t="s">
        <v>1524</v>
      </c>
    </row>
    <row r="1218" spans="1:14" x14ac:dyDescent="0.15">
      <c r="A1218" s="56" t="s">
        <v>1525</v>
      </c>
      <c r="B1218" s="55">
        <v>0</v>
      </c>
      <c r="C1218" s="55" t="str">
        <f t="shared" si="18"/>
        <v/>
      </c>
      <c r="D1218" s="55" t="s">
        <v>4062</v>
      </c>
      <c r="E1218" s="56" t="s">
        <v>2549</v>
      </c>
      <c r="F1218" s="56"/>
      <c r="G1218" s="56" t="s">
        <v>23</v>
      </c>
      <c r="H1218" s="56" t="s">
        <v>231</v>
      </c>
      <c r="I1218" s="56" t="s">
        <v>20</v>
      </c>
      <c r="J1218" s="56"/>
      <c r="K1218" s="56">
        <v>8</v>
      </c>
      <c r="L1218" s="56">
        <v>0</v>
      </c>
      <c r="M1218" s="56">
        <v>0</v>
      </c>
      <c r="N1218" s="57" t="s">
        <v>1526</v>
      </c>
    </row>
    <row r="1219" spans="1:14" x14ac:dyDescent="0.15">
      <c r="A1219" s="56" t="s">
        <v>1527</v>
      </c>
      <c r="B1219" s="55">
        <v>0</v>
      </c>
      <c r="C1219" s="55" t="str">
        <f t="shared" ref="C1219:C1282" si="19">IF(D1219="","",IF(D1219&gt;B1219,D1219-B1219,""))</f>
        <v/>
      </c>
      <c r="D1219" s="55" t="s">
        <v>4062</v>
      </c>
      <c r="E1219" s="56" t="s">
        <v>2549</v>
      </c>
      <c r="F1219" s="56"/>
      <c r="G1219" s="56" t="s">
        <v>23</v>
      </c>
      <c r="H1219" s="56" t="s">
        <v>30</v>
      </c>
      <c r="I1219" s="56" t="s">
        <v>18</v>
      </c>
      <c r="J1219" s="56" t="s">
        <v>35</v>
      </c>
      <c r="K1219" s="56">
        <v>8</v>
      </c>
      <c r="L1219" s="56">
        <v>8</v>
      </c>
      <c r="M1219" s="56">
        <v>8</v>
      </c>
      <c r="N1219" s="57" t="s">
        <v>1528</v>
      </c>
    </row>
    <row r="1220" spans="1:14" x14ac:dyDescent="0.15">
      <c r="A1220" s="56" t="s">
        <v>1529</v>
      </c>
      <c r="B1220" s="55">
        <v>1</v>
      </c>
      <c r="C1220" s="55" t="str">
        <f t="shared" si="19"/>
        <v/>
      </c>
      <c r="D1220" s="55">
        <v>1</v>
      </c>
      <c r="E1220" s="56" t="s">
        <v>2549</v>
      </c>
      <c r="F1220" s="56"/>
      <c r="G1220" s="56" t="s">
        <v>23</v>
      </c>
      <c r="H1220" s="56" t="s">
        <v>30</v>
      </c>
      <c r="I1220" s="56" t="s">
        <v>371</v>
      </c>
      <c r="J1220" s="56"/>
      <c r="K1220" s="56">
        <v>9</v>
      </c>
      <c r="L1220" s="56">
        <v>0</v>
      </c>
      <c r="M1220" s="56">
        <v>30</v>
      </c>
      <c r="N1220" s="57" t="s">
        <v>1530</v>
      </c>
    </row>
    <row r="1221" spans="1:14" x14ac:dyDescent="0.15">
      <c r="A1221" s="56" t="s">
        <v>1531</v>
      </c>
      <c r="B1221" s="55">
        <v>2</v>
      </c>
      <c r="C1221" s="55" t="str">
        <f t="shared" si="19"/>
        <v/>
      </c>
      <c r="D1221" s="55">
        <v>2</v>
      </c>
      <c r="E1221" s="56" t="s">
        <v>2549</v>
      </c>
      <c r="F1221" s="56"/>
      <c r="G1221" s="56" t="s">
        <v>79</v>
      </c>
      <c r="H1221" s="56" t="s">
        <v>24</v>
      </c>
      <c r="I1221" s="56" t="s">
        <v>18</v>
      </c>
      <c r="J1221" s="56"/>
      <c r="K1221" s="56">
        <v>1</v>
      </c>
      <c r="L1221" s="56">
        <v>1</v>
      </c>
      <c r="M1221" s="56">
        <v>1</v>
      </c>
      <c r="N1221" s="57" t="s">
        <v>2307</v>
      </c>
    </row>
    <row r="1222" spans="1:14" x14ac:dyDescent="0.15">
      <c r="A1222" s="56" t="s">
        <v>1532</v>
      </c>
      <c r="B1222" s="55">
        <v>2</v>
      </c>
      <c r="C1222" s="55" t="str">
        <f t="shared" si="19"/>
        <v/>
      </c>
      <c r="D1222" s="55" t="s">
        <v>4062</v>
      </c>
      <c r="E1222" s="56" t="s">
        <v>2549</v>
      </c>
      <c r="F1222" s="56"/>
      <c r="G1222" s="56" t="s">
        <v>79</v>
      </c>
      <c r="H1222" s="56" t="s">
        <v>24</v>
      </c>
      <c r="I1222" s="56" t="s">
        <v>20</v>
      </c>
      <c r="J1222" s="56"/>
      <c r="K1222" s="56">
        <v>2</v>
      </c>
      <c r="L1222" s="56">
        <v>0</v>
      </c>
      <c r="M1222" s="56">
        <v>0</v>
      </c>
      <c r="N1222" s="57" t="s">
        <v>2554</v>
      </c>
    </row>
    <row r="1223" spans="1:14" x14ac:dyDescent="0.15">
      <c r="A1223" s="56" t="s">
        <v>1533</v>
      </c>
      <c r="B1223" s="55">
        <v>2</v>
      </c>
      <c r="C1223" s="55" t="str">
        <f t="shared" si="19"/>
        <v/>
      </c>
      <c r="D1223" s="55" t="s">
        <v>4062</v>
      </c>
      <c r="E1223" s="56" t="s">
        <v>2549</v>
      </c>
      <c r="F1223" s="56"/>
      <c r="G1223" s="56" t="s">
        <v>79</v>
      </c>
      <c r="H1223" s="56" t="s">
        <v>34</v>
      </c>
      <c r="I1223" s="56" t="s">
        <v>20</v>
      </c>
      <c r="J1223" s="56"/>
      <c r="K1223" s="56">
        <v>2</v>
      </c>
      <c r="L1223" s="56">
        <v>0</v>
      </c>
      <c r="M1223" s="56">
        <v>0</v>
      </c>
      <c r="N1223" s="57" t="s">
        <v>1534</v>
      </c>
    </row>
    <row r="1224" spans="1:14" x14ac:dyDescent="0.15">
      <c r="A1224" s="56" t="s">
        <v>1535</v>
      </c>
      <c r="B1224" s="55">
        <v>2</v>
      </c>
      <c r="C1224" s="55" t="str">
        <f t="shared" si="19"/>
        <v/>
      </c>
      <c r="D1224" s="55" t="s">
        <v>4062</v>
      </c>
      <c r="E1224" s="56" t="s">
        <v>2549</v>
      </c>
      <c r="F1224" s="56"/>
      <c r="G1224" s="56" t="s">
        <v>79</v>
      </c>
      <c r="H1224" s="56" t="s">
        <v>34</v>
      </c>
      <c r="I1224" s="56" t="s">
        <v>18</v>
      </c>
      <c r="J1224" s="56"/>
      <c r="K1224" s="56">
        <v>3</v>
      </c>
      <c r="L1224" s="56">
        <v>2</v>
      </c>
      <c r="M1224" s="56">
        <v>2</v>
      </c>
      <c r="N1224" s="57" t="s">
        <v>1536</v>
      </c>
    </row>
    <row r="1225" spans="1:14" x14ac:dyDescent="0.15">
      <c r="A1225" s="56" t="s">
        <v>1537</v>
      </c>
      <c r="B1225" s="55">
        <v>2</v>
      </c>
      <c r="C1225" s="55" t="str">
        <f t="shared" si="19"/>
        <v/>
      </c>
      <c r="D1225" s="55" t="s">
        <v>4062</v>
      </c>
      <c r="E1225" s="56" t="s">
        <v>2549</v>
      </c>
      <c r="F1225" s="56"/>
      <c r="G1225" s="56" t="s">
        <v>79</v>
      </c>
      <c r="H1225" s="56" t="s">
        <v>24</v>
      </c>
      <c r="I1225" s="56" t="s">
        <v>18</v>
      </c>
      <c r="J1225" s="56"/>
      <c r="K1225" s="56">
        <v>4</v>
      </c>
      <c r="L1225" s="56">
        <v>3</v>
      </c>
      <c r="M1225" s="56">
        <v>2</v>
      </c>
      <c r="N1225" s="57" t="s">
        <v>1538</v>
      </c>
    </row>
    <row r="1226" spans="1:14" x14ac:dyDescent="0.15">
      <c r="A1226" s="56" t="s">
        <v>1539</v>
      </c>
      <c r="B1226" s="55">
        <v>2</v>
      </c>
      <c r="C1226" s="55" t="str">
        <f t="shared" si="19"/>
        <v/>
      </c>
      <c r="D1226" s="55" t="s">
        <v>4062</v>
      </c>
      <c r="E1226" s="56" t="s">
        <v>2549</v>
      </c>
      <c r="F1226" s="56"/>
      <c r="G1226" s="56" t="s">
        <v>79</v>
      </c>
      <c r="H1226" s="56" t="s">
        <v>34</v>
      </c>
      <c r="I1226" s="56" t="s">
        <v>18</v>
      </c>
      <c r="J1226" s="56"/>
      <c r="K1226" s="56">
        <v>4</v>
      </c>
      <c r="L1226" s="56">
        <v>5</v>
      </c>
      <c r="M1226" s="56">
        <v>2</v>
      </c>
      <c r="N1226" s="57" t="s">
        <v>1540</v>
      </c>
    </row>
    <row r="1227" spans="1:14" x14ac:dyDescent="0.15">
      <c r="A1227" s="56" t="s">
        <v>2562</v>
      </c>
      <c r="B1227" s="55">
        <v>1</v>
      </c>
      <c r="C1227" s="55" t="str">
        <f t="shared" si="19"/>
        <v/>
      </c>
      <c r="D1227" s="55" t="s">
        <v>4062</v>
      </c>
      <c r="E1227" s="56" t="s">
        <v>2549</v>
      </c>
      <c r="F1227" s="56"/>
      <c r="G1227" s="56" t="s">
        <v>79</v>
      </c>
      <c r="H1227" s="56" t="s">
        <v>231</v>
      </c>
      <c r="I1227" s="56" t="s">
        <v>87</v>
      </c>
      <c r="J1227" s="56"/>
      <c r="K1227" s="56">
        <v>4</v>
      </c>
      <c r="L1227" s="56">
        <v>1</v>
      </c>
      <c r="M1227" s="56">
        <v>0</v>
      </c>
      <c r="N1227" s="57" t="s">
        <v>1541</v>
      </c>
    </row>
    <row r="1228" spans="1:14" x14ac:dyDescent="0.15">
      <c r="A1228" s="55" t="s">
        <v>1542</v>
      </c>
      <c r="B1228" s="55">
        <v>0</v>
      </c>
      <c r="C1228" s="52" t="str">
        <f t="shared" si="19"/>
        <v/>
      </c>
      <c r="D1228" s="52" t="s">
        <v>4062</v>
      </c>
      <c r="E1228" s="56" t="s">
        <v>2549</v>
      </c>
      <c r="F1228" s="56"/>
      <c r="G1228" s="56" t="s">
        <v>79</v>
      </c>
      <c r="H1228" s="56" t="s">
        <v>30</v>
      </c>
      <c r="I1228" s="56" t="s">
        <v>18</v>
      </c>
      <c r="J1228" s="56"/>
      <c r="K1228" s="56">
        <v>5</v>
      </c>
      <c r="L1228" s="56">
        <v>1</v>
      </c>
      <c r="M1228" s="56">
        <v>7</v>
      </c>
      <c r="N1228" s="57" t="s">
        <v>2603</v>
      </c>
    </row>
    <row r="1229" spans="1:14" x14ac:dyDescent="0.15">
      <c r="A1229" s="56" t="s">
        <v>1543</v>
      </c>
      <c r="B1229" s="55">
        <v>0</v>
      </c>
      <c r="C1229" s="55" t="str">
        <f t="shared" si="19"/>
        <v/>
      </c>
      <c r="D1229" s="55" t="s">
        <v>4062</v>
      </c>
      <c r="E1229" s="56" t="s">
        <v>2549</v>
      </c>
      <c r="F1229" s="56"/>
      <c r="G1229" s="56" t="s">
        <v>79</v>
      </c>
      <c r="H1229" s="56" t="s">
        <v>231</v>
      </c>
      <c r="I1229" s="56" t="s">
        <v>18</v>
      </c>
      <c r="J1229" s="56"/>
      <c r="K1229" s="56">
        <v>6</v>
      </c>
      <c r="L1229" s="56">
        <v>3</v>
      </c>
      <c r="M1229" s="56">
        <v>9</v>
      </c>
      <c r="N1229" s="57" t="s">
        <v>2577</v>
      </c>
    </row>
    <row r="1230" spans="1:14" x14ac:dyDescent="0.15">
      <c r="A1230" s="56" t="s">
        <v>1544</v>
      </c>
      <c r="B1230" s="55">
        <v>0</v>
      </c>
      <c r="C1230" s="55" t="str">
        <f t="shared" si="19"/>
        <v/>
      </c>
      <c r="D1230" s="55" t="s">
        <v>4062</v>
      </c>
      <c r="E1230" s="56" t="s">
        <v>2549</v>
      </c>
      <c r="F1230" s="56"/>
      <c r="G1230" s="56" t="s">
        <v>79</v>
      </c>
      <c r="H1230" s="56" t="s">
        <v>30</v>
      </c>
      <c r="I1230" s="56" t="s">
        <v>371</v>
      </c>
      <c r="J1230" s="56"/>
      <c r="K1230" s="56">
        <v>9</v>
      </c>
      <c r="L1230" s="56">
        <v>0</v>
      </c>
      <c r="M1230" s="56">
        <v>30</v>
      </c>
      <c r="N1230" s="57" t="s">
        <v>2595</v>
      </c>
    </row>
    <row r="1231" spans="1:14" x14ac:dyDescent="0.15">
      <c r="A1231" s="56" t="s">
        <v>1546</v>
      </c>
      <c r="B1231" s="55">
        <v>2</v>
      </c>
      <c r="C1231" s="55" t="str">
        <f t="shared" si="19"/>
        <v/>
      </c>
      <c r="D1231" s="55">
        <v>2</v>
      </c>
      <c r="E1231" s="56" t="s">
        <v>2549</v>
      </c>
      <c r="F1231" s="56"/>
      <c r="G1231" s="56" t="s">
        <v>95</v>
      </c>
      <c r="H1231" s="56" t="s">
        <v>24</v>
      </c>
      <c r="I1231" s="56" t="s">
        <v>18</v>
      </c>
      <c r="J1231" s="56"/>
      <c r="K1231" s="56">
        <v>2</v>
      </c>
      <c r="L1231" s="56">
        <v>2</v>
      </c>
      <c r="M1231" s="56">
        <v>2</v>
      </c>
      <c r="N1231" s="57" t="s">
        <v>1547</v>
      </c>
    </row>
    <row r="1232" spans="1:14" x14ac:dyDescent="0.15">
      <c r="A1232" s="56" t="s">
        <v>1548</v>
      </c>
      <c r="B1232" s="55">
        <v>2</v>
      </c>
      <c r="C1232" s="55" t="str">
        <f t="shared" si="19"/>
        <v/>
      </c>
      <c r="D1232" s="55">
        <v>2</v>
      </c>
      <c r="E1232" s="56" t="s">
        <v>2549</v>
      </c>
      <c r="F1232" s="56"/>
      <c r="G1232" s="56" t="s">
        <v>95</v>
      </c>
      <c r="H1232" s="56" t="s">
        <v>24</v>
      </c>
      <c r="I1232" s="56" t="s">
        <v>20</v>
      </c>
      <c r="J1232" s="56"/>
      <c r="K1232" s="56">
        <v>2</v>
      </c>
      <c r="L1232" s="56">
        <v>0</v>
      </c>
      <c r="M1232" s="56">
        <v>0</v>
      </c>
      <c r="N1232" s="57" t="s">
        <v>3689</v>
      </c>
    </row>
    <row r="1233" spans="1:14" x14ac:dyDescent="0.15">
      <c r="A1233" s="56" t="s">
        <v>1549</v>
      </c>
      <c r="B1233" s="55">
        <v>2</v>
      </c>
      <c r="C1233" s="55" t="str">
        <f t="shared" si="19"/>
        <v/>
      </c>
      <c r="D1233" s="55" t="s">
        <v>4062</v>
      </c>
      <c r="E1233" s="56" t="s">
        <v>2549</v>
      </c>
      <c r="F1233" s="56"/>
      <c r="G1233" s="56" t="s">
        <v>95</v>
      </c>
      <c r="H1233" s="56" t="s">
        <v>24</v>
      </c>
      <c r="I1233" s="56" t="s">
        <v>18</v>
      </c>
      <c r="J1233" s="56"/>
      <c r="K1233" s="56">
        <v>3</v>
      </c>
      <c r="L1233" s="56">
        <v>3</v>
      </c>
      <c r="M1233" s="56">
        <v>3</v>
      </c>
      <c r="N1233" s="57" t="s">
        <v>1545</v>
      </c>
    </row>
    <row r="1234" spans="1:14" x14ac:dyDescent="0.15">
      <c r="A1234" s="56" t="s">
        <v>1550</v>
      </c>
      <c r="B1234" s="55">
        <v>2</v>
      </c>
      <c r="C1234" s="55" t="str">
        <f t="shared" si="19"/>
        <v/>
      </c>
      <c r="D1234" s="55">
        <v>2</v>
      </c>
      <c r="E1234" s="56" t="s">
        <v>2549</v>
      </c>
      <c r="F1234" s="56"/>
      <c r="G1234" s="56" t="s">
        <v>95</v>
      </c>
      <c r="H1234" s="56" t="s">
        <v>34</v>
      </c>
      <c r="I1234" s="56" t="s">
        <v>20</v>
      </c>
      <c r="J1234" s="56"/>
      <c r="K1234" s="56">
        <v>4</v>
      </c>
      <c r="L1234" s="56">
        <v>0</v>
      </c>
      <c r="M1234" s="56">
        <v>0</v>
      </c>
      <c r="N1234" s="57" t="s">
        <v>1551</v>
      </c>
    </row>
    <row r="1235" spans="1:14" x14ac:dyDescent="0.15">
      <c r="A1235" s="56" t="s">
        <v>1552</v>
      </c>
      <c r="B1235" s="55">
        <v>2</v>
      </c>
      <c r="C1235" s="55" t="str">
        <f t="shared" si="19"/>
        <v/>
      </c>
      <c r="D1235" s="55" t="s">
        <v>4062</v>
      </c>
      <c r="E1235" s="56" t="s">
        <v>2549</v>
      </c>
      <c r="F1235" s="56"/>
      <c r="G1235" s="56" t="s">
        <v>95</v>
      </c>
      <c r="H1235" s="56" t="s">
        <v>34</v>
      </c>
      <c r="I1235" s="56" t="s">
        <v>20</v>
      </c>
      <c r="J1235" s="56"/>
      <c r="K1235" s="56">
        <v>5</v>
      </c>
      <c r="L1235" s="56">
        <v>0</v>
      </c>
      <c r="M1235" s="56">
        <v>0</v>
      </c>
      <c r="N1235" s="57" t="s">
        <v>2571</v>
      </c>
    </row>
    <row r="1236" spans="1:14" x14ac:dyDescent="0.15">
      <c r="A1236" s="56" t="s">
        <v>1553</v>
      </c>
      <c r="B1236" s="55">
        <v>2</v>
      </c>
      <c r="C1236" s="55" t="str">
        <f t="shared" si="19"/>
        <v/>
      </c>
      <c r="D1236" s="55">
        <v>2</v>
      </c>
      <c r="E1236" s="56" t="s">
        <v>2549</v>
      </c>
      <c r="F1236" s="56"/>
      <c r="G1236" s="56" t="s">
        <v>95</v>
      </c>
      <c r="H1236" s="56" t="s">
        <v>34</v>
      </c>
      <c r="I1236" s="56" t="s">
        <v>20</v>
      </c>
      <c r="J1236" s="56"/>
      <c r="K1236" s="56">
        <v>6</v>
      </c>
      <c r="L1236" s="56">
        <v>0</v>
      </c>
      <c r="M1236" s="56">
        <v>0</v>
      </c>
      <c r="N1236" s="57" t="s">
        <v>1554</v>
      </c>
    </row>
    <row r="1237" spans="1:14" x14ac:dyDescent="0.15">
      <c r="A1237" s="56" t="s">
        <v>1555</v>
      </c>
      <c r="B1237" s="55">
        <v>1</v>
      </c>
      <c r="C1237" s="55" t="str">
        <f t="shared" si="19"/>
        <v/>
      </c>
      <c r="D1237" s="55" t="s">
        <v>4062</v>
      </c>
      <c r="E1237" s="56" t="s">
        <v>2549</v>
      </c>
      <c r="F1237" s="56"/>
      <c r="G1237" s="56" t="s">
        <v>95</v>
      </c>
      <c r="H1237" s="56" t="s">
        <v>231</v>
      </c>
      <c r="I1237" s="56" t="s">
        <v>20</v>
      </c>
      <c r="J1237" s="56"/>
      <c r="K1237" s="56">
        <v>6</v>
      </c>
      <c r="L1237" s="56">
        <v>0</v>
      </c>
      <c r="M1237" s="56">
        <v>0</v>
      </c>
      <c r="N1237" s="57" t="s">
        <v>2598</v>
      </c>
    </row>
    <row r="1238" spans="1:14" x14ac:dyDescent="0.15">
      <c r="A1238" s="56" t="s">
        <v>1556</v>
      </c>
      <c r="B1238" s="55">
        <v>1</v>
      </c>
      <c r="C1238" s="55" t="str">
        <f t="shared" si="19"/>
        <v/>
      </c>
      <c r="D1238" s="55" t="s">
        <v>4062</v>
      </c>
      <c r="E1238" s="56" t="s">
        <v>2549</v>
      </c>
      <c r="F1238" s="56"/>
      <c r="G1238" s="56" t="s">
        <v>95</v>
      </c>
      <c r="H1238" s="56" t="s">
        <v>30</v>
      </c>
      <c r="I1238" s="56" t="s">
        <v>18</v>
      </c>
      <c r="J1238" s="56"/>
      <c r="K1238" s="56">
        <v>7</v>
      </c>
      <c r="L1238" s="56">
        <v>4</v>
      </c>
      <c r="M1238" s="56">
        <v>6</v>
      </c>
      <c r="N1238" s="57" t="s">
        <v>2573</v>
      </c>
    </row>
    <row r="1239" spans="1:14" x14ac:dyDescent="0.15">
      <c r="A1239" s="56" t="s">
        <v>1557</v>
      </c>
      <c r="B1239" s="55">
        <v>1</v>
      </c>
      <c r="C1239" s="55" t="str">
        <f t="shared" si="19"/>
        <v/>
      </c>
      <c r="D1239" s="55">
        <v>1</v>
      </c>
      <c r="E1239" s="56" t="s">
        <v>2549</v>
      </c>
      <c r="F1239" s="56"/>
      <c r="G1239" s="56" t="s">
        <v>95</v>
      </c>
      <c r="H1239" s="56" t="s">
        <v>30</v>
      </c>
      <c r="I1239" s="56" t="s">
        <v>371</v>
      </c>
      <c r="J1239" s="56"/>
      <c r="K1239" s="56">
        <v>8</v>
      </c>
      <c r="L1239" s="56">
        <v>0</v>
      </c>
      <c r="M1239" s="56">
        <v>30</v>
      </c>
      <c r="N1239" s="57" t="s">
        <v>1558</v>
      </c>
    </row>
    <row r="1240" spans="1:14" x14ac:dyDescent="0.15">
      <c r="A1240" s="56" t="s">
        <v>1559</v>
      </c>
      <c r="B1240" s="55">
        <v>2</v>
      </c>
      <c r="C1240" s="55" t="str">
        <f t="shared" si="19"/>
        <v/>
      </c>
      <c r="D1240" s="55">
        <v>2</v>
      </c>
      <c r="E1240" s="56" t="s">
        <v>2549</v>
      </c>
      <c r="F1240" s="56"/>
      <c r="G1240" s="56" t="s">
        <v>95</v>
      </c>
      <c r="H1240" s="56" t="s">
        <v>231</v>
      </c>
      <c r="I1240" s="56" t="s">
        <v>18</v>
      </c>
      <c r="J1240" s="56"/>
      <c r="K1240" s="56">
        <v>9</v>
      </c>
      <c r="L1240" s="56">
        <v>4</v>
      </c>
      <c r="M1240" s="56">
        <v>8</v>
      </c>
      <c r="N1240" s="57" t="s">
        <v>2572</v>
      </c>
    </row>
    <row r="1241" spans="1:14" x14ac:dyDescent="0.15">
      <c r="A1241" s="56" t="s">
        <v>1560</v>
      </c>
      <c r="B1241" s="55">
        <v>2</v>
      </c>
      <c r="C1241" s="55" t="str">
        <f t="shared" si="19"/>
        <v/>
      </c>
      <c r="D1241" s="55" t="s">
        <v>4062</v>
      </c>
      <c r="E1241" s="56" t="s">
        <v>2549</v>
      </c>
      <c r="F1241" s="56"/>
      <c r="G1241" s="56" t="s">
        <v>2088</v>
      </c>
      <c r="H1241" s="56" t="s">
        <v>231</v>
      </c>
      <c r="I1241" s="56" t="s">
        <v>20</v>
      </c>
      <c r="J1241" s="56"/>
      <c r="K1241" s="56">
        <v>1</v>
      </c>
      <c r="L1241" s="56">
        <v>0</v>
      </c>
      <c r="M1241" s="56">
        <v>0</v>
      </c>
      <c r="N1241" s="57" t="s">
        <v>1561</v>
      </c>
    </row>
    <row r="1242" spans="1:14" x14ac:dyDescent="0.15">
      <c r="A1242" s="56" t="s">
        <v>1562</v>
      </c>
      <c r="B1242" s="55">
        <v>2</v>
      </c>
      <c r="C1242" s="55" t="str">
        <f t="shared" si="19"/>
        <v/>
      </c>
      <c r="D1242" s="55" t="s">
        <v>4062</v>
      </c>
      <c r="E1242" s="56" t="s">
        <v>2549</v>
      </c>
      <c r="F1242" s="56"/>
      <c r="G1242" s="56" t="s">
        <v>2088</v>
      </c>
      <c r="H1242" s="56" t="s">
        <v>24</v>
      </c>
      <c r="I1242" s="56" t="s">
        <v>20</v>
      </c>
      <c r="J1242" s="56"/>
      <c r="K1242" s="56">
        <v>2</v>
      </c>
      <c r="L1242" s="56">
        <v>0</v>
      </c>
      <c r="M1242" s="56">
        <v>0</v>
      </c>
      <c r="N1242" s="57" t="s">
        <v>1563</v>
      </c>
    </row>
    <row r="1243" spans="1:14" x14ac:dyDescent="0.15">
      <c r="A1243" s="56" t="s">
        <v>1564</v>
      </c>
      <c r="B1243" s="55">
        <v>2</v>
      </c>
      <c r="C1243" s="55" t="str">
        <f t="shared" si="19"/>
        <v/>
      </c>
      <c r="D1243" s="55" t="s">
        <v>4062</v>
      </c>
      <c r="E1243" s="56" t="s">
        <v>2549</v>
      </c>
      <c r="F1243" s="56"/>
      <c r="G1243" s="56" t="s">
        <v>2088</v>
      </c>
      <c r="H1243" s="56" t="s">
        <v>34</v>
      </c>
      <c r="I1243" s="56" t="s">
        <v>20</v>
      </c>
      <c r="J1243" s="56"/>
      <c r="K1243" s="56">
        <v>2</v>
      </c>
      <c r="L1243" s="56">
        <v>0</v>
      </c>
      <c r="M1243" s="56">
        <v>0</v>
      </c>
      <c r="N1243" s="57" t="s">
        <v>1565</v>
      </c>
    </row>
    <row r="1244" spans="1:14" x14ac:dyDescent="0.15">
      <c r="A1244" s="56" t="s">
        <v>1566</v>
      </c>
      <c r="B1244" s="55">
        <v>2</v>
      </c>
      <c r="C1244" s="55" t="str">
        <f t="shared" si="19"/>
        <v/>
      </c>
      <c r="D1244" s="55" t="s">
        <v>4062</v>
      </c>
      <c r="E1244" s="56" t="s">
        <v>2549</v>
      </c>
      <c r="F1244" s="56"/>
      <c r="G1244" s="56" t="s">
        <v>2088</v>
      </c>
      <c r="H1244" s="56" t="s">
        <v>24</v>
      </c>
      <c r="I1244" s="56" t="s">
        <v>18</v>
      </c>
      <c r="J1244" s="56"/>
      <c r="K1244" s="56">
        <v>3</v>
      </c>
      <c r="L1244" s="56">
        <v>2</v>
      </c>
      <c r="M1244" s="56">
        <v>3</v>
      </c>
      <c r="N1244" s="57" t="s">
        <v>2591</v>
      </c>
    </row>
    <row r="1245" spans="1:14" x14ac:dyDescent="0.15">
      <c r="A1245" s="56" t="s">
        <v>1567</v>
      </c>
      <c r="B1245" s="55">
        <v>2</v>
      </c>
      <c r="C1245" s="55" t="str">
        <f t="shared" si="19"/>
        <v/>
      </c>
      <c r="D1245" s="55" t="s">
        <v>4062</v>
      </c>
      <c r="E1245" s="56" t="s">
        <v>2549</v>
      </c>
      <c r="F1245" s="56"/>
      <c r="G1245" s="56" t="s">
        <v>2088</v>
      </c>
      <c r="H1245" s="56" t="s">
        <v>34</v>
      </c>
      <c r="I1245" s="56" t="s">
        <v>87</v>
      </c>
      <c r="J1245" s="56"/>
      <c r="K1245" s="56">
        <v>3</v>
      </c>
      <c r="L1245" s="56">
        <v>3</v>
      </c>
      <c r="M1245" s="56">
        <v>0</v>
      </c>
      <c r="N1245" s="57" t="s">
        <v>1568</v>
      </c>
    </row>
    <row r="1246" spans="1:14" x14ac:dyDescent="0.15">
      <c r="A1246" s="56" t="s">
        <v>1569</v>
      </c>
      <c r="B1246" s="55">
        <v>2</v>
      </c>
      <c r="C1246" s="55" t="str">
        <f t="shared" si="19"/>
        <v/>
      </c>
      <c r="D1246" s="55" t="s">
        <v>4062</v>
      </c>
      <c r="E1246" s="56" t="s">
        <v>2549</v>
      </c>
      <c r="F1246" s="56"/>
      <c r="G1246" s="56" t="s">
        <v>2088</v>
      </c>
      <c r="H1246" s="56" t="s">
        <v>34</v>
      </c>
      <c r="I1246" s="56" t="s">
        <v>18</v>
      </c>
      <c r="J1246" s="56"/>
      <c r="K1246" s="56">
        <v>4</v>
      </c>
      <c r="L1246" s="56">
        <v>5</v>
      </c>
      <c r="M1246" s="56">
        <v>3</v>
      </c>
      <c r="N1246" s="57" t="s">
        <v>2575</v>
      </c>
    </row>
    <row r="1247" spans="1:14" x14ac:dyDescent="0.15">
      <c r="A1247" s="56" t="s">
        <v>1570</v>
      </c>
      <c r="B1247" s="55">
        <v>0</v>
      </c>
      <c r="C1247" s="55" t="str">
        <f t="shared" si="19"/>
        <v/>
      </c>
      <c r="D1247" s="55" t="s">
        <v>4062</v>
      </c>
      <c r="E1247" s="56" t="s">
        <v>2549</v>
      </c>
      <c r="F1247" s="56"/>
      <c r="G1247" s="56" t="s">
        <v>2088</v>
      </c>
      <c r="H1247" s="56" t="s">
        <v>30</v>
      </c>
      <c r="I1247" s="56" t="s">
        <v>18</v>
      </c>
      <c r="J1247" s="56"/>
      <c r="K1247" s="56">
        <v>4</v>
      </c>
      <c r="L1247" s="56">
        <v>4</v>
      </c>
      <c r="M1247" s="56">
        <v>5</v>
      </c>
      <c r="N1247" s="57" t="s">
        <v>3690</v>
      </c>
    </row>
    <row r="1248" spans="1:14" x14ac:dyDescent="0.15">
      <c r="A1248" s="56" t="s">
        <v>1571</v>
      </c>
      <c r="B1248" s="55">
        <v>2</v>
      </c>
      <c r="C1248" s="55" t="str">
        <f t="shared" si="19"/>
        <v/>
      </c>
      <c r="D1248" s="55" t="s">
        <v>4062</v>
      </c>
      <c r="E1248" s="56" t="s">
        <v>2549</v>
      </c>
      <c r="F1248" s="56"/>
      <c r="G1248" s="56" t="s">
        <v>2088</v>
      </c>
      <c r="H1248" s="56" t="s">
        <v>24</v>
      </c>
      <c r="I1248" s="56" t="s">
        <v>18</v>
      </c>
      <c r="J1248" s="56"/>
      <c r="K1248" s="56">
        <v>5</v>
      </c>
      <c r="L1248" s="56">
        <v>5</v>
      </c>
      <c r="M1248" s="56">
        <v>5</v>
      </c>
      <c r="N1248" s="57" t="s">
        <v>2560</v>
      </c>
    </row>
    <row r="1249" spans="1:14" x14ac:dyDescent="0.15">
      <c r="A1249" s="52" t="s">
        <v>1572</v>
      </c>
      <c r="B1249" s="52">
        <v>2</v>
      </c>
      <c r="C1249" s="52" t="str">
        <f t="shared" si="19"/>
        <v/>
      </c>
      <c r="D1249" s="52" t="s">
        <v>4062</v>
      </c>
      <c r="E1249" s="53" t="s">
        <v>2549</v>
      </c>
      <c r="F1249" s="53"/>
      <c r="G1249" s="53" t="s">
        <v>2088</v>
      </c>
      <c r="H1249" s="53" t="s">
        <v>231</v>
      </c>
      <c r="I1249" s="53" t="s">
        <v>18</v>
      </c>
      <c r="J1249" s="53"/>
      <c r="K1249" s="53">
        <v>6</v>
      </c>
      <c r="L1249" s="53">
        <v>5</v>
      </c>
      <c r="M1249" s="53">
        <v>5</v>
      </c>
      <c r="N1249" s="54" t="s">
        <v>2605</v>
      </c>
    </row>
    <row r="1250" spans="1:14" x14ac:dyDescent="0.15">
      <c r="A1250" s="56" t="s">
        <v>1573</v>
      </c>
      <c r="B1250" s="55">
        <v>1</v>
      </c>
      <c r="C1250" s="55" t="str">
        <f t="shared" si="19"/>
        <v/>
      </c>
      <c r="D1250" s="55">
        <v>1</v>
      </c>
      <c r="E1250" s="56" t="s">
        <v>2549</v>
      </c>
      <c r="F1250" s="56"/>
      <c r="G1250" s="56" t="s">
        <v>2088</v>
      </c>
      <c r="H1250" s="56" t="s">
        <v>30</v>
      </c>
      <c r="I1250" s="56" t="s">
        <v>371</v>
      </c>
      <c r="J1250" s="56"/>
      <c r="K1250" s="56">
        <v>9</v>
      </c>
      <c r="L1250" s="56">
        <v>0</v>
      </c>
      <c r="M1250" s="56">
        <v>30</v>
      </c>
      <c r="N1250" s="57" t="s">
        <v>2593</v>
      </c>
    </row>
    <row r="1251" spans="1:14" x14ac:dyDescent="0.15">
      <c r="A1251" s="56" t="s">
        <v>1574</v>
      </c>
      <c r="B1251" s="55">
        <v>2</v>
      </c>
      <c r="C1251" s="55" t="str">
        <f t="shared" si="19"/>
        <v/>
      </c>
      <c r="D1251" s="55" t="s">
        <v>4062</v>
      </c>
      <c r="E1251" s="56" t="s">
        <v>2549</v>
      </c>
      <c r="F1251" s="56"/>
      <c r="G1251" s="56" t="s">
        <v>2105</v>
      </c>
      <c r="H1251" s="56" t="s">
        <v>24</v>
      </c>
      <c r="I1251" s="56" t="s">
        <v>20</v>
      </c>
      <c r="J1251" s="56"/>
      <c r="K1251" s="56">
        <v>2</v>
      </c>
      <c r="L1251" s="56">
        <v>0</v>
      </c>
      <c r="M1251" s="56">
        <v>0</v>
      </c>
      <c r="N1251" s="57" t="s">
        <v>1575</v>
      </c>
    </row>
    <row r="1252" spans="1:14" x14ac:dyDescent="0.15">
      <c r="A1252" s="56" t="s">
        <v>1576</v>
      </c>
      <c r="B1252" s="55">
        <v>2</v>
      </c>
      <c r="C1252" s="55" t="str">
        <f t="shared" si="19"/>
        <v/>
      </c>
      <c r="D1252" s="55" t="s">
        <v>4062</v>
      </c>
      <c r="E1252" s="56" t="s">
        <v>2549</v>
      </c>
      <c r="F1252" s="56"/>
      <c r="G1252" s="56" t="s">
        <v>2105</v>
      </c>
      <c r="H1252" s="56" t="s">
        <v>24</v>
      </c>
      <c r="I1252" s="56" t="s">
        <v>18</v>
      </c>
      <c r="J1252" s="56" t="s">
        <v>31</v>
      </c>
      <c r="K1252" s="56">
        <v>2</v>
      </c>
      <c r="L1252" s="56">
        <v>2</v>
      </c>
      <c r="M1252" s="56">
        <v>2</v>
      </c>
      <c r="N1252" s="57" t="s">
        <v>2557</v>
      </c>
    </row>
    <row r="1253" spans="1:14" x14ac:dyDescent="0.15">
      <c r="A1253" s="56" t="s">
        <v>1577</v>
      </c>
      <c r="B1253" s="55">
        <v>0</v>
      </c>
      <c r="C1253" s="55" t="str">
        <f t="shared" si="19"/>
        <v/>
      </c>
      <c r="D1253" s="55" t="s">
        <v>4062</v>
      </c>
      <c r="E1253" s="56" t="s">
        <v>2549</v>
      </c>
      <c r="F1253" s="56"/>
      <c r="G1253" s="56" t="s">
        <v>2105</v>
      </c>
      <c r="H1253" s="56" t="s">
        <v>231</v>
      </c>
      <c r="I1253" s="56" t="s">
        <v>20</v>
      </c>
      <c r="J1253" s="56"/>
      <c r="K1253" s="56">
        <v>2</v>
      </c>
      <c r="L1253" s="56">
        <v>0</v>
      </c>
      <c r="M1253" s="56">
        <v>0</v>
      </c>
      <c r="N1253" s="57" t="s">
        <v>1578</v>
      </c>
    </row>
    <row r="1254" spans="1:14" x14ac:dyDescent="0.15">
      <c r="A1254" s="56" t="s">
        <v>1579</v>
      </c>
      <c r="B1254" s="55">
        <v>2</v>
      </c>
      <c r="C1254" s="55" t="str">
        <f t="shared" si="19"/>
        <v/>
      </c>
      <c r="D1254" s="55" t="s">
        <v>4062</v>
      </c>
      <c r="E1254" s="56" t="s">
        <v>2549</v>
      </c>
      <c r="F1254" s="56"/>
      <c r="G1254" s="56" t="s">
        <v>2105</v>
      </c>
      <c r="H1254" s="56" t="s">
        <v>24</v>
      </c>
      <c r="I1254" s="56" t="s">
        <v>18</v>
      </c>
      <c r="J1254" s="56"/>
      <c r="K1254" s="56">
        <v>3</v>
      </c>
      <c r="L1254" s="56">
        <v>2</v>
      </c>
      <c r="M1254" s="56">
        <v>8</v>
      </c>
      <c r="N1254" s="57" t="s">
        <v>348</v>
      </c>
    </row>
    <row r="1255" spans="1:14" x14ac:dyDescent="0.15">
      <c r="A1255" s="56" t="s">
        <v>1580</v>
      </c>
      <c r="B1255" s="55">
        <v>2</v>
      </c>
      <c r="C1255" s="55" t="str">
        <f t="shared" si="19"/>
        <v/>
      </c>
      <c r="D1255" s="55" t="s">
        <v>4062</v>
      </c>
      <c r="E1255" s="56" t="s">
        <v>2549</v>
      </c>
      <c r="F1255" s="56"/>
      <c r="G1255" s="56" t="s">
        <v>2105</v>
      </c>
      <c r="H1255" s="56" t="s">
        <v>34</v>
      </c>
      <c r="I1255" s="56" t="s">
        <v>87</v>
      </c>
      <c r="J1255" s="56"/>
      <c r="K1255" s="56">
        <v>3</v>
      </c>
      <c r="L1255" s="56">
        <v>1</v>
      </c>
      <c r="M1255" s="56">
        <v>0</v>
      </c>
      <c r="N1255" s="57" t="s">
        <v>1581</v>
      </c>
    </row>
    <row r="1256" spans="1:14" x14ac:dyDescent="0.15">
      <c r="A1256" s="56" t="s">
        <v>1582</v>
      </c>
      <c r="B1256" s="55">
        <v>2</v>
      </c>
      <c r="C1256" s="55" t="str">
        <f t="shared" si="19"/>
        <v/>
      </c>
      <c r="D1256" s="55" t="s">
        <v>4062</v>
      </c>
      <c r="E1256" s="56" t="s">
        <v>2549</v>
      </c>
      <c r="F1256" s="56"/>
      <c r="G1256" s="56" t="s">
        <v>2105</v>
      </c>
      <c r="H1256" s="56" t="s">
        <v>34</v>
      </c>
      <c r="I1256" s="56" t="s">
        <v>20</v>
      </c>
      <c r="J1256" s="56"/>
      <c r="K1256" s="56">
        <v>4</v>
      </c>
      <c r="L1256" s="56">
        <v>0</v>
      </c>
      <c r="M1256" s="56">
        <v>0</v>
      </c>
      <c r="N1256" s="57" t="s">
        <v>3687</v>
      </c>
    </row>
    <row r="1257" spans="1:14" x14ac:dyDescent="0.15">
      <c r="A1257" s="56" t="s">
        <v>1583</v>
      </c>
      <c r="B1257" s="55">
        <v>0</v>
      </c>
      <c r="C1257" s="55" t="str">
        <f t="shared" si="19"/>
        <v/>
      </c>
      <c r="D1257" s="55" t="s">
        <v>4062</v>
      </c>
      <c r="E1257" s="56" t="s">
        <v>2549</v>
      </c>
      <c r="F1257" s="56"/>
      <c r="G1257" s="56" t="s">
        <v>2105</v>
      </c>
      <c r="H1257" s="56" t="s">
        <v>34</v>
      </c>
      <c r="I1257" s="56" t="s">
        <v>18</v>
      </c>
      <c r="J1257" s="56"/>
      <c r="K1257" s="56">
        <v>5</v>
      </c>
      <c r="L1257" s="56">
        <v>2</v>
      </c>
      <c r="M1257" s="56">
        <v>7</v>
      </c>
      <c r="N1257" s="57" t="s">
        <v>2565</v>
      </c>
    </row>
    <row r="1258" spans="1:14" x14ac:dyDescent="0.15">
      <c r="A1258" s="56" t="s">
        <v>1584</v>
      </c>
      <c r="B1258" s="55">
        <v>1</v>
      </c>
      <c r="C1258" s="55" t="str">
        <f t="shared" si="19"/>
        <v/>
      </c>
      <c r="D1258" s="55" t="s">
        <v>4062</v>
      </c>
      <c r="E1258" s="56" t="s">
        <v>2549</v>
      </c>
      <c r="F1258" s="56"/>
      <c r="G1258" s="56" t="s">
        <v>2105</v>
      </c>
      <c r="H1258" s="56" t="s">
        <v>30</v>
      </c>
      <c r="I1258" s="56" t="s">
        <v>371</v>
      </c>
      <c r="J1258" s="56"/>
      <c r="K1258" s="56">
        <v>5</v>
      </c>
      <c r="L1258" s="56">
        <v>0</v>
      </c>
      <c r="M1258" s="56">
        <v>30</v>
      </c>
      <c r="N1258" s="57" t="s">
        <v>2585</v>
      </c>
    </row>
    <row r="1259" spans="1:14" x14ac:dyDescent="0.15">
      <c r="A1259" s="56" t="s">
        <v>1585</v>
      </c>
      <c r="B1259" s="55">
        <v>0</v>
      </c>
      <c r="C1259" s="55" t="str">
        <f t="shared" si="19"/>
        <v/>
      </c>
      <c r="D1259" s="55" t="s">
        <v>4062</v>
      </c>
      <c r="E1259" s="56" t="s">
        <v>2549</v>
      </c>
      <c r="F1259" s="56"/>
      <c r="G1259" s="56" t="s">
        <v>2105</v>
      </c>
      <c r="H1259" s="56" t="s">
        <v>30</v>
      </c>
      <c r="I1259" s="56" t="s">
        <v>18</v>
      </c>
      <c r="J1259" s="56"/>
      <c r="K1259" s="56">
        <v>6</v>
      </c>
      <c r="L1259" s="56">
        <v>4</v>
      </c>
      <c r="M1259" s="56">
        <v>4</v>
      </c>
      <c r="N1259" s="57" t="s">
        <v>2578</v>
      </c>
    </row>
    <row r="1260" spans="1:14" x14ac:dyDescent="0.15">
      <c r="A1260" s="56" t="s">
        <v>1586</v>
      </c>
      <c r="B1260" s="55">
        <v>0</v>
      </c>
      <c r="C1260" s="55" t="str">
        <f t="shared" si="19"/>
        <v/>
      </c>
      <c r="D1260" s="55" t="s">
        <v>4062</v>
      </c>
      <c r="E1260" s="56" t="s">
        <v>2549</v>
      </c>
      <c r="F1260" s="56"/>
      <c r="G1260" s="56" t="s">
        <v>2105</v>
      </c>
      <c r="H1260" s="56" t="s">
        <v>231</v>
      </c>
      <c r="I1260" s="56" t="s">
        <v>18</v>
      </c>
      <c r="J1260" s="56" t="s">
        <v>38</v>
      </c>
      <c r="K1260" s="56">
        <v>11</v>
      </c>
      <c r="L1260" s="56">
        <v>8</v>
      </c>
      <c r="M1260" s="56">
        <v>8</v>
      </c>
      <c r="N1260" s="57" t="s">
        <v>2566</v>
      </c>
    </row>
    <row r="1261" spans="1:14" x14ac:dyDescent="0.15">
      <c r="A1261" s="55" t="s">
        <v>1587</v>
      </c>
      <c r="B1261" s="55">
        <v>2</v>
      </c>
      <c r="C1261" s="52" t="str">
        <f t="shared" si="19"/>
        <v/>
      </c>
      <c r="D1261" s="52" t="s">
        <v>4062</v>
      </c>
      <c r="E1261" s="56" t="s">
        <v>2549</v>
      </c>
      <c r="F1261" s="56"/>
      <c r="G1261" s="56" t="s">
        <v>28</v>
      </c>
      <c r="H1261" s="56" t="s">
        <v>24</v>
      </c>
      <c r="I1261" s="56" t="s">
        <v>18</v>
      </c>
      <c r="J1261" s="56"/>
      <c r="K1261" s="56">
        <v>1</v>
      </c>
      <c r="L1261" s="56">
        <v>1</v>
      </c>
      <c r="M1261" s="56">
        <v>1</v>
      </c>
      <c r="N1261" s="57" t="s">
        <v>1588</v>
      </c>
    </row>
    <row r="1262" spans="1:14" x14ac:dyDescent="0.15">
      <c r="A1262" s="56" t="s">
        <v>1589</v>
      </c>
      <c r="B1262" s="55">
        <v>2</v>
      </c>
      <c r="C1262" s="55" t="str">
        <f t="shared" si="19"/>
        <v/>
      </c>
      <c r="D1262" s="55">
        <v>2</v>
      </c>
      <c r="E1262" s="56" t="s">
        <v>2549</v>
      </c>
      <c r="F1262" s="56"/>
      <c r="G1262" s="56" t="s">
        <v>28</v>
      </c>
      <c r="H1262" s="56" t="s">
        <v>24</v>
      </c>
      <c r="I1262" s="56" t="s">
        <v>20</v>
      </c>
      <c r="J1262" s="56"/>
      <c r="K1262" s="56">
        <v>2</v>
      </c>
      <c r="L1262" s="56">
        <v>0</v>
      </c>
      <c r="M1262" s="56">
        <v>0</v>
      </c>
      <c r="N1262" s="57" t="s">
        <v>3686</v>
      </c>
    </row>
    <row r="1263" spans="1:14" x14ac:dyDescent="0.15">
      <c r="A1263" s="56" t="s">
        <v>1590</v>
      </c>
      <c r="B1263" s="55">
        <v>2</v>
      </c>
      <c r="C1263" s="55" t="str">
        <f t="shared" si="19"/>
        <v/>
      </c>
      <c r="D1263" s="55">
        <v>2</v>
      </c>
      <c r="E1263" s="56" t="s">
        <v>2549</v>
      </c>
      <c r="F1263" s="56"/>
      <c r="G1263" s="56" t="s">
        <v>28</v>
      </c>
      <c r="H1263" s="56" t="s">
        <v>34</v>
      </c>
      <c r="I1263" s="56" t="s">
        <v>20</v>
      </c>
      <c r="J1263" s="56"/>
      <c r="K1263" s="56">
        <v>2</v>
      </c>
      <c r="L1263" s="56">
        <v>0</v>
      </c>
      <c r="M1263" s="56">
        <v>0</v>
      </c>
      <c r="N1263" s="57" t="s">
        <v>3684</v>
      </c>
    </row>
    <row r="1264" spans="1:14" x14ac:dyDescent="0.15">
      <c r="A1264" s="56" t="s">
        <v>1591</v>
      </c>
      <c r="B1264" s="55">
        <v>2</v>
      </c>
      <c r="C1264" s="55" t="str">
        <f t="shared" si="19"/>
        <v/>
      </c>
      <c r="D1264" s="55">
        <v>2</v>
      </c>
      <c r="E1264" s="56" t="s">
        <v>2549</v>
      </c>
      <c r="F1264" s="56"/>
      <c r="G1264" s="56" t="s">
        <v>28</v>
      </c>
      <c r="H1264" s="56" t="s">
        <v>231</v>
      </c>
      <c r="I1264" s="56" t="s">
        <v>18</v>
      </c>
      <c r="J1264" s="56"/>
      <c r="K1264" s="56">
        <v>2</v>
      </c>
      <c r="L1264" s="56">
        <v>2</v>
      </c>
      <c r="M1264" s="56">
        <v>3</v>
      </c>
      <c r="N1264" s="57" t="s">
        <v>1592</v>
      </c>
    </row>
    <row r="1265" spans="1:14" x14ac:dyDescent="0.15">
      <c r="A1265" s="56" t="s">
        <v>1593</v>
      </c>
      <c r="B1265" s="55">
        <v>2</v>
      </c>
      <c r="C1265" s="55" t="str">
        <f t="shared" si="19"/>
        <v/>
      </c>
      <c r="D1265" s="55" t="s">
        <v>4062</v>
      </c>
      <c r="E1265" s="56" t="s">
        <v>2549</v>
      </c>
      <c r="F1265" s="56"/>
      <c r="G1265" s="56" t="s">
        <v>28</v>
      </c>
      <c r="H1265" s="56" t="s">
        <v>24</v>
      </c>
      <c r="I1265" s="56" t="s">
        <v>18</v>
      </c>
      <c r="J1265" s="56" t="s">
        <v>147</v>
      </c>
      <c r="K1265" s="56">
        <v>3</v>
      </c>
      <c r="L1265" s="56">
        <v>3</v>
      </c>
      <c r="M1265" s="56">
        <v>6</v>
      </c>
      <c r="N1265" s="57" t="s">
        <v>2574</v>
      </c>
    </row>
    <row r="1266" spans="1:14" x14ac:dyDescent="0.15">
      <c r="A1266" s="56" t="s">
        <v>1594</v>
      </c>
      <c r="B1266" s="55">
        <v>2</v>
      </c>
      <c r="C1266" s="55" t="str">
        <f t="shared" si="19"/>
        <v/>
      </c>
      <c r="D1266" s="55" t="s">
        <v>4062</v>
      </c>
      <c r="E1266" s="56" t="s">
        <v>2549</v>
      </c>
      <c r="F1266" s="56"/>
      <c r="G1266" s="56" t="s">
        <v>28</v>
      </c>
      <c r="H1266" s="56" t="s">
        <v>34</v>
      </c>
      <c r="I1266" s="56" t="s">
        <v>20</v>
      </c>
      <c r="J1266" s="56"/>
      <c r="K1266" s="56">
        <v>3</v>
      </c>
      <c r="L1266" s="56">
        <v>0</v>
      </c>
      <c r="M1266" s="56">
        <v>0</v>
      </c>
      <c r="N1266" s="57" t="s">
        <v>1595</v>
      </c>
    </row>
    <row r="1267" spans="1:14" x14ac:dyDescent="0.15">
      <c r="A1267" s="56" t="s">
        <v>1596</v>
      </c>
      <c r="B1267" s="55">
        <v>2</v>
      </c>
      <c r="C1267" s="55" t="str">
        <f t="shared" si="19"/>
        <v/>
      </c>
      <c r="D1267" s="55" t="s">
        <v>4062</v>
      </c>
      <c r="E1267" s="56" t="s">
        <v>2549</v>
      </c>
      <c r="F1267" s="56"/>
      <c r="G1267" s="56" t="s">
        <v>28</v>
      </c>
      <c r="H1267" s="56" t="s">
        <v>231</v>
      </c>
      <c r="I1267" s="56" t="s">
        <v>20</v>
      </c>
      <c r="J1267" s="56"/>
      <c r="K1267" s="56">
        <v>3</v>
      </c>
      <c r="L1267" s="56">
        <v>0</v>
      </c>
      <c r="M1267" s="56">
        <v>0</v>
      </c>
      <c r="N1267" s="57" t="s">
        <v>2570</v>
      </c>
    </row>
    <row r="1268" spans="1:14" x14ac:dyDescent="0.15">
      <c r="A1268" s="56" t="s">
        <v>1597</v>
      </c>
      <c r="B1268" s="55">
        <v>2</v>
      </c>
      <c r="C1268" s="55" t="str">
        <f t="shared" si="19"/>
        <v/>
      </c>
      <c r="D1268" s="55">
        <v>2</v>
      </c>
      <c r="E1268" s="56" t="s">
        <v>2549</v>
      </c>
      <c r="F1268" s="56"/>
      <c r="G1268" s="56" t="s">
        <v>28</v>
      </c>
      <c r="H1268" s="56" t="s">
        <v>34</v>
      </c>
      <c r="I1268" s="56" t="s">
        <v>18</v>
      </c>
      <c r="J1268" s="56" t="s">
        <v>147</v>
      </c>
      <c r="K1268" s="56">
        <v>5</v>
      </c>
      <c r="L1268" s="56">
        <v>4</v>
      </c>
      <c r="M1268" s="56">
        <v>5</v>
      </c>
      <c r="N1268" s="57" t="s">
        <v>1598</v>
      </c>
    </row>
    <row r="1269" spans="1:14" x14ac:dyDescent="0.15">
      <c r="A1269" s="56" t="s">
        <v>1599</v>
      </c>
      <c r="B1269" s="55">
        <v>1</v>
      </c>
      <c r="C1269" s="55" t="str">
        <f t="shared" si="19"/>
        <v/>
      </c>
      <c r="D1269" s="55" t="s">
        <v>4062</v>
      </c>
      <c r="E1269" s="56" t="s">
        <v>2549</v>
      </c>
      <c r="F1269" s="56"/>
      <c r="G1269" s="56" t="s">
        <v>28</v>
      </c>
      <c r="H1269" s="56" t="s">
        <v>30</v>
      </c>
      <c r="I1269" s="56" t="s">
        <v>18</v>
      </c>
      <c r="J1269" s="56"/>
      <c r="K1269" s="56">
        <v>5</v>
      </c>
      <c r="L1269" s="56">
        <v>1</v>
      </c>
      <c r="M1269" s="56">
        <v>6</v>
      </c>
      <c r="N1269" s="57" t="s">
        <v>2597</v>
      </c>
    </row>
    <row r="1270" spans="1:14" x14ac:dyDescent="0.15">
      <c r="A1270" s="56" t="s">
        <v>1600</v>
      </c>
      <c r="B1270" s="55">
        <v>1</v>
      </c>
      <c r="C1270" s="55" t="str">
        <f t="shared" si="19"/>
        <v/>
      </c>
      <c r="D1270" s="55">
        <v>1</v>
      </c>
      <c r="E1270" s="56" t="s">
        <v>2549</v>
      </c>
      <c r="F1270" s="56"/>
      <c r="G1270" s="56" t="s">
        <v>28</v>
      </c>
      <c r="H1270" s="56" t="s">
        <v>30</v>
      </c>
      <c r="I1270" s="56" t="s">
        <v>371</v>
      </c>
      <c r="J1270" s="56"/>
      <c r="K1270" s="56">
        <v>10</v>
      </c>
      <c r="L1270" s="56">
        <v>0</v>
      </c>
      <c r="M1270" s="56">
        <v>30</v>
      </c>
      <c r="N1270" s="57" t="s">
        <v>1601</v>
      </c>
    </row>
    <row r="1271" spans="1:14" x14ac:dyDescent="0.15">
      <c r="A1271" s="56" t="s">
        <v>1602</v>
      </c>
      <c r="B1271" s="55">
        <v>2</v>
      </c>
      <c r="C1271" s="55" t="str">
        <f t="shared" si="19"/>
        <v/>
      </c>
      <c r="D1271" s="55" t="s">
        <v>4062</v>
      </c>
      <c r="E1271" s="56" t="s">
        <v>2549</v>
      </c>
      <c r="F1271" s="56"/>
      <c r="G1271" s="56" t="s">
        <v>155</v>
      </c>
      <c r="H1271" s="56" t="s">
        <v>24</v>
      </c>
      <c r="I1271" s="56" t="s">
        <v>18</v>
      </c>
      <c r="J1271" s="56"/>
      <c r="K1271" s="56">
        <v>1</v>
      </c>
      <c r="L1271" s="56">
        <v>1</v>
      </c>
      <c r="M1271" s="56">
        <v>3</v>
      </c>
      <c r="N1271" s="57" t="s">
        <v>1603</v>
      </c>
    </row>
    <row r="1272" spans="1:14" x14ac:dyDescent="0.15">
      <c r="A1272" s="56" t="s">
        <v>1604</v>
      </c>
      <c r="B1272" s="55">
        <v>2</v>
      </c>
      <c r="C1272" s="55" t="str">
        <f t="shared" si="19"/>
        <v/>
      </c>
      <c r="D1272" s="55">
        <v>1</v>
      </c>
      <c r="E1272" s="56" t="s">
        <v>2549</v>
      </c>
      <c r="F1272" s="56"/>
      <c r="G1272" s="56" t="s">
        <v>155</v>
      </c>
      <c r="H1272" s="56" t="s">
        <v>24</v>
      </c>
      <c r="I1272" s="56" t="s">
        <v>20</v>
      </c>
      <c r="J1272" s="56"/>
      <c r="K1272" s="56">
        <v>2</v>
      </c>
      <c r="L1272" s="56">
        <v>0</v>
      </c>
      <c r="M1272" s="56">
        <v>0</v>
      </c>
      <c r="N1272" s="57" t="s">
        <v>1605</v>
      </c>
    </row>
    <row r="1273" spans="1:14" x14ac:dyDescent="0.15">
      <c r="A1273" s="56" t="s">
        <v>1606</v>
      </c>
      <c r="B1273" s="55">
        <v>0</v>
      </c>
      <c r="C1273" s="55">
        <f t="shared" si="19"/>
        <v>2</v>
      </c>
      <c r="D1273" s="55">
        <v>2</v>
      </c>
      <c r="E1273" s="56" t="s">
        <v>2549</v>
      </c>
      <c r="F1273" s="56"/>
      <c r="G1273" s="56" t="s">
        <v>155</v>
      </c>
      <c r="H1273" s="56" t="s">
        <v>231</v>
      </c>
      <c r="I1273" s="56" t="s">
        <v>20</v>
      </c>
      <c r="J1273" s="56"/>
      <c r="K1273" s="56">
        <v>2</v>
      </c>
      <c r="L1273" s="56">
        <v>0</v>
      </c>
      <c r="M1273" s="56">
        <v>0</v>
      </c>
      <c r="N1273" s="57" t="s">
        <v>2596</v>
      </c>
    </row>
    <row r="1274" spans="1:14" x14ac:dyDescent="0.15">
      <c r="A1274" s="56" t="s">
        <v>1607</v>
      </c>
      <c r="B1274" s="55">
        <v>2</v>
      </c>
      <c r="C1274" s="55" t="str">
        <f t="shared" si="19"/>
        <v/>
      </c>
      <c r="D1274" s="55">
        <v>2</v>
      </c>
      <c r="E1274" s="56" t="s">
        <v>2549</v>
      </c>
      <c r="F1274" s="56"/>
      <c r="G1274" s="56" t="s">
        <v>155</v>
      </c>
      <c r="H1274" s="56" t="s">
        <v>231</v>
      </c>
      <c r="I1274" s="56" t="s">
        <v>20</v>
      </c>
      <c r="J1274" s="56"/>
      <c r="K1274" s="56">
        <v>2</v>
      </c>
      <c r="L1274" s="56">
        <v>0</v>
      </c>
      <c r="M1274" s="56">
        <v>0</v>
      </c>
      <c r="N1274" s="57" t="s">
        <v>2567</v>
      </c>
    </row>
    <row r="1275" spans="1:14" x14ac:dyDescent="0.15">
      <c r="A1275" s="56" t="s">
        <v>1608</v>
      </c>
      <c r="B1275" s="55">
        <v>2</v>
      </c>
      <c r="C1275" s="55" t="str">
        <f t="shared" si="19"/>
        <v/>
      </c>
      <c r="D1275" s="55" t="s">
        <v>4062</v>
      </c>
      <c r="E1275" s="56" t="s">
        <v>2549</v>
      </c>
      <c r="F1275" s="56"/>
      <c r="G1275" s="56" t="s">
        <v>155</v>
      </c>
      <c r="H1275" s="56" t="s">
        <v>34</v>
      </c>
      <c r="I1275" s="56" t="s">
        <v>18</v>
      </c>
      <c r="J1275" s="56"/>
      <c r="K1275" s="56">
        <v>3</v>
      </c>
      <c r="L1275" s="56">
        <v>4</v>
      </c>
      <c r="M1275" s="56">
        <v>3</v>
      </c>
      <c r="N1275" s="57" t="s">
        <v>2558</v>
      </c>
    </row>
    <row r="1276" spans="1:14" x14ac:dyDescent="0.15">
      <c r="A1276" s="56" t="s">
        <v>1609</v>
      </c>
      <c r="B1276" s="55">
        <v>2</v>
      </c>
      <c r="C1276" s="55" t="str">
        <f t="shared" si="19"/>
        <v/>
      </c>
      <c r="D1276" s="55" t="s">
        <v>4062</v>
      </c>
      <c r="E1276" s="56" t="s">
        <v>2549</v>
      </c>
      <c r="F1276" s="56"/>
      <c r="G1276" s="56" t="s">
        <v>155</v>
      </c>
      <c r="H1276" s="56" t="s">
        <v>34</v>
      </c>
      <c r="I1276" s="56" t="s">
        <v>18</v>
      </c>
      <c r="J1276" s="56"/>
      <c r="K1276" s="56">
        <v>3</v>
      </c>
      <c r="L1276" s="56">
        <v>1</v>
      </c>
      <c r="M1276" s="56">
        <v>4</v>
      </c>
      <c r="N1276" s="57" t="s">
        <v>2581</v>
      </c>
    </row>
    <row r="1277" spans="1:14" x14ac:dyDescent="0.15">
      <c r="A1277" s="56" t="s">
        <v>1610</v>
      </c>
      <c r="B1277" s="55">
        <v>2</v>
      </c>
      <c r="C1277" s="55" t="str">
        <f t="shared" si="19"/>
        <v/>
      </c>
      <c r="D1277" s="55">
        <v>2</v>
      </c>
      <c r="E1277" s="56" t="s">
        <v>2549</v>
      </c>
      <c r="F1277" s="56"/>
      <c r="G1277" s="56" t="s">
        <v>155</v>
      </c>
      <c r="H1277" s="56" t="s">
        <v>24</v>
      </c>
      <c r="I1277" s="56" t="s">
        <v>87</v>
      </c>
      <c r="J1277" s="56"/>
      <c r="K1277" s="56">
        <v>4</v>
      </c>
      <c r="L1277" s="56">
        <v>2</v>
      </c>
      <c r="M1277" s="56">
        <v>0</v>
      </c>
      <c r="N1277" s="57" t="s">
        <v>2559</v>
      </c>
    </row>
    <row r="1278" spans="1:14" x14ac:dyDescent="0.15">
      <c r="A1278" s="56" t="s">
        <v>1611</v>
      </c>
      <c r="B1278" s="55">
        <v>2</v>
      </c>
      <c r="C1278" s="55" t="str">
        <f t="shared" si="19"/>
        <v/>
      </c>
      <c r="D1278" s="55" t="s">
        <v>4062</v>
      </c>
      <c r="E1278" s="56" t="s">
        <v>2549</v>
      </c>
      <c r="F1278" s="56"/>
      <c r="G1278" s="56" t="s">
        <v>155</v>
      </c>
      <c r="H1278" s="56" t="s">
        <v>34</v>
      </c>
      <c r="I1278" s="56" t="s">
        <v>18</v>
      </c>
      <c r="J1278" s="56"/>
      <c r="K1278" s="56">
        <v>5</v>
      </c>
      <c r="L1278" s="56">
        <v>3</v>
      </c>
      <c r="M1278" s="56">
        <v>3</v>
      </c>
      <c r="N1278" s="57" t="s">
        <v>2582</v>
      </c>
    </row>
    <row r="1279" spans="1:14" x14ac:dyDescent="0.15">
      <c r="A1279" s="56" t="s">
        <v>1612</v>
      </c>
      <c r="B1279" s="55">
        <v>0</v>
      </c>
      <c r="C1279" s="55" t="str">
        <f t="shared" si="19"/>
        <v/>
      </c>
      <c r="D1279" s="55" t="s">
        <v>4062</v>
      </c>
      <c r="E1279" s="56" t="s">
        <v>2549</v>
      </c>
      <c r="F1279" s="56"/>
      <c r="G1279" s="56" t="s">
        <v>155</v>
      </c>
      <c r="H1279" s="56" t="s">
        <v>30</v>
      </c>
      <c r="I1279" s="56" t="s">
        <v>18</v>
      </c>
      <c r="J1279" s="56"/>
      <c r="K1279" s="56">
        <v>8</v>
      </c>
      <c r="L1279" s="56">
        <v>4</v>
      </c>
      <c r="M1279" s="56">
        <v>6</v>
      </c>
      <c r="N1279" s="57" t="s">
        <v>2580</v>
      </c>
    </row>
    <row r="1280" spans="1:14" x14ac:dyDescent="0.15">
      <c r="A1280" s="56" t="s">
        <v>1613</v>
      </c>
      <c r="B1280" s="55">
        <v>0</v>
      </c>
      <c r="C1280" s="55" t="str">
        <f t="shared" si="19"/>
        <v/>
      </c>
      <c r="D1280" s="55" t="s">
        <v>4062</v>
      </c>
      <c r="E1280" s="56" t="s">
        <v>2549</v>
      </c>
      <c r="F1280" s="56"/>
      <c r="G1280" s="56" t="s">
        <v>155</v>
      </c>
      <c r="H1280" s="56" t="s">
        <v>30</v>
      </c>
      <c r="I1280" s="56" t="s">
        <v>371</v>
      </c>
      <c r="J1280" s="56"/>
      <c r="K1280" s="56">
        <v>8</v>
      </c>
      <c r="L1280" s="56">
        <v>0</v>
      </c>
      <c r="M1280" s="56">
        <v>30</v>
      </c>
      <c r="N1280" s="57" t="s">
        <v>1614</v>
      </c>
    </row>
    <row r="1281" spans="1:14" x14ac:dyDescent="0.15">
      <c r="A1281" s="56" t="s">
        <v>1615</v>
      </c>
      <c r="B1281" s="55">
        <v>2</v>
      </c>
      <c r="C1281" s="55" t="str">
        <f t="shared" si="19"/>
        <v/>
      </c>
      <c r="D1281" s="55" t="s">
        <v>4062</v>
      </c>
      <c r="E1281" s="56" t="s">
        <v>2549</v>
      </c>
      <c r="F1281" s="56"/>
      <c r="G1281" s="56" t="s">
        <v>17</v>
      </c>
      <c r="H1281" s="56" t="s">
        <v>24</v>
      </c>
      <c r="I1281" s="56" t="s">
        <v>18</v>
      </c>
      <c r="J1281" s="56" t="s">
        <v>59</v>
      </c>
      <c r="K1281" s="56">
        <v>0</v>
      </c>
      <c r="L1281" s="56">
        <v>1</v>
      </c>
      <c r="M1281" s="56">
        <v>1</v>
      </c>
      <c r="N1281" s="57"/>
    </row>
    <row r="1282" spans="1:14" x14ac:dyDescent="0.15">
      <c r="A1282" s="56" t="s">
        <v>1616</v>
      </c>
      <c r="B1282" s="55">
        <v>2</v>
      </c>
      <c r="C1282" s="55" t="str">
        <f t="shared" si="19"/>
        <v/>
      </c>
      <c r="D1282" s="55">
        <v>2</v>
      </c>
      <c r="E1282" s="56" t="s">
        <v>2549</v>
      </c>
      <c r="F1282" s="56"/>
      <c r="G1282" s="56" t="s">
        <v>17</v>
      </c>
      <c r="H1282" s="56" t="s">
        <v>24</v>
      </c>
      <c r="I1282" s="56" t="s">
        <v>18</v>
      </c>
      <c r="J1282" s="56"/>
      <c r="K1282" s="56">
        <v>1</v>
      </c>
      <c r="L1282" s="56">
        <v>2</v>
      </c>
      <c r="M1282" s="56">
        <v>1</v>
      </c>
      <c r="N1282" s="57" t="s">
        <v>1617</v>
      </c>
    </row>
    <row r="1283" spans="1:14" x14ac:dyDescent="0.15">
      <c r="A1283" s="56" t="s">
        <v>2584</v>
      </c>
      <c r="B1283" s="55">
        <v>2</v>
      </c>
      <c r="C1283" s="55" t="str">
        <f t="shared" ref="C1283:C1346" si="20">IF(D1283="","",IF(D1283&gt;B1283,D1283-B1283,""))</f>
        <v/>
      </c>
      <c r="D1283" s="55" t="s">
        <v>4062</v>
      </c>
      <c r="E1283" s="56" t="s">
        <v>2549</v>
      </c>
      <c r="F1283" s="56"/>
      <c r="G1283" s="56" t="s">
        <v>17</v>
      </c>
      <c r="H1283" s="56" t="s">
        <v>24</v>
      </c>
      <c r="I1283" s="56" t="s">
        <v>18</v>
      </c>
      <c r="J1283" s="56"/>
      <c r="K1283" s="56">
        <v>1</v>
      </c>
      <c r="L1283" s="56">
        <v>1</v>
      </c>
      <c r="M1283" s="56">
        <v>1</v>
      </c>
      <c r="N1283" s="57" t="s">
        <v>1618</v>
      </c>
    </row>
    <row r="1284" spans="1:14" x14ac:dyDescent="0.15">
      <c r="A1284" s="56" t="s">
        <v>1619</v>
      </c>
      <c r="B1284" s="55">
        <v>2</v>
      </c>
      <c r="C1284" s="55" t="str">
        <f t="shared" si="20"/>
        <v/>
      </c>
      <c r="D1284" s="55" t="s">
        <v>4062</v>
      </c>
      <c r="E1284" s="56" t="s">
        <v>2549</v>
      </c>
      <c r="F1284" s="56"/>
      <c r="G1284" s="56" t="s">
        <v>17</v>
      </c>
      <c r="H1284" s="56" t="s">
        <v>24</v>
      </c>
      <c r="I1284" s="56" t="s">
        <v>18</v>
      </c>
      <c r="J1284" s="56" t="s">
        <v>31</v>
      </c>
      <c r="K1284" s="56">
        <v>1</v>
      </c>
      <c r="L1284" s="56">
        <v>1</v>
      </c>
      <c r="M1284" s="56">
        <v>1</v>
      </c>
      <c r="N1284" s="57" t="s">
        <v>1545</v>
      </c>
    </row>
    <row r="1285" spans="1:14" x14ac:dyDescent="0.15">
      <c r="A1285" s="55" t="s">
        <v>1620</v>
      </c>
      <c r="B1285" s="55">
        <v>2</v>
      </c>
      <c r="C1285" s="52" t="str">
        <f t="shared" si="20"/>
        <v/>
      </c>
      <c r="D1285" s="52" t="s">
        <v>4062</v>
      </c>
      <c r="E1285" s="56" t="s">
        <v>2549</v>
      </c>
      <c r="F1285" s="56"/>
      <c r="G1285" s="56" t="s">
        <v>17</v>
      </c>
      <c r="H1285" s="56" t="s">
        <v>24</v>
      </c>
      <c r="I1285" s="56" t="s">
        <v>18</v>
      </c>
      <c r="J1285" s="56"/>
      <c r="K1285" s="56">
        <v>2</v>
      </c>
      <c r="L1285" s="56">
        <v>1</v>
      </c>
      <c r="M1285" s="56">
        <v>1</v>
      </c>
      <c r="N1285" s="57" t="s">
        <v>2608</v>
      </c>
    </row>
    <row r="1286" spans="1:14" x14ac:dyDescent="0.15">
      <c r="A1286" s="56" t="s">
        <v>2568</v>
      </c>
      <c r="B1286" s="55">
        <v>2</v>
      </c>
      <c r="C1286" s="55" t="str">
        <f t="shared" si="20"/>
        <v/>
      </c>
      <c r="D1286" s="55" t="s">
        <v>4062</v>
      </c>
      <c r="E1286" s="56" t="s">
        <v>2549</v>
      </c>
      <c r="F1286" s="56"/>
      <c r="G1286" s="56" t="s">
        <v>17</v>
      </c>
      <c r="H1286" s="56" t="s">
        <v>24</v>
      </c>
      <c r="I1286" s="56" t="s">
        <v>18</v>
      </c>
      <c r="J1286" s="56"/>
      <c r="K1286" s="56">
        <v>2</v>
      </c>
      <c r="L1286" s="56">
        <v>2</v>
      </c>
      <c r="M1286" s="56">
        <v>1</v>
      </c>
      <c r="N1286" s="57" t="s">
        <v>182</v>
      </c>
    </row>
    <row r="1287" spans="1:14" x14ac:dyDescent="0.15">
      <c r="A1287" s="56" t="s">
        <v>1621</v>
      </c>
      <c r="B1287" s="55">
        <v>2</v>
      </c>
      <c r="C1287" s="55" t="str">
        <f t="shared" si="20"/>
        <v/>
      </c>
      <c r="D1287" s="55" t="s">
        <v>4062</v>
      </c>
      <c r="E1287" s="56" t="s">
        <v>2549</v>
      </c>
      <c r="F1287" s="56"/>
      <c r="G1287" s="56" t="s">
        <v>17</v>
      </c>
      <c r="H1287" s="56" t="s">
        <v>24</v>
      </c>
      <c r="I1287" s="56" t="s">
        <v>18</v>
      </c>
      <c r="J1287" s="56"/>
      <c r="K1287" s="56">
        <v>2</v>
      </c>
      <c r="L1287" s="56">
        <v>2</v>
      </c>
      <c r="M1287" s="56">
        <v>3</v>
      </c>
      <c r="N1287" s="57" t="s">
        <v>1622</v>
      </c>
    </row>
    <row r="1288" spans="1:14" x14ac:dyDescent="0.15">
      <c r="A1288" s="56" t="s">
        <v>1623</v>
      </c>
      <c r="B1288" s="55">
        <v>1</v>
      </c>
      <c r="C1288" s="55" t="str">
        <f t="shared" si="20"/>
        <v/>
      </c>
      <c r="D1288" s="55">
        <v>1</v>
      </c>
      <c r="E1288" s="56" t="s">
        <v>2549</v>
      </c>
      <c r="F1288" s="56"/>
      <c r="G1288" s="56" t="s">
        <v>17</v>
      </c>
      <c r="H1288" s="56" t="s">
        <v>30</v>
      </c>
      <c r="I1288" s="56" t="s">
        <v>18</v>
      </c>
      <c r="J1288" s="56"/>
      <c r="K1288" s="56">
        <v>2</v>
      </c>
      <c r="L1288" s="56">
        <v>2</v>
      </c>
      <c r="M1288" s="56">
        <v>2</v>
      </c>
      <c r="N1288" s="57" t="s">
        <v>2599</v>
      </c>
    </row>
    <row r="1289" spans="1:14" x14ac:dyDescent="0.15">
      <c r="A1289" s="55" t="s">
        <v>1624</v>
      </c>
      <c r="B1289" s="55">
        <v>2</v>
      </c>
      <c r="C1289" s="52" t="str">
        <f t="shared" si="20"/>
        <v/>
      </c>
      <c r="D1289" s="52" t="s">
        <v>4062</v>
      </c>
      <c r="E1289" s="56" t="s">
        <v>2549</v>
      </c>
      <c r="F1289" s="56"/>
      <c r="G1289" s="56" t="s">
        <v>17</v>
      </c>
      <c r="H1289" s="56" t="s">
        <v>24</v>
      </c>
      <c r="I1289" s="56" t="s">
        <v>18</v>
      </c>
      <c r="J1289" s="56"/>
      <c r="K1289" s="56">
        <v>3</v>
      </c>
      <c r="L1289" s="56">
        <v>4</v>
      </c>
      <c r="M1289" s="56">
        <v>4</v>
      </c>
      <c r="N1289" s="57" t="s">
        <v>1625</v>
      </c>
    </row>
    <row r="1290" spans="1:14" x14ac:dyDescent="0.15">
      <c r="A1290" s="56" t="s">
        <v>1626</v>
      </c>
      <c r="B1290" s="55">
        <v>2</v>
      </c>
      <c r="C1290" s="55" t="str">
        <f t="shared" si="20"/>
        <v/>
      </c>
      <c r="D1290" s="55" t="s">
        <v>4062</v>
      </c>
      <c r="E1290" s="56" t="s">
        <v>2549</v>
      </c>
      <c r="F1290" s="56"/>
      <c r="G1290" s="56" t="s">
        <v>17</v>
      </c>
      <c r="H1290" s="56" t="s">
        <v>24</v>
      </c>
      <c r="I1290" s="56" t="s">
        <v>18</v>
      </c>
      <c r="J1290" s="56"/>
      <c r="K1290" s="56">
        <v>3</v>
      </c>
      <c r="L1290" s="56">
        <v>2</v>
      </c>
      <c r="M1290" s="56">
        <v>4</v>
      </c>
      <c r="N1290" s="57" t="s">
        <v>1627</v>
      </c>
    </row>
    <row r="1291" spans="1:14" x14ac:dyDescent="0.15">
      <c r="A1291" s="56" t="s">
        <v>1628</v>
      </c>
      <c r="B1291" s="55">
        <v>2</v>
      </c>
      <c r="C1291" s="55" t="str">
        <f t="shared" si="20"/>
        <v/>
      </c>
      <c r="D1291" s="55" t="s">
        <v>4062</v>
      </c>
      <c r="E1291" s="56" t="s">
        <v>2549</v>
      </c>
      <c r="F1291" s="56"/>
      <c r="G1291" s="56" t="s">
        <v>17</v>
      </c>
      <c r="H1291" s="56" t="s">
        <v>24</v>
      </c>
      <c r="I1291" s="56" t="s">
        <v>18</v>
      </c>
      <c r="J1291" s="56"/>
      <c r="K1291" s="56">
        <v>3</v>
      </c>
      <c r="L1291" s="56">
        <v>3</v>
      </c>
      <c r="M1291" s="56">
        <v>1</v>
      </c>
      <c r="N1291" s="57" t="s">
        <v>1540</v>
      </c>
    </row>
    <row r="1292" spans="1:14" x14ac:dyDescent="0.15">
      <c r="A1292" s="56" t="s">
        <v>1629</v>
      </c>
      <c r="B1292" s="55">
        <v>2</v>
      </c>
      <c r="C1292" s="55" t="str">
        <f t="shared" si="20"/>
        <v/>
      </c>
      <c r="D1292" s="55" t="s">
        <v>4062</v>
      </c>
      <c r="E1292" s="56" t="s">
        <v>2549</v>
      </c>
      <c r="F1292" s="56"/>
      <c r="G1292" s="56" t="s">
        <v>17</v>
      </c>
      <c r="H1292" s="56" t="s">
        <v>34</v>
      </c>
      <c r="I1292" s="56" t="s">
        <v>18</v>
      </c>
      <c r="J1292" s="56"/>
      <c r="K1292" s="56">
        <v>3</v>
      </c>
      <c r="L1292" s="56">
        <v>3</v>
      </c>
      <c r="M1292" s="56">
        <v>1</v>
      </c>
      <c r="N1292" s="57" t="s">
        <v>1630</v>
      </c>
    </row>
    <row r="1293" spans="1:14" x14ac:dyDescent="0.15">
      <c r="A1293" s="52" t="s">
        <v>1631</v>
      </c>
      <c r="B1293" s="52">
        <v>2</v>
      </c>
      <c r="C1293" s="52" t="str">
        <f t="shared" si="20"/>
        <v/>
      </c>
      <c r="D1293" s="52" t="s">
        <v>4062</v>
      </c>
      <c r="E1293" s="53" t="s">
        <v>2549</v>
      </c>
      <c r="F1293" s="53"/>
      <c r="G1293" s="53" t="s">
        <v>17</v>
      </c>
      <c r="H1293" s="53" t="s">
        <v>34</v>
      </c>
      <c r="I1293" s="53" t="s">
        <v>18</v>
      </c>
      <c r="J1293" s="53"/>
      <c r="K1293" s="53">
        <v>3</v>
      </c>
      <c r="L1293" s="53">
        <v>2</v>
      </c>
      <c r="M1293" s="53">
        <v>5</v>
      </c>
      <c r="N1293" s="54" t="s">
        <v>1632</v>
      </c>
    </row>
    <row r="1294" spans="1:14" x14ac:dyDescent="0.15">
      <c r="A1294" s="56" t="s">
        <v>1633</v>
      </c>
      <c r="B1294" s="55">
        <v>2</v>
      </c>
      <c r="C1294" s="55" t="str">
        <f t="shared" si="20"/>
        <v/>
      </c>
      <c r="D1294" s="55" t="s">
        <v>4062</v>
      </c>
      <c r="E1294" s="56" t="s">
        <v>2549</v>
      </c>
      <c r="F1294" s="56"/>
      <c r="G1294" s="56" t="s">
        <v>17</v>
      </c>
      <c r="H1294" s="56" t="s">
        <v>34</v>
      </c>
      <c r="I1294" s="56" t="s">
        <v>18</v>
      </c>
      <c r="J1294" s="56"/>
      <c r="K1294" s="56">
        <v>3</v>
      </c>
      <c r="L1294" s="56">
        <v>3</v>
      </c>
      <c r="M1294" s="56">
        <v>3</v>
      </c>
      <c r="N1294" s="57" t="s">
        <v>2586</v>
      </c>
    </row>
    <row r="1295" spans="1:14" x14ac:dyDescent="0.15">
      <c r="A1295" s="52" t="s">
        <v>1634</v>
      </c>
      <c r="B1295" s="52">
        <v>2</v>
      </c>
      <c r="C1295" s="52" t="str">
        <f t="shared" si="20"/>
        <v/>
      </c>
      <c r="D1295" s="52" t="s">
        <v>4062</v>
      </c>
      <c r="E1295" s="53" t="s">
        <v>2549</v>
      </c>
      <c r="F1295" s="53"/>
      <c r="G1295" s="53" t="s">
        <v>17</v>
      </c>
      <c r="H1295" s="53" t="s">
        <v>231</v>
      </c>
      <c r="I1295" s="53" t="s">
        <v>18</v>
      </c>
      <c r="J1295" s="53"/>
      <c r="K1295" s="53">
        <v>3</v>
      </c>
      <c r="L1295" s="53">
        <v>1</v>
      </c>
      <c r="M1295" s="53">
        <v>5</v>
      </c>
      <c r="N1295" s="54" t="s">
        <v>2604</v>
      </c>
    </row>
    <row r="1296" spans="1:14" x14ac:dyDescent="0.15">
      <c r="A1296" s="56" t="s">
        <v>1635</v>
      </c>
      <c r="B1296" s="55">
        <v>0</v>
      </c>
      <c r="C1296" s="55" t="str">
        <f t="shared" si="20"/>
        <v/>
      </c>
      <c r="D1296" s="55" t="s">
        <v>4062</v>
      </c>
      <c r="E1296" s="56" t="s">
        <v>2549</v>
      </c>
      <c r="F1296" s="56"/>
      <c r="G1296" s="56" t="s">
        <v>17</v>
      </c>
      <c r="H1296" s="56" t="s">
        <v>30</v>
      </c>
      <c r="I1296" s="56" t="s">
        <v>18</v>
      </c>
      <c r="J1296" s="56"/>
      <c r="K1296" s="56">
        <v>3</v>
      </c>
      <c r="L1296" s="56">
        <v>3</v>
      </c>
      <c r="M1296" s="56">
        <v>3</v>
      </c>
      <c r="N1296" s="57" t="s">
        <v>2600</v>
      </c>
    </row>
    <row r="1297" spans="1:14" x14ac:dyDescent="0.15">
      <c r="A1297" s="56" t="s">
        <v>1636</v>
      </c>
      <c r="B1297" s="55">
        <v>2</v>
      </c>
      <c r="C1297" s="55" t="str">
        <f t="shared" si="20"/>
        <v/>
      </c>
      <c r="D1297" s="55" t="s">
        <v>4062</v>
      </c>
      <c r="E1297" s="56" t="s">
        <v>2549</v>
      </c>
      <c r="F1297" s="56"/>
      <c r="G1297" s="56" t="s">
        <v>17</v>
      </c>
      <c r="H1297" s="56" t="s">
        <v>24</v>
      </c>
      <c r="I1297" s="56" t="s">
        <v>18</v>
      </c>
      <c r="J1297" s="56"/>
      <c r="K1297" s="56">
        <v>4</v>
      </c>
      <c r="L1297" s="56">
        <v>3</v>
      </c>
      <c r="M1297" s="56">
        <v>4</v>
      </c>
      <c r="N1297" s="57" t="s">
        <v>2553</v>
      </c>
    </row>
    <row r="1298" spans="1:14" x14ac:dyDescent="0.15">
      <c r="A1298" s="56" t="s">
        <v>1637</v>
      </c>
      <c r="B1298" s="55">
        <v>2</v>
      </c>
      <c r="C1298" s="55" t="str">
        <f t="shared" si="20"/>
        <v/>
      </c>
      <c r="D1298" s="55" t="s">
        <v>4062</v>
      </c>
      <c r="E1298" s="56" t="s">
        <v>2549</v>
      </c>
      <c r="F1298" s="56"/>
      <c r="G1298" s="56" t="s">
        <v>17</v>
      </c>
      <c r="H1298" s="56" t="s">
        <v>24</v>
      </c>
      <c r="I1298" s="56" t="s">
        <v>18</v>
      </c>
      <c r="J1298" s="56"/>
      <c r="K1298" s="56">
        <v>4</v>
      </c>
      <c r="L1298" s="56">
        <v>2</v>
      </c>
      <c r="M1298" s="56">
        <v>4</v>
      </c>
      <c r="N1298" s="57" t="s">
        <v>1638</v>
      </c>
    </row>
    <row r="1299" spans="1:14" x14ac:dyDescent="0.15">
      <c r="A1299" s="56" t="s">
        <v>1639</v>
      </c>
      <c r="B1299" s="55">
        <v>2</v>
      </c>
      <c r="C1299" s="55" t="str">
        <f t="shared" si="20"/>
        <v/>
      </c>
      <c r="D1299" s="55" t="s">
        <v>4062</v>
      </c>
      <c r="E1299" s="56" t="s">
        <v>2549</v>
      </c>
      <c r="F1299" s="56"/>
      <c r="G1299" s="56" t="s">
        <v>17</v>
      </c>
      <c r="H1299" s="56" t="s">
        <v>24</v>
      </c>
      <c r="I1299" s="56" t="s">
        <v>18</v>
      </c>
      <c r="J1299" s="56" t="s">
        <v>38</v>
      </c>
      <c r="K1299" s="56">
        <v>4</v>
      </c>
      <c r="L1299" s="56">
        <v>4</v>
      </c>
      <c r="M1299" s="56">
        <v>4</v>
      </c>
      <c r="N1299" s="57" t="s">
        <v>1640</v>
      </c>
    </row>
    <row r="1300" spans="1:14" x14ac:dyDescent="0.15">
      <c r="A1300" s="52" t="s">
        <v>1641</v>
      </c>
      <c r="B1300" s="52">
        <v>2</v>
      </c>
      <c r="C1300" s="52" t="str">
        <f t="shared" si="20"/>
        <v/>
      </c>
      <c r="D1300" s="52" t="s">
        <v>4062</v>
      </c>
      <c r="E1300" s="53" t="s">
        <v>2549</v>
      </c>
      <c r="F1300" s="53"/>
      <c r="G1300" s="53" t="s">
        <v>17</v>
      </c>
      <c r="H1300" s="53" t="s">
        <v>24</v>
      </c>
      <c r="I1300" s="53" t="s">
        <v>18</v>
      </c>
      <c r="J1300" s="53"/>
      <c r="K1300" s="53">
        <v>4</v>
      </c>
      <c r="L1300" s="53">
        <v>1</v>
      </c>
      <c r="M1300" s="53">
        <v>1</v>
      </c>
      <c r="N1300" s="54" t="s">
        <v>1642</v>
      </c>
    </row>
    <row r="1301" spans="1:14" x14ac:dyDescent="0.15">
      <c r="A1301" s="55" t="s">
        <v>1643</v>
      </c>
      <c r="B1301" s="55">
        <v>2</v>
      </c>
      <c r="C1301" s="52" t="str">
        <f t="shared" si="20"/>
        <v/>
      </c>
      <c r="D1301" s="52" t="s">
        <v>4062</v>
      </c>
      <c r="E1301" s="56" t="s">
        <v>2549</v>
      </c>
      <c r="F1301" s="56"/>
      <c r="G1301" s="56" t="s">
        <v>17</v>
      </c>
      <c r="H1301" s="56" t="s">
        <v>34</v>
      </c>
      <c r="I1301" s="56" t="s">
        <v>18</v>
      </c>
      <c r="J1301" s="56"/>
      <c r="K1301" s="56">
        <v>4</v>
      </c>
      <c r="L1301" s="56">
        <v>5</v>
      </c>
      <c r="M1301" s="56">
        <v>5</v>
      </c>
      <c r="N1301" s="57" t="s">
        <v>2606</v>
      </c>
    </row>
    <row r="1302" spans="1:14" x14ac:dyDescent="0.15">
      <c r="A1302" s="56" t="s">
        <v>1644</v>
      </c>
      <c r="B1302" s="55">
        <v>2</v>
      </c>
      <c r="C1302" s="55" t="str">
        <f t="shared" si="20"/>
        <v/>
      </c>
      <c r="D1302" s="55" t="s">
        <v>4062</v>
      </c>
      <c r="E1302" s="56" t="s">
        <v>2549</v>
      </c>
      <c r="F1302" s="56"/>
      <c r="G1302" s="56" t="s">
        <v>17</v>
      </c>
      <c r="H1302" s="56" t="s">
        <v>34</v>
      </c>
      <c r="I1302" s="56" t="s">
        <v>18</v>
      </c>
      <c r="J1302" s="56" t="s">
        <v>397</v>
      </c>
      <c r="K1302" s="56">
        <v>4</v>
      </c>
      <c r="L1302" s="56">
        <v>3</v>
      </c>
      <c r="M1302" s="56">
        <v>3</v>
      </c>
      <c r="N1302" s="57" t="s">
        <v>2550</v>
      </c>
    </row>
    <row r="1303" spans="1:14" x14ac:dyDescent="0.15">
      <c r="A1303" s="56" t="s">
        <v>1645</v>
      </c>
      <c r="B1303" s="55">
        <v>2</v>
      </c>
      <c r="C1303" s="55" t="str">
        <f t="shared" si="20"/>
        <v/>
      </c>
      <c r="D1303" s="55">
        <v>2</v>
      </c>
      <c r="E1303" s="56" t="s">
        <v>2549</v>
      </c>
      <c r="F1303" s="56"/>
      <c r="G1303" s="56" t="s">
        <v>17</v>
      </c>
      <c r="H1303" s="56" t="s">
        <v>34</v>
      </c>
      <c r="I1303" s="56" t="s">
        <v>18</v>
      </c>
      <c r="J1303" s="56"/>
      <c r="K1303" s="56">
        <v>4</v>
      </c>
      <c r="L1303" s="56">
        <v>2</v>
      </c>
      <c r="M1303" s="56">
        <v>3</v>
      </c>
      <c r="N1303" s="57" t="s">
        <v>2583</v>
      </c>
    </row>
    <row r="1304" spans="1:14" x14ac:dyDescent="0.15">
      <c r="A1304" s="56" t="s">
        <v>1646</v>
      </c>
      <c r="B1304" s="55">
        <v>2</v>
      </c>
      <c r="C1304" s="55" t="str">
        <f t="shared" si="20"/>
        <v/>
      </c>
      <c r="D1304" s="55" t="s">
        <v>4062</v>
      </c>
      <c r="E1304" s="56" t="s">
        <v>2549</v>
      </c>
      <c r="F1304" s="56"/>
      <c r="G1304" s="56" t="s">
        <v>17</v>
      </c>
      <c r="H1304" s="56" t="s">
        <v>34</v>
      </c>
      <c r="I1304" s="56" t="s">
        <v>18</v>
      </c>
      <c r="J1304" s="56"/>
      <c r="K1304" s="56">
        <v>4</v>
      </c>
      <c r="L1304" s="56">
        <v>5</v>
      </c>
      <c r="M1304" s="56">
        <v>6</v>
      </c>
      <c r="N1304" s="57" t="s">
        <v>1647</v>
      </c>
    </row>
    <row r="1305" spans="1:14" x14ac:dyDescent="0.15">
      <c r="A1305" s="52" t="s">
        <v>1648</v>
      </c>
      <c r="B1305" s="52">
        <v>2</v>
      </c>
      <c r="C1305" s="52" t="str">
        <f t="shared" si="20"/>
        <v/>
      </c>
      <c r="D1305" s="52">
        <v>2</v>
      </c>
      <c r="E1305" s="53" t="s">
        <v>2549</v>
      </c>
      <c r="F1305" s="53"/>
      <c r="G1305" s="53" t="s">
        <v>17</v>
      </c>
      <c r="H1305" s="53" t="s">
        <v>231</v>
      </c>
      <c r="I1305" s="53" t="s">
        <v>18</v>
      </c>
      <c r="J1305" s="53"/>
      <c r="K1305" s="53">
        <v>4</v>
      </c>
      <c r="L1305" s="53">
        <v>3</v>
      </c>
      <c r="M1305" s="53">
        <v>3</v>
      </c>
      <c r="N1305" s="54" t="s">
        <v>2607</v>
      </c>
    </row>
    <row r="1306" spans="1:14" x14ac:dyDescent="0.15">
      <c r="A1306" s="56" t="s">
        <v>1649</v>
      </c>
      <c r="B1306" s="55">
        <v>2</v>
      </c>
      <c r="C1306" s="55" t="str">
        <f t="shared" si="20"/>
        <v/>
      </c>
      <c r="D1306" s="55" t="s">
        <v>4062</v>
      </c>
      <c r="E1306" s="56" t="s">
        <v>2549</v>
      </c>
      <c r="F1306" s="56"/>
      <c r="G1306" s="56" t="s">
        <v>17</v>
      </c>
      <c r="H1306" s="56" t="s">
        <v>231</v>
      </c>
      <c r="I1306" s="56" t="s">
        <v>18</v>
      </c>
      <c r="J1306" s="56" t="s">
        <v>19</v>
      </c>
      <c r="K1306" s="56">
        <v>4</v>
      </c>
      <c r="L1306" s="56">
        <v>1</v>
      </c>
      <c r="M1306" s="56">
        <v>4</v>
      </c>
      <c r="N1306" s="57" t="s">
        <v>1650</v>
      </c>
    </row>
    <row r="1307" spans="1:14" x14ac:dyDescent="0.15">
      <c r="A1307" s="56" t="s">
        <v>1651</v>
      </c>
      <c r="B1307" s="55">
        <v>0</v>
      </c>
      <c r="C1307" s="55" t="str">
        <f t="shared" si="20"/>
        <v/>
      </c>
      <c r="D1307" s="55" t="s">
        <v>4062</v>
      </c>
      <c r="E1307" s="56" t="s">
        <v>2549</v>
      </c>
      <c r="F1307" s="56"/>
      <c r="G1307" s="56" t="s">
        <v>17</v>
      </c>
      <c r="H1307" s="56" t="s">
        <v>231</v>
      </c>
      <c r="I1307" s="56" t="s">
        <v>18</v>
      </c>
      <c r="J1307" s="56"/>
      <c r="K1307" s="56">
        <v>4</v>
      </c>
      <c r="L1307" s="56">
        <v>2</v>
      </c>
      <c r="M1307" s="56">
        <v>2</v>
      </c>
      <c r="N1307" s="57" t="s">
        <v>2551</v>
      </c>
    </row>
    <row r="1308" spans="1:14" x14ac:dyDescent="0.15">
      <c r="A1308" s="56" t="s">
        <v>1652</v>
      </c>
      <c r="B1308" s="55">
        <v>0</v>
      </c>
      <c r="C1308" s="55" t="str">
        <f t="shared" si="20"/>
        <v/>
      </c>
      <c r="D1308" s="55" t="s">
        <v>4062</v>
      </c>
      <c r="E1308" s="56" t="s">
        <v>2549</v>
      </c>
      <c r="F1308" s="56"/>
      <c r="G1308" s="56" t="s">
        <v>17</v>
      </c>
      <c r="H1308" s="56" t="s">
        <v>231</v>
      </c>
      <c r="I1308" s="56" t="s">
        <v>18</v>
      </c>
      <c r="J1308" s="56"/>
      <c r="K1308" s="56">
        <v>4</v>
      </c>
      <c r="L1308" s="56">
        <v>3</v>
      </c>
      <c r="M1308" s="56">
        <v>3</v>
      </c>
      <c r="N1308" s="57" t="s">
        <v>1653</v>
      </c>
    </row>
    <row r="1309" spans="1:14" x14ac:dyDescent="0.15">
      <c r="A1309" s="52" t="s">
        <v>1654</v>
      </c>
      <c r="B1309" s="52">
        <v>0</v>
      </c>
      <c r="C1309" s="52" t="str">
        <f t="shared" si="20"/>
        <v/>
      </c>
      <c r="D1309" s="52" t="s">
        <v>4062</v>
      </c>
      <c r="E1309" s="53" t="s">
        <v>2549</v>
      </c>
      <c r="F1309" s="53"/>
      <c r="G1309" s="53" t="s">
        <v>17</v>
      </c>
      <c r="H1309" s="53" t="s">
        <v>30</v>
      </c>
      <c r="I1309" s="53" t="s">
        <v>18</v>
      </c>
      <c r="J1309" s="53" t="s">
        <v>59</v>
      </c>
      <c r="K1309" s="53">
        <v>4</v>
      </c>
      <c r="L1309" s="53">
        <v>2</v>
      </c>
      <c r="M1309" s="53">
        <v>2</v>
      </c>
      <c r="N1309" s="54" t="s">
        <v>2602</v>
      </c>
    </row>
    <row r="1310" spans="1:14" x14ac:dyDescent="0.15">
      <c r="A1310" s="56" t="s">
        <v>1655</v>
      </c>
      <c r="B1310" s="55">
        <v>0</v>
      </c>
      <c r="C1310" s="55" t="str">
        <f t="shared" si="20"/>
        <v/>
      </c>
      <c r="D1310" s="55" t="s">
        <v>4062</v>
      </c>
      <c r="E1310" s="56" t="s">
        <v>2549</v>
      </c>
      <c r="F1310" s="56"/>
      <c r="G1310" s="56" t="s">
        <v>17</v>
      </c>
      <c r="H1310" s="56" t="s">
        <v>30</v>
      </c>
      <c r="I1310" s="56" t="s">
        <v>18</v>
      </c>
      <c r="J1310" s="56"/>
      <c r="K1310" s="56">
        <v>4</v>
      </c>
      <c r="L1310" s="56">
        <v>4</v>
      </c>
      <c r="M1310" s="56">
        <v>4</v>
      </c>
      <c r="N1310" s="57" t="s">
        <v>2601</v>
      </c>
    </row>
    <row r="1311" spans="1:14" x14ac:dyDescent="0.15">
      <c r="A1311" s="56" t="s">
        <v>1656</v>
      </c>
      <c r="B1311" s="55">
        <v>2</v>
      </c>
      <c r="C1311" s="55" t="str">
        <f t="shared" si="20"/>
        <v/>
      </c>
      <c r="D1311" s="55" t="s">
        <v>4062</v>
      </c>
      <c r="E1311" s="56" t="s">
        <v>2549</v>
      </c>
      <c r="F1311" s="56"/>
      <c r="G1311" s="56" t="s">
        <v>17</v>
      </c>
      <c r="H1311" s="56" t="s">
        <v>24</v>
      </c>
      <c r="I1311" s="56" t="s">
        <v>18</v>
      </c>
      <c r="J1311" s="56"/>
      <c r="K1311" s="56">
        <v>5</v>
      </c>
      <c r="L1311" s="56">
        <v>2</v>
      </c>
      <c r="M1311" s="56">
        <v>2</v>
      </c>
      <c r="N1311" s="57" t="s">
        <v>1657</v>
      </c>
    </row>
    <row r="1312" spans="1:14" x14ac:dyDescent="0.15">
      <c r="A1312" s="56" t="s">
        <v>1658</v>
      </c>
      <c r="B1312" s="55">
        <v>2</v>
      </c>
      <c r="C1312" s="55" t="str">
        <f t="shared" si="20"/>
        <v/>
      </c>
      <c r="D1312" s="55">
        <v>2</v>
      </c>
      <c r="E1312" s="56" t="s">
        <v>2549</v>
      </c>
      <c r="F1312" s="56"/>
      <c r="G1312" s="56" t="s">
        <v>17</v>
      </c>
      <c r="H1312" s="56" t="s">
        <v>24</v>
      </c>
      <c r="I1312" s="56" t="s">
        <v>18</v>
      </c>
      <c r="J1312" s="56" t="s">
        <v>35</v>
      </c>
      <c r="K1312" s="56">
        <v>5</v>
      </c>
      <c r="L1312" s="56">
        <v>5</v>
      </c>
      <c r="M1312" s="56">
        <v>5</v>
      </c>
      <c r="N1312" s="57" t="s">
        <v>2552</v>
      </c>
    </row>
    <row r="1313" spans="1:14" x14ac:dyDescent="0.15">
      <c r="A1313" s="52" t="s">
        <v>1659</v>
      </c>
      <c r="B1313" s="52">
        <v>2</v>
      </c>
      <c r="C1313" s="52" t="str">
        <f t="shared" si="20"/>
        <v/>
      </c>
      <c r="D1313" s="52" t="s">
        <v>4062</v>
      </c>
      <c r="E1313" s="53" t="s">
        <v>2549</v>
      </c>
      <c r="F1313" s="53"/>
      <c r="G1313" s="53" t="s">
        <v>17</v>
      </c>
      <c r="H1313" s="53" t="s">
        <v>24</v>
      </c>
      <c r="I1313" s="53" t="s">
        <v>18</v>
      </c>
      <c r="J1313" s="53" t="s">
        <v>59</v>
      </c>
      <c r="K1313" s="53">
        <v>5</v>
      </c>
      <c r="L1313" s="53">
        <v>4</v>
      </c>
      <c r="M1313" s="53">
        <v>4</v>
      </c>
      <c r="N1313" s="54" t="s">
        <v>1545</v>
      </c>
    </row>
    <row r="1314" spans="1:14" x14ac:dyDescent="0.15">
      <c r="A1314" s="56" t="s">
        <v>1660</v>
      </c>
      <c r="B1314" s="55">
        <v>2</v>
      </c>
      <c r="C1314" s="55" t="str">
        <f t="shared" si="20"/>
        <v/>
      </c>
      <c r="D1314" s="55" t="s">
        <v>4062</v>
      </c>
      <c r="E1314" s="56" t="s">
        <v>2549</v>
      </c>
      <c r="F1314" s="56"/>
      <c r="G1314" s="56" t="s">
        <v>17</v>
      </c>
      <c r="H1314" s="56" t="s">
        <v>24</v>
      </c>
      <c r="I1314" s="56" t="s">
        <v>18</v>
      </c>
      <c r="J1314" s="56"/>
      <c r="K1314" s="56">
        <v>5</v>
      </c>
      <c r="L1314" s="56">
        <v>5</v>
      </c>
      <c r="M1314" s="56">
        <v>4</v>
      </c>
      <c r="N1314" s="57" t="s">
        <v>1661</v>
      </c>
    </row>
    <row r="1315" spans="1:14" x14ac:dyDescent="0.15">
      <c r="A1315" s="56" t="s">
        <v>1662</v>
      </c>
      <c r="B1315" s="55">
        <v>2</v>
      </c>
      <c r="C1315" s="55" t="str">
        <f t="shared" si="20"/>
        <v/>
      </c>
      <c r="D1315" s="55" t="s">
        <v>4062</v>
      </c>
      <c r="E1315" s="56" t="s">
        <v>2549</v>
      </c>
      <c r="F1315" s="56"/>
      <c r="G1315" s="56" t="s">
        <v>17</v>
      </c>
      <c r="H1315" s="56" t="s">
        <v>24</v>
      </c>
      <c r="I1315" s="56" t="s">
        <v>18</v>
      </c>
      <c r="J1315" s="56"/>
      <c r="K1315" s="56">
        <v>5</v>
      </c>
      <c r="L1315" s="56">
        <v>2</v>
      </c>
      <c r="M1315" s="56">
        <v>5</v>
      </c>
      <c r="N1315" s="57" t="s">
        <v>1485</v>
      </c>
    </row>
    <row r="1316" spans="1:14" x14ac:dyDescent="0.15">
      <c r="A1316" s="56" t="s">
        <v>1663</v>
      </c>
      <c r="B1316" s="55">
        <v>2</v>
      </c>
      <c r="C1316" s="55" t="str">
        <f t="shared" si="20"/>
        <v/>
      </c>
      <c r="D1316" s="55" t="s">
        <v>4062</v>
      </c>
      <c r="E1316" s="56" t="s">
        <v>2549</v>
      </c>
      <c r="F1316" s="56"/>
      <c r="G1316" s="56" t="s">
        <v>17</v>
      </c>
      <c r="H1316" s="56" t="s">
        <v>34</v>
      </c>
      <c r="I1316" s="56" t="s">
        <v>18</v>
      </c>
      <c r="J1316" s="56"/>
      <c r="K1316" s="56">
        <v>5</v>
      </c>
      <c r="L1316" s="56">
        <v>3</v>
      </c>
      <c r="M1316" s="56">
        <v>3</v>
      </c>
      <c r="N1316" s="57" t="s">
        <v>1664</v>
      </c>
    </row>
    <row r="1317" spans="1:14" x14ac:dyDescent="0.15">
      <c r="A1317" s="56" t="s">
        <v>1665</v>
      </c>
      <c r="B1317" s="55">
        <v>1</v>
      </c>
      <c r="C1317" s="55" t="str">
        <f t="shared" si="20"/>
        <v/>
      </c>
      <c r="D1317" s="55" t="s">
        <v>4062</v>
      </c>
      <c r="E1317" s="56" t="s">
        <v>2549</v>
      </c>
      <c r="F1317" s="56"/>
      <c r="G1317" s="56" t="s">
        <v>17</v>
      </c>
      <c r="H1317" s="56" t="s">
        <v>231</v>
      </c>
      <c r="I1317" s="56" t="s">
        <v>18</v>
      </c>
      <c r="J1317" s="56"/>
      <c r="K1317" s="56">
        <v>5</v>
      </c>
      <c r="L1317" s="56">
        <v>5</v>
      </c>
      <c r="M1317" s="56">
        <v>3</v>
      </c>
      <c r="N1317" s="57" t="s">
        <v>1666</v>
      </c>
    </row>
    <row r="1318" spans="1:14" x14ac:dyDescent="0.15">
      <c r="A1318" s="52" t="s">
        <v>1667</v>
      </c>
      <c r="B1318" s="52">
        <v>2</v>
      </c>
      <c r="C1318" s="52" t="str">
        <f t="shared" si="20"/>
        <v/>
      </c>
      <c r="D1318" s="52" t="s">
        <v>4062</v>
      </c>
      <c r="E1318" s="53" t="s">
        <v>2549</v>
      </c>
      <c r="F1318" s="53"/>
      <c r="G1318" s="53" t="s">
        <v>17</v>
      </c>
      <c r="H1318" s="53" t="s">
        <v>24</v>
      </c>
      <c r="I1318" s="53" t="s">
        <v>18</v>
      </c>
      <c r="J1318" s="53"/>
      <c r="K1318" s="53">
        <v>6</v>
      </c>
      <c r="L1318" s="53">
        <v>5</v>
      </c>
      <c r="M1318" s="53">
        <v>3</v>
      </c>
      <c r="N1318" s="54" t="s">
        <v>1668</v>
      </c>
    </row>
    <row r="1319" spans="1:14" x14ac:dyDescent="0.15">
      <c r="A1319" s="52" t="s">
        <v>1669</v>
      </c>
      <c r="B1319" s="52">
        <v>2</v>
      </c>
      <c r="C1319" s="52" t="str">
        <f t="shared" si="20"/>
        <v/>
      </c>
      <c r="D1319" s="52" t="s">
        <v>4062</v>
      </c>
      <c r="E1319" s="53" t="s">
        <v>2549</v>
      </c>
      <c r="F1319" s="53"/>
      <c r="G1319" s="53" t="s">
        <v>17</v>
      </c>
      <c r="H1319" s="53" t="s">
        <v>24</v>
      </c>
      <c r="I1319" s="53" t="s">
        <v>18</v>
      </c>
      <c r="J1319" s="53"/>
      <c r="K1319" s="53">
        <v>6</v>
      </c>
      <c r="L1319" s="53">
        <v>4</v>
      </c>
      <c r="M1319" s="53">
        <v>4</v>
      </c>
      <c r="N1319" s="54" t="s">
        <v>1019</v>
      </c>
    </row>
    <row r="1320" spans="1:14" x14ac:dyDescent="0.15">
      <c r="A1320" s="56" t="s">
        <v>1670</v>
      </c>
      <c r="B1320" s="55">
        <v>2</v>
      </c>
      <c r="C1320" s="55" t="str">
        <f t="shared" si="20"/>
        <v/>
      </c>
      <c r="D1320" s="55">
        <v>2</v>
      </c>
      <c r="E1320" s="56" t="s">
        <v>2549</v>
      </c>
      <c r="F1320" s="56"/>
      <c r="G1320" s="56" t="s">
        <v>17</v>
      </c>
      <c r="H1320" s="56" t="s">
        <v>34</v>
      </c>
      <c r="I1320" s="56" t="s">
        <v>18</v>
      </c>
      <c r="J1320" s="56" t="s">
        <v>35</v>
      </c>
      <c r="K1320" s="56">
        <v>6</v>
      </c>
      <c r="L1320" s="56">
        <v>6</v>
      </c>
      <c r="M1320" s="56">
        <v>5</v>
      </c>
      <c r="N1320" s="57" t="s">
        <v>1671</v>
      </c>
    </row>
    <row r="1321" spans="1:14" x14ac:dyDescent="0.15">
      <c r="A1321" s="56" t="s">
        <v>1672</v>
      </c>
      <c r="B1321" s="55">
        <v>1</v>
      </c>
      <c r="C1321" s="55" t="str">
        <f t="shared" si="20"/>
        <v/>
      </c>
      <c r="D1321" s="55" t="s">
        <v>4062</v>
      </c>
      <c r="E1321" s="56" t="s">
        <v>2549</v>
      </c>
      <c r="F1321" s="56"/>
      <c r="G1321" s="56" t="s">
        <v>17</v>
      </c>
      <c r="H1321" s="56" t="s">
        <v>231</v>
      </c>
      <c r="I1321" s="56" t="s">
        <v>18</v>
      </c>
      <c r="J1321" s="56"/>
      <c r="K1321" s="56">
        <v>6</v>
      </c>
      <c r="L1321" s="56">
        <v>6</v>
      </c>
      <c r="M1321" s="56">
        <v>6</v>
      </c>
      <c r="N1321" s="57" t="s">
        <v>1673</v>
      </c>
    </row>
    <row r="1322" spans="1:14" x14ac:dyDescent="0.15">
      <c r="A1322" s="56" t="s">
        <v>3558</v>
      </c>
      <c r="B1322" s="55">
        <v>1</v>
      </c>
      <c r="C1322" s="55" t="str">
        <f t="shared" si="20"/>
        <v/>
      </c>
      <c r="D1322" s="55">
        <v>1</v>
      </c>
      <c r="E1322" s="56" t="s">
        <v>2549</v>
      </c>
      <c r="F1322" s="56"/>
      <c r="G1322" s="56" t="s">
        <v>17</v>
      </c>
      <c r="H1322" s="56" t="s">
        <v>231</v>
      </c>
      <c r="I1322" s="56" t="s">
        <v>18</v>
      </c>
      <c r="J1322" s="56"/>
      <c r="K1322" s="56">
        <v>6</v>
      </c>
      <c r="L1322" s="56">
        <v>4</v>
      </c>
      <c r="M1322" s="56">
        <v>6</v>
      </c>
      <c r="N1322" s="57" t="s">
        <v>2587</v>
      </c>
    </row>
    <row r="1323" spans="1:14" x14ac:dyDescent="0.15">
      <c r="A1323" s="56" t="s">
        <v>1674</v>
      </c>
      <c r="B1323" s="55">
        <v>2</v>
      </c>
      <c r="C1323" s="55" t="str">
        <f t="shared" si="20"/>
        <v/>
      </c>
      <c r="D1323" s="55" t="s">
        <v>4062</v>
      </c>
      <c r="E1323" s="56" t="s">
        <v>2549</v>
      </c>
      <c r="F1323" s="56"/>
      <c r="G1323" s="56" t="s">
        <v>17</v>
      </c>
      <c r="H1323" s="56" t="s">
        <v>231</v>
      </c>
      <c r="I1323" s="56" t="s">
        <v>18</v>
      </c>
      <c r="J1323" s="56"/>
      <c r="K1323" s="56">
        <v>6</v>
      </c>
      <c r="L1323" s="56">
        <v>5</v>
      </c>
      <c r="M1323" s="56">
        <v>5</v>
      </c>
      <c r="N1323" s="57" t="s">
        <v>2589</v>
      </c>
    </row>
    <row r="1324" spans="1:14" x14ac:dyDescent="0.15">
      <c r="A1324" s="56" t="s">
        <v>1675</v>
      </c>
      <c r="B1324" s="55">
        <v>0</v>
      </c>
      <c r="C1324" s="55" t="str">
        <f t="shared" si="20"/>
        <v/>
      </c>
      <c r="D1324" s="55" t="s">
        <v>4062</v>
      </c>
      <c r="E1324" s="56" t="s">
        <v>2549</v>
      </c>
      <c r="F1324" s="56"/>
      <c r="G1324" s="56" t="s">
        <v>17</v>
      </c>
      <c r="H1324" s="56" t="s">
        <v>24</v>
      </c>
      <c r="I1324" s="56" t="s">
        <v>18</v>
      </c>
      <c r="J1324" s="56"/>
      <c r="K1324" s="56">
        <v>8</v>
      </c>
      <c r="L1324" s="56">
        <v>5</v>
      </c>
      <c r="M1324" s="56">
        <v>5</v>
      </c>
      <c r="N1324" s="57" t="s">
        <v>2588</v>
      </c>
    </row>
    <row r="1325" spans="1:14" x14ac:dyDescent="0.15">
      <c r="A1325" s="56" t="s">
        <v>1676</v>
      </c>
      <c r="B1325" s="55">
        <v>1</v>
      </c>
      <c r="C1325" s="55" t="str">
        <f t="shared" si="20"/>
        <v/>
      </c>
      <c r="D1325" s="55">
        <v>1</v>
      </c>
      <c r="E1325" s="56" t="s">
        <v>2549</v>
      </c>
      <c r="F1325" s="56"/>
      <c r="G1325" s="56" t="s">
        <v>17</v>
      </c>
      <c r="H1325" s="56" t="s">
        <v>30</v>
      </c>
      <c r="I1325" s="56" t="s">
        <v>18</v>
      </c>
      <c r="J1325" s="56"/>
      <c r="K1325" s="56">
        <v>8</v>
      </c>
      <c r="L1325" s="56">
        <v>8</v>
      </c>
      <c r="M1325" s="56">
        <v>8</v>
      </c>
      <c r="N1325" s="57" t="s">
        <v>2579</v>
      </c>
    </row>
    <row r="1326" spans="1:14" x14ac:dyDescent="0.15">
      <c r="A1326" s="52" t="s">
        <v>2667</v>
      </c>
      <c r="B1326" s="52">
        <v>2</v>
      </c>
      <c r="C1326" s="52" t="str">
        <f t="shared" si="20"/>
        <v/>
      </c>
      <c r="D1326" s="52" t="s">
        <v>4062</v>
      </c>
      <c r="E1326" s="53" t="s">
        <v>2662</v>
      </c>
      <c r="F1326" s="53"/>
      <c r="G1326" s="53" t="s">
        <v>44</v>
      </c>
      <c r="H1326" s="53" t="s">
        <v>24</v>
      </c>
      <c r="I1326" s="53" t="s">
        <v>20</v>
      </c>
      <c r="J1326" s="53"/>
      <c r="K1326" s="53">
        <v>1</v>
      </c>
      <c r="L1326" s="53">
        <v>0</v>
      </c>
      <c r="M1326" s="53">
        <v>0</v>
      </c>
      <c r="N1326" s="54" t="s">
        <v>2668</v>
      </c>
    </row>
    <row r="1327" spans="1:14" x14ac:dyDescent="0.15">
      <c r="A1327" s="52" t="s">
        <v>1677</v>
      </c>
      <c r="B1327" s="52">
        <v>2</v>
      </c>
      <c r="C1327" s="52" t="str">
        <f t="shared" si="20"/>
        <v/>
      </c>
      <c r="D1327" s="52">
        <v>2</v>
      </c>
      <c r="E1327" s="53" t="s">
        <v>2662</v>
      </c>
      <c r="F1327" s="53"/>
      <c r="G1327" s="53" t="s">
        <v>44</v>
      </c>
      <c r="H1327" s="53" t="s">
        <v>34</v>
      </c>
      <c r="I1327" s="53" t="s">
        <v>20</v>
      </c>
      <c r="J1327" s="53"/>
      <c r="K1327" s="53">
        <v>1</v>
      </c>
      <c r="L1327" s="53">
        <v>0</v>
      </c>
      <c r="M1327" s="53">
        <v>0</v>
      </c>
      <c r="N1327" s="54" t="s">
        <v>3698</v>
      </c>
    </row>
    <row r="1328" spans="1:14" x14ac:dyDescent="0.15">
      <c r="A1328" s="52" t="s">
        <v>1678</v>
      </c>
      <c r="B1328" s="52">
        <v>2</v>
      </c>
      <c r="C1328" s="52" t="str">
        <f t="shared" si="20"/>
        <v/>
      </c>
      <c r="D1328" s="52">
        <v>2</v>
      </c>
      <c r="E1328" s="53" t="s">
        <v>2662</v>
      </c>
      <c r="F1328" s="53"/>
      <c r="G1328" s="53" t="s">
        <v>44</v>
      </c>
      <c r="H1328" s="53" t="s">
        <v>34</v>
      </c>
      <c r="I1328" s="53" t="s">
        <v>18</v>
      </c>
      <c r="J1328" s="53"/>
      <c r="K1328" s="53">
        <v>3</v>
      </c>
      <c r="L1328" s="53">
        <v>3</v>
      </c>
      <c r="M1328" s="53">
        <v>1</v>
      </c>
      <c r="N1328" s="54" t="s">
        <v>1300</v>
      </c>
    </row>
    <row r="1329" spans="1:14" x14ac:dyDescent="0.15">
      <c r="A1329" s="52" t="s">
        <v>1679</v>
      </c>
      <c r="B1329" s="52">
        <v>2</v>
      </c>
      <c r="C1329" s="52" t="str">
        <f t="shared" si="20"/>
        <v/>
      </c>
      <c r="D1329" s="52">
        <v>2</v>
      </c>
      <c r="E1329" s="53" t="s">
        <v>2662</v>
      </c>
      <c r="F1329" s="53"/>
      <c r="G1329" s="53" t="s">
        <v>44</v>
      </c>
      <c r="H1329" s="53" t="s">
        <v>24</v>
      </c>
      <c r="I1329" s="53" t="s">
        <v>18</v>
      </c>
      <c r="J1329" s="53"/>
      <c r="K1329" s="53">
        <v>4</v>
      </c>
      <c r="L1329" s="53">
        <v>3</v>
      </c>
      <c r="M1329" s="53">
        <v>6</v>
      </c>
      <c r="N1329" s="54" t="s">
        <v>2669</v>
      </c>
    </row>
    <row r="1330" spans="1:14" x14ac:dyDescent="0.15">
      <c r="A1330" s="52" t="s">
        <v>1680</v>
      </c>
      <c r="B1330" s="52">
        <v>2</v>
      </c>
      <c r="C1330" s="52" t="str">
        <f t="shared" si="20"/>
        <v/>
      </c>
      <c r="D1330" s="52">
        <v>2</v>
      </c>
      <c r="E1330" s="53" t="s">
        <v>2662</v>
      </c>
      <c r="F1330" s="53"/>
      <c r="G1330" s="53" t="s">
        <v>44</v>
      </c>
      <c r="H1330" s="53" t="s">
        <v>24</v>
      </c>
      <c r="I1330" s="53" t="s">
        <v>20</v>
      </c>
      <c r="J1330" s="53"/>
      <c r="K1330" s="53">
        <v>4</v>
      </c>
      <c r="L1330" s="53">
        <v>0</v>
      </c>
      <c r="M1330" s="53">
        <v>0</v>
      </c>
      <c r="N1330" s="54" t="s">
        <v>2695</v>
      </c>
    </row>
    <row r="1331" spans="1:14" x14ac:dyDescent="0.15">
      <c r="A1331" s="55" t="s">
        <v>1681</v>
      </c>
      <c r="B1331" s="55">
        <v>2</v>
      </c>
      <c r="C1331" s="52" t="str">
        <f t="shared" si="20"/>
        <v/>
      </c>
      <c r="D1331" s="52">
        <v>2</v>
      </c>
      <c r="E1331" s="56" t="s">
        <v>2662</v>
      </c>
      <c r="F1331" s="56"/>
      <c r="G1331" s="56" t="s">
        <v>44</v>
      </c>
      <c r="H1331" s="56" t="s">
        <v>231</v>
      </c>
      <c r="I1331" s="56" t="s">
        <v>20</v>
      </c>
      <c r="J1331" s="56"/>
      <c r="K1331" s="56">
        <v>4</v>
      </c>
      <c r="L1331" s="56">
        <v>0</v>
      </c>
      <c r="M1331" s="56">
        <v>0</v>
      </c>
      <c r="N1331" s="57" t="s">
        <v>2670</v>
      </c>
    </row>
    <row r="1332" spans="1:14" x14ac:dyDescent="0.15">
      <c r="A1332" s="52" t="s">
        <v>1682</v>
      </c>
      <c r="B1332" s="52">
        <v>1</v>
      </c>
      <c r="C1332" s="52" t="str">
        <f t="shared" si="20"/>
        <v/>
      </c>
      <c r="D1332" s="52" t="s">
        <v>4062</v>
      </c>
      <c r="E1332" s="53" t="s">
        <v>2662</v>
      </c>
      <c r="F1332" s="53"/>
      <c r="G1332" s="53" t="s">
        <v>44</v>
      </c>
      <c r="H1332" s="53" t="s">
        <v>231</v>
      </c>
      <c r="I1332" s="53" t="s">
        <v>18</v>
      </c>
      <c r="J1332" s="53"/>
      <c r="K1332" s="53">
        <v>4</v>
      </c>
      <c r="L1332" s="53">
        <v>3</v>
      </c>
      <c r="M1332" s="53">
        <v>5</v>
      </c>
      <c r="N1332" s="54" t="s">
        <v>2671</v>
      </c>
    </row>
    <row r="1333" spans="1:14" x14ac:dyDescent="0.15">
      <c r="A1333" s="52" t="s">
        <v>2713</v>
      </c>
      <c r="B1333" s="52">
        <v>0</v>
      </c>
      <c r="C1333" s="52" t="str">
        <f t="shared" si="20"/>
        <v/>
      </c>
      <c r="D1333" s="52" t="s">
        <v>4062</v>
      </c>
      <c r="E1333" s="53" t="s">
        <v>2662</v>
      </c>
      <c r="F1333" s="53"/>
      <c r="G1333" s="53" t="s">
        <v>44</v>
      </c>
      <c r="H1333" s="53" t="s">
        <v>30</v>
      </c>
      <c r="I1333" s="53" t="s">
        <v>87</v>
      </c>
      <c r="J1333" s="53"/>
      <c r="K1333" s="53">
        <v>4</v>
      </c>
      <c r="L1333" s="53">
        <v>1</v>
      </c>
      <c r="M1333" s="53">
        <v>0</v>
      </c>
      <c r="N1333" s="54" t="s">
        <v>4045</v>
      </c>
    </row>
    <row r="1334" spans="1:14" x14ac:dyDescent="0.15">
      <c r="A1334" s="52" t="s">
        <v>1683</v>
      </c>
      <c r="B1334" s="52">
        <v>1</v>
      </c>
      <c r="C1334" s="52" t="str">
        <f t="shared" si="20"/>
        <v/>
      </c>
      <c r="D1334" s="52" t="s">
        <v>4062</v>
      </c>
      <c r="E1334" s="53" t="s">
        <v>2662</v>
      </c>
      <c r="F1334" s="53"/>
      <c r="G1334" s="53" t="s">
        <v>44</v>
      </c>
      <c r="H1334" s="53" t="s">
        <v>30</v>
      </c>
      <c r="I1334" s="53" t="s">
        <v>18</v>
      </c>
      <c r="J1334" s="53"/>
      <c r="K1334" s="53">
        <v>5</v>
      </c>
      <c r="L1334" s="53">
        <v>2</v>
      </c>
      <c r="M1334" s="53">
        <v>4</v>
      </c>
      <c r="N1334" s="54" t="s">
        <v>1684</v>
      </c>
    </row>
    <row r="1335" spans="1:14" x14ac:dyDescent="0.15">
      <c r="A1335" s="55" t="s">
        <v>1685</v>
      </c>
      <c r="B1335" s="55">
        <v>2</v>
      </c>
      <c r="C1335" s="52" t="str">
        <f t="shared" si="20"/>
        <v/>
      </c>
      <c r="D1335" s="52" t="s">
        <v>4062</v>
      </c>
      <c r="E1335" s="56" t="s">
        <v>2662</v>
      </c>
      <c r="F1335" s="56"/>
      <c r="G1335" s="56" t="s">
        <v>44</v>
      </c>
      <c r="H1335" s="56" t="s">
        <v>34</v>
      </c>
      <c r="I1335" s="56" t="s">
        <v>18</v>
      </c>
      <c r="J1335" s="56" t="s">
        <v>59</v>
      </c>
      <c r="K1335" s="56">
        <v>8</v>
      </c>
      <c r="L1335" s="56">
        <v>3</v>
      </c>
      <c r="M1335" s="56">
        <v>5</v>
      </c>
      <c r="N1335" s="57" t="s">
        <v>2697</v>
      </c>
    </row>
    <row r="1336" spans="1:14" x14ac:dyDescent="0.15">
      <c r="A1336" s="52" t="s">
        <v>1686</v>
      </c>
      <c r="B1336" s="52">
        <v>2</v>
      </c>
      <c r="C1336" s="52" t="str">
        <f t="shared" si="20"/>
        <v/>
      </c>
      <c r="D1336" s="52">
        <v>2</v>
      </c>
      <c r="E1336" s="53" t="s">
        <v>2662</v>
      </c>
      <c r="F1336" s="53"/>
      <c r="G1336" s="53" t="s">
        <v>55</v>
      </c>
      <c r="H1336" s="53" t="s">
        <v>24</v>
      </c>
      <c r="I1336" s="53" t="s">
        <v>87</v>
      </c>
      <c r="J1336" s="53"/>
      <c r="K1336" s="53">
        <v>1</v>
      </c>
      <c r="L1336" s="53">
        <v>1</v>
      </c>
      <c r="M1336" s="53">
        <v>0</v>
      </c>
      <c r="N1336" s="54" t="s">
        <v>2295</v>
      </c>
    </row>
    <row r="1337" spans="1:14" x14ac:dyDescent="0.15">
      <c r="A1337" s="55" t="s">
        <v>1687</v>
      </c>
      <c r="B1337" s="55">
        <v>1</v>
      </c>
      <c r="C1337" s="52">
        <f t="shared" si="20"/>
        <v>1</v>
      </c>
      <c r="D1337" s="52">
        <v>2</v>
      </c>
      <c r="E1337" s="56" t="s">
        <v>2662</v>
      </c>
      <c r="F1337" s="56"/>
      <c r="G1337" s="56" t="s">
        <v>55</v>
      </c>
      <c r="H1337" s="56" t="s">
        <v>34</v>
      </c>
      <c r="I1337" s="56" t="s">
        <v>20</v>
      </c>
      <c r="J1337" s="56"/>
      <c r="K1337" s="56">
        <v>2</v>
      </c>
      <c r="L1337" s="56">
        <v>0</v>
      </c>
      <c r="M1337" s="56">
        <v>0</v>
      </c>
      <c r="N1337" s="57" t="s">
        <v>2672</v>
      </c>
    </row>
    <row r="1338" spans="1:14" x14ac:dyDescent="0.15">
      <c r="A1338" s="55" t="s">
        <v>1688</v>
      </c>
      <c r="B1338" s="55">
        <v>2</v>
      </c>
      <c r="C1338" s="52" t="str">
        <f t="shared" si="20"/>
        <v/>
      </c>
      <c r="D1338" s="52" t="s">
        <v>4062</v>
      </c>
      <c r="E1338" s="56" t="s">
        <v>2662</v>
      </c>
      <c r="F1338" s="56"/>
      <c r="G1338" s="56" t="s">
        <v>55</v>
      </c>
      <c r="H1338" s="56" t="s">
        <v>24</v>
      </c>
      <c r="I1338" s="56" t="s">
        <v>18</v>
      </c>
      <c r="J1338" s="56" t="s">
        <v>59</v>
      </c>
      <c r="K1338" s="56">
        <v>3</v>
      </c>
      <c r="L1338" s="56">
        <v>2</v>
      </c>
      <c r="M1338" s="56">
        <v>4</v>
      </c>
      <c r="N1338" s="57" t="s">
        <v>680</v>
      </c>
    </row>
    <row r="1339" spans="1:14" x14ac:dyDescent="0.15">
      <c r="A1339" s="55" t="s">
        <v>1689</v>
      </c>
      <c r="B1339" s="55">
        <v>2</v>
      </c>
      <c r="C1339" s="52" t="str">
        <f t="shared" si="20"/>
        <v/>
      </c>
      <c r="D1339" s="52">
        <v>2</v>
      </c>
      <c r="E1339" s="56" t="s">
        <v>2662</v>
      </c>
      <c r="F1339" s="56"/>
      <c r="G1339" s="56" t="s">
        <v>55</v>
      </c>
      <c r="H1339" s="56" t="s">
        <v>24</v>
      </c>
      <c r="I1339" s="56" t="s">
        <v>20</v>
      </c>
      <c r="J1339" s="56"/>
      <c r="K1339" s="56">
        <v>4</v>
      </c>
      <c r="L1339" s="56">
        <v>0</v>
      </c>
      <c r="M1339" s="56">
        <v>0</v>
      </c>
      <c r="N1339" s="57" t="s">
        <v>3701</v>
      </c>
    </row>
    <row r="1340" spans="1:14" x14ac:dyDescent="0.15">
      <c r="A1340" s="52" t="s">
        <v>1690</v>
      </c>
      <c r="B1340" s="52">
        <v>2</v>
      </c>
      <c r="C1340" s="52" t="str">
        <f t="shared" si="20"/>
        <v/>
      </c>
      <c r="D1340" s="52">
        <v>2</v>
      </c>
      <c r="E1340" s="53" t="s">
        <v>2662</v>
      </c>
      <c r="F1340" s="53"/>
      <c r="G1340" s="53" t="s">
        <v>55</v>
      </c>
      <c r="H1340" s="53" t="s">
        <v>34</v>
      </c>
      <c r="I1340" s="53" t="s">
        <v>20</v>
      </c>
      <c r="J1340" s="53"/>
      <c r="K1340" s="53">
        <v>5</v>
      </c>
      <c r="L1340" s="53">
        <v>0</v>
      </c>
      <c r="M1340" s="53">
        <v>0</v>
      </c>
      <c r="N1340" s="54" t="s">
        <v>3702</v>
      </c>
    </row>
    <row r="1341" spans="1:14" x14ac:dyDescent="0.15">
      <c r="A1341" s="52" t="s">
        <v>1691</v>
      </c>
      <c r="B1341" s="52">
        <v>2</v>
      </c>
      <c r="C1341" s="52" t="str">
        <f t="shared" si="20"/>
        <v/>
      </c>
      <c r="D1341" s="52">
        <v>2</v>
      </c>
      <c r="E1341" s="53" t="s">
        <v>2662</v>
      </c>
      <c r="F1341" s="53"/>
      <c r="G1341" s="53" t="s">
        <v>55</v>
      </c>
      <c r="H1341" s="53" t="s">
        <v>34</v>
      </c>
      <c r="I1341" s="53" t="s">
        <v>18</v>
      </c>
      <c r="J1341" s="53"/>
      <c r="K1341" s="53">
        <v>6</v>
      </c>
      <c r="L1341" s="53">
        <v>5</v>
      </c>
      <c r="M1341" s="53">
        <v>4</v>
      </c>
      <c r="N1341" s="54" t="s">
        <v>4047</v>
      </c>
    </row>
    <row r="1342" spans="1:14" x14ac:dyDescent="0.15">
      <c r="A1342" s="52" t="s">
        <v>1692</v>
      </c>
      <c r="B1342" s="52">
        <v>1</v>
      </c>
      <c r="C1342" s="52">
        <f t="shared" si="20"/>
        <v>1</v>
      </c>
      <c r="D1342" s="52">
        <v>2</v>
      </c>
      <c r="E1342" s="53" t="s">
        <v>2662</v>
      </c>
      <c r="F1342" s="53"/>
      <c r="G1342" s="53" t="s">
        <v>55</v>
      </c>
      <c r="H1342" s="53" t="s">
        <v>231</v>
      </c>
      <c r="I1342" s="53" t="s">
        <v>20</v>
      </c>
      <c r="J1342" s="53"/>
      <c r="K1342" s="53">
        <v>6</v>
      </c>
      <c r="L1342" s="53">
        <v>0</v>
      </c>
      <c r="M1342" s="53">
        <v>0</v>
      </c>
      <c r="N1342" s="54" t="s">
        <v>1693</v>
      </c>
    </row>
    <row r="1343" spans="1:14" x14ac:dyDescent="0.15">
      <c r="A1343" s="52" t="s">
        <v>1694</v>
      </c>
      <c r="B1343" s="52">
        <v>0</v>
      </c>
      <c r="C1343" s="52" t="str">
        <f t="shared" si="20"/>
        <v/>
      </c>
      <c r="D1343" s="52" t="s">
        <v>4062</v>
      </c>
      <c r="E1343" s="53" t="s">
        <v>2662</v>
      </c>
      <c r="F1343" s="53"/>
      <c r="G1343" s="53" t="s">
        <v>55</v>
      </c>
      <c r="H1343" s="53" t="s">
        <v>231</v>
      </c>
      <c r="I1343" s="53" t="s">
        <v>20</v>
      </c>
      <c r="J1343" s="53"/>
      <c r="K1343" s="53">
        <v>7</v>
      </c>
      <c r="L1343" s="53">
        <v>0</v>
      </c>
      <c r="M1343" s="53">
        <v>0</v>
      </c>
      <c r="N1343" s="54" t="s">
        <v>1695</v>
      </c>
    </row>
    <row r="1344" spans="1:14" x14ac:dyDescent="0.15">
      <c r="A1344" s="52" t="s">
        <v>1696</v>
      </c>
      <c r="B1344" s="52">
        <v>0</v>
      </c>
      <c r="C1344" s="52" t="str">
        <f t="shared" si="20"/>
        <v/>
      </c>
      <c r="D1344" s="52" t="s">
        <v>4062</v>
      </c>
      <c r="E1344" s="53" t="s">
        <v>2662</v>
      </c>
      <c r="F1344" s="53"/>
      <c r="G1344" s="53" t="s">
        <v>55</v>
      </c>
      <c r="H1344" s="53" t="s">
        <v>30</v>
      </c>
      <c r="I1344" s="53" t="s">
        <v>87</v>
      </c>
      <c r="J1344" s="53"/>
      <c r="K1344" s="53">
        <v>7</v>
      </c>
      <c r="L1344" s="53">
        <v>4</v>
      </c>
      <c r="M1344" s="53">
        <v>0</v>
      </c>
      <c r="N1344" s="54" t="s">
        <v>1697</v>
      </c>
    </row>
    <row r="1345" spans="1:14" x14ac:dyDescent="0.15">
      <c r="A1345" s="52" t="s">
        <v>1698</v>
      </c>
      <c r="B1345" s="52">
        <v>1</v>
      </c>
      <c r="C1345" s="52" t="str">
        <f t="shared" si="20"/>
        <v/>
      </c>
      <c r="D1345" s="52">
        <v>1</v>
      </c>
      <c r="E1345" s="53" t="s">
        <v>2662</v>
      </c>
      <c r="F1345" s="53"/>
      <c r="G1345" s="53" t="s">
        <v>55</v>
      </c>
      <c r="H1345" s="53" t="s">
        <v>30</v>
      </c>
      <c r="I1345" s="53" t="s">
        <v>18</v>
      </c>
      <c r="J1345" s="53"/>
      <c r="K1345" s="53">
        <v>8</v>
      </c>
      <c r="L1345" s="53">
        <v>6</v>
      </c>
      <c r="M1345" s="53">
        <v>6</v>
      </c>
      <c r="N1345" s="54" t="s">
        <v>1699</v>
      </c>
    </row>
    <row r="1346" spans="1:14" x14ac:dyDescent="0.15">
      <c r="A1346" s="55" t="s">
        <v>1713</v>
      </c>
      <c r="B1346" s="55">
        <v>2</v>
      </c>
      <c r="C1346" s="52" t="str">
        <f t="shared" si="20"/>
        <v/>
      </c>
      <c r="D1346" s="52" t="s">
        <v>4062</v>
      </c>
      <c r="E1346" s="56" t="s">
        <v>2662</v>
      </c>
      <c r="F1346" s="56"/>
      <c r="G1346" s="56" t="s">
        <v>23</v>
      </c>
      <c r="H1346" s="56" t="s">
        <v>24</v>
      </c>
      <c r="I1346" s="56" t="s">
        <v>20</v>
      </c>
      <c r="J1346" s="56"/>
      <c r="K1346" s="56">
        <v>0</v>
      </c>
      <c r="L1346" s="56">
        <v>0</v>
      </c>
      <c r="M1346" s="56">
        <v>0</v>
      </c>
      <c r="N1346" s="57" t="s">
        <v>1714</v>
      </c>
    </row>
    <row r="1347" spans="1:14" x14ac:dyDescent="0.15">
      <c r="A1347" s="52" t="s">
        <v>1700</v>
      </c>
      <c r="B1347" s="52">
        <v>2</v>
      </c>
      <c r="C1347" s="52" t="str">
        <f t="shared" ref="C1347:C1410" si="21">IF(D1347="","",IF(D1347&gt;B1347,D1347-B1347,""))</f>
        <v/>
      </c>
      <c r="D1347" s="52">
        <v>2</v>
      </c>
      <c r="E1347" s="53" t="s">
        <v>2662</v>
      </c>
      <c r="F1347" s="53"/>
      <c r="G1347" s="53" t="s">
        <v>23</v>
      </c>
      <c r="H1347" s="53" t="s">
        <v>24</v>
      </c>
      <c r="I1347" s="53" t="s">
        <v>18</v>
      </c>
      <c r="J1347" s="53" t="s">
        <v>38</v>
      </c>
      <c r="K1347" s="53">
        <v>1</v>
      </c>
      <c r="L1347" s="53">
        <v>1</v>
      </c>
      <c r="M1347" s="53">
        <v>2</v>
      </c>
      <c r="N1347" s="54" t="s">
        <v>1701</v>
      </c>
    </row>
    <row r="1348" spans="1:14" x14ac:dyDescent="0.15">
      <c r="A1348" s="52" t="s">
        <v>1702</v>
      </c>
      <c r="B1348" s="52">
        <v>2</v>
      </c>
      <c r="C1348" s="52" t="str">
        <f t="shared" si="21"/>
        <v/>
      </c>
      <c r="D1348" s="52">
        <v>2</v>
      </c>
      <c r="E1348" s="53" t="s">
        <v>2662</v>
      </c>
      <c r="F1348" s="53"/>
      <c r="G1348" s="53" t="s">
        <v>23</v>
      </c>
      <c r="H1348" s="53" t="s">
        <v>24</v>
      </c>
      <c r="I1348" s="53" t="s">
        <v>18</v>
      </c>
      <c r="J1348" s="53" t="s">
        <v>59</v>
      </c>
      <c r="K1348" s="53">
        <v>2</v>
      </c>
      <c r="L1348" s="53">
        <v>2</v>
      </c>
      <c r="M1348" s="53">
        <v>2</v>
      </c>
      <c r="N1348" s="54" t="s">
        <v>1703</v>
      </c>
    </row>
    <row r="1349" spans="1:14" x14ac:dyDescent="0.15">
      <c r="A1349" s="55" t="s">
        <v>1704</v>
      </c>
      <c r="B1349" s="55">
        <v>2</v>
      </c>
      <c r="C1349" s="52" t="str">
        <f t="shared" si="21"/>
        <v/>
      </c>
      <c r="D1349" s="52">
        <v>2</v>
      </c>
      <c r="E1349" s="56" t="s">
        <v>2662</v>
      </c>
      <c r="F1349" s="56"/>
      <c r="G1349" s="56" t="s">
        <v>23</v>
      </c>
      <c r="H1349" s="56" t="s">
        <v>34</v>
      </c>
      <c r="I1349" s="56" t="s">
        <v>20</v>
      </c>
      <c r="J1349" s="56"/>
      <c r="K1349" s="56">
        <v>2</v>
      </c>
      <c r="L1349" s="56">
        <v>0</v>
      </c>
      <c r="M1349" s="56">
        <v>0</v>
      </c>
      <c r="N1349" s="57" t="s">
        <v>3705</v>
      </c>
    </row>
    <row r="1350" spans="1:14" x14ac:dyDescent="0.15">
      <c r="A1350" s="55" t="s">
        <v>1705</v>
      </c>
      <c r="B1350" s="55">
        <v>2</v>
      </c>
      <c r="C1350" s="52" t="str">
        <f t="shared" si="21"/>
        <v/>
      </c>
      <c r="D1350" s="52">
        <v>2</v>
      </c>
      <c r="E1350" s="56" t="s">
        <v>2662</v>
      </c>
      <c r="F1350" s="56"/>
      <c r="G1350" s="56" t="s">
        <v>23</v>
      </c>
      <c r="H1350" s="56" t="s">
        <v>34</v>
      </c>
      <c r="I1350" s="56" t="s">
        <v>20</v>
      </c>
      <c r="J1350" s="56"/>
      <c r="K1350" s="56">
        <v>3</v>
      </c>
      <c r="L1350" s="56">
        <v>0</v>
      </c>
      <c r="M1350" s="56">
        <v>0</v>
      </c>
      <c r="N1350" s="57" t="s">
        <v>3704</v>
      </c>
    </row>
    <row r="1351" spans="1:14" x14ac:dyDescent="0.15">
      <c r="A1351" s="52" t="s">
        <v>1706</v>
      </c>
      <c r="B1351" s="52">
        <v>2</v>
      </c>
      <c r="C1351" s="52" t="str">
        <f t="shared" si="21"/>
        <v/>
      </c>
      <c r="D1351" s="52">
        <v>2</v>
      </c>
      <c r="E1351" s="53" t="s">
        <v>2662</v>
      </c>
      <c r="F1351" s="53"/>
      <c r="G1351" s="53" t="s">
        <v>23</v>
      </c>
      <c r="H1351" s="53" t="s">
        <v>34</v>
      </c>
      <c r="I1351" s="53" t="s">
        <v>18</v>
      </c>
      <c r="J1351" s="53" t="s">
        <v>38</v>
      </c>
      <c r="K1351" s="53">
        <v>4</v>
      </c>
      <c r="L1351" s="53">
        <v>4</v>
      </c>
      <c r="M1351" s="53">
        <v>5</v>
      </c>
      <c r="N1351" s="54" t="s">
        <v>2725</v>
      </c>
    </row>
    <row r="1352" spans="1:14" x14ac:dyDescent="0.15">
      <c r="A1352" s="52" t="s">
        <v>1707</v>
      </c>
      <c r="B1352" s="52">
        <v>1</v>
      </c>
      <c r="C1352" s="52" t="str">
        <f t="shared" si="21"/>
        <v/>
      </c>
      <c r="D1352" s="52" t="s">
        <v>4062</v>
      </c>
      <c r="E1352" s="53" t="s">
        <v>2662</v>
      </c>
      <c r="F1352" s="53"/>
      <c r="G1352" s="53" t="s">
        <v>23</v>
      </c>
      <c r="H1352" s="53" t="s">
        <v>231</v>
      </c>
      <c r="I1352" s="53" t="s">
        <v>20</v>
      </c>
      <c r="J1352" s="53"/>
      <c r="K1352" s="53">
        <v>5</v>
      </c>
      <c r="L1352" s="53">
        <v>0</v>
      </c>
      <c r="M1352" s="53">
        <v>0</v>
      </c>
      <c r="N1352" s="54" t="s">
        <v>2676</v>
      </c>
    </row>
    <row r="1353" spans="1:14" x14ac:dyDescent="0.15">
      <c r="A1353" s="52" t="s">
        <v>1708</v>
      </c>
      <c r="B1353" s="52">
        <v>1</v>
      </c>
      <c r="C1353" s="52">
        <f t="shared" si="21"/>
        <v>1</v>
      </c>
      <c r="D1353" s="52">
        <v>2</v>
      </c>
      <c r="E1353" s="53" t="s">
        <v>2662</v>
      </c>
      <c r="F1353" s="53"/>
      <c r="G1353" s="53" t="s">
        <v>23</v>
      </c>
      <c r="H1353" s="53" t="s">
        <v>231</v>
      </c>
      <c r="I1353" s="53" t="s">
        <v>20</v>
      </c>
      <c r="J1353" s="53"/>
      <c r="K1353" s="53">
        <v>5</v>
      </c>
      <c r="L1353" s="53">
        <v>0</v>
      </c>
      <c r="M1353" s="53">
        <v>0</v>
      </c>
      <c r="N1353" s="54" t="s">
        <v>1709</v>
      </c>
    </row>
    <row r="1354" spans="1:14" x14ac:dyDescent="0.15">
      <c r="A1354" s="52" t="s">
        <v>1710</v>
      </c>
      <c r="B1354" s="52">
        <v>1</v>
      </c>
      <c r="C1354" s="52" t="str">
        <f t="shared" si="21"/>
        <v/>
      </c>
      <c r="D1354" s="52">
        <v>1</v>
      </c>
      <c r="E1354" s="53" t="s">
        <v>2662</v>
      </c>
      <c r="F1354" s="53"/>
      <c r="G1354" s="53" t="s">
        <v>23</v>
      </c>
      <c r="H1354" s="53" t="s">
        <v>30</v>
      </c>
      <c r="I1354" s="53" t="s">
        <v>87</v>
      </c>
      <c r="J1354" s="53"/>
      <c r="K1354" s="53">
        <v>6</v>
      </c>
      <c r="L1354" s="53">
        <v>0</v>
      </c>
      <c r="M1354" s="53">
        <v>0</v>
      </c>
      <c r="N1354" s="54" t="s">
        <v>1711</v>
      </c>
    </row>
    <row r="1355" spans="1:14" x14ac:dyDescent="0.15">
      <c r="A1355" s="52" t="s">
        <v>1712</v>
      </c>
      <c r="B1355" s="52">
        <v>1</v>
      </c>
      <c r="C1355" s="52" t="str">
        <f t="shared" si="21"/>
        <v/>
      </c>
      <c r="D1355" s="52" t="s">
        <v>4062</v>
      </c>
      <c r="E1355" s="53" t="s">
        <v>2662</v>
      </c>
      <c r="F1355" s="53"/>
      <c r="G1355" s="53" t="s">
        <v>23</v>
      </c>
      <c r="H1355" s="53" t="s">
        <v>30</v>
      </c>
      <c r="I1355" s="53" t="s">
        <v>18</v>
      </c>
      <c r="J1355" s="53"/>
      <c r="K1355" s="53">
        <v>9</v>
      </c>
      <c r="L1355" s="53">
        <v>3</v>
      </c>
      <c r="M1355" s="53">
        <v>3</v>
      </c>
      <c r="N1355" s="54" t="s">
        <v>2724</v>
      </c>
    </row>
    <row r="1356" spans="1:14" x14ac:dyDescent="0.15">
      <c r="A1356" s="52" t="s">
        <v>1715</v>
      </c>
      <c r="B1356" s="52">
        <v>2</v>
      </c>
      <c r="C1356" s="52" t="str">
        <f t="shared" si="21"/>
        <v/>
      </c>
      <c r="D1356" s="52" t="s">
        <v>4062</v>
      </c>
      <c r="E1356" s="53" t="s">
        <v>2662</v>
      </c>
      <c r="F1356" s="53"/>
      <c r="G1356" s="53" t="s">
        <v>79</v>
      </c>
      <c r="H1356" s="53" t="s">
        <v>24</v>
      </c>
      <c r="I1356" s="53" t="s">
        <v>18</v>
      </c>
      <c r="J1356" s="53"/>
      <c r="K1356" s="53">
        <v>2</v>
      </c>
      <c r="L1356" s="53">
        <v>1</v>
      </c>
      <c r="M1356" s="53">
        <v>1</v>
      </c>
      <c r="N1356" s="54" t="s">
        <v>2702</v>
      </c>
    </row>
    <row r="1357" spans="1:14" x14ac:dyDescent="0.15">
      <c r="A1357" s="52" t="s">
        <v>1716</v>
      </c>
      <c r="B1357" s="52">
        <v>2</v>
      </c>
      <c r="C1357" s="52" t="str">
        <f t="shared" si="21"/>
        <v/>
      </c>
      <c r="D1357" s="52" t="s">
        <v>4062</v>
      </c>
      <c r="E1357" s="53" t="s">
        <v>2662</v>
      </c>
      <c r="F1357" s="53"/>
      <c r="G1357" s="53" t="s">
        <v>79</v>
      </c>
      <c r="H1357" s="53" t="s">
        <v>24</v>
      </c>
      <c r="I1357" s="53" t="s">
        <v>20</v>
      </c>
      <c r="J1357" s="53"/>
      <c r="K1357" s="53">
        <v>2</v>
      </c>
      <c r="L1357" s="53">
        <v>0</v>
      </c>
      <c r="M1357" s="53">
        <v>0</v>
      </c>
      <c r="N1357" s="54" t="s">
        <v>2673</v>
      </c>
    </row>
    <row r="1358" spans="1:14" x14ac:dyDescent="0.15">
      <c r="A1358" s="55" t="s">
        <v>2674</v>
      </c>
      <c r="B1358" s="55">
        <v>2</v>
      </c>
      <c r="C1358" s="52" t="str">
        <f t="shared" si="21"/>
        <v/>
      </c>
      <c r="D1358" s="52" t="s">
        <v>4062</v>
      </c>
      <c r="E1358" s="56" t="s">
        <v>2662</v>
      </c>
      <c r="F1358" s="56"/>
      <c r="G1358" s="56" t="s">
        <v>79</v>
      </c>
      <c r="H1358" s="56" t="s">
        <v>34</v>
      </c>
      <c r="I1358" s="56" t="s">
        <v>20</v>
      </c>
      <c r="J1358" s="56"/>
      <c r="K1358" s="56">
        <v>2</v>
      </c>
      <c r="L1358" s="56">
        <v>0</v>
      </c>
      <c r="M1358" s="56">
        <v>0</v>
      </c>
      <c r="N1358" s="57" t="s">
        <v>3703</v>
      </c>
    </row>
    <row r="1359" spans="1:14" x14ac:dyDescent="0.15">
      <c r="A1359" s="52" t="s">
        <v>1717</v>
      </c>
      <c r="B1359" s="52">
        <v>2</v>
      </c>
      <c r="C1359" s="52" t="str">
        <f t="shared" si="21"/>
        <v/>
      </c>
      <c r="D1359" s="52" t="s">
        <v>4062</v>
      </c>
      <c r="E1359" s="53" t="s">
        <v>2662</v>
      </c>
      <c r="F1359" s="53"/>
      <c r="G1359" s="53" t="s">
        <v>79</v>
      </c>
      <c r="H1359" s="53" t="s">
        <v>24</v>
      </c>
      <c r="I1359" s="53" t="s">
        <v>18</v>
      </c>
      <c r="J1359" s="53" t="s">
        <v>38</v>
      </c>
      <c r="K1359" s="53">
        <v>3</v>
      </c>
      <c r="L1359" s="53">
        <v>2</v>
      </c>
      <c r="M1359" s="53">
        <v>4</v>
      </c>
      <c r="N1359" s="54" t="s">
        <v>4046</v>
      </c>
    </row>
    <row r="1360" spans="1:14" x14ac:dyDescent="0.15">
      <c r="A1360" s="52" t="s">
        <v>2693</v>
      </c>
      <c r="B1360" s="52">
        <v>2</v>
      </c>
      <c r="C1360" s="52" t="str">
        <f t="shared" si="21"/>
        <v/>
      </c>
      <c r="D1360" s="52">
        <v>2</v>
      </c>
      <c r="E1360" s="53" t="s">
        <v>2662</v>
      </c>
      <c r="F1360" s="53"/>
      <c r="G1360" s="53" t="s">
        <v>79</v>
      </c>
      <c r="H1360" s="53" t="s">
        <v>34</v>
      </c>
      <c r="I1360" s="53" t="s">
        <v>87</v>
      </c>
      <c r="J1360" s="53"/>
      <c r="K1360" s="53">
        <v>3</v>
      </c>
      <c r="L1360" s="53">
        <v>2</v>
      </c>
      <c r="M1360" s="53">
        <v>0</v>
      </c>
      <c r="N1360" s="54" t="s">
        <v>4042</v>
      </c>
    </row>
    <row r="1361" spans="1:14" x14ac:dyDescent="0.15">
      <c r="A1361" s="52" t="s">
        <v>1719</v>
      </c>
      <c r="B1361" s="52">
        <v>2</v>
      </c>
      <c r="C1361" s="52" t="str">
        <f t="shared" si="21"/>
        <v/>
      </c>
      <c r="D1361" s="52">
        <v>2</v>
      </c>
      <c r="E1361" s="53" t="s">
        <v>2662</v>
      </c>
      <c r="F1361" s="53"/>
      <c r="G1361" s="53" t="s">
        <v>79</v>
      </c>
      <c r="H1361" s="53" t="s">
        <v>231</v>
      </c>
      <c r="I1361" s="53" t="s">
        <v>20</v>
      </c>
      <c r="J1361" s="53"/>
      <c r="K1361" s="53">
        <v>5</v>
      </c>
      <c r="L1361" s="53">
        <v>0</v>
      </c>
      <c r="M1361" s="53">
        <v>0</v>
      </c>
      <c r="N1361" s="54" t="s">
        <v>1720</v>
      </c>
    </row>
    <row r="1362" spans="1:14" x14ac:dyDescent="0.15">
      <c r="A1362" s="55" t="s">
        <v>1718</v>
      </c>
      <c r="B1362" s="55">
        <v>0</v>
      </c>
      <c r="C1362" s="52">
        <f t="shared" si="21"/>
        <v>2</v>
      </c>
      <c r="D1362" s="52">
        <v>2</v>
      </c>
      <c r="E1362" s="56" t="s">
        <v>2662</v>
      </c>
      <c r="F1362" s="56"/>
      <c r="G1362" s="56" t="s">
        <v>79</v>
      </c>
      <c r="H1362" s="56" t="s">
        <v>231</v>
      </c>
      <c r="I1362" s="56" t="s">
        <v>20</v>
      </c>
      <c r="J1362" s="56"/>
      <c r="K1362" s="56">
        <v>5</v>
      </c>
      <c r="L1362" s="56">
        <v>0</v>
      </c>
      <c r="M1362" s="56">
        <v>0</v>
      </c>
      <c r="N1362" s="57" t="s">
        <v>2675</v>
      </c>
    </row>
    <row r="1363" spans="1:14" x14ac:dyDescent="0.15">
      <c r="A1363" s="52" t="s">
        <v>1721</v>
      </c>
      <c r="B1363" s="52">
        <v>2</v>
      </c>
      <c r="C1363" s="52" t="str">
        <f t="shared" si="21"/>
        <v/>
      </c>
      <c r="D1363" s="52" t="s">
        <v>4062</v>
      </c>
      <c r="E1363" s="53" t="s">
        <v>2662</v>
      </c>
      <c r="F1363" s="53"/>
      <c r="G1363" s="53" t="s">
        <v>79</v>
      </c>
      <c r="H1363" s="53" t="s">
        <v>34</v>
      </c>
      <c r="I1363" s="53" t="s">
        <v>18</v>
      </c>
      <c r="J1363" s="53"/>
      <c r="K1363" s="53">
        <v>6</v>
      </c>
      <c r="L1363" s="53">
        <v>5</v>
      </c>
      <c r="M1363" s="53">
        <v>5</v>
      </c>
      <c r="N1363" s="54" t="s">
        <v>2696</v>
      </c>
    </row>
    <row r="1364" spans="1:14" x14ac:dyDescent="0.15">
      <c r="A1364" s="58" t="s">
        <v>1722</v>
      </c>
      <c r="B1364" s="52">
        <v>1</v>
      </c>
      <c r="C1364" s="52" t="str">
        <f t="shared" si="21"/>
        <v/>
      </c>
      <c r="D1364" s="52" t="s">
        <v>4062</v>
      </c>
      <c r="E1364" s="53" t="s">
        <v>2662</v>
      </c>
      <c r="F1364" s="56"/>
      <c r="G1364" s="53" t="s">
        <v>79</v>
      </c>
      <c r="H1364" s="53" t="s">
        <v>30</v>
      </c>
      <c r="I1364" s="53" t="s">
        <v>87</v>
      </c>
      <c r="J1364" s="53"/>
      <c r="K1364" s="53">
        <v>6</v>
      </c>
      <c r="L1364" s="53">
        <v>4</v>
      </c>
      <c r="M1364" s="53">
        <v>0</v>
      </c>
      <c r="N1364" s="54" t="s">
        <v>1723</v>
      </c>
    </row>
    <row r="1365" spans="1:14" x14ac:dyDescent="0.15">
      <c r="A1365" s="52" t="s">
        <v>2690</v>
      </c>
      <c r="B1365" s="52">
        <v>0</v>
      </c>
      <c r="C1365" s="52" t="str">
        <f t="shared" si="21"/>
        <v/>
      </c>
      <c r="D1365" s="52" t="s">
        <v>4062</v>
      </c>
      <c r="E1365" s="53" t="s">
        <v>2662</v>
      </c>
      <c r="F1365" s="53"/>
      <c r="G1365" s="53" t="s">
        <v>79</v>
      </c>
      <c r="H1365" s="53" t="s">
        <v>30</v>
      </c>
      <c r="I1365" s="53" t="s">
        <v>18</v>
      </c>
      <c r="J1365" s="53"/>
      <c r="K1365" s="53">
        <v>7</v>
      </c>
      <c r="L1365" s="53">
        <v>1</v>
      </c>
      <c r="M1365" s="53">
        <v>1</v>
      </c>
      <c r="N1365" s="54" t="s">
        <v>2691</v>
      </c>
    </row>
    <row r="1366" spans="1:14" x14ac:dyDescent="0.15">
      <c r="A1366" s="52" t="s">
        <v>1724</v>
      </c>
      <c r="B1366" s="52">
        <v>2</v>
      </c>
      <c r="C1366" s="52" t="str">
        <f t="shared" si="21"/>
        <v/>
      </c>
      <c r="D1366" s="52" t="s">
        <v>4062</v>
      </c>
      <c r="E1366" s="53" t="s">
        <v>2662</v>
      </c>
      <c r="F1366" s="53"/>
      <c r="G1366" s="53" t="s">
        <v>95</v>
      </c>
      <c r="H1366" s="53" t="s">
        <v>24</v>
      </c>
      <c r="I1366" s="53" t="s">
        <v>20</v>
      </c>
      <c r="J1366" s="53"/>
      <c r="K1366" s="53">
        <v>1</v>
      </c>
      <c r="L1366" s="53">
        <v>0</v>
      </c>
      <c r="M1366" s="53">
        <v>0</v>
      </c>
      <c r="N1366" s="54" t="s">
        <v>1725</v>
      </c>
    </row>
    <row r="1367" spans="1:14" x14ac:dyDescent="0.15">
      <c r="A1367" s="52" t="s">
        <v>1726</v>
      </c>
      <c r="B1367" s="52">
        <v>2</v>
      </c>
      <c r="C1367" s="52" t="str">
        <f t="shared" si="21"/>
        <v/>
      </c>
      <c r="D1367" s="52" t="s">
        <v>4062</v>
      </c>
      <c r="E1367" s="53" t="s">
        <v>2662</v>
      </c>
      <c r="F1367" s="53"/>
      <c r="G1367" s="53" t="s">
        <v>95</v>
      </c>
      <c r="H1367" s="53" t="s">
        <v>24</v>
      </c>
      <c r="I1367" s="53" t="s">
        <v>18</v>
      </c>
      <c r="J1367" s="53"/>
      <c r="K1367" s="53">
        <v>3</v>
      </c>
      <c r="L1367" s="53">
        <v>2</v>
      </c>
      <c r="M1367" s="53">
        <v>2</v>
      </c>
      <c r="N1367" s="54" t="s">
        <v>859</v>
      </c>
    </row>
    <row r="1368" spans="1:14" x14ac:dyDescent="0.15">
      <c r="A1368" s="52" t="s">
        <v>1727</v>
      </c>
      <c r="B1368" s="52">
        <v>2</v>
      </c>
      <c r="C1368" s="52" t="str">
        <f t="shared" si="21"/>
        <v/>
      </c>
      <c r="D1368" s="52" t="s">
        <v>4062</v>
      </c>
      <c r="E1368" s="53" t="s">
        <v>2662</v>
      </c>
      <c r="F1368" s="53"/>
      <c r="G1368" s="53" t="s">
        <v>95</v>
      </c>
      <c r="H1368" s="53" t="s">
        <v>24</v>
      </c>
      <c r="I1368" s="53" t="s">
        <v>20</v>
      </c>
      <c r="J1368" s="53"/>
      <c r="K1368" s="53">
        <v>3</v>
      </c>
      <c r="L1368" s="53">
        <v>0</v>
      </c>
      <c r="M1368" s="53">
        <v>0</v>
      </c>
      <c r="N1368" s="54" t="s">
        <v>4040</v>
      </c>
    </row>
    <row r="1369" spans="1:14" x14ac:dyDescent="0.15">
      <c r="A1369" s="52" t="s">
        <v>1728</v>
      </c>
      <c r="B1369" s="52">
        <v>2</v>
      </c>
      <c r="C1369" s="52" t="str">
        <f t="shared" si="21"/>
        <v/>
      </c>
      <c r="D1369" s="52">
        <v>2</v>
      </c>
      <c r="E1369" s="53" t="s">
        <v>2662</v>
      </c>
      <c r="F1369" s="53"/>
      <c r="G1369" s="53" t="s">
        <v>95</v>
      </c>
      <c r="H1369" s="53" t="s">
        <v>34</v>
      </c>
      <c r="I1369" s="53" t="s">
        <v>20</v>
      </c>
      <c r="J1369" s="53"/>
      <c r="K1369" s="53">
        <v>3</v>
      </c>
      <c r="L1369" s="53">
        <v>0</v>
      </c>
      <c r="M1369" s="53">
        <v>0</v>
      </c>
      <c r="N1369" s="54" t="s">
        <v>4039</v>
      </c>
    </row>
    <row r="1370" spans="1:14" x14ac:dyDescent="0.15">
      <c r="A1370" s="52" t="s">
        <v>1729</v>
      </c>
      <c r="B1370" s="52">
        <v>1</v>
      </c>
      <c r="C1370" s="52">
        <f t="shared" si="21"/>
        <v>1</v>
      </c>
      <c r="D1370" s="52">
        <v>2</v>
      </c>
      <c r="E1370" s="53" t="s">
        <v>2662</v>
      </c>
      <c r="F1370" s="53"/>
      <c r="G1370" s="53" t="s">
        <v>95</v>
      </c>
      <c r="H1370" s="53" t="s">
        <v>231</v>
      </c>
      <c r="I1370" s="53" t="s">
        <v>18</v>
      </c>
      <c r="J1370" s="53"/>
      <c r="K1370" s="53">
        <v>3</v>
      </c>
      <c r="L1370" s="53">
        <v>2</v>
      </c>
      <c r="M1370" s="53">
        <v>4</v>
      </c>
      <c r="N1370" s="54" t="s">
        <v>1730</v>
      </c>
    </row>
    <row r="1371" spans="1:14" x14ac:dyDescent="0.15">
      <c r="A1371" s="52" t="s">
        <v>1731</v>
      </c>
      <c r="B1371" s="52">
        <v>1</v>
      </c>
      <c r="C1371" s="52" t="str">
        <f t="shared" si="21"/>
        <v/>
      </c>
      <c r="D1371" s="52" t="s">
        <v>4062</v>
      </c>
      <c r="E1371" s="53" t="s">
        <v>2662</v>
      </c>
      <c r="F1371" s="53"/>
      <c r="G1371" s="53" t="s">
        <v>95</v>
      </c>
      <c r="H1371" s="53" t="s">
        <v>30</v>
      </c>
      <c r="I1371" s="53" t="s">
        <v>87</v>
      </c>
      <c r="J1371" s="53"/>
      <c r="K1371" s="53">
        <v>3</v>
      </c>
      <c r="L1371" s="53">
        <v>0</v>
      </c>
      <c r="M1371" s="53">
        <v>0</v>
      </c>
      <c r="N1371" s="54" t="s">
        <v>2688</v>
      </c>
    </row>
    <row r="1372" spans="1:14" x14ac:dyDescent="0.15">
      <c r="A1372" s="52" t="s">
        <v>1732</v>
      </c>
      <c r="B1372" s="52">
        <v>4</v>
      </c>
      <c r="C1372" s="52" t="str">
        <f t="shared" si="21"/>
        <v/>
      </c>
      <c r="D1372" s="52">
        <v>2</v>
      </c>
      <c r="E1372" s="53" t="s">
        <v>2662</v>
      </c>
      <c r="F1372" s="53"/>
      <c r="G1372" s="53" t="s">
        <v>95</v>
      </c>
      <c r="H1372" s="53" t="s">
        <v>34</v>
      </c>
      <c r="I1372" s="53" t="s">
        <v>18</v>
      </c>
      <c r="J1372" s="53" t="s">
        <v>35</v>
      </c>
      <c r="K1372" s="53">
        <v>4</v>
      </c>
      <c r="L1372" s="53">
        <v>3</v>
      </c>
      <c r="M1372" s="53">
        <v>3</v>
      </c>
      <c r="N1372" s="54" t="s">
        <v>2715</v>
      </c>
    </row>
    <row r="1373" spans="1:14" x14ac:dyDescent="0.15">
      <c r="A1373" s="52" t="s">
        <v>1733</v>
      </c>
      <c r="B1373" s="52">
        <v>2</v>
      </c>
      <c r="C1373" s="52" t="str">
        <f t="shared" si="21"/>
        <v/>
      </c>
      <c r="D1373" s="52">
        <v>2</v>
      </c>
      <c r="E1373" s="53" t="s">
        <v>2662</v>
      </c>
      <c r="F1373" s="53"/>
      <c r="G1373" s="53" t="s">
        <v>95</v>
      </c>
      <c r="H1373" s="53" t="s">
        <v>34</v>
      </c>
      <c r="I1373" s="53" t="s">
        <v>20</v>
      </c>
      <c r="J1373" s="53"/>
      <c r="K1373" s="53">
        <v>7</v>
      </c>
      <c r="L1373" s="53">
        <v>0</v>
      </c>
      <c r="M1373" s="53">
        <v>0</v>
      </c>
      <c r="N1373" s="54" t="s">
        <v>3710</v>
      </c>
    </row>
    <row r="1374" spans="1:14" x14ac:dyDescent="0.15">
      <c r="A1374" s="52" t="s">
        <v>1734</v>
      </c>
      <c r="B1374" s="52">
        <v>2</v>
      </c>
      <c r="C1374" s="52" t="str">
        <f t="shared" si="21"/>
        <v/>
      </c>
      <c r="D1374" s="52">
        <v>2</v>
      </c>
      <c r="E1374" s="53" t="s">
        <v>2662</v>
      </c>
      <c r="F1374" s="53"/>
      <c r="G1374" s="53" t="s">
        <v>95</v>
      </c>
      <c r="H1374" s="53" t="s">
        <v>231</v>
      </c>
      <c r="I1374" s="53" t="s">
        <v>20</v>
      </c>
      <c r="J1374" s="53"/>
      <c r="K1374" s="53">
        <v>7</v>
      </c>
      <c r="L1374" s="53">
        <v>0</v>
      </c>
      <c r="M1374" s="53">
        <v>0</v>
      </c>
      <c r="N1374" s="54" t="s">
        <v>1735</v>
      </c>
    </row>
    <row r="1375" spans="1:14" x14ac:dyDescent="0.15">
      <c r="A1375" s="52" t="s">
        <v>1736</v>
      </c>
      <c r="B1375" s="52">
        <v>0</v>
      </c>
      <c r="C1375" s="52" t="str">
        <f t="shared" si="21"/>
        <v/>
      </c>
      <c r="D1375" s="52" t="s">
        <v>4062</v>
      </c>
      <c r="E1375" s="53" t="s">
        <v>2662</v>
      </c>
      <c r="F1375" s="53"/>
      <c r="G1375" s="53" t="s">
        <v>95</v>
      </c>
      <c r="H1375" s="53" t="s">
        <v>30</v>
      </c>
      <c r="I1375" s="53" t="s">
        <v>18</v>
      </c>
      <c r="J1375" s="53" t="s">
        <v>35</v>
      </c>
      <c r="K1375" s="53">
        <v>7</v>
      </c>
      <c r="L1375" s="53">
        <v>6</v>
      </c>
      <c r="M1375" s="53">
        <v>6</v>
      </c>
      <c r="N1375" s="54" t="s">
        <v>1737</v>
      </c>
    </row>
    <row r="1376" spans="1:14" x14ac:dyDescent="0.15">
      <c r="A1376" s="52" t="s">
        <v>1738</v>
      </c>
      <c r="B1376" s="52">
        <v>1</v>
      </c>
      <c r="C1376" s="52" t="str">
        <f t="shared" si="21"/>
        <v/>
      </c>
      <c r="D1376" s="52" t="s">
        <v>4062</v>
      </c>
      <c r="E1376" s="53" t="s">
        <v>2662</v>
      </c>
      <c r="F1376" s="53"/>
      <c r="G1376" s="53" t="s">
        <v>2088</v>
      </c>
      <c r="H1376" s="53" t="s">
        <v>30</v>
      </c>
      <c r="I1376" s="53" t="s">
        <v>87</v>
      </c>
      <c r="J1376" s="53"/>
      <c r="K1376" s="53">
        <v>1</v>
      </c>
      <c r="L1376" s="53">
        <v>1</v>
      </c>
      <c r="M1376" s="53">
        <v>3</v>
      </c>
      <c r="N1376" s="54" t="s">
        <v>2727</v>
      </c>
    </row>
    <row r="1377" spans="1:14" x14ac:dyDescent="0.15">
      <c r="A1377" s="52" t="s">
        <v>1739</v>
      </c>
      <c r="B1377" s="52">
        <v>2</v>
      </c>
      <c r="C1377" s="52" t="str">
        <f t="shared" si="21"/>
        <v/>
      </c>
      <c r="D1377" s="52" t="s">
        <v>4062</v>
      </c>
      <c r="E1377" s="53" t="s">
        <v>2662</v>
      </c>
      <c r="F1377" s="53"/>
      <c r="G1377" s="53" t="s">
        <v>2088</v>
      </c>
      <c r="H1377" s="53" t="s">
        <v>24</v>
      </c>
      <c r="I1377" s="53" t="s">
        <v>18</v>
      </c>
      <c r="J1377" s="53"/>
      <c r="K1377" s="53">
        <v>2</v>
      </c>
      <c r="L1377" s="53">
        <v>3</v>
      </c>
      <c r="M1377" s="53">
        <v>1</v>
      </c>
      <c r="N1377" s="54" t="s">
        <v>1740</v>
      </c>
    </row>
    <row r="1378" spans="1:14" x14ac:dyDescent="0.15">
      <c r="A1378" s="52" t="s">
        <v>1741</v>
      </c>
      <c r="B1378" s="52">
        <v>2</v>
      </c>
      <c r="C1378" s="52" t="str">
        <f t="shared" si="21"/>
        <v/>
      </c>
      <c r="D1378" s="52" t="s">
        <v>4062</v>
      </c>
      <c r="E1378" s="53" t="s">
        <v>2662</v>
      </c>
      <c r="F1378" s="53"/>
      <c r="G1378" s="53" t="s">
        <v>2088</v>
      </c>
      <c r="H1378" s="53" t="s">
        <v>24</v>
      </c>
      <c r="I1378" s="53" t="s">
        <v>20</v>
      </c>
      <c r="J1378" s="53"/>
      <c r="K1378" s="53">
        <v>2</v>
      </c>
      <c r="L1378" s="53">
        <v>0</v>
      </c>
      <c r="M1378" s="53">
        <v>0</v>
      </c>
      <c r="N1378" s="54" t="s">
        <v>2689</v>
      </c>
    </row>
    <row r="1379" spans="1:14" x14ac:dyDescent="0.15">
      <c r="A1379" s="52" t="s">
        <v>1742</v>
      </c>
      <c r="B1379" s="52">
        <v>2</v>
      </c>
      <c r="C1379" s="52" t="str">
        <f t="shared" si="21"/>
        <v/>
      </c>
      <c r="D1379" s="52" t="s">
        <v>4062</v>
      </c>
      <c r="E1379" s="53" t="s">
        <v>2662</v>
      </c>
      <c r="F1379" s="53"/>
      <c r="G1379" s="53" t="s">
        <v>2088</v>
      </c>
      <c r="H1379" s="53" t="s">
        <v>24</v>
      </c>
      <c r="I1379" s="53" t="s">
        <v>20</v>
      </c>
      <c r="J1379" s="53"/>
      <c r="K1379" s="53">
        <v>2</v>
      </c>
      <c r="L1379" s="53">
        <v>0</v>
      </c>
      <c r="M1379" s="53">
        <v>0</v>
      </c>
      <c r="N1379" s="54" t="s">
        <v>2687</v>
      </c>
    </row>
    <row r="1380" spans="1:14" x14ac:dyDescent="0.15">
      <c r="A1380" s="52" t="s">
        <v>1743</v>
      </c>
      <c r="B1380" s="52">
        <v>1</v>
      </c>
      <c r="C1380" s="52" t="str">
        <f t="shared" si="21"/>
        <v/>
      </c>
      <c r="D1380" s="52" t="s">
        <v>4062</v>
      </c>
      <c r="E1380" s="53" t="s">
        <v>2662</v>
      </c>
      <c r="F1380" s="53"/>
      <c r="G1380" s="53" t="s">
        <v>2088</v>
      </c>
      <c r="H1380" s="53" t="s">
        <v>231</v>
      </c>
      <c r="I1380" s="53" t="s">
        <v>20</v>
      </c>
      <c r="J1380" s="53"/>
      <c r="K1380" s="53">
        <v>2</v>
      </c>
      <c r="L1380" s="53">
        <v>0</v>
      </c>
      <c r="M1380" s="53">
        <v>0</v>
      </c>
      <c r="N1380" s="54" t="s">
        <v>1744</v>
      </c>
    </row>
    <row r="1381" spans="1:14" x14ac:dyDescent="0.15">
      <c r="A1381" s="52" t="s">
        <v>1745</v>
      </c>
      <c r="B1381" s="52">
        <v>1</v>
      </c>
      <c r="C1381" s="52" t="str">
        <f t="shared" si="21"/>
        <v/>
      </c>
      <c r="D1381" s="52">
        <v>1</v>
      </c>
      <c r="E1381" s="53" t="s">
        <v>2662</v>
      </c>
      <c r="F1381" s="53"/>
      <c r="G1381" s="53" t="s">
        <v>2088</v>
      </c>
      <c r="H1381" s="53" t="s">
        <v>30</v>
      </c>
      <c r="I1381" s="53" t="s">
        <v>18</v>
      </c>
      <c r="J1381" s="53"/>
      <c r="K1381" s="53">
        <v>3</v>
      </c>
      <c r="L1381" s="53">
        <v>2</v>
      </c>
      <c r="M1381" s="53">
        <v>2</v>
      </c>
      <c r="N1381" s="54" t="s">
        <v>4038</v>
      </c>
    </row>
    <row r="1382" spans="1:14" x14ac:dyDescent="0.15">
      <c r="A1382" s="52" t="s">
        <v>1746</v>
      </c>
      <c r="B1382" s="52">
        <v>2</v>
      </c>
      <c r="C1382" s="52" t="str">
        <f t="shared" si="21"/>
        <v/>
      </c>
      <c r="D1382" s="52" t="s">
        <v>4062</v>
      </c>
      <c r="E1382" s="53" t="s">
        <v>2662</v>
      </c>
      <c r="F1382" s="53"/>
      <c r="G1382" s="53" t="s">
        <v>2088</v>
      </c>
      <c r="H1382" s="53" t="s">
        <v>34</v>
      </c>
      <c r="I1382" s="53" t="s">
        <v>18</v>
      </c>
      <c r="J1382" s="53"/>
      <c r="K1382" s="53">
        <v>4</v>
      </c>
      <c r="L1382" s="53">
        <v>3</v>
      </c>
      <c r="M1382" s="53">
        <v>3</v>
      </c>
      <c r="N1382" s="54" t="s">
        <v>2716</v>
      </c>
    </row>
    <row r="1383" spans="1:14" x14ac:dyDescent="0.15">
      <c r="A1383" s="52" t="s">
        <v>1747</v>
      </c>
      <c r="B1383" s="52">
        <v>2</v>
      </c>
      <c r="C1383" s="52" t="str">
        <f t="shared" si="21"/>
        <v/>
      </c>
      <c r="D1383" s="52">
        <v>2</v>
      </c>
      <c r="E1383" s="53" t="s">
        <v>2662</v>
      </c>
      <c r="F1383" s="53"/>
      <c r="G1383" s="53" t="s">
        <v>2088</v>
      </c>
      <c r="H1383" s="53" t="s">
        <v>34</v>
      </c>
      <c r="I1383" s="53" t="s">
        <v>18</v>
      </c>
      <c r="J1383" s="53"/>
      <c r="K1383" s="53">
        <v>4</v>
      </c>
      <c r="L1383" s="53">
        <v>3</v>
      </c>
      <c r="M1383" s="53">
        <v>2</v>
      </c>
      <c r="N1383" s="54" t="s">
        <v>1748</v>
      </c>
    </row>
    <row r="1384" spans="1:14" x14ac:dyDescent="0.15">
      <c r="A1384" s="52" t="s">
        <v>1749</v>
      </c>
      <c r="B1384" s="52">
        <v>1</v>
      </c>
      <c r="C1384" s="52">
        <f t="shared" si="21"/>
        <v>1</v>
      </c>
      <c r="D1384" s="52">
        <v>2</v>
      </c>
      <c r="E1384" s="53" t="s">
        <v>2662</v>
      </c>
      <c r="F1384" s="53"/>
      <c r="G1384" s="53" t="s">
        <v>2088</v>
      </c>
      <c r="H1384" s="53" t="s">
        <v>231</v>
      </c>
      <c r="I1384" s="53" t="s">
        <v>18</v>
      </c>
      <c r="J1384" s="53"/>
      <c r="K1384" s="53">
        <v>4</v>
      </c>
      <c r="L1384" s="53">
        <v>4</v>
      </c>
      <c r="M1384" s="53">
        <v>4</v>
      </c>
      <c r="N1384" s="54" t="s">
        <v>2665</v>
      </c>
    </row>
    <row r="1385" spans="1:14" x14ac:dyDescent="0.15">
      <c r="A1385" s="52" t="s">
        <v>1750</v>
      </c>
      <c r="B1385" s="52">
        <v>2</v>
      </c>
      <c r="C1385" s="52" t="str">
        <f t="shared" si="21"/>
        <v/>
      </c>
      <c r="D1385" s="52" t="s">
        <v>4062</v>
      </c>
      <c r="E1385" s="53" t="s">
        <v>2662</v>
      </c>
      <c r="F1385" s="53"/>
      <c r="G1385" s="53" t="s">
        <v>2088</v>
      </c>
      <c r="H1385" s="53" t="s">
        <v>34</v>
      </c>
      <c r="I1385" s="53" t="s">
        <v>20</v>
      </c>
      <c r="J1385" s="53"/>
      <c r="K1385" s="53">
        <v>5</v>
      </c>
      <c r="L1385" s="53">
        <v>0</v>
      </c>
      <c r="M1385" s="53">
        <v>0</v>
      </c>
      <c r="N1385" s="54" t="s">
        <v>3709</v>
      </c>
    </row>
    <row r="1386" spans="1:14" x14ac:dyDescent="0.15">
      <c r="A1386" s="52" t="s">
        <v>1751</v>
      </c>
      <c r="B1386" s="52">
        <v>2</v>
      </c>
      <c r="C1386" s="52" t="str">
        <f t="shared" si="21"/>
        <v/>
      </c>
      <c r="D1386" s="52" t="s">
        <v>4062</v>
      </c>
      <c r="E1386" s="53" t="s">
        <v>2662</v>
      </c>
      <c r="F1386" s="53"/>
      <c r="G1386" s="53" t="s">
        <v>2105</v>
      </c>
      <c r="H1386" s="53" t="s">
        <v>231</v>
      </c>
      <c r="I1386" s="53" t="s">
        <v>20</v>
      </c>
      <c r="J1386" s="53"/>
      <c r="K1386" s="53">
        <v>1</v>
      </c>
      <c r="L1386" s="53">
        <v>0</v>
      </c>
      <c r="M1386" s="53">
        <v>0</v>
      </c>
      <c r="N1386" s="54" t="s">
        <v>2721</v>
      </c>
    </row>
    <row r="1387" spans="1:14" x14ac:dyDescent="0.15">
      <c r="A1387" s="52" t="s">
        <v>1752</v>
      </c>
      <c r="B1387" s="52">
        <v>2</v>
      </c>
      <c r="C1387" s="52" t="str">
        <f t="shared" si="21"/>
        <v/>
      </c>
      <c r="D1387" s="52" t="s">
        <v>4062</v>
      </c>
      <c r="E1387" s="53" t="s">
        <v>2662</v>
      </c>
      <c r="F1387" s="53"/>
      <c r="G1387" s="53" t="s">
        <v>2105</v>
      </c>
      <c r="H1387" s="53" t="s">
        <v>24</v>
      </c>
      <c r="I1387" s="53" t="s">
        <v>20</v>
      </c>
      <c r="J1387" s="53"/>
      <c r="K1387" s="53">
        <v>2</v>
      </c>
      <c r="L1387" s="53">
        <v>0</v>
      </c>
      <c r="M1387" s="53">
        <v>0</v>
      </c>
      <c r="N1387" s="54" t="s">
        <v>3699</v>
      </c>
    </row>
    <row r="1388" spans="1:14" x14ac:dyDescent="0.15">
      <c r="A1388" s="52" t="s">
        <v>1753</v>
      </c>
      <c r="B1388" s="52">
        <v>2</v>
      </c>
      <c r="C1388" s="52" t="str">
        <f t="shared" si="21"/>
        <v/>
      </c>
      <c r="D1388" s="52" t="s">
        <v>4062</v>
      </c>
      <c r="E1388" s="53" t="s">
        <v>2662</v>
      </c>
      <c r="F1388" s="53"/>
      <c r="G1388" s="53" t="s">
        <v>2105</v>
      </c>
      <c r="H1388" s="53" t="s">
        <v>24</v>
      </c>
      <c r="I1388" s="53" t="s">
        <v>18</v>
      </c>
      <c r="J1388" s="53"/>
      <c r="K1388" s="53">
        <v>2</v>
      </c>
      <c r="L1388" s="53">
        <v>1</v>
      </c>
      <c r="M1388" s="53">
        <v>1</v>
      </c>
      <c r="N1388" s="54" t="s">
        <v>1754</v>
      </c>
    </row>
    <row r="1389" spans="1:14" x14ac:dyDescent="0.15">
      <c r="A1389" s="52" t="s">
        <v>1755</v>
      </c>
      <c r="B1389" s="52">
        <v>2</v>
      </c>
      <c r="C1389" s="52" t="str">
        <f t="shared" si="21"/>
        <v/>
      </c>
      <c r="D1389" s="52">
        <v>2</v>
      </c>
      <c r="E1389" s="53" t="s">
        <v>2662</v>
      </c>
      <c r="F1389" s="53"/>
      <c r="G1389" s="53" t="s">
        <v>2105</v>
      </c>
      <c r="H1389" s="53" t="s">
        <v>34</v>
      </c>
      <c r="I1389" s="53" t="s">
        <v>18</v>
      </c>
      <c r="J1389" s="53" t="s">
        <v>38</v>
      </c>
      <c r="K1389" s="53">
        <v>2</v>
      </c>
      <c r="L1389" s="53">
        <v>1</v>
      </c>
      <c r="M1389" s="53">
        <v>1</v>
      </c>
      <c r="N1389" s="54" t="s">
        <v>1756</v>
      </c>
    </row>
    <row r="1390" spans="1:14" x14ac:dyDescent="0.15">
      <c r="A1390" s="52" t="s">
        <v>1757</v>
      </c>
      <c r="B1390" s="52">
        <v>2</v>
      </c>
      <c r="C1390" s="52" t="str">
        <f t="shared" si="21"/>
        <v/>
      </c>
      <c r="D1390" s="52">
        <v>2</v>
      </c>
      <c r="E1390" s="53" t="s">
        <v>2662</v>
      </c>
      <c r="F1390" s="53"/>
      <c r="G1390" s="53" t="s">
        <v>2105</v>
      </c>
      <c r="H1390" s="53" t="s">
        <v>24</v>
      </c>
      <c r="I1390" s="53" t="s">
        <v>20</v>
      </c>
      <c r="J1390" s="53"/>
      <c r="K1390" s="53">
        <v>3</v>
      </c>
      <c r="L1390" s="53">
        <v>0</v>
      </c>
      <c r="M1390" s="53">
        <v>0</v>
      </c>
      <c r="N1390" s="54" t="s">
        <v>2707</v>
      </c>
    </row>
    <row r="1391" spans="1:14" x14ac:dyDescent="0.15">
      <c r="A1391" s="52" t="s">
        <v>2699</v>
      </c>
      <c r="B1391" s="52">
        <v>2</v>
      </c>
      <c r="C1391" s="52" t="str">
        <f t="shared" si="21"/>
        <v/>
      </c>
      <c r="D1391" s="52" t="s">
        <v>4062</v>
      </c>
      <c r="E1391" s="53" t="s">
        <v>2662</v>
      </c>
      <c r="F1391" s="53"/>
      <c r="G1391" s="53" t="s">
        <v>2105</v>
      </c>
      <c r="H1391" s="53" t="s">
        <v>34</v>
      </c>
      <c r="I1391" s="53" t="s">
        <v>20</v>
      </c>
      <c r="J1391" s="53"/>
      <c r="K1391" s="53">
        <v>3</v>
      </c>
      <c r="L1391" s="53">
        <v>0</v>
      </c>
      <c r="M1391" s="53">
        <v>0</v>
      </c>
      <c r="N1391" s="54" t="s">
        <v>2700</v>
      </c>
    </row>
    <row r="1392" spans="1:14" x14ac:dyDescent="0.15">
      <c r="A1392" s="52" t="s">
        <v>1758</v>
      </c>
      <c r="B1392" s="52">
        <v>2</v>
      </c>
      <c r="C1392" s="52" t="str">
        <f t="shared" si="21"/>
        <v/>
      </c>
      <c r="D1392" s="52" t="s">
        <v>4062</v>
      </c>
      <c r="E1392" s="53" t="s">
        <v>2662</v>
      </c>
      <c r="F1392" s="53"/>
      <c r="G1392" s="53" t="s">
        <v>2105</v>
      </c>
      <c r="H1392" s="53" t="s">
        <v>231</v>
      </c>
      <c r="I1392" s="53" t="s">
        <v>18</v>
      </c>
      <c r="J1392" s="53"/>
      <c r="K1392" s="53">
        <v>5</v>
      </c>
      <c r="L1392" s="53">
        <v>5</v>
      </c>
      <c r="M1392" s="53">
        <v>5</v>
      </c>
      <c r="N1392" s="54" t="s">
        <v>1759</v>
      </c>
    </row>
    <row r="1393" spans="1:14" x14ac:dyDescent="0.15">
      <c r="A1393" s="52" t="s">
        <v>1760</v>
      </c>
      <c r="B1393" s="52">
        <v>0</v>
      </c>
      <c r="C1393" s="52" t="str">
        <f t="shared" si="21"/>
        <v/>
      </c>
      <c r="D1393" s="52" t="s">
        <v>4062</v>
      </c>
      <c r="E1393" s="53" t="s">
        <v>2662</v>
      </c>
      <c r="F1393" s="53"/>
      <c r="G1393" s="53" t="s">
        <v>2105</v>
      </c>
      <c r="H1393" s="53" t="s">
        <v>30</v>
      </c>
      <c r="I1393" s="53" t="s">
        <v>18</v>
      </c>
      <c r="J1393" s="53" t="s">
        <v>38</v>
      </c>
      <c r="K1393" s="53">
        <v>6</v>
      </c>
      <c r="L1393" s="53">
        <v>7</v>
      </c>
      <c r="M1393" s="53">
        <v>7</v>
      </c>
      <c r="N1393" s="54" t="s">
        <v>4044</v>
      </c>
    </row>
    <row r="1394" spans="1:14" x14ac:dyDescent="0.15">
      <c r="A1394" s="52" t="s">
        <v>1761</v>
      </c>
      <c r="B1394" s="52">
        <v>1</v>
      </c>
      <c r="C1394" s="52" t="str">
        <f t="shared" si="21"/>
        <v/>
      </c>
      <c r="D1394" s="52" t="s">
        <v>4062</v>
      </c>
      <c r="E1394" s="53" t="s">
        <v>2662</v>
      </c>
      <c r="F1394" s="53"/>
      <c r="G1394" s="53" t="s">
        <v>2105</v>
      </c>
      <c r="H1394" s="53" t="s">
        <v>34</v>
      </c>
      <c r="I1394" s="53" t="s">
        <v>20</v>
      </c>
      <c r="J1394" s="53"/>
      <c r="K1394" s="53">
        <v>7</v>
      </c>
      <c r="L1394" s="53">
        <v>0</v>
      </c>
      <c r="M1394" s="53">
        <v>0</v>
      </c>
      <c r="N1394" s="54" t="s">
        <v>3700</v>
      </c>
    </row>
    <row r="1395" spans="1:14" x14ac:dyDescent="0.15">
      <c r="A1395" s="52" t="s">
        <v>1762</v>
      </c>
      <c r="B1395" s="52">
        <v>0</v>
      </c>
      <c r="C1395" s="52" t="str">
        <f t="shared" si="21"/>
        <v/>
      </c>
      <c r="D1395" s="52" t="s">
        <v>4062</v>
      </c>
      <c r="E1395" s="53" t="s">
        <v>2662</v>
      </c>
      <c r="F1395" s="53"/>
      <c r="G1395" s="53" t="s">
        <v>2105</v>
      </c>
      <c r="H1395" s="53" t="s">
        <v>30</v>
      </c>
      <c r="I1395" s="53" t="s">
        <v>87</v>
      </c>
      <c r="J1395" s="53"/>
      <c r="K1395" s="53">
        <v>8</v>
      </c>
      <c r="L1395" s="53">
        <v>3</v>
      </c>
      <c r="M1395" s="53">
        <v>0</v>
      </c>
      <c r="N1395" s="54" t="s">
        <v>1763</v>
      </c>
    </row>
    <row r="1396" spans="1:14" x14ac:dyDescent="0.15">
      <c r="A1396" s="55" t="s">
        <v>1764</v>
      </c>
      <c r="B1396" s="55">
        <v>2</v>
      </c>
      <c r="C1396" s="52" t="str">
        <f t="shared" si="21"/>
        <v/>
      </c>
      <c r="D1396" s="52">
        <v>2</v>
      </c>
      <c r="E1396" s="56" t="s">
        <v>2662</v>
      </c>
      <c r="F1396" s="56"/>
      <c r="G1396" s="56" t="s">
        <v>28</v>
      </c>
      <c r="H1396" s="56" t="s">
        <v>24</v>
      </c>
      <c r="I1396" s="56" t="s">
        <v>18</v>
      </c>
      <c r="J1396" s="56"/>
      <c r="K1396" s="56">
        <v>1</v>
      </c>
      <c r="L1396" s="56">
        <v>2</v>
      </c>
      <c r="M1396" s="56">
        <v>1</v>
      </c>
      <c r="N1396" s="57" t="s">
        <v>2663</v>
      </c>
    </row>
    <row r="1397" spans="1:14" x14ac:dyDescent="0.15">
      <c r="A1397" s="55" t="s">
        <v>781</v>
      </c>
      <c r="B1397" s="55">
        <v>0</v>
      </c>
      <c r="C1397" s="52">
        <f t="shared" si="21"/>
        <v>2</v>
      </c>
      <c r="D1397" s="52">
        <v>2</v>
      </c>
      <c r="E1397" s="56" t="s">
        <v>2662</v>
      </c>
      <c r="F1397" s="56"/>
      <c r="G1397" s="56" t="s">
        <v>28</v>
      </c>
      <c r="H1397" s="56" t="s">
        <v>24</v>
      </c>
      <c r="I1397" s="56" t="s">
        <v>20</v>
      </c>
      <c r="J1397" s="56"/>
      <c r="K1397" s="56">
        <v>1</v>
      </c>
      <c r="L1397" s="56">
        <v>0</v>
      </c>
      <c r="M1397" s="56">
        <v>0</v>
      </c>
      <c r="N1397" s="57" t="s">
        <v>2664</v>
      </c>
    </row>
    <row r="1398" spans="1:14" x14ac:dyDescent="0.15">
      <c r="A1398" s="52" t="s">
        <v>1765</v>
      </c>
      <c r="B1398" s="52">
        <v>2</v>
      </c>
      <c r="C1398" s="52" t="str">
        <f t="shared" si="21"/>
        <v/>
      </c>
      <c r="D1398" s="52">
        <v>2</v>
      </c>
      <c r="E1398" s="53" t="s">
        <v>2662</v>
      </c>
      <c r="F1398" s="53"/>
      <c r="G1398" s="53" t="s">
        <v>28</v>
      </c>
      <c r="H1398" s="53" t="s">
        <v>24</v>
      </c>
      <c r="I1398" s="53" t="s">
        <v>18</v>
      </c>
      <c r="J1398" s="53" t="s">
        <v>147</v>
      </c>
      <c r="K1398" s="53">
        <v>2</v>
      </c>
      <c r="L1398" s="53">
        <v>2</v>
      </c>
      <c r="M1398" s="53">
        <v>4</v>
      </c>
      <c r="N1398" s="54" t="s">
        <v>1766</v>
      </c>
    </row>
    <row r="1399" spans="1:14" x14ac:dyDescent="0.15">
      <c r="A1399" s="55" t="s">
        <v>1767</v>
      </c>
      <c r="B1399" s="55">
        <v>2</v>
      </c>
      <c r="C1399" s="52" t="str">
        <f t="shared" si="21"/>
        <v/>
      </c>
      <c r="D1399" s="52">
        <v>2</v>
      </c>
      <c r="E1399" s="56" t="s">
        <v>2662</v>
      </c>
      <c r="F1399" s="56"/>
      <c r="G1399" s="56" t="s">
        <v>28</v>
      </c>
      <c r="H1399" s="56" t="s">
        <v>34</v>
      </c>
      <c r="I1399" s="56" t="s">
        <v>18</v>
      </c>
      <c r="J1399" s="56" t="s">
        <v>147</v>
      </c>
      <c r="K1399" s="56">
        <v>4</v>
      </c>
      <c r="L1399" s="56">
        <v>4</v>
      </c>
      <c r="M1399" s="56">
        <v>4</v>
      </c>
      <c r="N1399" s="57" t="s">
        <v>1768</v>
      </c>
    </row>
    <row r="1400" spans="1:14" x14ac:dyDescent="0.15">
      <c r="A1400" s="55" t="s">
        <v>1769</v>
      </c>
      <c r="B1400" s="55">
        <v>2</v>
      </c>
      <c r="C1400" s="52" t="str">
        <f t="shared" si="21"/>
        <v/>
      </c>
      <c r="D1400" s="52">
        <v>2</v>
      </c>
      <c r="E1400" s="56" t="s">
        <v>2662</v>
      </c>
      <c r="F1400" s="56"/>
      <c r="G1400" s="56" t="s">
        <v>28</v>
      </c>
      <c r="H1400" s="56" t="s">
        <v>34</v>
      </c>
      <c r="I1400" s="56" t="s">
        <v>20</v>
      </c>
      <c r="J1400" s="56"/>
      <c r="K1400" s="56">
        <v>4</v>
      </c>
      <c r="L1400" s="56">
        <v>0</v>
      </c>
      <c r="M1400" s="56">
        <v>0</v>
      </c>
      <c r="N1400" s="57" t="s">
        <v>3697</v>
      </c>
    </row>
    <row r="1401" spans="1:14" x14ac:dyDescent="0.15">
      <c r="A1401" s="52" t="s">
        <v>1770</v>
      </c>
      <c r="B1401" s="52">
        <v>0</v>
      </c>
      <c r="C1401" s="52" t="str">
        <f t="shared" si="21"/>
        <v/>
      </c>
      <c r="D1401" s="52" t="s">
        <v>4062</v>
      </c>
      <c r="E1401" s="53" t="s">
        <v>2662</v>
      </c>
      <c r="F1401" s="53"/>
      <c r="G1401" s="53" t="s">
        <v>28</v>
      </c>
      <c r="H1401" s="53" t="s">
        <v>231</v>
      </c>
      <c r="I1401" s="53" t="s">
        <v>20</v>
      </c>
      <c r="J1401" s="53"/>
      <c r="K1401" s="53">
        <v>4</v>
      </c>
      <c r="L1401" s="53">
        <v>0</v>
      </c>
      <c r="M1401" s="53">
        <v>0</v>
      </c>
      <c r="N1401" s="54" t="s">
        <v>2719</v>
      </c>
    </row>
    <row r="1402" spans="1:14" x14ac:dyDescent="0.15">
      <c r="A1402" s="52" t="s">
        <v>1772</v>
      </c>
      <c r="B1402" s="52">
        <v>1</v>
      </c>
      <c r="C1402" s="52" t="str">
        <f t="shared" si="21"/>
        <v/>
      </c>
      <c r="D1402" s="52" t="s">
        <v>4062</v>
      </c>
      <c r="E1402" s="53" t="s">
        <v>2662</v>
      </c>
      <c r="F1402" s="53"/>
      <c r="G1402" s="53" t="s">
        <v>28</v>
      </c>
      <c r="H1402" s="53" t="s">
        <v>30</v>
      </c>
      <c r="I1402" s="53" t="s">
        <v>87</v>
      </c>
      <c r="J1402" s="53"/>
      <c r="K1402" s="53">
        <v>5</v>
      </c>
      <c r="L1402" s="53">
        <v>0</v>
      </c>
      <c r="M1402" s="53">
        <v>0</v>
      </c>
      <c r="N1402" s="54" t="s">
        <v>2720</v>
      </c>
    </row>
    <row r="1403" spans="1:14" x14ac:dyDescent="0.15">
      <c r="A1403" s="52" t="s">
        <v>1771</v>
      </c>
      <c r="B1403" s="52">
        <v>0</v>
      </c>
      <c r="C1403" s="52" t="str">
        <f t="shared" si="21"/>
        <v/>
      </c>
      <c r="D1403" s="52" t="s">
        <v>4062</v>
      </c>
      <c r="E1403" s="53" t="s">
        <v>2662</v>
      </c>
      <c r="F1403" s="53"/>
      <c r="G1403" s="53" t="s">
        <v>28</v>
      </c>
      <c r="H1403" s="53" t="s">
        <v>34</v>
      </c>
      <c r="I1403" s="53" t="s">
        <v>18</v>
      </c>
      <c r="J1403" s="53"/>
      <c r="K1403" s="53">
        <v>6</v>
      </c>
      <c r="L1403" s="53">
        <v>2</v>
      </c>
      <c r="M1403" s="53">
        <v>2</v>
      </c>
      <c r="N1403" s="54" t="s">
        <v>2694</v>
      </c>
    </row>
    <row r="1404" spans="1:14" x14ac:dyDescent="0.15">
      <c r="A1404" s="52" t="s">
        <v>1773</v>
      </c>
      <c r="B1404" s="52">
        <v>0</v>
      </c>
      <c r="C1404" s="52" t="str">
        <f t="shared" si="21"/>
        <v/>
      </c>
      <c r="D1404" s="52" t="s">
        <v>4062</v>
      </c>
      <c r="E1404" s="53" t="s">
        <v>2662</v>
      </c>
      <c r="F1404" s="53"/>
      <c r="G1404" s="53" t="s">
        <v>28</v>
      </c>
      <c r="H1404" s="53" t="s">
        <v>30</v>
      </c>
      <c r="I1404" s="53" t="s">
        <v>18</v>
      </c>
      <c r="J1404" s="53"/>
      <c r="K1404" s="53">
        <v>6</v>
      </c>
      <c r="L1404" s="53">
        <v>3</v>
      </c>
      <c r="M1404" s="53">
        <v>6</v>
      </c>
      <c r="N1404" s="54" t="s">
        <v>2718</v>
      </c>
    </row>
    <row r="1405" spans="1:14" x14ac:dyDescent="0.15">
      <c r="A1405" s="52" t="s">
        <v>1774</v>
      </c>
      <c r="B1405" s="52">
        <v>2</v>
      </c>
      <c r="C1405" s="52" t="str">
        <f t="shared" si="21"/>
        <v/>
      </c>
      <c r="D1405" s="52">
        <v>2</v>
      </c>
      <c r="E1405" s="53" t="s">
        <v>2662</v>
      </c>
      <c r="F1405" s="53"/>
      <c r="G1405" s="53" t="s">
        <v>28</v>
      </c>
      <c r="H1405" s="53" t="s">
        <v>231</v>
      </c>
      <c r="I1405" s="53" t="s">
        <v>18</v>
      </c>
      <c r="J1405" s="53" t="s">
        <v>147</v>
      </c>
      <c r="K1405" s="53">
        <v>9</v>
      </c>
      <c r="L1405" s="53">
        <v>3</v>
      </c>
      <c r="M1405" s="53">
        <v>9</v>
      </c>
      <c r="N1405" s="54" t="s">
        <v>2706</v>
      </c>
    </row>
    <row r="1406" spans="1:14" x14ac:dyDescent="0.15">
      <c r="A1406" s="52" t="s">
        <v>2704</v>
      </c>
      <c r="B1406" s="52">
        <v>2</v>
      </c>
      <c r="C1406" s="52" t="str">
        <f t="shared" si="21"/>
        <v/>
      </c>
      <c r="D1406" s="52">
        <v>2</v>
      </c>
      <c r="E1406" s="53" t="s">
        <v>2662</v>
      </c>
      <c r="F1406" s="53"/>
      <c r="G1406" s="53" t="s">
        <v>155</v>
      </c>
      <c r="H1406" s="53" t="s">
        <v>24</v>
      </c>
      <c r="I1406" s="53" t="s">
        <v>18</v>
      </c>
      <c r="J1406" s="53"/>
      <c r="K1406" s="53">
        <v>2</v>
      </c>
      <c r="L1406" s="53">
        <v>2</v>
      </c>
      <c r="M1406" s="53">
        <v>2</v>
      </c>
      <c r="N1406" s="54" t="s">
        <v>2705</v>
      </c>
    </row>
    <row r="1407" spans="1:14" x14ac:dyDescent="0.15">
      <c r="A1407" s="55" t="s">
        <v>1775</v>
      </c>
      <c r="B1407" s="55">
        <v>0</v>
      </c>
      <c r="C1407" s="52" t="str">
        <f t="shared" si="21"/>
        <v/>
      </c>
      <c r="D1407" s="52" t="s">
        <v>4062</v>
      </c>
      <c r="E1407" s="56" t="s">
        <v>2662</v>
      </c>
      <c r="F1407" s="56"/>
      <c r="G1407" s="56" t="s">
        <v>155</v>
      </c>
      <c r="H1407" s="56" t="s">
        <v>231</v>
      </c>
      <c r="I1407" s="56" t="s">
        <v>87</v>
      </c>
      <c r="J1407" s="56"/>
      <c r="K1407" s="56">
        <v>2</v>
      </c>
      <c r="L1407" s="56">
        <v>0</v>
      </c>
      <c r="M1407" s="56">
        <v>0</v>
      </c>
      <c r="N1407" s="57" t="s">
        <v>2666</v>
      </c>
    </row>
    <row r="1408" spans="1:14" x14ac:dyDescent="0.15">
      <c r="A1408" s="52" t="s">
        <v>1776</v>
      </c>
      <c r="B1408" s="52">
        <v>2</v>
      </c>
      <c r="C1408" s="52" t="str">
        <f t="shared" si="21"/>
        <v/>
      </c>
      <c r="D1408" s="52" t="s">
        <v>4062</v>
      </c>
      <c r="E1408" s="53" t="s">
        <v>2662</v>
      </c>
      <c r="F1408" s="53"/>
      <c r="G1408" s="53" t="s">
        <v>155</v>
      </c>
      <c r="H1408" s="53" t="s">
        <v>34</v>
      </c>
      <c r="I1408" s="53" t="s">
        <v>18</v>
      </c>
      <c r="J1408" s="53"/>
      <c r="K1408" s="53">
        <v>3</v>
      </c>
      <c r="L1408" s="53">
        <v>4</v>
      </c>
      <c r="M1408" s="53">
        <v>4</v>
      </c>
      <c r="N1408" s="54" t="s">
        <v>1777</v>
      </c>
    </row>
    <row r="1409" spans="1:14" x14ac:dyDescent="0.15">
      <c r="A1409" s="52" t="s">
        <v>1778</v>
      </c>
      <c r="B1409" s="52">
        <v>2</v>
      </c>
      <c r="C1409" s="52" t="str">
        <f t="shared" si="21"/>
        <v/>
      </c>
      <c r="D1409" s="52">
        <v>1</v>
      </c>
      <c r="E1409" s="53" t="s">
        <v>2662</v>
      </c>
      <c r="F1409" s="53"/>
      <c r="G1409" s="53" t="s">
        <v>155</v>
      </c>
      <c r="H1409" s="53" t="s">
        <v>231</v>
      </c>
      <c r="I1409" s="53" t="s">
        <v>20</v>
      </c>
      <c r="J1409" s="53"/>
      <c r="K1409" s="53">
        <v>3</v>
      </c>
      <c r="L1409" s="53">
        <v>0</v>
      </c>
      <c r="M1409" s="53">
        <v>0</v>
      </c>
      <c r="N1409" s="54" t="s">
        <v>1779</v>
      </c>
    </row>
    <row r="1410" spans="1:14" x14ac:dyDescent="0.15">
      <c r="A1410" s="58" t="s">
        <v>1780</v>
      </c>
      <c r="B1410" s="52">
        <v>2</v>
      </c>
      <c r="C1410" s="52" t="str">
        <f t="shared" si="21"/>
        <v/>
      </c>
      <c r="D1410" s="52" t="s">
        <v>4062</v>
      </c>
      <c r="E1410" s="53" t="s">
        <v>2662</v>
      </c>
      <c r="F1410" s="53"/>
      <c r="G1410" s="53" t="s">
        <v>155</v>
      </c>
      <c r="H1410" s="53" t="s">
        <v>24</v>
      </c>
      <c r="I1410" s="53" t="s">
        <v>18</v>
      </c>
      <c r="J1410" s="53"/>
      <c r="K1410" s="53">
        <v>6</v>
      </c>
      <c r="L1410" s="53">
        <v>5</v>
      </c>
      <c r="M1410" s="53">
        <v>9</v>
      </c>
      <c r="N1410" s="54" t="s">
        <v>2703</v>
      </c>
    </row>
    <row r="1411" spans="1:14" x14ac:dyDescent="0.15">
      <c r="A1411" s="52" t="s">
        <v>1781</v>
      </c>
      <c r="B1411" s="52">
        <v>2</v>
      </c>
      <c r="C1411" s="52" t="str">
        <f t="shared" ref="C1411:C1474" si="22">IF(D1411="","",IF(D1411&gt;B1411,D1411-B1411,""))</f>
        <v/>
      </c>
      <c r="D1411" s="52" t="s">
        <v>4062</v>
      </c>
      <c r="E1411" s="53" t="s">
        <v>2662</v>
      </c>
      <c r="F1411" s="53"/>
      <c r="G1411" s="53" t="s">
        <v>155</v>
      </c>
      <c r="H1411" s="53" t="s">
        <v>24</v>
      </c>
      <c r="I1411" s="53" t="s">
        <v>20</v>
      </c>
      <c r="J1411" s="53"/>
      <c r="K1411" s="53">
        <v>6</v>
      </c>
      <c r="L1411" s="53">
        <v>0</v>
      </c>
      <c r="M1411" s="53">
        <v>0</v>
      </c>
      <c r="N1411" s="54" t="s">
        <v>4041</v>
      </c>
    </row>
    <row r="1412" spans="1:14" x14ac:dyDescent="0.15">
      <c r="A1412" s="52" t="s">
        <v>1782</v>
      </c>
      <c r="B1412" s="52">
        <v>2</v>
      </c>
      <c r="C1412" s="52" t="str">
        <f t="shared" si="22"/>
        <v/>
      </c>
      <c r="D1412" s="52" t="s">
        <v>4062</v>
      </c>
      <c r="E1412" s="53" t="s">
        <v>2662</v>
      </c>
      <c r="F1412" s="53"/>
      <c r="G1412" s="53" t="s">
        <v>155</v>
      </c>
      <c r="H1412" s="53" t="s">
        <v>34</v>
      </c>
      <c r="I1412" s="53" t="s">
        <v>20</v>
      </c>
      <c r="J1412" s="53"/>
      <c r="K1412" s="53">
        <v>6</v>
      </c>
      <c r="L1412" s="53">
        <v>0</v>
      </c>
      <c r="M1412" s="53">
        <v>0</v>
      </c>
      <c r="N1412" s="54" t="s">
        <v>1783</v>
      </c>
    </row>
    <row r="1413" spans="1:14" x14ac:dyDescent="0.15">
      <c r="A1413" s="52" t="s">
        <v>1784</v>
      </c>
      <c r="B1413" s="52">
        <v>2</v>
      </c>
      <c r="C1413" s="52" t="str">
        <f t="shared" si="22"/>
        <v/>
      </c>
      <c r="D1413" s="52" t="s">
        <v>4062</v>
      </c>
      <c r="E1413" s="53" t="s">
        <v>2662</v>
      </c>
      <c r="F1413" s="53"/>
      <c r="G1413" s="53" t="s">
        <v>155</v>
      </c>
      <c r="H1413" s="53" t="s">
        <v>34</v>
      </c>
      <c r="I1413" s="53" t="s">
        <v>20</v>
      </c>
      <c r="J1413" s="53"/>
      <c r="K1413" s="53">
        <v>7</v>
      </c>
      <c r="L1413" s="53">
        <v>0</v>
      </c>
      <c r="M1413" s="53">
        <v>0</v>
      </c>
      <c r="N1413" s="54" t="s">
        <v>3706</v>
      </c>
    </row>
    <row r="1414" spans="1:14" x14ac:dyDescent="0.15">
      <c r="A1414" s="52" t="s">
        <v>1785</v>
      </c>
      <c r="B1414" s="52">
        <v>0</v>
      </c>
      <c r="C1414" s="52" t="str">
        <f t="shared" si="22"/>
        <v/>
      </c>
      <c r="D1414" s="52" t="s">
        <v>4062</v>
      </c>
      <c r="E1414" s="53" t="s">
        <v>2662</v>
      </c>
      <c r="F1414" s="53"/>
      <c r="G1414" s="53" t="s">
        <v>155</v>
      </c>
      <c r="H1414" s="53" t="s">
        <v>30</v>
      </c>
      <c r="I1414" s="53" t="s">
        <v>18</v>
      </c>
      <c r="J1414" s="53"/>
      <c r="K1414" s="53">
        <v>8</v>
      </c>
      <c r="L1414" s="53">
        <v>4</v>
      </c>
      <c r="M1414" s="53">
        <v>8</v>
      </c>
      <c r="N1414" s="54" t="s">
        <v>3711</v>
      </c>
    </row>
    <row r="1415" spans="1:14" x14ac:dyDescent="0.15">
      <c r="A1415" s="52" t="s">
        <v>1786</v>
      </c>
      <c r="B1415" s="52">
        <v>0</v>
      </c>
      <c r="C1415" s="52" t="str">
        <f t="shared" si="22"/>
        <v/>
      </c>
      <c r="D1415" s="52" t="s">
        <v>4062</v>
      </c>
      <c r="E1415" s="53" t="s">
        <v>2662</v>
      </c>
      <c r="F1415" s="53"/>
      <c r="G1415" s="53" t="s">
        <v>155</v>
      </c>
      <c r="H1415" s="53" t="s">
        <v>30</v>
      </c>
      <c r="I1415" s="53" t="s">
        <v>87</v>
      </c>
      <c r="J1415" s="53"/>
      <c r="K1415" s="53">
        <v>8</v>
      </c>
      <c r="L1415" s="53">
        <v>3</v>
      </c>
      <c r="M1415" s="53">
        <v>0</v>
      </c>
      <c r="N1415" s="54" t="s">
        <v>2709</v>
      </c>
    </row>
    <row r="1416" spans="1:14" x14ac:dyDescent="0.15">
      <c r="A1416" s="52" t="s">
        <v>1787</v>
      </c>
      <c r="B1416" s="52">
        <v>2</v>
      </c>
      <c r="C1416" s="52" t="str">
        <f t="shared" si="22"/>
        <v/>
      </c>
      <c r="D1416" s="52">
        <v>2</v>
      </c>
      <c r="E1416" s="53" t="s">
        <v>2662</v>
      </c>
      <c r="F1416" s="53"/>
      <c r="G1416" s="53" t="s">
        <v>17</v>
      </c>
      <c r="H1416" s="53" t="s">
        <v>24</v>
      </c>
      <c r="I1416" s="53" t="s">
        <v>18</v>
      </c>
      <c r="J1416" s="53" t="s">
        <v>59</v>
      </c>
      <c r="K1416" s="53">
        <v>1</v>
      </c>
      <c r="L1416" s="53">
        <v>1</v>
      </c>
      <c r="M1416" s="53">
        <v>3</v>
      </c>
      <c r="N1416" s="54"/>
    </row>
    <row r="1417" spans="1:14" x14ac:dyDescent="0.15">
      <c r="A1417" s="52" t="s">
        <v>1788</v>
      </c>
      <c r="B1417" s="52">
        <v>2</v>
      </c>
      <c r="C1417" s="52" t="str">
        <f t="shared" si="22"/>
        <v/>
      </c>
      <c r="D1417" s="52">
        <v>2</v>
      </c>
      <c r="E1417" s="53" t="s">
        <v>2662</v>
      </c>
      <c r="F1417" s="53"/>
      <c r="G1417" s="53" t="s">
        <v>17</v>
      </c>
      <c r="H1417" s="53" t="s">
        <v>24</v>
      </c>
      <c r="I1417" s="53" t="s">
        <v>18</v>
      </c>
      <c r="J1417" s="53" t="s">
        <v>38</v>
      </c>
      <c r="K1417" s="53">
        <v>1</v>
      </c>
      <c r="L1417" s="53">
        <v>0</v>
      </c>
      <c r="M1417" s="53">
        <v>2</v>
      </c>
      <c r="N1417" s="54" t="s">
        <v>2307</v>
      </c>
    </row>
    <row r="1418" spans="1:14" x14ac:dyDescent="0.15">
      <c r="A1418" s="52" t="s">
        <v>1789</v>
      </c>
      <c r="B1418" s="52">
        <v>2</v>
      </c>
      <c r="C1418" s="52" t="str">
        <f t="shared" si="22"/>
        <v/>
      </c>
      <c r="D1418" s="52" t="s">
        <v>4062</v>
      </c>
      <c r="E1418" s="53" t="s">
        <v>2662</v>
      </c>
      <c r="F1418" s="53"/>
      <c r="G1418" s="53" t="s">
        <v>17</v>
      </c>
      <c r="H1418" s="53" t="s">
        <v>34</v>
      </c>
      <c r="I1418" s="53" t="s">
        <v>18</v>
      </c>
      <c r="J1418" s="53"/>
      <c r="K1418" s="53">
        <v>1</v>
      </c>
      <c r="L1418" s="53">
        <v>2</v>
      </c>
      <c r="M1418" s="53">
        <v>3</v>
      </c>
      <c r="N1418" s="54" t="s">
        <v>2201</v>
      </c>
    </row>
    <row r="1419" spans="1:14" x14ac:dyDescent="0.15">
      <c r="A1419" s="55" t="s">
        <v>1790</v>
      </c>
      <c r="B1419" s="55">
        <v>2</v>
      </c>
      <c r="C1419" s="52" t="str">
        <f t="shared" si="22"/>
        <v/>
      </c>
      <c r="D1419" s="52" t="s">
        <v>4062</v>
      </c>
      <c r="E1419" s="56" t="s">
        <v>2662</v>
      </c>
      <c r="F1419" s="56"/>
      <c r="G1419" s="56" t="s">
        <v>17</v>
      </c>
      <c r="H1419" s="56" t="s">
        <v>34</v>
      </c>
      <c r="I1419" s="56" t="s">
        <v>18</v>
      </c>
      <c r="J1419" s="56"/>
      <c r="K1419" s="56">
        <v>1</v>
      </c>
      <c r="L1419" s="56">
        <v>1</v>
      </c>
      <c r="M1419" s="56">
        <v>1</v>
      </c>
      <c r="N1419" s="57" t="s">
        <v>2692</v>
      </c>
    </row>
    <row r="1420" spans="1:14" x14ac:dyDescent="0.15">
      <c r="A1420" s="52" t="s">
        <v>1791</v>
      </c>
      <c r="B1420" s="52">
        <v>2</v>
      </c>
      <c r="C1420" s="52" t="str">
        <f t="shared" si="22"/>
        <v/>
      </c>
      <c r="D1420" s="52">
        <v>2</v>
      </c>
      <c r="E1420" s="53" t="s">
        <v>2662</v>
      </c>
      <c r="F1420" s="53"/>
      <c r="G1420" s="53" t="s">
        <v>17</v>
      </c>
      <c r="H1420" s="53" t="s">
        <v>24</v>
      </c>
      <c r="I1420" s="53" t="s">
        <v>18</v>
      </c>
      <c r="J1420" s="53" t="s">
        <v>59</v>
      </c>
      <c r="K1420" s="53">
        <v>2</v>
      </c>
      <c r="L1420" s="53">
        <v>2</v>
      </c>
      <c r="M1420" s="53">
        <v>3</v>
      </c>
      <c r="N1420" s="54" t="s">
        <v>2717</v>
      </c>
    </row>
    <row r="1421" spans="1:14" x14ac:dyDescent="0.15">
      <c r="A1421" s="52" t="s">
        <v>1792</v>
      </c>
      <c r="B1421" s="52">
        <v>2</v>
      </c>
      <c r="C1421" s="52" t="str">
        <f t="shared" si="22"/>
        <v/>
      </c>
      <c r="D1421" s="52" t="s">
        <v>4062</v>
      </c>
      <c r="E1421" s="53" t="s">
        <v>2662</v>
      </c>
      <c r="F1421" s="53"/>
      <c r="G1421" s="53" t="s">
        <v>17</v>
      </c>
      <c r="H1421" s="53" t="s">
        <v>34</v>
      </c>
      <c r="I1421" s="53" t="s">
        <v>18</v>
      </c>
      <c r="J1421" s="53" t="s">
        <v>19</v>
      </c>
      <c r="K1421" s="53">
        <v>2</v>
      </c>
      <c r="L1421" s="53">
        <v>1</v>
      </c>
      <c r="M1421" s="53">
        <v>2</v>
      </c>
      <c r="N1421" s="54" t="s">
        <v>2677</v>
      </c>
    </row>
    <row r="1422" spans="1:14" x14ac:dyDescent="0.15">
      <c r="A1422" s="52" t="s">
        <v>2701</v>
      </c>
      <c r="B1422" s="52">
        <v>2</v>
      </c>
      <c r="C1422" s="52" t="str">
        <f t="shared" si="22"/>
        <v/>
      </c>
      <c r="D1422" s="52" t="s">
        <v>4062</v>
      </c>
      <c r="E1422" s="53" t="s">
        <v>2662</v>
      </c>
      <c r="F1422" s="53"/>
      <c r="G1422" s="53" t="s">
        <v>17</v>
      </c>
      <c r="H1422" s="53" t="s">
        <v>24</v>
      </c>
      <c r="I1422" s="53" t="s">
        <v>18</v>
      </c>
      <c r="J1422" s="53"/>
      <c r="K1422" s="53">
        <v>3</v>
      </c>
      <c r="L1422" s="53">
        <v>2</v>
      </c>
      <c r="M1422" s="53">
        <v>1</v>
      </c>
      <c r="N1422" s="54" t="s">
        <v>1793</v>
      </c>
    </row>
    <row r="1423" spans="1:14" x14ac:dyDescent="0.15">
      <c r="A1423" s="52" t="s">
        <v>1794</v>
      </c>
      <c r="B1423" s="52">
        <v>2</v>
      </c>
      <c r="C1423" s="52" t="str">
        <f t="shared" si="22"/>
        <v/>
      </c>
      <c r="D1423" s="52" t="s">
        <v>4062</v>
      </c>
      <c r="E1423" s="53" t="s">
        <v>2662</v>
      </c>
      <c r="F1423" s="53"/>
      <c r="G1423" s="53" t="s">
        <v>17</v>
      </c>
      <c r="H1423" s="53" t="s">
        <v>24</v>
      </c>
      <c r="I1423" s="53" t="s">
        <v>18</v>
      </c>
      <c r="J1423" s="53"/>
      <c r="K1423" s="53">
        <v>3</v>
      </c>
      <c r="L1423" s="53">
        <v>3</v>
      </c>
      <c r="M1423" s="53">
        <v>3</v>
      </c>
      <c r="N1423" s="54" t="s">
        <v>4010</v>
      </c>
    </row>
    <row r="1424" spans="1:14" x14ac:dyDescent="0.15">
      <c r="A1424" s="52" t="s">
        <v>1795</v>
      </c>
      <c r="B1424" s="52">
        <v>2</v>
      </c>
      <c r="C1424" s="52" t="str">
        <f t="shared" si="22"/>
        <v/>
      </c>
      <c r="D1424" s="52" t="s">
        <v>4062</v>
      </c>
      <c r="E1424" s="53" t="s">
        <v>2662</v>
      </c>
      <c r="F1424" s="53"/>
      <c r="G1424" s="53" t="s">
        <v>17</v>
      </c>
      <c r="H1424" s="53" t="s">
        <v>24</v>
      </c>
      <c r="I1424" s="53" t="s">
        <v>18</v>
      </c>
      <c r="J1424" s="53"/>
      <c r="K1424" s="53">
        <v>3</v>
      </c>
      <c r="L1424" s="53">
        <v>0</v>
      </c>
      <c r="M1424" s="53">
        <v>4</v>
      </c>
      <c r="N1424" s="54" t="s">
        <v>2682</v>
      </c>
    </row>
    <row r="1425" spans="1:14" x14ac:dyDescent="0.15">
      <c r="A1425" s="52" t="s">
        <v>1796</v>
      </c>
      <c r="B1425" s="52">
        <v>2</v>
      </c>
      <c r="C1425" s="52" t="str">
        <f t="shared" si="22"/>
        <v/>
      </c>
      <c r="D1425" s="52" t="s">
        <v>4062</v>
      </c>
      <c r="E1425" s="53" t="s">
        <v>2662</v>
      </c>
      <c r="F1425" s="53"/>
      <c r="G1425" s="53" t="s">
        <v>17</v>
      </c>
      <c r="H1425" s="53" t="s">
        <v>24</v>
      </c>
      <c r="I1425" s="53" t="s">
        <v>18</v>
      </c>
      <c r="J1425" s="53" t="s">
        <v>59</v>
      </c>
      <c r="K1425" s="53">
        <v>3</v>
      </c>
      <c r="L1425" s="53">
        <v>1</v>
      </c>
      <c r="M1425" s="53">
        <v>1</v>
      </c>
      <c r="N1425" s="54" t="s">
        <v>2679</v>
      </c>
    </row>
    <row r="1426" spans="1:14" x14ac:dyDescent="0.15">
      <c r="A1426" s="52" t="s">
        <v>1797</v>
      </c>
      <c r="B1426" s="52">
        <v>2</v>
      </c>
      <c r="C1426" s="52" t="str">
        <f t="shared" si="22"/>
        <v/>
      </c>
      <c r="D1426" s="52" t="s">
        <v>4062</v>
      </c>
      <c r="E1426" s="53" t="s">
        <v>2662</v>
      </c>
      <c r="F1426" s="53"/>
      <c r="G1426" s="53" t="s">
        <v>17</v>
      </c>
      <c r="H1426" s="53" t="s">
        <v>24</v>
      </c>
      <c r="I1426" s="53" t="s">
        <v>18</v>
      </c>
      <c r="J1426" s="53"/>
      <c r="K1426" s="53">
        <v>3</v>
      </c>
      <c r="L1426" s="53">
        <v>4</v>
      </c>
      <c r="M1426" s="53">
        <v>3</v>
      </c>
      <c r="N1426" s="54" t="s">
        <v>2681</v>
      </c>
    </row>
    <row r="1427" spans="1:14" x14ac:dyDescent="0.15">
      <c r="A1427" s="52" t="s">
        <v>1798</v>
      </c>
      <c r="B1427" s="52">
        <v>2</v>
      </c>
      <c r="C1427" s="52" t="str">
        <f t="shared" si="22"/>
        <v/>
      </c>
      <c r="D1427" s="52" t="s">
        <v>4062</v>
      </c>
      <c r="E1427" s="53" t="s">
        <v>2662</v>
      </c>
      <c r="F1427" s="53"/>
      <c r="G1427" s="53" t="s">
        <v>17</v>
      </c>
      <c r="H1427" s="53" t="s">
        <v>24</v>
      </c>
      <c r="I1427" s="53" t="s">
        <v>18</v>
      </c>
      <c r="J1427" s="53"/>
      <c r="K1427" s="53">
        <v>3</v>
      </c>
      <c r="L1427" s="53">
        <v>1</v>
      </c>
      <c r="M1427" s="53">
        <v>1</v>
      </c>
      <c r="N1427" s="54" t="s">
        <v>1799</v>
      </c>
    </row>
    <row r="1428" spans="1:14" x14ac:dyDescent="0.15">
      <c r="A1428" s="52" t="s">
        <v>1800</v>
      </c>
      <c r="B1428" s="52">
        <v>2</v>
      </c>
      <c r="C1428" s="52" t="str">
        <f t="shared" si="22"/>
        <v/>
      </c>
      <c r="D1428" s="52" t="s">
        <v>4062</v>
      </c>
      <c r="E1428" s="53" t="s">
        <v>2662</v>
      </c>
      <c r="F1428" s="53"/>
      <c r="G1428" s="53" t="s">
        <v>17</v>
      </c>
      <c r="H1428" s="53" t="s">
        <v>24</v>
      </c>
      <c r="I1428" s="53" t="s">
        <v>18</v>
      </c>
      <c r="J1428" s="53"/>
      <c r="K1428" s="53">
        <v>3</v>
      </c>
      <c r="L1428" s="53">
        <v>3</v>
      </c>
      <c r="M1428" s="53">
        <v>2</v>
      </c>
      <c r="N1428" s="54" t="s">
        <v>1801</v>
      </c>
    </row>
    <row r="1429" spans="1:14" x14ac:dyDescent="0.15">
      <c r="A1429" s="52" t="s">
        <v>1802</v>
      </c>
      <c r="B1429" s="52">
        <v>2</v>
      </c>
      <c r="C1429" s="52" t="str">
        <f t="shared" si="22"/>
        <v/>
      </c>
      <c r="D1429" s="52">
        <v>1</v>
      </c>
      <c r="E1429" s="53" t="s">
        <v>2662</v>
      </c>
      <c r="F1429" s="53"/>
      <c r="G1429" s="53" t="s">
        <v>17</v>
      </c>
      <c r="H1429" s="53" t="s">
        <v>34</v>
      </c>
      <c r="I1429" s="53" t="s">
        <v>18</v>
      </c>
      <c r="J1429" s="53"/>
      <c r="K1429" s="53">
        <v>3</v>
      </c>
      <c r="L1429" s="53">
        <v>2</v>
      </c>
      <c r="M1429" s="53">
        <v>4</v>
      </c>
      <c r="N1429" s="54" t="s">
        <v>1803</v>
      </c>
    </row>
    <row r="1430" spans="1:14" x14ac:dyDescent="0.15">
      <c r="A1430" s="52" t="s">
        <v>1804</v>
      </c>
      <c r="B1430" s="52">
        <v>2</v>
      </c>
      <c r="C1430" s="52" t="str">
        <f t="shared" si="22"/>
        <v/>
      </c>
      <c r="D1430" s="52" t="s">
        <v>4062</v>
      </c>
      <c r="E1430" s="53" t="s">
        <v>2662</v>
      </c>
      <c r="F1430" s="53"/>
      <c r="G1430" s="53" t="s">
        <v>17</v>
      </c>
      <c r="H1430" s="53" t="s">
        <v>34</v>
      </c>
      <c r="I1430" s="53" t="s">
        <v>18</v>
      </c>
      <c r="J1430" s="53"/>
      <c r="K1430" s="53">
        <v>3</v>
      </c>
      <c r="L1430" s="53">
        <v>1</v>
      </c>
      <c r="M1430" s="53">
        <v>2</v>
      </c>
      <c r="N1430" s="54" t="s">
        <v>2714</v>
      </c>
    </row>
    <row r="1431" spans="1:14" x14ac:dyDescent="0.15">
      <c r="A1431" s="52" t="s">
        <v>1805</v>
      </c>
      <c r="B1431" s="52">
        <v>2</v>
      </c>
      <c r="C1431" s="52" t="str">
        <f t="shared" si="22"/>
        <v/>
      </c>
      <c r="D1431" s="52" t="s">
        <v>4062</v>
      </c>
      <c r="E1431" s="53" t="s">
        <v>2662</v>
      </c>
      <c r="F1431" s="53"/>
      <c r="G1431" s="53" t="s">
        <v>17</v>
      </c>
      <c r="H1431" s="53" t="s">
        <v>231</v>
      </c>
      <c r="I1431" s="53" t="s">
        <v>18</v>
      </c>
      <c r="J1431" s="53"/>
      <c r="K1431" s="53">
        <v>3</v>
      </c>
      <c r="L1431" s="53">
        <v>1</v>
      </c>
      <c r="M1431" s="53">
        <v>3</v>
      </c>
      <c r="N1431" s="54" t="s">
        <v>2712</v>
      </c>
    </row>
    <row r="1432" spans="1:14" x14ac:dyDescent="0.15">
      <c r="A1432" s="52" t="s">
        <v>1806</v>
      </c>
      <c r="B1432" s="52">
        <v>3</v>
      </c>
      <c r="C1432" s="52" t="str">
        <f t="shared" si="22"/>
        <v/>
      </c>
      <c r="D1432" s="52" t="s">
        <v>4062</v>
      </c>
      <c r="E1432" s="53" t="s">
        <v>2662</v>
      </c>
      <c r="F1432" s="53"/>
      <c r="G1432" s="53" t="s">
        <v>17</v>
      </c>
      <c r="H1432" s="53" t="s">
        <v>231</v>
      </c>
      <c r="I1432" s="53" t="s">
        <v>18</v>
      </c>
      <c r="J1432" s="53" t="s">
        <v>147</v>
      </c>
      <c r="K1432" s="53">
        <v>3</v>
      </c>
      <c r="L1432" s="53">
        <v>3</v>
      </c>
      <c r="M1432" s="53">
        <v>3</v>
      </c>
      <c r="N1432" s="54" t="s">
        <v>2723</v>
      </c>
    </row>
    <row r="1433" spans="1:14" x14ac:dyDescent="0.15">
      <c r="A1433" s="52" t="s">
        <v>1807</v>
      </c>
      <c r="B1433" s="52">
        <v>1</v>
      </c>
      <c r="C1433" s="52" t="str">
        <f t="shared" si="22"/>
        <v/>
      </c>
      <c r="D1433" s="52">
        <v>1</v>
      </c>
      <c r="E1433" s="53" t="s">
        <v>2662</v>
      </c>
      <c r="F1433" s="53"/>
      <c r="G1433" s="53" t="s">
        <v>17</v>
      </c>
      <c r="H1433" s="53" t="s">
        <v>30</v>
      </c>
      <c r="I1433" s="53" t="s">
        <v>18</v>
      </c>
      <c r="J1433" s="53"/>
      <c r="K1433" s="53">
        <v>3</v>
      </c>
      <c r="L1433" s="53">
        <v>2</v>
      </c>
      <c r="M1433" s="53">
        <v>2</v>
      </c>
      <c r="N1433" s="54" t="s">
        <v>1808</v>
      </c>
    </row>
    <row r="1434" spans="1:14" x14ac:dyDescent="0.15">
      <c r="A1434" s="52" t="s">
        <v>3559</v>
      </c>
      <c r="B1434" s="52">
        <v>2</v>
      </c>
      <c r="C1434" s="52" t="str">
        <f t="shared" si="22"/>
        <v/>
      </c>
      <c r="D1434" s="52" t="s">
        <v>4062</v>
      </c>
      <c r="E1434" s="53" t="s">
        <v>2662</v>
      </c>
      <c r="F1434" s="53"/>
      <c r="G1434" s="53" t="s">
        <v>17</v>
      </c>
      <c r="H1434" s="53" t="s">
        <v>24</v>
      </c>
      <c r="I1434" s="53" t="s">
        <v>18</v>
      </c>
      <c r="J1434" s="53"/>
      <c r="K1434" s="53">
        <v>4</v>
      </c>
      <c r="L1434" s="53">
        <v>5</v>
      </c>
      <c r="M1434" s="53">
        <v>1</v>
      </c>
      <c r="N1434" s="54" t="s">
        <v>1809</v>
      </c>
    </row>
    <row r="1435" spans="1:14" x14ac:dyDescent="0.15">
      <c r="A1435" s="52" t="s">
        <v>1810</v>
      </c>
      <c r="B1435" s="52">
        <v>2</v>
      </c>
      <c r="C1435" s="52" t="str">
        <f t="shared" si="22"/>
        <v/>
      </c>
      <c r="D1435" s="52" t="s">
        <v>4062</v>
      </c>
      <c r="E1435" s="53" t="s">
        <v>2662</v>
      </c>
      <c r="F1435" s="53"/>
      <c r="G1435" s="53" t="s">
        <v>17</v>
      </c>
      <c r="H1435" s="53" t="s">
        <v>24</v>
      </c>
      <c r="I1435" s="53" t="s">
        <v>18</v>
      </c>
      <c r="J1435" s="53" t="s">
        <v>35</v>
      </c>
      <c r="K1435" s="53">
        <v>4</v>
      </c>
      <c r="L1435" s="53">
        <v>5</v>
      </c>
      <c r="M1435" s="53">
        <v>6</v>
      </c>
      <c r="N1435" s="54" t="s">
        <v>1811</v>
      </c>
    </row>
    <row r="1436" spans="1:14" x14ac:dyDescent="0.15">
      <c r="A1436" s="52" t="s">
        <v>1812</v>
      </c>
      <c r="B1436" s="52">
        <v>2</v>
      </c>
      <c r="C1436" s="52" t="str">
        <f t="shared" si="22"/>
        <v/>
      </c>
      <c r="D1436" s="52" t="s">
        <v>4062</v>
      </c>
      <c r="E1436" s="53" t="s">
        <v>2662</v>
      </c>
      <c r="F1436" s="53"/>
      <c r="G1436" s="53" t="s">
        <v>17</v>
      </c>
      <c r="H1436" s="53" t="s">
        <v>24</v>
      </c>
      <c r="I1436" s="53" t="s">
        <v>18</v>
      </c>
      <c r="J1436" s="53" t="s">
        <v>147</v>
      </c>
      <c r="K1436" s="53">
        <v>4</v>
      </c>
      <c r="L1436" s="53">
        <v>2</v>
      </c>
      <c r="M1436" s="53">
        <v>2</v>
      </c>
      <c r="N1436" s="54" t="s">
        <v>2683</v>
      </c>
    </row>
    <row r="1437" spans="1:14" x14ac:dyDescent="0.15">
      <c r="A1437" s="52" t="s">
        <v>1813</v>
      </c>
      <c r="B1437" s="52">
        <v>2</v>
      </c>
      <c r="C1437" s="52" t="str">
        <f t="shared" si="22"/>
        <v/>
      </c>
      <c r="D1437" s="52">
        <v>2</v>
      </c>
      <c r="E1437" s="53" t="s">
        <v>2662</v>
      </c>
      <c r="F1437" s="53"/>
      <c r="G1437" s="53" t="s">
        <v>17</v>
      </c>
      <c r="H1437" s="53" t="s">
        <v>24</v>
      </c>
      <c r="I1437" s="53" t="s">
        <v>18</v>
      </c>
      <c r="J1437" s="53"/>
      <c r="K1437" s="53">
        <v>4</v>
      </c>
      <c r="L1437" s="53">
        <v>4</v>
      </c>
      <c r="M1437" s="53">
        <v>4</v>
      </c>
      <c r="N1437" s="54" t="s">
        <v>4043</v>
      </c>
    </row>
    <row r="1438" spans="1:14" x14ac:dyDescent="0.15">
      <c r="A1438" s="52" t="s">
        <v>1814</v>
      </c>
      <c r="B1438" s="52">
        <v>2</v>
      </c>
      <c r="C1438" s="52" t="str">
        <f t="shared" si="22"/>
        <v/>
      </c>
      <c r="D1438" s="52" t="s">
        <v>4062</v>
      </c>
      <c r="E1438" s="53" t="s">
        <v>2662</v>
      </c>
      <c r="F1438" s="53"/>
      <c r="G1438" s="53" t="s">
        <v>17</v>
      </c>
      <c r="H1438" s="53" t="s">
        <v>34</v>
      </c>
      <c r="I1438" s="53" t="s">
        <v>18</v>
      </c>
      <c r="J1438" s="53"/>
      <c r="K1438" s="53">
        <v>4</v>
      </c>
      <c r="L1438" s="53">
        <v>3</v>
      </c>
      <c r="M1438" s="53">
        <v>6</v>
      </c>
      <c r="N1438" s="54" t="s">
        <v>2710</v>
      </c>
    </row>
    <row r="1439" spans="1:14" x14ac:dyDescent="0.15">
      <c r="A1439" s="52" t="s">
        <v>1815</v>
      </c>
      <c r="B1439" s="52">
        <v>1</v>
      </c>
      <c r="C1439" s="52" t="str">
        <f t="shared" si="22"/>
        <v/>
      </c>
      <c r="D1439" s="52" t="s">
        <v>4062</v>
      </c>
      <c r="E1439" s="53" t="s">
        <v>2662</v>
      </c>
      <c r="F1439" s="53"/>
      <c r="G1439" s="53" t="s">
        <v>17</v>
      </c>
      <c r="H1439" s="53" t="s">
        <v>34</v>
      </c>
      <c r="I1439" s="53" t="s">
        <v>18</v>
      </c>
      <c r="J1439" s="53" t="s">
        <v>35</v>
      </c>
      <c r="K1439" s="53">
        <v>4</v>
      </c>
      <c r="L1439" s="53">
        <v>3</v>
      </c>
      <c r="M1439" s="53">
        <v>4</v>
      </c>
      <c r="N1439" s="54" t="s">
        <v>2678</v>
      </c>
    </row>
    <row r="1440" spans="1:14" x14ac:dyDescent="0.15">
      <c r="A1440" s="52" t="s">
        <v>1816</v>
      </c>
      <c r="B1440" s="52">
        <v>0</v>
      </c>
      <c r="C1440" s="52" t="str">
        <f t="shared" si="22"/>
        <v/>
      </c>
      <c r="D1440" s="52" t="s">
        <v>4062</v>
      </c>
      <c r="E1440" s="53" t="s">
        <v>2662</v>
      </c>
      <c r="F1440" s="53"/>
      <c r="G1440" s="53" t="s">
        <v>17</v>
      </c>
      <c r="H1440" s="53" t="s">
        <v>231</v>
      </c>
      <c r="I1440" s="53" t="s">
        <v>18</v>
      </c>
      <c r="J1440" s="53" t="s">
        <v>59</v>
      </c>
      <c r="K1440" s="53">
        <v>4</v>
      </c>
      <c r="L1440" s="53">
        <v>3</v>
      </c>
      <c r="M1440" s="53">
        <v>3</v>
      </c>
      <c r="N1440" s="54" t="s">
        <v>1817</v>
      </c>
    </row>
    <row r="1441" spans="1:14" x14ac:dyDescent="0.15">
      <c r="A1441" s="52" t="s">
        <v>1818</v>
      </c>
      <c r="B1441" s="52">
        <v>0</v>
      </c>
      <c r="C1441" s="52" t="str">
        <f t="shared" si="22"/>
        <v/>
      </c>
      <c r="D1441" s="52" t="s">
        <v>4062</v>
      </c>
      <c r="E1441" s="53" t="s">
        <v>2662</v>
      </c>
      <c r="F1441" s="53"/>
      <c r="G1441" s="53" t="s">
        <v>17</v>
      </c>
      <c r="H1441" s="53" t="s">
        <v>30</v>
      </c>
      <c r="I1441" s="53" t="s">
        <v>18</v>
      </c>
      <c r="J1441" s="53"/>
      <c r="K1441" s="53">
        <v>4</v>
      </c>
      <c r="L1441" s="53">
        <v>20</v>
      </c>
      <c r="M1441" s="53">
        <v>20</v>
      </c>
      <c r="N1441" s="54" t="s">
        <v>3712</v>
      </c>
    </row>
    <row r="1442" spans="1:14" x14ac:dyDescent="0.15">
      <c r="A1442" s="52" t="s">
        <v>1819</v>
      </c>
      <c r="B1442" s="52">
        <v>2</v>
      </c>
      <c r="C1442" s="52" t="str">
        <f t="shared" si="22"/>
        <v/>
      </c>
      <c r="D1442" s="52" t="s">
        <v>4062</v>
      </c>
      <c r="E1442" s="53" t="s">
        <v>2662</v>
      </c>
      <c r="F1442" s="53"/>
      <c r="G1442" s="53" t="s">
        <v>17</v>
      </c>
      <c r="H1442" s="53" t="s">
        <v>24</v>
      </c>
      <c r="I1442" s="53" t="s">
        <v>18</v>
      </c>
      <c r="J1442" s="53"/>
      <c r="K1442" s="53">
        <v>5</v>
      </c>
      <c r="L1442" s="53">
        <v>5</v>
      </c>
      <c r="M1442" s="53">
        <v>5</v>
      </c>
      <c r="N1442" s="54" t="s">
        <v>2315</v>
      </c>
    </row>
    <row r="1443" spans="1:14" x14ac:dyDescent="0.15">
      <c r="A1443" s="52" t="s">
        <v>1820</v>
      </c>
      <c r="B1443" s="52">
        <v>2</v>
      </c>
      <c r="C1443" s="52" t="str">
        <f t="shared" si="22"/>
        <v/>
      </c>
      <c r="D1443" s="52" t="s">
        <v>4062</v>
      </c>
      <c r="E1443" s="53" t="s">
        <v>2662</v>
      </c>
      <c r="F1443" s="53"/>
      <c r="G1443" s="53" t="s">
        <v>17</v>
      </c>
      <c r="H1443" s="53" t="s">
        <v>24</v>
      </c>
      <c r="I1443" s="53" t="s">
        <v>18</v>
      </c>
      <c r="J1443" s="53"/>
      <c r="K1443" s="53">
        <v>5</v>
      </c>
      <c r="L1443" s="53">
        <v>2</v>
      </c>
      <c r="M1443" s="53">
        <v>4</v>
      </c>
      <c r="N1443" s="54" t="s">
        <v>2708</v>
      </c>
    </row>
    <row r="1444" spans="1:14" x14ac:dyDescent="0.15">
      <c r="A1444" s="52" t="s">
        <v>1821</v>
      </c>
      <c r="B1444" s="52">
        <v>2</v>
      </c>
      <c r="C1444" s="52" t="str">
        <f t="shared" si="22"/>
        <v/>
      </c>
      <c r="D1444" s="52">
        <v>2</v>
      </c>
      <c r="E1444" s="53" t="s">
        <v>2662</v>
      </c>
      <c r="F1444" s="53"/>
      <c r="G1444" s="53" t="s">
        <v>17</v>
      </c>
      <c r="H1444" s="53" t="s">
        <v>24</v>
      </c>
      <c r="I1444" s="53" t="s">
        <v>18</v>
      </c>
      <c r="J1444" s="53"/>
      <c r="K1444" s="53">
        <v>5</v>
      </c>
      <c r="L1444" s="53">
        <v>2</v>
      </c>
      <c r="M1444" s="53">
        <v>2</v>
      </c>
      <c r="N1444" s="54" t="s">
        <v>1822</v>
      </c>
    </row>
    <row r="1445" spans="1:14" x14ac:dyDescent="0.15">
      <c r="A1445" s="55" t="s">
        <v>1823</v>
      </c>
      <c r="B1445" s="55">
        <v>2</v>
      </c>
      <c r="C1445" s="52" t="str">
        <f t="shared" si="22"/>
        <v/>
      </c>
      <c r="D1445" s="52" t="s">
        <v>4062</v>
      </c>
      <c r="E1445" s="56" t="s">
        <v>2662</v>
      </c>
      <c r="F1445" s="56"/>
      <c r="G1445" s="56" t="s">
        <v>17</v>
      </c>
      <c r="H1445" s="56" t="s">
        <v>24</v>
      </c>
      <c r="I1445" s="56" t="s">
        <v>18</v>
      </c>
      <c r="J1445" s="56"/>
      <c r="K1445" s="56">
        <v>5</v>
      </c>
      <c r="L1445" s="56">
        <v>3</v>
      </c>
      <c r="M1445" s="56">
        <v>3</v>
      </c>
      <c r="N1445" s="57" t="s">
        <v>1824</v>
      </c>
    </row>
    <row r="1446" spans="1:14" x14ac:dyDescent="0.15">
      <c r="A1446" s="52" t="s">
        <v>1825</v>
      </c>
      <c r="B1446" s="52">
        <v>2</v>
      </c>
      <c r="C1446" s="52" t="str">
        <f t="shared" si="22"/>
        <v/>
      </c>
      <c r="D1446" s="52" t="s">
        <v>4062</v>
      </c>
      <c r="E1446" s="53" t="s">
        <v>2662</v>
      </c>
      <c r="F1446" s="53"/>
      <c r="G1446" s="53" t="s">
        <v>17</v>
      </c>
      <c r="H1446" s="53" t="s">
        <v>24</v>
      </c>
      <c r="I1446" s="53" t="s">
        <v>18</v>
      </c>
      <c r="J1446" s="53"/>
      <c r="K1446" s="53">
        <v>5</v>
      </c>
      <c r="L1446" s="53">
        <v>1</v>
      </c>
      <c r="M1446" s="53">
        <v>5</v>
      </c>
      <c r="N1446" s="54" t="s">
        <v>2698</v>
      </c>
    </row>
    <row r="1447" spans="1:14" x14ac:dyDescent="0.15">
      <c r="A1447" s="52" t="s">
        <v>1826</v>
      </c>
      <c r="B1447" s="52">
        <v>2</v>
      </c>
      <c r="C1447" s="52" t="str">
        <f t="shared" si="22"/>
        <v/>
      </c>
      <c r="D1447" s="52" t="s">
        <v>4062</v>
      </c>
      <c r="E1447" s="53" t="s">
        <v>2662</v>
      </c>
      <c r="F1447" s="53"/>
      <c r="G1447" s="53" t="s">
        <v>17</v>
      </c>
      <c r="H1447" s="53" t="s">
        <v>34</v>
      </c>
      <c r="I1447" s="53" t="s">
        <v>18</v>
      </c>
      <c r="J1447" s="53"/>
      <c r="K1447" s="53">
        <v>5</v>
      </c>
      <c r="L1447" s="53">
        <v>1</v>
      </c>
      <c r="M1447" s="53">
        <v>1</v>
      </c>
      <c r="N1447" s="54" t="s">
        <v>1827</v>
      </c>
    </row>
    <row r="1448" spans="1:14" x14ac:dyDescent="0.15">
      <c r="A1448" s="52" t="s">
        <v>1828</v>
      </c>
      <c r="B1448" s="52">
        <v>2</v>
      </c>
      <c r="C1448" s="52" t="str">
        <f t="shared" si="22"/>
        <v/>
      </c>
      <c r="D1448" s="52">
        <v>2</v>
      </c>
      <c r="E1448" s="53" t="s">
        <v>2662</v>
      </c>
      <c r="F1448" s="53"/>
      <c r="G1448" s="53" t="s">
        <v>17</v>
      </c>
      <c r="H1448" s="53" t="s">
        <v>231</v>
      </c>
      <c r="I1448" s="53" t="s">
        <v>18</v>
      </c>
      <c r="J1448" s="53" t="s">
        <v>38</v>
      </c>
      <c r="K1448" s="53">
        <v>5</v>
      </c>
      <c r="L1448" s="53">
        <v>4</v>
      </c>
      <c r="M1448" s="53">
        <v>4</v>
      </c>
      <c r="N1448" s="54" t="s">
        <v>2680</v>
      </c>
    </row>
    <row r="1449" spans="1:14" x14ac:dyDescent="0.15">
      <c r="A1449" s="52" t="s">
        <v>1829</v>
      </c>
      <c r="B1449" s="52">
        <v>3</v>
      </c>
      <c r="C1449" s="52" t="str">
        <f t="shared" si="22"/>
        <v/>
      </c>
      <c r="D1449" s="52">
        <v>2</v>
      </c>
      <c r="E1449" s="53" t="s">
        <v>2662</v>
      </c>
      <c r="F1449" s="53"/>
      <c r="G1449" s="53" t="s">
        <v>17</v>
      </c>
      <c r="H1449" s="53" t="s">
        <v>231</v>
      </c>
      <c r="I1449" s="53" t="s">
        <v>18</v>
      </c>
      <c r="J1449" s="53"/>
      <c r="K1449" s="53">
        <v>5</v>
      </c>
      <c r="L1449" s="53">
        <v>4</v>
      </c>
      <c r="M1449" s="53">
        <v>6</v>
      </c>
      <c r="N1449" s="54" t="s">
        <v>2685</v>
      </c>
    </row>
    <row r="1450" spans="1:14" x14ac:dyDescent="0.15">
      <c r="A1450" s="52" t="s">
        <v>1830</v>
      </c>
      <c r="B1450" s="52">
        <v>2</v>
      </c>
      <c r="C1450" s="52" t="str">
        <f t="shared" si="22"/>
        <v/>
      </c>
      <c r="D1450" s="52" t="s">
        <v>4062</v>
      </c>
      <c r="E1450" s="53" t="s">
        <v>2662</v>
      </c>
      <c r="F1450" s="53"/>
      <c r="G1450" s="53" t="s">
        <v>17</v>
      </c>
      <c r="H1450" s="53" t="s">
        <v>34</v>
      </c>
      <c r="I1450" s="53" t="s">
        <v>18</v>
      </c>
      <c r="J1450" s="53"/>
      <c r="K1450" s="53">
        <v>6</v>
      </c>
      <c r="L1450" s="53">
        <v>4</v>
      </c>
      <c r="M1450" s="53">
        <v>10</v>
      </c>
      <c r="N1450" s="54" t="s">
        <v>2711</v>
      </c>
    </row>
    <row r="1451" spans="1:14" x14ac:dyDescent="0.15">
      <c r="A1451" s="52" t="s">
        <v>1833</v>
      </c>
      <c r="B1451" s="52">
        <v>2</v>
      </c>
      <c r="C1451" s="52" t="str">
        <f t="shared" si="22"/>
        <v/>
      </c>
      <c r="D1451" s="52">
        <v>1</v>
      </c>
      <c r="E1451" s="53" t="s">
        <v>2662</v>
      </c>
      <c r="F1451" s="53"/>
      <c r="G1451" s="53" t="s">
        <v>17</v>
      </c>
      <c r="H1451" s="53" t="s">
        <v>24</v>
      </c>
      <c r="I1451" s="53" t="s">
        <v>18</v>
      </c>
      <c r="J1451" s="53"/>
      <c r="K1451" s="53">
        <v>7</v>
      </c>
      <c r="L1451" s="53">
        <v>3</v>
      </c>
      <c r="M1451" s="53">
        <v>3</v>
      </c>
      <c r="N1451" s="54" t="s">
        <v>2686</v>
      </c>
    </row>
    <row r="1452" spans="1:14" x14ac:dyDescent="0.15">
      <c r="A1452" s="52" t="s">
        <v>1831</v>
      </c>
      <c r="B1452" s="52">
        <v>0</v>
      </c>
      <c r="C1452" s="52" t="str">
        <f t="shared" si="22"/>
        <v/>
      </c>
      <c r="D1452" s="52" t="s">
        <v>4062</v>
      </c>
      <c r="E1452" s="53" t="s">
        <v>2662</v>
      </c>
      <c r="F1452" s="53"/>
      <c r="G1452" s="53" t="s">
        <v>17</v>
      </c>
      <c r="H1452" s="53" t="s">
        <v>231</v>
      </c>
      <c r="I1452" s="53" t="s">
        <v>18</v>
      </c>
      <c r="J1452" s="53"/>
      <c r="K1452" s="53">
        <v>7</v>
      </c>
      <c r="L1452" s="53">
        <v>4</v>
      </c>
      <c r="M1452" s="53">
        <v>4</v>
      </c>
      <c r="N1452" s="54" t="s">
        <v>1832</v>
      </c>
    </row>
    <row r="1453" spans="1:14" x14ac:dyDescent="0.15">
      <c r="A1453" s="52" t="s">
        <v>1834</v>
      </c>
      <c r="B1453" s="52">
        <v>2</v>
      </c>
      <c r="C1453" s="52" t="str">
        <f t="shared" si="22"/>
        <v/>
      </c>
      <c r="D1453" s="52" t="s">
        <v>4062</v>
      </c>
      <c r="E1453" s="53" t="s">
        <v>2662</v>
      </c>
      <c r="F1453" s="53"/>
      <c r="G1453" s="53" t="s">
        <v>17</v>
      </c>
      <c r="H1453" s="53" t="s">
        <v>231</v>
      </c>
      <c r="I1453" s="53" t="s">
        <v>18</v>
      </c>
      <c r="J1453" s="53" t="s">
        <v>59</v>
      </c>
      <c r="K1453" s="53">
        <v>7</v>
      </c>
      <c r="L1453" s="53">
        <v>2</v>
      </c>
      <c r="M1453" s="53">
        <v>5</v>
      </c>
      <c r="N1453" s="54" t="s">
        <v>2684</v>
      </c>
    </row>
    <row r="1454" spans="1:14" x14ac:dyDescent="0.15">
      <c r="A1454" s="52" t="s">
        <v>1835</v>
      </c>
      <c r="B1454" s="52">
        <v>2</v>
      </c>
      <c r="C1454" s="52" t="str">
        <f t="shared" si="22"/>
        <v/>
      </c>
      <c r="D1454" s="52" t="s">
        <v>4062</v>
      </c>
      <c r="E1454" s="53" t="s">
        <v>2662</v>
      </c>
      <c r="F1454" s="53"/>
      <c r="G1454" s="53" t="s">
        <v>17</v>
      </c>
      <c r="H1454" s="53" t="s">
        <v>24</v>
      </c>
      <c r="I1454" s="53" t="s">
        <v>18</v>
      </c>
      <c r="J1454" s="53" t="s">
        <v>59</v>
      </c>
      <c r="K1454" s="53">
        <v>8</v>
      </c>
      <c r="L1454" s="53">
        <v>7</v>
      </c>
      <c r="M1454" s="53">
        <v>7</v>
      </c>
      <c r="N1454" s="54" t="s">
        <v>1836</v>
      </c>
    </row>
    <row r="1455" spans="1:14" x14ac:dyDescent="0.15">
      <c r="A1455" s="52" t="s">
        <v>3560</v>
      </c>
      <c r="B1455" s="52">
        <v>0</v>
      </c>
      <c r="C1455" s="52">
        <f t="shared" si="22"/>
        <v>1</v>
      </c>
      <c r="D1455" s="52">
        <v>1</v>
      </c>
      <c r="E1455" s="53" t="s">
        <v>2662</v>
      </c>
      <c r="F1455" s="53"/>
      <c r="G1455" s="53" t="s">
        <v>17</v>
      </c>
      <c r="H1455" s="53" t="s">
        <v>231</v>
      </c>
      <c r="I1455" s="53" t="s">
        <v>18</v>
      </c>
      <c r="J1455" s="53"/>
      <c r="K1455" s="53">
        <v>8</v>
      </c>
      <c r="L1455" s="53">
        <v>4</v>
      </c>
      <c r="M1455" s="53">
        <v>7</v>
      </c>
      <c r="N1455" s="54" t="s">
        <v>3708</v>
      </c>
    </row>
    <row r="1456" spans="1:14" x14ac:dyDescent="0.15">
      <c r="A1456" s="52" t="s">
        <v>1837</v>
      </c>
      <c r="B1456" s="52">
        <v>1</v>
      </c>
      <c r="C1456" s="52" t="str">
        <f t="shared" si="22"/>
        <v/>
      </c>
      <c r="D1456" s="52" t="s">
        <v>4062</v>
      </c>
      <c r="E1456" s="53" t="s">
        <v>2662</v>
      </c>
      <c r="F1456" s="53"/>
      <c r="G1456" s="53" t="s">
        <v>17</v>
      </c>
      <c r="H1456" s="53" t="s">
        <v>30</v>
      </c>
      <c r="I1456" s="53" t="s">
        <v>18</v>
      </c>
      <c r="J1456" s="53"/>
      <c r="K1456" s="53">
        <v>8</v>
      </c>
      <c r="L1456" s="53">
        <v>6</v>
      </c>
      <c r="M1456" s="53">
        <v>6</v>
      </c>
      <c r="N1456" s="54" t="s">
        <v>3707</v>
      </c>
    </row>
    <row r="1457" spans="1:14" x14ac:dyDescent="0.15">
      <c r="A1457" s="52" t="s">
        <v>2726</v>
      </c>
      <c r="B1457" s="52">
        <v>0</v>
      </c>
      <c r="C1457" s="52" t="str">
        <f t="shared" si="22"/>
        <v/>
      </c>
      <c r="D1457" s="52" t="s">
        <v>4062</v>
      </c>
      <c r="E1457" s="53" t="s">
        <v>2662</v>
      </c>
      <c r="F1457" s="53"/>
      <c r="G1457" s="53" t="s">
        <v>17</v>
      </c>
      <c r="H1457" s="53" t="s">
        <v>30</v>
      </c>
      <c r="I1457" s="53" t="s">
        <v>18</v>
      </c>
      <c r="J1457" s="53"/>
      <c r="K1457" s="53">
        <v>8</v>
      </c>
      <c r="L1457" s="53">
        <v>5</v>
      </c>
      <c r="M1457" s="53">
        <v>5</v>
      </c>
      <c r="N1457" s="54" t="s">
        <v>1838</v>
      </c>
    </row>
    <row r="1458" spans="1:14" x14ac:dyDescent="0.15">
      <c r="A1458" s="52" t="s">
        <v>1839</v>
      </c>
      <c r="B1458" s="52">
        <v>2</v>
      </c>
      <c r="C1458" s="52" t="str">
        <f t="shared" si="22"/>
        <v/>
      </c>
      <c r="D1458" s="52" t="s">
        <v>4062</v>
      </c>
      <c r="E1458" s="53" t="s">
        <v>2662</v>
      </c>
      <c r="F1458" s="53"/>
      <c r="G1458" s="53" t="s">
        <v>17</v>
      </c>
      <c r="H1458" s="53" t="s">
        <v>24</v>
      </c>
      <c r="I1458" s="53" t="s">
        <v>18</v>
      </c>
      <c r="J1458" s="53" t="s">
        <v>35</v>
      </c>
      <c r="K1458" s="53">
        <v>9</v>
      </c>
      <c r="L1458" s="53">
        <v>4</v>
      </c>
      <c r="M1458" s="53">
        <v>12</v>
      </c>
      <c r="N1458" s="54" t="s">
        <v>14</v>
      </c>
    </row>
    <row r="1459" spans="1:14" x14ac:dyDescent="0.15">
      <c r="A1459" s="52" t="s">
        <v>1840</v>
      </c>
      <c r="B1459" s="52">
        <v>0</v>
      </c>
      <c r="C1459" s="52" t="str">
        <f t="shared" si="22"/>
        <v/>
      </c>
      <c r="D1459" s="52" t="s">
        <v>4062</v>
      </c>
      <c r="E1459" s="53" t="s">
        <v>2662</v>
      </c>
      <c r="F1459" s="53"/>
      <c r="G1459" s="53" t="s">
        <v>17</v>
      </c>
      <c r="H1459" s="53" t="s">
        <v>231</v>
      </c>
      <c r="I1459" s="53" t="s">
        <v>18</v>
      </c>
      <c r="J1459" s="53"/>
      <c r="K1459" s="53">
        <v>9</v>
      </c>
      <c r="L1459" s="53">
        <v>2</v>
      </c>
      <c r="M1459" s="53">
        <v>4</v>
      </c>
      <c r="N1459" s="54" t="s">
        <v>1841</v>
      </c>
    </row>
    <row r="1460" spans="1:14" x14ac:dyDescent="0.15">
      <c r="A1460" s="52" t="s">
        <v>1842</v>
      </c>
      <c r="B1460" s="52">
        <v>1</v>
      </c>
      <c r="C1460" s="52" t="str">
        <f t="shared" si="22"/>
        <v/>
      </c>
      <c r="D1460" s="52">
        <v>1</v>
      </c>
      <c r="E1460" s="53" t="s">
        <v>2662</v>
      </c>
      <c r="F1460" s="53"/>
      <c r="G1460" s="53" t="s">
        <v>17</v>
      </c>
      <c r="H1460" s="53" t="s">
        <v>30</v>
      </c>
      <c r="I1460" s="53" t="s">
        <v>18</v>
      </c>
      <c r="J1460" s="53"/>
      <c r="K1460" s="53">
        <v>9</v>
      </c>
      <c r="L1460" s="53">
        <v>5</v>
      </c>
      <c r="M1460" s="53">
        <v>5</v>
      </c>
      <c r="N1460" s="54" t="s">
        <v>2722</v>
      </c>
    </row>
    <row r="1461" spans="1:14" x14ac:dyDescent="0.15">
      <c r="A1461" s="52" t="s">
        <v>1866</v>
      </c>
      <c r="B1461" s="52">
        <v>2</v>
      </c>
      <c r="C1461" s="52" t="str">
        <f t="shared" si="22"/>
        <v/>
      </c>
      <c r="D1461" s="52" t="s">
        <v>4062</v>
      </c>
      <c r="E1461" s="53" t="s">
        <v>2422</v>
      </c>
      <c r="F1461" s="53"/>
      <c r="G1461" s="53" t="s">
        <v>44</v>
      </c>
      <c r="H1461" s="53" t="s">
        <v>24</v>
      </c>
      <c r="I1461" s="53" t="s">
        <v>20</v>
      </c>
      <c r="J1461" s="53"/>
      <c r="K1461" s="53">
        <v>2</v>
      </c>
      <c r="L1461" s="53">
        <v>0</v>
      </c>
      <c r="M1461" s="53">
        <v>0</v>
      </c>
      <c r="N1461" s="54" t="s">
        <v>2454</v>
      </c>
    </row>
    <row r="1462" spans="1:14" x14ac:dyDescent="0.15">
      <c r="A1462" s="55" t="s">
        <v>1869</v>
      </c>
      <c r="B1462" s="55">
        <v>3</v>
      </c>
      <c r="C1462" s="52" t="str">
        <f t="shared" si="22"/>
        <v/>
      </c>
      <c r="D1462" s="52">
        <v>2</v>
      </c>
      <c r="E1462" s="56" t="s">
        <v>2422</v>
      </c>
      <c r="F1462" s="56"/>
      <c r="G1462" s="56" t="s">
        <v>44</v>
      </c>
      <c r="H1462" s="56" t="s">
        <v>24</v>
      </c>
      <c r="I1462" s="56" t="s">
        <v>18</v>
      </c>
      <c r="J1462" s="56"/>
      <c r="K1462" s="56">
        <v>3</v>
      </c>
      <c r="L1462" s="56">
        <v>2</v>
      </c>
      <c r="M1462" s="56">
        <v>2</v>
      </c>
      <c r="N1462" s="57" t="s">
        <v>2427</v>
      </c>
    </row>
    <row r="1463" spans="1:14" x14ac:dyDescent="0.15">
      <c r="A1463" s="58" t="s">
        <v>1867</v>
      </c>
      <c r="B1463" s="52">
        <v>2</v>
      </c>
      <c r="C1463" s="52" t="str">
        <f t="shared" si="22"/>
        <v/>
      </c>
      <c r="D1463" s="52">
        <v>2</v>
      </c>
      <c r="E1463" s="53" t="s">
        <v>2422</v>
      </c>
      <c r="F1463" s="53"/>
      <c r="G1463" s="53" t="s">
        <v>44</v>
      </c>
      <c r="H1463" s="53" t="s">
        <v>24</v>
      </c>
      <c r="I1463" s="53" t="s">
        <v>20</v>
      </c>
      <c r="J1463" s="53"/>
      <c r="K1463" s="53">
        <v>3</v>
      </c>
      <c r="L1463" s="53">
        <v>0</v>
      </c>
      <c r="M1463" s="53">
        <v>0</v>
      </c>
      <c r="N1463" s="54" t="s">
        <v>1868</v>
      </c>
    </row>
    <row r="1464" spans="1:14" x14ac:dyDescent="0.15">
      <c r="A1464" s="52" t="s">
        <v>1871</v>
      </c>
      <c r="B1464" s="52">
        <v>1</v>
      </c>
      <c r="C1464" s="52">
        <f t="shared" si="22"/>
        <v>1</v>
      </c>
      <c r="D1464" s="52">
        <v>2</v>
      </c>
      <c r="E1464" s="53" t="s">
        <v>2422</v>
      </c>
      <c r="F1464" s="53"/>
      <c r="G1464" s="53" t="s">
        <v>44</v>
      </c>
      <c r="H1464" s="53" t="s">
        <v>34</v>
      </c>
      <c r="I1464" s="53" t="s">
        <v>20</v>
      </c>
      <c r="J1464" s="53"/>
      <c r="K1464" s="53">
        <v>3</v>
      </c>
      <c r="L1464" s="53">
        <v>0</v>
      </c>
      <c r="M1464" s="53">
        <v>0</v>
      </c>
      <c r="N1464" s="54" t="s">
        <v>1872</v>
      </c>
    </row>
    <row r="1465" spans="1:14" x14ac:dyDescent="0.15">
      <c r="A1465" s="52" t="s">
        <v>1870</v>
      </c>
      <c r="B1465" s="52">
        <v>3</v>
      </c>
      <c r="C1465" s="52" t="str">
        <f t="shared" si="22"/>
        <v/>
      </c>
      <c r="D1465" s="52" t="s">
        <v>4062</v>
      </c>
      <c r="E1465" s="53" t="s">
        <v>2422</v>
      </c>
      <c r="F1465" s="53"/>
      <c r="G1465" s="53" t="s">
        <v>44</v>
      </c>
      <c r="H1465" s="53" t="s">
        <v>34</v>
      </c>
      <c r="I1465" s="53" t="s">
        <v>18</v>
      </c>
      <c r="J1465" s="53"/>
      <c r="K1465" s="53">
        <v>4</v>
      </c>
      <c r="L1465" s="53">
        <v>1</v>
      </c>
      <c r="M1465" s="53">
        <v>6</v>
      </c>
      <c r="N1465" s="54" t="s">
        <v>2465</v>
      </c>
    </row>
    <row r="1466" spans="1:14" x14ac:dyDescent="0.15">
      <c r="A1466" s="52" t="s">
        <v>1874</v>
      </c>
      <c r="B1466" s="52">
        <v>2</v>
      </c>
      <c r="C1466" s="52" t="str">
        <f t="shared" si="22"/>
        <v/>
      </c>
      <c r="D1466" s="52">
        <v>2</v>
      </c>
      <c r="E1466" s="53" t="s">
        <v>2422</v>
      </c>
      <c r="F1466" s="53"/>
      <c r="G1466" s="53" t="s">
        <v>44</v>
      </c>
      <c r="H1466" s="53" t="s">
        <v>231</v>
      </c>
      <c r="I1466" s="53" t="s">
        <v>20</v>
      </c>
      <c r="J1466" s="53"/>
      <c r="K1466" s="53">
        <v>4</v>
      </c>
      <c r="L1466" s="53">
        <v>0</v>
      </c>
      <c r="M1466" s="53">
        <v>0</v>
      </c>
      <c r="N1466" s="54" t="s">
        <v>2443</v>
      </c>
    </row>
    <row r="1467" spans="1:14" x14ac:dyDescent="0.15">
      <c r="A1467" s="52" t="s">
        <v>1873</v>
      </c>
      <c r="B1467" s="52">
        <v>2</v>
      </c>
      <c r="C1467" s="52" t="str">
        <f t="shared" si="22"/>
        <v/>
      </c>
      <c r="D1467" s="52" t="s">
        <v>4062</v>
      </c>
      <c r="E1467" s="53" t="s">
        <v>2422</v>
      </c>
      <c r="F1467" s="53"/>
      <c r="G1467" s="53" t="s">
        <v>44</v>
      </c>
      <c r="H1467" s="53" t="s">
        <v>34</v>
      </c>
      <c r="I1467" s="53" t="s">
        <v>18</v>
      </c>
      <c r="J1467" s="53"/>
      <c r="K1467" s="53">
        <v>5</v>
      </c>
      <c r="L1467" s="53">
        <v>4</v>
      </c>
      <c r="M1467" s="53">
        <v>1</v>
      </c>
      <c r="N1467" s="54" t="s">
        <v>2436</v>
      </c>
    </row>
    <row r="1468" spans="1:14" x14ac:dyDescent="0.15">
      <c r="A1468" s="55" t="s">
        <v>1875</v>
      </c>
      <c r="B1468" s="55">
        <v>0</v>
      </c>
      <c r="C1468" s="52" t="str">
        <f t="shared" si="22"/>
        <v/>
      </c>
      <c r="D1468" s="52" t="s">
        <v>4062</v>
      </c>
      <c r="E1468" s="56" t="s">
        <v>2422</v>
      </c>
      <c r="F1468" s="56"/>
      <c r="G1468" s="56" t="s">
        <v>44</v>
      </c>
      <c r="H1468" s="56" t="s">
        <v>231</v>
      </c>
      <c r="I1468" s="56" t="s">
        <v>18</v>
      </c>
      <c r="J1468" s="56" t="s">
        <v>59</v>
      </c>
      <c r="K1468" s="56">
        <v>5</v>
      </c>
      <c r="L1468" s="56">
        <v>2</v>
      </c>
      <c r="M1468" s="56">
        <v>6</v>
      </c>
      <c r="N1468" s="57" t="s">
        <v>1876</v>
      </c>
    </row>
    <row r="1469" spans="1:14" x14ac:dyDescent="0.15">
      <c r="A1469" s="52" t="s">
        <v>1877</v>
      </c>
      <c r="B1469" s="52">
        <v>1</v>
      </c>
      <c r="C1469" s="52" t="str">
        <f t="shared" si="22"/>
        <v/>
      </c>
      <c r="D1469" s="52" t="s">
        <v>4062</v>
      </c>
      <c r="E1469" s="53" t="s">
        <v>2422</v>
      </c>
      <c r="F1469" s="53"/>
      <c r="G1469" s="53" t="s">
        <v>44</v>
      </c>
      <c r="H1469" s="53" t="s">
        <v>30</v>
      </c>
      <c r="I1469" s="53" t="s">
        <v>18</v>
      </c>
      <c r="J1469" s="53"/>
      <c r="K1469" s="53">
        <v>5</v>
      </c>
      <c r="L1469" s="53">
        <v>3</v>
      </c>
      <c r="M1469" s="53">
        <v>7</v>
      </c>
      <c r="N1469" s="54" t="s">
        <v>2460</v>
      </c>
    </row>
    <row r="1470" spans="1:14" x14ac:dyDescent="0.15">
      <c r="A1470" s="52" t="s">
        <v>1878</v>
      </c>
      <c r="B1470" s="52">
        <v>0</v>
      </c>
      <c r="C1470" s="52" t="str">
        <f t="shared" si="22"/>
        <v/>
      </c>
      <c r="D1470" s="52" t="s">
        <v>4062</v>
      </c>
      <c r="E1470" s="53" t="s">
        <v>2422</v>
      </c>
      <c r="F1470" s="53"/>
      <c r="G1470" s="53" t="s">
        <v>44</v>
      </c>
      <c r="H1470" s="53" t="s">
        <v>30</v>
      </c>
      <c r="I1470" s="53" t="s">
        <v>18</v>
      </c>
      <c r="J1470" s="53"/>
      <c r="K1470" s="53">
        <v>8</v>
      </c>
      <c r="L1470" s="53">
        <v>8</v>
      </c>
      <c r="M1470" s="53">
        <v>8</v>
      </c>
      <c r="N1470" s="54" t="s">
        <v>2452</v>
      </c>
    </row>
    <row r="1471" spans="1:14" x14ac:dyDescent="0.15">
      <c r="A1471" s="52" t="s">
        <v>1880</v>
      </c>
      <c r="B1471" s="52">
        <v>2</v>
      </c>
      <c r="C1471" s="52" t="str">
        <f t="shared" si="22"/>
        <v/>
      </c>
      <c r="D1471" s="52" t="s">
        <v>4062</v>
      </c>
      <c r="E1471" s="53" t="s">
        <v>2422</v>
      </c>
      <c r="F1471" s="53"/>
      <c r="G1471" s="53" t="s">
        <v>55</v>
      </c>
      <c r="H1471" s="53" t="s">
        <v>24</v>
      </c>
      <c r="I1471" s="53" t="s">
        <v>18</v>
      </c>
      <c r="J1471" s="53" t="s">
        <v>59</v>
      </c>
      <c r="K1471" s="53">
        <v>2</v>
      </c>
      <c r="L1471" s="53">
        <v>2</v>
      </c>
      <c r="M1471" s="53">
        <v>1</v>
      </c>
      <c r="N1471" s="54" t="s">
        <v>1881</v>
      </c>
    </row>
    <row r="1472" spans="1:14" x14ac:dyDescent="0.15">
      <c r="A1472" s="52" t="s">
        <v>1891</v>
      </c>
      <c r="B1472" s="52">
        <v>0</v>
      </c>
      <c r="C1472" s="52" t="str">
        <f t="shared" si="22"/>
        <v/>
      </c>
      <c r="D1472" s="52" t="s">
        <v>4062</v>
      </c>
      <c r="E1472" s="53" t="s">
        <v>2422</v>
      </c>
      <c r="F1472" s="53"/>
      <c r="G1472" s="53" t="s">
        <v>55</v>
      </c>
      <c r="H1472" s="53" t="s">
        <v>231</v>
      </c>
      <c r="I1472" s="53" t="s">
        <v>20</v>
      </c>
      <c r="J1472" s="53"/>
      <c r="K1472" s="53">
        <v>2</v>
      </c>
      <c r="L1472" s="53">
        <v>0</v>
      </c>
      <c r="M1472" s="53">
        <v>0</v>
      </c>
      <c r="N1472" s="54" t="s">
        <v>2445</v>
      </c>
    </row>
    <row r="1473" spans="1:14" x14ac:dyDescent="0.15">
      <c r="A1473" s="52" t="s">
        <v>1886</v>
      </c>
      <c r="B1473" s="52">
        <v>3</v>
      </c>
      <c r="C1473" s="52" t="str">
        <f t="shared" si="22"/>
        <v/>
      </c>
      <c r="D1473" s="52" t="s">
        <v>4062</v>
      </c>
      <c r="E1473" s="53" t="s">
        <v>2422</v>
      </c>
      <c r="F1473" s="53"/>
      <c r="G1473" s="53" t="s">
        <v>55</v>
      </c>
      <c r="H1473" s="53" t="s">
        <v>34</v>
      </c>
      <c r="I1473" s="53" t="s">
        <v>18</v>
      </c>
      <c r="J1473" s="53"/>
      <c r="K1473" s="53">
        <v>3</v>
      </c>
      <c r="L1473" s="53">
        <v>2</v>
      </c>
      <c r="M1473" s="53">
        <v>5</v>
      </c>
      <c r="N1473" s="54" t="s">
        <v>2429</v>
      </c>
    </row>
    <row r="1474" spans="1:14" x14ac:dyDescent="0.15">
      <c r="A1474" s="55" t="s">
        <v>1882</v>
      </c>
      <c r="B1474" s="55">
        <v>3</v>
      </c>
      <c r="C1474" s="52" t="str">
        <f t="shared" si="22"/>
        <v/>
      </c>
      <c r="D1474" s="52">
        <v>2</v>
      </c>
      <c r="E1474" s="56" t="s">
        <v>2422</v>
      </c>
      <c r="F1474" s="56"/>
      <c r="G1474" s="56" t="s">
        <v>55</v>
      </c>
      <c r="H1474" s="56" t="s">
        <v>24</v>
      </c>
      <c r="I1474" s="56" t="s">
        <v>20</v>
      </c>
      <c r="J1474" s="56"/>
      <c r="K1474" s="56">
        <v>4</v>
      </c>
      <c r="L1474" s="56">
        <v>0</v>
      </c>
      <c r="M1474" s="56">
        <v>0</v>
      </c>
      <c r="N1474" s="57" t="s">
        <v>1883</v>
      </c>
    </row>
    <row r="1475" spans="1:14" x14ac:dyDescent="0.15">
      <c r="A1475" s="55" t="s">
        <v>1887</v>
      </c>
      <c r="B1475" s="55">
        <v>2</v>
      </c>
      <c r="C1475" s="52" t="str">
        <f t="shared" ref="C1475:C1538" si="23">IF(D1475="","",IF(D1475&gt;B1475,D1475-B1475,""))</f>
        <v/>
      </c>
      <c r="D1475" s="52">
        <v>1</v>
      </c>
      <c r="E1475" s="56" t="s">
        <v>2422</v>
      </c>
      <c r="F1475" s="56"/>
      <c r="G1475" s="56" t="s">
        <v>55</v>
      </c>
      <c r="H1475" s="56" t="s">
        <v>34</v>
      </c>
      <c r="I1475" s="56" t="s">
        <v>20</v>
      </c>
      <c r="J1475" s="56"/>
      <c r="K1475" s="56">
        <v>4</v>
      </c>
      <c r="L1475" s="56">
        <v>0</v>
      </c>
      <c r="M1475" s="56">
        <v>0</v>
      </c>
      <c r="N1475" s="57" t="s">
        <v>3661</v>
      </c>
    </row>
    <row r="1476" spans="1:14" x14ac:dyDescent="0.15">
      <c r="A1476" s="52" t="s">
        <v>1890</v>
      </c>
      <c r="B1476" s="52">
        <v>1</v>
      </c>
      <c r="C1476" s="52" t="str">
        <f t="shared" si="23"/>
        <v/>
      </c>
      <c r="D1476" s="52" t="s">
        <v>4062</v>
      </c>
      <c r="E1476" s="53" t="s">
        <v>2422</v>
      </c>
      <c r="F1476" s="53"/>
      <c r="G1476" s="53" t="s">
        <v>55</v>
      </c>
      <c r="H1476" s="53" t="s">
        <v>231</v>
      </c>
      <c r="I1476" s="53" t="s">
        <v>18</v>
      </c>
      <c r="J1476" s="53"/>
      <c r="K1476" s="53">
        <v>4</v>
      </c>
      <c r="L1476" s="53">
        <v>2</v>
      </c>
      <c r="M1476" s="53">
        <v>4</v>
      </c>
      <c r="N1476" s="54" t="s">
        <v>2447</v>
      </c>
    </row>
    <row r="1477" spans="1:14" x14ac:dyDescent="0.15">
      <c r="A1477" s="52" t="s">
        <v>1892</v>
      </c>
      <c r="B1477" s="52">
        <v>0</v>
      </c>
      <c r="C1477" s="52">
        <f t="shared" si="23"/>
        <v>1</v>
      </c>
      <c r="D1477" s="52">
        <v>1</v>
      </c>
      <c r="E1477" s="53" t="s">
        <v>2422</v>
      </c>
      <c r="F1477" s="53"/>
      <c r="G1477" s="53" t="s">
        <v>55</v>
      </c>
      <c r="H1477" s="53" t="s">
        <v>30</v>
      </c>
      <c r="I1477" s="53" t="s">
        <v>18</v>
      </c>
      <c r="J1477" s="53"/>
      <c r="K1477" s="53">
        <v>4</v>
      </c>
      <c r="L1477" s="53">
        <v>3</v>
      </c>
      <c r="M1477" s="53">
        <v>6</v>
      </c>
      <c r="N1477" s="54" t="s">
        <v>2451</v>
      </c>
    </row>
    <row r="1478" spans="1:14" x14ac:dyDescent="0.15">
      <c r="A1478" s="52" t="s">
        <v>1884</v>
      </c>
      <c r="B1478" s="52">
        <v>2</v>
      </c>
      <c r="C1478" s="52" t="str">
        <f t="shared" si="23"/>
        <v/>
      </c>
      <c r="D1478" s="52" t="s">
        <v>4062</v>
      </c>
      <c r="E1478" s="53" t="s">
        <v>2422</v>
      </c>
      <c r="F1478" s="53"/>
      <c r="G1478" s="53" t="s">
        <v>55</v>
      </c>
      <c r="H1478" s="53" t="s">
        <v>24</v>
      </c>
      <c r="I1478" s="53" t="s">
        <v>18</v>
      </c>
      <c r="J1478" s="53" t="s">
        <v>59</v>
      </c>
      <c r="K1478" s="53">
        <v>5</v>
      </c>
      <c r="L1478" s="53">
        <v>1</v>
      </c>
      <c r="M1478" s="53">
        <v>3</v>
      </c>
      <c r="N1478" s="54" t="s">
        <v>1885</v>
      </c>
    </row>
    <row r="1479" spans="1:14" x14ac:dyDescent="0.15">
      <c r="A1479" s="52" t="s">
        <v>1888</v>
      </c>
      <c r="B1479" s="52">
        <v>0</v>
      </c>
      <c r="C1479" s="52" t="str">
        <f t="shared" si="23"/>
        <v/>
      </c>
      <c r="D1479" s="52" t="s">
        <v>4062</v>
      </c>
      <c r="E1479" s="53" t="s">
        <v>2422</v>
      </c>
      <c r="F1479" s="53"/>
      <c r="G1479" s="53" t="s">
        <v>55</v>
      </c>
      <c r="H1479" s="53" t="s">
        <v>34</v>
      </c>
      <c r="I1479" s="53" t="s">
        <v>18</v>
      </c>
      <c r="J1479" s="53" t="s">
        <v>35</v>
      </c>
      <c r="K1479" s="53">
        <v>5</v>
      </c>
      <c r="L1479" s="53">
        <v>3</v>
      </c>
      <c r="M1479" s="53">
        <v>7</v>
      </c>
      <c r="N1479" s="54" t="s">
        <v>1889</v>
      </c>
    </row>
    <row r="1480" spans="1:14" x14ac:dyDescent="0.15">
      <c r="A1480" s="52" t="s">
        <v>1893</v>
      </c>
      <c r="B1480" s="52">
        <v>1</v>
      </c>
      <c r="C1480" s="52" t="str">
        <f t="shared" si="23"/>
        <v/>
      </c>
      <c r="D1480" s="52" t="s">
        <v>4062</v>
      </c>
      <c r="E1480" s="53" t="s">
        <v>2422</v>
      </c>
      <c r="F1480" s="53"/>
      <c r="G1480" s="53" t="s">
        <v>55</v>
      </c>
      <c r="H1480" s="53" t="s">
        <v>30</v>
      </c>
      <c r="I1480" s="53" t="s">
        <v>18</v>
      </c>
      <c r="J1480" s="53" t="s">
        <v>35</v>
      </c>
      <c r="K1480" s="53">
        <v>10</v>
      </c>
      <c r="L1480" s="53">
        <v>8</v>
      </c>
      <c r="M1480" s="53">
        <v>8</v>
      </c>
      <c r="N1480" s="54" t="s">
        <v>1894</v>
      </c>
    </row>
    <row r="1481" spans="1:14" x14ac:dyDescent="0.15">
      <c r="A1481" s="52" t="s">
        <v>1898</v>
      </c>
      <c r="B1481" s="52">
        <v>2</v>
      </c>
      <c r="C1481" s="52" t="str">
        <f t="shared" si="23"/>
        <v/>
      </c>
      <c r="D1481" s="52" t="s">
        <v>4062</v>
      </c>
      <c r="E1481" s="53" t="s">
        <v>2422</v>
      </c>
      <c r="F1481" s="53"/>
      <c r="G1481" s="53" t="s">
        <v>23</v>
      </c>
      <c r="H1481" s="53" t="s">
        <v>24</v>
      </c>
      <c r="I1481" s="53" t="s">
        <v>20</v>
      </c>
      <c r="J1481" s="53"/>
      <c r="K1481" s="53">
        <v>2</v>
      </c>
      <c r="L1481" s="53">
        <v>0</v>
      </c>
      <c r="M1481" s="53">
        <v>0</v>
      </c>
      <c r="N1481" s="54" t="s">
        <v>1899</v>
      </c>
    </row>
    <row r="1482" spans="1:14" x14ac:dyDescent="0.15">
      <c r="A1482" s="55" t="s">
        <v>1905</v>
      </c>
      <c r="B1482" s="55">
        <v>0</v>
      </c>
      <c r="C1482" s="52" t="str">
        <f t="shared" si="23"/>
        <v/>
      </c>
      <c r="D1482" s="52" t="s">
        <v>4062</v>
      </c>
      <c r="E1482" s="56" t="s">
        <v>2422</v>
      </c>
      <c r="F1482" s="56"/>
      <c r="G1482" s="56" t="s">
        <v>23</v>
      </c>
      <c r="H1482" s="56" t="s">
        <v>231</v>
      </c>
      <c r="I1482" s="56" t="s">
        <v>20</v>
      </c>
      <c r="J1482" s="56"/>
      <c r="K1482" s="56">
        <v>2</v>
      </c>
      <c r="L1482" s="56">
        <v>0</v>
      </c>
      <c r="M1482" s="56">
        <v>0</v>
      </c>
      <c r="N1482" s="57" t="s">
        <v>2442</v>
      </c>
    </row>
    <row r="1483" spans="1:14" x14ac:dyDescent="0.15">
      <c r="A1483" s="52" t="s">
        <v>1908</v>
      </c>
      <c r="B1483" s="52">
        <v>0</v>
      </c>
      <c r="C1483" s="52" t="str">
        <f t="shared" si="23"/>
        <v/>
      </c>
      <c r="D1483" s="52" t="s">
        <v>4062</v>
      </c>
      <c r="E1483" s="53" t="s">
        <v>2422</v>
      </c>
      <c r="F1483" s="53"/>
      <c r="G1483" s="53" t="s">
        <v>23</v>
      </c>
      <c r="H1483" s="53" t="s">
        <v>30</v>
      </c>
      <c r="I1483" s="53" t="s">
        <v>18</v>
      </c>
      <c r="J1483" s="53"/>
      <c r="K1483" s="53">
        <v>2</v>
      </c>
      <c r="L1483" s="53">
        <v>2</v>
      </c>
      <c r="M1483" s="53">
        <v>2</v>
      </c>
      <c r="N1483" s="54" t="s">
        <v>1909</v>
      </c>
    </row>
    <row r="1484" spans="1:14" x14ac:dyDescent="0.15">
      <c r="A1484" s="52" t="s">
        <v>1895</v>
      </c>
      <c r="B1484" s="52">
        <v>2</v>
      </c>
      <c r="C1484" s="52" t="str">
        <f t="shared" si="23"/>
        <v/>
      </c>
      <c r="D1484" s="52" t="s">
        <v>4062</v>
      </c>
      <c r="E1484" s="53" t="s">
        <v>2422</v>
      </c>
      <c r="F1484" s="53"/>
      <c r="G1484" s="53" t="s">
        <v>23</v>
      </c>
      <c r="H1484" s="53" t="s">
        <v>24</v>
      </c>
      <c r="I1484" s="53" t="s">
        <v>18</v>
      </c>
      <c r="J1484" s="53" t="s">
        <v>59</v>
      </c>
      <c r="K1484" s="53">
        <v>3</v>
      </c>
      <c r="L1484" s="53">
        <v>3</v>
      </c>
      <c r="M1484" s="53">
        <v>3</v>
      </c>
      <c r="N1484" s="54" t="s">
        <v>1896</v>
      </c>
    </row>
    <row r="1485" spans="1:14" x14ac:dyDescent="0.15">
      <c r="A1485" s="52" t="s">
        <v>1902</v>
      </c>
      <c r="B1485" s="52">
        <v>2</v>
      </c>
      <c r="C1485" s="52" t="str">
        <f t="shared" si="23"/>
        <v/>
      </c>
      <c r="D1485" s="52">
        <v>2</v>
      </c>
      <c r="E1485" s="53" t="s">
        <v>2422</v>
      </c>
      <c r="F1485" s="53"/>
      <c r="G1485" s="53" t="s">
        <v>23</v>
      </c>
      <c r="H1485" s="53" t="s">
        <v>34</v>
      </c>
      <c r="I1485" s="53" t="s">
        <v>20</v>
      </c>
      <c r="J1485" s="53"/>
      <c r="K1485" s="53">
        <v>3</v>
      </c>
      <c r="L1485" s="53">
        <v>0</v>
      </c>
      <c r="M1485" s="53">
        <v>0</v>
      </c>
      <c r="N1485" s="54" t="s">
        <v>3658</v>
      </c>
    </row>
    <row r="1486" spans="1:14" x14ac:dyDescent="0.15">
      <c r="A1486" s="52" t="s">
        <v>1897</v>
      </c>
      <c r="B1486" s="52">
        <v>2</v>
      </c>
      <c r="C1486" s="52" t="str">
        <f t="shared" si="23"/>
        <v/>
      </c>
      <c r="D1486" s="52">
        <v>2</v>
      </c>
      <c r="E1486" s="53" t="s">
        <v>2422</v>
      </c>
      <c r="F1486" s="53"/>
      <c r="G1486" s="53" t="s">
        <v>23</v>
      </c>
      <c r="H1486" s="53" t="s">
        <v>24</v>
      </c>
      <c r="I1486" s="53" t="s">
        <v>18</v>
      </c>
      <c r="J1486" s="53" t="s">
        <v>59</v>
      </c>
      <c r="K1486" s="53">
        <v>4</v>
      </c>
      <c r="L1486" s="53">
        <v>3</v>
      </c>
      <c r="M1486" s="53">
        <v>3</v>
      </c>
      <c r="N1486" s="54" t="s">
        <v>2455</v>
      </c>
    </row>
    <row r="1487" spans="1:14" x14ac:dyDescent="0.15">
      <c r="A1487" s="52" t="s">
        <v>2423</v>
      </c>
      <c r="B1487" s="52">
        <v>0</v>
      </c>
      <c r="C1487" s="52">
        <f t="shared" si="23"/>
        <v>2</v>
      </c>
      <c r="D1487" s="52">
        <v>2</v>
      </c>
      <c r="E1487" s="53" t="s">
        <v>2422</v>
      </c>
      <c r="F1487" s="53"/>
      <c r="G1487" s="53" t="s">
        <v>23</v>
      </c>
      <c r="H1487" s="53" t="s">
        <v>231</v>
      </c>
      <c r="I1487" s="53" t="s">
        <v>18</v>
      </c>
      <c r="J1487" s="53"/>
      <c r="K1487" s="53">
        <v>4</v>
      </c>
      <c r="L1487" s="53">
        <v>2</v>
      </c>
      <c r="M1487" s="53">
        <v>2</v>
      </c>
      <c r="N1487" s="54" t="s">
        <v>2424</v>
      </c>
    </row>
    <row r="1488" spans="1:14" x14ac:dyDescent="0.15">
      <c r="A1488" s="52" t="s">
        <v>1900</v>
      </c>
      <c r="B1488" s="52">
        <v>2</v>
      </c>
      <c r="C1488" s="52" t="str">
        <f t="shared" si="23"/>
        <v/>
      </c>
      <c r="D1488" s="52">
        <v>2</v>
      </c>
      <c r="E1488" s="53" t="s">
        <v>2422</v>
      </c>
      <c r="F1488" s="53"/>
      <c r="G1488" s="53" t="s">
        <v>23</v>
      </c>
      <c r="H1488" s="53" t="s">
        <v>34</v>
      </c>
      <c r="I1488" s="53" t="s">
        <v>18</v>
      </c>
      <c r="J1488" s="53" t="s">
        <v>38</v>
      </c>
      <c r="K1488" s="53">
        <v>5</v>
      </c>
      <c r="L1488" s="53">
        <v>5</v>
      </c>
      <c r="M1488" s="53">
        <v>5</v>
      </c>
      <c r="N1488" s="54" t="s">
        <v>1901</v>
      </c>
    </row>
    <row r="1489" spans="1:14" x14ac:dyDescent="0.15">
      <c r="A1489" s="52" t="s">
        <v>1903</v>
      </c>
      <c r="B1489" s="52">
        <v>2</v>
      </c>
      <c r="C1489" s="52" t="str">
        <f t="shared" si="23"/>
        <v/>
      </c>
      <c r="D1489" s="52" t="s">
        <v>4062</v>
      </c>
      <c r="E1489" s="53" t="s">
        <v>2422</v>
      </c>
      <c r="F1489" s="53"/>
      <c r="G1489" s="53" t="s">
        <v>23</v>
      </c>
      <c r="H1489" s="53" t="s">
        <v>34</v>
      </c>
      <c r="I1489" s="53" t="s">
        <v>18</v>
      </c>
      <c r="J1489" s="53"/>
      <c r="K1489" s="53">
        <v>5</v>
      </c>
      <c r="L1489" s="53">
        <v>4</v>
      </c>
      <c r="M1489" s="53">
        <v>4</v>
      </c>
      <c r="N1489" s="54" t="s">
        <v>1904</v>
      </c>
    </row>
    <row r="1490" spans="1:14" x14ac:dyDescent="0.15">
      <c r="A1490" s="56" t="s">
        <v>1906</v>
      </c>
      <c r="B1490" s="55">
        <v>0</v>
      </c>
      <c r="C1490" s="52" t="str">
        <f t="shared" si="23"/>
        <v/>
      </c>
      <c r="D1490" s="52" t="s">
        <v>4062</v>
      </c>
      <c r="E1490" s="56" t="s">
        <v>2422</v>
      </c>
      <c r="F1490" s="56"/>
      <c r="G1490" s="56" t="s">
        <v>23</v>
      </c>
      <c r="H1490" s="56" t="s">
        <v>30</v>
      </c>
      <c r="I1490" s="56" t="s">
        <v>18</v>
      </c>
      <c r="J1490" s="56"/>
      <c r="K1490" s="56">
        <v>6</v>
      </c>
      <c r="L1490" s="56">
        <v>5</v>
      </c>
      <c r="M1490" s="56">
        <v>5</v>
      </c>
      <c r="N1490" s="57" t="s">
        <v>1907</v>
      </c>
    </row>
    <row r="1491" spans="1:14" x14ac:dyDescent="0.15">
      <c r="A1491" s="52" t="s">
        <v>1921</v>
      </c>
      <c r="B1491" s="52">
        <v>2</v>
      </c>
      <c r="C1491" s="52" t="str">
        <f t="shared" si="23"/>
        <v/>
      </c>
      <c r="D1491" s="52" t="s">
        <v>4062</v>
      </c>
      <c r="E1491" s="53" t="s">
        <v>2422</v>
      </c>
      <c r="F1491" s="53"/>
      <c r="G1491" s="53" t="s">
        <v>79</v>
      </c>
      <c r="H1491" s="53" t="s">
        <v>231</v>
      </c>
      <c r="I1491" s="53" t="s">
        <v>20</v>
      </c>
      <c r="J1491" s="53"/>
      <c r="K1491" s="53">
        <v>1</v>
      </c>
      <c r="L1491" s="53">
        <v>0</v>
      </c>
      <c r="M1491" s="53">
        <v>0</v>
      </c>
      <c r="N1491" s="54" t="s">
        <v>1922</v>
      </c>
    </row>
    <row r="1492" spans="1:14" x14ac:dyDescent="0.15">
      <c r="A1492" s="55" t="s">
        <v>1911</v>
      </c>
      <c r="B1492" s="55">
        <v>3</v>
      </c>
      <c r="C1492" s="52" t="str">
        <f t="shared" si="23"/>
        <v/>
      </c>
      <c r="D1492" s="52" t="s">
        <v>4062</v>
      </c>
      <c r="E1492" s="56" t="s">
        <v>2422</v>
      </c>
      <c r="F1492" s="56"/>
      <c r="G1492" s="56" t="s">
        <v>79</v>
      </c>
      <c r="H1492" s="56" t="s">
        <v>24</v>
      </c>
      <c r="I1492" s="56" t="s">
        <v>20</v>
      </c>
      <c r="J1492" s="56"/>
      <c r="K1492" s="56">
        <v>2</v>
      </c>
      <c r="L1492" s="56">
        <v>0</v>
      </c>
      <c r="M1492" s="56">
        <v>0</v>
      </c>
      <c r="N1492" s="57" t="s">
        <v>2425</v>
      </c>
    </row>
    <row r="1493" spans="1:14" x14ac:dyDescent="0.15">
      <c r="A1493" s="52" t="s">
        <v>1910</v>
      </c>
      <c r="B1493" s="52">
        <v>2</v>
      </c>
      <c r="C1493" s="52" t="str">
        <f t="shared" si="23"/>
        <v/>
      </c>
      <c r="D1493" s="52" t="s">
        <v>4062</v>
      </c>
      <c r="E1493" s="53" t="s">
        <v>2422</v>
      </c>
      <c r="F1493" s="53"/>
      <c r="G1493" s="53" t="s">
        <v>79</v>
      </c>
      <c r="H1493" s="53" t="s">
        <v>24</v>
      </c>
      <c r="I1493" s="53" t="s">
        <v>20</v>
      </c>
      <c r="J1493" s="53"/>
      <c r="K1493" s="53">
        <v>2</v>
      </c>
      <c r="L1493" s="53">
        <v>0</v>
      </c>
      <c r="M1493" s="53">
        <v>0</v>
      </c>
      <c r="N1493" s="54" t="s">
        <v>2432</v>
      </c>
    </row>
    <row r="1494" spans="1:14" x14ac:dyDescent="0.15">
      <c r="A1494" s="52" t="s">
        <v>1919</v>
      </c>
      <c r="B1494" s="52">
        <v>1</v>
      </c>
      <c r="C1494" s="52" t="str">
        <f t="shared" si="23"/>
        <v/>
      </c>
      <c r="D1494" s="52" t="s">
        <v>4062</v>
      </c>
      <c r="E1494" s="53" t="s">
        <v>2422</v>
      </c>
      <c r="F1494" s="53"/>
      <c r="G1494" s="53" t="s">
        <v>79</v>
      </c>
      <c r="H1494" s="53" t="s">
        <v>231</v>
      </c>
      <c r="I1494" s="53" t="s">
        <v>18</v>
      </c>
      <c r="J1494" s="53"/>
      <c r="K1494" s="53">
        <v>2</v>
      </c>
      <c r="L1494" s="53">
        <v>2</v>
      </c>
      <c r="M1494" s="53">
        <v>2</v>
      </c>
      <c r="N1494" s="54" t="s">
        <v>1920</v>
      </c>
    </row>
    <row r="1495" spans="1:14" x14ac:dyDescent="0.15">
      <c r="A1495" s="55" t="s">
        <v>1918</v>
      </c>
      <c r="B1495" s="55">
        <v>2</v>
      </c>
      <c r="C1495" s="52" t="str">
        <f t="shared" si="23"/>
        <v/>
      </c>
      <c r="D1495" s="52" t="s">
        <v>4062</v>
      </c>
      <c r="E1495" s="56" t="s">
        <v>2422</v>
      </c>
      <c r="F1495" s="56"/>
      <c r="G1495" s="56" t="s">
        <v>79</v>
      </c>
      <c r="H1495" s="56" t="s">
        <v>34</v>
      </c>
      <c r="I1495" s="56" t="s">
        <v>18</v>
      </c>
      <c r="J1495" s="56"/>
      <c r="K1495" s="56">
        <v>3</v>
      </c>
      <c r="L1495" s="56">
        <v>2</v>
      </c>
      <c r="M1495" s="56">
        <v>5</v>
      </c>
      <c r="N1495" s="57" t="s">
        <v>3667</v>
      </c>
    </row>
    <row r="1496" spans="1:14" x14ac:dyDescent="0.15">
      <c r="A1496" s="55" t="s">
        <v>1914</v>
      </c>
      <c r="B1496" s="55">
        <v>2</v>
      </c>
      <c r="C1496" s="52" t="str">
        <f t="shared" si="23"/>
        <v/>
      </c>
      <c r="D1496" s="52">
        <v>2</v>
      </c>
      <c r="E1496" s="56" t="s">
        <v>2422</v>
      </c>
      <c r="F1496" s="56"/>
      <c r="G1496" s="56" t="s">
        <v>79</v>
      </c>
      <c r="H1496" s="56" t="s">
        <v>34</v>
      </c>
      <c r="I1496" s="56" t="s">
        <v>18</v>
      </c>
      <c r="J1496" s="56"/>
      <c r="K1496" s="56">
        <v>4</v>
      </c>
      <c r="L1496" s="56">
        <v>3</v>
      </c>
      <c r="M1496" s="56">
        <v>4</v>
      </c>
      <c r="N1496" s="57" t="s">
        <v>1915</v>
      </c>
    </row>
    <row r="1497" spans="1:14" x14ac:dyDescent="0.15">
      <c r="A1497" s="52" t="s">
        <v>1923</v>
      </c>
      <c r="B1497" s="52">
        <v>1</v>
      </c>
      <c r="C1497" s="52" t="str">
        <f t="shared" si="23"/>
        <v/>
      </c>
      <c r="D1497" s="52" t="s">
        <v>4062</v>
      </c>
      <c r="E1497" s="53" t="s">
        <v>2422</v>
      </c>
      <c r="F1497" s="53"/>
      <c r="G1497" s="53" t="s">
        <v>79</v>
      </c>
      <c r="H1497" s="53" t="s">
        <v>30</v>
      </c>
      <c r="I1497" s="53" t="s">
        <v>18</v>
      </c>
      <c r="J1497" s="53"/>
      <c r="K1497" s="53">
        <v>4</v>
      </c>
      <c r="L1497" s="53">
        <v>4</v>
      </c>
      <c r="M1497" s="53">
        <v>3</v>
      </c>
      <c r="N1497" s="54" t="s">
        <v>3670</v>
      </c>
    </row>
    <row r="1498" spans="1:14" x14ac:dyDescent="0.15">
      <c r="A1498" s="55" t="s">
        <v>1912</v>
      </c>
      <c r="B1498" s="55">
        <v>3</v>
      </c>
      <c r="C1498" s="52" t="str">
        <f t="shared" si="23"/>
        <v/>
      </c>
      <c r="D1498" s="52" t="s">
        <v>4062</v>
      </c>
      <c r="E1498" s="56" t="s">
        <v>2422</v>
      </c>
      <c r="F1498" s="56"/>
      <c r="G1498" s="56" t="s">
        <v>79</v>
      </c>
      <c r="H1498" s="56" t="s">
        <v>24</v>
      </c>
      <c r="I1498" s="56" t="s">
        <v>18</v>
      </c>
      <c r="J1498" s="56"/>
      <c r="K1498" s="56">
        <v>5</v>
      </c>
      <c r="L1498" s="56">
        <v>3</v>
      </c>
      <c r="M1498" s="56">
        <v>4</v>
      </c>
      <c r="N1498" s="57" t="s">
        <v>1913</v>
      </c>
    </row>
    <row r="1499" spans="1:14" x14ac:dyDescent="0.15">
      <c r="A1499" s="52" t="s">
        <v>1924</v>
      </c>
      <c r="B1499" s="52">
        <v>0</v>
      </c>
      <c r="C1499" s="52" t="str">
        <f t="shared" si="23"/>
        <v/>
      </c>
      <c r="D1499" s="52" t="s">
        <v>4062</v>
      </c>
      <c r="E1499" s="53" t="s">
        <v>2422</v>
      </c>
      <c r="F1499" s="53"/>
      <c r="G1499" s="53" t="s">
        <v>79</v>
      </c>
      <c r="H1499" s="53" t="s">
        <v>30</v>
      </c>
      <c r="I1499" s="53" t="s">
        <v>18</v>
      </c>
      <c r="J1499" s="53"/>
      <c r="K1499" s="53">
        <v>5</v>
      </c>
      <c r="L1499" s="53">
        <v>5</v>
      </c>
      <c r="M1499" s="53">
        <v>5</v>
      </c>
      <c r="N1499" s="54" t="s">
        <v>2459</v>
      </c>
    </row>
    <row r="1500" spans="1:14" x14ac:dyDescent="0.15">
      <c r="A1500" s="52" t="s">
        <v>1916</v>
      </c>
      <c r="B1500" s="52">
        <v>1</v>
      </c>
      <c r="C1500" s="52" t="str">
        <f t="shared" si="23"/>
        <v/>
      </c>
      <c r="D1500" s="52" t="s">
        <v>4062</v>
      </c>
      <c r="E1500" s="53" t="s">
        <v>2422</v>
      </c>
      <c r="F1500" s="53"/>
      <c r="G1500" s="53" t="s">
        <v>79</v>
      </c>
      <c r="H1500" s="53" t="s">
        <v>34</v>
      </c>
      <c r="I1500" s="53" t="s">
        <v>87</v>
      </c>
      <c r="J1500" s="53"/>
      <c r="K1500" s="53">
        <v>8</v>
      </c>
      <c r="L1500" s="53">
        <v>3</v>
      </c>
      <c r="M1500" s="53">
        <v>0</v>
      </c>
      <c r="N1500" s="54" t="s">
        <v>1917</v>
      </c>
    </row>
    <row r="1501" spans="1:14" x14ac:dyDescent="0.15">
      <c r="A1501" s="55" t="s">
        <v>1936</v>
      </c>
      <c r="B1501" s="55">
        <v>0</v>
      </c>
      <c r="C1501" s="52" t="str">
        <f t="shared" si="23"/>
        <v/>
      </c>
      <c r="D1501" s="52" t="s">
        <v>4062</v>
      </c>
      <c r="E1501" s="56" t="s">
        <v>2422</v>
      </c>
      <c r="F1501" s="56"/>
      <c r="G1501" s="56" t="s">
        <v>95</v>
      </c>
      <c r="H1501" s="56" t="s">
        <v>30</v>
      </c>
      <c r="I1501" s="56" t="s">
        <v>18</v>
      </c>
      <c r="J1501" s="56" t="s">
        <v>59</v>
      </c>
      <c r="K1501" s="56">
        <v>1</v>
      </c>
      <c r="L1501" s="56">
        <v>1</v>
      </c>
      <c r="M1501" s="56">
        <v>1</v>
      </c>
      <c r="N1501" s="57" t="s">
        <v>1937</v>
      </c>
    </row>
    <row r="1502" spans="1:14" x14ac:dyDescent="0.15">
      <c r="A1502" s="55" t="s">
        <v>4025</v>
      </c>
      <c r="B1502" s="55">
        <v>3</v>
      </c>
      <c r="C1502" s="52" t="str">
        <f t="shared" si="23"/>
        <v/>
      </c>
      <c r="D1502" s="52" t="s">
        <v>4062</v>
      </c>
      <c r="E1502" s="56" t="s">
        <v>2422</v>
      </c>
      <c r="F1502" s="56"/>
      <c r="G1502" s="56" t="s">
        <v>95</v>
      </c>
      <c r="H1502" s="56" t="s">
        <v>24</v>
      </c>
      <c r="I1502" s="56" t="s">
        <v>18</v>
      </c>
      <c r="J1502" s="56"/>
      <c r="K1502" s="56">
        <v>2</v>
      </c>
      <c r="L1502" s="56">
        <v>2</v>
      </c>
      <c r="M1502" s="56">
        <v>1</v>
      </c>
      <c r="N1502" s="57" t="s">
        <v>4026</v>
      </c>
    </row>
    <row r="1503" spans="1:14" x14ac:dyDescent="0.15">
      <c r="A1503" s="52" t="s">
        <v>1925</v>
      </c>
      <c r="B1503" s="52">
        <v>2</v>
      </c>
      <c r="C1503" s="52" t="str">
        <f t="shared" si="23"/>
        <v/>
      </c>
      <c r="D1503" s="52">
        <v>2</v>
      </c>
      <c r="E1503" s="53" t="s">
        <v>2422</v>
      </c>
      <c r="F1503" s="53"/>
      <c r="G1503" s="53" t="s">
        <v>95</v>
      </c>
      <c r="H1503" s="53" t="s">
        <v>24</v>
      </c>
      <c r="I1503" s="53" t="s">
        <v>20</v>
      </c>
      <c r="J1503" s="53"/>
      <c r="K1503" s="53">
        <v>2</v>
      </c>
      <c r="L1503" s="53">
        <v>0</v>
      </c>
      <c r="M1503" s="53">
        <v>0</v>
      </c>
      <c r="N1503" s="54" t="s">
        <v>2453</v>
      </c>
    </row>
    <row r="1504" spans="1:14" x14ac:dyDescent="0.15">
      <c r="A1504" s="52" t="s">
        <v>1933</v>
      </c>
      <c r="B1504" s="52">
        <v>0</v>
      </c>
      <c r="C1504" s="52" t="str">
        <f t="shared" si="23"/>
        <v/>
      </c>
      <c r="D1504" s="52" t="s">
        <v>4062</v>
      </c>
      <c r="E1504" s="53" t="s">
        <v>2422</v>
      </c>
      <c r="F1504" s="53"/>
      <c r="G1504" s="53" t="s">
        <v>95</v>
      </c>
      <c r="H1504" s="53" t="s">
        <v>231</v>
      </c>
      <c r="I1504" s="53" t="s">
        <v>20</v>
      </c>
      <c r="J1504" s="53"/>
      <c r="K1504" s="53">
        <v>3</v>
      </c>
      <c r="L1504" s="53">
        <v>0</v>
      </c>
      <c r="M1504" s="53">
        <v>0</v>
      </c>
      <c r="N1504" s="54" t="s">
        <v>1934</v>
      </c>
    </row>
    <row r="1505" spans="1:14" x14ac:dyDescent="0.15">
      <c r="A1505" s="52" t="s">
        <v>1926</v>
      </c>
      <c r="B1505" s="52">
        <v>2</v>
      </c>
      <c r="C1505" s="52" t="str">
        <f t="shared" si="23"/>
        <v/>
      </c>
      <c r="D1505" s="52" t="s">
        <v>4062</v>
      </c>
      <c r="E1505" s="53" t="s">
        <v>2422</v>
      </c>
      <c r="F1505" s="53"/>
      <c r="G1505" s="53" t="s">
        <v>95</v>
      </c>
      <c r="H1505" s="53" t="s">
        <v>24</v>
      </c>
      <c r="I1505" s="53" t="s">
        <v>18</v>
      </c>
      <c r="J1505" s="53" t="s">
        <v>38</v>
      </c>
      <c r="K1505" s="53">
        <v>5</v>
      </c>
      <c r="L1505" s="53">
        <v>5</v>
      </c>
      <c r="M1505" s="53">
        <v>8</v>
      </c>
      <c r="N1505" s="54" t="s">
        <v>1927</v>
      </c>
    </row>
    <row r="1506" spans="1:14" x14ac:dyDescent="0.15">
      <c r="A1506" s="55" t="s">
        <v>1930</v>
      </c>
      <c r="B1506" s="55">
        <v>2</v>
      </c>
      <c r="C1506" s="52" t="str">
        <f t="shared" si="23"/>
        <v/>
      </c>
      <c r="D1506" s="52" t="s">
        <v>4062</v>
      </c>
      <c r="E1506" s="56" t="s">
        <v>2422</v>
      </c>
      <c r="F1506" s="56"/>
      <c r="G1506" s="56" t="s">
        <v>95</v>
      </c>
      <c r="H1506" s="56" t="s">
        <v>34</v>
      </c>
      <c r="I1506" s="56" t="s">
        <v>20</v>
      </c>
      <c r="J1506" s="56"/>
      <c r="K1506" s="56">
        <v>5</v>
      </c>
      <c r="L1506" s="56">
        <v>0</v>
      </c>
      <c r="M1506" s="56">
        <v>0</v>
      </c>
      <c r="N1506" s="57" t="s">
        <v>3657</v>
      </c>
    </row>
    <row r="1507" spans="1:14" x14ac:dyDescent="0.15">
      <c r="A1507" s="52" t="s">
        <v>1935</v>
      </c>
      <c r="B1507" s="52">
        <v>0</v>
      </c>
      <c r="C1507" s="52" t="str">
        <f t="shared" si="23"/>
        <v/>
      </c>
      <c r="D1507" s="52" t="s">
        <v>4062</v>
      </c>
      <c r="E1507" s="53" t="s">
        <v>2422</v>
      </c>
      <c r="F1507" s="53"/>
      <c r="G1507" s="53" t="s">
        <v>95</v>
      </c>
      <c r="H1507" s="53" t="s">
        <v>231</v>
      </c>
      <c r="I1507" s="53" t="s">
        <v>18</v>
      </c>
      <c r="J1507" s="53" t="s">
        <v>59</v>
      </c>
      <c r="K1507" s="53">
        <v>5</v>
      </c>
      <c r="L1507" s="53">
        <v>4</v>
      </c>
      <c r="M1507" s="53">
        <v>4</v>
      </c>
      <c r="N1507" s="54" t="s">
        <v>2467</v>
      </c>
    </row>
    <row r="1508" spans="1:14" x14ac:dyDescent="0.15">
      <c r="A1508" s="55" t="s">
        <v>1928</v>
      </c>
      <c r="B1508" s="55">
        <v>2</v>
      </c>
      <c r="C1508" s="52" t="str">
        <f t="shared" si="23"/>
        <v/>
      </c>
      <c r="D1508" s="52" t="s">
        <v>4062</v>
      </c>
      <c r="E1508" s="56" t="s">
        <v>2422</v>
      </c>
      <c r="F1508" s="56"/>
      <c r="G1508" s="56" t="s">
        <v>95</v>
      </c>
      <c r="H1508" s="56" t="s">
        <v>34</v>
      </c>
      <c r="I1508" s="56" t="s">
        <v>18</v>
      </c>
      <c r="J1508" s="56"/>
      <c r="K1508" s="56">
        <v>6</v>
      </c>
      <c r="L1508" s="56">
        <v>6</v>
      </c>
      <c r="M1508" s="56">
        <v>5</v>
      </c>
      <c r="N1508" s="57" t="s">
        <v>1929</v>
      </c>
    </row>
    <row r="1509" spans="1:14" x14ac:dyDescent="0.15">
      <c r="A1509" s="52" t="s">
        <v>1938</v>
      </c>
      <c r="B1509" s="52">
        <v>0</v>
      </c>
      <c r="C1509" s="52" t="str">
        <f t="shared" si="23"/>
        <v/>
      </c>
      <c r="D1509" s="52" t="s">
        <v>4062</v>
      </c>
      <c r="E1509" s="53" t="s">
        <v>2422</v>
      </c>
      <c r="F1509" s="53"/>
      <c r="G1509" s="53" t="s">
        <v>95</v>
      </c>
      <c r="H1509" s="53" t="s">
        <v>30</v>
      </c>
      <c r="I1509" s="53" t="s">
        <v>18</v>
      </c>
      <c r="J1509" s="53"/>
      <c r="K1509" s="53">
        <v>6</v>
      </c>
      <c r="L1509" s="53">
        <v>5</v>
      </c>
      <c r="M1509" s="53">
        <v>5</v>
      </c>
      <c r="N1509" s="54" t="s">
        <v>3673</v>
      </c>
    </row>
    <row r="1510" spans="1:14" x14ac:dyDescent="0.15">
      <c r="A1510" s="52" t="s">
        <v>1931</v>
      </c>
      <c r="B1510" s="52">
        <v>2</v>
      </c>
      <c r="C1510" s="52" t="str">
        <f t="shared" si="23"/>
        <v/>
      </c>
      <c r="D1510" s="52">
        <v>1</v>
      </c>
      <c r="E1510" s="53" t="s">
        <v>2422</v>
      </c>
      <c r="F1510" s="53"/>
      <c r="G1510" s="53" t="s">
        <v>95</v>
      </c>
      <c r="H1510" s="53" t="s">
        <v>34</v>
      </c>
      <c r="I1510" s="53" t="s">
        <v>18</v>
      </c>
      <c r="J1510" s="53" t="s">
        <v>35</v>
      </c>
      <c r="K1510" s="53">
        <v>7</v>
      </c>
      <c r="L1510" s="53">
        <v>4</v>
      </c>
      <c r="M1510" s="53">
        <v>9</v>
      </c>
      <c r="N1510" s="54" t="s">
        <v>1932</v>
      </c>
    </row>
    <row r="1511" spans="1:14" x14ac:dyDescent="0.15">
      <c r="A1511" s="52" t="s">
        <v>1939</v>
      </c>
      <c r="B1511" s="52">
        <v>2</v>
      </c>
      <c r="C1511" s="52" t="str">
        <f t="shared" si="23"/>
        <v/>
      </c>
      <c r="D1511" s="52" t="s">
        <v>4062</v>
      </c>
      <c r="E1511" s="53" t="s">
        <v>2422</v>
      </c>
      <c r="F1511" s="53"/>
      <c r="G1511" s="53" t="s">
        <v>2088</v>
      </c>
      <c r="H1511" s="53" t="s">
        <v>24</v>
      </c>
      <c r="I1511" s="53" t="s">
        <v>20</v>
      </c>
      <c r="J1511" s="53"/>
      <c r="K1511" s="53">
        <v>2</v>
      </c>
      <c r="L1511" s="53">
        <v>0</v>
      </c>
      <c r="M1511" s="53">
        <v>0</v>
      </c>
      <c r="N1511" s="54" t="s">
        <v>3660</v>
      </c>
    </row>
    <row r="1512" spans="1:14" x14ac:dyDescent="0.15">
      <c r="A1512" s="52" t="s">
        <v>1946</v>
      </c>
      <c r="B1512" s="52">
        <v>2</v>
      </c>
      <c r="C1512" s="52" t="str">
        <f t="shared" si="23"/>
        <v/>
      </c>
      <c r="D1512" s="52" t="s">
        <v>4062</v>
      </c>
      <c r="E1512" s="53" t="s">
        <v>2422</v>
      </c>
      <c r="F1512" s="53"/>
      <c r="G1512" s="53" t="s">
        <v>2088</v>
      </c>
      <c r="H1512" s="53" t="s">
        <v>34</v>
      </c>
      <c r="I1512" s="53" t="s">
        <v>20</v>
      </c>
      <c r="J1512" s="53"/>
      <c r="K1512" s="53">
        <v>2</v>
      </c>
      <c r="L1512" s="53">
        <v>0</v>
      </c>
      <c r="M1512" s="53">
        <v>0</v>
      </c>
      <c r="N1512" s="54" t="s">
        <v>3669</v>
      </c>
    </row>
    <row r="1513" spans="1:14" x14ac:dyDescent="0.15">
      <c r="A1513" s="52" t="s">
        <v>1941</v>
      </c>
      <c r="B1513" s="52">
        <v>3</v>
      </c>
      <c r="C1513" s="52" t="str">
        <f t="shared" si="23"/>
        <v/>
      </c>
      <c r="D1513" s="52" t="s">
        <v>4062</v>
      </c>
      <c r="E1513" s="53" t="s">
        <v>2422</v>
      </c>
      <c r="F1513" s="53"/>
      <c r="G1513" s="53" t="s">
        <v>2088</v>
      </c>
      <c r="H1513" s="53" t="s">
        <v>24</v>
      </c>
      <c r="I1513" s="53" t="s">
        <v>18</v>
      </c>
      <c r="J1513" s="53" t="s">
        <v>397</v>
      </c>
      <c r="K1513" s="53">
        <v>3</v>
      </c>
      <c r="L1513" s="53">
        <v>2</v>
      </c>
      <c r="M1513" s="53">
        <v>4</v>
      </c>
      <c r="N1513" s="54" t="s">
        <v>1942</v>
      </c>
    </row>
    <row r="1514" spans="1:14" x14ac:dyDescent="0.15">
      <c r="A1514" s="52" t="s">
        <v>1940</v>
      </c>
      <c r="B1514" s="52">
        <v>2</v>
      </c>
      <c r="C1514" s="52" t="str">
        <f t="shared" si="23"/>
        <v/>
      </c>
      <c r="D1514" s="52">
        <v>2</v>
      </c>
      <c r="E1514" s="53" t="s">
        <v>2422</v>
      </c>
      <c r="F1514" s="53"/>
      <c r="G1514" s="53" t="s">
        <v>2088</v>
      </c>
      <c r="H1514" s="53" t="s">
        <v>24</v>
      </c>
      <c r="I1514" s="53" t="s">
        <v>18</v>
      </c>
      <c r="J1514" s="53" t="s">
        <v>59</v>
      </c>
      <c r="K1514" s="53">
        <v>3</v>
      </c>
      <c r="L1514" s="53">
        <v>3</v>
      </c>
      <c r="M1514" s="53">
        <v>3</v>
      </c>
      <c r="N1514" s="54" t="s">
        <v>3672</v>
      </c>
    </row>
    <row r="1515" spans="1:14" x14ac:dyDescent="0.15">
      <c r="A1515" s="52" t="s">
        <v>1949</v>
      </c>
      <c r="B1515" s="52">
        <v>0</v>
      </c>
      <c r="C1515" s="52" t="str">
        <f t="shared" si="23"/>
        <v/>
      </c>
      <c r="D1515" s="52" t="s">
        <v>4062</v>
      </c>
      <c r="E1515" s="53" t="s">
        <v>2422</v>
      </c>
      <c r="F1515" s="53"/>
      <c r="G1515" s="53" t="s">
        <v>2088</v>
      </c>
      <c r="H1515" s="53" t="s">
        <v>30</v>
      </c>
      <c r="I1515" s="53" t="s">
        <v>18</v>
      </c>
      <c r="J1515" s="53"/>
      <c r="K1515" s="53">
        <v>3</v>
      </c>
      <c r="L1515" s="53">
        <v>2</v>
      </c>
      <c r="M1515" s="53">
        <v>2</v>
      </c>
      <c r="N1515" s="54" t="s">
        <v>1950</v>
      </c>
    </row>
    <row r="1516" spans="1:14" x14ac:dyDescent="0.15">
      <c r="A1516" s="52" t="s">
        <v>1944</v>
      </c>
      <c r="B1516" s="52">
        <v>2</v>
      </c>
      <c r="C1516" s="52" t="str">
        <f t="shared" si="23"/>
        <v/>
      </c>
      <c r="D1516" s="52" t="s">
        <v>4062</v>
      </c>
      <c r="E1516" s="53" t="s">
        <v>2422</v>
      </c>
      <c r="F1516" s="53"/>
      <c r="G1516" s="53" t="s">
        <v>2088</v>
      </c>
      <c r="H1516" s="53" t="s">
        <v>34</v>
      </c>
      <c r="I1516" s="53" t="s">
        <v>18</v>
      </c>
      <c r="J1516" s="53"/>
      <c r="K1516" s="53">
        <v>4</v>
      </c>
      <c r="L1516" s="53">
        <v>3</v>
      </c>
      <c r="M1516" s="53">
        <v>5</v>
      </c>
      <c r="N1516" s="54" t="s">
        <v>1945</v>
      </c>
    </row>
    <row r="1517" spans="1:14" x14ac:dyDescent="0.15">
      <c r="A1517" s="52" t="s">
        <v>1947</v>
      </c>
      <c r="B1517" s="52">
        <v>2</v>
      </c>
      <c r="C1517" s="52" t="str">
        <f t="shared" si="23"/>
        <v/>
      </c>
      <c r="D1517" s="52" t="s">
        <v>4062</v>
      </c>
      <c r="E1517" s="53" t="s">
        <v>2422</v>
      </c>
      <c r="F1517" s="53"/>
      <c r="G1517" s="53" t="s">
        <v>2088</v>
      </c>
      <c r="H1517" s="53" t="s">
        <v>231</v>
      </c>
      <c r="I1517" s="53" t="s">
        <v>20</v>
      </c>
      <c r="J1517" s="53"/>
      <c r="K1517" s="53">
        <v>4</v>
      </c>
      <c r="L1517" s="53">
        <v>0</v>
      </c>
      <c r="M1517" s="53">
        <v>0</v>
      </c>
      <c r="N1517" s="54" t="s">
        <v>3668</v>
      </c>
    </row>
    <row r="1518" spans="1:14" x14ac:dyDescent="0.15">
      <c r="A1518" s="52" t="s">
        <v>1948</v>
      </c>
      <c r="B1518" s="52">
        <v>1</v>
      </c>
      <c r="C1518" s="52" t="str">
        <f t="shared" si="23"/>
        <v/>
      </c>
      <c r="D1518" s="52" t="s">
        <v>4062</v>
      </c>
      <c r="E1518" s="53" t="s">
        <v>2422</v>
      </c>
      <c r="F1518" s="53"/>
      <c r="G1518" s="53" t="s">
        <v>2088</v>
      </c>
      <c r="H1518" s="53" t="s">
        <v>231</v>
      </c>
      <c r="I1518" s="53" t="s">
        <v>87</v>
      </c>
      <c r="J1518" s="53"/>
      <c r="K1518" s="53">
        <v>4</v>
      </c>
      <c r="L1518" s="53">
        <v>2</v>
      </c>
      <c r="M1518" s="53">
        <v>0</v>
      </c>
      <c r="N1518" s="54" t="s">
        <v>2457</v>
      </c>
    </row>
    <row r="1519" spans="1:14" x14ac:dyDescent="0.15">
      <c r="A1519" s="52" t="s">
        <v>1943</v>
      </c>
      <c r="B1519" s="52">
        <v>2</v>
      </c>
      <c r="C1519" s="52" t="str">
        <f t="shared" si="23"/>
        <v/>
      </c>
      <c r="D1519" s="52" t="s">
        <v>4062</v>
      </c>
      <c r="E1519" s="53" t="s">
        <v>2422</v>
      </c>
      <c r="F1519" s="53"/>
      <c r="G1519" s="53" t="s">
        <v>2088</v>
      </c>
      <c r="H1519" s="53" t="s">
        <v>34</v>
      </c>
      <c r="I1519" s="53" t="s">
        <v>18</v>
      </c>
      <c r="J1519" s="53" t="s">
        <v>397</v>
      </c>
      <c r="K1519" s="53">
        <v>6</v>
      </c>
      <c r="L1519" s="53">
        <v>5</v>
      </c>
      <c r="M1519" s="53">
        <v>3</v>
      </c>
      <c r="N1519" s="54" t="s">
        <v>2444</v>
      </c>
    </row>
    <row r="1520" spans="1:14" x14ac:dyDescent="0.15">
      <c r="A1520" s="55" t="s">
        <v>1951</v>
      </c>
      <c r="B1520" s="55">
        <v>0</v>
      </c>
      <c r="C1520" s="52" t="str">
        <f t="shared" si="23"/>
        <v/>
      </c>
      <c r="D1520" s="52" t="s">
        <v>4062</v>
      </c>
      <c r="E1520" s="56" t="s">
        <v>2422</v>
      </c>
      <c r="F1520" s="56"/>
      <c r="G1520" s="56" t="s">
        <v>2088</v>
      </c>
      <c r="H1520" s="56" t="s">
        <v>30</v>
      </c>
      <c r="I1520" s="56" t="s">
        <v>18</v>
      </c>
      <c r="J1520" s="56"/>
      <c r="K1520" s="56">
        <v>8</v>
      </c>
      <c r="L1520" s="56">
        <v>6</v>
      </c>
      <c r="M1520" s="56">
        <v>6</v>
      </c>
      <c r="N1520" s="57" t="s">
        <v>4020</v>
      </c>
    </row>
    <row r="1521" spans="1:14" x14ac:dyDescent="0.15">
      <c r="A1521" s="52" t="s">
        <v>1956</v>
      </c>
      <c r="B1521" s="52">
        <v>2</v>
      </c>
      <c r="C1521" s="52" t="str">
        <f t="shared" si="23"/>
        <v/>
      </c>
      <c r="D1521" s="52">
        <v>2</v>
      </c>
      <c r="E1521" s="53" t="s">
        <v>2422</v>
      </c>
      <c r="F1521" s="53"/>
      <c r="G1521" s="53" t="s">
        <v>2105</v>
      </c>
      <c r="H1521" s="53" t="s">
        <v>24</v>
      </c>
      <c r="I1521" s="53" t="s">
        <v>20</v>
      </c>
      <c r="J1521" s="53"/>
      <c r="K1521" s="53">
        <v>0</v>
      </c>
      <c r="L1521" s="53">
        <v>0</v>
      </c>
      <c r="M1521" s="53">
        <v>0</v>
      </c>
      <c r="N1521" s="54" t="s">
        <v>3663</v>
      </c>
    </row>
    <row r="1522" spans="1:14" x14ac:dyDescent="0.15">
      <c r="A1522" s="52" t="s">
        <v>1952</v>
      </c>
      <c r="B1522" s="52">
        <v>3</v>
      </c>
      <c r="C1522" s="52" t="str">
        <f t="shared" si="23"/>
        <v/>
      </c>
      <c r="D1522" s="52" t="s">
        <v>4062</v>
      </c>
      <c r="E1522" s="53" t="s">
        <v>2422</v>
      </c>
      <c r="F1522" s="53"/>
      <c r="G1522" s="53" t="s">
        <v>2105</v>
      </c>
      <c r="H1522" s="53" t="s">
        <v>24</v>
      </c>
      <c r="I1522" s="53" t="s">
        <v>18</v>
      </c>
      <c r="J1522" s="53" t="s">
        <v>59</v>
      </c>
      <c r="K1522" s="53">
        <v>1</v>
      </c>
      <c r="L1522" s="53">
        <v>0</v>
      </c>
      <c r="M1522" s="53">
        <v>1</v>
      </c>
      <c r="N1522" s="54" t="s">
        <v>1953</v>
      </c>
    </row>
    <row r="1523" spans="1:14" x14ac:dyDescent="0.15">
      <c r="A1523" s="55" t="s">
        <v>2466</v>
      </c>
      <c r="B1523" s="55">
        <v>2</v>
      </c>
      <c r="C1523" s="52" t="str">
        <f t="shared" si="23"/>
        <v/>
      </c>
      <c r="D1523" s="52" t="s">
        <v>4062</v>
      </c>
      <c r="E1523" s="56" t="s">
        <v>2422</v>
      </c>
      <c r="F1523" s="56"/>
      <c r="G1523" s="56" t="s">
        <v>2105</v>
      </c>
      <c r="H1523" s="56" t="s">
        <v>34</v>
      </c>
      <c r="I1523" s="56" t="s">
        <v>20</v>
      </c>
      <c r="J1523" s="56"/>
      <c r="K1523" s="56">
        <v>1</v>
      </c>
      <c r="L1523" s="56">
        <v>0</v>
      </c>
      <c r="M1523" s="56">
        <v>0</v>
      </c>
      <c r="N1523" s="57" t="s">
        <v>1958</v>
      </c>
    </row>
    <row r="1524" spans="1:14" x14ac:dyDescent="0.15">
      <c r="A1524" s="52" t="s">
        <v>1954</v>
      </c>
      <c r="B1524" s="52">
        <v>3</v>
      </c>
      <c r="C1524" s="52" t="str">
        <f t="shared" si="23"/>
        <v/>
      </c>
      <c r="D1524" s="52" t="s">
        <v>4062</v>
      </c>
      <c r="E1524" s="53" t="s">
        <v>2422</v>
      </c>
      <c r="F1524" s="53"/>
      <c r="G1524" s="53" t="s">
        <v>2105</v>
      </c>
      <c r="H1524" s="53" t="s">
        <v>24</v>
      </c>
      <c r="I1524" s="53" t="s">
        <v>18</v>
      </c>
      <c r="J1524" s="53" t="s">
        <v>31</v>
      </c>
      <c r="K1524" s="53">
        <v>2</v>
      </c>
      <c r="L1524" s="53">
        <v>2</v>
      </c>
      <c r="M1524" s="53">
        <v>2</v>
      </c>
      <c r="N1524" s="54" t="s">
        <v>1955</v>
      </c>
    </row>
    <row r="1525" spans="1:14" x14ac:dyDescent="0.15">
      <c r="A1525" s="55" t="s">
        <v>1959</v>
      </c>
      <c r="B1525" s="55">
        <v>2</v>
      </c>
      <c r="C1525" s="52" t="str">
        <f t="shared" si="23"/>
        <v/>
      </c>
      <c r="D1525" s="52">
        <v>2</v>
      </c>
      <c r="E1525" s="56" t="s">
        <v>2422</v>
      </c>
      <c r="F1525" s="56"/>
      <c r="G1525" s="56" t="s">
        <v>2105</v>
      </c>
      <c r="H1525" s="56" t="s">
        <v>34</v>
      </c>
      <c r="I1525" s="56" t="s">
        <v>20</v>
      </c>
      <c r="J1525" s="56"/>
      <c r="K1525" s="56">
        <v>2</v>
      </c>
      <c r="L1525" s="56">
        <v>0</v>
      </c>
      <c r="M1525" s="56">
        <v>0</v>
      </c>
      <c r="N1525" s="57" t="s">
        <v>2446</v>
      </c>
    </row>
    <row r="1526" spans="1:14" x14ac:dyDescent="0.15">
      <c r="A1526" s="52" t="s">
        <v>1957</v>
      </c>
      <c r="B1526" s="52">
        <v>2</v>
      </c>
      <c r="C1526" s="52" t="str">
        <f t="shared" si="23"/>
        <v/>
      </c>
      <c r="D1526" s="52">
        <v>2</v>
      </c>
      <c r="E1526" s="53" t="s">
        <v>2422</v>
      </c>
      <c r="F1526" s="53"/>
      <c r="G1526" s="53" t="s">
        <v>2105</v>
      </c>
      <c r="H1526" s="53" t="s">
        <v>34</v>
      </c>
      <c r="I1526" s="53" t="s">
        <v>18</v>
      </c>
      <c r="J1526" s="53" t="s">
        <v>59</v>
      </c>
      <c r="K1526" s="53">
        <v>2</v>
      </c>
      <c r="L1526" s="53">
        <v>2</v>
      </c>
      <c r="M1526" s="53">
        <v>3</v>
      </c>
      <c r="N1526" s="54" t="s">
        <v>2440</v>
      </c>
    </row>
    <row r="1527" spans="1:14" x14ac:dyDescent="0.15">
      <c r="A1527" s="52" t="s">
        <v>1962</v>
      </c>
      <c r="B1527" s="52">
        <v>1</v>
      </c>
      <c r="C1527" s="52" t="str">
        <f t="shared" si="23"/>
        <v/>
      </c>
      <c r="D1527" s="52" t="s">
        <v>4062</v>
      </c>
      <c r="E1527" s="53" t="s">
        <v>2422</v>
      </c>
      <c r="F1527" s="53"/>
      <c r="G1527" s="53" t="s">
        <v>2105</v>
      </c>
      <c r="H1527" s="53" t="s">
        <v>231</v>
      </c>
      <c r="I1527" s="53" t="s">
        <v>18</v>
      </c>
      <c r="J1527" s="53" t="s">
        <v>59</v>
      </c>
      <c r="K1527" s="53">
        <v>4</v>
      </c>
      <c r="L1527" s="53">
        <v>2</v>
      </c>
      <c r="M1527" s="53">
        <v>3</v>
      </c>
      <c r="N1527" s="54" t="s">
        <v>1963</v>
      </c>
    </row>
    <row r="1528" spans="1:14" x14ac:dyDescent="0.15">
      <c r="A1528" s="52" t="s">
        <v>1960</v>
      </c>
      <c r="B1528" s="52">
        <v>2</v>
      </c>
      <c r="C1528" s="52" t="str">
        <f t="shared" si="23"/>
        <v/>
      </c>
      <c r="D1528" s="52" t="s">
        <v>4062</v>
      </c>
      <c r="E1528" s="53" t="s">
        <v>2422</v>
      </c>
      <c r="F1528" s="53"/>
      <c r="G1528" s="53" t="s">
        <v>2105</v>
      </c>
      <c r="H1528" s="53" t="s">
        <v>231</v>
      </c>
      <c r="I1528" s="53" t="s">
        <v>18</v>
      </c>
      <c r="J1528" s="53" t="s">
        <v>38</v>
      </c>
      <c r="K1528" s="53">
        <v>7</v>
      </c>
      <c r="L1528" s="53">
        <v>4</v>
      </c>
      <c r="M1528" s="53">
        <v>8</v>
      </c>
      <c r="N1528" s="54" t="s">
        <v>1961</v>
      </c>
    </row>
    <row r="1529" spans="1:14" x14ac:dyDescent="0.15">
      <c r="A1529" s="52" t="s">
        <v>1964</v>
      </c>
      <c r="B1529" s="52">
        <v>1</v>
      </c>
      <c r="C1529" s="52" t="str">
        <f t="shared" si="23"/>
        <v/>
      </c>
      <c r="D1529" s="52">
        <v>1</v>
      </c>
      <c r="E1529" s="53" t="s">
        <v>2422</v>
      </c>
      <c r="F1529" s="53"/>
      <c r="G1529" s="53" t="s">
        <v>2105</v>
      </c>
      <c r="H1529" s="53" t="s">
        <v>30</v>
      </c>
      <c r="I1529" s="53" t="s">
        <v>371</v>
      </c>
      <c r="J1529" s="53"/>
      <c r="K1529" s="53">
        <v>8</v>
      </c>
      <c r="L1529" s="53">
        <v>0</v>
      </c>
      <c r="M1529" s="53">
        <v>30</v>
      </c>
      <c r="N1529" s="54" t="s">
        <v>1965</v>
      </c>
    </row>
    <row r="1530" spans="1:14" x14ac:dyDescent="0.15">
      <c r="A1530" s="55" t="s">
        <v>1966</v>
      </c>
      <c r="B1530" s="55">
        <v>1</v>
      </c>
      <c r="C1530" s="52" t="str">
        <f t="shared" si="23"/>
        <v/>
      </c>
      <c r="D1530" s="52">
        <v>1</v>
      </c>
      <c r="E1530" s="56" t="s">
        <v>2422</v>
      </c>
      <c r="F1530" s="56"/>
      <c r="G1530" s="56" t="s">
        <v>2105</v>
      </c>
      <c r="H1530" s="56" t="s">
        <v>30</v>
      </c>
      <c r="I1530" s="56" t="s">
        <v>18</v>
      </c>
      <c r="J1530" s="56"/>
      <c r="K1530" s="56">
        <v>9</v>
      </c>
      <c r="L1530" s="56">
        <v>6</v>
      </c>
      <c r="M1530" s="56">
        <v>6</v>
      </c>
      <c r="N1530" s="57" t="s">
        <v>3671</v>
      </c>
    </row>
    <row r="1531" spans="1:14" x14ac:dyDescent="0.15">
      <c r="A1531" s="52" t="s">
        <v>1968</v>
      </c>
      <c r="B1531" s="52">
        <v>2</v>
      </c>
      <c r="C1531" s="52" t="str">
        <f t="shared" si="23"/>
        <v/>
      </c>
      <c r="D1531" s="52" t="s">
        <v>4062</v>
      </c>
      <c r="E1531" s="53" t="s">
        <v>2422</v>
      </c>
      <c r="F1531" s="53"/>
      <c r="G1531" s="53" t="s">
        <v>28</v>
      </c>
      <c r="H1531" s="53" t="s">
        <v>24</v>
      </c>
      <c r="I1531" s="53" t="s">
        <v>18</v>
      </c>
      <c r="J1531" s="53" t="s">
        <v>147</v>
      </c>
      <c r="K1531" s="53">
        <v>1</v>
      </c>
      <c r="L1531" s="53">
        <v>1</v>
      </c>
      <c r="M1531" s="53">
        <v>1</v>
      </c>
      <c r="N1531" s="54" t="s">
        <v>1969</v>
      </c>
    </row>
    <row r="1532" spans="1:14" x14ac:dyDescent="0.15">
      <c r="A1532" s="55" t="s">
        <v>1974</v>
      </c>
      <c r="B1532" s="55">
        <v>1</v>
      </c>
      <c r="C1532" s="52" t="str">
        <f t="shared" si="23"/>
        <v/>
      </c>
      <c r="D1532" s="52" t="s">
        <v>4062</v>
      </c>
      <c r="E1532" s="56" t="s">
        <v>2422</v>
      </c>
      <c r="F1532" s="56"/>
      <c r="G1532" s="56" t="s">
        <v>28</v>
      </c>
      <c r="H1532" s="56" t="s">
        <v>34</v>
      </c>
      <c r="I1532" s="56" t="s">
        <v>20</v>
      </c>
      <c r="J1532" s="56"/>
      <c r="K1532" s="56">
        <v>1</v>
      </c>
      <c r="L1532" s="56">
        <v>0</v>
      </c>
      <c r="M1532" s="56">
        <v>0</v>
      </c>
      <c r="N1532" s="57" t="s">
        <v>3662</v>
      </c>
    </row>
    <row r="1533" spans="1:14" x14ac:dyDescent="0.15">
      <c r="A1533" s="56" t="s">
        <v>1973</v>
      </c>
      <c r="B1533" s="55">
        <v>2</v>
      </c>
      <c r="C1533" s="52" t="str">
        <f t="shared" si="23"/>
        <v/>
      </c>
      <c r="D1533" s="52" t="s">
        <v>4062</v>
      </c>
      <c r="E1533" s="56" t="s">
        <v>2422</v>
      </c>
      <c r="F1533" s="56"/>
      <c r="G1533" s="56" t="s">
        <v>28</v>
      </c>
      <c r="H1533" s="56" t="s">
        <v>34</v>
      </c>
      <c r="I1533" s="56" t="s">
        <v>20</v>
      </c>
      <c r="J1533" s="56"/>
      <c r="K1533" s="56">
        <v>2</v>
      </c>
      <c r="L1533" s="56">
        <v>0</v>
      </c>
      <c r="M1533" s="56">
        <v>0</v>
      </c>
      <c r="N1533" s="57" t="s">
        <v>2456</v>
      </c>
    </row>
    <row r="1534" spans="1:14" x14ac:dyDescent="0.15">
      <c r="A1534" s="52" t="s">
        <v>1967</v>
      </c>
      <c r="B1534" s="52">
        <v>2</v>
      </c>
      <c r="C1534" s="52" t="str">
        <f t="shared" si="23"/>
        <v/>
      </c>
      <c r="D1534" s="52">
        <v>2</v>
      </c>
      <c r="E1534" s="53" t="s">
        <v>2422</v>
      </c>
      <c r="F1534" s="53"/>
      <c r="G1534" s="53" t="s">
        <v>28</v>
      </c>
      <c r="H1534" s="53" t="s">
        <v>24</v>
      </c>
      <c r="I1534" s="53" t="s">
        <v>18</v>
      </c>
      <c r="J1534" s="53" t="s">
        <v>59</v>
      </c>
      <c r="K1534" s="53">
        <v>3</v>
      </c>
      <c r="L1534" s="53">
        <v>2</v>
      </c>
      <c r="M1534" s="53">
        <v>4</v>
      </c>
      <c r="N1534" s="54" t="s">
        <v>2437</v>
      </c>
    </row>
    <row r="1535" spans="1:14" x14ac:dyDescent="0.15">
      <c r="A1535" s="52" t="s">
        <v>1977</v>
      </c>
      <c r="B1535" s="52">
        <v>2</v>
      </c>
      <c r="C1535" s="52" t="str">
        <f t="shared" si="23"/>
        <v/>
      </c>
      <c r="D1535" s="52" t="s">
        <v>4062</v>
      </c>
      <c r="E1535" s="53" t="s">
        <v>2422</v>
      </c>
      <c r="F1535" s="53"/>
      <c r="G1535" s="53" t="s">
        <v>28</v>
      </c>
      <c r="H1535" s="53" t="s">
        <v>231</v>
      </c>
      <c r="I1535" s="53" t="s">
        <v>18</v>
      </c>
      <c r="J1535" s="53"/>
      <c r="K1535" s="53">
        <v>3</v>
      </c>
      <c r="L1535" s="53">
        <v>2</v>
      </c>
      <c r="M1535" s="53">
        <v>2</v>
      </c>
      <c r="N1535" s="54" t="s">
        <v>1978</v>
      </c>
    </row>
    <row r="1536" spans="1:14" x14ac:dyDescent="0.15">
      <c r="A1536" s="55" t="s">
        <v>1970</v>
      </c>
      <c r="B1536" s="55">
        <v>3</v>
      </c>
      <c r="C1536" s="52" t="str">
        <f t="shared" si="23"/>
        <v/>
      </c>
      <c r="D1536" s="52" t="s">
        <v>4062</v>
      </c>
      <c r="E1536" s="56" t="s">
        <v>2422</v>
      </c>
      <c r="F1536" s="56"/>
      <c r="G1536" s="56" t="s">
        <v>28</v>
      </c>
      <c r="H1536" s="56" t="s">
        <v>24</v>
      </c>
      <c r="I1536" s="56" t="s">
        <v>20</v>
      </c>
      <c r="J1536" s="56"/>
      <c r="K1536" s="56">
        <v>4</v>
      </c>
      <c r="L1536" s="56">
        <v>0</v>
      </c>
      <c r="M1536" s="56">
        <v>0</v>
      </c>
      <c r="N1536" s="57" t="s">
        <v>1971</v>
      </c>
    </row>
    <row r="1537" spans="1:14" x14ac:dyDescent="0.15">
      <c r="A1537" s="52" t="s">
        <v>1972</v>
      </c>
      <c r="B1537" s="52">
        <v>2</v>
      </c>
      <c r="C1537" s="52" t="str">
        <f t="shared" si="23"/>
        <v/>
      </c>
      <c r="D1537" s="52" t="s">
        <v>4062</v>
      </c>
      <c r="E1537" s="53" t="s">
        <v>2422</v>
      </c>
      <c r="F1537" s="53"/>
      <c r="G1537" s="53" t="s">
        <v>28</v>
      </c>
      <c r="H1537" s="53" t="s">
        <v>34</v>
      </c>
      <c r="I1537" s="53" t="s">
        <v>18</v>
      </c>
      <c r="J1537" s="53"/>
      <c r="K1537" s="53">
        <v>4</v>
      </c>
      <c r="L1537" s="53">
        <v>3</v>
      </c>
      <c r="M1537" s="53">
        <v>6</v>
      </c>
      <c r="N1537" s="54" t="s">
        <v>2458</v>
      </c>
    </row>
    <row r="1538" spans="1:14" x14ac:dyDescent="0.15">
      <c r="A1538" s="52" t="s">
        <v>1975</v>
      </c>
      <c r="B1538" s="52">
        <v>0</v>
      </c>
      <c r="C1538" s="52" t="str">
        <f t="shared" si="23"/>
        <v/>
      </c>
      <c r="D1538" s="52" t="s">
        <v>4062</v>
      </c>
      <c r="E1538" s="53" t="s">
        <v>2422</v>
      </c>
      <c r="F1538" s="53"/>
      <c r="G1538" s="53" t="s">
        <v>28</v>
      </c>
      <c r="H1538" s="53" t="s">
        <v>231</v>
      </c>
      <c r="I1538" s="53" t="s">
        <v>18</v>
      </c>
      <c r="J1538" s="53" t="s">
        <v>59</v>
      </c>
      <c r="K1538" s="53">
        <v>5</v>
      </c>
      <c r="L1538" s="53">
        <v>4</v>
      </c>
      <c r="M1538" s="53">
        <v>6</v>
      </c>
      <c r="N1538" s="54" t="s">
        <v>1976</v>
      </c>
    </row>
    <row r="1539" spans="1:14" x14ac:dyDescent="0.15">
      <c r="A1539" s="52" t="s">
        <v>1979</v>
      </c>
      <c r="B1539" s="52">
        <v>1</v>
      </c>
      <c r="C1539" s="52" t="str">
        <f t="shared" ref="C1539:C1602" si="24">IF(D1539="","",IF(D1539&gt;B1539,D1539-B1539,""))</f>
        <v/>
      </c>
      <c r="D1539" s="52" t="s">
        <v>4062</v>
      </c>
      <c r="E1539" s="53" t="s">
        <v>2422</v>
      </c>
      <c r="F1539" s="53"/>
      <c r="G1539" s="53" t="s">
        <v>28</v>
      </c>
      <c r="H1539" s="53" t="s">
        <v>30</v>
      </c>
      <c r="I1539" s="53" t="s">
        <v>18</v>
      </c>
      <c r="J1539" s="53"/>
      <c r="K1539" s="53">
        <v>6</v>
      </c>
      <c r="L1539" s="53">
        <v>3</v>
      </c>
      <c r="M1539" s="53">
        <v>7</v>
      </c>
      <c r="N1539" s="54" t="s">
        <v>2448</v>
      </c>
    </row>
    <row r="1540" spans="1:14" x14ac:dyDescent="0.15">
      <c r="A1540" s="55" t="s">
        <v>1980</v>
      </c>
      <c r="B1540" s="55">
        <v>1</v>
      </c>
      <c r="C1540" s="52" t="str">
        <f t="shared" si="24"/>
        <v/>
      </c>
      <c r="D1540" s="52">
        <v>1</v>
      </c>
      <c r="E1540" s="56" t="s">
        <v>2422</v>
      </c>
      <c r="F1540" s="56"/>
      <c r="G1540" s="56" t="s">
        <v>28</v>
      </c>
      <c r="H1540" s="56" t="s">
        <v>30</v>
      </c>
      <c r="I1540" s="56" t="s">
        <v>18</v>
      </c>
      <c r="J1540" s="56"/>
      <c r="K1540" s="56">
        <v>7</v>
      </c>
      <c r="L1540" s="56">
        <v>4</v>
      </c>
      <c r="M1540" s="56">
        <v>4</v>
      </c>
      <c r="N1540" s="57" t="s">
        <v>2463</v>
      </c>
    </row>
    <row r="1541" spans="1:14" x14ac:dyDescent="0.15">
      <c r="A1541" s="55" t="s">
        <v>1990</v>
      </c>
      <c r="B1541" s="55">
        <v>1</v>
      </c>
      <c r="C1541" s="52">
        <f t="shared" si="24"/>
        <v>1</v>
      </c>
      <c r="D1541" s="52">
        <v>2</v>
      </c>
      <c r="E1541" s="56" t="s">
        <v>2422</v>
      </c>
      <c r="F1541" s="56"/>
      <c r="G1541" s="56" t="s">
        <v>155</v>
      </c>
      <c r="H1541" s="56" t="s">
        <v>231</v>
      </c>
      <c r="I1541" s="56" t="s">
        <v>18</v>
      </c>
      <c r="J1541" s="56"/>
      <c r="K1541" s="56">
        <v>1</v>
      </c>
      <c r="L1541" s="56">
        <v>1</v>
      </c>
      <c r="M1541" s="56">
        <v>2</v>
      </c>
      <c r="N1541" s="57" t="s">
        <v>1991</v>
      </c>
    </row>
    <row r="1542" spans="1:14" x14ac:dyDescent="0.15">
      <c r="A1542" s="52" t="s">
        <v>1981</v>
      </c>
      <c r="B1542" s="52">
        <v>2</v>
      </c>
      <c r="C1542" s="52" t="str">
        <f t="shared" si="24"/>
        <v/>
      </c>
      <c r="D1542" s="52" t="s">
        <v>4062</v>
      </c>
      <c r="E1542" s="53" t="s">
        <v>2422</v>
      </c>
      <c r="F1542" s="53"/>
      <c r="G1542" s="53" t="s">
        <v>155</v>
      </c>
      <c r="H1542" s="53" t="s">
        <v>24</v>
      </c>
      <c r="I1542" s="53" t="s">
        <v>87</v>
      </c>
      <c r="J1542" s="53"/>
      <c r="K1542" s="53">
        <v>2</v>
      </c>
      <c r="L1542" s="53">
        <v>2</v>
      </c>
      <c r="M1542" s="53">
        <v>0</v>
      </c>
      <c r="N1542" s="54" t="s">
        <v>1982</v>
      </c>
    </row>
    <row r="1543" spans="1:14" x14ac:dyDescent="0.15">
      <c r="A1543" s="55" t="s">
        <v>1983</v>
      </c>
      <c r="B1543" s="55">
        <v>2</v>
      </c>
      <c r="C1543" s="52" t="str">
        <f t="shared" si="24"/>
        <v/>
      </c>
      <c r="D1543" s="52">
        <v>2</v>
      </c>
      <c r="E1543" s="56" t="s">
        <v>2422</v>
      </c>
      <c r="F1543" s="56"/>
      <c r="G1543" s="56" t="s">
        <v>155</v>
      </c>
      <c r="H1543" s="56" t="s">
        <v>24</v>
      </c>
      <c r="I1543" s="56" t="s">
        <v>20</v>
      </c>
      <c r="J1543" s="56"/>
      <c r="K1543" s="56">
        <v>2</v>
      </c>
      <c r="L1543" s="56">
        <v>0</v>
      </c>
      <c r="M1543" s="56">
        <v>0</v>
      </c>
      <c r="N1543" s="57" t="s">
        <v>3665</v>
      </c>
    </row>
    <row r="1544" spans="1:14" x14ac:dyDescent="0.15">
      <c r="A1544" s="52" t="s">
        <v>1985</v>
      </c>
      <c r="B1544" s="52">
        <v>2</v>
      </c>
      <c r="C1544" s="52" t="str">
        <f t="shared" si="24"/>
        <v/>
      </c>
      <c r="D1544" s="52" t="s">
        <v>4062</v>
      </c>
      <c r="E1544" s="53" t="s">
        <v>2422</v>
      </c>
      <c r="F1544" s="53"/>
      <c r="G1544" s="53" t="s">
        <v>155</v>
      </c>
      <c r="H1544" s="53" t="s">
        <v>34</v>
      </c>
      <c r="I1544" s="53" t="s">
        <v>18</v>
      </c>
      <c r="J1544" s="53" t="s">
        <v>59</v>
      </c>
      <c r="K1544" s="53">
        <v>2</v>
      </c>
      <c r="L1544" s="53">
        <v>1</v>
      </c>
      <c r="M1544" s="53">
        <v>3</v>
      </c>
      <c r="N1544" s="54" t="s">
        <v>3659</v>
      </c>
    </row>
    <row r="1545" spans="1:14" x14ac:dyDescent="0.15">
      <c r="A1545" s="55" t="s">
        <v>1984</v>
      </c>
      <c r="B1545" s="55">
        <v>2</v>
      </c>
      <c r="C1545" s="52" t="str">
        <f t="shared" si="24"/>
        <v/>
      </c>
      <c r="D1545" s="52">
        <v>2</v>
      </c>
      <c r="E1545" s="56" t="s">
        <v>2422</v>
      </c>
      <c r="F1545" s="56"/>
      <c r="G1545" s="56" t="s">
        <v>155</v>
      </c>
      <c r="H1545" s="56" t="s">
        <v>24</v>
      </c>
      <c r="I1545" s="56" t="s">
        <v>18</v>
      </c>
      <c r="J1545" s="56"/>
      <c r="K1545" s="56">
        <v>3</v>
      </c>
      <c r="L1545" s="56">
        <v>3</v>
      </c>
      <c r="M1545" s="56">
        <v>3</v>
      </c>
      <c r="N1545" s="57" t="s">
        <v>1879</v>
      </c>
    </row>
    <row r="1546" spans="1:14" x14ac:dyDescent="0.15">
      <c r="A1546" s="55" t="s">
        <v>1986</v>
      </c>
      <c r="B1546" s="55">
        <v>2</v>
      </c>
      <c r="C1546" s="52" t="str">
        <f t="shared" si="24"/>
        <v/>
      </c>
      <c r="D1546" s="52">
        <v>2</v>
      </c>
      <c r="E1546" s="56" t="s">
        <v>2422</v>
      </c>
      <c r="F1546" s="56"/>
      <c r="G1546" s="56" t="s">
        <v>155</v>
      </c>
      <c r="H1546" s="56" t="s">
        <v>34</v>
      </c>
      <c r="I1546" s="56" t="s">
        <v>18</v>
      </c>
      <c r="J1546" s="56"/>
      <c r="K1546" s="56">
        <v>4</v>
      </c>
      <c r="L1546" s="56">
        <v>2</v>
      </c>
      <c r="M1546" s="56">
        <v>5</v>
      </c>
      <c r="N1546" s="57" t="s">
        <v>1987</v>
      </c>
    </row>
    <row r="1547" spans="1:14" x14ac:dyDescent="0.15">
      <c r="A1547" s="52" t="s">
        <v>1988</v>
      </c>
      <c r="B1547" s="52">
        <v>2</v>
      </c>
      <c r="C1547" s="52" t="str">
        <f t="shared" si="24"/>
        <v/>
      </c>
      <c r="D1547" s="52" t="s">
        <v>4062</v>
      </c>
      <c r="E1547" s="53" t="s">
        <v>2422</v>
      </c>
      <c r="F1547" s="53"/>
      <c r="G1547" s="53" t="s">
        <v>155</v>
      </c>
      <c r="H1547" s="53" t="s">
        <v>34</v>
      </c>
      <c r="I1547" s="53" t="s">
        <v>18</v>
      </c>
      <c r="J1547" s="53"/>
      <c r="K1547" s="53">
        <v>5</v>
      </c>
      <c r="L1547" s="53">
        <v>2</v>
      </c>
      <c r="M1547" s="53">
        <v>7</v>
      </c>
      <c r="N1547" s="54" t="s">
        <v>1989</v>
      </c>
    </row>
    <row r="1548" spans="1:14" x14ac:dyDescent="0.15">
      <c r="A1548" s="52" t="s">
        <v>1994</v>
      </c>
      <c r="B1548" s="52">
        <v>0</v>
      </c>
      <c r="C1548" s="52" t="str">
        <f t="shared" si="24"/>
        <v/>
      </c>
      <c r="D1548" s="52" t="s">
        <v>4062</v>
      </c>
      <c r="E1548" s="53" t="s">
        <v>2422</v>
      </c>
      <c r="F1548" s="53"/>
      <c r="G1548" s="53" t="s">
        <v>155</v>
      </c>
      <c r="H1548" s="53" t="s">
        <v>30</v>
      </c>
      <c r="I1548" s="53" t="s">
        <v>18</v>
      </c>
      <c r="J1548" s="53"/>
      <c r="K1548" s="53">
        <v>5</v>
      </c>
      <c r="L1548" s="53">
        <v>4</v>
      </c>
      <c r="M1548" s="53">
        <v>4</v>
      </c>
      <c r="N1548" s="54" t="s">
        <v>2441</v>
      </c>
    </row>
    <row r="1549" spans="1:14" x14ac:dyDescent="0.15">
      <c r="A1549" s="55" t="s">
        <v>1992</v>
      </c>
      <c r="B1549" s="55">
        <v>1</v>
      </c>
      <c r="C1549" s="52" t="str">
        <f t="shared" si="24"/>
        <v/>
      </c>
      <c r="D1549" s="52" t="s">
        <v>4062</v>
      </c>
      <c r="E1549" s="56" t="s">
        <v>2422</v>
      </c>
      <c r="F1549" s="56"/>
      <c r="G1549" s="56" t="s">
        <v>155</v>
      </c>
      <c r="H1549" s="56" t="s">
        <v>231</v>
      </c>
      <c r="I1549" s="56" t="s">
        <v>20</v>
      </c>
      <c r="J1549" s="56"/>
      <c r="K1549" s="56">
        <v>6</v>
      </c>
      <c r="L1549" s="56">
        <v>0</v>
      </c>
      <c r="M1549" s="56">
        <v>0</v>
      </c>
      <c r="N1549" s="57" t="s">
        <v>1993</v>
      </c>
    </row>
    <row r="1550" spans="1:14" x14ac:dyDescent="0.15">
      <c r="A1550" s="55" t="s">
        <v>1995</v>
      </c>
      <c r="B1550" s="55">
        <v>0</v>
      </c>
      <c r="C1550" s="52" t="str">
        <f t="shared" si="24"/>
        <v/>
      </c>
      <c r="D1550" s="52" t="s">
        <v>4062</v>
      </c>
      <c r="E1550" s="56" t="s">
        <v>2422</v>
      </c>
      <c r="F1550" s="56"/>
      <c r="G1550" s="56" t="s">
        <v>155</v>
      </c>
      <c r="H1550" s="56" t="s">
        <v>30</v>
      </c>
      <c r="I1550" s="56" t="s">
        <v>18</v>
      </c>
      <c r="J1550" s="56"/>
      <c r="K1550" s="56">
        <v>7</v>
      </c>
      <c r="L1550" s="56">
        <v>3</v>
      </c>
      <c r="M1550" s="56">
        <v>8</v>
      </c>
      <c r="N1550" s="57" t="s">
        <v>2426</v>
      </c>
    </row>
    <row r="1551" spans="1:14" x14ac:dyDescent="0.15">
      <c r="A1551" s="55" t="s">
        <v>2041</v>
      </c>
      <c r="B1551" s="55">
        <v>2</v>
      </c>
      <c r="C1551" s="52" t="str">
        <f t="shared" si="24"/>
        <v/>
      </c>
      <c r="D1551" s="52" t="s">
        <v>4062</v>
      </c>
      <c r="E1551" s="56" t="s">
        <v>2422</v>
      </c>
      <c r="F1551" s="56"/>
      <c r="G1551" s="56" t="s">
        <v>17</v>
      </c>
      <c r="H1551" s="56" t="s">
        <v>24</v>
      </c>
      <c r="I1551" s="56" t="s">
        <v>18</v>
      </c>
      <c r="J1551" s="56"/>
      <c r="K1551" s="56">
        <v>1</v>
      </c>
      <c r="L1551" s="56">
        <v>0</v>
      </c>
      <c r="M1551" s="56">
        <v>3</v>
      </c>
      <c r="N1551" s="57" t="s">
        <v>2461</v>
      </c>
    </row>
    <row r="1552" spans="1:14" x14ac:dyDescent="0.15">
      <c r="A1552" s="52" t="s">
        <v>2045</v>
      </c>
      <c r="B1552" s="52">
        <v>3</v>
      </c>
      <c r="C1552" s="52" t="str">
        <f t="shared" si="24"/>
        <v/>
      </c>
      <c r="D1552" s="52" t="s">
        <v>4062</v>
      </c>
      <c r="E1552" s="53" t="s">
        <v>2422</v>
      </c>
      <c r="F1552" s="53"/>
      <c r="G1552" s="53" t="s">
        <v>17</v>
      </c>
      <c r="H1552" s="53" t="s">
        <v>24</v>
      </c>
      <c r="I1552" s="53" t="s">
        <v>18</v>
      </c>
      <c r="J1552" s="53" t="s">
        <v>59</v>
      </c>
      <c r="K1552" s="53">
        <v>1</v>
      </c>
      <c r="L1552" s="53">
        <v>2</v>
      </c>
      <c r="M1552" s="53">
        <v>1</v>
      </c>
      <c r="N1552" s="54" t="s">
        <v>1545</v>
      </c>
    </row>
    <row r="1553" spans="1:14" x14ac:dyDescent="0.15">
      <c r="A1553" s="55" t="s">
        <v>2040</v>
      </c>
      <c r="B1553" s="55">
        <v>3</v>
      </c>
      <c r="C1553" s="52" t="str">
        <f t="shared" si="24"/>
        <v/>
      </c>
      <c r="D1553" s="52" t="s">
        <v>4062</v>
      </c>
      <c r="E1553" s="56" t="s">
        <v>2422</v>
      </c>
      <c r="F1553" s="56"/>
      <c r="G1553" s="56" t="s">
        <v>17</v>
      </c>
      <c r="H1553" s="56" t="s">
        <v>24</v>
      </c>
      <c r="I1553" s="56" t="s">
        <v>18</v>
      </c>
      <c r="J1553" s="56"/>
      <c r="K1553" s="56">
        <v>2</v>
      </c>
      <c r="L1553" s="56">
        <v>1</v>
      </c>
      <c r="M1553" s="56">
        <v>4</v>
      </c>
      <c r="N1553" s="57" t="s">
        <v>2439</v>
      </c>
    </row>
    <row r="1554" spans="1:14" x14ac:dyDescent="0.15">
      <c r="A1554" s="52" t="s">
        <v>2042</v>
      </c>
      <c r="B1554" s="52">
        <v>4</v>
      </c>
      <c r="C1554" s="52" t="str">
        <f t="shared" si="24"/>
        <v/>
      </c>
      <c r="D1554" s="52" t="s">
        <v>4062</v>
      </c>
      <c r="E1554" s="53" t="s">
        <v>2422</v>
      </c>
      <c r="F1554" s="53"/>
      <c r="G1554" s="53" t="s">
        <v>17</v>
      </c>
      <c r="H1554" s="53" t="s">
        <v>24</v>
      </c>
      <c r="I1554" s="53" t="s">
        <v>18</v>
      </c>
      <c r="J1554" s="53"/>
      <c r="K1554" s="53">
        <v>2</v>
      </c>
      <c r="L1554" s="53">
        <v>1</v>
      </c>
      <c r="M1554" s="53">
        <v>1</v>
      </c>
      <c r="N1554" s="54" t="s">
        <v>2043</v>
      </c>
    </row>
    <row r="1555" spans="1:14" x14ac:dyDescent="0.15">
      <c r="A1555" s="55" t="s">
        <v>2052</v>
      </c>
      <c r="B1555" s="55">
        <v>2</v>
      </c>
      <c r="C1555" s="52" t="str">
        <f t="shared" si="24"/>
        <v/>
      </c>
      <c r="D1555" s="52">
        <v>2</v>
      </c>
      <c r="E1555" s="56" t="s">
        <v>2422</v>
      </c>
      <c r="F1555" s="56"/>
      <c r="G1555" s="56" t="s">
        <v>17</v>
      </c>
      <c r="H1555" s="56" t="s">
        <v>24</v>
      </c>
      <c r="I1555" s="56" t="s">
        <v>18</v>
      </c>
      <c r="J1555" s="56" t="s">
        <v>59</v>
      </c>
      <c r="K1555" s="56">
        <v>2</v>
      </c>
      <c r="L1555" s="56">
        <v>1</v>
      </c>
      <c r="M1555" s="56">
        <v>3</v>
      </c>
      <c r="N1555" s="57" t="s">
        <v>2053</v>
      </c>
    </row>
    <row r="1556" spans="1:14" x14ac:dyDescent="0.15">
      <c r="A1556" s="52" t="s">
        <v>2015</v>
      </c>
      <c r="B1556" s="52">
        <v>2</v>
      </c>
      <c r="C1556" s="52" t="str">
        <f t="shared" si="24"/>
        <v/>
      </c>
      <c r="D1556" s="52" t="s">
        <v>4062</v>
      </c>
      <c r="E1556" s="53" t="s">
        <v>2422</v>
      </c>
      <c r="F1556" s="53"/>
      <c r="G1556" s="53" t="s">
        <v>17</v>
      </c>
      <c r="H1556" s="53" t="s">
        <v>231</v>
      </c>
      <c r="I1556" s="53" t="s">
        <v>18</v>
      </c>
      <c r="J1556" s="53"/>
      <c r="K1556" s="53">
        <v>2</v>
      </c>
      <c r="L1556" s="53">
        <v>2</v>
      </c>
      <c r="M1556" s="53">
        <v>2</v>
      </c>
      <c r="N1556" s="54" t="s">
        <v>2243</v>
      </c>
    </row>
    <row r="1557" spans="1:14" x14ac:dyDescent="0.15">
      <c r="A1557" s="52" t="s">
        <v>2036</v>
      </c>
      <c r="B1557" s="52">
        <v>2</v>
      </c>
      <c r="C1557" s="52" t="str">
        <f t="shared" si="24"/>
        <v/>
      </c>
      <c r="D1557" s="52">
        <v>2</v>
      </c>
      <c r="E1557" s="53" t="s">
        <v>2422</v>
      </c>
      <c r="F1557" s="53"/>
      <c r="G1557" s="53" t="s">
        <v>17</v>
      </c>
      <c r="H1557" s="53" t="s">
        <v>24</v>
      </c>
      <c r="I1557" s="53" t="s">
        <v>18</v>
      </c>
      <c r="J1557" s="53"/>
      <c r="K1557" s="53">
        <v>3</v>
      </c>
      <c r="L1557" s="53">
        <v>3</v>
      </c>
      <c r="M1557" s="53">
        <v>4</v>
      </c>
      <c r="N1557" s="54" t="s">
        <v>2037</v>
      </c>
    </row>
    <row r="1558" spans="1:14" x14ac:dyDescent="0.15">
      <c r="A1558" s="52" t="s">
        <v>2054</v>
      </c>
      <c r="B1558" s="52">
        <v>2</v>
      </c>
      <c r="C1558" s="52" t="str">
        <f t="shared" si="24"/>
        <v/>
      </c>
      <c r="D1558" s="52" t="s">
        <v>4062</v>
      </c>
      <c r="E1558" s="53" t="s">
        <v>2422</v>
      </c>
      <c r="F1558" s="53"/>
      <c r="G1558" s="53" t="s">
        <v>17</v>
      </c>
      <c r="H1558" s="53" t="s">
        <v>24</v>
      </c>
      <c r="I1558" s="53" t="s">
        <v>18</v>
      </c>
      <c r="J1558" s="53"/>
      <c r="K1558" s="53">
        <v>3</v>
      </c>
      <c r="L1558" s="53">
        <v>3</v>
      </c>
      <c r="M1558" s="53">
        <v>3</v>
      </c>
      <c r="N1558" s="54" t="s">
        <v>1955</v>
      </c>
    </row>
    <row r="1559" spans="1:14" x14ac:dyDescent="0.15">
      <c r="A1559" s="55" t="s">
        <v>2038</v>
      </c>
      <c r="B1559" s="55">
        <v>2</v>
      </c>
      <c r="C1559" s="52" t="str">
        <f t="shared" si="24"/>
        <v/>
      </c>
      <c r="D1559" s="52" t="s">
        <v>4062</v>
      </c>
      <c r="E1559" s="56" t="s">
        <v>2422</v>
      </c>
      <c r="F1559" s="56"/>
      <c r="G1559" s="56" t="s">
        <v>17</v>
      </c>
      <c r="H1559" s="56" t="s">
        <v>24</v>
      </c>
      <c r="I1559" s="56" t="s">
        <v>18</v>
      </c>
      <c r="J1559" s="56"/>
      <c r="K1559" s="56">
        <v>3</v>
      </c>
      <c r="L1559" s="56">
        <v>2</v>
      </c>
      <c r="M1559" s="56">
        <v>1</v>
      </c>
      <c r="N1559" s="57" t="s">
        <v>2434</v>
      </c>
    </row>
    <row r="1560" spans="1:14" x14ac:dyDescent="0.15">
      <c r="A1560" s="55" t="s">
        <v>2056</v>
      </c>
      <c r="B1560" s="55">
        <v>3</v>
      </c>
      <c r="C1560" s="52" t="str">
        <f t="shared" si="24"/>
        <v/>
      </c>
      <c r="D1560" s="52">
        <v>2</v>
      </c>
      <c r="E1560" s="56" t="s">
        <v>2422</v>
      </c>
      <c r="F1560" s="56"/>
      <c r="G1560" s="56" t="s">
        <v>17</v>
      </c>
      <c r="H1560" s="56" t="s">
        <v>24</v>
      </c>
      <c r="I1560" s="56" t="s">
        <v>18</v>
      </c>
      <c r="J1560" s="56"/>
      <c r="K1560" s="56">
        <v>3</v>
      </c>
      <c r="L1560" s="56">
        <v>3</v>
      </c>
      <c r="M1560" s="56">
        <v>3</v>
      </c>
      <c r="N1560" s="57" t="s">
        <v>2057</v>
      </c>
    </row>
    <row r="1561" spans="1:14" x14ac:dyDescent="0.15">
      <c r="A1561" s="52" t="s">
        <v>2039</v>
      </c>
      <c r="B1561" s="52">
        <v>5</v>
      </c>
      <c r="C1561" s="52" t="str">
        <f t="shared" si="24"/>
        <v/>
      </c>
      <c r="D1561" s="52" t="s">
        <v>4062</v>
      </c>
      <c r="E1561" s="53" t="s">
        <v>2422</v>
      </c>
      <c r="F1561" s="53"/>
      <c r="G1561" s="53" t="s">
        <v>17</v>
      </c>
      <c r="H1561" s="53" t="s">
        <v>24</v>
      </c>
      <c r="I1561" s="53" t="s">
        <v>18</v>
      </c>
      <c r="J1561" s="53"/>
      <c r="K1561" s="53">
        <v>3</v>
      </c>
      <c r="L1561" s="53">
        <v>2</v>
      </c>
      <c r="M1561" s="53">
        <v>4</v>
      </c>
      <c r="N1561" s="54" t="s">
        <v>2430</v>
      </c>
    </row>
    <row r="1562" spans="1:14" x14ac:dyDescent="0.15">
      <c r="A1562" s="55" t="s">
        <v>2061</v>
      </c>
      <c r="B1562" s="55">
        <v>2</v>
      </c>
      <c r="C1562" s="52" t="str">
        <f t="shared" si="24"/>
        <v/>
      </c>
      <c r="D1562" s="52" t="s">
        <v>4062</v>
      </c>
      <c r="E1562" s="56" t="s">
        <v>2422</v>
      </c>
      <c r="F1562" s="56"/>
      <c r="G1562" s="56" t="s">
        <v>17</v>
      </c>
      <c r="H1562" s="56" t="s">
        <v>24</v>
      </c>
      <c r="I1562" s="56" t="s">
        <v>18</v>
      </c>
      <c r="J1562" s="56"/>
      <c r="K1562" s="56">
        <v>3</v>
      </c>
      <c r="L1562" s="56">
        <v>3</v>
      </c>
      <c r="M1562" s="56">
        <v>4</v>
      </c>
      <c r="N1562" s="57" t="s">
        <v>2435</v>
      </c>
    </row>
    <row r="1563" spans="1:14" x14ac:dyDescent="0.15">
      <c r="A1563" s="52" t="s">
        <v>2055</v>
      </c>
      <c r="B1563" s="52">
        <v>2</v>
      </c>
      <c r="C1563" s="52" t="str">
        <f t="shared" si="24"/>
        <v/>
      </c>
      <c r="D1563" s="52" t="s">
        <v>4062</v>
      </c>
      <c r="E1563" s="53" t="s">
        <v>2422</v>
      </c>
      <c r="F1563" s="53"/>
      <c r="G1563" s="53" t="s">
        <v>17</v>
      </c>
      <c r="H1563" s="53" t="s">
        <v>24</v>
      </c>
      <c r="I1563" s="53" t="s">
        <v>18</v>
      </c>
      <c r="J1563" s="53" t="s">
        <v>35</v>
      </c>
      <c r="K1563" s="53">
        <v>3</v>
      </c>
      <c r="L1563" s="53">
        <v>5</v>
      </c>
      <c r="M1563" s="53">
        <v>4</v>
      </c>
      <c r="N1563" s="54" t="s">
        <v>4023</v>
      </c>
    </row>
    <row r="1564" spans="1:14" x14ac:dyDescent="0.15">
      <c r="A1564" s="56" t="s">
        <v>2022</v>
      </c>
      <c r="B1564" s="55">
        <v>2</v>
      </c>
      <c r="C1564" s="52" t="str">
        <f t="shared" si="24"/>
        <v/>
      </c>
      <c r="D1564" s="52">
        <v>2</v>
      </c>
      <c r="E1564" s="56" t="s">
        <v>2422</v>
      </c>
      <c r="F1564" s="56"/>
      <c r="G1564" s="56" t="s">
        <v>17</v>
      </c>
      <c r="H1564" s="56" t="s">
        <v>34</v>
      </c>
      <c r="I1564" s="56" t="s">
        <v>18</v>
      </c>
      <c r="J1564" s="56"/>
      <c r="K1564" s="56">
        <v>3</v>
      </c>
      <c r="L1564" s="56">
        <v>2</v>
      </c>
      <c r="M1564" s="56">
        <v>4</v>
      </c>
      <c r="N1564" s="57" t="s">
        <v>2433</v>
      </c>
    </row>
    <row r="1565" spans="1:14" x14ac:dyDescent="0.15">
      <c r="A1565" s="52" t="s">
        <v>2010</v>
      </c>
      <c r="B1565" s="52">
        <v>0</v>
      </c>
      <c r="C1565" s="52">
        <f t="shared" si="24"/>
        <v>2</v>
      </c>
      <c r="D1565" s="52">
        <v>2</v>
      </c>
      <c r="E1565" s="53" t="s">
        <v>2422</v>
      </c>
      <c r="F1565" s="53"/>
      <c r="G1565" s="53" t="s">
        <v>17</v>
      </c>
      <c r="H1565" s="53" t="s">
        <v>231</v>
      </c>
      <c r="I1565" s="53" t="s">
        <v>18</v>
      </c>
      <c r="J1565" s="53" t="s">
        <v>2011</v>
      </c>
      <c r="K1565" s="53">
        <v>3</v>
      </c>
      <c r="L1565" s="53">
        <v>3</v>
      </c>
      <c r="M1565" s="53">
        <v>4</v>
      </c>
      <c r="N1565" s="54" t="s">
        <v>3666</v>
      </c>
    </row>
    <row r="1566" spans="1:14" x14ac:dyDescent="0.15">
      <c r="A1566" s="55" t="s">
        <v>2012</v>
      </c>
      <c r="B1566" s="55">
        <v>1</v>
      </c>
      <c r="C1566" s="52" t="str">
        <f t="shared" si="24"/>
        <v/>
      </c>
      <c r="D1566" s="52" t="s">
        <v>4062</v>
      </c>
      <c r="E1566" s="56" t="s">
        <v>2422</v>
      </c>
      <c r="F1566" s="56"/>
      <c r="G1566" s="56" t="s">
        <v>17</v>
      </c>
      <c r="H1566" s="56" t="s">
        <v>231</v>
      </c>
      <c r="I1566" s="56" t="s">
        <v>18</v>
      </c>
      <c r="J1566" s="56"/>
      <c r="K1566" s="56">
        <v>3</v>
      </c>
      <c r="L1566" s="56">
        <v>0</v>
      </c>
      <c r="M1566" s="56">
        <v>4</v>
      </c>
      <c r="N1566" s="57" t="s">
        <v>2462</v>
      </c>
    </row>
    <row r="1567" spans="1:14" x14ac:dyDescent="0.15">
      <c r="A1567" s="55" t="s">
        <v>2013</v>
      </c>
      <c r="B1567" s="55">
        <v>1</v>
      </c>
      <c r="C1567" s="52">
        <f t="shared" si="24"/>
        <v>1</v>
      </c>
      <c r="D1567" s="52">
        <v>2</v>
      </c>
      <c r="E1567" s="56" t="s">
        <v>2422</v>
      </c>
      <c r="F1567" s="56"/>
      <c r="G1567" s="56" t="s">
        <v>17</v>
      </c>
      <c r="H1567" s="56" t="s">
        <v>231</v>
      </c>
      <c r="I1567" s="56" t="s">
        <v>18</v>
      </c>
      <c r="J1567" s="56"/>
      <c r="K1567" s="56">
        <v>3</v>
      </c>
      <c r="L1567" s="56">
        <v>1</v>
      </c>
      <c r="M1567" s="56">
        <v>1</v>
      </c>
      <c r="N1567" s="57" t="s">
        <v>2014</v>
      </c>
    </row>
    <row r="1568" spans="1:14" x14ac:dyDescent="0.15">
      <c r="A1568" s="55" t="s">
        <v>2048</v>
      </c>
      <c r="B1568" s="55">
        <v>2</v>
      </c>
      <c r="C1568" s="52" t="str">
        <f t="shared" si="24"/>
        <v/>
      </c>
      <c r="D1568" s="52" t="s">
        <v>4062</v>
      </c>
      <c r="E1568" s="56" t="s">
        <v>2422</v>
      </c>
      <c r="F1568" s="56"/>
      <c r="G1568" s="56" t="s">
        <v>17</v>
      </c>
      <c r="H1568" s="56" t="s">
        <v>24</v>
      </c>
      <c r="I1568" s="56" t="s">
        <v>18</v>
      </c>
      <c r="J1568" s="56" t="s">
        <v>19</v>
      </c>
      <c r="K1568" s="56">
        <v>4</v>
      </c>
      <c r="L1568" s="56">
        <v>0</v>
      </c>
      <c r="M1568" s="56">
        <v>9</v>
      </c>
      <c r="N1568" s="57" t="s">
        <v>14</v>
      </c>
    </row>
    <row r="1569" spans="1:14" x14ac:dyDescent="0.15">
      <c r="A1569" s="55" t="s">
        <v>2046</v>
      </c>
      <c r="B1569" s="55">
        <v>2</v>
      </c>
      <c r="C1569" s="52" t="str">
        <f t="shared" si="24"/>
        <v/>
      </c>
      <c r="D1569" s="52" t="s">
        <v>4062</v>
      </c>
      <c r="E1569" s="56" t="s">
        <v>2422</v>
      </c>
      <c r="F1569" s="56"/>
      <c r="G1569" s="56" t="s">
        <v>17</v>
      </c>
      <c r="H1569" s="56" t="s">
        <v>24</v>
      </c>
      <c r="I1569" s="56" t="s">
        <v>18</v>
      </c>
      <c r="J1569" s="56" t="s">
        <v>147</v>
      </c>
      <c r="K1569" s="56">
        <v>4</v>
      </c>
      <c r="L1569" s="56">
        <v>1</v>
      </c>
      <c r="M1569" s="56">
        <v>6</v>
      </c>
      <c r="N1569" s="57" t="s">
        <v>2047</v>
      </c>
    </row>
    <row r="1570" spans="1:14" x14ac:dyDescent="0.15">
      <c r="A1570" s="55" t="s">
        <v>2035</v>
      </c>
      <c r="B1570" s="55">
        <v>2</v>
      </c>
      <c r="C1570" s="52" t="str">
        <f t="shared" si="24"/>
        <v/>
      </c>
      <c r="D1570" s="52" t="s">
        <v>4062</v>
      </c>
      <c r="E1570" s="56" t="s">
        <v>2422</v>
      </c>
      <c r="F1570" s="56"/>
      <c r="G1570" s="56" t="s">
        <v>17</v>
      </c>
      <c r="H1570" s="56" t="s">
        <v>24</v>
      </c>
      <c r="I1570" s="56" t="s">
        <v>18</v>
      </c>
      <c r="J1570" s="56"/>
      <c r="K1570" s="56">
        <v>4</v>
      </c>
      <c r="L1570" s="56">
        <v>2</v>
      </c>
      <c r="M1570" s="56">
        <v>6</v>
      </c>
      <c r="N1570" s="57" t="s">
        <v>2438</v>
      </c>
    </row>
    <row r="1571" spans="1:14" x14ac:dyDescent="0.15">
      <c r="A1571" s="52" t="s">
        <v>2026</v>
      </c>
      <c r="B1571" s="52">
        <v>2</v>
      </c>
      <c r="C1571" s="52" t="str">
        <f t="shared" si="24"/>
        <v/>
      </c>
      <c r="D1571" s="52" t="s">
        <v>4062</v>
      </c>
      <c r="E1571" s="53" t="s">
        <v>2422</v>
      </c>
      <c r="F1571" s="53"/>
      <c r="G1571" s="53" t="s">
        <v>17</v>
      </c>
      <c r="H1571" s="53" t="s">
        <v>34</v>
      </c>
      <c r="I1571" s="53" t="s">
        <v>18</v>
      </c>
      <c r="J1571" s="53" t="s">
        <v>59</v>
      </c>
      <c r="K1571" s="53">
        <v>4</v>
      </c>
      <c r="L1571" s="53">
        <v>3</v>
      </c>
      <c r="M1571" s="53">
        <v>3</v>
      </c>
      <c r="N1571" s="54" t="s">
        <v>2027</v>
      </c>
    </row>
    <row r="1572" spans="1:14" x14ac:dyDescent="0.15">
      <c r="A1572" s="55" t="s">
        <v>2028</v>
      </c>
      <c r="B1572" s="55">
        <v>1</v>
      </c>
      <c r="C1572" s="52" t="str">
        <f t="shared" si="24"/>
        <v/>
      </c>
      <c r="D1572" s="52" t="s">
        <v>4062</v>
      </c>
      <c r="E1572" s="56" t="s">
        <v>2422</v>
      </c>
      <c r="F1572" s="56"/>
      <c r="G1572" s="56" t="s">
        <v>17</v>
      </c>
      <c r="H1572" s="56" t="s">
        <v>34</v>
      </c>
      <c r="I1572" s="56" t="s">
        <v>18</v>
      </c>
      <c r="J1572" s="56"/>
      <c r="K1572" s="56">
        <v>4</v>
      </c>
      <c r="L1572" s="56">
        <v>3</v>
      </c>
      <c r="M1572" s="56">
        <v>2</v>
      </c>
      <c r="N1572" s="57" t="s">
        <v>2029</v>
      </c>
    </row>
    <row r="1573" spans="1:14" x14ac:dyDescent="0.15">
      <c r="A1573" s="52" t="s">
        <v>3664</v>
      </c>
      <c r="B1573" s="52">
        <v>3</v>
      </c>
      <c r="C1573" s="52" t="str">
        <f t="shared" si="24"/>
        <v/>
      </c>
      <c r="D1573" s="52" t="s">
        <v>4062</v>
      </c>
      <c r="E1573" s="53" t="s">
        <v>2422</v>
      </c>
      <c r="F1573" s="53"/>
      <c r="G1573" s="53" t="s">
        <v>17</v>
      </c>
      <c r="H1573" s="53" t="s">
        <v>34</v>
      </c>
      <c r="I1573" s="53" t="s">
        <v>18</v>
      </c>
      <c r="J1573" s="53" t="s">
        <v>59</v>
      </c>
      <c r="K1573" s="53">
        <v>4</v>
      </c>
      <c r="L1573" s="53">
        <v>4</v>
      </c>
      <c r="M1573" s="53">
        <v>4</v>
      </c>
      <c r="N1573" s="54" t="s">
        <v>2021</v>
      </c>
    </row>
    <row r="1574" spans="1:14" x14ac:dyDescent="0.15">
      <c r="A1574" s="55" t="s">
        <v>2023</v>
      </c>
      <c r="B1574" s="55">
        <v>2</v>
      </c>
      <c r="C1574" s="52" t="str">
        <f t="shared" si="24"/>
        <v/>
      </c>
      <c r="D1574" s="52">
        <v>2</v>
      </c>
      <c r="E1574" s="56" t="s">
        <v>2422</v>
      </c>
      <c r="F1574" s="56"/>
      <c r="G1574" s="56" t="s">
        <v>17</v>
      </c>
      <c r="H1574" s="56" t="s">
        <v>34</v>
      </c>
      <c r="I1574" s="56" t="s">
        <v>18</v>
      </c>
      <c r="J1574" s="56" t="s">
        <v>147</v>
      </c>
      <c r="K1574" s="56">
        <v>4</v>
      </c>
      <c r="L1574" s="56">
        <v>3</v>
      </c>
      <c r="M1574" s="56">
        <v>3</v>
      </c>
      <c r="N1574" s="57" t="s">
        <v>2024</v>
      </c>
    </row>
    <row r="1575" spans="1:14" x14ac:dyDescent="0.15">
      <c r="A1575" s="52" t="s">
        <v>2025</v>
      </c>
      <c r="B1575" s="52">
        <v>2</v>
      </c>
      <c r="C1575" s="52" t="str">
        <f t="shared" si="24"/>
        <v/>
      </c>
      <c r="D1575" s="52">
        <v>2</v>
      </c>
      <c r="E1575" s="53" t="s">
        <v>2422</v>
      </c>
      <c r="F1575" s="53"/>
      <c r="G1575" s="53" t="s">
        <v>17</v>
      </c>
      <c r="H1575" s="53" t="s">
        <v>34</v>
      </c>
      <c r="I1575" s="53" t="s">
        <v>18</v>
      </c>
      <c r="J1575" s="53" t="s">
        <v>59</v>
      </c>
      <c r="K1575" s="53">
        <v>4</v>
      </c>
      <c r="L1575" s="53">
        <v>3</v>
      </c>
      <c r="M1575" s="53">
        <v>3</v>
      </c>
      <c r="N1575" s="54" t="s">
        <v>4021</v>
      </c>
    </row>
    <row r="1576" spans="1:14" x14ac:dyDescent="0.15">
      <c r="A1576" s="52" t="s">
        <v>2016</v>
      </c>
      <c r="B1576" s="52">
        <v>1</v>
      </c>
      <c r="C1576" s="52" t="str">
        <f t="shared" si="24"/>
        <v/>
      </c>
      <c r="D1576" s="52">
        <v>1</v>
      </c>
      <c r="E1576" s="53" t="s">
        <v>2422</v>
      </c>
      <c r="F1576" s="53"/>
      <c r="G1576" s="53" t="s">
        <v>17</v>
      </c>
      <c r="H1576" s="53" t="s">
        <v>231</v>
      </c>
      <c r="I1576" s="53" t="s">
        <v>18</v>
      </c>
      <c r="J1576" s="53"/>
      <c r="K1576" s="53">
        <v>4</v>
      </c>
      <c r="L1576" s="53">
        <v>2</v>
      </c>
      <c r="M1576" s="53">
        <v>4</v>
      </c>
      <c r="N1576" s="54" t="s">
        <v>2017</v>
      </c>
    </row>
    <row r="1577" spans="1:14" x14ac:dyDescent="0.15">
      <c r="A1577" s="55" t="s">
        <v>2033</v>
      </c>
      <c r="B1577" s="55">
        <v>2</v>
      </c>
      <c r="C1577" s="52" t="str">
        <f t="shared" si="24"/>
        <v/>
      </c>
      <c r="D1577" s="52" t="s">
        <v>4062</v>
      </c>
      <c r="E1577" s="56" t="s">
        <v>2422</v>
      </c>
      <c r="F1577" s="56"/>
      <c r="G1577" s="56" t="s">
        <v>17</v>
      </c>
      <c r="H1577" s="56" t="s">
        <v>24</v>
      </c>
      <c r="I1577" s="56" t="s">
        <v>18</v>
      </c>
      <c r="J1577" s="56" t="s">
        <v>19</v>
      </c>
      <c r="K1577" s="56">
        <v>5</v>
      </c>
      <c r="L1577" s="56">
        <v>4</v>
      </c>
      <c r="M1577" s="56">
        <v>4</v>
      </c>
      <c r="N1577" s="57" t="s">
        <v>2034</v>
      </c>
    </row>
    <row r="1578" spans="1:14" x14ac:dyDescent="0.15">
      <c r="A1578" s="52" t="s">
        <v>2032</v>
      </c>
      <c r="B1578" s="52">
        <v>2</v>
      </c>
      <c r="C1578" s="52" t="str">
        <f t="shared" si="24"/>
        <v/>
      </c>
      <c r="D1578" s="52">
        <v>2</v>
      </c>
      <c r="E1578" s="53" t="s">
        <v>2422</v>
      </c>
      <c r="F1578" s="53"/>
      <c r="G1578" s="53" t="s">
        <v>17</v>
      </c>
      <c r="H1578" s="53" t="s">
        <v>24</v>
      </c>
      <c r="I1578" s="53" t="s">
        <v>18</v>
      </c>
      <c r="J1578" s="53"/>
      <c r="K1578" s="53">
        <v>5</v>
      </c>
      <c r="L1578" s="53">
        <v>4</v>
      </c>
      <c r="M1578" s="53">
        <v>5</v>
      </c>
      <c r="N1578" s="54" t="s">
        <v>4022</v>
      </c>
    </row>
    <row r="1579" spans="1:14" x14ac:dyDescent="0.15">
      <c r="A1579" s="52" t="s">
        <v>2019</v>
      </c>
      <c r="B1579" s="52">
        <v>2</v>
      </c>
      <c r="C1579" s="52" t="str">
        <f t="shared" si="24"/>
        <v/>
      </c>
      <c r="D1579" s="52">
        <v>2</v>
      </c>
      <c r="E1579" s="53" t="s">
        <v>2422</v>
      </c>
      <c r="F1579" s="53"/>
      <c r="G1579" s="53" t="s">
        <v>17</v>
      </c>
      <c r="H1579" s="53" t="s">
        <v>34</v>
      </c>
      <c r="I1579" s="53" t="s">
        <v>18</v>
      </c>
      <c r="J1579" s="53" t="s">
        <v>59</v>
      </c>
      <c r="K1579" s="53">
        <v>5</v>
      </c>
      <c r="L1579" s="53">
        <v>3</v>
      </c>
      <c r="M1579" s="53">
        <v>12</v>
      </c>
      <c r="N1579" s="54" t="s">
        <v>2450</v>
      </c>
    </row>
    <row r="1580" spans="1:14" x14ac:dyDescent="0.15">
      <c r="A1580" s="52" t="s">
        <v>2030</v>
      </c>
      <c r="B1580" s="52">
        <v>1</v>
      </c>
      <c r="C1580" s="52" t="str">
        <f t="shared" si="24"/>
        <v/>
      </c>
      <c r="D1580" s="52" t="s">
        <v>4062</v>
      </c>
      <c r="E1580" s="53" t="s">
        <v>2422</v>
      </c>
      <c r="F1580" s="53"/>
      <c r="G1580" s="53" t="s">
        <v>17</v>
      </c>
      <c r="H1580" s="53" t="s">
        <v>34</v>
      </c>
      <c r="I1580" s="53" t="s">
        <v>18</v>
      </c>
      <c r="J1580" s="53"/>
      <c r="K1580" s="53">
        <v>5</v>
      </c>
      <c r="L1580" s="53">
        <v>4</v>
      </c>
      <c r="M1580" s="53">
        <v>6</v>
      </c>
      <c r="N1580" s="54" t="s">
        <v>2031</v>
      </c>
    </row>
    <row r="1581" spans="1:14" x14ac:dyDescent="0.15">
      <c r="A1581" s="52" t="s">
        <v>2008</v>
      </c>
      <c r="B1581" s="52">
        <v>2</v>
      </c>
      <c r="C1581" s="52" t="str">
        <f t="shared" si="24"/>
        <v/>
      </c>
      <c r="D1581" s="52" t="s">
        <v>4062</v>
      </c>
      <c r="E1581" s="53" t="s">
        <v>2422</v>
      </c>
      <c r="F1581" s="53"/>
      <c r="G1581" s="53" t="s">
        <v>17</v>
      </c>
      <c r="H1581" s="53" t="s">
        <v>231</v>
      </c>
      <c r="I1581" s="53" t="s">
        <v>18</v>
      </c>
      <c r="J1581" s="53"/>
      <c r="K1581" s="53">
        <v>5</v>
      </c>
      <c r="L1581" s="53">
        <v>5</v>
      </c>
      <c r="M1581" s="53">
        <v>8</v>
      </c>
      <c r="N1581" s="54" t="s">
        <v>2009</v>
      </c>
    </row>
    <row r="1582" spans="1:14" x14ac:dyDescent="0.15">
      <c r="A1582" s="52" t="s">
        <v>2001</v>
      </c>
      <c r="B1582" s="52">
        <v>0</v>
      </c>
      <c r="C1582" s="52" t="str">
        <f t="shared" si="24"/>
        <v/>
      </c>
      <c r="D1582" s="52" t="s">
        <v>4062</v>
      </c>
      <c r="E1582" s="53" t="s">
        <v>2422</v>
      </c>
      <c r="F1582" s="53"/>
      <c r="G1582" s="53" t="s">
        <v>17</v>
      </c>
      <c r="H1582" s="53" t="s">
        <v>30</v>
      </c>
      <c r="I1582" s="53" t="s">
        <v>18</v>
      </c>
      <c r="J1582" s="53"/>
      <c r="K1582" s="53">
        <v>5</v>
      </c>
      <c r="L1582" s="53">
        <v>2</v>
      </c>
      <c r="M1582" s="53">
        <v>6</v>
      </c>
      <c r="N1582" s="54" t="s">
        <v>2449</v>
      </c>
    </row>
    <row r="1583" spans="1:14" x14ac:dyDescent="0.15">
      <c r="A1583" s="52" t="s">
        <v>2006</v>
      </c>
      <c r="B1583" s="52">
        <v>0</v>
      </c>
      <c r="C1583" s="52" t="str">
        <f t="shared" si="24"/>
        <v/>
      </c>
      <c r="D1583" s="52" t="s">
        <v>4062</v>
      </c>
      <c r="E1583" s="53" t="s">
        <v>2422</v>
      </c>
      <c r="F1583" s="53"/>
      <c r="G1583" s="53" t="s">
        <v>17</v>
      </c>
      <c r="H1583" s="53" t="s">
        <v>231</v>
      </c>
      <c r="I1583" s="53" t="s">
        <v>18</v>
      </c>
      <c r="J1583" s="53"/>
      <c r="K1583" s="53">
        <v>6</v>
      </c>
      <c r="L1583" s="53">
        <v>2</v>
      </c>
      <c r="M1583" s="53">
        <v>7</v>
      </c>
      <c r="N1583" s="54" t="s">
        <v>2007</v>
      </c>
    </row>
    <row r="1584" spans="1:14" x14ac:dyDescent="0.15">
      <c r="A1584" s="55" t="s">
        <v>2000</v>
      </c>
      <c r="B1584" s="55">
        <v>1</v>
      </c>
      <c r="C1584" s="52" t="str">
        <f t="shared" si="24"/>
        <v/>
      </c>
      <c r="D1584" s="52">
        <v>1</v>
      </c>
      <c r="E1584" s="56" t="s">
        <v>2422</v>
      </c>
      <c r="F1584" s="56"/>
      <c r="G1584" s="56" t="s">
        <v>17</v>
      </c>
      <c r="H1584" s="56" t="s">
        <v>30</v>
      </c>
      <c r="I1584" s="56" t="s">
        <v>18</v>
      </c>
      <c r="J1584" s="56"/>
      <c r="K1584" s="56">
        <v>6</v>
      </c>
      <c r="L1584" s="56">
        <v>6</v>
      </c>
      <c r="M1584" s="56">
        <v>5</v>
      </c>
      <c r="N1584" s="57" t="s">
        <v>4024</v>
      </c>
    </row>
    <row r="1585" spans="1:14" x14ac:dyDescent="0.15">
      <c r="A1585" s="52" t="s">
        <v>2049</v>
      </c>
      <c r="B1585" s="52">
        <v>2</v>
      </c>
      <c r="C1585" s="52" t="str">
        <f t="shared" si="24"/>
        <v/>
      </c>
      <c r="D1585" s="52" t="s">
        <v>4062</v>
      </c>
      <c r="E1585" s="53" t="s">
        <v>2422</v>
      </c>
      <c r="F1585" s="53"/>
      <c r="G1585" s="53" t="s">
        <v>17</v>
      </c>
      <c r="H1585" s="53" t="s">
        <v>24</v>
      </c>
      <c r="I1585" s="53" t="s">
        <v>18</v>
      </c>
      <c r="J1585" s="53"/>
      <c r="K1585" s="53">
        <v>7</v>
      </c>
      <c r="L1585" s="53">
        <v>5</v>
      </c>
      <c r="M1585" s="53">
        <v>9</v>
      </c>
      <c r="N1585" s="54" t="s">
        <v>14</v>
      </c>
    </row>
    <row r="1586" spans="1:14" x14ac:dyDescent="0.15">
      <c r="A1586" s="55" t="s">
        <v>2058</v>
      </c>
      <c r="B1586" s="55">
        <v>2</v>
      </c>
      <c r="C1586" s="52" t="str">
        <f t="shared" si="24"/>
        <v/>
      </c>
      <c r="D1586" s="52" t="s">
        <v>4062</v>
      </c>
      <c r="E1586" s="56" t="s">
        <v>2422</v>
      </c>
      <c r="F1586" s="56"/>
      <c r="G1586" s="56" t="s">
        <v>17</v>
      </c>
      <c r="H1586" s="56" t="s">
        <v>24</v>
      </c>
      <c r="I1586" s="56" t="s">
        <v>18</v>
      </c>
      <c r="J1586" s="56"/>
      <c r="K1586" s="56">
        <v>7</v>
      </c>
      <c r="L1586" s="56">
        <v>2</v>
      </c>
      <c r="M1586" s="56">
        <v>8</v>
      </c>
      <c r="N1586" s="57" t="s">
        <v>1019</v>
      </c>
    </row>
    <row r="1587" spans="1:14" x14ac:dyDescent="0.15">
      <c r="A1587" s="55" t="s">
        <v>2050</v>
      </c>
      <c r="B1587" s="55">
        <v>2</v>
      </c>
      <c r="C1587" s="52" t="str">
        <f t="shared" si="24"/>
        <v/>
      </c>
      <c r="D1587" s="52" t="s">
        <v>4062</v>
      </c>
      <c r="E1587" s="56" t="s">
        <v>2422</v>
      </c>
      <c r="F1587" s="56"/>
      <c r="G1587" s="56" t="s">
        <v>17</v>
      </c>
      <c r="H1587" s="56" t="s">
        <v>24</v>
      </c>
      <c r="I1587" s="56" t="s">
        <v>18</v>
      </c>
      <c r="J1587" s="56"/>
      <c r="K1587" s="56">
        <v>7</v>
      </c>
      <c r="L1587" s="56">
        <v>3</v>
      </c>
      <c r="M1587" s="56">
        <v>11</v>
      </c>
      <c r="N1587" s="57" t="s">
        <v>2051</v>
      </c>
    </row>
    <row r="1588" spans="1:14" x14ac:dyDescent="0.15">
      <c r="A1588" s="56" t="s">
        <v>2004</v>
      </c>
      <c r="B1588" s="55">
        <v>0</v>
      </c>
      <c r="C1588" s="52" t="str">
        <f t="shared" si="24"/>
        <v/>
      </c>
      <c r="D1588" s="52" t="s">
        <v>4062</v>
      </c>
      <c r="E1588" s="56" t="s">
        <v>2422</v>
      </c>
      <c r="F1588" s="56"/>
      <c r="G1588" s="56" t="s">
        <v>17</v>
      </c>
      <c r="H1588" s="56" t="s">
        <v>231</v>
      </c>
      <c r="I1588" s="56" t="s">
        <v>18</v>
      </c>
      <c r="J1588" s="56"/>
      <c r="K1588" s="56">
        <v>7</v>
      </c>
      <c r="L1588" s="56">
        <v>6</v>
      </c>
      <c r="M1588" s="56">
        <v>6</v>
      </c>
      <c r="N1588" s="57" t="s">
        <v>2005</v>
      </c>
    </row>
    <row r="1589" spans="1:14" x14ac:dyDescent="0.15">
      <c r="A1589" s="52" t="s">
        <v>1997</v>
      </c>
      <c r="B1589" s="52">
        <v>0</v>
      </c>
      <c r="C1589" s="52" t="str">
        <f t="shared" si="24"/>
        <v/>
      </c>
      <c r="D1589" s="52" t="s">
        <v>4062</v>
      </c>
      <c r="E1589" s="53" t="s">
        <v>2422</v>
      </c>
      <c r="F1589" s="53"/>
      <c r="G1589" s="53" t="s">
        <v>17</v>
      </c>
      <c r="H1589" s="53" t="s">
        <v>30</v>
      </c>
      <c r="I1589" s="53" t="s">
        <v>18</v>
      </c>
      <c r="J1589" s="53"/>
      <c r="K1589" s="53">
        <v>7</v>
      </c>
      <c r="L1589" s="53">
        <v>6</v>
      </c>
      <c r="M1589" s="53">
        <v>6</v>
      </c>
      <c r="N1589" s="54" t="s">
        <v>1998</v>
      </c>
    </row>
    <row r="1590" spans="1:14" x14ac:dyDescent="0.15">
      <c r="A1590" s="52" t="s">
        <v>1999</v>
      </c>
      <c r="B1590" s="52">
        <v>0</v>
      </c>
      <c r="C1590" s="52">
        <f t="shared" si="24"/>
        <v>1</v>
      </c>
      <c r="D1590" s="52">
        <v>1</v>
      </c>
      <c r="E1590" s="53" t="s">
        <v>2422</v>
      </c>
      <c r="F1590" s="53"/>
      <c r="G1590" s="53" t="s">
        <v>17</v>
      </c>
      <c r="H1590" s="53" t="s">
        <v>30</v>
      </c>
      <c r="I1590" s="53" t="s">
        <v>18</v>
      </c>
      <c r="J1590" s="53"/>
      <c r="K1590" s="53">
        <v>7</v>
      </c>
      <c r="L1590" s="53">
        <v>3</v>
      </c>
      <c r="M1590" s="53">
        <v>3</v>
      </c>
      <c r="N1590" s="54" t="s">
        <v>2428</v>
      </c>
    </row>
    <row r="1591" spans="1:14" x14ac:dyDescent="0.15">
      <c r="A1591" s="55" t="s">
        <v>2044</v>
      </c>
      <c r="B1591" s="55">
        <v>3</v>
      </c>
      <c r="C1591" s="52" t="str">
        <f t="shared" si="24"/>
        <v/>
      </c>
      <c r="D1591" s="52" t="s">
        <v>4062</v>
      </c>
      <c r="E1591" s="56" t="s">
        <v>2422</v>
      </c>
      <c r="F1591" s="56"/>
      <c r="G1591" s="56" t="s">
        <v>17</v>
      </c>
      <c r="H1591" s="56" t="s">
        <v>24</v>
      </c>
      <c r="I1591" s="56" t="s">
        <v>18</v>
      </c>
      <c r="J1591" s="56"/>
      <c r="K1591" s="56">
        <v>8</v>
      </c>
      <c r="L1591" s="56">
        <v>8</v>
      </c>
      <c r="M1591" s="56">
        <v>8</v>
      </c>
      <c r="N1591" s="57" t="s">
        <v>4019</v>
      </c>
    </row>
    <row r="1592" spans="1:14" x14ac:dyDescent="0.15">
      <c r="A1592" s="55" t="s">
        <v>2059</v>
      </c>
      <c r="B1592" s="55">
        <v>3</v>
      </c>
      <c r="C1592" s="52" t="str">
        <f t="shared" si="24"/>
        <v/>
      </c>
      <c r="D1592" s="52" t="s">
        <v>4062</v>
      </c>
      <c r="E1592" s="56" t="s">
        <v>2422</v>
      </c>
      <c r="F1592" s="56"/>
      <c r="G1592" s="56" t="s">
        <v>17</v>
      </c>
      <c r="H1592" s="56" t="s">
        <v>24</v>
      </c>
      <c r="I1592" s="56" t="s">
        <v>18</v>
      </c>
      <c r="J1592" s="56" t="s">
        <v>38</v>
      </c>
      <c r="K1592" s="56">
        <v>8</v>
      </c>
      <c r="L1592" s="56">
        <v>7</v>
      </c>
      <c r="M1592" s="56">
        <v>7</v>
      </c>
      <c r="N1592" s="57" t="s">
        <v>2060</v>
      </c>
    </row>
    <row r="1593" spans="1:14" x14ac:dyDescent="0.15">
      <c r="A1593" s="55" t="s">
        <v>2018</v>
      </c>
      <c r="B1593" s="55">
        <v>3</v>
      </c>
      <c r="C1593" s="52" t="str">
        <f t="shared" si="24"/>
        <v/>
      </c>
      <c r="D1593" s="52" t="s">
        <v>4062</v>
      </c>
      <c r="E1593" s="56" t="s">
        <v>2422</v>
      </c>
      <c r="F1593" s="56"/>
      <c r="G1593" s="56" t="s">
        <v>17</v>
      </c>
      <c r="H1593" s="56" t="s">
        <v>34</v>
      </c>
      <c r="I1593" s="56" t="s">
        <v>18</v>
      </c>
      <c r="J1593" s="56"/>
      <c r="K1593" s="56">
        <v>8</v>
      </c>
      <c r="L1593" s="56">
        <v>3</v>
      </c>
      <c r="M1593" s="56">
        <v>8</v>
      </c>
      <c r="N1593" s="57" t="s">
        <v>2431</v>
      </c>
    </row>
    <row r="1594" spans="1:14" x14ac:dyDescent="0.15">
      <c r="A1594" s="52" t="s">
        <v>2002</v>
      </c>
      <c r="B1594" s="52">
        <v>0</v>
      </c>
      <c r="C1594" s="52" t="str">
        <f t="shared" si="24"/>
        <v/>
      </c>
      <c r="D1594" s="52" t="s">
        <v>4062</v>
      </c>
      <c r="E1594" s="53" t="s">
        <v>2422</v>
      </c>
      <c r="F1594" s="53"/>
      <c r="G1594" s="53" t="s">
        <v>17</v>
      </c>
      <c r="H1594" s="53" t="s">
        <v>231</v>
      </c>
      <c r="I1594" s="53" t="s">
        <v>18</v>
      </c>
      <c r="J1594" s="53"/>
      <c r="K1594" s="53">
        <v>8</v>
      </c>
      <c r="L1594" s="53">
        <v>4</v>
      </c>
      <c r="M1594" s="53">
        <v>4</v>
      </c>
      <c r="N1594" s="54" t="s">
        <v>2003</v>
      </c>
    </row>
    <row r="1595" spans="1:14" x14ac:dyDescent="0.15">
      <c r="A1595" s="55" t="s">
        <v>1996</v>
      </c>
      <c r="B1595" s="55">
        <v>1</v>
      </c>
      <c r="C1595" s="52" t="str">
        <f t="shared" si="24"/>
        <v/>
      </c>
      <c r="D1595" s="52">
        <v>1</v>
      </c>
      <c r="E1595" s="56" t="s">
        <v>2422</v>
      </c>
      <c r="F1595" s="56"/>
      <c r="G1595" s="56" t="s">
        <v>17</v>
      </c>
      <c r="H1595" s="56" t="s">
        <v>30</v>
      </c>
      <c r="I1595" s="56" t="s">
        <v>18</v>
      </c>
      <c r="J1595" s="56" t="s">
        <v>59</v>
      </c>
      <c r="K1595" s="56">
        <v>9</v>
      </c>
      <c r="L1595" s="56">
        <v>7</v>
      </c>
      <c r="M1595" s="56">
        <v>8</v>
      </c>
      <c r="N1595" s="57" t="s">
        <v>2464</v>
      </c>
    </row>
    <row r="1596" spans="1:14" x14ac:dyDescent="0.15">
      <c r="A1596" s="52" t="s">
        <v>3765</v>
      </c>
      <c r="B1596" s="52">
        <v>2</v>
      </c>
      <c r="C1596" s="52" t="str">
        <f t="shared" si="24"/>
        <v/>
      </c>
      <c r="D1596" s="52">
        <v>2</v>
      </c>
      <c r="E1596" s="53" t="s">
        <v>3746</v>
      </c>
      <c r="F1596" s="53"/>
      <c r="G1596" s="53" t="s">
        <v>44</v>
      </c>
      <c r="H1596" s="53" t="s">
        <v>24</v>
      </c>
      <c r="I1596" s="53" t="s">
        <v>20</v>
      </c>
      <c r="J1596" s="53"/>
      <c r="K1596" s="53">
        <v>1</v>
      </c>
      <c r="L1596" s="53">
        <v>0</v>
      </c>
      <c r="M1596" s="53">
        <v>0</v>
      </c>
      <c r="N1596" s="54" t="s">
        <v>3766</v>
      </c>
    </row>
    <row r="1597" spans="1:14" x14ac:dyDescent="0.15">
      <c r="A1597" s="55" t="s">
        <v>3901</v>
      </c>
      <c r="B1597" s="55">
        <v>0</v>
      </c>
      <c r="C1597" s="52">
        <f t="shared" si="24"/>
        <v>1</v>
      </c>
      <c r="D1597" s="52">
        <v>1</v>
      </c>
      <c r="E1597" s="56" t="s">
        <v>3746</v>
      </c>
      <c r="F1597" s="56"/>
      <c r="G1597" s="56" t="s">
        <v>44</v>
      </c>
      <c r="H1597" s="56" t="s">
        <v>30</v>
      </c>
      <c r="I1597" s="56" t="s">
        <v>20</v>
      </c>
      <c r="J1597" s="56"/>
      <c r="K1597" s="56">
        <v>1</v>
      </c>
      <c r="L1597" s="56">
        <v>0</v>
      </c>
      <c r="M1597" s="56">
        <v>0</v>
      </c>
      <c r="N1597" s="57" t="s">
        <v>3902</v>
      </c>
    </row>
    <row r="1598" spans="1:14" x14ac:dyDescent="0.15">
      <c r="A1598" s="58" t="s">
        <v>3873</v>
      </c>
      <c r="B1598" s="52">
        <v>2</v>
      </c>
      <c r="C1598" s="52" t="str">
        <f t="shared" si="24"/>
        <v/>
      </c>
      <c r="D1598" s="52">
        <v>2</v>
      </c>
      <c r="E1598" s="53" t="s">
        <v>3746</v>
      </c>
      <c r="F1598" s="53"/>
      <c r="G1598" s="53" t="s">
        <v>44</v>
      </c>
      <c r="H1598" s="53" t="s">
        <v>34</v>
      </c>
      <c r="I1598" s="53" t="s">
        <v>18</v>
      </c>
      <c r="J1598" s="53"/>
      <c r="K1598" s="53">
        <v>2</v>
      </c>
      <c r="L1598" s="53">
        <v>2</v>
      </c>
      <c r="M1598" s="53">
        <v>3</v>
      </c>
      <c r="N1598" s="54" t="s">
        <v>3874</v>
      </c>
    </row>
    <row r="1599" spans="1:14" x14ac:dyDescent="0.15">
      <c r="A1599" s="52" t="s">
        <v>3875</v>
      </c>
      <c r="B1599" s="52">
        <v>2</v>
      </c>
      <c r="C1599" s="52" t="str">
        <f t="shared" si="24"/>
        <v/>
      </c>
      <c r="D1599" s="52">
        <v>2</v>
      </c>
      <c r="E1599" s="53" t="s">
        <v>3746</v>
      </c>
      <c r="F1599" s="53"/>
      <c r="G1599" s="53" t="s">
        <v>44</v>
      </c>
      <c r="H1599" s="53" t="s">
        <v>24</v>
      </c>
      <c r="I1599" s="53" t="s">
        <v>20</v>
      </c>
      <c r="J1599" s="53"/>
      <c r="K1599" s="53">
        <v>3</v>
      </c>
      <c r="L1599" s="53">
        <v>0</v>
      </c>
      <c r="M1599" s="53">
        <v>0</v>
      </c>
      <c r="N1599" s="54" t="s">
        <v>3876</v>
      </c>
    </row>
    <row r="1600" spans="1:14" x14ac:dyDescent="0.15">
      <c r="A1600" s="52" t="s">
        <v>3862</v>
      </c>
      <c r="B1600" s="52">
        <v>2</v>
      </c>
      <c r="C1600" s="52" t="str">
        <f t="shared" si="24"/>
        <v/>
      </c>
      <c r="D1600" s="52">
        <v>1</v>
      </c>
      <c r="E1600" s="53" t="s">
        <v>3746</v>
      </c>
      <c r="F1600" s="53"/>
      <c r="G1600" s="53" t="s">
        <v>44</v>
      </c>
      <c r="H1600" s="53" t="s">
        <v>231</v>
      </c>
      <c r="I1600" s="53" t="s">
        <v>20</v>
      </c>
      <c r="J1600" s="53"/>
      <c r="K1600" s="53">
        <v>4</v>
      </c>
      <c r="L1600" s="53">
        <v>0</v>
      </c>
      <c r="M1600" s="53">
        <v>0</v>
      </c>
      <c r="N1600" s="54" t="s">
        <v>3863</v>
      </c>
    </row>
    <row r="1601" spans="1:14" x14ac:dyDescent="0.15">
      <c r="A1601" s="52" t="s">
        <v>3889</v>
      </c>
      <c r="B1601" s="52">
        <v>1</v>
      </c>
      <c r="C1601" s="52" t="str">
        <f t="shared" si="24"/>
        <v/>
      </c>
      <c r="D1601" s="52">
        <v>1</v>
      </c>
      <c r="E1601" s="53" t="s">
        <v>3746</v>
      </c>
      <c r="F1601" s="53"/>
      <c r="G1601" s="53" t="s">
        <v>44</v>
      </c>
      <c r="H1601" s="53" t="s">
        <v>30</v>
      </c>
      <c r="I1601" s="53" t="s">
        <v>18</v>
      </c>
      <c r="J1601" s="53"/>
      <c r="K1601" s="53">
        <v>4</v>
      </c>
      <c r="L1601" s="53">
        <v>3</v>
      </c>
      <c r="M1601" s="53">
        <v>4</v>
      </c>
      <c r="N1601" s="54" t="s">
        <v>3890</v>
      </c>
    </row>
    <row r="1602" spans="1:14" x14ac:dyDescent="0.15">
      <c r="A1602" s="52" t="s">
        <v>3877</v>
      </c>
      <c r="B1602" s="52">
        <v>2</v>
      </c>
      <c r="C1602" s="52" t="str">
        <f t="shared" si="24"/>
        <v/>
      </c>
      <c r="D1602" s="52" t="s">
        <v>4062</v>
      </c>
      <c r="E1602" s="53" t="s">
        <v>3746</v>
      </c>
      <c r="F1602" s="53"/>
      <c r="G1602" s="53" t="s">
        <v>44</v>
      </c>
      <c r="H1602" s="53" t="s">
        <v>34</v>
      </c>
      <c r="I1602" s="53" t="s">
        <v>18</v>
      </c>
      <c r="J1602" s="53"/>
      <c r="K1602" s="53">
        <v>6</v>
      </c>
      <c r="L1602" s="53">
        <v>3</v>
      </c>
      <c r="M1602" s="53">
        <v>4</v>
      </c>
      <c r="N1602" s="54" t="s">
        <v>3878</v>
      </c>
    </row>
    <row r="1603" spans="1:14" x14ac:dyDescent="0.15">
      <c r="A1603" s="52" t="s">
        <v>3879</v>
      </c>
      <c r="B1603" s="52">
        <v>0</v>
      </c>
      <c r="C1603" s="52">
        <f t="shared" ref="C1603:C1666" si="25">IF(D1603="","",IF(D1603&gt;B1603,D1603-B1603,""))</f>
        <v>2</v>
      </c>
      <c r="D1603" s="52">
        <v>2</v>
      </c>
      <c r="E1603" s="53" t="s">
        <v>3746</v>
      </c>
      <c r="F1603" s="53"/>
      <c r="G1603" s="53" t="s">
        <v>44</v>
      </c>
      <c r="H1603" s="53" t="s">
        <v>231</v>
      </c>
      <c r="I1603" s="53" t="s">
        <v>18</v>
      </c>
      <c r="J1603" s="53"/>
      <c r="K1603" s="53">
        <v>7</v>
      </c>
      <c r="L1603" s="53">
        <v>4</v>
      </c>
      <c r="M1603" s="53">
        <v>4</v>
      </c>
      <c r="N1603" s="54" t="s">
        <v>3880</v>
      </c>
    </row>
    <row r="1604" spans="1:14" x14ac:dyDescent="0.15">
      <c r="A1604" s="52" t="s">
        <v>3913</v>
      </c>
      <c r="B1604" s="52">
        <v>2</v>
      </c>
      <c r="C1604" s="52" t="str">
        <f t="shared" si="25"/>
        <v/>
      </c>
      <c r="D1604" s="52" t="s">
        <v>4062</v>
      </c>
      <c r="E1604" s="53" t="s">
        <v>3746</v>
      </c>
      <c r="F1604" s="53"/>
      <c r="G1604" s="53" t="s">
        <v>44</v>
      </c>
      <c r="H1604" s="53" t="s">
        <v>24</v>
      </c>
      <c r="I1604" s="53" t="s">
        <v>18</v>
      </c>
      <c r="J1604" s="53"/>
      <c r="K1604" s="53">
        <v>8</v>
      </c>
      <c r="L1604" s="53">
        <v>4</v>
      </c>
      <c r="M1604" s="53">
        <v>4</v>
      </c>
      <c r="N1604" s="54" t="s">
        <v>3914</v>
      </c>
    </row>
    <row r="1605" spans="1:14" x14ac:dyDescent="0.15">
      <c r="A1605" s="52" t="s">
        <v>3925</v>
      </c>
      <c r="B1605" s="52">
        <v>3</v>
      </c>
      <c r="C1605" s="52" t="str">
        <f t="shared" si="25"/>
        <v/>
      </c>
      <c r="D1605" s="52">
        <v>2</v>
      </c>
      <c r="E1605" s="53" t="s">
        <v>3746</v>
      </c>
      <c r="F1605" s="53"/>
      <c r="G1605" s="53" t="s">
        <v>44</v>
      </c>
      <c r="H1605" s="53" t="s">
        <v>34</v>
      </c>
      <c r="I1605" s="53" t="s">
        <v>18</v>
      </c>
      <c r="J1605" s="53" t="s">
        <v>19</v>
      </c>
      <c r="K1605" s="53">
        <v>10</v>
      </c>
      <c r="L1605" s="53">
        <v>8</v>
      </c>
      <c r="M1605" s="53">
        <v>8</v>
      </c>
      <c r="N1605" s="54" t="s">
        <v>3926</v>
      </c>
    </row>
    <row r="1606" spans="1:14" x14ac:dyDescent="0.15">
      <c r="A1606" s="52" t="s">
        <v>3860</v>
      </c>
      <c r="B1606" s="52">
        <v>2</v>
      </c>
      <c r="C1606" s="52" t="str">
        <f t="shared" si="25"/>
        <v/>
      </c>
      <c r="D1606" s="52" t="s">
        <v>4062</v>
      </c>
      <c r="E1606" s="53" t="s">
        <v>3746</v>
      </c>
      <c r="F1606" s="53"/>
      <c r="G1606" s="53" t="s">
        <v>55</v>
      </c>
      <c r="H1606" s="53" t="s">
        <v>24</v>
      </c>
      <c r="I1606" s="53" t="s">
        <v>20</v>
      </c>
      <c r="J1606" s="53"/>
      <c r="K1606" s="53">
        <v>1</v>
      </c>
      <c r="L1606" s="53">
        <v>0</v>
      </c>
      <c r="M1606" s="53">
        <v>0</v>
      </c>
      <c r="N1606" s="54" t="s">
        <v>3861</v>
      </c>
    </row>
    <row r="1607" spans="1:14" x14ac:dyDescent="0.15">
      <c r="A1607" s="52" t="s">
        <v>3755</v>
      </c>
      <c r="B1607" s="52">
        <v>2</v>
      </c>
      <c r="C1607" s="52" t="str">
        <f t="shared" si="25"/>
        <v/>
      </c>
      <c r="D1607" s="52">
        <v>2</v>
      </c>
      <c r="E1607" s="53" t="s">
        <v>3746</v>
      </c>
      <c r="F1607" s="53"/>
      <c r="G1607" s="53" t="s">
        <v>55</v>
      </c>
      <c r="H1607" s="53" t="s">
        <v>24</v>
      </c>
      <c r="I1607" s="53" t="s">
        <v>18</v>
      </c>
      <c r="J1607" s="53" t="s">
        <v>19</v>
      </c>
      <c r="K1607" s="53">
        <v>2</v>
      </c>
      <c r="L1607" s="53">
        <v>2</v>
      </c>
      <c r="M1607" s="53">
        <v>2</v>
      </c>
      <c r="N1607" s="54" t="s">
        <v>3756</v>
      </c>
    </row>
    <row r="1608" spans="1:14" x14ac:dyDescent="0.15">
      <c r="A1608" s="52" t="s">
        <v>3751</v>
      </c>
      <c r="B1608" s="52">
        <v>1</v>
      </c>
      <c r="C1608" s="52">
        <f t="shared" si="25"/>
        <v>1</v>
      </c>
      <c r="D1608" s="52">
        <v>2</v>
      </c>
      <c r="E1608" s="53" t="s">
        <v>3746</v>
      </c>
      <c r="F1608" s="53"/>
      <c r="G1608" s="53" t="s">
        <v>55</v>
      </c>
      <c r="H1608" s="53" t="s">
        <v>24</v>
      </c>
      <c r="I1608" s="53" t="s">
        <v>20</v>
      </c>
      <c r="J1608" s="53"/>
      <c r="K1608" s="53">
        <v>2</v>
      </c>
      <c r="L1608" s="53">
        <v>0</v>
      </c>
      <c r="M1608" s="53">
        <v>0</v>
      </c>
      <c r="N1608" s="54" t="s">
        <v>3752</v>
      </c>
    </row>
    <row r="1609" spans="1:14" x14ac:dyDescent="0.15">
      <c r="A1609" s="52" t="s">
        <v>3897</v>
      </c>
      <c r="B1609" s="52">
        <v>2</v>
      </c>
      <c r="C1609" s="52" t="str">
        <f t="shared" si="25"/>
        <v/>
      </c>
      <c r="D1609" s="52" t="s">
        <v>4062</v>
      </c>
      <c r="E1609" s="53" t="s">
        <v>3746</v>
      </c>
      <c r="F1609" s="53"/>
      <c r="G1609" s="53" t="s">
        <v>55</v>
      </c>
      <c r="H1609" s="53" t="s">
        <v>34</v>
      </c>
      <c r="I1609" s="53" t="s">
        <v>20</v>
      </c>
      <c r="J1609" s="53"/>
      <c r="K1609" s="53">
        <v>2</v>
      </c>
      <c r="L1609" s="53">
        <v>0</v>
      </c>
      <c r="M1609" s="53">
        <v>0</v>
      </c>
      <c r="N1609" s="54" t="s">
        <v>3898</v>
      </c>
    </row>
    <row r="1610" spans="1:14" x14ac:dyDescent="0.15">
      <c r="A1610" s="52" t="s">
        <v>3757</v>
      </c>
      <c r="B1610" s="52">
        <v>2</v>
      </c>
      <c r="C1610" s="52" t="str">
        <f t="shared" si="25"/>
        <v/>
      </c>
      <c r="D1610" s="52">
        <v>2</v>
      </c>
      <c r="E1610" s="53" t="s">
        <v>3746</v>
      </c>
      <c r="F1610" s="53"/>
      <c r="G1610" s="53" t="s">
        <v>55</v>
      </c>
      <c r="H1610" s="53" t="s">
        <v>34</v>
      </c>
      <c r="I1610" s="53" t="s">
        <v>18</v>
      </c>
      <c r="J1610" s="53"/>
      <c r="K1610" s="53">
        <v>2</v>
      </c>
      <c r="L1610" s="53">
        <v>2</v>
      </c>
      <c r="M1610" s="53">
        <v>1</v>
      </c>
      <c r="N1610" s="54" t="s">
        <v>3758</v>
      </c>
    </row>
    <row r="1611" spans="1:14" x14ac:dyDescent="0.15">
      <c r="A1611" s="52" t="s">
        <v>3895</v>
      </c>
      <c r="B1611" s="52">
        <v>1</v>
      </c>
      <c r="C1611" s="52">
        <f t="shared" si="25"/>
        <v>1</v>
      </c>
      <c r="D1611" s="52">
        <v>2</v>
      </c>
      <c r="E1611" s="53" t="s">
        <v>3746</v>
      </c>
      <c r="F1611" s="53"/>
      <c r="G1611" s="53" t="s">
        <v>55</v>
      </c>
      <c r="H1611" s="53" t="s">
        <v>231</v>
      </c>
      <c r="I1611" s="53" t="s">
        <v>20</v>
      </c>
      <c r="J1611" s="53"/>
      <c r="K1611" s="53">
        <v>2</v>
      </c>
      <c r="L1611" s="53">
        <v>0</v>
      </c>
      <c r="M1611" s="53">
        <v>0</v>
      </c>
      <c r="N1611" s="54" t="s">
        <v>3896</v>
      </c>
    </row>
    <row r="1612" spans="1:14" x14ac:dyDescent="0.15">
      <c r="A1612" s="52" t="s">
        <v>3824</v>
      </c>
      <c r="B1612" s="52">
        <v>2</v>
      </c>
      <c r="C1612" s="52" t="str">
        <f t="shared" si="25"/>
        <v/>
      </c>
      <c r="D1612" s="52">
        <v>2</v>
      </c>
      <c r="E1612" s="53" t="s">
        <v>3746</v>
      </c>
      <c r="F1612" s="53"/>
      <c r="G1612" s="53" t="s">
        <v>55</v>
      </c>
      <c r="H1612" s="53" t="s">
        <v>34</v>
      </c>
      <c r="I1612" s="53" t="s">
        <v>18</v>
      </c>
      <c r="J1612" s="53" t="s">
        <v>19</v>
      </c>
      <c r="K1612" s="53">
        <v>3</v>
      </c>
      <c r="L1612" s="53">
        <v>2</v>
      </c>
      <c r="M1612" s="53">
        <v>2</v>
      </c>
      <c r="N1612" s="54" t="s">
        <v>3825</v>
      </c>
    </row>
    <row r="1613" spans="1:14" x14ac:dyDescent="0.15">
      <c r="A1613" s="55" t="s">
        <v>3759</v>
      </c>
      <c r="B1613" s="55">
        <v>1</v>
      </c>
      <c r="C1613" s="52" t="str">
        <f t="shared" si="25"/>
        <v/>
      </c>
      <c r="D1613" s="52" t="s">
        <v>4062</v>
      </c>
      <c r="E1613" s="56" t="s">
        <v>3746</v>
      </c>
      <c r="F1613" s="56"/>
      <c r="G1613" s="56" t="s">
        <v>55</v>
      </c>
      <c r="H1613" s="56" t="s">
        <v>231</v>
      </c>
      <c r="I1613" s="56" t="s">
        <v>18</v>
      </c>
      <c r="J1613" s="56"/>
      <c r="K1613" s="56">
        <v>5</v>
      </c>
      <c r="L1613" s="56">
        <v>3</v>
      </c>
      <c r="M1613" s="56">
        <v>6</v>
      </c>
      <c r="N1613" s="57" t="s">
        <v>3760</v>
      </c>
    </row>
    <row r="1614" spans="1:14" x14ac:dyDescent="0.15">
      <c r="A1614" s="52" t="s">
        <v>3753</v>
      </c>
      <c r="B1614" s="52">
        <v>0</v>
      </c>
      <c r="C1614" s="52" t="str">
        <f t="shared" si="25"/>
        <v/>
      </c>
      <c r="D1614" s="52" t="s">
        <v>4062</v>
      </c>
      <c r="E1614" s="53" t="s">
        <v>3746</v>
      </c>
      <c r="F1614" s="53"/>
      <c r="G1614" s="53" t="s">
        <v>55</v>
      </c>
      <c r="H1614" s="53" t="s">
        <v>30</v>
      </c>
      <c r="I1614" s="53" t="s">
        <v>18</v>
      </c>
      <c r="J1614" s="53"/>
      <c r="K1614" s="53">
        <v>7</v>
      </c>
      <c r="L1614" s="53">
        <v>5</v>
      </c>
      <c r="M1614" s="53">
        <v>5</v>
      </c>
      <c r="N1614" s="54" t="s">
        <v>3754</v>
      </c>
    </row>
    <row r="1615" spans="1:14" x14ac:dyDescent="0.15">
      <c r="A1615" s="55" t="s">
        <v>3883</v>
      </c>
      <c r="B1615" s="55">
        <v>0</v>
      </c>
      <c r="C1615" s="52" t="str">
        <f t="shared" si="25"/>
        <v/>
      </c>
      <c r="D1615" s="52" t="s">
        <v>4062</v>
      </c>
      <c r="E1615" s="56" t="s">
        <v>3746</v>
      </c>
      <c r="F1615" s="56"/>
      <c r="G1615" s="56" t="s">
        <v>55</v>
      </c>
      <c r="H1615" s="56" t="s">
        <v>30</v>
      </c>
      <c r="I1615" s="56" t="s">
        <v>20</v>
      </c>
      <c r="J1615" s="56"/>
      <c r="K1615" s="56">
        <v>8</v>
      </c>
      <c r="L1615" s="56">
        <v>0</v>
      </c>
      <c r="M1615" s="56">
        <v>0</v>
      </c>
      <c r="N1615" s="57" t="s">
        <v>3884</v>
      </c>
    </row>
    <row r="1616" spans="1:14" x14ac:dyDescent="0.15">
      <c r="A1616" s="52" t="s">
        <v>3911</v>
      </c>
      <c r="B1616" s="52">
        <v>2</v>
      </c>
      <c r="C1616" s="52" t="str">
        <f t="shared" si="25"/>
        <v/>
      </c>
      <c r="D1616" s="52">
        <v>2</v>
      </c>
      <c r="E1616" s="53" t="s">
        <v>3746</v>
      </c>
      <c r="F1616" s="53"/>
      <c r="G1616" s="53" t="s">
        <v>23</v>
      </c>
      <c r="H1616" s="53" t="s">
        <v>24</v>
      </c>
      <c r="I1616" s="53" t="s">
        <v>20</v>
      </c>
      <c r="J1616" s="53"/>
      <c r="K1616" s="53">
        <v>1</v>
      </c>
      <c r="L1616" s="53">
        <v>0</v>
      </c>
      <c r="M1616" s="53">
        <v>0</v>
      </c>
      <c r="N1616" s="54" t="s">
        <v>3912</v>
      </c>
    </row>
    <row r="1617" spans="1:14" x14ac:dyDescent="0.15">
      <c r="A1617" s="52" t="s">
        <v>3977</v>
      </c>
      <c r="B1617" s="52">
        <v>2</v>
      </c>
      <c r="C1617" s="52" t="str">
        <f t="shared" si="25"/>
        <v/>
      </c>
      <c r="D1617" s="52">
        <v>2</v>
      </c>
      <c r="E1617" s="53" t="s">
        <v>3746</v>
      </c>
      <c r="F1617" s="53"/>
      <c r="G1617" s="53" t="s">
        <v>23</v>
      </c>
      <c r="H1617" s="53" t="s">
        <v>24</v>
      </c>
      <c r="I1617" s="53" t="s">
        <v>20</v>
      </c>
      <c r="J1617" s="53"/>
      <c r="K1617" s="53">
        <v>2</v>
      </c>
      <c r="L1617" s="53">
        <v>0</v>
      </c>
      <c r="M1617" s="53">
        <v>0</v>
      </c>
      <c r="N1617" s="54" t="s">
        <v>3978</v>
      </c>
    </row>
    <row r="1618" spans="1:14" x14ac:dyDescent="0.15">
      <c r="A1618" s="52" t="s">
        <v>3787</v>
      </c>
      <c r="B1618" s="52">
        <v>2</v>
      </c>
      <c r="C1618" s="52" t="str">
        <f t="shared" si="25"/>
        <v/>
      </c>
      <c r="D1618" s="52" t="s">
        <v>4062</v>
      </c>
      <c r="E1618" s="53" t="s">
        <v>3746</v>
      </c>
      <c r="F1618" s="53"/>
      <c r="G1618" s="53" t="s">
        <v>23</v>
      </c>
      <c r="H1618" s="53" t="s">
        <v>34</v>
      </c>
      <c r="I1618" s="53" t="s">
        <v>20</v>
      </c>
      <c r="J1618" s="53"/>
      <c r="K1618" s="53">
        <v>2</v>
      </c>
      <c r="L1618" s="53">
        <v>0</v>
      </c>
      <c r="M1618" s="53">
        <v>0</v>
      </c>
      <c r="N1618" s="54" t="s">
        <v>3788</v>
      </c>
    </row>
    <row r="1619" spans="1:14" x14ac:dyDescent="0.15">
      <c r="A1619" s="52" t="s">
        <v>3929</v>
      </c>
      <c r="B1619" s="52">
        <v>2</v>
      </c>
      <c r="C1619" s="52" t="str">
        <f t="shared" si="25"/>
        <v/>
      </c>
      <c r="D1619" s="52">
        <v>2</v>
      </c>
      <c r="E1619" s="53" t="s">
        <v>3746</v>
      </c>
      <c r="F1619" s="53"/>
      <c r="G1619" s="53" t="s">
        <v>23</v>
      </c>
      <c r="H1619" s="53" t="s">
        <v>34</v>
      </c>
      <c r="I1619" s="53" t="s">
        <v>18</v>
      </c>
      <c r="J1619" s="53" t="s">
        <v>38</v>
      </c>
      <c r="K1619" s="53">
        <v>2</v>
      </c>
      <c r="L1619" s="53">
        <v>2</v>
      </c>
      <c r="M1619" s="53">
        <v>1</v>
      </c>
      <c r="N1619" s="54" t="s">
        <v>3930</v>
      </c>
    </row>
    <row r="1620" spans="1:14" x14ac:dyDescent="0.15">
      <c r="A1620" s="52" t="s">
        <v>3791</v>
      </c>
      <c r="B1620" s="52">
        <v>1</v>
      </c>
      <c r="C1620" s="52" t="str">
        <f t="shared" si="25"/>
        <v/>
      </c>
      <c r="D1620" s="52">
        <v>1</v>
      </c>
      <c r="E1620" s="53" t="s">
        <v>3746</v>
      </c>
      <c r="F1620" s="53"/>
      <c r="G1620" s="53" t="s">
        <v>23</v>
      </c>
      <c r="H1620" s="53" t="s">
        <v>30</v>
      </c>
      <c r="I1620" s="53" t="s">
        <v>18</v>
      </c>
      <c r="J1620" s="53"/>
      <c r="K1620" s="53">
        <v>3</v>
      </c>
      <c r="L1620" s="53">
        <v>2</v>
      </c>
      <c r="M1620" s="53">
        <v>4</v>
      </c>
      <c r="N1620" s="54" t="s">
        <v>3792</v>
      </c>
    </row>
    <row r="1621" spans="1:14" x14ac:dyDescent="0.15">
      <c r="A1621" s="52" t="s">
        <v>3982</v>
      </c>
      <c r="B1621" s="52">
        <v>2</v>
      </c>
      <c r="C1621" s="52" t="str">
        <f t="shared" si="25"/>
        <v/>
      </c>
      <c r="D1621" s="52">
        <v>2</v>
      </c>
      <c r="E1621" s="53" t="s">
        <v>3746</v>
      </c>
      <c r="F1621" s="53"/>
      <c r="G1621" s="53" t="s">
        <v>23</v>
      </c>
      <c r="H1621" s="53" t="s">
        <v>24</v>
      </c>
      <c r="I1621" s="53" t="s">
        <v>18</v>
      </c>
      <c r="J1621" s="53" t="s">
        <v>38</v>
      </c>
      <c r="K1621" s="53">
        <v>4</v>
      </c>
      <c r="L1621" s="53">
        <v>4</v>
      </c>
      <c r="M1621" s="53">
        <v>3</v>
      </c>
      <c r="N1621" s="54" t="s">
        <v>1019</v>
      </c>
    </row>
    <row r="1622" spans="1:14" x14ac:dyDescent="0.15">
      <c r="A1622" s="52" t="s">
        <v>3826</v>
      </c>
      <c r="B1622" s="52">
        <v>1</v>
      </c>
      <c r="C1622" s="52" t="str">
        <f t="shared" si="25"/>
        <v/>
      </c>
      <c r="D1622" s="52" t="s">
        <v>4062</v>
      </c>
      <c r="E1622" s="53" t="s">
        <v>3746</v>
      </c>
      <c r="F1622" s="53"/>
      <c r="G1622" s="53" t="s">
        <v>23</v>
      </c>
      <c r="H1622" s="53" t="s">
        <v>231</v>
      </c>
      <c r="I1622" s="53" t="s">
        <v>20</v>
      </c>
      <c r="J1622" s="53"/>
      <c r="K1622" s="53">
        <v>4</v>
      </c>
      <c r="L1622" s="53">
        <v>0</v>
      </c>
      <c r="M1622" s="53">
        <v>0</v>
      </c>
      <c r="N1622" s="54" t="s">
        <v>3827</v>
      </c>
    </row>
    <row r="1623" spans="1:14" x14ac:dyDescent="0.15">
      <c r="A1623" s="52" t="s">
        <v>3979</v>
      </c>
      <c r="B1623" s="52">
        <v>2</v>
      </c>
      <c r="C1623" s="52" t="str">
        <f t="shared" si="25"/>
        <v/>
      </c>
      <c r="D1623" s="52"/>
      <c r="E1623" s="53" t="s">
        <v>3746</v>
      </c>
      <c r="F1623" s="53"/>
      <c r="G1623" s="53" t="s">
        <v>23</v>
      </c>
      <c r="H1623" s="53" t="s">
        <v>34</v>
      </c>
      <c r="I1623" s="53" t="s">
        <v>18</v>
      </c>
      <c r="J1623" s="53"/>
      <c r="K1623" s="53">
        <v>6</v>
      </c>
      <c r="L1623" s="53">
        <v>3</v>
      </c>
      <c r="M1623" s="53">
        <v>3</v>
      </c>
      <c r="N1623" s="54" t="s">
        <v>3980</v>
      </c>
    </row>
    <row r="1624" spans="1:14" x14ac:dyDescent="0.15">
      <c r="A1624" s="52" t="s">
        <v>3828</v>
      </c>
      <c r="B1624" s="52">
        <v>2</v>
      </c>
      <c r="C1624" s="52" t="str">
        <f t="shared" si="25"/>
        <v/>
      </c>
      <c r="D1624" s="52">
        <v>2</v>
      </c>
      <c r="E1624" s="53" t="s">
        <v>3746</v>
      </c>
      <c r="F1624" s="53"/>
      <c r="G1624" s="53" t="s">
        <v>23</v>
      </c>
      <c r="H1624" s="53" t="s">
        <v>231</v>
      </c>
      <c r="I1624" s="53" t="s">
        <v>18</v>
      </c>
      <c r="J1624" s="53"/>
      <c r="K1624" s="53">
        <v>7</v>
      </c>
      <c r="L1624" s="53">
        <v>5</v>
      </c>
      <c r="M1624" s="53">
        <v>5</v>
      </c>
      <c r="N1624" s="54" t="s">
        <v>3829</v>
      </c>
    </row>
    <row r="1625" spans="1:14" x14ac:dyDescent="0.15">
      <c r="A1625" s="52" t="s">
        <v>3830</v>
      </c>
      <c r="B1625" s="52">
        <v>0</v>
      </c>
      <c r="C1625" s="52" t="str">
        <f t="shared" si="25"/>
        <v/>
      </c>
      <c r="D1625" s="52"/>
      <c r="E1625" s="53" t="s">
        <v>3746</v>
      </c>
      <c r="F1625" s="53"/>
      <c r="G1625" s="53" t="s">
        <v>23</v>
      </c>
      <c r="H1625" s="53" t="s">
        <v>30</v>
      </c>
      <c r="I1625" s="53" t="s">
        <v>20</v>
      </c>
      <c r="J1625" s="53"/>
      <c r="K1625" s="53">
        <v>7</v>
      </c>
      <c r="L1625" s="53">
        <v>0</v>
      </c>
      <c r="M1625" s="53">
        <v>0</v>
      </c>
      <c r="N1625" s="54" t="s">
        <v>3831</v>
      </c>
    </row>
    <row r="1626" spans="1:14" x14ac:dyDescent="0.15">
      <c r="A1626" s="52" t="s">
        <v>3985</v>
      </c>
      <c r="B1626" s="52">
        <v>2</v>
      </c>
      <c r="C1626" s="52" t="str">
        <f t="shared" si="25"/>
        <v/>
      </c>
      <c r="D1626" s="52">
        <v>2</v>
      </c>
      <c r="E1626" s="53" t="s">
        <v>3746</v>
      </c>
      <c r="F1626" s="53"/>
      <c r="G1626" s="53" t="s">
        <v>79</v>
      </c>
      <c r="H1626" s="53" t="s">
        <v>24</v>
      </c>
      <c r="I1626" s="53" t="s">
        <v>18</v>
      </c>
      <c r="J1626" s="53" t="s">
        <v>19</v>
      </c>
      <c r="K1626" s="53">
        <v>1</v>
      </c>
      <c r="L1626" s="53">
        <v>1</v>
      </c>
      <c r="M1626" s="53">
        <v>3</v>
      </c>
      <c r="N1626" s="54" t="s">
        <v>3964</v>
      </c>
    </row>
    <row r="1627" spans="1:14" x14ac:dyDescent="0.15">
      <c r="A1627" s="52" t="s">
        <v>3988</v>
      </c>
      <c r="B1627" s="52">
        <v>2</v>
      </c>
      <c r="C1627" s="52" t="str">
        <f t="shared" si="25"/>
        <v/>
      </c>
      <c r="D1627" s="52">
        <v>2</v>
      </c>
      <c r="E1627" s="53" t="s">
        <v>3746</v>
      </c>
      <c r="F1627" s="53"/>
      <c r="G1627" s="53" t="s">
        <v>79</v>
      </c>
      <c r="H1627" s="53" t="s">
        <v>24</v>
      </c>
      <c r="I1627" s="53" t="s">
        <v>20</v>
      </c>
      <c r="J1627" s="53"/>
      <c r="K1627" s="53">
        <v>1</v>
      </c>
      <c r="L1627" s="53">
        <v>0</v>
      </c>
      <c r="M1627" s="53">
        <v>0</v>
      </c>
      <c r="N1627" s="54" t="s">
        <v>3989</v>
      </c>
    </row>
    <row r="1628" spans="1:14" x14ac:dyDescent="0.15">
      <c r="A1628" s="52" t="s">
        <v>3990</v>
      </c>
      <c r="B1628" s="52">
        <v>2</v>
      </c>
      <c r="C1628" s="52" t="str">
        <f t="shared" si="25"/>
        <v/>
      </c>
      <c r="D1628" s="52" t="s">
        <v>4062</v>
      </c>
      <c r="E1628" s="53" t="s">
        <v>3746</v>
      </c>
      <c r="F1628" s="53"/>
      <c r="G1628" s="53" t="s">
        <v>79</v>
      </c>
      <c r="H1628" s="53" t="s">
        <v>34</v>
      </c>
      <c r="I1628" s="53" t="s">
        <v>20</v>
      </c>
      <c r="J1628" s="53"/>
      <c r="K1628" s="53">
        <v>2</v>
      </c>
      <c r="L1628" s="53">
        <v>0</v>
      </c>
      <c r="M1628" s="53">
        <v>0</v>
      </c>
      <c r="N1628" s="54" t="s">
        <v>3991</v>
      </c>
    </row>
    <row r="1629" spans="1:14" x14ac:dyDescent="0.15">
      <c r="A1629" s="52" t="s">
        <v>3811</v>
      </c>
      <c r="B1629" s="52">
        <v>0</v>
      </c>
      <c r="C1629" s="52" t="str">
        <f t="shared" si="25"/>
        <v/>
      </c>
      <c r="D1629" s="52" t="s">
        <v>4062</v>
      </c>
      <c r="E1629" s="53" t="s">
        <v>3746</v>
      </c>
      <c r="F1629" s="53"/>
      <c r="G1629" s="53" t="s">
        <v>79</v>
      </c>
      <c r="H1629" s="53" t="s">
        <v>30</v>
      </c>
      <c r="I1629" s="53" t="s">
        <v>18</v>
      </c>
      <c r="J1629" s="53"/>
      <c r="K1629" s="53">
        <v>2</v>
      </c>
      <c r="L1629" s="53">
        <v>1</v>
      </c>
      <c r="M1629" s="53">
        <v>2</v>
      </c>
      <c r="N1629" s="54" t="s">
        <v>3812</v>
      </c>
    </row>
    <row r="1630" spans="1:14" x14ac:dyDescent="0.15">
      <c r="A1630" s="52" t="s">
        <v>3994</v>
      </c>
      <c r="B1630" s="52">
        <v>2</v>
      </c>
      <c r="C1630" s="52" t="str">
        <f t="shared" si="25"/>
        <v/>
      </c>
      <c r="D1630" s="52">
        <v>2</v>
      </c>
      <c r="E1630" s="53" t="s">
        <v>3746</v>
      </c>
      <c r="F1630" s="53"/>
      <c r="G1630" s="53" t="s">
        <v>79</v>
      </c>
      <c r="H1630" s="53" t="s">
        <v>34</v>
      </c>
      <c r="I1630" s="53" t="s">
        <v>18</v>
      </c>
      <c r="J1630" s="53" t="s">
        <v>19</v>
      </c>
      <c r="K1630" s="53">
        <v>4</v>
      </c>
      <c r="L1630" s="53">
        <v>2</v>
      </c>
      <c r="M1630" s="53">
        <v>4</v>
      </c>
      <c r="N1630" s="54" t="s">
        <v>3995</v>
      </c>
    </row>
    <row r="1631" spans="1:14" x14ac:dyDescent="0.15">
      <c r="A1631" s="55" t="s">
        <v>3893</v>
      </c>
      <c r="B1631" s="55">
        <v>1</v>
      </c>
      <c r="C1631" s="52" t="str">
        <f t="shared" si="25"/>
        <v/>
      </c>
      <c r="D1631" s="52" t="s">
        <v>4062</v>
      </c>
      <c r="E1631" s="56" t="s">
        <v>3746</v>
      </c>
      <c r="F1631" s="56"/>
      <c r="G1631" s="56" t="s">
        <v>79</v>
      </c>
      <c r="H1631" s="56" t="s">
        <v>231</v>
      </c>
      <c r="I1631" s="56" t="s">
        <v>20</v>
      </c>
      <c r="J1631" s="56"/>
      <c r="K1631" s="56">
        <v>4</v>
      </c>
      <c r="L1631" s="56">
        <v>0</v>
      </c>
      <c r="M1631" s="56">
        <v>0</v>
      </c>
      <c r="N1631" s="57" t="s">
        <v>3894</v>
      </c>
    </row>
    <row r="1632" spans="1:14" x14ac:dyDescent="0.15">
      <c r="A1632" s="55" t="s">
        <v>3940</v>
      </c>
      <c r="B1632" s="55">
        <v>2</v>
      </c>
      <c r="C1632" s="52" t="str">
        <f t="shared" si="25"/>
        <v/>
      </c>
      <c r="D1632" s="52">
        <v>2</v>
      </c>
      <c r="E1632" s="56" t="s">
        <v>3746</v>
      </c>
      <c r="F1632" s="56"/>
      <c r="G1632" s="56" t="s">
        <v>79</v>
      </c>
      <c r="H1632" s="56" t="s">
        <v>24</v>
      </c>
      <c r="I1632" s="56" t="s">
        <v>18</v>
      </c>
      <c r="J1632" s="56" t="s">
        <v>19</v>
      </c>
      <c r="K1632" s="56">
        <v>5</v>
      </c>
      <c r="L1632" s="56">
        <v>0</v>
      </c>
      <c r="M1632" s="56">
        <v>5</v>
      </c>
      <c r="N1632" s="57" t="s">
        <v>3941</v>
      </c>
    </row>
    <row r="1633" spans="1:14" x14ac:dyDescent="0.15">
      <c r="A1633" s="52" t="s">
        <v>3809</v>
      </c>
      <c r="B1633" s="52">
        <v>2</v>
      </c>
      <c r="C1633" s="52" t="str">
        <f t="shared" si="25"/>
        <v/>
      </c>
      <c r="D1633" s="52" t="s">
        <v>4062</v>
      </c>
      <c r="E1633" s="53" t="s">
        <v>3746</v>
      </c>
      <c r="F1633" s="53"/>
      <c r="G1633" s="53" t="s">
        <v>79</v>
      </c>
      <c r="H1633" s="53" t="s">
        <v>34</v>
      </c>
      <c r="I1633" s="53" t="s">
        <v>20</v>
      </c>
      <c r="J1633" s="53"/>
      <c r="K1633" s="53">
        <v>5</v>
      </c>
      <c r="L1633" s="53">
        <v>0</v>
      </c>
      <c r="M1633" s="53">
        <v>0</v>
      </c>
      <c r="N1633" s="54" t="s">
        <v>3810</v>
      </c>
    </row>
    <row r="1634" spans="1:14" x14ac:dyDescent="0.15">
      <c r="A1634" s="55" t="s">
        <v>3992</v>
      </c>
      <c r="B1634" s="55">
        <v>0</v>
      </c>
      <c r="C1634" s="52" t="str">
        <f t="shared" si="25"/>
        <v/>
      </c>
      <c r="D1634" s="52" t="s">
        <v>4062</v>
      </c>
      <c r="E1634" s="56" t="s">
        <v>3746</v>
      </c>
      <c r="F1634" s="56"/>
      <c r="G1634" s="56" t="s">
        <v>79</v>
      </c>
      <c r="H1634" s="56" t="s">
        <v>231</v>
      </c>
      <c r="I1634" s="56" t="s">
        <v>18</v>
      </c>
      <c r="J1634" s="56"/>
      <c r="K1634" s="56">
        <v>6</v>
      </c>
      <c r="L1634" s="56">
        <v>3</v>
      </c>
      <c r="M1634" s="56">
        <v>4</v>
      </c>
      <c r="N1634" s="57" t="s">
        <v>3993</v>
      </c>
    </row>
    <row r="1635" spans="1:14" x14ac:dyDescent="0.15">
      <c r="A1635" s="52" t="s">
        <v>3996</v>
      </c>
      <c r="B1635" s="52">
        <v>0</v>
      </c>
      <c r="C1635" s="52" t="str">
        <f t="shared" si="25"/>
        <v/>
      </c>
      <c r="D1635" s="52"/>
      <c r="E1635" s="53" t="s">
        <v>3746</v>
      </c>
      <c r="F1635" s="53"/>
      <c r="G1635" s="53" t="s">
        <v>79</v>
      </c>
      <c r="H1635" s="53" t="s">
        <v>30</v>
      </c>
      <c r="I1635" s="53" t="s">
        <v>20</v>
      </c>
      <c r="J1635" s="53"/>
      <c r="K1635" s="53">
        <v>7</v>
      </c>
      <c r="L1635" s="53">
        <v>0</v>
      </c>
      <c r="M1635" s="53">
        <v>0</v>
      </c>
      <c r="N1635" s="54" t="s">
        <v>3997</v>
      </c>
    </row>
    <row r="1636" spans="1:14" x14ac:dyDescent="0.15">
      <c r="A1636" s="52" t="s">
        <v>3921</v>
      </c>
      <c r="B1636" s="52">
        <v>2</v>
      </c>
      <c r="C1636" s="52" t="str">
        <f t="shared" si="25"/>
        <v/>
      </c>
      <c r="D1636" s="52">
        <v>2</v>
      </c>
      <c r="E1636" s="53" t="s">
        <v>3746</v>
      </c>
      <c r="F1636" s="53"/>
      <c r="G1636" s="53" t="s">
        <v>95</v>
      </c>
      <c r="H1636" s="53" t="s">
        <v>24</v>
      </c>
      <c r="I1636" s="53" t="s">
        <v>20</v>
      </c>
      <c r="J1636" s="53"/>
      <c r="K1636" s="53">
        <v>0</v>
      </c>
      <c r="L1636" s="53">
        <v>0</v>
      </c>
      <c r="M1636" s="53">
        <v>0</v>
      </c>
      <c r="N1636" s="54" t="s">
        <v>3922</v>
      </c>
    </row>
    <row r="1637" spans="1:14" x14ac:dyDescent="0.15">
      <c r="A1637" s="52" t="s">
        <v>3959</v>
      </c>
      <c r="B1637" s="52">
        <v>2</v>
      </c>
      <c r="C1637" s="52" t="str">
        <f t="shared" si="25"/>
        <v/>
      </c>
      <c r="D1637" s="52">
        <v>2</v>
      </c>
      <c r="E1637" s="53" t="s">
        <v>3746</v>
      </c>
      <c r="F1637" s="53"/>
      <c r="G1637" s="53" t="s">
        <v>95</v>
      </c>
      <c r="H1637" s="53" t="s">
        <v>34</v>
      </c>
      <c r="I1637" s="53" t="s">
        <v>18</v>
      </c>
      <c r="J1637" s="53"/>
      <c r="K1637" s="53">
        <v>1</v>
      </c>
      <c r="L1637" s="53">
        <v>0</v>
      </c>
      <c r="M1637" s="53">
        <v>2</v>
      </c>
      <c r="N1637" s="54" t="s">
        <v>1345</v>
      </c>
    </row>
    <row r="1638" spans="1:14" x14ac:dyDescent="0.15">
      <c r="A1638" s="52" t="s">
        <v>3891</v>
      </c>
      <c r="B1638" s="52">
        <v>2</v>
      </c>
      <c r="C1638" s="52" t="str">
        <f t="shared" si="25"/>
        <v/>
      </c>
      <c r="D1638" s="52" t="s">
        <v>4062</v>
      </c>
      <c r="E1638" s="53" t="s">
        <v>3746</v>
      </c>
      <c r="F1638" s="53"/>
      <c r="G1638" s="53" t="s">
        <v>95</v>
      </c>
      <c r="H1638" s="53" t="s">
        <v>24</v>
      </c>
      <c r="I1638" s="53" t="s">
        <v>20</v>
      </c>
      <c r="J1638" s="53"/>
      <c r="K1638" s="53">
        <v>2</v>
      </c>
      <c r="L1638" s="53">
        <v>0</v>
      </c>
      <c r="M1638" s="53">
        <v>0</v>
      </c>
      <c r="N1638" s="54" t="s">
        <v>3892</v>
      </c>
    </row>
    <row r="1639" spans="1:14" x14ac:dyDescent="0.15">
      <c r="A1639" s="55" t="s">
        <v>3917</v>
      </c>
      <c r="B1639" s="55">
        <v>2</v>
      </c>
      <c r="C1639" s="52" t="str">
        <f t="shared" si="25"/>
        <v/>
      </c>
      <c r="D1639" s="52"/>
      <c r="E1639" s="56" t="s">
        <v>3746</v>
      </c>
      <c r="F1639" s="56"/>
      <c r="G1639" s="56" t="s">
        <v>95</v>
      </c>
      <c r="H1639" s="56" t="s">
        <v>24</v>
      </c>
      <c r="I1639" s="56" t="s">
        <v>18</v>
      </c>
      <c r="J1639" s="56" t="s">
        <v>19</v>
      </c>
      <c r="K1639" s="56">
        <v>2</v>
      </c>
      <c r="L1639" s="56">
        <v>2</v>
      </c>
      <c r="M1639" s="56">
        <v>1</v>
      </c>
      <c r="N1639" s="57" t="s">
        <v>3918</v>
      </c>
    </row>
    <row r="1640" spans="1:14" x14ac:dyDescent="0.15">
      <c r="A1640" s="55" t="s">
        <v>3797</v>
      </c>
      <c r="B1640" s="55">
        <v>2</v>
      </c>
      <c r="C1640" s="52" t="str">
        <f t="shared" si="25"/>
        <v/>
      </c>
      <c r="D1640" s="52">
        <v>2</v>
      </c>
      <c r="E1640" s="56" t="s">
        <v>3746</v>
      </c>
      <c r="F1640" s="56"/>
      <c r="G1640" s="56" t="s">
        <v>95</v>
      </c>
      <c r="H1640" s="56" t="s">
        <v>34</v>
      </c>
      <c r="I1640" s="56" t="s">
        <v>18</v>
      </c>
      <c r="J1640" s="56"/>
      <c r="K1640" s="56">
        <v>3</v>
      </c>
      <c r="L1640" s="56">
        <v>3</v>
      </c>
      <c r="M1640" s="56">
        <v>4</v>
      </c>
      <c r="N1640" s="57" t="s">
        <v>3798</v>
      </c>
    </row>
    <row r="1641" spans="1:14" x14ac:dyDescent="0.15">
      <c r="A1641" s="52" t="s">
        <v>3801</v>
      </c>
      <c r="B1641" s="52">
        <v>2</v>
      </c>
      <c r="C1641" s="52" t="str">
        <f t="shared" si="25"/>
        <v/>
      </c>
      <c r="D1641" s="52" t="s">
        <v>4062</v>
      </c>
      <c r="E1641" s="53" t="s">
        <v>3746</v>
      </c>
      <c r="F1641" s="53"/>
      <c r="G1641" s="53" t="s">
        <v>95</v>
      </c>
      <c r="H1641" s="53" t="s">
        <v>34</v>
      </c>
      <c r="I1641" s="53" t="s">
        <v>20</v>
      </c>
      <c r="J1641" s="53"/>
      <c r="K1641" s="53">
        <v>3</v>
      </c>
      <c r="L1641" s="53">
        <v>0</v>
      </c>
      <c r="M1641" s="53">
        <v>0</v>
      </c>
      <c r="N1641" s="54" t="s">
        <v>3802</v>
      </c>
    </row>
    <row r="1642" spans="1:14" x14ac:dyDescent="0.15">
      <c r="A1642" s="52" t="s">
        <v>3967</v>
      </c>
      <c r="B1642" s="52">
        <v>1</v>
      </c>
      <c r="C1642" s="52" t="str">
        <f t="shared" si="25"/>
        <v/>
      </c>
      <c r="D1642" s="52">
        <v>1</v>
      </c>
      <c r="E1642" s="53" t="s">
        <v>3746</v>
      </c>
      <c r="F1642" s="53"/>
      <c r="G1642" s="53" t="s">
        <v>95</v>
      </c>
      <c r="H1642" s="53" t="s">
        <v>231</v>
      </c>
      <c r="I1642" s="53" t="s">
        <v>18</v>
      </c>
      <c r="J1642" s="53"/>
      <c r="K1642" s="53">
        <v>5</v>
      </c>
      <c r="L1642" s="53">
        <v>4</v>
      </c>
      <c r="M1642" s="53">
        <v>6</v>
      </c>
      <c r="N1642" s="54" t="s">
        <v>3968</v>
      </c>
    </row>
    <row r="1643" spans="1:14" x14ac:dyDescent="0.15">
      <c r="A1643" s="52" t="s">
        <v>3927</v>
      </c>
      <c r="B1643" s="52">
        <v>1</v>
      </c>
      <c r="C1643" s="52" t="str">
        <f t="shared" si="25"/>
        <v/>
      </c>
      <c r="D1643" s="52" t="s">
        <v>4062</v>
      </c>
      <c r="E1643" s="53" t="s">
        <v>3746</v>
      </c>
      <c r="F1643" s="53"/>
      <c r="G1643" s="53" t="s">
        <v>95</v>
      </c>
      <c r="H1643" s="53" t="s">
        <v>231</v>
      </c>
      <c r="I1643" s="53" t="s">
        <v>20</v>
      </c>
      <c r="J1643" s="53"/>
      <c r="K1643" s="53">
        <v>5</v>
      </c>
      <c r="L1643" s="53">
        <v>0</v>
      </c>
      <c r="M1643" s="53">
        <v>0</v>
      </c>
      <c r="N1643" s="54" t="s">
        <v>3928</v>
      </c>
    </row>
    <row r="1644" spans="1:14" x14ac:dyDescent="0.15">
      <c r="A1644" s="55" t="s">
        <v>3832</v>
      </c>
      <c r="B1644" s="55">
        <v>0</v>
      </c>
      <c r="C1644" s="52" t="str">
        <f t="shared" si="25"/>
        <v/>
      </c>
      <c r="D1644" s="52" t="s">
        <v>4062</v>
      </c>
      <c r="E1644" s="56" t="s">
        <v>3746</v>
      </c>
      <c r="F1644" s="56"/>
      <c r="G1644" s="56" t="s">
        <v>95</v>
      </c>
      <c r="H1644" s="56" t="s">
        <v>30</v>
      </c>
      <c r="I1644" s="56" t="s">
        <v>18</v>
      </c>
      <c r="J1644" s="56"/>
      <c r="K1644" s="56">
        <v>6</v>
      </c>
      <c r="L1644" s="56">
        <v>5</v>
      </c>
      <c r="M1644" s="56">
        <v>5</v>
      </c>
      <c r="N1644" s="57" t="s">
        <v>3833</v>
      </c>
    </row>
    <row r="1645" spans="1:14" x14ac:dyDescent="0.15">
      <c r="A1645" s="52" t="s">
        <v>3969</v>
      </c>
      <c r="B1645" s="52">
        <v>0</v>
      </c>
      <c r="C1645" s="52" t="str">
        <f t="shared" si="25"/>
        <v/>
      </c>
      <c r="D1645" s="52" t="s">
        <v>4062</v>
      </c>
      <c r="E1645" s="53" t="s">
        <v>3746</v>
      </c>
      <c r="F1645" s="53"/>
      <c r="G1645" s="53" t="s">
        <v>95</v>
      </c>
      <c r="H1645" s="53" t="s">
        <v>30</v>
      </c>
      <c r="I1645" s="53" t="s">
        <v>20</v>
      </c>
      <c r="J1645" s="53"/>
      <c r="K1645" s="53">
        <v>9</v>
      </c>
      <c r="L1645" s="53">
        <v>0</v>
      </c>
      <c r="M1645" s="53">
        <v>0</v>
      </c>
      <c r="N1645" s="54" t="s">
        <v>3970</v>
      </c>
    </row>
    <row r="1646" spans="1:14" x14ac:dyDescent="0.15">
      <c r="A1646" s="52" t="s">
        <v>3846</v>
      </c>
      <c r="B1646" s="52">
        <v>2</v>
      </c>
      <c r="C1646" s="52" t="str">
        <f t="shared" si="25"/>
        <v/>
      </c>
      <c r="D1646" s="52">
        <v>2</v>
      </c>
      <c r="E1646" s="53" t="s">
        <v>3746</v>
      </c>
      <c r="F1646" s="53"/>
      <c r="G1646" s="53" t="s">
        <v>2088</v>
      </c>
      <c r="H1646" s="53" t="s">
        <v>24</v>
      </c>
      <c r="I1646" s="53" t="s">
        <v>18</v>
      </c>
      <c r="J1646" s="53"/>
      <c r="K1646" s="53">
        <v>2</v>
      </c>
      <c r="L1646" s="53">
        <v>3</v>
      </c>
      <c r="M1646" s="53">
        <v>2</v>
      </c>
      <c r="N1646" s="54" t="s">
        <v>3847</v>
      </c>
    </row>
    <row r="1647" spans="1:14" x14ac:dyDescent="0.15">
      <c r="A1647" s="52" t="s">
        <v>3842</v>
      </c>
      <c r="B1647" s="52">
        <v>1</v>
      </c>
      <c r="C1647" s="52" t="str">
        <f t="shared" si="25"/>
        <v/>
      </c>
      <c r="D1647" s="52" t="s">
        <v>4062</v>
      </c>
      <c r="E1647" s="53" t="s">
        <v>3746</v>
      </c>
      <c r="F1647" s="53"/>
      <c r="G1647" s="53" t="s">
        <v>2088</v>
      </c>
      <c r="H1647" s="53" t="s">
        <v>34</v>
      </c>
      <c r="I1647" s="53" t="s">
        <v>18</v>
      </c>
      <c r="J1647" s="53" t="s">
        <v>19</v>
      </c>
      <c r="K1647" s="53">
        <v>2</v>
      </c>
      <c r="L1647" s="53">
        <v>1</v>
      </c>
      <c r="M1647" s="53">
        <v>1</v>
      </c>
      <c r="N1647" s="54" t="s">
        <v>3843</v>
      </c>
    </row>
    <row r="1648" spans="1:14" x14ac:dyDescent="0.15">
      <c r="A1648" s="52" t="s">
        <v>3777</v>
      </c>
      <c r="B1648" s="52">
        <v>2</v>
      </c>
      <c r="C1648" s="52" t="str">
        <f t="shared" si="25"/>
        <v/>
      </c>
      <c r="D1648" s="52" t="s">
        <v>4062</v>
      </c>
      <c r="E1648" s="53" t="s">
        <v>3746</v>
      </c>
      <c r="F1648" s="53"/>
      <c r="G1648" s="53" t="s">
        <v>2088</v>
      </c>
      <c r="H1648" s="53" t="s">
        <v>24</v>
      </c>
      <c r="I1648" s="53" t="s">
        <v>20</v>
      </c>
      <c r="J1648" s="53"/>
      <c r="K1648" s="53">
        <v>3</v>
      </c>
      <c r="L1648" s="53">
        <v>0</v>
      </c>
      <c r="M1648" s="53">
        <v>0</v>
      </c>
      <c r="N1648" s="54" t="s">
        <v>3778</v>
      </c>
    </row>
    <row r="1649" spans="1:14" x14ac:dyDescent="0.15">
      <c r="A1649" s="52" t="s">
        <v>3844</v>
      </c>
      <c r="B1649" s="52">
        <v>1</v>
      </c>
      <c r="C1649" s="52">
        <f t="shared" si="25"/>
        <v>1</v>
      </c>
      <c r="D1649" s="52">
        <v>2</v>
      </c>
      <c r="E1649" s="53" t="s">
        <v>3746</v>
      </c>
      <c r="F1649" s="53"/>
      <c r="G1649" s="53" t="s">
        <v>2088</v>
      </c>
      <c r="H1649" s="53" t="s">
        <v>34</v>
      </c>
      <c r="I1649" s="53" t="s">
        <v>87</v>
      </c>
      <c r="J1649" s="53"/>
      <c r="K1649" s="53">
        <v>3</v>
      </c>
      <c r="L1649" s="53">
        <v>3</v>
      </c>
      <c r="M1649" s="53">
        <v>0</v>
      </c>
      <c r="N1649" s="54" t="s">
        <v>3845</v>
      </c>
    </row>
    <row r="1650" spans="1:14" x14ac:dyDescent="0.15">
      <c r="A1650" s="52" t="s">
        <v>3965</v>
      </c>
      <c r="B1650" s="52">
        <v>2</v>
      </c>
      <c r="C1650" s="52" t="str">
        <f t="shared" si="25"/>
        <v/>
      </c>
      <c r="D1650" s="52" t="s">
        <v>4062</v>
      </c>
      <c r="E1650" s="53" t="s">
        <v>3746</v>
      </c>
      <c r="F1650" s="53"/>
      <c r="G1650" s="53" t="s">
        <v>2088</v>
      </c>
      <c r="H1650" s="53" t="s">
        <v>34</v>
      </c>
      <c r="I1650" s="53" t="s">
        <v>18</v>
      </c>
      <c r="J1650" s="53" t="s">
        <v>19</v>
      </c>
      <c r="K1650" s="53">
        <v>4</v>
      </c>
      <c r="L1650" s="53">
        <v>2</v>
      </c>
      <c r="M1650" s="53">
        <v>4</v>
      </c>
      <c r="N1650" s="54" t="s">
        <v>3966</v>
      </c>
    </row>
    <row r="1651" spans="1:14" x14ac:dyDescent="0.15">
      <c r="A1651" s="52" t="s">
        <v>3779</v>
      </c>
      <c r="B1651" s="52">
        <v>1</v>
      </c>
      <c r="C1651" s="52" t="str">
        <f t="shared" si="25"/>
        <v/>
      </c>
      <c r="D1651" s="52" t="s">
        <v>4062</v>
      </c>
      <c r="E1651" s="53" t="s">
        <v>3746</v>
      </c>
      <c r="F1651" s="53"/>
      <c r="G1651" s="53" t="s">
        <v>2088</v>
      </c>
      <c r="H1651" s="53" t="s">
        <v>231</v>
      </c>
      <c r="I1651" s="53" t="s">
        <v>20</v>
      </c>
      <c r="J1651" s="53"/>
      <c r="K1651" s="53">
        <v>4</v>
      </c>
      <c r="L1651" s="53">
        <v>0</v>
      </c>
      <c r="M1651" s="53">
        <v>0</v>
      </c>
      <c r="N1651" s="54" t="s">
        <v>3780</v>
      </c>
    </row>
    <row r="1652" spans="1:14" x14ac:dyDescent="0.15">
      <c r="A1652" s="52" t="s">
        <v>3975</v>
      </c>
      <c r="B1652" s="52">
        <v>2</v>
      </c>
      <c r="C1652" s="52" t="str">
        <f t="shared" si="25"/>
        <v/>
      </c>
      <c r="D1652" s="52" t="s">
        <v>4062</v>
      </c>
      <c r="E1652" s="53" t="s">
        <v>3746</v>
      </c>
      <c r="F1652" s="53"/>
      <c r="G1652" s="53" t="s">
        <v>2088</v>
      </c>
      <c r="H1652" s="53" t="s">
        <v>24</v>
      </c>
      <c r="I1652" s="53" t="s">
        <v>18</v>
      </c>
      <c r="J1652" s="53"/>
      <c r="K1652" s="53">
        <v>5</v>
      </c>
      <c r="L1652" s="53">
        <v>4</v>
      </c>
      <c r="M1652" s="53">
        <v>4</v>
      </c>
      <c r="N1652" s="54" t="s">
        <v>3976</v>
      </c>
    </row>
    <row r="1653" spans="1:14" x14ac:dyDescent="0.15">
      <c r="A1653" s="52" t="s">
        <v>3915</v>
      </c>
      <c r="B1653" s="52">
        <v>0</v>
      </c>
      <c r="C1653" s="52" t="str">
        <f t="shared" si="25"/>
        <v/>
      </c>
      <c r="D1653" s="52" t="s">
        <v>4062</v>
      </c>
      <c r="E1653" s="53" t="s">
        <v>3746</v>
      </c>
      <c r="F1653" s="53"/>
      <c r="G1653" s="53" t="s">
        <v>2088</v>
      </c>
      <c r="H1653" s="53" t="s">
        <v>231</v>
      </c>
      <c r="I1653" s="53" t="s">
        <v>20</v>
      </c>
      <c r="J1653" s="53"/>
      <c r="K1653" s="53">
        <v>5</v>
      </c>
      <c r="L1653" s="53">
        <v>0</v>
      </c>
      <c r="M1653" s="53">
        <v>0</v>
      </c>
      <c r="N1653" s="54" t="s">
        <v>3916</v>
      </c>
    </row>
    <row r="1654" spans="1:14" x14ac:dyDescent="0.15">
      <c r="A1654" s="58" t="s">
        <v>3818</v>
      </c>
      <c r="B1654" s="52">
        <v>0</v>
      </c>
      <c r="C1654" s="52" t="str">
        <f t="shared" si="25"/>
        <v/>
      </c>
      <c r="D1654" s="52" t="s">
        <v>4062</v>
      </c>
      <c r="E1654" s="53" t="s">
        <v>3746</v>
      </c>
      <c r="F1654" s="53"/>
      <c r="G1654" s="53" t="s">
        <v>2088</v>
      </c>
      <c r="H1654" s="53" t="s">
        <v>30</v>
      </c>
      <c r="I1654" s="53" t="s">
        <v>18</v>
      </c>
      <c r="J1654" s="53"/>
      <c r="K1654" s="53">
        <v>5</v>
      </c>
      <c r="L1654" s="53">
        <v>4</v>
      </c>
      <c r="M1654" s="53">
        <v>2</v>
      </c>
      <c r="N1654" s="54" t="s">
        <v>3819</v>
      </c>
    </row>
    <row r="1655" spans="1:14" x14ac:dyDescent="0.15">
      <c r="A1655" s="52" t="s">
        <v>3816</v>
      </c>
      <c r="B1655" s="52">
        <v>0</v>
      </c>
      <c r="C1655" s="52" t="str">
        <f t="shared" si="25"/>
        <v/>
      </c>
      <c r="D1655" s="52" t="s">
        <v>4062</v>
      </c>
      <c r="E1655" s="53" t="s">
        <v>3746</v>
      </c>
      <c r="F1655" s="53"/>
      <c r="G1655" s="53" t="s">
        <v>2088</v>
      </c>
      <c r="H1655" s="53" t="s">
        <v>30</v>
      </c>
      <c r="I1655" s="53" t="s">
        <v>20</v>
      </c>
      <c r="J1655" s="53"/>
      <c r="K1655" s="53">
        <v>5</v>
      </c>
      <c r="L1655" s="53">
        <v>0</v>
      </c>
      <c r="M1655" s="53">
        <v>0</v>
      </c>
      <c r="N1655" s="54" t="s">
        <v>3817</v>
      </c>
    </row>
    <row r="1656" spans="1:14" x14ac:dyDescent="0.15">
      <c r="A1656" s="52" t="s">
        <v>3822</v>
      </c>
      <c r="B1656" s="52">
        <v>2</v>
      </c>
      <c r="C1656" s="52" t="str">
        <f t="shared" si="25"/>
        <v/>
      </c>
      <c r="D1656" s="52" t="s">
        <v>4062</v>
      </c>
      <c r="E1656" s="53" t="s">
        <v>3746</v>
      </c>
      <c r="F1656" s="53"/>
      <c r="G1656" s="53" t="s">
        <v>2105</v>
      </c>
      <c r="H1656" s="53" t="s">
        <v>24</v>
      </c>
      <c r="I1656" s="53" t="s">
        <v>20</v>
      </c>
      <c r="J1656" s="53"/>
      <c r="K1656" s="53">
        <v>0</v>
      </c>
      <c r="L1656" s="53">
        <v>0</v>
      </c>
      <c r="M1656" s="53">
        <v>0</v>
      </c>
      <c r="N1656" s="54" t="s">
        <v>3823</v>
      </c>
    </row>
    <row r="1657" spans="1:14" x14ac:dyDescent="0.15">
      <c r="A1657" s="52" t="s">
        <v>3909</v>
      </c>
      <c r="B1657" s="52">
        <v>2</v>
      </c>
      <c r="C1657" s="52" t="str">
        <f t="shared" si="25"/>
        <v/>
      </c>
      <c r="D1657" s="52">
        <v>2</v>
      </c>
      <c r="E1657" s="53" t="s">
        <v>3746</v>
      </c>
      <c r="F1657" s="53"/>
      <c r="G1657" s="53" t="s">
        <v>2105</v>
      </c>
      <c r="H1657" s="53" t="s">
        <v>34</v>
      </c>
      <c r="I1657" s="53" t="s">
        <v>20</v>
      </c>
      <c r="J1657" s="53"/>
      <c r="K1657" s="53">
        <v>1</v>
      </c>
      <c r="L1657" s="53">
        <v>0</v>
      </c>
      <c r="M1657" s="53">
        <v>0</v>
      </c>
      <c r="N1657" s="54" t="s">
        <v>3910</v>
      </c>
    </row>
    <row r="1658" spans="1:14" x14ac:dyDescent="0.15">
      <c r="A1658" s="56" t="s">
        <v>3933</v>
      </c>
      <c r="B1658" s="55">
        <v>2</v>
      </c>
      <c r="C1658" s="52" t="str">
        <f t="shared" si="25"/>
        <v/>
      </c>
      <c r="D1658" s="52" t="s">
        <v>4062</v>
      </c>
      <c r="E1658" s="56" t="s">
        <v>3746</v>
      </c>
      <c r="F1658" s="56"/>
      <c r="G1658" s="56" t="s">
        <v>2105</v>
      </c>
      <c r="H1658" s="56" t="s">
        <v>24</v>
      </c>
      <c r="I1658" s="56" t="s">
        <v>18</v>
      </c>
      <c r="J1658" s="56" t="s">
        <v>38</v>
      </c>
      <c r="K1658" s="56">
        <v>2</v>
      </c>
      <c r="L1658" s="56">
        <v>2</v>
      </c>
      <c r="M1658" s="56">
        <v>2</v>
      </c>
      <c r="N1658" s="57" t="s">
        <v>3934</v>
      </c>
    </row>
    <row r="1659" spans="1:14" x14ac:dyDescent="0.15">
      <c r="A1659" s="52" t="s">
        <v>3781</v>
      </c>
      <c r="B1659" s="52">
        <v>2</v>
      </c>
      <c r="C1659" s="52" t="str">
        <f t="shared" si="25"/>
        <v/>
      </c>
      <c r="D1659" s="52" t="s">
        <v>4062</v>
      </c>
      <c r="E1659" s="53" t="s">
        <v>3746</v>
      </c>
      <c r="F1659" s="53"/>
      <c r="G1659" s="53" t="s">
        <v>2105</v>
      </c>
      <c r="H1659" s="53" t="s">
        <v>24</v>
      </c>
      <c r="I1659" s="53" t="s">
        <v>20</v>
      </c>
      <c r="J1659" s="53"/>
      <c r="K1659" s="53">
        <v>2</v>
      </c>
      <c r="L1659" s="53">
        <v>0</v>
      </c>
      <c r="M1659" s="53">
        <v>0</v>
      </c>
      <c r="N1659" s="54" t="s">
        <v>3782</v>
      </c>
    </row>
    <row r="1660" spans="1:14" x14ac:dyDescent="0.15">
      <c r="A1660" s="52" t="s">
        <v>3948</v>
      </c>
      <c r="B1660" s="52">
        <v>2</v>
      </c>
      <c r="C1660" s="52" t="str">
        <f t="shared" si="25"/>
        <v/>
      </c>
      <c r="D1660" s="52">
        <v>2</v>
      </c>
      <c r="E1660" s="53" t="s">
        <v>3746</v>
      </c>
      <c r="F1660" s="53"/>
      <c r="G1660" s="53" t="s">
        <v>2105</v>
      </c>
      <c r="H1660" s="53" t="s">
        <v>231</v>
      </c>
      <c r="I1660" s="53" t="s">
        <v>18</v>
      </c>
      <c r="J1660" s="53"/>
      <c r="K1660" s="53">
        <v>2</v>
      </c>
      <c r="L1660" s="53">
        <v>2</v>
      </c>
      <c r="M1660" s="53">
        <v>3</v>
      </c>
      <c r="N1660" s="54" t="s">
        <v>3949</v>
      </c>
    </row>
    <row r="1661" spans="1:14" x14ac:dyDescent="0.15">
      <c r="A1661" s="52" t="s">
        <v>3868</v>
      </c>
      <c r="B1661" s="52">
        <v>0</v>
      </c>
      <c r="C1661" s="52">
        <f t="shared" si="25"/>
        <v>1</v>
      </c>
      <c r="D1661" s="52">
        <v>1</v>
      </c>
      <c r="E1661" s="53" t="s">
        <v>3746</v>
      </c>
      <c r="F1661" s="53"/>
      <c r="G1661" s="53" t="s">
        <v>2105</v>
      </c>
      <c r="H1661" s="53" t="s">
        <v>30</v>
      </c>
      <c r="I1661" s="53" t="s">
        <v>18</v>
      </c>
      <c r="J1661" s="53" t="s">
        <v>38</v>
      </c>
      <c r="K1661" s="53">
        <v>3</v>
      </c>
      <c r="L1661" s="53">
        <v>3</v>
      </c>
      <c r="M1661" s="53">
        <v>3</v>
      </c>
      <c r="N1661" s="54" t="s">
        <v>3869</v>
      </c>
    </row>
    <row r="1662" spans="1:14" x14ac:dyDescent="0.15">
      <c r="A1662" s="52" t="s">
        <v>3848</v>
      </c>
      <c r="B1662" s="52">
        <v>0</v>
      </c>
      <c r="C1662" s="52">
        <f t="shared" si="25"/>
        <v>1</v>
      </c>
      <c r="D1662" s="52">
        <v>1</v>
      </c>
      <c r="E1662" s="53" t="s">
        <v>3746</v>
      </c>
      <c r="F1662" s="53"/>
      <c r="G1662" s="53" t="s">
        <v>2105</v>
      </c>
      <c r="H1662" s="53" t="s">
        <v>34</v>
      </c>
      <c r="I1662" s="53" t="s">
        <v>18</v>
      </c>
      <c r="J1662" s="53" t="s">
        <v>38</v>
      </c>
      <c r="K1662" s="53">
        <v>4</v>
      </c>
      <c r="L1662" s="53">
        <v>3</v>
      </c>
      <c r="M1662" s="53">
        <v>4</v>
      </c>
      <c r="N1662" s="54" t="s">
        <v>3849</v>
      </c>
    </row>
    <row r="1663" spans="1:14" x14ac:dyDescent="0.15">
      <c r="A1663" s="55" t="s">
        <v>3866</v>
      </c>
      <c r="B1663" s="55">
        <v>0</v>
      </c>
      <c r="C1663" s="52">
        <f t="shared" si="25"/>
        <v>2</v>
      </c>
      <c r="D1663" s="52">
        <v>2</v>
      </c>
      <c r="E1663" s="56" t="s">
        <v>3746</v>
      </c>
      <c r="F1663" s="56"/>
      <c r="G1663" s="56" t="s">
        <v>2105</v>
      </c>
      <c r="H1663" s="56" t="s">
        <v>231</v>
      </c>
      <c r="I1663" s="56" t="s">
        <v>18</v>
      </c>
      <c r="J1663" s="56" t="s">
        <v>38</v>
      </c>
      <c r="K1663" s="56">
        <v>4</v>
      </c>
      <c r="L1663" s="56">
        <v>3</v>
      </c>
      <c r="M1663" s="56">
        <v>5</v>
      </c>
      <c r="N1663" s="57" t="s">
        <v>3867</v>
      </c>
    </row>
    <row r="1664" spans="1:14" x14ac:dyDescent="0.15">
      <c r="A1664" s="52" t="s">
        <v>3785</v>
      </c>
      <c r="B1664" s="52">
        <v>0</v>
      </c>
      <c r="C1664" s="52" t="str">
        <f t="shared" si="25"/>
        <v/>
      </c>
      <c r="D1664" s="52" t="s">
        <v>4062</v>
      </c>
      <c r="E1664" s="53" t="s">
        <v>3746</v>
      </c>
      <c r="F1664" s="53"/>
      <c r="G1664" s="53" t="s">
        <v>2105</v>
      </c>
      <c r="H1664" s="53" t="s">
        <v>34</v>
      </c>
      <c r="I1664" s="53" t="s">
        <v>20</v>
      </c>
      <c r="J1664" s="53"/>
      <c r="K1664" s="53">
        <v>6</v>
      </c>
      <c r="L1664" s="53">
        <v>0</v>
      </c>
      <c r="M1664" s="53">
        <v>0</v>
      </c>
      <c r="N1664" s="54" t="s">
        <v>3786</v>
      </c>
    </row>
    <row r="1665" spans="1:14" x14ac:dyDescent="0.15">
      <c r="A1665" s="52" t="s">
        <v>3820</v>
      </c>
      <c r="B1665" s="52">
        <v>0</v>
      </c>
      <c r="C1665" s="52" t="str">
        <f t="shared" si="25"/>
        <v/>
      </c>
      <c r="D1665" s="52" t="s">
        <v>4062</v>
      </c>
      <c r="E1665" s="53" t="s">
        <v>3746</v>
      </c>
      <c r="F1665" s="53"/>
      <c r="G1665" s="53" t="s">
        <v>2105</v>
      </c>
      <c r="H1665" s="53" t="s">
        <v>30</v>
      </c>
      <c r="I1665" s="53" t="s">
        <v>20</v>
      </c>
      <c r="J1665" s="53"/>
      <c r="K1665" s="53">
        <v>7</v>
      </c>
      <c r="L1665" s="53">
        <v>0</v>
      </c>
      <c r="M1665" s="53">
        <v>0</v>
      </c>
      <c r="N1665" s="54" t="s">
        <v>3821</v>
      </c>
    </row>
    <row r="1666" spans="1:14" x14ac:dyDescent="0.15">
      <c r="A1666" s="52" t="s">
        <v>3834</v>
      </c>
      <c r="B1666" s="52">
        <v>2</v>
      </c>
      <c r="C1666" s="52" t="str">
        <f t="shared" si="25"/>
        <v/>
      </c>
      <c r="D1666" s="52">
        <v>2</v>
      </c>
      <c r="E1666" s="53" t="s">
        <v>3746</v>
      </c>
      <c r="F1666" s="53"/>
      <c r="G1666" s="53" t="s">
        <v>28</v>
      </c>
      <c r="H1666" s="53" t="s">
        <v>34</v>
      </c>
      <c r="I1666" s="53" t="s">
        <v>20</v>
      </c>
      <c r="J1666" s="53"/>
      <c r="K1666" s="53">
        <v>1</v>
      </c>
      <c r="L1666" s="53">
        <v>0</v>
      </c>
      <c r="M1666" s="53">
        <v>0</v>
      </c>
      <c r="N1666" s="54" t="s">
        <v>3835</v>
      </c>
    </row>
    <row r="1667" spans="1:14" x14ac:dyDescent="0.15">
      <c r="A1667" s="55" t="s">
        <v>3971</v>
      </c>
      <c r="B1667" s="55">
        <v>1</v>
      </c>
      <c r="C1667" s="52" t="str">
        <f t="shared" ref="C1667:C1730" si="26">IF(D1667="","",IF(D1667&gt;B1667,D1667-B1667,""))</f>
        <v/>
      </c>
      <c r="D1667" s="52">
        <v>1</v>
      </c>
      <c r="E1667" s="56" t="s">
        <v>3746</v>
      </c>
      <c r="F1667" s="56"/>
      <c r="G1667" s="56" t="s">
        <v>28</v>
      </c>
      <c r="H1667" s="56" t="s">
        <v>30</v>
      </c>
      <c r="I1667" s="56" t="s">
        <v>20</v>
      </c>
      <c r="J1667" s="56"/>
      <c r="K1667" s="56">
        <v>1</v>
      </c>
      <c r="L1667" s="56">
        <v>0</v>
      </c>
      <c r="M1667" s="56">
        <v>0</v>
      </c>
      <c r="N1667" s="57" t="s">
        <v>3972</v>
      </c>
    </row>
    <row r="1668" spans="1:14" x14ac:dyDescent="0.15">
      <c r="A1668" s="55" t="s">
        <v>3998</v>
      </c>
      <c r="B1668" s="55">
        <v>2</v>
      </c>
      <c r="C1668" s="52" t="str">
        <f t="shared" si="26"/>
        <v/>
      </c>
      <c r="D1668" s="52">
        <v>2</v>
      </c>
      <c r="E1668" s="56" t="s">
        <v>3746</v>
      </c>
      <c r="F1668" s="56"/>
      <c r="G1668" s="56" t="s">
        <v>28</v>
      </c>
      <c r="H1668" s="56" t="s">
        <v>24</v>
      </c>
      <c r="I1668" s="56" t="s">
        <v>20</v>
      </c>
      <c r="J1668" s="56"/>
      <c r="K1668" s="56">
        <v>2</v>
      </c>
      <c r="L1668" s="56">
        <v>0</v>
      </c>
      <c r="M1668" s="56">
        <v>0</v>
      </c>
      <c r="N1668" s="57" t="s">
        <v>3999</v>
      </c>
    </row>
    <row r="1669" spans="1:14" x14ac:dyDescent="0.15">
      <c r="A1669" s="55" t="s">
        <v>3803</v>
      </c>
      <c r="B1669" s="55">
        <v>2</v>
      </c>
      <c r="C1669" s="52" t="str">
        <f t="shared" si="26"/>
        <v/>
      </c>
      <c r="D1669" s="52" t="s">
        <v>4062</v>
      </c>
      <c r="E1669" s="56" t="s">
        <v>3746</v>
      </c>
      <c r="F1669" s="56"/>
      <c r="G1669" s="56" t="s">
        <v>28</v>
      </c>
      <c r="H1669" s="56" t="s">
        <v>24</v>
      </c>
      <c r="I1669" s="56" t="s">
        <v>20</v>
      </c>
      <c r="J1669" s="56"/>
      <c r="K1669" s="56">
        <v>2</v>
      </c>
      <c r="L1669" s="56">
        <v>0</v>
      </c>
      <c r="M1669" s="56">
        <v>0</v>
      </c>
      <c r="N1669" s="57" t="s">
        <v>3804</v>
      </c>
    </row>
    <row r="1670" spans="1:14" x14ac:dyDescent="0.15">
      <c r="A1670" s="55" t="s">
        <v>3899</v>
      </c>
      <c r="B1670" s="55">
        <v>2</v>
      </c>
      <c r="C1670" s="52" t="str">
        <f t="shared" si="26"/>
        <v/>
      </c>
      <c r="D1670" s="52" t="s">
        <v>4062</v>
      </c>
      <c r="E1670" s="56" t="s">
        <v>3746</v>
      </c>
      <c r="F1670" s="56"/>
      <c r="G1670" s="56" t="s">
        <v>28</v>
      </c>
      <c r="H1670" s="56" t="s">
        <v>34</v>
      </c>
      <c r="I1670" s="56" t="s">
        <v>18</v>
      </c>
      <c r="J1670" s="56" t="s">
        <v>147</v>
      </c>
      <c r="K1670" s="56">
        <v>2</v>
      </c>
      <c r="L1670" s="56">
        <v>2</v>
      </c>
      <c r="M1670" s="56">
        <v>2</v>
      </c>
      <c r="N1670" s="57" t="s">
        <v>3900</v>
      </c>
    </row>
    <row r="1671" spans="1:14" x14ac:dyDescent="0.15">
      <c r="A1671" s="55" t="s">
        <v>3805</v>
      </c>
      <c r="B1671" s="55">
        <v>2</v>
      </c>
      <c r="C1671" s="52" t="str">
        <f t="shared" si="26"/>
        <v/>
      </c>
      <c r="D1671" s="52">
        <v>2</v>
      </c>
      <c r="E1671" s="56" t="s">
        <v>3746</v>
      </c>
      <c r="F1671" s="56"/>
      <c r="G1671" s="56" t="s">
        <v>28</v>
      </c>
      <c r="H1671" s="56" t="s">
        <v>24</v>
      </c>
      <c r="I1671" s="56" t="s">
        <v>18</v>
      </c>
      <c r="J1671" s="56" t="s">
        <v>147</v>
      </c>
      <c r="K1671" s="56">
        <v>3</v>
      </c>
      <c r="L1671" s="56">
        <v>2</v>
      </c>
      <c r="M1671" s="56">
        <v>2</v>
      </c>
      <c r="N1671" s="57" t="s">
        <v>3806</v>
      </c>
    </row>
    <row r="1672" spans="1:14" x14ac:dyDescent="0.15">
      <c r="A1672" s="52" t="s">
        <v>3807</v>
      </c>
      <c r="B1672" s="52">
        <v>2</v>
      </c>
      <c r="C1672" s="52" t="str">
        <f t="shared" si="26"/>
        <v/>
      </c>
      <c r="D1672" s="52" t="s">
        <v>4062</v>
      </c>
      <c r="E1672" s="53" t="s">
        <v>3746</v>
      </c>
      <c r="F1672" s="53"/>
      <c r="G1672" s="53" t="s">
        <v>28</v>
      </c>
      <c r="H1672" s="53" t="s">
        <v>34</v>
      </c>
      <c r="I1672" s="53" t="s">
        <v>18</v>
      </c>
      <c r="J1672" s="53" t="s">
        <v>147</v>
      </c>
      <c r="K1672" s="53">
        <v>3</v>
      </c>
      <c r="L1672" s="53">
        <v>1</v>
      </c>
      <c r="M1672" s="53">
        <v>5</v>
      </c>
      <c r="N1672" s="54" t="s">
        <v>3808</v>
      </c>
    </row>
    <row r="1673" spans="1:14" x14ac:dyDescent="0.15">
      <c r="A1673" s="55" t="s">
        <v>3938</v>
      </c>
      <c r="B1673" s="55">
        <v>0</v>
      </c>
      <c r="C1673" s="52" t="str">
        <f t="shared" si="26"/>
        <v/>
      </c>
      <c r="D1673" s="52" t="s">
        <v>4062</v>
      </c>
      <c r="E1673" s="56" t="s">
        <v>3746</v>
      </c>
      <c r="F1673" s="56"/>
      <c r="G1673" s="56" t="s">
        <v>28</v>
      </c>
      <c r="H1673" s="56" t="s">
        <v>231</v>
      </c>
      <c r="I1673" s="56" t="s">
        <v>18</v>
      </c>
      <c r="J1673" s="56"/>
      <c r="K1673" s="56">
        <v>5</v>
      </c>
      <c r="L1673" s="56">
        <v>4</v>
      </c>
      <c r="M1673" s="56">
        <v>5</v>
      </c>
      <c r="N1673" s="57" t="s">
        <v>3939</v>
      </c>
    </row>
    <row r="1674" spans="1:14" x14ac:dyDescent="0.15">
      <c r="A1674" s="52" t="s">
        <v>3923</v>
      </c>
      <c r="B1674" s="52">
        <v>1</v>
      </c>
      <c r="C1674" s="52" t="str">
        <f t="shared" si="26"/>
        <v/>
      </c>
      <c r="D1674" s="52" t="s">
        <v>4062</v>
      </c>
      <c r="E1674" s="53" t="s">
        <v>3746</v>
      </c>
      <c r="F1674" s="53"/>
      <c r="G1674" s="53" t="s">
        <v>28</v>
      </c>
      <c r="H1674" s="53" t="s">
        <v>231</v>
      </c>
      <c r="I1674" s="53" t="s">
        <v>20</v>
      </c>
      <c r="J1674" s="53"/>
      <c r="K1674" s="53">
        <v>6</v>
      </c>
      <c r="L1674" s="53">
        <v>0</v>
      </c>
      <c r="M1674" s="53">
        <v>0</v>
      </c>
      <c r="N1674" s="54" t="s">
        <v>3924</v>
      </c>
    </row>
    <row r="1675" spans="1:14" x14ac:dyDescent="0.15">
      <c r="A1675" s="52" t="s">
        <v>3887</v>
      </c>
      <c r="B1675" s="52">
        <v>0</v>
      </c>
      <c r="C1675" s="52" t="str">
        <f t="shared" si="26"/>
        <v/>
      </c>
      <c r="D1675" s="52" t="s">
        <v>4062</v>
      </c>
      <c r="E1675" s="53" t="s">
        <v>3746</v>
      </c>
      <c r="F1675" s="53"/>
      <c r="G1675" s="53" t="s">
        <v>28</v>
      </c>
      <c r="H1675" s="53" t="s">
        <v>30</v>
      </c>
      <c r="I1675" s="53" t="s">
        <v>18</v>
      </c>
      <c r="J1675" s="53"/>
      <c r="K1675" s="53">
        <v>8</v>
      </c>
      <c r="L1675" s="53">
        <v>5</v>
      </c>
      <c r="M1675" s="53">
        <v>5</v>
      </c>
      <c r="N1675" s="54" t="s">
        <v>3888</v>
      </c>
    </row>
    <row r="1676" spans="1:14" x14ac:dyDescent="0.15">
      <c r="A1676" s="55" t="s">
        <v>3767</v>
      </c>
      <c r="B1676" s="55">
        <v>2</v>
      </c>
      <c r="C1676" s="52" t="str">
        <f t="shared" si="26"/>
        <v/>
      </c>
      <c r="D1676" s="52">
        <v>2</v>
      </c>
      <c r="E1676" s="56" t="s">
        <v>3746</v>
      </c>
      <c r="F1676" s="56"/>
      <c r="G1676" s="56" t="s">
        <v>155</v>
      </c>
      <c r="H1676" s="56" t="s">
        <v>24</v>
      </c>
      <c r="I1676" s="56" t="s">
        <v>18</v>
      </c>
      <c r="J1676" s="56" t="s">
        <v>19</v>
      </c>
      <c r="K1676" s="56">
        <v>1</v>
      </c>
      <c r="L1676" s="56">
        <v>1</v>
      </c>
      <c r="M1676" s="56">
        <v>3</v>
      </c>
      <c r="N1676" s="57" t="s">
        <v>3768</v>
      </c>
    </row>
    <row r="1677" spans="1:14" x14ac:dyDescent="0.15">
      <c r="A1677" s="52" t="s">
        <v>3852</v>
      </c>
      <c r="B1677" s="52">
        <v>1</v>
      </c>
      <c r="C1677" s="52">
        <f t="shared" si="26"/>
        <v>1</v>
      </c>
      <c r="D1677" s="52">
        <v>2</v>
      </c>
      <c r="E1677" s="53" t="s">
        <v>3746</v>
      </c>
      <c r="F1677" s="53"/>
      <c r="G1677" s="53" t="s">
        <v>155</v>
      </c>
      <c r="H1677" s="53" t="s">
        <v>34</v>
      </c>
      <c r="I1677" s="53" t="s">
        <v>20</v>
      </c>
      <c r="J1677" s="53"/>
      <c r="K1677" s="53">
        <v>1</v>
      </c>
      <c r="L1677" s="53">
        <v>0</v>
      </c>
      <c r="M1677" s="53">
        <v>0</v>
      </c>
      <c r="N1677" s="54" t="s">
        <v>3853</v>
      </c>
    </row>
    <row r="1678" spans="1:14" x14ac:dyDescent="0.15">
      <c r="A1678" s="52" t="s">
        <v>3771</v>
      </c>
      <c r="B1678" s="52">
        <v>2</v>
      </c>
      <c r="C1678" s="52" t="str">
        <f t="shared" si="26"/>
        <v/>
      </c>
      <c r="D1678" s="52" t="s">
        <v>4062</v>
      </c>
      <c r="E1678" s="53" t="s">
        <v>3746</v>
      </c>
      <c r="F1678" s="53"/>
      <c r="G1678" s="53" t="s">
        <v>155</v>
      </c>
      <c r="H1678" s="53" t="s">
        <v>24</v>
      </c>
      <c r="I1678" s="53" t="s">
        <v>20</v>
      </c>
      <c r="J1678" s="53"/>
      <c r="K1678" s="53">
        <v>2</v>
      </c>
      <c r="L1678" s="53">
        <v>0</v>
      </c>
      <c r="M1678" s="53">
        <v>0</v>
      </c>
      <c r="N1678" s="54" t="s">
        <v>3772</v>
      </c>
    </row>
    <row r="1679" spans="1:14" x14ac:dyDescent="0.15">
      <c r="A1679" s="55" t="s">
        <v>3761</v>
      </c>
      <c r="B1679" s="55">
        <v>2</v>
      </c>
      <c r="C1679" s="52" t="str">
        <f t="shared" si="26"/>
        <v/>
      </c>
      <c r="D1679" s="52">
        <v>2</v>
      </c>
      <c r="E1679" s="56" t="s">
        <v>3746</v>
      </c>
      <c r="F1679" s="56"/>
      <c r="G1679" s="56" t="s">
        <v>155</v>
      </c>
      <c r="H1679" s="56" t="s">
        <v>24</v>
      </c>
      <c r="I1679" s="56" t="s">
        <v>20</v>
      </c>
      <c r="J1679" s="56"/>
      <c r="K1679" s="56">
        <v>2</v>
      </c>
      <c r="L1679" s="56">
        <v>0</v>
      </c>
      <c r="M1679" s="56">
        <v>0</v>
      </c>
      <c r="N1679" s="57" t="s">
        <v>3762</v>
      </c>
    </row>
    <row r="1680" spans="1:14" x14ac:dyDescent="0.15">
      <c r="A1680" s="52" t="s">
        <v>3793</v>
      </c>
      <c r="B1680" s="52">
        <v>2</v>
      </c>
      <c r="C1680" s="52" t="str">
        <f t="shared" si="26"/>
        <v/>
      </c>
      <c r="D1680" s="52">
        <v>2</v>
      </c>
      <c r="E1680" s="53" t="s">
        <v>3746</v>
      </c>
      <c r="F1680" s="53"/>
      <c r="G1680" s="53" t="s">
        <v>155</v>
      </c>
      <c r="H1680" s="53" t="s">
        <v>34</v>
      </c>
      <c r="I1680" s="53" t="s">
        <v>18</v>
      </c>
      <c r="J1680" s="53" t="s">
        <v>19</v>
      </c>
      <c r="K1680" s="53">
        <v>5</v>
      </c>
      <c r="L1680" s="53">
        <v>3</v>
      </c>
      <c r="M1680" s="53">
        <v>4</v>
      </c>
      <c r="N1680" s="54" t="s">
        <v>3794</v>
      </c>
    </row>
    <row r="1681" spans="1:14" x14ac:dyDescent="0.15">
      <c r="A1681" s="58" t="s">
        <v>3864</v>
      </c>
      <c r="B1681" s="52">
        <v>0</v>
      </c>
      <c r="C1681" s="52" t="str">
        <f t="shared" si="26"/>
        <v/>
      </c>
      <c r="D1681" s="52" t="s">
        <v>4062</v>
      </c>
      <c r="E1681" s="53" t="s">
        <v>3746</v>
      </c>
      <c r="F1681" s="53"/>
      <c r="G1681" s="53" t="s">
        <v>155</v>
      </c>
      <c r="H1681" s="53" t="s">
        <v>231</v>
      </c>
      <c r="I1681" s="53" t="s">
        <v>87</v>
      </c>
      <c r="J1681" s="53"/>
      <c r="K1681" s="53">
        <v>5</v>
      </c>
      <c r="L1681" s="53">
        <v>1</v>
      </c>
      <c r="M1681" s="53">
        <v>0</v>
      </c>
      <c r="N1681" s="54" t="s">
        <v>3865</v>
      </c>
    </row>
    <row r="1682" spans="1:14" x14ac:dyDescent="0.15">
      <c r="A1682" s="52" t="s">
        <v>3799</v>
      </c>
      <c r="B1682" s="52">
        <v>2</v>
      </c>
      <c r="C1682" s="52" t="str">
        <f t="shared" si="26"/>
        <v/>
      </c>
      <c r="D1682" s="52" t="s">
        <v>4062</v>
      </c>
      <c r="E1682" s="53" t="s">
        <v>3746</v>
      </c>
      <c r="F1682" s="53"/>
      <c r="G1682" s="53" t="s">
        <v>155</v>
      </c>
      <c r="H1682" s="53" t="s">
        <v>34</v>
      </c>
      <c r="I1682" s="53" t="s">
        <v>18</v>
      </c>
      <c r="J1682" s="53" t="s">
        <v>19</v>
      </c>
      <c r="K1682" s="53">
        <v>6</v>
      </c>
      <c r="L1682" s="53">
        <v>2</v>
      </c>
      <c r="M1682" s="53">
        <v>5</v>
      </c>
      <c r="N1682" s="54" t="s">
        <v>3800</v>
      </c>
    </row>
    <row r="1683" spans="1:14" x14ac:dyDescent="0.15">
      <c r="A1683" s="52" t="s">
        <v>3813</v>
      </c>
      <c r="B1683" s="52">
        <v>0</v>
      </c>
      <c r="C1683" s="52" t="str">
        <f t="shared" si="26"/>
        <v/>
      </c>
      <c r="D1683" s="52" t="s">
        <v>4062</v>
      </c>
      <c r="E1683" s="53" t="s">
        <v>3746</v>
      </c>
      <c r="F1683" s="53"/>
      <c r="G1683" s="53" t="s">
        <v>155</v>
      </c>
      <c r="H1683" s="53" t="s">
        <v>231</v>
      </c>
      <c r="I1683" s="53" t="s">
        <v>18</v>
      </c>
      <c r="J1683" s="53" t="s">
        <v>19</v>
      </c>
      <c r="K1683" s="53">
        <v>7</v>
      </c>
      <c r="L1683" s="53">
        <v>3</v>
      </c>
      <c r="M1683" s="53">
        <v>8</v>
      </c>
      <c r="N1683" s="54" t="s">
        <v>4063</v>
      </c>
    </row>
    <row r="1684" spans="1:14" x14ac:dyDescent="0.15">
      <c r="A1684" s="52" t="s">
        <v>3814</v>
      </c>
      <c r="B1684" s="52">
        <v>0</v>
      </c>
      <c r="C1684" s="52">
        <f t="shared" si="26"/>
        <v>1</v>
      </c>
      <c r="D1684" s="52">
        <v>1</v>
      </c>
      <c r="E1684" s="53" t="s">
        <v>3746</v>
      </c>
      <c r="F1684" s="53"/>
      <c r="G1684" s="53" t="s">
        <v>155</v>
      </c>
      <c r="H1684" s="53" t="s">
        <v>30</v>
      </c>
      <c r="I1684" s="53" t="s">
        <v>371</v>
      </c>
      <c r="J1684" s="53"/>
      <c r="K1684" s="53">
        <v>7</v>
      </c>
      <c r="L1684" s="53">
        <v>0</v>
      </c>
      <c r="M1684" s="53">
        <v>30</v>
      </c>
      <c r="N1684" s="54" t="s">
        <v>3815</v>
      </c>
    </row>
    <row r="1685" spans="1:14" x14ac:dyDescent="0.15">
      <c r="A1685" s="52" t="s">
        <v>3773</v>
      </c>
      <c r="B1685" s="52">
        <v>0</v>
      </c>
      <c r="C1685" s="52" t="str">
        <f t="shared" si="26"/>
        <v/>
      </c>
      <c r="D1685" s="52" t="s">
        <v>4062</v>
      </c>
      <c r="E1685" s="53" t="s">
        <v>3746</v>
      </c>
      <c r="F1685" s="53"/>
      <c r="G1685" s="53" t="s">
        <v>155</v>
      </c>
      <c r="H1685" s="53" t="s">
        <v>30</v>
      </c>
      <c r="I1685" s="53" t="s">
        <v>20</v>
      </c>
      <c r="J1685" s="53"/>
      <c r="K1685" s="53">
        <v>9</v>
      </c>
      <c r="L1685" s="53">
        <v>0</v>
      </c>
      <c r="M1685" s="53">
        <v>0</v>
      </c>
      <c r="N1685" s="54" t="s">
        <v>3774</v>
      </c>
    </row>
    <row r="1686" spans="1:14" x14ac:dyDescent="0.15">
      <c r="A1686" s="52" t="s">
        <v>3750</v>
      </c>
      <c r="B1686" s="52">
        <v>2</v>
      </c>
      <c r="C1686" s="52" t="str">
        <f t="shared" si="26"/>
        <v/>
      </c>
      <c r="D1686" s="52" t="s">
        <v>4062</v>
      </c>
      <c r="E1686" s="53" t="s">
        <v>3746</v>
      </c>
      <c r="F1686" s="53"/>
      <c r="G1686" s="53" t="s">
        <v>17</v>
      </c>
      <c r="H1686" s="53" t="s">
        <v>24</v>
      </c>
      <c r="I1686" s="53" t="s">
        <v>18</v>
      </c>
      <c r="J1686" s="53" t="s">
        <v>19</v>
      </c>
      <c r="K1686" s="53">
        <v>1</v>
      </c>
      <c r="L1686" s="53">
        <v>0</v>
      </c>
      <c r="M1686" s="53">
        <v>2</v>
      </c>
      <c r="N1686" s="54" t="s">
        <v>396</v>
      </c>
    </row>
    <row r="1687" spans="1:14" x14ac:dyDescent="0.15">
      <c r="A1687" s="55" t="s">
        <v>3745</v>
      </c>
      <c r="B1687" s="55">
        <v>2</v>
      </c>
      <c r="C1687" s="52" t="str">
        <f t="shared" si="26"/>
        <v/>
      </c>
      <c r="D1687" s="52">
        <v>2</v>
      </c>
      <c r="E1687" s="56" t="s">
        <v>3746</v>
      </c>
      <c r="F1687" s="56"/>
      <c r="G1687" s="56" t="s">
        <v>17</v>
      </c>
      <c r="H1687" s="56" t="s">
        <v>24</v>
      </c>
      <c r="I1687" s="56" t="s">
        <v>18</v>
      </c>
      <c r="J1687" s="56" t="s">
        <v>19</v>
      </c>
      <c r="K1687" s="56">
        <v>1</v>
      </c>
      <c r="L1687" s="56">
        <v>1</v>
      </c>
      <c r="M1687" s="56">
        <v>1</v>
      </c>
      <c r="N1687" s="57" t="s">
        <v>3747</v>
      </c>
    </row>
    <row r="1688" spans="1:14" x14ac:dyDescent="0.15">
      <c r="A1688" s="52" t="s">
        <v>3903</v>
      </c>
      <c r="B1688" s="52">
        <v>2</v>
      </c>
      <c r="C1688" s="52" t="str">
        <f t="shared" si="26"/>
        <v/>
      </c>
      <c r="D1688" s="52">
        <v>2</v>
      </c>
      <c r="E1688" s="53" t="s">
        <v>3746</v>
      </c>
      <c r="F1688" s="53"/>
      <c r="G1688" s="53" t="s">
        <v>17</v>
      </c>
      <c r="H1688" s="53" t="s">
        <v>24</v>
      </c>
      <c r="I1688" s="53" t="s">
        <v>18</v>
      </c>
      <c r="J1688" s="53" t="s">
        <v>19</v>
      </c>
      <c r="K1688" s="53">
        <v>1</v>
      </c>
      <c r="L1688" s="53">
        <v>1</v>
      </c>
      <c r="M1688" s="53">
        <v>1</v>
      </c>
      <c r="N1688" s="54" t="s">
        <v>3904</v>
      </c>
    </row>
    <row r="1689" spans="1:14" x14ac:dyDescent="0.15">
      <c r="A1689" s="55" t="s">
        <v>3775</v>
      </c>
      <c r="B1689" s="55">
        <v>2</v>
      </c>
      <c r="C1689" s="52" t="str">
        <f t="shared" si="26"/>
        <v/>
      </c>
      <c r="D1689" s="52" t="s">
        <v>4062</v>
      </c>
      <c r="E1689" s="56" t="s">
        <v>3746</v>
      </c>
      <c r="F1689" s="56"/>
      <c r="G1689" s="56" t="s">
        <v>17</v>
      </c>
      <c r="H1689" s="56" t="s">
        <v>24</v>
      </c>
      <c r="I1689" s="56" t="s">
        <v>18</v>
      </c>
      <c r="J1689" s="56" t="s">
        <v>19</v>
      </c>
      <c r="K1689" s="56">
        <v>1</v>
      </c>
      <c r="L1689" s="56">
        <v>1</v>
      </c>
      <c r="M1689" s="56">
        <v>1</v>
      </c>
      <c r="N1689" s="57" t="s">
        <v>2151</v>
      </c>
    </row>
    <row r="1690" spans="1:14" x14ac:dyDescent="0.15">
      <c r="A1690" s="55" t="s">
        <v>3905</v>
      </c>
      <c r="B1690" s="55">
        <v>1</v>
      </c>
      <c r="C1690" s="52">
        <f t="shared" si="26"/>
        <v>1</v>
      </c>
      <c r="D1690" s="52">
        <v>2</v>
      </c>
      <c r="E1690" s="56" t="s">
        <v>3746</v>
      </c>
      <c r="F1690" s="56"/>
      <c r="G1690" s="56" t="s">
        <v>17</v>
      </c>
      <c r="H1690" s="56" t="s">
        <v>231</v>
      </c>
      <c r="I1690" s="56" t="s">
        <v>18</v>
      </c>
      <c r="J1690" s="56"/>
      <c r="K1690" s="56">
        <v>1</v>
      </c>
      <c r="L1690" s="56">
        <v>1</v>
      </c>
      <c r="M1690" s="56">
        <v>3</v>
      </c>
      <c r="N1690" s="57" t="s">
        <v>3906</v>
      </c>
    </row>
    <row r="1691" spans="1:14" x14ac:dyDescent="0.15">
      <c r="A1691" s="52" t="s">
        <v>3776</v>
      </c>
      <c r="B1691" s="52">
        <v>2</v>
      </c>
      <c r="C1691" s="52" t="str">
        <f t="shared" si="26"/>
        <v/>
      </c>
      <c r="D1691" s="52">
        <v>2</v>
      </c>
      <c r="E1691" s="53" t="s">
        <v>3746</v>
      </c>
      <c r="F1691" s="53"/>
      <c r="G1691" s="53" t="s">
        <v>17</v>
      </c>
      <c r="H1691" s="53" t="s">
        <v>24</v>
      </c>
      <c r="I1691" s="53" t="s">
        <v>18</v>
      </c>
      <c r="J1691" s="53"/>
      <c r="K1691" s="53">
        <v>2</v>
      </c>
      <c r="L1691" s="53">
        <v>2</v>
      </c>
      <c r="M1691" s="53">
        <v>2</v>
      </c>
      <c r="N1691" s="54" t="s">
        <v>1261</v>
      </c>
    </row>
    <row r="1692" spans="1:14" x14ac:dyDescent="0.15">
      <c r="A1692" s="55" t="s">
        <v>3855</v>
      </c>
      <c r="B1692" s="55">
        <v>2</v>
      </c>
      <c r="C1692" s="52" t="str">
        <f t="shared" si="26"/>
        <v/>
      </c>
      <c r="D1692" s="52" t="s">
        <v>4062</v>
      </c>
      <c r="E1692" s="56" t="s">
        <v>3746</v>
      </c>
      <c r="F1692" s="56"/>
      <c r="G1692" s="56" t="s">
        <v>17</v>
      </c>
      <c r="H1692" s="56" t="s">
        <v>24</v>
      </c>
      <c r="I1692" s="56" t="s">
        <v>18</v>
      </c>
      <c r="J1692" s="56" t="s">
        <v>19</v>
      </c>
      <c r="K1692" s="56">
        <v>2</v>
      </c>
      <c r="L1692" s="56">
        <v>1</v>
      </c>
      <c r="M1692" s="56">
        <v>5</v>
      </c>
      <c r="N1692" s="57"/>
    </row>
    <row r="1693" spans="1:14" x14ac:dyDescent="0.15">
      <c r="A1693" s="52" t="s">
        <v>3885</v>
      </c>
      <c r="B1693" s="52">
        <v>2</v>
      </c>
      <c r="C1693" s="52" t="str">
        <f t="shared" si="26"/>
        <v/>
      </c>
      <c r="D1693" s="52" t="s">
        <v>4062</v>
      </c>
      <c r="E1693" s="53" t="s">
        <v>3746</v>
      </c>
      <c r="F1693" s="53"/>
      <c r="G1693" s="53" t="s">
        <v>17</v>
      </c>
      <c r="H1693" s="53" t="s">
        <v>24</v>
      </c>
      <c r="I1693" s="53" t="s">
        <v>18</v>
      </c>
      <c r="J1693" s="53"/>
      <c r="K1693" s="53">
        <v>2</v>
      </c>
      <c r="L1693" s="53">
        <v>2</v>
      </c>
      <c r="M1693" s="53">
        <v>1</v>
      </c>
      <c r="N1693" s="54" t="s">
        <v>3886</v>
      </c>
    </row>
    <row r="1694" spans="1:14" x14ac:dyDescent="0.15">
      <c r="A1694" s="52" t="s">
        <v>3872</v>
      </c>
      <c r="B1694" s="52">
        <v>2</v>
      </c>
      <c r="C1694" s="52" t="str">
        <f t="shared" si="26"/>
        <v/>
      </c>
      <c r="D1694" s="52" t="s">
        <v>4062</v>
      </c>
      <c r="E1694" s="53" t="s">
        <v>3746</v>
      </c>
      <c r="F1694" s="53"/>
      <c r="G1694" s="53" t="s">
        <v>17</v>
      </c>
      <c r="H1694" s="53" t="s">
        <v>24</v>
      </c>
      <c r="I1694" s="53" t="s">
        <v>18</v>
      </c>
      <c r="J1694" s="53"/>
      <c r="K1694" s="53">
        <v>2</v>
      </c>
      <c r="L1694" s="53">
        <v>1</v>
      </c>
      <c r="M1694" s="53">
        <v>2</v>
      </c>
      <c r="N1694" s="54" t="s">
        <v>2150</v>
      </c>
    </row>
    <row r="1695" spans="1:14" x14ac:dyDescent="0.15">
      <c r="A1695" s="52" t="s">
        <v>3942</v>
      </c>
      <c r="B1695" s="52">
        <v>1</v>
      </c>
      <c r="C1695" s="52" t="str">
        <f t="shared" si="26"/>
        <v/>
      </c>
      <c r="D1695" s="52" t="s">
        <v>4062</v>
      </c>
      <c r="E1695" s="53" t="s">
        <v>3746</v>
      </c>
      <c r="F1695" s="53"/>
      <c r="G1695" s="53" t="s">
        <v>17</v>
      </c>
      <c r="H1695" s="53" t="s">
        <v>34</v>
      </c>
      <c r="I1695" s="53" t="s">
        <v>18</v>
      </c>
      <c r="J1695" s="53" t="s">
        <v>19</v>
      </c>
      <c r="K1695" s="53">
        <v>2</v>
      </c>
      <c r="L1695" s="53">
        <v>2</v>
      </c>
      <c r="M1695" s="53">
        <v>1</v>
      </c>
      <c r="N1695" s="54" t="s">
        <v>3943</v>
      </c>
    </row>
    <row r="1696" spans="1:14" x14ac:dyDescent="0.15">
      <c r="A1696" s="52" t="s">
        <v>3783</v>
      </c>
      <c r="B1696" s="52">
        <v>2</v>
      </c>
      <c r="C1696" s="52" t="str">
        <f t="shared" si="26"/>
        <v/>
      </c>
      <c r="D1696" s="52" t="s">
        <v>4062</v>
      </c>
      <c r="E1696" s="53" t="s">
        <v>3746</v>
      </c>
      <c r="F1696" s="53"/>
      <c r="G1696" s="53" t="s">
        <v>17</v>
      </c>
      <c r="H1696" s="53" t="s">
        <v>34</v>
      </c>
      <c r="I1696" s="53" t="s">
        <v>18</v>
      </c>
      <c r="J1696" s="53" t="s">
        <v>19</v>
      </c>
      <c r="K1696" s="53">
        <v>2</v>
      </c>
      <c r="L1696" s="53">
        <v>2</v>
      </c>
      <c r="M1696" s="53">
        <v>4</v>
      </c>
      <c r="N1696" s="54" t="s">
        <v>3784</v>
      </c>
    </row>
    <row r="1697" spans="1:14" x14ac:dyDescent="0.15">
      <c r="A1697" s="55" t="s">
        <v>3986</v>
      </c>
      <c r="B1697" s="55">
        <v>2</v>
      </c>
      <c r="C1697" s="52" t="str">
        <f t="shared" si="26"/>
        <v/>
      </c>
      <c r="D1697" s="52" t="s">
        <v>4062</v>
      </c>
      <c r="E1697" s="56" t="s">
        <v>3746</v>
      </c>
      <c r="F1697" s="56"/>
      <c r="G1697" s="56" t="s">
        <v>17</v>
      </c>
      <c r="H1697" s="56" t="s">
        <v>34</v>
      </c>
      <c r="I1697" s="56" t="s">
        <v>18</v>
      </c>
      <c r="J1697" s="56" t="s">
        <v>19</v>
      </c>
      <c r="K1697" s="56">
        <v>2</v>
      </c>
      <c r="L1697" s="56">
        <v>1</v>
      </c>
      <c r="M1697" s="56">
        <v>2</v>
      </c>
      <c r="N1697" s="57" t="s">
        <v>3987</v>
      </c>
    </row>
    <row r="1698" spans="1:14" x14ac:dyDescent="0.15">
      <c r="A1698" s="52" t="s">
        <v>3983</v>
      </c>
      <c r="B1698" s="52">
        <v>2</v>
      </c>
      <c r="C1698" s="52" t="str">
        <f t="shared" si="26"/>
        <v/>
      </c>
      <c r="D1698" s="52" t="s">
        <v>4062</v>
      </c>
      <c r="E1698" s="53" t="s">
        <v>3746</v>
      </c>
      <c r="F1698" s="53"/>
      <c r="G1698" s="53" t="s">
        <v>17</v>
      </c>
      <c r="H1698" s="53" t="s">
        <v>24</v>
      </c>
      <c r="I1698" s="53" t="s">
        <v>18</v>
      </c>
      <c r="J1698" s="53" t="s">
        <v>19</v>
      </c>
      <c r="K1698" s="53">
        <v>3</v>
      </c>
      <c r="L1698" s="53">
        <v>2</v>
      </c>
      <c r="M1698" s="53">
        <v>2</v>
      </c>
      <c r="N1698" s="54" t="s">
        <v>3984</v>
      </c>
    </row>
    <row r="1699" spans="1:14" x14ac:dyDescent="0.15">
      <c r="A1699" s="52" t="s">
        <v>3854</v>
      </c>
      <c r="B1699" s="52">
        <v>2</v>
      </c>
      <c r="C1699" s="52" t="str">
        <f t="shared" si="26"/>
        <v/>
      </c>
      <c r="D1699" s="52">
        <v>2</v>
      </c>
      <c r="E1699" s="53" t="s">
        <v>3746</v>
      </c>
      <c r="F1699" s="53"/>
      <c r="G1699" s="53" t="s">
        <v>17</v>
      </c>
      <c r="H1699" s="53" t="s">
        <v>24</v>
      </c>
      <c r="I1699" s="53" t="s">
        <v>18</v>
      </c>
      <c r="J1699" s="53" t="s">
        <v>19</v>
      </c>
      <c r="K1699" s="53">
        <v>3</v>
      </c>
      <c r="L1699" s="53">
        <v>2</v>
      </c>
      <c r="M1699" s="53">
        <v>1</v>
      </c>
      <c r="N1699" s="54" t="s">
        <v>202</v>
      </c>
    </row>
    <row r="1700" spans="1:14" x14ac:dyDescent="0.15">
      <c r="A1700" s="55" t="s">
        <v>3954</v>
      </c>
      <c r="B1700" s="55">
        <v>2</v>
      </c>
      <c r="C1700" s="52" t="str">
        <f t="shared" si="26"/>
        <v/>
      </c>
      <c r="D1700" s="52" t="s">
        <v>4062</v>
      </c>
      <c r="E1700" s="56" t="s">
        <v>3746</v>
      </c>
      <c r="F1700" s="56"/>
      <c r="G1700" s="56" t="s">
        <v>17</v>
      </c>
      <c r="H1700" s="56" t="s">
        <v>24</v>
      </c>
      <c r="I1700" s="56" t="s">
        <v>18</v>
      </c>
      <c r="J1700" s="56"/>
      <c r="K1700" s="56">
        <v>3</v>
      </c>
      <c r="L1700" s="56">
        <v>3</v>
      </c>
      <c r="M1700" s="56">
        <v>3</v>
      </c>
      <c r="N1700" s="57" t="s">
        <v>3955</v>
      </c>
    </row>
    <row r="1701" spans="1:14" x14ac:dyDescent="0.15">
      <c r="A1701" s="52" t="s">
        <v>3870</v>
      </c>
      <c r="B1701" s="52">
        <v>2</v>
      </c>
      <c r="C1701" s="52" t="str">
        <f t="shared" si="26"/>
        <v/>
      </c>
      <c r="D1701" s="52" t="s">
        <v>4062</v>
      </c>
      <c r="E1701" s="53" t="s">
        <v>3746</v>
      </c>
      <c r="F1701" s="53"/>
      <c r="G1701" s="53" t="s">
        <v>17</v>
      </c>
      <c r="H1701" s="53" t="s">
        <v>24</v>
      </c>
      <c r="I1701" s="53" t="s">
        <v>18</v>
      </c>
      <c r="J1701" s="53"/>
      <c r="K1701" s="53">
        <v>3</v>
      </c>
      <c r="L1701" s="53">
        <v>3</v>
      </c>
      <c r="M1701" s="53">
        <v>1</v>
      </c>
      <c r="N1701" s="54" t="s">
        <v>3871</v>
      </c>
    </row>
    <row r="1702" spans="1:14" x14ac:dyDescent="0.15">
      <c r="A1702" s="52" t="s">
        <v>3748</v>
      </c>
      <c r="B1702" s="52">
        <v>2</v>
      </c>
      <c r="C1702" s="52" t="str">
        <f t="shared" si="26"/>
        <v/>
      </c>
      <c r="D1702" s="52">
        <v>2</v>
      </c>
      <c r="E1702" s="53" t="s">
        <v>3746</v>
      </c>
      <c r="F1702" s="53"/>
      <c r="G1702" s="53" t="s">
        <v>17</v>
      </c>
      <c r="H1702" s="53" t="s">
        <v>24</v>
      </c>
      <c r="I1702" s="53" t="s">
        <v>18</v>
      </c>
      <c r="J1702" s="53" t="s">
        <v>19</v>
      </c>
      <c r="K1702" s="53">
        <v>3</v>
      </c>
      <c r="L1702" s="53">
        <v>1</v>
      </c>
      <c r="M1702" s="53">
        <v>5</v>
      </c>
      <c r="N1702" s="54" t="s">
        <v>3749</v>
      </c>
    </row>
    <row r="1703" spans="1:14" x14ac:dyDescent="0.15">
      <c r="A1703" s="52" t="s">
        <v>3936</v>
      </c>
      <c r="B1703" s="52">
        <v>2</v>
      </c>
      <c r="C1703" s="52" t="str">
        <f t="shared" si="26"/>
        <v/>
      </c>
      <c r="D1703" s="52">
        <v>2</v>
      </c>
      <c r="E1703" s="53" t="s">
        <v>3746</v>
      </c>
      <c r="F1703" s="53"/>
      <c r="G1703" s="53" t="s">
        <v>17</v>
      </c>
      <c r="H1703" s="53" t="s">
        <v>24</v>
      </c>
      <c r="I1703" s="53" t="s">
        <v>18</v>
      </c>
      <c r="J1703" s="53"/>
      <c r="K1703" s="53">
        <v>3</v>
      </c>
      <c r="L1703" s="53">
        <v>2</v>
      </c>
      <c r="M1703" s="53">
        <v>1</v>
      </c>
      <c r="N1703" s="54" t="s">
        <v>3937</v>
      </c>
    </row>
    <row r="1704" spans="1:14" x14ac:dyDescent="0.15">
      <c r="A1704" s="52" t="s">
        <v>3960</v>
      </c>
      <c r="B1704" s="52">
        <v>1</v>
      </c>
      <c r="C1704" s="52" t="str">
        <f t="shared" si="26"/>
        <v/>
      </c>
      <c r="D1704" s="52" t="s">
        <v>4062</v>
      </c>
      <c r="E1704" s="53" t="s">
        <v>3746</v>
      </c>
      <c r="F1704" s="53"/>
      <c r="G1704" s="53" t="s">
        <v>17</v>
      </c>
      <c r="H1704" s="53" t="s">
        <v>231</v>
      </c>
      <c r="I1704" s="53" t="s">
        <v>18</v>
      </c>
      <c r="J1704" s="53" t="s">
        <v>59</v>
      </c>
      <c r="K1704" s="53">
        <v>3</v>
      </c>
      <c r="L1704" s="53">
        <v>3</v>
      </c>
      <c r="M1704" s="53">
        <v>4</v>
      </c>
      <c r="N1704" s="54" t="s">
        <v>3961</v>
      </c>
    </row>
    <row r="1705" spans="1:14" x14ac:dyDescent="0.15">
      <c r="A1705" s="52" t="s">
        <v>3981</v>
      </c>
      <c r="B1705" s="52">
        <v>2</v>
      </c>
      <c r="C1705" s="52" t="str">
        <f t="shared" si="26"/>
        <v/>
      </c>
      <c r="D1705" s="52" t="s">
        <v>4062</v>
      </c>
      <c r="E1705" s="53" t="s">
        <v>3746</v>
      </c>
      <c r="F1705" s="53"/>
      <c r="G1705" s="53" t="s">
        <v>17</v>
      </c>
      <c r="H1705" s="53" t="s">
        <v>24</v>
      </c>
      <c r="I1705" s="53" t="s">
        <v>18</v>
      </c>
      <c r="J1705" s="53" t="s">
        <v>19</v>
      </c>
      <c r="K1705" s="53">
        <v>4</v>
      </c>
      <c r="L1705" s="53">
        <v>5</v>
      </c>
      <c r="M1705" s="53">
        <v>1</v>
      </c>
      <c r="N1705" s="54" t="s">
        <v>1879</v>
      </c>
    </row>
    <row r="1706" spans="1:14" x14ac:dyDescent="0.15">
      <c r="A1706" s="52" t="s">
        <v>3931</v>
      </c>
      <c r="B1706" s="52">
        <v>2</v>
      </c>
      <c r="C1706" s="52" t="str">
        <f t="shared" si="26"/>
        <v/>
      </c>
      <c r="D1706" s="52" t="s">
        <v>4062</v>
      </c>
      <c r="E1706" s="53" t="s">
        <v>3746</v>
      </c>
      <c r="F1706" s="53"/>
      <c r="G1706" s="53" t="s">
        <v>17</v>
      </c>
      <c r="H1706" s="53" t="s">
        <v>24</v>
      </c>
      <c r="I1706" s="53" t="s">
        <v>18</v>
      </c>
      <c r="J1706" s="53" t="s">
        <v>19</v>
      </c>
      <c r="K1706" s="53">
        <v>4</v>
      </c>
      <c r="L1706" s="53">
        <v>3</v>
      </c>
      <c r="M1706" s="53">
        <v>2</v>
      </c>
      <c r="N1706" s="54" t="s">
        <v>3932</v>
      </c>
    </row>
    <row r="1707" spans="1:14" x14ac:dyDescent="0.15">
      <c r="A1707" s="52" t="s">
        <v>3962</v>
      </c>
      <c r="B1707" s="52">
        <v>2</v>
      </c>
      <c r="C1707" s="52" t="str">
        <f t="shared" si="26"/>
        <v/>
      </c>
      <c r="D1707" s="52" t="s">
        <v>4062</v>
      </c>
      <c r="E1707" s="53" t="s">
        <v>3746</v>
      </c>
      <c r="F1707" s="53"/>
      <c r="G1707" s="53" t="s">
        <v>17</v>
      </c>
      <c r="H1707" s="53" t="s">
        <v>24</v>
      </c>
      <c r="I1707" s="53" t="s">
        <v>18</v>
      </c>
      <c r="J1707" s="53" t="s">
        <v>19</v>
      </c>
      <c r="K1707" s="53">
        <v>4</v>
      </c>
      <c r="L1707" s="53">
        <v>4</v>
      </c>
      <c r="M1707" s="53">
        <v>4</v>
      </c>
      <c r="N1707" s="54" t="s">
        <v>2593</v>
      </c>
    </row>
    <row r="1708" spans="1:14" x14ac:dyDescent="0.15">
      <c r="A1708" s="52" t="s">
        <v>3836</v>
      </c>
      <c r="B1708" s="52">
        <v>2</v>
      </c>
      <c r="C1708" s="52" t="str">
        <f t="shared" si="26"/>
        <v/>
      </c>
      <c r="D1708" s="52" t="s">
        <v>4062</v>
      </c>
      <c r="E1708" s="53" t="s">
        <v>3746</v>
      </c>
      <c r="F1708" s="53"/>
      <c r="G1708" s="53" t="s">
        <v>17</v>
      </c>
      <c r="H1708" s="53" t="s">
        <v>24</v>
      </c>
      <c r="I1708" s="53" t="s">
        <v>18</v>
      </c>
      <c r="J1708" s="53" t="s">
        <v>19</v>
      </c>
      <c r="K1708" s="53">
        <v>4</v>
      </c>
      <c r="L1708" s="53">
        <v>4</v>
      </c>
      <c r="M1708" s="53">
        <v>3</v>
      </c>
      <c r="N1708" s="54" t="s">
        <v>3837</v>
      </c>
    </row>
    <row r="1709" spans="1:14" x14ac:dyDescent="0.15">
      <c r="A1709" s="52" t="s">
        <v>3856</v>
      </c>
      <c r="B1709" s="52">
        <v>1</v>
      </c>
      <c r="C1709" s="52">
        <f t="shared" si="26"/>
        <v>1</v>
      </c>
      <c r="D1709" s="52">
        <v>2</v>
      </c>
      <c r="E1709" s="53" t="s">
        <v>3746</v>
      </c>
      <c r="F1709" s="53"/>
      <c r="G1709" s="53" t="s">
        <v>17</v>
      </c>
      <c r="H1709" s="53" t="s">
        <v>34</v>
      </c>
      <c r="I1709" s="53" t="s">
        <v>18</v>
      </c>
      <c r="J1709" s="53" t="s">
        <v>19</v>
      </c>
      <c r="K1709" s="53">
        <v>4</v>
      </c>
      <c r="L1709" s="53">
        <v>3</v>
      </c>
      <c r="M1709" s="53">
        <v>1</v>
      </c>
      <c r="N1709" s="54" t="s">
        <v>3857</v>
      </c>
    </row>
    <row r="1710" spans="1:14" x14ac:dyDescent="0.15">
      <c r="A1710" s="55" t="s">
        <v>3850</v>
      </c>
      <c r="B1710" s="55">
        <v>2</v>
      </c>
      <c r="C1710" s="52" t="str">
        <f t="shared" si="26"/>
        <v/>
      </c>
      <c r="D1710" s="52" t="s">
        <v>4062</v>
      </c>
      <c r="E1710" s="56" t="s">
        <v>3746</v>
      </c>
      <c r="F1710" s="56"/>
      <c r="G1710" s="56" t="s">
        <v>17</v>
      </c>
      <c r="H1710" s="56" t="s">
        <v>231</v>
      </c>
      <c r="I1710" s="56" t="s">
        <v>18</v>
      </c>
      <c r="J1710" s="56"/>
      <c r="K1710" s="56">
        <v>4</v>
      </c>
      <c r="L1710" s="56">
        <v>2</v>
      </c>
      <c r="M1710" s="56">
        <v>6</v>
      </c>
      <c r="N1710" s="57" t="s">
        <v>3851</v>
      </c>
    </row>
    <row r="1711" spans="1:14" x14ac:dyDescent="0.15">
      <c r="A1711" s="52" t="s">
        <v>3858</v>
      </c>
      <c r="B1711" s="52">
        <v>1</v>
      </c>
      <c r="C1711" s="52">
        <f t="shared" si="26"/>
        <v>1</v>
      </c>
      <c r="D1711" s="52">
        <v>2</v>
      </c>
      <c r="E1711" s="53" t="s">
        <v>3746</v>
      </c>
      <c r="F1711" s="53"/>
      <c r="G1711" s="53" t="s">
        <v>17</v>
      </c>
      <c r="H1711" s="53" t="s">
        <v>231</v>
      </c>
      <c r="I1711" s="53" t="s">
        <v>18</v>
      </c>
      <c r="J1711" s="53" t="s">
        <v>19</v>
      </c>
      <c r="K1711" s="53">
        <v>4</v>
      </c>
      <c r="L1711" s="53">
        <v>4</v>
      </c>
      <c r="M1711" s="53">
        <v>3</v>
      </c>
      <c r="N1711" s="54" t="s">
        <v>3859</v>
      </c>
    </row>
    <row r="1712" spans="1:14" x14ac:dyDescent="0.15">
      <c r="A1712" s="52" t="s">
        <v>4000</v>
      </c>
      <c r="B1712" s="52">
        <v>0</v>
      </c>
      <c r="C1712" s="52" t="str">
        <f t="shared" si="26"/>
        <v/>
      </c>
      <c r="D1712" s="52" t="s">
        <v>4062</v>
      </c>
      <c r="E1712" s="53" t="s">
        <v>3746</v>
      </c>
      <c r="F1712" s="53"/>
      <c r="G1712" s="53" t="s">
        <v>17</v>
      </c>
      <c r="H1712" s="53" t="s">
        <v>30</v>
      </c>
      <c r="I1712" s="53" t="s">
        <v>18</v>
      </c>
      <c r="J1712" s="53"/>
      <c r="K1712" s="53">
        <v>4</v>
      </c>
      <c r="L1712" s="53">
        <v>4</v>
      </c>
      <c r="M1712" s="53">
        <v>5</v>
      </c>
      <c r="N1712" s="54" t="s">
        <v>4001</v>
      </c>
    </row>
    <row r="1713" spans="1:14" x14ac:dyDescent="0.15">
      <c r="A1713" s="52" t="s">
        <v>3958</v>
      </c>
      <c r="B1713" s="52">
        <v>1</v>
      </c>
      <c r="C1713" s="52" t="str">
        <f t="shared" si="26"/>
        <v/>
      </c>
      <c r="D1713" s="52" t="s">
        <v>4062</v>
      </c>
      <c r="E1713" s="53" t="s">
        <v>3746</v>
      </c>
      <c r="F1713" s="53"/>
      <c r="G1713" s="53" t="s">
        <v>17</v>
      </c>
      <c r="H1713" s="53" t="s">
        <v>30</v>
      </c>
      <c r="I1713" s="53" t="s">
        <v>18</v>
      </c>
      <c r="J1713" s="53"/>
      <c r="K1713" s="53">
        <v>4</v>
      </c>
      <c r="L1713" s="53">
        <v>5</v>
      </c>
      <c r="M1713" s="53">
        <v>6</v>
      </c>
      <c r="N1713" s="54" t="s">
        <v>4064</v>
      </c>
    </row>
    <row r="1714" spans="1:14" x14ac:dyDescent="0.15">
      <c r="A1714" s="55" t="s">
        <v>3763</v>
      </c>
      <c r="B1714" s="55">
        <v>2</v>
      </c>
      <c r="C1714" s="52" t="str">
        <f t="shared" si="26"/>
        <v/>
      </c>
      <c r="D1714" s="52" t="s">
        <v>4062</v>
      </c>
      <c r="E1714" s="56" t="s">
        <v>3746</v>
      </c>
      <c r="F1714" s="56"/>
      <c r="G1714" s="56" t="s">
        <v>17</v>
      </c>
      <c r="H1714" s="56" t="s">
        <v>24</v>
      </c>
      <c r="I1714" s="56" t="s">
        <v>18</v>
      </c>
      <c r="J1714" s="56" t="s">
        <v>19</v>
      </c>
      <c r="K1714" s="56">
        <v>5</v>
      </c>
      <c r="L1714" s="56">
        <v>2</v>
      </c>
      <c r="M1714" s="56">
        <v>6</v>
      </c>
      <c r="N1714" s="57" t="s">
        <v>3764</v>
      </c>
    </row>
    <row r="1715" spans="1:14" x14ac:dyDescent="0.15">
      <c r="A1715" s="52" t="s">
        <v>3963</v>
      </c>
      <c r="B1715" s="52">
        <v>2</v>
      </c>
      <c r="C1715" s="52" t="str">
        <f t="shared" si="26"/>
        <v/>
      </c>
      <c r="D1715" s="52">
        <v>2</v>
      </c>
      <c r="E1715" s="53" t="s">
        <v>3746</v>
      </c>
      <c r="F1715" s="53"/>
      <c r="G1715" s="53" t="s">
        <v>17</v>
      </c>
      <c r="H1715" s="53" t="s">
        <v>24</v>
      </c>
      <c r="I1715" s="53" t="s">
        <v>18</v>
      </c>
      <c r="J1715" s="53" t="s">
        <v>19</v>
      </c>
      <c r="K1715" s="53">
        <v>5</v>
      </c>
      <c r="L1715" s="53">
        <v>5</v>
      </c>
      <c r="M1715" s="53">
        <v>5</v>
      </c>
      <c r="N1715" s="54" t="s">
        <v>3964</v>
      </c>
    </row>
    <row r="1716" spans="1:14" x14ac:dyDescent="0.15">
      <c r="A1716" s="52" t="s">
        <v>3838</v>
      </c>
      <c r="B1716" s="52">
        <v>1</v>
      </c>
      <c r="C1716" s="52">
        <f t="shared" si="26"/>
        <v>1</v>
      </c>
      <c r="D1716" s="52">
        <v>2</v>
      </c>
      <c r="E1716" s="53" t="s">
        <v>3746</v>
      </c>
      <c r="F1716" s="53"/>
      <c r="G1716" s="53" t="s">
        <v>17</v>
      </c>
      <c r="H1716" s="53" t="s">
        <v>34</v>
      </c>
      <c r="I1716" s="53" t="s">
        <v>18</v>
      </c>
      <c r="J1716" s="53"/>
      <c r="K1716" s="53">
        <v>5</v>
      </c>
      <c r="L1716" s="53">
        <v>2</v>
      </c>
      <c r="M1716" s="53">
        <v>1</v>
      </c>
      <c r="N1716" s="54" t="s">
        <v>3839</v>
      </c>
    </row>
    <row r="1717" spans="1:14" x14ac:dyDescent="0.15">
      <c r="A1717" s="52" t="s">
        <v>3919</v>
      </c>
      <c r="B1717" s="52">
        <v>1</v>
      </c>
      <c r="C1717" s="52" t="str">
        <f t="shared" si="26"/>
        <v/>
      </c>
      <c r="D1717" s="52" t="s">
        <v>4062</v>
      </c>
      <c r="E1717" s="53" t="s">
        <v>3746</v>
      </c>
      <c r="F1717" s="53"/>
      <c r="G1717" s="53" t="s">
        <v>17</v>
      </c>
      <c r="H1717" s="53" t="s">
        <v>231</v>
      </c>
      <c r="I1717" s="53" t="s">
        <v>18</v>
      </c>
      <c r="J1717" s="53"/>
      <c r="K1717" s="53">
        <v>5</v>
      </c>
      <c r="L1717" s="53">
        <v>5</v>
      </c>
      <c r="M1717" s="53">
        <v>5</v>
      </c>
      <c r="N1717" s="54" t="s">
        <v>3920</v>
      </c>
    </row>
    <row r="1718" spans="1:14" x14ac:dyDescent="0.15">
      <c r="A1718" s="55" t="s">
        <v>3946</v>
      </c>
      <c r="B1718" s="55">
        <v>0</v>
      </c>
      <c r="C1718" s="52" t="str">
        <f t="shared" si="26"/>
        <v/>
      </c>
      <c r="D1718" s="52" t="s">
        <v>4062</v>
      </c>
      <c r="E1718" s="56" t="s">
        <v>3746</v>
      </c>
      <c r="F1718" s="56"/>
      <c r="G1718" s="56" t="s">
        <v>17</v>
      </c>
      <c r="H1718" s="56" t="s">
        <v>231</v>
      </c>
      <c r="I1718" s="56" t="s">
        <v>18</v>
      </c>
      <c r="J1718" s="56"/>
      <c r="K1718" s="56">
        <v>5</v>
      </c>
      <c r="L1718" s="56">
        <v>3</v>
      </c>
      <c r="M1718" s="56">
        <v>3</v>
      </c>
      <c r="N1718" s="57" t="s">
        <v>3947</v>
      </c>
    </row>
    <row r="1719" spans="1:14" x14ac:dyDescent="0.15">
      <c r="A1719" s="52" t="s">
        <v>3840</v>
      </c>
      <c r="B1719" s="52">
        <v>1</v>
      </c>
      <c r="C1719" s="52" t="str">
        <f t="shared" si="26"/>
        <v/>
      </c>
      <c r="D1719" s="52" t="s">
        <v>4062</v>
      </c>
      <c r="E1719" s="53" t="s">
        <v>3746</v>
      </c>
      <c r="F1719" s="53"/>
      <c r="G1719" s="53" t="s">
        <v>17</v>
      </c>
      <c r="H1719" s="53" t="s">
        <v>231</v>
      </c>
      <c r="I1719" s="53" t="s">
        <v>18</v>
      </c>
      <c r="J1719" s="53"/>
      <c r="K1719" s="53">
        <v>5</v>
      </c>
      <c r="L1719" s="53">
        <v>3</v>
      </c>
      <c r="M1719" s="53">
        <v>3</v>
      </c>
      <c r="N1719" s="54" t="s">
        <v>3841</v>
      </c>
    </row>
    <row r="1720" spans="1:14" x14ac:dyDescent="0.15">
      <c r="A1720" s="52" t="s">
        <v>3950</v>
      </c>
      <c r="B1720" s="52">
        <v>2</v>
      </c>
      <c r="C1720" s="52" t="str">
        <f t="shared" si="26"/>
        <v/>
      </c>
      <c r="D1720" s="52" t="s">
        <v>4062</v>
      </c>
      <c r="E1720" s="53" t="s">
        <v>3746</v>
      </c>
      <c r="F1720" s="53"/>
      <c r="G1720" s="53" t="s">
        <v>17</v>
      </c>
      <c r="H1720" s="53" t="s">
        <v>231</v>
      </c>
      <c r="I1720" s="53" t="s">
        <v>18</v>
      </c>
      <c r="J1720" s="53" t="s">
        <v>59</v>
      </c>
      <c r="K1720" s="53">
        <v>5</v>
      </c>
      <c r="L1720" s="53">
        <v>6</v>
      </c>
      <c r="M1720" s="53">
        <v>6</v>
      </c>
      <c r="N1720" s="54" t="s">
        <v>3951</v>
      </c>
    </row>
    <row r="1721" spans="1:14" x14ac:dyDescent="0.15">
      <c r="A1721" s="52" t="s">
        <v>3952</v>
      </c>
      <c r="B1721" s="52">
        <v>1</v>
      </c>
      <c r="C1721" s="52" t="str">
        <f t="shared" si="26"/>
        <v/>
      </c>
      <c r="D1721" s="52">
        <v>1</v>
      </c>
      <c r="E1721" s="53" t="s">
        <v>3746</v>
      </c>
      <c r="F1721" s="53"/>
      <c r="G1721" s="53" t="s">
        <v>17</v>
      </c>
      <c r="H1721" s="53" t="s">
        <v>30</v>
      </c>
      <c r="I1721" s="53" t="s">
        <v>18</v>
      </c>
      <c r="J1721" s="53" t="s">
        <v>19</v>
      </c>
      <c r="K1721" s="53">
        <v>5</v>
      </c>
      <c r="L1721" s="53">
        <v>3</v>
      </c>
      <c r="M1721" s="53">
        <v>2</v>
      </c>
      <c r="N1721" s="54" t="s">
        <v>3953</v>
      </c>
    </row>
    <row r="1722" spans="1:14" x14ac:dyDescent="0.15">
      <c r="A1722" s="55" t="s">
        <v>3973</v>
      </c>
      <c r="B1722" s="55">
        <v>1</v>
      </c>
      <c r="C1722" s="52" t="str">
        <f t="shared" si="26"/>
        <v/>
      </c>
      <c r="D1722" s="52" t="s">
        <v>4062</v>
      </c>
      <c r="E1722" s="56" t="s">
        <v>3746</v>
      </c>
      <c r="F1722" s="56"/>
      <c r="G1722" s="56" t="s">
        <v>17</v>
      </c>
      <c r="H1722" s="56" t="s">
        <v>30</v>
      </c>
      <c r="I1722" s="56" t="s">
        <v>18</v>
      </c>
      <c r="J1722" s="56" t="s">
        <v>59</v>
      </c>
      <c r="K1722" s="56">
        <v>5</v>
      </c>
      <c r="L1722" s="56">
        <v>4</v>
      </c>
      <c r="M1722" s="56">
        <v>4</v>
      </c>
      <c r="N1722" s="57" t="s">
        <v>3974</v>
      </c>
    </row>
    <row r="1723" spans="1:14" x14ac:dyDescent="0.15">
      <c r="A1723" s="55" t="s">
        <v>3907</v>
      </c>
      <c r="B1723" s="55">
        <v>2</v>
      </c>
      <c r="C1723" s="52" t="str">
        <f t="shared" si="26"/>
        <v/>
      </c>
      <c r="D1723" s="52" t="s">
        <v>4062</v>
      </c>
      <c r="E1723" s="56" t="s">
        <v>3746</v>
      </c>
      <c r="F1723" s="56"/>
      <c r="G1723" s="56" t="s">
        <v>17</v>
      </c>
      <c r="H1723" s="56" t="s">
        <v>24</v>
      </c>
      <c r="I1723" s="56" t="s">
        <v>18</v>
      </c>
      <c r="J1723" s="56" t="s">
        <v>19</v>
      </c>
      <c r="K1723" s="56">
        <v>6</v>
      </c>
      <c r="L1723" s="56">
        <v>5</v>
      </c>
      <c r="M1723" s="56">
        <v>12</v>
      </c>
      <c r="N1723" s="57" t="s">
        <v>3908</v>
      </c>
    </row>
    <row r="1724" spans="1:14" x14ac:dyDescent="0.15">
      <c r="A1724" s="52" t="s">
        <v>3944</v>
      </c>
      <c r="B1724" s="52">
        <v>2</v>
      </c>
      <c r="C1724" s="52" t="str">
        <f t="shared" si="26"/>
        <v/>
      </c>
      <c r="D1724" s="52" t="s">
        <v>4062</v>
      </c>
      <c r="E1724" s="53" t="s">
        <v>3746</v>
      </c>
      <c r="F1724" s="53"/>
      <c r="G1724" s="53" t="s">
        <v>17</v>
      </c>
      <c r="H1724" s="53" t="s">
        <v>34</v>
      </c>
      <c r="I1724" s="53" t="s">
        <v>18</v>
      </c>
      <c r="J1724" s="53"/>
      <c r="K1724" s="53">
        <v>6</v>
      </c>
      <c r="L1724" s="53">
        <v>3</v>
      </c>
      <c r="M1724" s="53">
        <v>4</v>
      </c>
      <c r="N1724" s="54" t="s">
        <v>3945</v>
      </c>
    </row>
    <row r="1725" spans="1:14" x14ac:dyDescent="0.15">
      <c r="A1725" s="52" t="s">
        <v>3795</v>
      </c>
      <c r="B1725" s="52">
        <v>2</v>
      </c>
      <c r="C1725" s="52" t="str">
        <f t="shared" si="26"/>
        <v/>
      </c>
      <c r="D1725" s="52">
        <v>2</v>
      </c>
      <c r="E1725" s="53" t="s">
        <v>3746</v>
      </c>
      <c r="F1725" s="53"/>
      <c r="G1725" s="53" t="s">
        <v>17</v>
      </c>
      <c r="H1725" s="53" t="s">
        <v>34</v>
      </c>
      <c r="I1725" s="53" t="s">
        <v>18</v>
      </c>
      <c r="J1725" s="53" t="s">
        <v>19</v>
      </c>
      <c r="K1725" s="53">
        <v>6</v>
      </c>
      <c r="L1725" s="53">
        <v>4</v>
      </c>
      <c r="M1725" s="53">
        <v>4</v>
      </c>
      <c r="N1725" s="54" t="s">
        <v>3796</v>
      </c>
    </row>
    <row r="1726" spans="1:14" x14ac:dyDescent="0.15">
      <c r="A1726" s="52" t="s">
        <v>3789</v>
      </c>
      <c r="B1726" s="52">
        <v>2</v>
      </c>
      <c r="C1726" s="52" t="str">
        <f t="shared" si="26"/>
        <v/>
      </c>
      <c r="D1726" s="52" t="s">
        <v>4062</v>
      </c>
      <c r="E1726" s="53" t="s">
        <v>3746</v>
      </c>
      <c r="F1726" s="53"/>
      <c r="G1726" s="53" t="s">
        <v>17</v>
      </c>
      <c r="H1726" s="53" t="s">
        <v>34</v>
      </c>
      <c r="I1726" s="53" t="s">
        <v>18</v>
      </c>
      <c r="J1726" s="53" t="s">
        <v>19</v>
      </c>
      <c r="K1726" s="53">
        <v>6</v>
      </c>
      <c r="L1726" s="53">
        <v>5</v>
      </c>
      <c r="M1726" s="53">
        <v>1</v>
      </c>
      <c r="N1726" s="54" t="s">
        <v>3790</v>
      </c>
    </row>
    <row r="1727" spans="1:14" x14ac:dyDescent="0.15">
      <c r="A1727" s="52" t="s">
        <v>3769</v>
      </c>
      <c r="B1727" s="52">
        <v>1</v>
      </c>
      <c r="C1727" s="52" t="str">
        <f t="shared" si="26"/>
        <v/>
      </c>
      <c r="D1727" s="52" t="s">
        <v>4062</v>
      </c>
      <c r="E1727" s="53" t="s">
        <v>3746</v>
      </c>
      <c r="F1727" s="53"/>
      <c r="G1727" s="53" t="s">
        <v>17</v>
      </c>
      <c r="H1727" s="53" t="s">
        <v>34</v>
      </c>
      <c r="I1727" s="53" t="s">
        <v>18</v>
      </c>
      <c r="J1727" s="53" t="s">
        <v>19</v>
      </c>
      <c r="K1727" s="53">
        <v>6</v>
      </c>
      <c r="L1727" s="53">
        <v>2</v>
      </c>
      <c r="M1727" s="53">
        <v>2</v>
      </c>
      <c r="N1727" s="54" t="s">
        <v>3770</v>
      </c>
    </row>
    <row r="1728" spans="1:14" x14ac:dyDescent="0.15">
      <c r="A1728" s="52" t="s">
        <v>3956</v>
      </c>
      <c r="B1728" s="52">
        <v>1</v>
      </c>
      <c r="C1728" s="52" t="str">
        <f t="shared" si="26"/>
        <v/>
      </c>
      <c r="D1728" s="52" t="s">
        <v>4062</v>
      </c>
      <c r="E1728" s="53" t="s">
        <v>3746</v>
      </c>
      <c r="F1728" s="53"/>
      <c r="G1728" s="53" t="s">
        <v>17</v>
      </c>
      <c r="H1728" s="53" t="s">
        <v>231</v>
      </c>
      <c r="I1728" s="53" t="s">
        <v>18</v>
      </c>
      <c r="J1728" s="53"/>
      <c r="K1728" s="53">
        <v>7</v>
      </c>
      <c r="L1728" s="53">
        <v>7</v>
      </c>
      <c r="M1728" s="53">
        <v>7</v>
      </c>
      <c r="N1728" s="54" t="s">
        <v>3957</v>
      </c>
    </row>
    <row r="1729" spans="1:14" x14ac:dyDescent="0.15">
      <c r="A1729" s="52" t="s">
        <v>3935</v>
      </c>
      <c r="B1729" s="52">
        <v>2</v>
      </c>
      <c r="C1729" s="52" t="str">
        <f t="shared" si="26"/>
        <v/>
      </c>
      <c r="D1729" s="52" t="s">
        <v>4062</v>
      </c>
      <c r="E1729" s="53" t="s">
        <v>3746</v>
      </c>
      <c r="F1729" s="53"/>
      <c r="G1729" s="53" t="s">
        <v>17</v>
      </c>
      <c r="H1729" s="53" t="s">
        <v>24</v>
      </c>
      <c r="I1729" s="53" t="s">
        <v>18</v>
      </c>
      <c r="J1729" s="53" t="s">
        <v>19</v>
      </c>
      <c r="K1729" s="53">
        <v>9</v>
      </c>
      <c r="L1729" s="53">
        <v>9</v>
      </c>
      <c r="M1729" s="53">
        <v>7</v>
      </c>
      <c r="N1729" s="54" t="s">
        <v>11</v>
      </c>
    </row>
    <row r="1730" spans="1:14" x14ac:dyDescent="0.15">
      <c r="A1730" s="52" t="s">
        <v>3881</v>
      </c>
      <c r="B1730" s="52">
        <v>0</v>
      </c>
      <c r="C1730" s="52" t="str">
        <f t="shared" si="26"/>
        <v/>
      </c>
      <c r="D1730" s="52" t="s">
        <v>4062</v>
      </c>
      <c r="E1730" s="53" t="s">
        <v>3746</v>
      </c>
      <c r="F1730" s="53"/>
      <c r="G1730" s="53" t="s">
        <v>17</v>
      </c>
      <c r="H1730" s="53" t="s">
        <v>30</v>
      </c>
      <c r="I1730" s="53" t="s">
        <v>18</v>
      </c>
      <c r="J1730" s="53" t="s">
        <v>19</v>
      </c>
      <c r="K1730" s="53">
        <v>10</v>
      </c>
      <c r="L1730" s="53">
        <v>10</v>
      </c>
      <c r="M1730" s="53">
        <v>10</v>
      </c>
      <c r="N1730" s="54" t="s">
        <v>3882</v>
      </c>
    </row>
  </sheetData>
  <autoFilter ref="A1:N1730"/>
  <sortState ref="A2:N1730">
    <sortCondition ref="E2:E1730" customList="特殊,荣誉室,奖励,基本,经典,纳克萨玛斯,地精大战侏儒,黑石山的火焰,冠军的试炼,探险家协会,上古之神,卡拉赞,加基森,安戈洛,冰封王座,狗头人,女巫森林,砰砰计划"/>
    <sortCondition ref="G2:G1730" customList="德鲁伊,猎人,法师,圣骑士,牧师,潜行者,萨满祭司,术士,战士,玉莲帮,污手党,暗金教,中立"/>
    <sortCondition ref="K2:K1730"/>
    <sortCondition ref="H2:H1730" customList="普通,稀有,史诗,传说,衍生物"/>
    <sortCondition ref="A2:A1730"/>
  </sortState>
  <phoneticPr fontId="6" type="noConversion"/>
  <conditionalFormatting sqref="H1:H1048576">
    <cfRule type="cellIs" dxfId="40" priority="149" stopIfTrue="1" operator="equal">
      <formula>"衍生物"</formula>
    </cfRule>
    <cfRule type="cellIs" dxfId="39" priority="150" stopIfTrue="1" operator="equal">
      <formula>"传说"</formula>
    </cfRule>
    <cfRule type="cellIs" dxfId="38" priority="151" stopIfTrue="1" operator="equal">
      <formula>"史诗"</formula>
    </cfRule>
    <cfRule type="cellIs" dxfId="37" priority="152" stopIfTrue="1" operator="equal">
      <formula>"稀有"</formula>
    </cfRule>
    <cfRule type="cellIs" dxfId="36" priority="153" stopIfTrue="1" operator="equal">
      <formula>"普通"</formula>
    </cfRule>
  </conditionalFormatting>
  <conditionalFormatting sqref="G1:G1048576">
    <cfRule type="cellIs" dxfId="35" priority="154" stopIfTrue="1" operator="equal">
      <formula>"战士"</formula>
    </cfRule>
    <cfRule type="cellIs" dxfId="34" priority="155" stopIfTrue="1" operator="equal">
      <formula>"术士"</formula>
    </cfRule>
    <cfRule type="cellIs" dxfId="33" priority="156" stopIfTrue="1" operator="equal">
      <formula>"萨满祭司"</formula>
    </cfRule>
    <cfRule type="cellIs" dxfId="32" priority="157" stopIfTrue="1" operator="equal">
      <formula>"潜行者"</formula>
    </cfRule>
    <cfRule type="cellIs" dxfId="31" priority="158" stopIfTrue="1" operator="equal">
      <formula>"牧师"</formula>
    </cfRule>
    <cfRule type="cellIs" dxfId="30" priority="159" stopIfTrue="1" operator="equal">
      <formula>"圣骑士"</formula>
    </cfRule>
    <cfRule type="cellIs" dxfId="29" priority="160" stopIfTrue="1" operator="equal">
      <formula>"法师"</formula>
    </cfRule>
    <cfRule type="cellIs" dxfId="28" priority="161" stopIfTrue="1" operator="equal">
      <formula>"猎人"</formula>
    </cfRule>
    <cfRule type="cellIs" dxfId="27" priority="162" stopIfTrue="1" operator="equal">
      <formula>"德鲁伊"</formula>
    </cfRule>
    <cfRule type="cellIs" dxfId="26" priority="163" stopIfTrue="1" operator="equal">
      <formula>"中立"</formula>
    </cfRule>
  </conditionalFormatting>
  <conditionalFormatting sqref="B1:B1048576">
    <cfRule type="expression" dxfId="25" priority="165">
      <formula>AND($B1=1,COUNTIF($H1,"传说")=0)</formula>
    </cfRule>
    <cfRule type="expression" dxfId="24" priority="166">
      <formula>AND($B1=1,COUNTIF($H1,"传说")=1)</formula>
    </cfRule>
    <cfRule type="cellIs" dxfId="23" priority="167" operator="equal">
      <formula>0</formula>
    </cfRule>
    <cfRule type="cellIs" dxfId="22" priority="168" operator="equal">
      <formula>2</formula>
    </cfRule>
    <cfRule type="cellIs" dxfId="21" priority="874" operator="notEqual">
      <formula>0</formula>
    </cfRule>
  </conditionalFormatting>
  <pageMargins left="0.75" right="0.75" top="1" bottom="1" header="0.51041666666666696" footer="0.51041666666666696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workbookViewId="0">
      <pane ySplit="1" topLeftCell="A71" activePane="bottomLeft" state="frozen"/>
      <selection activeCell="D50" sqref="D50"/>
      <selection pane="bottomLeft" activeCell="E50" sqref="E50"/>
    </sheetView>
  </sheetViews>
  <sheetFormatPr defaultColWidth="25" defaultRowHeight="14.25" x14ac:dyDescent="0.15"/>
  <sheetData>
    <row r="1" spans="1:6" x14ac:dyDescent="0.15">
      <c r="A1" s="10" t="s">
        <v>2958</v>
      </c>
      <c r="B1" s="10" t="s">
        <v>2961</v>
      </c>
      <c r="C1" s="8" t="s">
        <v>2928</v>
      </c>
      <c r="D1" s="9" t="s">
        <v>2955</v>
      </c>
      <c r="E1" s="13" t="s">
        <v>2958</v>
      </c>
      <c r="F1" s="13" t="s">
        <v>2961</v>
      </c>
    </row>
    <row r="2" spans="1:6" x14ac:dyDescent="0.15">
      <c r="A2" t="s">
        <v>3142</v>
      </c>
      <c r="B2" t="s">
        <v>3380</v>
      </c>
    </row>
    <row r="3" spans="1:6" x14ac:dyDescent="0.15">
      <c r="A3" t="s">
        <v>3143</v>
      </c>
      <c r="B3" t="s">
        <v>3143</v>
      </c>
    </row>
    <row r="4" spans="1:6" x14ac:dyDescent="0.15">
      <c r="A4" t="s">
        <v>2879</v>
      </c>
      <c r="B4" t="s">
        <v>2903</v>
      </c>
    </row>
    <row r="5" spans="1:6" x14ac:dyDescent="0.15">
      <c r="A5" t="s">
        <v>2880</v>
      </c>
      <c r="B5" t="s">
        <v>2881</v>
      </c>
    </row>
    <row r="6" spans="1:6" x14ac:dyDescent="0.15">
      <c r="A6" t="s">
        <v>2881</v>
      </c>
      <c r="B6" t="s">
        <v>3381</v>
      </c>
    </row>
    <row r="7" spans="1:6" x14ac:dyDescent="0.15">
      <c r="A7" t="s">
        <v>3144</v>
      </c>
      <c r="B7" t="s">
        <v>3382</v>
      </c>
    </row>
    <row r="8" spans="1:6" x14ac:dyDescent="0.15">
      <c r="A8" t="s">
        <v>3145</v>
      </c>
      <c r="B8" t="s">
        <v>3383</v>
      </c>
    </row>
    <row r="9" spans="1:6" x14ac:dyDescent="0.15">
      <c r="A9" t="s">
        <v>3146</v>
      </c>
      <c r="B9" t="s">
        <v>3146</v>
      </c>
    </row>
    <row r="10" spans="1:6" x14ac:dyDescent="0.15">
      <c r="A10" t="s">
        <v>3147</v>
      </c>
      <c r="B10" t="s">
        <v>3384</v>
      </c>
    </row>
    <row r="11" spans="1:6" x14ac:dyDescent="0.15">
      <c r="A11" t="s">
        <v>3148</v>
      </c>
      <c r="B11" t="s">
        <v>3166</v>
      </c>
    </row>
    <row r="12" spans="1:6" x14ac:dyDescent="0.15">
      <c r="A12" t="s">
        <v>3149</v>
      </c>
      <c r="B12" t="s">
        <v>3154</v>
      </c>
    </row>
    <row r="13" spans="1:6" x14ac:dyDescent="0.15">
      <c r="A13" t="s">
        <v>3150</v>
      </c>
      <c r="B13" t="s">
        <v>3385</v>
      </c>
    </row>
    <row r="14" spans="1:6" x14ac:dyDescent="0.15">
      <c r="A14" t="s">
        <v>3151</v>
      </c>
      <c r="B14" t="s">
        <v>3386</v>
      </c>
    </row>
    <row r="15" spans="1:6" x14ac:dyDescent="0.15">
      <c r="A15" t="s">
        <v>2913</v>
      </c>
      <c r="B15" t="s">
        <v>3387</v>
      </c>
    </row>
    <row r="16" spans="1:6" x14ac:dyDescent="0.15">
      <c r="A16" t="s">
        <v>3152</v>
      </c>
      <c r="B16" t="s">
        <v>3388</v>
      </c>
    </row>
    <row r="17" spans="1:5" x14ac:dyDescent="0.15">
      <c r="A17" t="s">
        <v>3153</v>
      </c>
      <c r="B17" t="s">
        <v>3389</v>
      </c>
    </row>
    <row r="18" spans="1:5" x14ac:dyDescent="0.15">
      <c r="A18" t="s">
        <v>3154</v>
      </c>
      <c r="B18" t="s">
        <v>3390</v>
      </c>
    </row>
    <row r="19" spans="1:5" x14ac:dyDescent="0.15">
      <c r="A19" t="s">
        <v>3155</v>
      </c>
      <c r="B19" t="s">
        <v>3391</v>
      </c>
    </row>
    <row r="20" spans="1:5" x14ac:dyDescent="0.15">
      <c r="A20" t="s">
        <v>3156</v>
      </c>
      <c r="B20" t="s">
        <v>3392</v>
      </c>
    </row>
    <row r="21" spans="1:5" x14ac:dyDescent="0.15">
      <c r="A21" t="s">
        <v>3157</v>
      </c>
      <c r="B21" t="s">
        <v>3393</v>
      </c>
    </row>
    <row r="22" spans="1:5" x14ac:dyDescent="0.15">
      <c r="A22" t="s">
        <v>2922</v>
      </c>
      <c r="B22" t="s">
        <v>3394</v>
      </c>
    </row>
    <row r="23" spans="1:5" x14ac:dyDescent="0.15">
      <c r="A23" t="s">
        <v>3158</v>
      </c>
      <c r="B23" t="s">
        <v>3395</v>
      </c>
    </row>
    <row r="24" spans="1:5" x14ac:dyDescent="0.15">
      <c r="A24" t="s">
        <v>3159</v>
      </c>
      <c r="B24" t="s">
        <v>2921</v>
      </c>
    </row>
    <row r="25" spans="1:5" x14ac:dyDescent="0.15">
      <c r="A25" t="s">
        <v>2881</v>
      </c>
      <c r="B25" t="s">
        <v>3396</v>
      </c>
    </row>
    <row r="26" spans="1:5" x14ac:dyDescent="0.15">
      <c r="A26" t="s">
        <v>3160</v>
      </c>
      <c r="B26" s="6" t="s">
        <v>3530</v>
      </c>
    </row>
    <row r="27" spans="1:5" x14ac:dyDescent="0.15">
      <c r="A27" t="s">
        <v>2900</v>
      </c>
      <c r="B27" t="s">
        <v>2881</v>
      </c>
    </row>
    <row r="28" spans="1:5" x14ac:dyDescent="0.15">
      <c r="A28" t="s">
        <v>3161</v>
      </c>
      <c r="B28" t="s">
        <v>3397</v>
      </c>
    </row>
    <row r="29" spans="1:5" x14ac:dyDescent="0.15">
      <c r="B29" t="s">
        <v>2900</v>
      </c>
    </row>
    <row r="30" spans="1:5" x14ac:dyDescent="0.15">
      <c r="B30" t="s">
        <v>3398</v>
      </c>
      <c r="E30" t="s">
        <v>3162</v>
      </c>
    </row>
    <row r="31" spans="1:5" x14ac:dyDescent="0.15">
      <c r="E31" t="s">
        <v>3143</v>
      </c>
    </row>
    <row r="32" spans="1:5" x14ac:dyDescent="0.15">
      <c r="E32" t="s">
        <v>2879</v>
      </c>
    </row>
    <row r="33" spans="5:5" x14ac:dyDescent="0.15">
      <c r="E33" t="s">
        <v>2880</v>
      </c>
    </row>
    <row r="34" spans="5:5" x14ac:dyDescent="0.15">
      <c r="E34" t="s">
        <v>2881</v>
      </c>
    </row>
    <row r="35" spans="5:5" x14ac:dyDescent="0.15">
      <c r="E35" s="6" t="s">
        <v>3542</v>
      </c>
    </row>
    <row r="36" spans="5:5" x14ac:dyDescent="0.15">
      <c r="E36" t="s">
        <v>3163</v>
      </c>
    </row>
    <row r="37" spans="5:5" x14ac:dyDescent="0.15">
      <c r="E37" t="s">
        <v>2949</v>
      </c>
    </row>
    <row r="38" spans="5:5" x14ac:dyDescent="0.15">
      <c r="E38" t="s">
        <v>3164</v>
      </c>
    </row>
    <row r="39" spans="5:5" x14ac:dyDescent="0.15">
      <c r="E39" t="s">
        <v>3059</v>
      </c>
    </row>
    <row r="40" spans="5:5" x14ac:dyDescent="0.15">
      <c r="E40" t="s">
        <v>3146</v>
      </c>
    </row>
    <row r="41" spans="5:5" x14ac:dyDescent="0.15">
      <c r="E41" t="s">
        <v>3165</v>
      </c>
    </row>
    <row r="42" spans="5:5" x14ac:dyDescent="0.15">
      <c r="E42" t="s">
        <v>3166</v>
      </c>
    </row>
    <row r="43" spans="5:5" x14ac:dyDescent="0.15">
      <c r="E43" t="s">
        <v>3167</v>
      </c>
    </row>
    <row r="44" spans="5:5" x14ac:dyDescent="0.15">
      <c r="E44" t="s">
        <v>3168</v>
      </c>
    </row>
    <row r="45" spans="5:5" x14ac:dyDescent="0.15">
      <c r="E45" t="s">
        <v>3153</v>
      </c>
    </row>
    <row r="46" spans="5:5" x14ac:dyDescent="0.15">
      <c r="E46" t="s">
        <v>2919</v>
      </c>
    </row>
    <row r="47" spans="5:5" x14ac:dyDescent="0.15">
      <c r="E47" t="s">
        <v>3169</v>
      </c>
    </row>
    <row r="48" spans="5:5" x14ac:dyDescent="0.15">
      <c r="E48" s="6" t="s">
        <v>3543</v>
      </c>
    </row>
    <row r="49" spans="5:5" x14ac:dyDescent="0.15">
      <c r="E49" t="s">
        <v>3157</v>
      </c>
    </row>
    <row r="50" spans="5:5" x14ac:dyDescent="0.15">
      <c r="E50" t="s">
        <v>3158</v>
      </c>
    </row>
    <row r="51" spans="5:5" x14ac:dyDescent="0.15">
      <c r="E51" t="s">
        <v>2922</v>
      </c>
    </row>
    <row r="52" spans="5:5" x14ac:dyDescent="0.15">
      <c r="E52" t="s">
        <v>3159</v>
      </c>
    </row>
    <row r="53" spans="5:5" x14ac:dyDescent="0.15">
      <c r="E53" t="s">
        <v>3170</v>
      </c>
    </row>
    <row r="54" spans="5:5" x14ac:dyDescent="0.15">
      <c r="E54" t="s">
        <v>2881</v>
      </c>
    </row>
    <row r="55" spans="5:5" x14ac:dyDescent="0.15">
      <c r="E55" t="s">
        <v>3171</v>
      </c>
    </row>
    <row r="56" spans="5:5" x14ac:dyDescent="0.15">
      <c r="E56" t="s">
        <v>2900</v>
      </c>
    </row>
    <row r="57" spans="5:5" x14ac:dyDescent="0.15">
      <c r="E57" t="s">
        <v>3172</v>
      </c>
    </row>
    <row r="59" spans="5:5" x14ac:dyDescent="0.15">
      <c r="E59" t="s">
        <v>3173</v>
      </c>
    </row>
    <row r="60" spans="5:5" x14ac:dyDescent="0.15">
      <c r="E60" t="s">
        <v>3143</v>
      </c>
    </row>
    <row r="61" spans="5:5" x14ac:dyDescent="0.15">
      <c r="E61" t="s">
        <v>2879</v>
      </c>
    </row>
    <row r="62" spans="5:5" x14ac:dyDescent="0.15">
      <c r="E62" t="s">
        <v>2880</v>
      </c>
    </row>
    <row r="63" spans="5:5" x14ac:dyDescent="0.15">
      <c r="E63" t="s">
        <v>2881</v>
      </c>
    </row>
    <row r="64" spans="5:5" x14ac:dyDescent="0.15">
      <c r="E64" t="s">
        <v>3144</v>
      </c>
    </row>
    <row r="65" spans="5:5" x14ac:dyDescent="0.15">
      <c r="E65" t="s">
        <v>3174</v>
      </c>
    </row>
    <row r="66" spans="5:5" x14ac:dyDescent="0.15">
      <c r="E66" t="s">
        <v>3175</v>
      </c>
    </row>
    <row r="67" spans="5:5" x14ac:dyDescent="0.15">
      <c r="E67" t="s">
        <v>3176</v>
      </c>
    </row>
    <row r="68" spans="5:5" x14ac:dyDescent="0.15">
      <c r="E68" t="s">
        <v>3151</v>
      </c>
    </row>
    <row r="69" spans="5:5" x14ac:dyDescent="0.15">
      <c r="E69" t="s">
        <v>2915</v>
      </c>
    </row>
    <row r="70" spans="5:5" x14ac:dyDescent="0.15">
      <c r="E70" t="s">
        <v>3152</v>
      </c>
    </row>
    <row r="71" spans="5:5" x14ac:dyDescent="0.15">
      <c r="E71" t="s">
        <v>3153</v>
      </c>
    </row>
    <row r="72" spans="5:5" x14ac:dyDescent="0.15">
      <c r="E72" t="s">
        <v>3177</v>
      </c>
    </row>
    <row r="73" spans="5:5" x14ac:dyDescent="0.15">
      <c r="E73" t="s">
        <v>3178</v>
      </c>
    </row>
    <row r="74" spans="5:5" x14ac:dyDescent="0.15">
      <c r="E74" t="s">
        <v>3169</v>
      </c>
    </row>
    <row r="75" spans="5:5" x14ac:dyDescent="0.15">
      <c r="E75" t="s">
        <v>3179</v>
      </c>
    </row>
    <row r="76" spans="5:5" x14ac:dyDescent="0.15">
      <c r="E76" t="s">
        <v>3180</v>
      </c>
    </row>
    <row r="77" spans="5:5" x14ac:dyDescent="0.15">
      <c r="E77" t="s">
        <v>3181</v>
      </c>
    </row>
    <row r="78" spans="5:5" x14ac:dyDescent="0.15">
      <c r="E78" t="s">
        <v>3182</v>
      </c>
    </row>
    <row r="79" spans="5:5" x14ac:dyDescent="0.15">
      <c r="E79" t="s">
        <v>3183</v>
      </c>
    </row>
    <row r="80" spans="5:5" x14ac:dyDescent="0.15">
      <c r="E80" t="s">
        <v>2881</v>
      </c>
    </row>
    <row r="81" spans="5:5" x14ac:dyDescent="0.15">
      <c r="E81" t="s">
        <v>3184</v>
      </c>
    </row>
    <row r="82" spans="5:5" x14ac:dyDescent="0.15">
      <c r="E82" t="s">
        <v>2900</v>
      </c>
    </row>
    <row r="83" spans="5:5" x14ac:dyDescent="0.15">
      <c r="E83" t="s">
        <v>3185</v>
      </c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8"/>
  <sheetViews>
    <sheetView workbookViewId="0">
      <pane ySplit="1" topLeftCell="A2" activePane="bottomLeft" state="frozen"/>
      <selection activeCell="D50" sqref="D50"/>
      <selection pane="bottomLeft" activeCell="D50" sqref="D50"/>
    </sheetView>
  </sheetViews>
  <sheetFormatPr defaultColWidth="25" defaultRowHeight="14.25" x14ac:dyDescent="0.15"/>
  <sheetData>
    <row r="1" spans="1:6" x14ac:dyDescent="0.15">
      <c r="A1" s="10" t="s">
        <v>2958</v>
      </c>
      <c r="B1" s="10" t="s">
        <v>2961</v>
      </c>
      <c r="C1" s="8" t="s">
        <v>2928</v>
      </c>
      <c r="D1" s="9" t="s">
        <v>2955</v>
      </c>
      <c r="E1" s="13" t="s">
        <v>2958</v>
      </c>
      <c r="F1" s="13" t="s">
        <v>2961</v>
      </c>
    </row>
    <row r="2" spans="1:6" x14ac:dyDescent="0.15">
      <c r="A2" t="s">
        <v>3186</v>
      </c>
      <c r="B2" s="6" t="s">
        <v>3409</v>
      </c>
    </row>
    <row r="3" spans="1:6" x14ac:dyDescent="0.15">
      <c r="A3" t="s">
        <v>3187</v>
      </c>
      <c r="B3" t="s">
        <v>3187</v>
      </c>
    </row>
    <row r="4" spans="1:6" x14ac:dyDescent="0.15">
      <c r="A4" t="s">
        <v>2879</v>
      </c>
      <c r="B4" t="s">
        <v>2903</v>
      </c>
    </row>
    <row r="5" spans="1:6" x14ac:dyDescent="0.15">
      <c r="A5" t="s">
        <v>2880</v>
      </c>
      <c r="B5" t="s">
        <v>2881</v>
      </c>
    </row>
    <row r="6" spans="1:6" x14ac:dyDescent="0.15">
      <c r="A6" t="s">
        <v>2881</v>
      </c>
      <c r="B6" t="s">
        <v>3041</v>
      </c>
    </row>
    <row r="7" spans="1:6" x14ac:dyDescent="0.15">
      <c r="A7" t="s">
        <v>3188</v>
      </c>
      <c r="B7" t="s">
        <v>3399</v>
      </c>
    </row>
    <row r="8" spans="1:6" x14ac:dyDescent="0.15">
      <c r="A8" t="s">
        <v>3189</v>
      </c>
      <c r="B8" t="s">
        <v>3400</v>
      </c>
    </row>
    <row r="9" spans="1:6" x14ac:dyDescent="0.15">
      <c r="A9" t="s">
        <v>3098</v>
      </c>
      <c r="B9" t="s">
        <v>3401</v>
      </c>
    </row>
    <row r="10" spans="1:6" x14ac:dyDescent="0.15">
      <c r="A10" t="s">
        <v>3041</v>
      </c>
      <c r="B10" t="s">
        <v>3188</v>
      </c>
    </row>
    <row r="11" spans="1:6" x14ac:dyDescent="0.15">
      <c r="A11" t="s">
        <v>3190</v>
      </c>
      <c r="B11" t="s">
        <v>3190</v>
      </c>
    </row>
    <row r="12" spans="1:6" x14ac:dyDescent="0.15">
      <c r="A12" t="s">
        <v>3191</v>
      </c>
      <c r="B12" t="s">
        <v>3402</v>
      </c>
    </row>
    <row r="13" spans="1:6" x14ac:dyDescent="0.15">
      <c r="A13" t="s">
        <v>3192</v>
      </c>
      <c r="B13" t="s">
        <v>3194</v>
      </c>
    </row>
    <row r="14" spans="1:6" x14ac:dyDescent="0.15">
      <c r="A14" t="s">
        <v>3193</v>
      </c>
      <c r="B14" t="s">
        <v>3403</v>
      </c>
    </row>
    <row r="15" spans="1:6" x14ac:dyDescent="0.15">
      <c r="A15" t="s">
        <v>3194</v>
      </c>
      <c r="B15" t="s">
        <v>3192</v>
      </c>
    </row>
    <row r="16" spans="1:6" x14ac:dyDescent="0.15">
      <c r="A16" t="s">
        <v>2915</v>
      </c>
      <c r="B16" t="s">
        <v>3404</v>
      </c>
    </row>
    <row r="17" spans="1:2" x14ac:dyDescent="0.15">
      <c r="A17" t="s">
        <v>3195</v>
      </c>
      <c r="B17" t="s">
        <v>3331</v>
      </c>
    </row>
    <row r="18" spans="1:2" x14ac:dyDescent="0.15">
      <c r="A18" t="s">
        <v>3178</v>
      </c>
      <c r="B18" t="s">
        <v>3107</v>
      </c>
    </row>
    <row r="19" spans="1:2" x14ac:dyDescent="0.15">
      <c r="A19" t="s">
        <v>3107</v>
      </c>
      <c r="B19" t="s">
        <v>3405</v>
      </c>
    </row>
    <row r="20" spans="1:2" x14ac:dyDescent="0.15">
      <c r="A20" t="s">
        <v>3196</v>
      </c>
      <c r="B20" t="s">
        <v>3406</v>
      </c>
    </row>
    <row r="21" spans="1:2" x14ac:dyDescent="0.15">
      <c r="A21" t="s">
        <v>3197</v>
      </c>
      <c r="B21" t="s">
        <v>3197</v>
      </c>
    </row>
    <row r="22" spans="1:2" x14ac:dyDescent="0.15">
      <c r="A22" t="s">
        <v>3110</v>
      </c>
      <c r="B22" s="6" t="s">
        <v>3529</v>
      </c>
    </row>
    <row r="23" spans="1:2" x14ac:dyDescent="0.15">
      <c r="A23" t="s">
        <v>2881</v>
      </c>
      <c r="B23" t="s">
        <v>3110</v>
      </c>
    </row>
    <row r="24" spans="1:2" x14ac:dyDescent="0.15">
      <c r="A24" t="s">
        <v>3198</v>
      </c>
      <c r="B24" t="s">
        <v>2881</v>
      </c>
    </row>
    <row r="25" spans="1:2" x14ac:dyDescent="0.15">
      <c r="A25" t="s">
        <v>2900</v>
      </c>
      <c r="B25" t="s">
        <v>3407</v>
      </c>
    </row>
    <row r="26" spans="1:2" x14ac:dyDescent="0.15">
      <c r="A26" t="s">
        <v>3199</v>
      </c>
      <c r="B26" t="s">
        <v>2900</v>
      </c>
    </row>
    <row r="27" spans="1:2" x14ac:dyDescent="0.15">
      <c r="B27" t="s">
        <v>3408</v>
      </c>
    </row>
    <row r="28" spans="1:2" x14ac:dyDescent="0.15">
      <c r="A28" t="s">
        <v>3200</v>
      </c>
    </row>
    <row r="29" spans="1:2" x14ac:dyDescent="0.15">
      <c r="A29" t="s">
        <v>3187</v>
      </c>
    </row>
    <row r="30" spans="1:2" x14ac:dyDescent="0.15">
      <c r="A30" t="s">
        <v>2879</v>
      </c>
    </row>
    <row r="31" spans="1:2" x14ac:dyDescent="0.15">
      <c r="A31" t="s">
        <v>2880</v>
      </c>
    </row>
    <row r="32" spans="1:2" x14ac:dyDescent="0.15">
      <c r="A32" t="s">
        <v>2881</v>
      </c>
    </row>
    <row r="33" spans="1:1" x14ac:dyDescent="0.15">
      <c r="A33" t="s">
        <v>3201</v>
      </c>
    </row>
    <row r="34" spans="1:1" x14ac:dyDescent="0.15">
      <c r="A34" t="s">
        <v>3202</v>
      </c>
    </row>
    <row r="35" spans="1:1" x14ac:dyDescent="0.15">
      <c r="A35" t="s">
        <v>3190</v>
      </c>
    </row>
    <row r="36" spans="1:1" x14ac:dyDescent="0.15">
      <c r="A36" t="s">
        <v>3041</v>
      </c>
    </row>
    <row r="37" spans="1:1" x14ac:dyDescent="0.15">
      <c r="A37" t="s">
        <v>3203</v>
      </c>
    </row>
    <row r="38" spans="1:1" x14ac:dyDescent="0.15">
      <c r="A38" t="s">
        <v>3204</v>
      </c>
    </row>
    <row r="39" spans="1:1" x14ac:dyDescent="0.15">
      <c r="A39" t="s">
        <v>2949</v>
      </c>
    </row>
    <row r="40" spans="1:1" x14ac:dyDescent="0.15">
      <c r="A40" t="s">
        <v>3205</v>
      </c>
    </row>
    <row r="41" spans="1:1" x14ac:dyDescent="0.15">
      <c r="A41" t="s">
        <v>3206</v>
      </c>
    </row>
    <row r="42" spans="1:1" x14ac:dyDescent="0.15">
      <c r="A42" t="s">
        <v>3207</v>
      </c>
    </row>
    <row r="43" spans="1:1" x14ac:dyDescent="0.15">
      <c r="A43" t="s">
        <v>3208</v>
      </c>
    </row>
    <row r="44" spans="1:1" x14ac:dyDescent="0.15">
      <c r="A44" t="s">
        <v>3194</v>
      </c>
    </row>
    <row r="45" spans="1:1" x14ac:dyDescent="0.15">
      <c r="A45" t="s">
        <v>3209</v>
      </c>
    </row>
    <row r="46" spans="1:1" x14ac:dyDescent="0.15">
      <c r="A46" t="s">
        <v>3210</v>
      </c>
    </row>
    <row r="47" spans="1:1" x14ac:dyDescent="0.15">
      <c r="A47" t="s">
        <v>3197</v>
      </c>
    </row>
    <row r="48" spans="1:1" x14ac:dyDescent="0.15">
      <c r="A48" t="s">
        <v>3196</v>
      </c>
    </row>
    <row r="49" spans="1:1" x14ac:dyDescent="0.15">
      <c r="A49" t="s">
        <v>3211</v>
      </c>
    </row>
    <row r="50" spans="1:1" x14ac:dyDescent="0.15">
      <c r="A50" t="s">
        <v>2881</v>
      </c>
    </row>
    <row r="51" spans="1:1" x14ac:dyDescent="0.15">
      <c r="A51" t="s">
        <v>3212</v>
      </c>
    </row>
    <row r="52" spans="1:1" x14ac:dyDescent="0.15">
      <c r="A52" t="s">
        <v>2900</v>
      </c>
    </row>
    <row r="53" spans="1:1" x14ac:dyDescent="0.15">
      <c r="A53" t="s">
        <v>3213</v>
      </c>
    </row>
    <row r="55" spans="1:1" x14ac:dyDescent="0.15">
      <c r="A55" t="s">
        <v>3214</v>
      </c>
    </row>
    <row r="56" spans="1:1" x14ac:dyDescent="0.15">
      <c r="A56" t="s">
        <v>3187</v>
      </c>
    </row>
    <row r="57" spans="1:1" x14ac:dyDescent="0.15">
      <c r="A57" t="s">
        <v>2879</v>
      </c>
    </row>
    <row r="58" spans="1:1" x14ac:dyDescent="0.15">
      <c r="A58" t="s">
        <v>2880</v>
      </c>
    </row>
    <row r="59" spans="1:1" x14ac:dyDescent="0.15">
      <c r="A59" t="s">
        <v>2881</v>
      </c>
    </row>
    <row r="60" spans="1:1" x14ac:dyDescent="0.15">
      <c r="A60" t="s">
        <v>3215</v>
      </c>
    </row>
    <row r="61" spans="1:1" x14ac:dyDescent="0.15">
      <c r="A61" t="s">
        <v>3202</v>
      </c>
    </row>
    <row r="62" spans="1:1" x14ac:dyDescent="0.15">
      <c r="A62" t="s">
        <v>3041</v>
      </c>
    </row>
    <row r="63" spans="1:1" x14ac:dyDescent="0.15">
      <c r="A63" t="s">
        <v>3190</v>
      </c>
    </row>
    <row r="64" spans="1:1" x14ac:dyDescent="0.15">
      <c r="A64" t="s">
        <v>3042</v>
      </c>
    </row>
    <row r="65" spans="1:1" x14ac:dyDescent="0.15">
      <c r="A65" t="s">
        <v>3192</v>
      </c>
    </row>
    <row r="66" spans="1:1" x14ac:dyDescent="0.15">
      <c r="A66" t="s">
        <v>3194</v>
      </c>
    </row>
    <row r="67" spans="1:1" x14ac:dyDescent="0.15">
      <c r="A67" t="s">
        <v>3208</v>
      </c>
    </row>
    <row r="68" spans="1:1" x14ac:dyDescent="0.15">
      <c r="A68" t="s">
        <v>3195</v>
      </c>
    </row>
    <row r="69" spans="1:1" x14ac:dyDescent="0.15">
      <c r="A69" t="s">
        <v>2915</v>
      </c>
    </row>
    <row r="70" spans="1:1" x14ac:dyDescent="0.15">
      <c r="A70" t="s">
        <v>3216</v>
      </c>
    </row>
    <row r="71" spans="1:1" x14ac:dyDescent="0.15">
      <c r="A71" t="s">
        <v>3210</v>
      </c>
    </row>
    <row r="72" spans="1:1" x14ac:dyDescent="0.15">
      <c r="A72" t="s">
        <v>2917</v>
      </c>
    </row>
    <row r="73" spans="1:1" x14ac:dyDescent="0.15">
      <c r="A73" t="s">
        <v>3197</v>
      </c>
    </row>
    <row r="74" spans="1:1" x14ac:dyDescent="0.15">
      <c r="A74" t="s">
        <v>3178</v>
      </c>
    </row>
    <row r="75" spans="1:1" x14ac:dyDescent="0.15">
      <c r="A75" t="s">
        <v>3196</v>
      </c>
    </row>
    <row r="76" spans="1:1" x14ac:dyDescent="0.15">
      <c r="A76" t="s">
        <v>2921</v>
      </c>
    </row>
    <row r="77" spans="1:1" x14ac:dyDescent="0.15">
      <c r="A77" t="s">
        <v>2881</v>
      </c>
    </row>
    <row r="78" spans="1:1" x14ac:dyDescent="0.15">
      <c r="A78" t="s">
        <v>3217</v>
      </c>
    </row>
    <row r="79" spans="1:1" x14ac:dyDescent="0.15">
      <c r="A79" t="s">
        <v>2900</v>
      </c>
    </row>
    <row r="80" spans="1:1" x14ac:dyDescent="0.15">
      <c r="A80" t="s">
        <v>3218</v>
      </c>
    </row>
    <row r="82" spans="1:1" x14ac:dyDescent="0.15">
      <c r="A82" t="s">
        <v>3219</v>
      </c>
    </row>
    <row r="83" spans="1:1" x14ac:dyDescent="0.15">
      <c r="A83" t="s">
        <v>3187</v>
      </c>
    </row>
    <row r="84" spans="1:1" x14ac:dyDescent="0.15">
      <c r="A84" t="s">
        <v>2879</v>
      </c>
    </row>
    <row r="85" spans="1:1" x14ac:dyDescent="0.15">
      <c r="A85" t="s">
        <v>2880</v>
      </c>
    </row>
    <row r="86" spans="1:1" x14ac:dyDescent="0.15">
      <c r="A86" t="s">
        <v>2881</v>
      </c>
    </row>
    <row r="87" spans="1:1" x14ac:dyDescent="0.15">
      <c r="A87" t="s">
        <v>3201</v>
      </c>
    </row>
    <row r="88" spans="1:1" x14ac:dyDescent="0.15">
      <c r="A88" t="s">
        <v>3215</v>
      </c>
    </row>
    <row r="89" spans="1:1" x14ac:dyDescent="0.15">
      <c r="A89" t="s">
        <v>3220</v>
      </c>
    </row>
    <row r="90" spans="1:1" x14ac:dyDescent="0.15">
      <c r="A90" t="s">
        <v>3221</v>
      </c>
    </row>
    <row r="91" spans="1:1" x14ac:dyDescent="0.15">
      <c r="A91" t="s">
        <v>3188</v>
      </c>
    </row>
    <row r="92" spans="1:1" x14ac:dyDescent="0.15">
      <c r="A92" t="s">
        <v>3222</v>
      </c>
    </row>
    <row r="93" spans="1:1" x14ac:dyDescent="0.15">
      <c r="A93" t="s">
        <v>3223</v>
      </c>
    </row>
    <row r="94" spans="1:1" x14ac:dyDescent="0.15">
      <c r="A94" t="s">
        <v>3224</v>
      </c>
    </row>
    <row r="95" spans="1:1" x14ac:dyDescent="0.15">
      <c r="A95" t="s">
        <v>3225</v>
      </c>
    </row>
    <row r="96" spans="1:1" x14ac:dyDescent="0.15">
      <c r="A96" t="s">
        <v>3226</v>
      </c>
    </row>
    <row r="97" spans="1:1" x14ac:dyDescent="0.15">
      <c r="A97" t="s">
        <v>3227</v>
      </c>
    </row>
    <row r="98" spans="1:1" x14ac:dyDescent="0.15">
      <c r="A98" t="s">
        <v>3228</v>
      </c>
    </row>
    <row r="99" spans="1:1" x14ac:dyDescent="0.15">
      <c r="A99" t="s">
        <v>3168</v>
      </c>
    </row>
    <row r="100" spans="1:1" x14ac:dyDescent="0.15">
      <c r="A100" t="s">
        <v>3229</v>
      </c>
    </row>
    <row r="101" spans="1:1" x14ac:dyDescent="0.15">
      <c r="A101" t="s">
        <v>3230</v>
      </c>
    </row>
    <row r="102" spans="1:1" x14ac:dyDescent="0.15">
      <c r="A102" t="s">
        <v>3210</v>
      </c>
    </row>
    <row r="103" spans="1:1" x14ac:dyDescent="0.15">
      <c r="A103" t="s">
        <v>3231</v>
      </c>
    </row>
    <row r="104" spans="1:1" x14ac:dyDescent="0.15">
      <c r="A104" t="s">
        <v>3232</v>
      </c>
    </row>
    <row r="105" spans="1:1" x14ac:dyDescent="0.15">
      <c r="A105" t="s">
        <v>2881</v>
      </c>
    </row>
    <row r="106" spans="1:1" x14ac:dyDescent="0.15">
      <c r="A106" t="s">
        <v>3233</v>
      </c>
    </row>
    <row r="107" spans="1:1" x14ac:dyDescent="0.15">
      <c r="A107" t="s">
        <v>2900</v>
      </c>
    </row>
    <row r="108" spans="1:1" x14ac:dyDescent="0.15">
      <c r="A108" t="s">
        <v>3234</v>
      </c>
    </row>
  </sheetData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58"/>
  <sheetViews>
    <sheetView workbookViewId="0">
      <pane ySplit="1" topLeftCell="A40" activePane="bottomLeft" state="frozen"/>
      <selection activeCell="D50" sqref="D50"/>
      <selection pane="bottomLeft" activeCell="D50" sqref="D50"/>
    </sheetView>
  </sheetViews>
  <sheetFormatPr defaultColWidth="25" defaultRowHeight="14.25" x14ac:dyDescent="0.15"/>
  <sheetData>
    <row r="1" spans="1:6" x14ac:dyDescent="0.15">
      <c r="A1" s="10" t="s">
        <v>2958</v>
      </c>
      <c r="B1" s="10" t="s">
        <v>2961</v>
      </c>
      <c r="C1" s="8" t="s">
        <v>2928</v>
      </c>
      <c r="D1" s="9" t="s">
        <v>2955</v>
      </c>
      <c r="E1" s="13" t="s">
        <v>2958</v>
      </c>
      <c r="F1" s="13" t="s">
        <v>2961</v>
      </c>
    </row>
    <row r="2" spans="1:6" x14ac:dyDescent="0.15">
      <c r="A2" t="s">
        <v>3235</v>
      </c>
      <c r="B2" t="s">
        <v>3410</v>
      </c>
    </row>
    <row r="3" spans="1:6" x14ac:dyDescent="0.15">
      <c r="A3" t="s">
        <v>3236</v>
      </c>
      <c r="B3" t="s">
        <v>3236</v>
      </c>
    </row>
    <row r="4" spans="1:6" x14ac:dyDescent="0.15">
      <c r="A4" t="s">
        <v>2879</v>
      </c>
      <c r="B4" t="s">
        <v>2903</v>
      </c>
    </row>
    <row r="5" spans="1:6" x14ac:dyDescent="0.15">
      <c r="A5" s="6" t="s">
        <v>2880</v>
      </c>
      <c r="B5" t="s">
        <v>2881</v>
      </c>
    </row>
    <row r="6" spans="1:6" x14ac:dyDescent="0.15">
      <c r="A6" t="s">
        <v>2881</v>
      </c>
      <c r="B6" t="s">
        <v>3348</v>
      </c>
    </row>
    <row r="7" spans="1:6" x14ac:dyDescent="0.15">
      <c r="A7" t="s">
        <v>3237</v>
      </c>
      <c r="B7" t="s">
        <v>3411</v>
      </c>
    </row>
    <row r="8" spans="1:6" x14ac:dyDescent="0.15">
      <c r="A8" t="s">
        <v>3238</v>
      </c>
      <c r="B8" t="s">
        <v>3239</v>
      </c>
    </row>
    <row r="9" spans="1:6" x14ac:dyDescent="0.15">
      <c r="A9" t="s">
        <v>3239</v>
      </c>
      <c r="B9" t="s">
        <v>3412</v>
      </c>
    </row>
    <row r="10" spans="1:6" x14ac:dyDescent="0.15">
      <c r="A10" t="s">
        <v>3240</v>
      </c>
      <c r="B10" t="s">
        <v>3413</v>
      </c>
    </row>
    <row r="11" spans="1:6" x14ac:dyDescent="0.15">
      <c r="A11" t="s">
        <v>3241</v>
      </c>
      <c r="B11" t="s">
        <v>3414</v>
      </c>
    </row>
    <row r="12" spans="1:6" x14ac:dyDescent="0.15">
      <c r="A12" t="s">
        <v>3120</v>
      </c>
      <c r="B12" t="s">
        <v>3415</v>
      </c>
    </row>
    <row r="13" spans="1:6" x14ac:dyDescent="0.15">
      <c r="A13" t="s">
        <v>3119</v>
      </c>
      <c r="B13" t="s">
        <v>3241</v>
      </c>
    </row>
    <row r="14" spans="1:6" x14ac:dyDescent="0.15">
      <c r="A14" t="s">
        <v>2917</v>
      </c>
      <c r="B14" t="s">
        <v>3416</v>
      </c>
    </row>
    <row r="15" spans="1:6" x14ac:dyDescent="0.15">
      <c r="A15" t="s">
        <v>3242</v>
      </c>
      <c r="B15" t="s">
        <v>3417</v>
      </c>
    </row>
    <row r="16" spans="1:6" x14ac:dyDescent="0.15">
      <c r="A16" t="s">
        <v>3243</v>
      </c>
      <c r="B16" t="s">
        <v>3418</v>
      </c>
    </row>
    <row r="17" spans="1:5" x14ac:dyDescent="0.15">
      <c r="A17" t="s">
        <v>3244</v>
      </c>
      <c r="B17" t="s">
        <v>3419</v>
      </c>
    </row>
    <row r="18" spans="1:5" x14ac:dyDescent="0.15">
      <c r="A18" t="s">
        <v>3245</v>
      </c>
      <c r="B18" t="s">
        <v>3045</v>
      </c>
    </row>
    <row r="19" spans="1:5" x14ac:dyDescent="0.15">
      <c r="A19" t="s">
        <v>3246</v>
      </c>
      <c r="B19" t="s">
        <v>2972</v>
      </c>
    </row>
    <row r="20" spans="1:5" x14ac:dyDescent="0.15">
      <c r="A20" t="s">
        <v>3247</v>
      </c>
      <c r="B20" t="s">
        <v>3420</v>
      </c>
    </row>
    <row r="21" spans="1:5" x14ac:dyDescent="0.15">
      <c r="A21" t="s">
        <v>3248</v>
      </c>
      <c r="B21" t="s">
        <v>3245</v>
      </c>
    </row>
    <row r="22" spans="1:5" x14ac:dyDescent="0.15">
      <c r="A22" t="s">
        <v>3249</v>
      </c>
      <c r="B22" t="s">
        <v>3250</v>
      </c>
    </row>
    <row r="23" spans="1:5" x14ac:dyDescent="0.15">
      <c r="A23" s="6" t="s">
        <v>3531</v>
      </c>
      <c r="B23" t="s">
        <v>2881</v>
      </c>
    </row>
    <row r="24" spans="1:5" x14ac:dyDescent="0.15">
      <c r="A24" t="s">
        <v>2921</v>
      </c>
      <c r="B24" t="s">
        <v>3421</v>
      </c>
    </row>
    <row r="25" spans="1:5" x14ac:dyDescent="0.15">
      <c r="A25" t="s">
        <v>3250</v>
      </c>
      <c r="B25" t="s">
        <v>2900</v>
      </c>
    </row>
    <row r="26" spans="1:5" x14ac:dyDescent="0.15">
      <c r="A26" t="s">
        <v>2881</v>
      </c>
      <c r="B26" t="s">
        <v>3422</v>
      </c>
    </row>
    <row r="27" spans="1:5" x14ac:dyDescent="0.15">
      <c r="A27" t="s">
        <v>3251</v>
      </c>
    </row>
    <row r="28" spans="1:5" x14ac:dyDescent="0.15">
      <c r="A28" t="s">
        <v>2900</v>
      </c>
    </row>
    <row r="29" spans="1:5" x14ac:dyDescent="0.15">
      <c r="A29" t="s">
        <v>3252</v>
      </c>
    </row>
    <row r="31" spans="1:5" x14ac:dyDescent="0.15">
      <c r="E31" t="s">
        <v>3253</v>
      </c>
    </row>
    <row r="32" spans="1:5" x14ac:dyDescent="0.15">
      <c r="E32" t="s">
        <v>3236</v>
      </c>
    </row>
    <row r="33" spans="5:5" x14ac:dyDescent="0.15">
      <c r="E33" t="s">
        <v>2879</v>
      </c>
    </row>
    <row r="34" spans="5:5" x14ac:dyDescent="0.15">
      <c r="E34" t="s">
        <v>2880</v>
      </c>
    </row>
    <row r="35" spans="5:5" x14ac:dyDescent="0.15">
      <c r="E35" t="s">
        <v>2881</v>
      </c>
    </row>
    <row r="36" spans="5:5" x14ac:dyDescent="0.15">
      <c r="E36" t="s">
        <v>3222</v>
      </c>
    </row>
    <row r="37" spans="5:5" x14ac:dyDescent="0.15">
      <c r="E37" t="s">
        <v>3254</v>
      </c>
    </row>
    <row r="38" spans="5:5" x14ac:dyDescent="0.15">
      <c r="E38" t="s">
        <v>3042</v>
      </c>
    </row>
    <row r="39" spans="5:5" x14ac:dyDescent="0.15">
      <c r="E39" t="s">
        <v>2913</v>
      </c>
    </row>
    <row r="40" spans="5:5" x14ac:dyDescent="0.15">
      <c r="E40" t="s">
        <v>3255</v>
      </c>
    </row>
    <row r="41" spans="5:5" x14ac:dyDescent="0.15">
      <c r="E41" t="s">
        <v>3168</v>
      </c>
    </row>
    <row r="42" spans="5:5" x14ac:dyDescent="0.15">
      <c r="E42" t="s">
        <v>3150</v>
      </c>
    </row>
    <row r="43" spans="5:5" x14ac:dyDescent="0.15">
      <c r="E43" t="s">
        <v>3256</v>
      </c>
    </row>
    <row r="44" spans="5:5" x14ac:dyDescent="0.15">
      <c r="E44" t="s">
        <v>3257</v>
      </c>
    </row>
    <row r="45" spans="5:5" x14ac:dyDescent="0.15">
      <c r="E45" t="s">
        <v>3258</v>
      </c>
    </row>
    <row r="46" spans="5:5" x14ac:dyDescent="0.15">
      <c r="E46" t="s">
        <v>3259</v>
      </c>
    </row>
    <row r="47" spans="5:5" x14ac:dyDescent="0.15">
      <c r="E47" t="s">
        <v>3260</v>
      </c>
    </row>
    <row r="48" spans="5:5" x14ac:dyDescent="0.15">
      <c r="E48" t="s">
        <v>2917</v>
      </c>
    </row>
    <row r="49" spans="2:5" x14ac:dyDescent="0.15">
      <c r="E49" t="s">
        <v>3261</v>
      </c>
    </row>
    <row r="50" spans="2:5" x14ac:dyDescent="0.15">
      <c r="E50" t="s">
        <v>3088</v>
      </c>
    </row>
    <row r="51" spans="2:5" x14ac:dyDescent="0.15">
      <c r="E51" t="s">
        <v>3262</v>
      </c>
    </row>
    <row r="52" spans="2:5" x14ac:dyDescent="0.15">
      <c r="E52" t="s">
        <v>3263</v>
      </c>
    </row>
    <row r="53" spans="2:5" x14ac:dyDescent="0.15">
      <c r="E53" t="s">
        <v>3248</v>
      </c>
    </row>
    <row r="54" spans="2:5" x14ac:dyDescent="0.15">
      <c r="B54" s="6"/>
      <c r="E54" t="s">
        <v>3264</v>
      </c>
    </row>
    <row r="55" spans="2:5" x14ac:dyDescent="0.15">
      <c r="E55" t="s">
        <v>2881</v>
      </c>
    </row>
    <row r="56" spans="2:5" x14ac:dyDescent="0.15">
      <c r="E56" t="s">
        <v>3265</v>
      </c>
    </row>
    <row r="57" spans="2:5" x14ac:dyDescent="0.15">
      <c r="E57" t="s">
        <v>2900</v>
      </c>
    </row>
    <row r="58" spans="2:5" x14ac:dyDescent="0.15">
      <c r="E58" t="s">
        <v>3266</v>
      </c>
    </row>
  </sheetData>
  <phoneticPr fontId="1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"/>
  <sheetViews>
    <sheetView workbookViewId="0">
      <pane ySplit="1" topLeftCell="A2" activePane="bottomLeft" state="frozen"/>
      <selection activeCell="D50" sqref="D50"/>
      <selection pane="bottomLeft" activeCell="D50" sqref="D50"/>
    </sheetView>
  </sheetViews>
  <sheetFormatPr defaultColWidth="25" defaultRowHeight="14.25" x14ac:dyDescent="0.15"/>
  <sheetData>
    <row r="1" spans="1:6" x14ac:dyDescent="0.15">
      <c r="A1" s="10" t="s">
        <v>2957</v>
      </c>
      <c r="B1" s="10" t="s">
        <v>2961</v>
      </c>
      <c r="C1" s="8" t="s">
        <v>2928</v>
      </c>
      <c r="D1" s="9" t="s">
        <v>2954</v>
      </c>
      <c r="E1" s="13" t="s">
        <v>2958</v>
      </c>
      <c r="F1" s="13" t="s">
        <v>2961</v>
      </c>
    </row>
    <row r="2" spans="1:6" x14ac:dyDescent="0.15">
      <c r="A2" s="6" t="s">
        <v>3282</v>
      </c>
      <c r="B2" t="s">
        <v>3423</v>
      </c>
    </row>
    <row r="3" spans="1:6" x14ac:dyDescent="0.15">
      <c r="A3" t="s">
        <v>3267</v>
      </c>
      <c r="B3" t="s">
        <v>3267</v>
      </c>
    </row>
    <row r="4" spans="1:6" x14ac:dyDescent="0.15">
      <c r="A4" t="s">
        <v>2879</v>
      </c>
      <c r="B4" t="s">
        <v>2903</v>
      </c>
    </row>
    <row r="5" spans="1:6" x14ac:dyDescent="0.15">
      <c r="A5" t="s">
        <v>2880</v>
      </c>
      <c r="B5" t="s">
        <v>2881</v>
      </c>
    </row>
    <row r="6" spans="1:6" x14ac:dyDescent="0.15">
      <c r="A6" t="s">
        <v>2881</v>
      </c>
      <c r="B6" t="s">
        <v>3424</v>
      </c>
    </row>
    <row r="7" spans="1:6" x14ac:dyDescent="0.15">
      <c r="A7" t="s">
        <v>3268</v>
      </c>
      <c r="B7" t="s">
        <v>3425</v>
      </c>
    </row>
    <row r="8" spans="1:6" x14ac:dyDescent="0.15">
      <c r="A8" t="s">
        <v>3269</v>
      </c>
      <c r="B8" t="s">
        <v>3426</v>
      </c>
    </row>
    <row r="9" spans="1:6" x14ac:dyDescent="0.15">
      <c r="A9" t="s">
        <v>3270</v>
      </c>
      <c r="B9" t="s">
        <v>3427</v>
      </c>
    </row>
    <row r="10" spans="1:6" x14ac:dyDescent="0.15">
      <c r="A10" t="s">
        <v>3271</v>
      </c>
      <c r="B10" t="s">
        <v>3428</v>
      </c>
    </row>
    <row r="11" spans="1:6" x14ac:dyDescent="0.15">
      <c r="A11" t="s">
        <v>3272</v>
      </c>
      <c r="B11" t="s">
        <v>3429</v>
      </c>
    </row>
    <row r="12" spans="1:6" x14ac:dyDescent="0.15">
      <c r="A12" t="s">
        <v>3059</v>
      </c>
      <c r="B12" t="s">
        <v>3271</v>
      </c>
    </row>
    <row r="13" spans="1:6" x14ac:dyDescent="0.15">
      <c r="A13" t="s">
        <v>3273</v>
      </c>
      <c r="B13" t="s">
        <v>3430</v>
      </c>
    </row>
    <row r="14" spans="1:6" x14ac:dyDescent="0.15">
      <c r="A14" t="s">
        <v>3274</v>
      </c>
      <c r="B14" t="s">
        <v>3431</v>
      </c>
    </row>
    <row r="15" spans="1:6" x14ac:dyDescent="0.15">
      <c r="A15" t="s">
        <v>3275</v>
      </c>
      <c r="B15" t="s">
        <v>3168</v>
      </c>
    </row>
    <row r="16" spans="1:6" x14ac:dyDescent="0.15">
      <c r="A16" t="s">
        <v>3216</v>
      </c>
      <c r="B16" t="s">
        <v>3432</v>
      </c>
    </row>
    <row r="17" spans="1:2" x14ac:dyDescent="0.15">
      <c r="A17" t="s">
        <v>3276</v>
      </c>
      <c r="B17" t="s">
        <v>3433</v>
      </c>
    </row>
    <row r="18" spans="1:2" x14ac:dyDescent="0.15">
      <c r="A18" t="s">
        <v>3152</v>
      </c>
      <c r="B18" t="s">
        <v>3434</v>
      </c>
    </row>
    <row r="19" spans="1:2" x14ac:dyDescent="0.15">
      <c r="A19" t="s">
        <v>3245</v>
      </c>
      <c r="B19" t="s">
        <v>3435</v>
      </c>
    </row>
    <row r="20" spans="1:2" x14ac:dyDescent="0.15">
      <c r="A20" t="s">
        <v>3277</v>
      </c>
      <c r="B20" t="s">
        <v>3436</v>
      </c>
    </row>
    <row r="21" spans="1:2" x14ac:dyDescent="0.15">
      <c r="A21" t="s">
        <v>2921</v>
      </c>
      <c r="B21" t="s">
        <v>3045</v>
      </c>
    </row>
    <row r="22" spans="1:2" x14ac:dyDescent="0.15">
      <c r="A22" t="s">
        <v>3278</v>
      </c>
      <c r="B22" t="s">
        <v>3437</v>
      </c>
    </row>
    <row r="23" spans="1:2" x14ac:dyDescent="0.15">
      <c r="A23" t="s">
        <v>3279</v>
      </c>
      <c r="B23" t="s">
        <v>3438</v>
      </c>
    </row>
    <row r="24" spans="1:2" x14ac:dyDescent="0.15">
      <c r="A24" t="s">
        <v>2881</v>
      </c>
      <c r="B24" t="s">
        <v>3439</v>
      </c>
    </row>
    <row r="25" spans="1:2" x14ac:dyDescent="0.15">
      <c r="A25" t="s">
        <v>3280</v>
      </c>
      <c r="B25" t="s">
        <v>3440</v>
      </c>
    </row>
    <row r="26" spans="1:2" x14ac:dyDescent="0.15">
      <c r="A26" t="s">
        <v>2900</v>
      </c>
      <c r="B26" t="s">
        <v>3441</v>
      </c>
    </row>
    <row r="27" spans="1:2" x14ac:dyDescent="0.15">
      <c r="A27" t="s">
        <v>3281</v>
      </c>
      <c r="B27" t="s">
        <v>3442</v>
      </c>
    </row>
    <row r="28" spans="1:2" x14ac:dyDescent="0.15">
      <c r="B28" t="s">
        <v>3443</v>
      </c>
    </row>
    <row r="29" spans="1:2" x14ac:dyDescent="0.15">
      <c r="A29" t="s">
        <v>3283</v>
      </c>
      <c r="B29" t="s">
        <v>3297</v>
      </c>
    </row>
    <row r="30" spans="1:2" x14ac:dyDescent="0.15">
      <c r="A30" t="s">
        <v>3267</v>
      </c>
      <c r="B30" t="s">
        <v>3444</v>
      </c>
    </row>
    <row r="31" spans="1:2" x14ac:dyDescent="0.15">
      <c r="A31" t="s">
        <v>2879</v>
      </c>
      <c r="B31" t="s">
        <v>3445</v>
      </c>
    </row>
    <row r="32" spans="1:2" x14ac:dyDescent="0.15">
      <c r="A32" t="s">
        <v>2880</v>
      </c>
      <c r="B32" t="s">
        <v>3446</v>
      </c>
    </row>
    <row r="33" spans="1:2" x14ac:dyDescent="0.15">
      <c r="A33" t="s">
        <v>2881</v>
      </c>
      <c r="B33" t="s">
        <v>3447</v>
      </c>
    </row>
    <row r="34" spans="1:2" x14ac:dyDescent="0.15">
      <c r="A34" t="s">
        <v>3222</v>
      </c>
      <c r="B34" t="s">
        <v>3278</v>
      </c>
    </row>
    <row r="35" spans="1:2" x14ac:dyDescent="0.15">
      <c r="A35" t="s">
        <v>3284</v>
      </c>
      <c r="B35" t="s">
        <v>3448</v>
      </c>
    </row>
    <row r="36" spans="1:2" x14ac:dyDescent="0.15">
      <c r="A36" t="s">
        <v>3285</v>
      </c>
      <c r="B36" t="s">
        <v>2881</v>
      </c>
    </row>
    <row r="37" spans="1:2" x14ac:dyDescent="0.15">
      <c r="A37" t="s">
        <v>3041</v>
      </c>
      <c r="B37" t="s">
        <v>3449</v>
      </c>
    </row>
    <row r="38" spans="1:2" x14ac:dyDescent="0.15">
      <c r="A38" t="s">
        <v>3286</v>
      </c>
      <c r="B38" t="s">
        <v>2900</v>
      </c>
    </row>
    <row r="39" spans="1:2" x14ac:dyDescent="0.15">
      <c r="A39" t="s">
        <v>3287</v>
      </c>
      <c r="B39" t="s">
        <v>3450</v>
      </c>
    </row>
    <row r="40" spans="1:2" x14ac:dyDescent="0.15">
      <c r="A40" t="s">
        <v>3042</v>
      </c>
    </row>
    <row r="41" spans="1:2" x14ac:dyDescent="0.15">
      <c r="A41" t="s">
        <v>3193</v>
      </c>
      <c r="B41" t="s">
        <v>3283</v>
      </c>
    </row>
    <row r="42" spans="1:2" x14ac:dyDescent="0.15">
      <c r="A42" t="s">
        <v>2915</v>
      </c>
      <c r="B42" t="s">
        <v>3267</v>
      </c>
    </row>
    <row r="43" spans="1:2" x14ac:dyDescent="0.15">
      <c r="A43" t="s">
        <v>3216</v>
      </c>
      <c r="B43" t="s">
        <v>2903</v>
      </c>
    </row>
    <row r="44" spans="1:2" x14ac:dyDescent="0.15">
      <c r="A44" t="s">
        <v>2917</v>
      </c>
      <c r="B44" t="s">
        <v>2881</v>
      </c>
    </row>
    <row r="45" spans="1:2" x14ac:dyDescent="0.15">
      <c r="A45" t="s">
        <v>3288</v>
      </c>
      <c r="B45" t="s">
        <v>3287</v>
      </c>
    </row>
    <row r="46" spans="1:2" x14ac:dyDescent="0.15">
      <c r="A46" t="s">
        <v>3289</v>
      </c>
      <c r="B46" t="s">
        <v>3101</v>
      </c>
    </row>
    <row r="47" spans="1:2" x14ac:dyDescent="0.15">
      <c r="A47" t="s">
        <v>3107</v>
      </c>
      <c r="B47" t="s">
        <v>3284</v>
      </c>
    </row>
    <row r="48" spans="1:2" x14ac:dyDescent="0.15">
      <c r="A48" t="s">
        <v>3290</v>
      </c>
      <c r="B48" t="s">
        <v>3451</v>
      </c>
    </row>
    <row r="49" spans="1:2" x14ac:dyDescent="0.15">
      <c r="A49" t="s">
        <v>3278</v>
      </c>
      <c r="B49" t="s">
        <v>3285</v>
      </c>
    </row>
    <row r="50" spans="1:2" x14ac:dyDescent="0.15">
      <c r="A50" t="s">
        <v>2881</v>
      </c>
      <c r="B50" t="s">
        <v>3041</v>
      </c>
    </row>
    <row r="51" spans="1:2" x14ac:dyDescent="0.15">
      <c r="A51" t="s">
        <v>3291</v>
      </c>
      <c r="B51" t="s">
        <v>3286</v>
      </c>
    </row>
    <row r="52" spans="1:2" x14ac:dyDescent="0.15">
      <c r="A52" t="s">
        <v>2900</v>
      </c>
      <c r="B52" t="s">
        <v>3042</v>
      </c>
    </row>
    <row r="53" spans="1:2" x14ac:dyDescent="0.15">
      <c r="A53" t="s">
        <v>3292</v>
      </c>
      <c r="B53" t="s">
        <v>2915</v>
      </c>
    </row>
    <row r="54" spans="1:2" x14ac:dyDescent="0.15">
      <c r="B54" t="s">
        <v>3452</v>
      </c>
    </row>
    <row r="55" spans="1:2" x14ac:dyDescent="0.15">
      <c r="A55" t="s">
        <v>3293</v>
      </c>
      <c r="B55" t="s">
        <v>2917</v>
      </c>
    </row>
    <row r="56" spans="1:2" x14ac:dyDescent="0.15">
      <c r="A56" t="s">
        <v>3267</v>
      </c>
      <c r="B56" t="s">
        <v>3274</v>
      </c>
    </row>
    <row r="57" spans="1:2" x14ac:dyDescent="0.15">
      <c r="A57" t="s">
        <v>2879</v>
      </c>
      <c r="B57" t="s">
        <v>3290</v>
      </c>
    </row>
    <row r="58" spans="1:2" x14ac:dyDescent="0.15">
      <c r="A58" t="s">
        <v>2880</v>
      </c>
      <c r="B58" t="s">
        <v>3289</v>
      </c>
    </row>
    <row r="59" spans="1:2" x14ac:dyDescent="0.15">
      <c r="A59" t="s">
        <v>2881</v>
      </c>
      <c r="B59" t="s">
        <v>3250</v>
      </c>
    </row>
    <row r="60" spans="1:2" x14ac:dyDescent="0.15">
      <c r="A60" t="s">
        <v>3294</v>
      </c>
      <c r="B60" t="s">
        <v>3278</v>
      </c>
    </row>
    <row r="61" spans="1:2" x14ac:dyDescent="0.15">
      <c r="A61" t="s">
        <v>3285</v>
      </c>
      <c r="B61" t="s">
        <v>2881</v>
      </c>
    </row>
    <row r="62" spans="1:2" x14ac:dyDescent="0.15">
      <c r="A62" t="s">
        <v>3269</v>
      </c>
      <c r="B62" t="s">
        <v>3453</v>
      </c>
    </row>
    <row r="63" spans="1:2" x14ac:dyDescent="0.15">
      <c r="A63" t="s">
        <v>3268</v>
      </c>
      <c r="B63" t="s">
        <v>2900</v>
      </c>
    </row>
    <row r="64" spans="1:2" x14ac:dyDescent="0.15">
      <c r="A64" t="s">
        <v>2916</v>
      </c>
      <c r="B64" t="s">
        <v>3454</v>
      </c>
    </row>
    <row r="65" spans="1:2" x14ac:dyDescent="0.15">
      <c r="A65" t="s">
        <v>3295</v>
      </c>
    </row>
    <row r="66" spans="1:2" x14ac:dyDescent="0.15">
      <c r="A66" t="s">
        <v>3275</v>
      </c>
      <c r="B66" t="s">
        <v>3293</v>
      </c>
    </row>
    <row r="67" spans="1:2" x14ac:dyDescent="0.15">
      <c r="A67" t="s">
        <v>3273</v>
      </c>
      <c r="B67" t="s">
        <v>3267</v>
      </c>
    </row>
    <row r="68" spans="1:2" x14ac:dyDescent="0.15">
      <c r="A68" t="s">
        <v>3289</v>
      </c>
      <c r="B68" t="s">
        <v>2903</v>
      </c>
    </row>
    <row r="69" spans="1:2" x14ac:dyDescent="0.15">
      <c r="A69" s="6" t="s">
        <v>3534</v>
      </c>
      <c r="B69" t="s">
        <v>2881</v>
      </c>
    </row>
    <row r="70" spans="1:2" x14ac:dyDescent="0.15">
      <c r="A70" t="s">
        <v>3296</v>
      </c>
      <c r="B70" t="s">
        <v>3455</v>
      </c>
    </row>
    <row r="71" spans="1:2" x14ac:dyDescent="0.15">
      <c r="A71" t="s">
        <v>2935</v>
      </c>
      <c r="B71" t="s">
        <v>3456</v>
      </c>
    </row>
    <row r="72" spans="1:2" x14ac:dyDescent="0.15">
      <c r="A72" s="6" t="s">
        <v>3532</v>
      </c>
      <c r="B72" t="s">
        <v>3285</v>
      </c>
    </row>
    <row r="73" spans="1:2" x14ac:dyDescent="0.15">
      <c r="A73" t="s">
        <v>3297</v>
      </c>
      <c r="B73" t="s">
        <v>3294</v>
      </c>
    </row>
    <row r="74" spans="1:2" x14ac:dyDescent="0.15">
      <c r="A74" t="s">
        <v>3298</v>
      </c>
      <c r="B74" t="s">
        <v>3429</v>
      </c>
    </row>
    <row r="75" spans="1:2" x14ac:dyDescent="0.15">
      <c r="A75" t="s">
        <v>3278</v>
      </c>
      <c r="B75" t="s">
        <v>3268</v>
      </c>
    </row>
    <row r="76" spans="1:2" x14ac:dyDescent="0.15">
      <c r="A76" t="s">
        <v>3279</v>
      </c>
      <c r="B76" s="6" t="s">
        <v>3539</v>
      </c>
    </row>
    <row r="77" spans="1:2" x14ac:dyDescent="0.15">
      <c r="A77" t="s">
        <v>2881</v>
      </c>
      <c r="B77" t="s">
        <v>3436</v>
      </c>
    </row>
    <row r="78" spans="1:2" x14ac:dyDescent="0.15">
      <c r="A78" t="s">
        <v>3299</v>
      </c>
      <c r="B78" t="s">
        <v>3457</v>
      </c>
    </row>
    <row r="79" spans="1:2" x14ac:dyDescent="0.15">
      <c r="A79" t="s">
        <v>2900</v>
      </c>
      <c r="B79" t="s">
        <v>3434</v>
      </c>
    </row>
    <row r="80" spans="1:2" x14ac:dyDescent="0.15">
      <c r="A80" t="s">
        <v>3300</v>
      </c>
      <c r="B80" t="s">
        <v>3295</v>
      </c>
    </row>
    <row r="81" spans="2:2" x14ac:dyDescent="0.15">
      <c r="B81" t="s">
        <v>3331</v>
      </c>
    </row>
    <row r="82" spans="2:2" x14ac:dyDescent="0.15">
      <c r="B82" t="s">
        <v>2935</v>
      </c>
    </row>
    <row r="83" spans="2:2" x14ac:dyDescent="0.15">
      <c r="B83" s="6" t="s">
        <v>3532</v>
      </c>
    </row>
    <row r="84" spans="2:2" x14ac:dyDescent="0.15">
      <c r="B84" t="s">
        <v>3442</v>
      </c>
    </row>
    <row r="85" spans="2:2" x14ac:dyDescent="0.15">
      <c r="B85" t="s">
        <v>3441</v>
      </c>
    </row>
    <row r="86" spans="2:2" x14ac:dyDescent="0.15">
      <c r="B86" t="s">
        <v>3297</v>
      </c>
    </row>
    <row r="87" spans="2:2" x14ac:dyDescent="0.15">
      <c r="B87" t="s">
        <v>3298</v>
      </c>
    </row>
    <row r="88" spans="2:2" x14ac:dyDescent="0.15">
      <c r="B88" t="s">
        <v>3445</v>
      </c>
    </row>
    <row r="89" spans="2:2" x14ac:dyDescent="0.15">
      <c r="B89" t="s">
        <v>3447</v>
      </c>
    </row>
    <row r="90" spans="2:2" x14ac:dyDescent="0.15">
      <c r="B90" t="s">
        <v>3278</v>
      </c>
    </row>
    <row r="91" spans="2:2" x14ac:dyDescent="0.15">
      <c r="B91" t="s">
        <v>2881</v>
      </c>
    </row>
    <row r="92" spans="2:2" x14ac:dyDescent="0.15">
      <c r="B92" t="s">
        <v>3458</v>
      </c>
    </row>
    <row r="93" spans="2:2" x14ac:dyDescent="0.15">
      <c r="B93" t="s">
        <v>2900</v>
      </c>
    </row>
    <row r="94" spans="2:2" x14ac:dyDescent="0.15">
      <c r="B94" t="s">
        <v>3459</v>
      </c>
    </row>
  </sheetData>
  <phoneticPr fontId="6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workbookViewId="0">
      <pane ySplit="1" topLeftCell="A2" activePane="bottomLeft" state="frozen"/>
      <selection activeCell="D50" sqref="D50"/>
      <selection pane="bottomLeft" activeCell="D50" sqref="D50"/>
    </sheetView>
  </sheetViews>
  <sheetFormatPr defaultColWidth="25" defaultRowHeight="14.25" x14ac:dyDescent="0.15"/>
  <sheetData>
    <row r="1" spans="1:6" x14ac:dyDescent="0.15">
      <c r="A1" s="10" t="s">
        <v>2957</v>
      </c>
      <c r="B1" s="10" t="s">
        <v>2960</v>
      </c>
      <c r="C1" s="8" t="s">
        <v>2928</v>
      </c>
      <c r="D1" s="9" t="s">
        <v>2953</v>
      </c>
      <c r="E1" s="13" t="s">
        <v>2958</v>
      </c>
      <c r="F1" s="13" t="s">
        <v>2960</v>
      </c>
    </row>
    <row r="2" spans="1:6" x14ac:dyDescent="0.15">
      <c r="A2" t="s">
        <v>2906</v>
      </c>
      <c r="B2" t="s">
        <v>3460</v>
      </c>
    </row>
    <row r="3" spans="1:6" x14ac:dyDescent="0.15">
      <c r="A3" s="6" t="s">
        <v>3301</v>
      </c>
      <c r="B3" t="s">
        <v>3301</v>
      </c>
    </row>
    <row r="4" spans="1:6" x14ac:dyDescent="0.15">
      <c r="A4" t="s">
        <v>2879</v>
      </c>
      <c r="B4" t="s">
        <v>2903</v>
      </c>
    </row>
    <row r="5" spans="1:6" x14ac:dyDescent="0.15">
      <c r="A5" t="s">
        <v>2880</v>
      </c>
      <c r="B5" t="s">
        <v>2881</v>
      </c>
    </row>
    <row r="6" spans="1:6" x14ac:dyDescent="0.15">
      <c r="A6" t="s">
        <v>2881</v>
      </c>
      <c r="B6" t="s">
        <v>3461</v>
      </c>
    </row>
    <row r="7" spans="1:6" x14ac:dyDescent="0.15">
      <c r="A7" t="s">
        <v>2907</v>
      </c>
      <c r="B7" t="s">
        <v>3367</v>
      </c>
    </row>
    <row r="8" spans="1:6" x14ac:dyDescent="0.15">
      <c r="A8" t="s">
        <v>3302</v>
      </c>
      <c r="B8" t="s">
        <v>3188</v>
      </c>
    </row>
    <row r="9" spans="1:6" x14ac:dyDescent="0.15">
      <c r="A9" t="s">
        <v>3303</v>
      </c>
      <c r="B9" t="s">
        <v>3462</v>
      </c>
    </row>
    <row r="10" spans="1:6" x14ac:dyDescent="0.15">
      <c r="A10" t="s">
        <v>2909</v>
      </c>
      <c r="B10" t="s">
        <v>3463</v>
      </c>
    </row>
    <row r="11" spans="1:6" x14ac:dyDescent="0.15">
      <c r="A11" t="s">
        <v>3304</v>
      </c>
      <c r="B11" t="s">
        <v>3401</v>
      </c>
    </row>
    <row r="12" spans="1:6" x14ac:dyDescent="0.15">
      <c r="A12" t="s">
        <v>2908</v>
      </c>
      <c r="B12" t="s">
        <v>3464</v>
      </c>
    </row>
    <row r="13" spans="1:6" x14ac:dyDescent="0.15">
      <c r="A13" t="s">
        <v>3305</v>
      </c>
      <c r="B13" t="s">
        <v>3465</v>
      </c>
    </row>
    <row r="14" spans="1:6" x14ac:dyDescent="0.15">
      <c r="A14" t="s">
        <v>2915</v>
      </c>
      <c r="B14" t="s">
        <v>3466</v>
      </c>
    </row>
    <row r="15" spans="1:6" x14ac:dyDescent="0.15">
      <c r="A15" t="s">
        <v>2910</v>
      </c>
      <c r="B15" t="s">
        <v>3467</v>
      </c>
    </row>
    <row r="16" spans="1:6" x14ac:dyDescent="0.15">
      <c r="A16" t="s">
        <v>2912</v>
      </c>
      <c r="B16" t="s">
        <v>3468</v>
      </c>
    </row>
    <row r="17" spans="1:5" x14ac:dyDescent="0.15">
      <c r="A17" t="s">
        <v>3150</v>
      </c>
      <c r="B17" t="s">
        <v>3402</v>
      </c>
    </row>
    <row r="18" spans="1:5" x14ac:dyDescent="0.15">
      <c r="A18" t="s">
        <v>3306</v>
      </c>
      <c r="B18" t="s">
        <v>3469</v>
      </c>
    </row>
    <row r="19" spans="1:5" x14ac:dyDescent="0.15">
      <c r="A19" t="s">
        <v>2911</v>
      </c>
      <c r="B19" t="s">
        <v>3470</v>
      </c>
    </row>
    <row r="20" spans="1:5" x14ac:dyDescent="0.15">
      <c r="A20" t="s">
        <v>2916</v>
      </c>
      <c r="B20" t="s">
        <v>3471</v>
      </c>
    </row>
    <row r="21" spans="1:5" x14ac:dyDescent="0.15">
      <c r="A21" t="s">
        <v>2918</v>
      </c>
      <c r="B21" t="s">
        <v>3045</v>
      </c>
    </row>
    <row r="22" spans="1:5" x14ac:dyDescent="0.15">
      <c r="A22" t="s">
        <v>2919</v>
      </c>
      <c r="B22" t="s">
        <v>3197</v>
      </c>
    </row>
    <row r="23" spans="1:5" x14ac:dyDescent="0.15">
      <c r="A23" t="s">
        <v>2920</v>
      </c>
      <c r="B23" t="s">
        <v>3472</v>
      </c>
    </row>
    <row r="24" spans="1:5" x14ac:dyDescent="0.15">
      <c r="A24" t="s">
        <v>3307</v>
      </c>
      <c r="B24" t="s">
        <v>2881</v>
      </c>
    </row>
    <row r="25" spans="1:5" x14ac:dyDescent="0.15">
      <c r="A25" t="s">
        <v>2881</v>
      </c>
      <c r="B25" t="s">
        <v>3473</v>
      </c>
    </row>
    <row r="26" spans="1:5" x14ac:dyDescent="0.15">
      <c r="A26" t="s">
        <v>3308</v>
      </c>
      <c r="B26" t="s">
        <v>2900</v>
      </c>
    </row>
    <row r="27" spans="1:5" x14ac:dyDescent="0.15">
      <c r="A27" t="s">
        <v>2900</v>
      </c>
      <c r="B27" t="s">
        <v>3474</v>
      </c>
    </row>
    <row r="28" spans="1:5" x14ac:dyDescent="0.15">
      <c r="A28" t="s">
        <v>3309</v>
      </c>
    </row>
    <row r="29" spans="1:5" x14ac:dyDescent="0.15">
      <c r="E29" t="s">
        <v>3310</v>
      </c>
    </row>
    <row r="30" spans="1:5" x14ac:dyDescent="0.15">
      <c r="E30" t="s">
        <v>3301</v>
      </c>
    </row>
    <row r="31" spans="1:5" x14ac:dyDescent="0.15">
      <c r="E31" t="s">
        <v>2879</v>
      </c>
    </row>
    <row r="32" spans="1:5" x14ac:dyDescent="0.15">
      <c r="E32" t="s">
        <v>2880</v>
      </c>
    </row>
    <row r="33" spans="5:5" x14ac:dyDescent="0.15">
      <c r="E33" t="s">
        <v>2881</v>
      </c>
    </row>
    <row r="34" spans="5:5" x14ac:dyDescent="0.15">
      <c r="E34" t="s">
        <v>3311</v>
      </c>
    </row>
    <row r="35" spans="5:5" x14ac:dyDescent="0.15">
      <c r="E35" t="s">
        <v>3302</v>
      </c>
    </row>
    <row r="36" spans="5:5" x14ac:dyDescent="0.15">
      <c r="E36" t="s">
        <v>3304</v>
      </c>
    </row>
    <row r="37" spans="5:5" x14ac:dyDescent="0.15">
      <c r="E37" t="s">
        <v>3312</v>
      </c>
    </row>
    <row r="38" spans="5:5" x14ac:dyDescent="0.15">
      <c r="E38" t="s">
        <v>3305</v>
      </c>
    </row>
    <row r="39" spans="5:5" x14ac:dyDescent="0.15">
      <c r="E39" t="s">
        <v>2909</v>
      </c>
    </row>
    <row r="40" spans="5:5" x14ac:dyDescent="0.15">
      <c r="E40" t="s">
        <v>3313</v>
      </c>
    </row>
    <row r="41" spans="5:5" x14ac:dyDescent="0.15">
      <c r="E41" t="s">
        <v>3314</v>
      </c>
    </row>
    <row r="42" spans="5:5" x14ac:dyDescent="0.15">
      <c r="E42" t="s">
        <v>2911</v>
      </c>
    </row>
    <row r="43" spans="5:5" x14ac:dyDescent="0.15">
      <c r="E43" t="s">
        <v>2918</v>
      </c>
    </row>
    <row r="44" spans="5:5" x14ac:dyDescent="0.15">
      <c r="E44" t="s">
        <v>3315</v>
      </c>
    </row>
    <row r="45" spans="5:5" x14ac:dyDescent="0.15">
      <c r="E45" t="s">
        <v>3316</v>
      </c>
    </row>
    <row r="46" spans="5:5" x14ac:dyDescent="0.15">
      <c r="E46" t="s">
        <v>3317</v>
      </c>
    </row>
    <row r="47" spans="5:5" x14ac:dyDescent="0.15">
      <c r="E47" t="s">
        <v>2921</v>
      </c>
    </row>
    <row r="48" spans="5:5" x14ac:dyDescent="0.15">
      <c r="E48" t="s">
        <v>3318</v>
      </c>
    </row>
    <row r="49" spans="5:5" x14ac:dyDescent="0.15">
      <c r="E49" t="s">
        <v>3050</v>
      </c>
    </row>
    <row r="50" spans="5:5" x14ac:dyDescent="0.15">
      <c r="E50" t="s">
        <v>3319</v>
      </c>
    </row>
    <row r="51" spans="5:5" x14ac:dyDescent="0.15">
      <c r="E51" t="s">
        <v>3320</v>
      </c>
    </row>
    <row r="52" spans="5:5" x14ac:dyDescent="0.15">
      <c r="E52" t="s">
        <v>3321</v>
      </c>
    </row>
    <row r="53" spans="5:5" x14ac:dyDescent="0.15">
      <c r="E53" t="s">
        <v>3322</v>
      </c>
    </row>
    <row r="54" spans="5:5" x14ac:dyDescent="0.15">
      <c r="E54" t="s">
        <v>2881</v>
      </c>
    </row>
    <row r="55" spans="5:5" x14ac:dyDescent="0.15">
      <c r="E55" t="s">
        <v>3323</v>
      </c>
    </row>
    <row r="56" spans="5:5" x14ac:dyDescent="0.15">
      <c r="E56" t="s">
        <v>2900</v>
      </c>
    </row>
    <row r="57" spans="5:5" x14ac:dyDescent="0.15">
      <c r="E57" t="s">
        <v>3324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O38"/>
  <sheetViews>
    <sheetView workbookViewId="0">
      <selection activeCell="I45" sqref="I45"/>
    </sheetView>
  </sheetViews>
  <sheetFormatPr defaultColWidth="9" defaultRowHeight="12" x14ac:dyDescent="0.15"/>
  <cols>
    <col min="1" max="1" width="16.625" style="23" customWidth="1"/>
    <col min="2" max="37" width="6.125" style="24" customWidth="1"/>
    <col min="38" max="16384" width="9" style="24"/>
  </cols>
  <sheetData>
    <row r="1" spans="1:41" s="23" customFormat="1" x14ac:dyDescent="0.15">
      <c r="A1" s="63"/>
      <c r="B1" s="74" t="s">
        <v>214</v>
      </c>
      <c r="C1" s="74"/>
      <c r="D1" s="74"/>
      <c r="E1" s="74"/>
      <c r="F1" s="74" t="s">
        <v>4061</v>
      </c>
      <c r="G1" s="74"/>
      <c r="H1" s="74"/>
      <c r="I1" s="74"/>
      <c r="J1" s="75" t="s">
        <v>2874</v>
      </c>
      <c r="K1" s="74"/>
      <c r="L1" s="74"/>
      <c r="M1" s="74"/>
      <c r="N1" s="75" t="s">
        <v>2662</v>
      </c>
      <c r="O1" s="74"/>
      <c r="P1" s="74"/>
      <c r="Q1" s="74"/>
      <c r="R1" s="75" t="s">
        <v>2549</v>
      </c>
      <c r="S1" s="74"/>
      <c r="T1" s="74"/>
      <c r="U1" s="74"/>
      <c r="V1" s="74" t="s">
        <v>2818</v>
      </c>
      <c r="W1" s="74"/>
      <c r="X1" s="74"/>
      <c r="Y1" s="74"/>
      <c r="Z1" s="73" t="s">
        <v>1113</v>
      </c>
      <c r="AA1" s="73"/>
      <c r="AB1" s="73"/>
      <c r="AC1" s="73"/>
      <c r="AD1" s="73" t="s">
        <v>898</v>
      </c>
      <c r="AE1" s="73"/>
      <c r="AF1" s="73"/>
      <c r="AG1" s="73"/>
      <c r="AH1" s="73" t="s">
        <v>2875</v>
      </c>
      <c r="AI1" s="73"/>
      <c r="AJ1" s="73"/>
      <c r="AK1" s="73"/>
      <c r="AL1" s="73" t="s">
        <v>2876</v>
      </c>
      <c r="AM1" s="73"/>
      <c r="AN1" s="73"/>
      <c r="AO1" s="73"/>
    </row>
    <row r="2" spans="1:41" s="23" customFormat="1" x14ac:dyDescent="0.15">
      <c r="A2" s="63"/>
      <c r="B2" s="27" t="s">
        <v>24</v>
      </c>
      <c r="C2" s="27" t="s">
        <v>34</v>
      </c>
      <c r="D2" s="27" t="s">
        <v>231</v>
      </c>
      <c r="E2" s="27" t="s">
        <v>30</v>
      </c>
      <c r="F2" s="48" t="s">
        <v>24</v>
      </c>
      <c r="G2" s="48" t="s">
        <v>34</v>
      </c>
      <c r="H2" s="48" t="s">
        <v>231</v>
      </c>
      <c r="I2" s="48" t="s">
        <v>30</v>
      </c>
      <c r="J2" s="27" t="s">
        <v>24</v>
      </c>
      <c r="K2" s="27" t="s">
        <v>34</v>
      </c>
      <c r="L2" s="27" t="s">
        <v>231</v>
      </c>
      <c r="M2" s="27" t="s">
        <v>30</v>
      </c>
      <c r="N2" s="27" t="s">
        <v>24</v>
      </c>
      <c r="O2" s="27" t="s">
        <v>34</v>
      </c>
      <c r="P2" s="27" t="s">
        <v>231</v>
      </c>
      <c r="Q2" s="27" t="s">
        <v>30</v>
      </c>
      <c r="R2" s="27" t="s">
        <v>24</v>
      </c>
      <c r="S2" s="27" t="s">
        <v>34</v>
      </c>
      <c r="T2" s="27" t="s">
        <v>231</v>
      </c>
      <c r="U2" s="27" t="s">
        <v>30</v>
      </c>
      <c r="V2" s="27" t="s">
        <v>24</v>
      </c>
      <c r="W2" s="27" t="s">
        <v>34</v>
      </c>
      <c r="X2" s="27" t="s">
        <v>231</v>
      </c>
      <c r="Y2" s="27" t="s">
        <v>30</v>
      </c>
      <c r="Z2" s="28" t="s">
        <v>24</v>
      </c>
      <c r="AA2" s="28" t="s">
        <v>34</v>
      </c>
      <c r="AB2" s="28" t="s">
        <v>231</v>
      </c>
      <c r="AC2" s="28" t="s">
        <v>30</v>
      </c>
      <c r="AD2" s="28" t="s">
        <v>24</v>
      </c>
      <c r="AE2" s="28" t="s">
        <v>34</v>
      </c>
      <c r="AF2" s="28" t="s">
        <v>231</v>
      </c>
      <c r="AG2" s="28" t="s">
        <v>30</v>
      </c>
      <c r="AH2" s="28" t="s">
        <v>24</v>
      </c>
      <c r="AI2" s="28" t="s">
        <v>34</v>
      </c>
      <c r="AJ2" s="28" t="s">
        <v>231</v>
      </c>
      <c r="AK2" s="28" t="s">
        <v>30</v>
      </c>
      <c r="AL2" s="28" t="s">
        <v>24</v>
      </c>
      <c r="AM2" s="28" t="s">
        <v>34</v>
      </c>
      <c r="AN2" s="28" t="s">
        <v>231</v>
      </c>
      <c r="AO2" s="28" t="s">
        <v>30</v>
      </c>
    </row>
    <row r="3" spans="1:41" x14ac:dyDescent="0.15">
      <c r="A3" s="27" t="s">
        <v>1843</v>
      </c>
      <c r="B3" s="27">
        <f>SUMIFS(收藏进度!$B:$B,收藏进度!$H:$H,"普通",收藏进度!$E:$E,"经典",收藏进度!$B:$B,"&lt;=2")+2*COUNTIFS(收藏进度!$B:$B,"&gt;2",收藏进度!$H:$H,"普通",收藏进度!$E:$E,"经典")</f>
        <v>182</v>
      </c>
      <c r="C3" s="27">
        <f>SUMIFS(收藏进度!$B:$B,收藏进度!$H:$H,"稀有",收藏进度!$E:$E,"经典",收藏进度!$B:$B,"&lt;=2")+2*COUNTIFS(收藏进度!$B:$B,"&gt;2",收藏进度!$H:$H,"稀有",收藏进度!$E:$E,"经典")</f>
        <v>155</v>
      </c>
      <c r="D3" s="27">
        <f>SUMIFS(收藏进度!$B:$B,收藏进度!$H:$H,"史诗",收藏进度!$E:$E,"经典",收藏进度!$B:$B,"&lt;=2")+2*COUNTIFS(收藏进度!$B:$B,"&gt;2",收藏进度!$H:$H,"史诗",收藏进度!$E:$E,"经典")</f>
        <v>58</v>
      </c>
      <c r="E3" s="27">
        <f>SUMIFS(收藏进度!$B:$B,收藏进度!$H:$H,"传说",收藏进度!$E:$E,"经典",收藏进度!$B:$B,"&lt;=2")+2*COUNTIFS(收藏进度!$B:$B,"&gt;2",收藏进度!$H:$H,"传说",收藏进度!$E:$E,"经典")</f>
        <v>22</v>
      </c>
      <c r="F3" s="48">
        <f>SUMIFS(收藏进度!$B:$B,收藏进度!$H:$H,"普通",收藏进度!$E:$E,"砰砰计划",收藏进度!$B:$B,"&lt;=2")+2*COUNTIFS(收藏进度!$B:$B,"&gt;2",收藏进度!$H:$H,"普通",收藏进度!$E:$E,"砰砰计划")</f>
        <v>97</v>
      </c>
      <c r="G3" s="48">
        <f>SUMIFS(收藏进度!$B:$B,收藏进度!$H:$H,"稀有",收藏进度!$E:$E,"砰砰计划",收藏进度!$B:$B,"&lt;=2")+2*COUNTIFS(收藏进度!$B:$B,"&gt;2",收藏进度!$H:$H,"稀有",收藏进度!$E:$E,"砰砰计划")</f>
        <v>61</v>
      </c>
      <c r="H3" s="48">
        <f>SUMIFS(收藏进度!$B:$B,收藏进度!$H:$H,"史诗",收藏进度!$E:$E,"砰砰计划",收藏进度!$B:$B,"&lt;=2")+2*COUNTIFS(收藏进度!$B:$B,"&gt;2",收藏进度!$H:$H,"史诗",收藏进度!$E:$E,"砰砰计划")</f>
        <v>24</v>
      </c>
      <c r="I3" s="48">
        <f>SUMIFS(收藏进度!$B:$B,收藏进度!$H:$H,"传说",收藏进度!$E:$E,"砰砰计划",收藏进度!$B:$B,"&lt;=2")+2*COUNTIFS(收藏进度!$B:$B,"&gt;2",收藏进度!$H:$H,"传说",收藏进度!$E:$E,"砰砰计划")</f>
        <v>6</v>
      </c>
      <c r="J3" s="27">
        <f>SUMIFS(收藏进度!$B:$B,收藏进度!$H:$H,"普通",收藏进度!$E:$E,"女巫森林",收藏进度!$B:$B,"&lt;=2")+2*COUNTIFS(收藏进度!$B:$B,"&gt;2",收藏进度!$H:$H,"普通",收藏进度!$E:$E,"女巫森林")</f>
        <v>98</v>
      </c>
      <c r="K3" s="27">
        <f>SUMIFS(收藏进度!$B:$B,收藏进度!$H:$H,"稀有",收藏进度!$E:$E,"女巫森林",收藏进度!$B:$B,"&lt;=2")+2*COUNTIFS(收藏进度!$B:$B,"&gt;2",收藏进度!$H:$H,"稀有",收藏进度!$E:$E,"女巫森林")</f>
        <v>65</v>
      </c>
      <c r="L3" s="27">
        <f>SUMIFS(收藏进度!$B:$B,收藏进度!$H:$H,"史诗",收藏进度!$E:$E,"女巫森林",收藏进度!$B:$B,"&lt;=2")+2*COUNTIFS(收藏进度!$B:$B,"&gt;2",收藏进度!$H:$H,"史诗",收藏进度!$E:$E,"女巫森林")</f>
        <v>23</v>
      </c>
      <c r="M3" s="27">
        <f>SUMIFS(收藏进度!$B:$B,收藏进度!$H:$H,"传说",收藏进度!$E:$E,"女巫森林",收藏进度!$B:$B,"&lt;=2")+2*COUNTIFS(收藏进度!$B:$B,"&gt;2",收藏进度!$H:$H,"传说",收藏进度!$E:$E,"女巫森林")</f>
        <v>9</v>
      </c>
      <c r="N3" s="27">
        <f>SUMIFS(收藏进度!$B:$B,收藏进度!$H:$H,"普通",收藏进度!$E:$E,"狗头人",收藏进度!$B:$B,"&lt;=2")+2*COUNTIFS(收藏进度!$B:$B,"&gt;2",收藏进度!$H:$H,"普通",收藏进度!$E:$E,"狗头人")</f>
        <v>96</v>
      </c>
      <c r="O3" s="27">
        <f>SUMIFS(收藏进度!$B:$B,收藏进度!$H:$H,"稀有",收藏进度!$E:$E,"狗头人",收藏进度!$B:$B,"&lt;=2")+2*COUNTIFS(收藏进度!$B:$B,"&gt;2",收藏进度!$H:$H,"稀有",收藏进度!$E:$E,"狗头人")</f>
        <v>67</v>
      </c>
      <c r="P3" s="27">
        <f>SUMIFS(收藏进度!$B:$B,收藏进度!$H:$H,"史诗",收藏进度!$E:$E,"狗头人",收藏进度!$B:$B,"&lt;=2")+2*COUNTIFS(收藏进度!$B:$B,"&gt;2",收藏进度!$H:$H,"史诗",收藏进度!$E:$E,"狗头人")</f>
        <v>31</v>
      </c>
      <c r="Q3" s="27">
        <f>SUMIFS(收藏进度!$B:$B,收藏进度!$H:$H,"传说",收藏进度!$E:$E,"狗头人",收藏进度!$B:$B,"&lt;=2")+2*COUNTIFS(收藏进度!$B:$B,"&gt;2",收藏进度!$H:$H,"传说",收藏进度!$E:$E,"狗头人")</f>
        <v>12</v>
      </c>
      <c r="R3" s="27">
        <f>SUMIFS(收藏进度!$B:$B,收藏进度!$H:$H,"普通",收藏进度!$E:$E,"冰封王座",收藏进度!$B:$B,"&lt;=2")+2*COUNTIFS(收藏进度!$B:$B,"&gt;2",收藏进度!$H:$H,"普通",收藏进度!$E:$E,"冰封王座")</f>
        <v>96</v>
      </c>
      <c r="S3" s="27">
        <f>SUMIFS(收藏进度!$B:$B,收藏进度!$H:$H,"稀有",收藏进度!$E:$E,"冰封王座",收藏进度!$B:$B,"&lt;=2")+2*COUNTIFS(收藏进度!$B:$B,"&gt;2",收藏进度!$H:$H,"稀有",收藏进度!$E:$E,"冰封王座")</f>
        <v>70</v>
      </c>
      <c r="T3" s="27">
        <f>SUMIFS(收藏进度!$B:$B,收藏进度!$H:$H,"史诗",收藏进度!$E:$E,"冰封王座",收藏进度!$B:$B,"&lt;=2")+2*COUNTIFS(收藏进度!$B:$B,"&gt;2",收藏进度!$H:$H,"史诗",收藏进度!$E:$E,"冰封王座")</f>
        <v>31</v>
      </c>
      <c r="U3" s="27">
        <f>SUMIFS(收藏进度!$B:$B,收藏进度!$H:$H,"传说",收藏进度!$E:$E,"冰封王座",收藏进度!$B:$B,"&lt;=2")+2*COUNTIFS(收藏进度!$B:$B,"&gt;2",收藏进度!$H:$H,"传说",收藏进度!$E:$E,"冰封王座")</f>
        <v>12</v>
      </c>
      <c r="V3" s="27">
        <f>SUMIFS(收藏进度!$B:$B,收藏进度!$H:$H,"普通",收藏进度!$E:$E,"安戈洛",收藏进度!$B:$B,"&lt;=2")+2*COUNTIFS(收藏进度!$B:$B,"&gt;2",收藏进度!$H:$H,"普通",收藏进度!$E:$E,"安戈洛")</f>
        <v>98</v>
      </c>
      <c r="W3" s="27">
        <f>SUMIFS(收藏进度!$B:$B,收藏进度!$H:$H,"稀有",收藏进度!$E:$E,"安戈洛",收藏进度!$B:$B,"&lt;=2")+2*COUNTIFS(收藏进度!$B:$B,"&gt;2",收藏进度!$H:$H,"稀有",收藏进度!$E:$E,"安戈洛")</f>
        <v>67</v>
      </c>
      <c r="X3" s="27">
        <f>SUMIFS(收藏进度!$B:$B,收藏进度!$H:$H,"史诗",收藏进度!$E:$E,"安戈洛",收藏进度!$B:$B,"&lt;=2")+2*COUNTIFS(收藏进度!$B:$B,"&gt;2",收藏进度!$H:$H,"史诗",收藏进度!$E:$E,"安戈洛")</f>
        <v>28</v>
      </c>
      <c r="Y3" s="27">
        <f>SUMIFS(收藏进度!$B:$B,收藏进度!$H:$H,"传说",收藏进度!$E:$E,"安戈洛",收藏进度!$B:$B,"&lt;=2")+2*COUNTIFS(收藏进度!$B:$B,"&gt;2",收藏进度!$H:$H,"传说",收藏进度!$E:$E,"安戈洛")</f>
        <v>8</v>
      </c>
      <c r="Z3" s="28">
        <f>SUMIFS(收藏进度!$B:$B,收藏进度!$H:$H,"普通",收藏进度!$E:$E,"加基森",收藏进度!$B:$B,"&lt;=2")+2*COUNTIFS(收藏进度!$B:$B,"&gt;2",收藏进度!$H:$H,"普通",收藏进度!$E:$E,"加基森")</f>
        <v>94</v>
      </c>
      <c r="AA3" s="28">
        <f>SUMIFS(收藏进度!$B:$B,收藏进度!$H:$H,"稀有",收藏进度!$E:$E,"加基森",收藏进度!$B:$B,"&lt;=2")+2*COUNTIFS(收藏进度!$B:$B,"&gt;2",收藏进度!$H:$H,"稀有",收藏进度!$E:$E,"加基森")</f>
        <v>65</v>
      </c>
      <c r="AB3" s="28">
        <f>SUMIFS(收藏进度!$B:$B,收藏进度!$H:$H,"史诗",收藏进度!$E:$E,"加基森",收藏进度!$B:$B,"&lt;=2")+2*COUNTIFS(收藏进度!$B:$B,"&gt;2",收藏进度!$H:$H,"史诗",收藏进度!$E:$E,"加基森")</f>
        <v>19</v>
      </c>
      <c r="AC3" s="28">
        <f>SUMIFS(收藏进度!$B:$B,收藏进度!$H:$H,"传说",收藏进度!$E:$E,"加基森",收藏进度!$B:$B,"&lt;=2")+2*COUNTIFS(收藏进度!$B:$B,"&gt;2",收藏进度!$H:$H,"传说",收藏进度!$E:$E,"加基森")</f>
        <v>7</v>
      </c>
      <c r="AD3" s="28">
        <f>SUMIFS(收藏进度!$B:$B,收藏进度!$H:$H,"普通",收藏进度!$E:$E,"上古之神",收藏进度!$B:$B,"&lt;=2")+2*COUNTIFS(收藏进度!$B:$B,"&gt;2",收藏进度!$H:$H,"普通",收藏进度!$E:$E,"上古之神")</f>
        <v>100</v>
      </c>
      <c r="AE3" s="28">
        <f>SUMIFS(收藏进度!$B:$B,收藏进度!$H:$H,"稀有",收藏进度!$E:$E,"上古之神",收藏进度!$B:$B,"&lt;=2")+2*COUNTIFS(收藏进度!$B:$B,"&gt;2",收藏进度!$H:$H,"稀有",收藏进度!$E:$E,"上古之神")</f>
        <v>66</v>
      </c>
      <c r="AF3" s="28">
        <f>SUMIFS(收藏进度!$B:$B,收藏进度!$H:$H,"史诗",收藏进度!$E:$E,"上古之神",收藏进度!$B:$B,"&lt;=2")+2*COUNTIFS(收藏进度!$B:$B,"&gt;2",收藏进度!$H:$H,"史诗",收藏进度!$E:$E,"上古之神")</f>
        <v>22</v>
      </c>
      <c r="AG3" s="28">
        <f>SUMIFS(收藏进度!$B:$B,收藏进度!$H:$H,"传说",收藏进度!$E:$E,"上古之神",收藏进度!$B:$B,"&lt;=2")+2*COUNTIFS(收藏进度!$B:$B,"&gt;2",收藏进度!$H:$H,"传说",收藏进度!$E:$E,"上古之神")</f>
        <v>7</v>
      </c>
      <c r="AH3" s="28">
        <f>SUMIFS(收藏进度!$B:$B,收藏进度!$H:$H,"普通",收藏进度!$E:$E,"冠军的试炼",收藏进度!$B:$B,"&lt;=2")+2*COUNTIFS(收藏进度!$B:$B,"&gt;2",收藏进度!$H:$H,"普通",收藏进度!$E:$E,"冠军的试炼")</f>
        <v>95</v>
      </c>
      <c r="AI3" s="28">
        <f>SUMIFS(收藏进度!$B:$B,收藏进度!$H:$H,"稀有",收藏进度!$E:$E,"冠军的试炼",收藏进度!$B:$B,"&lt;=2")+2*COUNTIFS(收藏进度!$B:$B,"&gt;2",收藏进度!$H:$H,"稀有",收藏进度!$E:$E,"冠军的试炼")</f>
        <v>58</v>
      </c>
      <c r="AJ3" s="28">
        <f>SUMIFS(收藏进度!$B:$B,收藏进度!$H:$H,"史诗",收藏进度!$E:$E,"冠军的试炼",收藏进度!$B:$B,"&lt;=2")+2*COUNTIFS(收藏进度!$B:$B,"&gt;2",收藏进度!$H:$H,"史诗",收藏进度!$E:$E,"冠军的试炼")</f>
        <v>24</v>
      </c>
      <c r="AK3" s="28">
        <f>SUMIFS(收藏进度!$B:$B,收藏进度!$H:$H,"传说",收藏进度!$E:$E,"冠军的试炼",收藏进度!$B:$B,"&lt;=2")+2*COUNTIFS(收藏进度!$B:$B,"&gt;2",收藏进度!$H:$H,"传说",收藏进度!$E:$E,"冠军的试炼")</f>
        <v>6</v>
      </c>
      <c r="AL3" s="28">
        <f>SUMIFS(收藏进度!$B:$B,收藏进度!$H:$H,"普通",收藏进度!$E:$E,"地精大战侏儒",收藏进度!$B:$B,"&lt;=2")+2*COUNTIFS(收藏进度!$B:$B,"&gt;2",收藏进度!$H:$H,"普通",收藏进度!$E:$E,"地精大战侏儒")</f>
        <v>77</v>
      </c>
      <c r="AM3" s="28">
        <f>SUMIFS(收藏进度!$B:$B,收藏进度!$H:$H,"稀有",收藏进度!$E:$E,"地精大战侏儒",收藏进度!$B:$B,"&lt;=2")+2*COUNTIFS(收藏进度!$B:$B,"&gt;2",收藏进度!$H:$H,"稀有",收藏进度!$E:$E,"地精大战侏儒")</f>
        <v>45</v>
      </c>
      <c r="AN3" s="28">
        <f>SUMIFS(收藏进度!$B:$B,收藏进度!$H:$H,"史诗",收藏进度!$E:$E,"地精大战侏儒",收藏进度!$B:$B,"&lt;=2")+2*COUNTIFS(收藏进度!$B:$B,"&gt;2",收藏进度!$H:$H,"史诗",收藏进度!$E:$E,"地精大战侏儒")</f>
        <v>6</v>
      </c>
      <c r="AO3" s="28">
        <f>SUMIFS(收藏进度!$B:$B,收藏进度!$H:$H,"传说",收藏进度!$E:$E,"地精大战侏儒",收藏进度!$B:$B,"&lt;=2")+2*COUNTIFS(收藏进度!$B:$B,"&gt;2",收藏进度!$H:$H,"传说",收藏进度!$E:$E,"地精大战侏儒")</f>
        <v>4</v>
      </c>
    </row>
    <row r="4" spans="1:41" x14ac:dyDescent="0.15">
      <c r="A4" s="27" t="s">
        <v>1844</v>
      </c>
      <c r="B4" s="27">
        <f>COUNTIFS(收藏进度!$H:$H,"普通",收藏进度!$E:$E,"经典")*2</f>
        <v>182</v>
      </c>
      <c r="C4" s="27">
        <f>COUNTIFS(收藏进度!$H:$H,"稀有",收藏进度!$E:$E,"经典")*2</f>
        <v>158</v>
      </c>
      <c r="D4" s="27">
        <f>COUNTIFS(收藏进度!$H:$H,"史诗",收藏进度!$E:$E,"经典")*2</f>
        <v>70</v>
      </c>
      <c r="E4" s="27">
        <f>COUNTIFS(收藏进度!$H:$H,"传说",收藏进度!$E:$E,"经典")</f>
        <v>31</v>
      </c>
      <c r="F4" s="48">
        <f>COUNTIFS(收藏进度!$H:$H,"普通",收藏进度!$E:$E,"砰砰计划")*2</f>
        <v>98</v>
      </c>
      <c r="G4" s="48">
        <f>COUNTIFS(收藏进度!$H:$H,"稀有",收藏进度!$E:$E,"砰砰计划")*2</f>
        <v>72</v>
      </c>
      <c r="H4" s="48">
        <f>COUNTIFS(收藏进度!$H:$H,"史诗",收藏进度!$E:$E,"砰砰计划")*2</f>
        <v>54</v>
      </c>
      <c r="I4" s="48">
        <f>COUNTIFS(收藏进度!$H:$H,"传说",收藏进度!$E:$E,"砰砰计划")</f>
        <v>23</v>
      </c>
      <c r="J4" s="27">
        <f>COUNTIFS(收藏进度!$H:$H,"普通",收藏进度!$E:$E,"女巫森林")*2</f>
        <v>98</v>
      </c>
      <c r="K4" s="27">
        <f>COUNTIFS(收藏进度!$H:$H,"稀有",收藏进度!$E:$E,"女巫森林")*2</f>
        <v>72</v>
      </c>
      <c r="L4" s="27">
        <f>COUNTIFS(收藏进度!$H:$H,"史诗",收藏进度!$E:$E,"女巫森林")*2</f>
        <v>54</v>
      </c>
      <c r="M4" s="27">
        <f>COUNTIFS(收藏进度!$H:$H,"传说",收藏进度!$E:$E,"女巫森林")</f>
        <v>23</v>
      </c>
      <c r="N4" s="27">
        <f>COUNTIFS(收藏进度!$H:$H,"普通",收藏进度!$E:$E,"狗头人")*2</f>
        <v>98</v>
      </c>
      <c r="O4" s="27">
        <f>COUNTIFS(收藏进度!$H:$H,"稀有",收藏进度!$E:$E,"狗头人")*2</f>
        <v>72</v>
      </c>
      <c r="P4" s="27">
        <f>COUNTIFS(收藏进度!$H:$H,"史诗",收藏进度!$E:$E,"狗头人")*2</f>
        <v>54</v>
      </c>
      <c r="Q4" s="27">
        <f>COUNTIFS(收藏进度!$H:$H,"传说",收藏进度!$E:$E,"狗头人")</f>
        <v>23</v>
      </c>
      <c r="R4" s="27">
        <f>COUNTIFS(收藏进度!$H:$H,"普通",收藏进度!$E:$E,"冰封王座")*2</f>
        <v>98</v>
      </c>
      <c r="S4" s="27">
        <f>COUNTIFS(收藏进度!$H:$H,"稀有",收藏进度!$E:$E,"冰封王座")*2</f>
        <v>72</v>
      </c>
      <c r="T4" s="27">
        <f>COUNTIFS(收藏进度!$H:$H,"史诗",收藏进度!$E:$E,"冰封王座")*2</f>
        <v>54</v>
      </c>
      <c r="U4" s="27">
        <f>COUNTIFS(收藏进度!$H:$H,"传说",收藏进度!$E:$E,"冰封王座")</f>
        <v>23</v>
      </c>
      <c r="V4" s="27">
        <f>COUNTIFS(收藏进度!$H:$H,"普通",收藏进度!$E:$E,"安戈洛")*2</f>
        <v>98</v>
      </c>
      <c r="W4" s="27">
        <f>COUNTIFS(收藏进度!$H:$H,"稀有",收藏进度!$E:$E,"安戈洛")*2</f>
        <v>72</v>
      </c>
      <c r="X4" s="27">
        <f>COUNTIFS(收藏进度!$H:$H,"史诗",收藏进度!$E:$E,"安戈洛")*2</f>
        <v>54</v>
      </c>
      <c r="Y4" s="27">
        <f>COUNTIFS(收藏进度!$H:$H,"传说",收藏进度!$E:$E,"安戈洛")</f>
        <v>23</v>
      </c>
      <c r="Z4" s="28">
        <f>COUNTIFS(收藏进度!$H:$H,"普通",收藏进度!$E:$E,"加基森")*2</f>
        <v>98</v>
      </c>
      <c r="AA4" s="28">
        <f>COUNTIFS(收藏进度!$H:$H,"稀有",收藏进度!$E:$E,"加基森")*2</f>
        <v>72</v>
      </c>
      <c r="AB4" s="28">
        <f>COUNTIFS(收藏进度!$H:$H,"史诗",收藏进度!$E:$E,"加基森")*2</f>
        <v>54</v>
      </c>
      <c r="AC4" s="28">
        <f>COUNTIFS(收藏进度!$H:$H,"传说",收藏进度!$E:$E,"加基森")</f>
        <v>20</v>
      </c>
      <c r="AD4" s="28">
        <f>COUNTIFS(收藏进度!$H:$H,"普通",收藏进度!$E:$E,"上古之神")*2</f>
        <v>100</v>
      </c>
      <c r="AE4" s="28">
        <f>COUNTIFS(收藏进度!$H:$H,"稀有",收藏进度!$E:$E,"上古之神")*2</f>
        <v>72</v>
      </c>
      <c r="AF4" s="28">
        <f>COUNTIFS(收藏进度!$H:$H,"史诗",收藏进度!$E:$E,"上古之神")*2</f>
        <v>54</v>
      </c>
      <c r="AG4" s="28">
        <f>COUNTIFS(收藏进度!$H:$H,"传说",收藏进度!$E:$E,"上古之神")</f>
        <v>21</v>
      </c>
      <c r="AH4" s="28">
        <f>COUNTIFS(收藏进度!$H:$H,"普通",收藏进度!$E:$E,"冠军的试炼")*2</f>
        <v>98</v>
      </c>
      <c r="AI4" s="28">
        <f>COUNTIFS(收藏进度!$H:$H,"稀有",收藏进度!$E:$E,"冠军的试炼")*2</f>
        <v>72</v>
      </c>
      <c r="AJ4" s="28">
        <f>COUNTIFS(收藏进度!$H:$H,"史诗",收藏进度!$E:$E,"冠军的试炼")*2</f>
        <v>54</v>
      </c>
      <c r="AK4" s="28">
        <f>COUNTIFS(收藏进度!$H:$H,"传说",收藏进度!$E:$E,"冠军的试炼")</f>
        <v>20</v>
      </c>
      <c r="AL4" s="28">
        <f>COUNTIFS(收藏进度!$H:$H,"普通",收藏进度!$E:$E,"地精大战侏儒")*2</f>
        <v>80</v>
      </c>
      <c r="AM4" s="28">
        <f>COUNTIFS(收藏进度!$H:$H,"稀有",收藏进度!$E:$E,"地精大战侏儒")*2</f>
        <v>74</v>
      </c>
      <c r="AN4" s="28">
        <f>COUNTIFS(收藏进度!$H:$H,"史诗",收藏进度!$E:$E,"地精大战侏儒")*2</f>
        <v>52</v>
      </c>
      <c r="AO4" s="28">
        <f>COUNTIFS(收藏进度!$H:$H,"传说",收藏进度!$E:$E,"地精大战侏儒")</f>
        <v>20</v>
      </c>
    </row>
    <row r="5" spans="1:41" x14ac:dyDescent="0.15">
      <c r="A5" s="27" t="s">
        <v>1845</v>
      </c>
      <c r="B5" s="29">
        <f t="shared" ref="B5:AO5" si="0">B3/B4</f>
        <v>1</v>
      </c>
      <c r="C5" s="29">
        <f t="shared" si="0"/>
        <v>0.98101265822784811</v>
      </c>
      <c r="D5" s="29">
        <f t="shared" si="0"/>
        <v>0.82857142857142863</v>
      </c>
      <c r="E5" s="29">
        <f t="shared" si="0"/>
        <v>0.70967741935483875</v>
      </c>
      <c r="F5" s="29">
        <f t="shared" ref="F5:I5" si="1">F3/F4</f>
        <v>0.98979591836734693</v>
      </c>
      <c r="G5" s="29">
        <f t="shared" si="1"/>
        <v>0.84722222222222221</v>
      </c>
      <c r="H5" s="29">
        <f t="shared" si="1"/>
        <v>0.44444444444444442</v>
      </c>
      <c r="I5" s="29">
        <f t="shared" si="1"/>
        <v>0.2608695652173913</v>
      </c>
      <c r="J5" s="29">
        <f t="shared" si="0"/>
        <v>1</v>
      </c>
      <c r="K5" s="29">
        <f t="shared" si="0"/>
        <v>0.90277777777777779</v>
      </c>
      <c r="L5" s="29">
        <f t="shared" si="0"/>
        <v>0.42592592592592593</v>
      </c>
      <c r="M5" s="29">
        <f t="shared" si="0"/>
        <v>0.39130434782608697</v>
      </c>
      <c r="N5" s="29">
        <f t="shared" ref="N5:Q5" si="2">N3/N4</f>
        <v>0.97959183673469385</v>
      </c>
      <c r="O5" s="29">
        <f t="shared" si="2"/>
        <v>0.93055555555555558</v>
      </c>
      <c r="P5" s="29">
        <f t="shared" si="2"/>
        <v>0.57407407407407407</v>
      </c>
      <c r="Q5" s="29">
        <f t="shared" si="2"/>
        <v>0.52173913043478259</v>
      </c>
      <c r="R5" s="29">
        <f t="shared" si="0"/>
        <v>0.97959183673469385</v>
      </c>
      <c r="S5" s="29">
        <f t="shared" si="0"/>
        <v>0.97222222222222221</v>
      </c>
      <c r="T5" s="29">
        <f t="shared" si="0"/>
        <v>0.57407407407407407</v>
      </c>
      <c r="U5" s="29">
        <f t="shared" si="0"/>
        <v>0.52173913043478259</v>
      </c>
      <c r="V5" s="29">
        <f t="shared" ref="V5:Y5" si="3">V3/V4</f>
        <v>1</v>
      </c>
      <c r="W5" s="29">
        <f t="shared" si="3"/>
        <v>0.93055555555555558</v>
      </c>
      <c r="X5" s="29">
        <f t="shared" si="3"/>
        <v>0.51851851851851849</v>
      </c>
      <c r="Y5" s="29">
        <f t="shared" si="3"/>
        <v>0.34782608695652173</v>
      </c>
      <c r="Z5" s="30">
        <f t="shared" si="0"/>
        <v>0.95918367346938771</v>
      </c>
      <c r="AA5" s="30">
        <f t="shared" si="0"/>
        <v>0.90277777777777779</v>
      </c>
      <c r="AB5" s="30">
        <f t="shared" si="0"/>
        <v>0.35185185185185186</v>
      </c>
      <c r="AC5" s="30">
        <f t="shared" si="0"/>
        <v>0.35</v>
      </c>
      <c r="AD5" s="30">
        <f t="shared" si="0"/>
        <v>1</v>
      </c>
      <c r="AE5" s="30">
        <f t="shared" si="0"/>
        <v>0.91666666666666663</v>
      </c>
      <c r="AF5" s="30">
        <f t="shared" si="0"/>
        <v>0.40740740740740738</v>
      </c>
      <c r="AG5" s="30">
        <f t="shared" si="0"/>
        <v>0.33333333333333331</v>
      </c>
      <c r="AH5" s="30">
        <f t="shared" si="0"/>
        <v>0.96938775510204078</v>
      </c>
      <c r="AI5" s="30">
        <f t="shared" si="0"/>
        <v>0.80555555555555558</v>
      </c>
      <c r="AJ5" s="30">
        <f t="shared" si="0"/>
        <v>0.44444444444444442</v>
      </c>
      <c r="AK5" s="30">
        <f t="shared" si="0"/>
        <v>0.3</v>
      </c>
      <c r="AL5" s="30">
        <f t="shared" si="0"/>
        <v>0.96250000000000002</v>
      </c>
      <c r="AM5" s="30">
        <f t="shared" si="0"/>
        <v>0.60810810810810811</v>
      </c>
      <c r="AN5" s="30">
        <f t="shared" si="0"/>
        <v>0.11538461538461539</v>
      </c>
      <c r="AO5" s="30">
        <f t="shared" si="0"/>
        <v>0.2</v>
      </c>
    </row>
    <row r="6" spans="1:41" x14ac:dyDescent="0.15">
      <c r="A6" s="27" t="s">
        <v>1846</v>
      </c>
      <c r="B6" s="27">
        <f>SUMIFS(收藏进度!$C:$C,收藏进度!$H:$H,"普通",收藏进度!$E:$E,"经典")</f>
        <v>0</v>
      </c>
      <c r="C6" s="27">
        <f>SUMIFS(收藏进度!$C:$C,收藏进度!$H:$H,"稀有",收藏进度!$E:$E,"经典")</f>
        <v>0</v>
      </c>
      <c r="D6" s="27">
        <f>SUMIFS(收藏进度!$C:$C,收藏进度!$H:$H,"史诗",收藏进度!$E:$E,"经典")</f>
        <v>3</v>
      </c>
      <c r="E6" s="27">
        <f>SUMIFS(收藏进度!$C:$C,收藏进度!$H:$H,"传说",收藏进度!$E:$E,"经典")</f>
        <v>1</v>
      </c>
      <c r="F6" s="48">
        <f>SUMIFS(收藏进度!$C:$C,收藏进度!$H:$H,"普通",收藏进度!$E:$E,"砰砰计划")</f>
        <v>1</v>
      </c>
      <c r="G6" s="48">
        <f>SUMIFS(收藏进度!$C:$C,收藏进度!$H:$H,"稀有",收藏进度!$E:$E,"砰砰计划")</f>
        <v>5</v>
      </c>
      <c r="H6" s="48">
        <f>SUMIFS(收藏进度!$C:$C,收藏进度!$H:$H,"史诗",收藏进度!$E:$E,"砰砰计划")</f>
        <v>7</v>
      </c>
      <c r="I6" s="48">
        <f>SUMIFS(收藏进度!$C:$C,收藏进度!$H:$H,"传说",收藏进度!$E:$E,"砰砰计划")</f>
        <v>3</v>
      </c>
      <c r="J6" s="27">
        <f>SUMIFS(收藏进度!$C:$C,收藏进度!$H:$H,"普通",收藏进度!$E:$E,"女巫森林")</f>
        <v>0</v>
      </c>
      <c r="K6" s="27">
        <f>SUMIFS(收藏进度!$C:$C,收藏进度!$H:$H,"稀有",收藏进度!$E:$E,"女巫森林")</f>
        <v>1</v>
      </c>
      <c r="L6" s="27">
        <f>SUMIFS(收藏进度!$C:$C,收藏进度!$H:$H,"史诗",收藏进度!$E:$E,"女巫森林")</f>
        <v>6</v>
      </c>
      <c r="M6" s="27">
        <f>SUMIFS(收藏进度!$C:$C,收藏进度!$H:$H,"传说",收藏进度!$E:$E,"女巫森林")</f>
        <v>2</v>
      </c>
      <c r="N6" s="27">
        <f>SUMIFS(收藏进度!$C:$C,收藏进度!$H:$H,"普通",收藏进度!$E:$E,"狗头人")</f>
        <v>2</v>
      </c>
      <c r="O6" s="27">
        <f>SUMIFS(收藏进度!$C:$C,收藏进度!$H:$H,"稀有",收藏进度!$E:$E,"狗头人")</f>
        <v>1</v>
      </c>
      <c r="P6" s="27">
        <f>SUMIFS(收藏进度!$C:$C,收藏进度!$H:$H,"史诗",收藏进度!$E:$E,"狗头人")</f>
        <v>7</v>
      </c>
      <c r="Q6" s="27">
        <f>SUMIFS(收藏进度!$C:$C,收藏进度!$H:$H,"传说",收藏进度!$E:$E,"狗头人")</f>
        <v>0</v>
      </c>
      <c r="R6" s="27">
        <f>SUMIFS(收藏进度!$C:$C,收藏进度!$H:$H,"普通",收藏进度!$E:$E,"冰封王座")</f>
        <v>0</v>
      </c>
      <c r="S6" s="27">
        <f>SUMIFS(收藏进度!$C:$C,收藏进度!$H:$H,"稀有",收藏进度!$E:$E,"冰封王座")</f>
        <v>0</v>
      </c>
      <c r="T6" s="27">
        <f>SUMIFS(收藏进度!$C:$C,收藏进度!$H:$H,"史诗",收藏进度!$E:$E,"冰封王座")</f>
        <v>2</v>
      </c>
      <c r="U6" s="27">
        <f>SUMIFS(收藏进度!$C:$C,收藏进度!$H:$H,"传说",收藏进度!$E:$E,"冰封王座")</f>
        <v>0</v>
      </c>
      <c r="V6" s="27">
        <f>SUMIFS(收藏进度!$C:$C,收藏进度!$H:$H,"普通",收藏进度!$E:$E,"安戈洛")</f>
        <v>0</v>
      </c>
      <c r="W6" s="27">
        <f>SUMIFS(收藏进度!$C:$C,收藏进度!$H:$H,"稀有",收藏进度!$E:$E,"安戈洛")</f>
        <v>1</v>
      </c>
      <c r="X6" s="27">
        <f>SUMIFS(收藏进度!$C:$C,收藏进度!$H:$H,"史诗",收藏进度!$E:$E,"安戈洛")</f>
        <v>5</v>
      </c>
      <c r="Y6" s="27">
        <f>SUMIFS(收藏进度!$C:$C,收藏进度!$H:$H,"传说",收藏进度!$E:$E,"安戈洛")</f>
        <v>2</v>
      </c>
      <c r="Z6" s="28">
        <f>SUMIFS(收藏进度!$C:$C,收藏进度!$H:$H,"普通",收藏进度!$E:$E,"加基森")</f>
        <v>0</v>
      </c>
      <c r="AA6" s="28">
        <f>SUMIFS(收藏进度!$C:$C,收藏进度!$H:$H,"稀有",收藏进度!$E:$E,"加基森")</f>
        <v>0</v>
      </c>
      <c r="AB6" s="28">
        <f>SUMIFS(收藏进度!$C:$C,收藏进度!$H:$H,"史诗",收藏进度!$E:$E,"加基森")</f>
        <v>0</v>
      </c>
      <c r="AC6" s="28">
        <f>SUMIFS(收藏进度!$C:$C,收藏进度!$H:$H,"传说",收藏进度!$E:$E,"加基森")</f>
        <v>1</v>
      </c>
      <c r="AD6" s="28">
        <f>SUMIFS(收藏进度!$C:$C,收藏进度!$H:$H,"普通",收藏进度!$E:$E,"上古之神")</f>
        <v>0</v>
      </c>
      <c r="AE6" s="28">
        <f>SUMIFS(收藏进度!$C:$C,收藏进度!$H:$H,"稀有",收藏进度!$E:$E,"上古之神")</f>
        <v>0</v>
      </c>
      <c r="AF6" s="28">
        <f>SUMIFS(收藏进度!$C:$C,收藏进度!$H:$H,"史诗",收藏进度!$E:$E,"上古之神")</f>
        <v>0</v>
      </c>
      <c r="AG6" s="28">
        <f>SUMIFS(收藏进度!$C:$C,收藏进度!$H:$H,"传说",收藏进度!$E:$E,"上古之神")</f>
        <v>0</v>
      </c>
      <c r="AH6" s="28">
        <f>SUMIFS(收藏进度!$C:$C,收藏进度!$H:$H,"普通",收藏进度!$E:$E,"冠军的试炼")</f>
        <v>0</v>
      </c>
      <c r="AI6" s="28">
        <f>SUMIFS(收藏进度!$C:$C,收藏进度!$H:$H,"稀有",收藏进度!$E:$E,"冠军的试炼")</f>
        <v>1</v>
      </c>
      <c r="AJ6" s="28">
        <f>SUMIFS(收藏进度!$C:$C,收藏进度!$H:$H,"史诗",收藏进度!$E:$E,"冠军的试炼")</f>
        <v>0</v>
      </c>
      <c r="AK6" s="28">
        <f>SUMIFS(收藏进度!$C:$C,收藏进度!$H:$H,"传说",收藏进度!$E:$E,"冠军的试炼")</f>
        <v>0</v>
      </c>
      <c r="AL6" s="28">
        <f>SUMIFS(收藏进度!$C:$C,收藏进度!$H:$H,"普通",收藏进度!$E:$E,"地精大战侏儒")</f>
        <v>0</v>
      </c>
      <c r="AM6" s="28">
        <f>SUMIFS(收藏进度!$C:$C,收藏进度!$H:$H,"稀有",收藏进度!$E:$E,"地精大战侏儒")</f>
        <v>0</v>
      </c>
      <c r="AN6" s="28">
        <f>SUMIFS(收藏进度!$C:$C,收藏进度!$H:$H,"史诗",收藏进度!$E:$E,"地精大战侏儒")</f>
        <v>0</v>
      </c>
      <c r="AO6" s="28">
        <f>SUMIFS(收藏进度!$C:$C,收藏进度!$H:$H,"传说",收藏进度!$E:$E,"地精大战侏儒")</f>
        <v>0</v>
      </c>
    </row>
    <row r="7" spans="1:41" x14ac:dyDescent="0.15">
      <c r="A7" s="27" t="s">
        <v>1847</v>
      </c>
      <c r="B7" s="29">
        <f>B6/B4</f>
        <v>0</v>
      </c>
      <c r="C7" s="29">
        <f t="shared" ref="C7:AN7" si="4">C6/C4</f>
        <v>0</v>
      </c>
      <c r="D7" s="29">
        <f t="shared" si="4"/>
        <v>4.2857142857142858E-2</v>
      </c>
      <c r="E7" s="29">
        <f>IF(E3=E4,0,E6/(E4-E3))</f>
        <v>0.1111111111111111</v>
      </c>
      <c r="F7" s="29">
        <f t="shared" ref="F7:H7" si="5">F6/F4</f>
        <v>1.020408163265306E-2</v>
      </c>
      <c r="G7" s="29">
        <f t="shared" si="5"/>
        <v>6.9444444444444448E-2</v>
      </c>
      <c r="H7" s="29">
        <f t="shared" si="5"/>
        <v>0.12962962962962962</v>
      </c>
      <c r="I7" s="29">
        <f>IF(I3=I4,0,I6/(I4-I3))</f>
        <v>0.17647058823529413</v>
      </c>
      <c r="J7" s="29">
        <f t="shared" ref="J7:L7" si="6">J6/J4</f>
        <v>0</v>
      </c>
      <c r="K7" s="29">
        <f t="shared" si="6"/>
        <v>1.3888888888888888E-2</v>
      </c>
      <c r="L7" s="29">
        <f t="shared" si="6"/>
        <v>0.1111111111111111</v>
      </c>
      <c r="M7" s="29">
        <f>IF(M3=M4,0,M6/(M4-M3))</f>
        <v>0.14285714285714285</v>
      </c>
      <c r="N7" s="29">
        <f t="shared" ref="N7:P7" si="7">N6/N4</f>
        <v>2.0408163265306121E-2</v>
      </c>
      <c r="O7" s="29">
        <f t="shared" si="7"/>
        <v>1.3888888888888888E-2</v>
      </c>
      <c r="P7" s="29">
        <f t="shared" si="7"/>
        <v>0.12962962962962962</v>
      </c>
      <c r="Q7" s="29">
        <f>IF(Q3=Q4,0,Q6/(Q4-Q3))</f>
        <v>0</v>
      </c>
      <c r="R7" s="29">
        <f t="shared" si="4"/>
        <v>0</v>
      </c>
      <c r="S7" s="29">
        <f t="shared" si="4"/>
        <v>0</v>
      </c>
      <c r="T7" s="29">
        <f t="shared" si="4"/>
        <v>3.7037037037037035E-2</v>
      </c>
      <c r="U7" s="29">
        <f>IF(U3=U4,0,U6/(U4-U3))</f>
        <v>0</v>
      </c>
      <c r="V7" s="29">
        <f t="shared" ref="V7:X7" si="8">V6/V4</f>
        <v>0</v>
      </c>
      <c r="W7" s="29">
        <f t="shared" si="8"/>
        <v>1.3888888888888888E-2</v>
      </c>
      <c r="X7" s="29">
        <f t="shared" si="8"/>
        <v>9.2592592592592587E-2</v>
      </c>
      <c r="Y7" s="29">
        <f>IF(Y3=Y4,0,Y6/(Y4-Y3))</f>
        <v>0.13333333333333333</v>
      </c>
      <c r="Z7" s="30">
        <f t="shared" si="4"/>
        <v>0</v>
      </c>
      <c r="AA7" s="30">
        <f t="shared" si="4"/>
        <v>0</v>
      </c>
      <c r="AB7" s="30">
        <f t="shared" si="4"/>
        <v>0</v>
      </c>
      <c r="AC7" s="30">
        <f>IF(AC3=AC4,0,AC6/(AC4-AC3))</f>
        <v>7.6923076923076927E-2</v>
      </c>
      <c r="AD7" s="30">
        <f t="shared" si="4"/>
        <v>0</v>
      </c>
      <c r="AE7" s="30">
        <f t="shared" si="4"/>
        <v>0</v>
      </c>
      <c r="AF7" s="30">
        <f t="shared" si="4"/>
        <v>0</v>
      </c>
      <c r="AG7" s="30">
        <f>IF(AG3=AG4,0,AG6/(AG4-AG3))</f>
        <v>0</v>
      </c>
      <c r="AH7" s="30">
        <f t="shared" si="4"/>
        <v>0</v>
      </c>
      <c r="AI7" s="30">
        <f t="shared" si="4"/>
        <v>1.3888888888888888E-2</v>
      </c>
      <c r="AJ7" s="30">
        <f t="shared" si="4"/>
        <v>0</v>
      </c>
      <c r="AK7" s="30">
        <f>IF(AK3=AK4,0,AK6/(AK4-AK3))</f>
        <v>0</v>
      </c>
      <c r="AL7" s="30">
        <f t="shared" si="4"/>
        <v>0</v>
      </c>
      <c r="AM7" s="30">
        <f t="shared" si="4"/>
        <v>0</v>
      </c>
      <c r="AN7" s="30">
        <f t="shared" si="4"/>
        <v>0</v>
      </c>
      <c r="AO7" s="30">
        <f>IF(AO3=AO4,0,AO6/(AO4-AO3))</f>
        <v>0</v>
      </c>
    </row>
    <row r="8" spans="1:41" x14ac:dyDescent="0.15">
      <c r="A8" s="27" t="s">
        <v>1848</v>
      </c>
      <c r="B8" s="31">
        <v>0.71840000000000004</v>
      </c>
      <c r="C8" s="31">
        <v>0.22869999999999999</v>
      </c>
      <c r="D8" s="31">
        <v>4.2799999999999998E-2</v>
      </c>
      <c r="E8" s="31">
        <v>1.01E-2</v>
      </c>
      <c r="F8" s="31">
        <v>0.71840000000000004</v>
      </c>
      <c r="G8" s="31">
        <v>0.22869999999999999</v>
      </c>
      <c r="H8" s="31">
        <v>4.2799999999999998E-2</v>
      </c>
      <c r="I8" s="31">
        <v>1.01E-2</v>
      </c>
      <c r="J8" s="31">
        <v>0.71840000000000004</v>
      </c>
      <c r="K8" s="31">
        <v>0.22869999999999999</v>
      </c>
      <c r="L8" s="31">
        <v>4.2799999999999998E-2</v>
      </c>
      <c r="M8" s="31">
        <v>1.01E-2</v>
      </c>
      <c r="N8" s="31">
        <v>0.71840000000000004</v>
      </c>
      <c r="O8" s="31">
        <v>0.22869999999999999</v>
      </c>
      <c r="P8" s="31">
        <v>4.2799999999999998E-2</v>
      </c>
      <c r="Q8" s="31">
        <v>1.01E-2</v>
      </c>
      <c r="R8" s="31">
        <v>0.71840000000000004</v>
      </c>
      <c r="S8" s="31">
        <v>0.22869999999999999</v>
      </c>
      <c r="T8" s="31">
        <v>4.2799999999999998E-2</v>
      </c>
      <c r="U8" s="31">
        <v>1.01E-2</v>
      </c>
      <c r="V8" s="31">
        <v>0.71840000000000004</v>
      </c>
      <c r="W8" s="31">
        <v>0.22869999999999999</v>
      </c>
      <c r="X8" s="31">
        <v>4.2799999999999998E-2</v>
      </c>
      <c r="Y8" s="31">
        <v>1.01E-2</v>
      </c>
      <c r="Z8" s="45">
        <v>0.71840000000000004</v>
      </c>
      <c r="AA8" s="45">
        <v>0.22869999999999999</v>
      </c>
      <c r="AB8" s="45">
        <v>4.2799999999999998E-2</v>
      </c>
      <c r="AC8" s="45">
        <v>1.01E-2</v>
      </c>
      <c r="AD8" s="45">
        <v>0.71840000000000004</v>
      </c>
      <c r="AE8" s="45">
        <v>0.22869999999999999</v>
      </c>
      <c r="AF8" s="45">
        <v>4.2799999999999998E-2</v>
      </c>
      <c r="AG8" s="45">
        <v>1.01E-2</v>
      </c>
      <c r="AH8" s="45">
        <v>0.71840000000000004</v>
      </c>
      <c r="AI8" s="45">
        <v>0.22869999999999999</v>
      </c>
      <c r="AJ8" s="45">
        <v>4.2799999999999998E-2</v>
      </c>
      <c r="AK8" s="45">
        <v>1.01E-2</v>
      </c>
      <c r="AL8" s="45">
        <v>0.7147</v>
      </c>
      <c r="AM8" s="45">
        <v>0.22770000000000001</v>
      </c>
      <c r="AN8" s="45">
        <v>4.5900000000000003E-2</v>
      </c>
      <c r="AO8" s="45">
        <v>1.17E-2</v>
      </c>
    </row>
    <row r="9" spans="1:41" x14ac:dyDescent="0.15">
      <c r="A9" s="27" t="s">
        <v>3549</v>
      </c>
      <c r="B9" s="27">
        <v>40</v>
      </c>
      <c r="C9" s="27">
        <v>100</v>
      </c>
      <c r="D9" s="27">
        <v>400</v>
      </c>
      <c r="E9" s="27">
        <v>1600</v>
      </c>
      <c r="F9" s="48">
        <v>40</v>
      </c>
      <c r="G9" s="48">
        <v>100</v>
      </c>
      <c r="H9" s="48">
        <v>400</v>
      </c>
      <c r="I9" s="48">
        <v>1600</v>
      </c>
      <c r="J9" s="27">
        <v>40</v>
      </c>
      <c r="K9" s="27">
        <v>100</v>
      </c>
      <c r="L9" s="27">
        <v>400</v>
      </c>
      <c r="M9" s="27">
        <v>1600</v>
      </c>
      <c r="N9" s="27">
        <v>40</v>
      </c>
      <c r="O9" s="27">
        <v>100</v>
      </c>
      <c r="P9" s="27">
        <v>400</v>
      </c>
      <c r="Q9" s="27">
        <v>1600</v>
      </c>
      <c r="R9" s="27">
        <v>40</v>
      </c>
      <c r="S9" s="27">
        <v>100</v>
      </c>
      <c r="T9" s="27">
        <v>400</v>
      </c>
      <c r="U9" s="27">
        <v>1600</v>
      </c>
      <c r="V9" s="27">
        <v>40</v>
      </c>
      <c r="W9" s="27">
        <v>100</v>
      </c>
      <c r="X9" s="27">
        <v>400</v>
      </c>
      <c r="Y9" s="27">
        <v>1600</v>
      </c>
      <c r="Z9" s="28">
        <v>40</v>
      </c>
      <c r="AA9" s="28">
        <v>100</v>
      </c>
      <c r="AB9" s="28">
        <v>400</v>
      </c>
      <c r="AC9" s="28">
        <v>1600</v>
      </c>
      <c r="AD9" s="28">
        <v>40</v>
      </c>
      <c r="AE9" s="28">
        <v>100</v>
      </c>
      <c r="AF9" s="28">
        <v>400</v>
      </c>
      <c r="AG9" s="28">
        <v>1600</v>
      </c>
      <c r="AH9" s="28">
        <v>40</v>
      </c>
      <c r="AI9" s="28">
        <v>100</v>
      </c>
      <c r="AJ9" s="28">
        <v>400</v>
      </c>
      <c r="AK9" s="28">
        <v>1600</v>
      </c>
      <c r="AL9" s="28">
        <v>40</v>
      </c>
      <c r="AM9" s="28">
        <v>100</v>
      </c>
      <c r="AN9" s="28">
        <v>400</v>
      </c>
      <c r="AO9" s="28">
        <v>1600</v>
      </c>
    </row>
    <row r="10" spans="1:41" x14ac:dyDescent="0.15">
      <c r="A10" s="27" t="s">
        <v>3548</v>
      </c>
      <c r="B10" s="27">
        <v>5</v>
      </c>
      <c r="C10" s="27">
        <v>20</v>
      </c>
      <c r="D10" s="27">
        <v>100</v>
      </c>
      <c r="E10" s="27">
        <v>400</v>
      </c>
      <c r="F10" s="48">
        <v>5</v>
      </c>
      <c r="G10" s="48">
        <v>20</v>
      </c>
      <c r="H10" s="48">
        <v>100</v>
      </c>
      <c r="I10" s="48">
        <v>400</v>
      </c>
      <c r="J10" s="27">
        <v>5</v>
      </c>
      <c r="K10" s="27">
        <v>20</v>
      </c>
      <c r="L10" s="27">
        <v>100</v>
      </c>
      <c r="M10" s="27">
        <v>400</v>
      </c>
      <c r="N10" s="27">
        <v>5</v>
      </c>
      <c r="O10" s="27">
        <v>20</v>
      </c>
      <c r="P10" s="27">
        <v>100</v>
      </c>
      <c r="Q10" s="27">
        <v>400</v>
      </c>
      <c r="R10" s="27">
        <v>5</v>
      </c>
      <c r="S10" s="27">
        <v>20</v>
      </c>
      <c r="T10" s="27">
        <v>100</v>
      </c>
      <c r="U10" s="27">
        <v>400</v>
      </c>
      <c r="V10" s="27">
        <v>5</v>
      </c>
      <c r="W10" s="27">
        <v>20</v>
      </c>
      <c r="X10" s="27">
        <v>100</v>
      </c>
      <c r="Y10" s="27">
        <v>400</v>
      </c>
      <c r="Z10" s="28">
        <v>5</v>
      </c>
      <c r="AA10" s="28">
        <v>20</v>
      </c>
      <c r="AB10" s="28">
        <v>100</v>
      </c>
      <c r="AC10" s="28">
        <v>400</v>
      </c>
      <c r="AD10" s="28">
        <v>5</v>
      </c>
      <c r="AE10" s="28">
        <v>20</v>
      </c>
      <c r="AF10" s="28">
        <v>100</v>
      </c>
      <c r="AG10" s="28">
        <v>400</v>
      </c>
      <c r="AH10" s="28">
        <v>5</v>
      </c>
      <c r="AI10" s="28">
        <v>20</v>
      </c>
      <c r="AJ10" s="28">
        <v>100</v>
      </c>
      <c r="AK10" s="28">
        <v>400</v>
      </c>
      <c r="AL10" s="28">
        <v>5</v>
      </c>
      <c r="AM10" s="28">
        <v>20</v>
      </c>
      <c r="AN10" s="28">
        <v>100</v>
      </c>
      <c r="AO10" s="28">
        <v>400</v>
      </c>
    </row>
    <row r="11" spans="1:41" x14ac:dyDescent="0.15">
      <c r="A11" s="27" t="s">
        <v>1849</v>
      </c>
      <c r="B11" s="32">
        <f t="shared" ref="B11:AO11" si="9">5*B8*B7*B9</f>
        <v>0</v>
      </c>
      <c r="C11" s="32">
        <f t="shared" si="9"/>
        <v>0</v>
      </c>
      <c r="D11" s="32">
        <f t="shared" si="9"/>
        <v>3.6685714285714286</v>
      </c>
      <c r="E11" s="32">
        <f t="shared" si="9"/>
        <v>8.9777777777777761</v>
      </c>
      <c r="F11" s="47">
        <f t="shared" ref="F11:I11" si="10">5*F8*F7*F9</f>
        <v>1.4661224489795919</v>
      </c>
      <c r="G11" s="47">
        <f t="shared" si="10"/>
        <v>7.9409722222222232</v>
      </c>
      <c r="H11" s="47">
        <f t="shared" si="10"/>
        <v>11.096296296296297</v>
      </c>
      <c r="I11" s="47">
        <f t="shared" si="10"/>
        <v>14.258823529411766</v>
      </c>
      <c r="J11" s="32">
        <f t="shared" si="9"/>
        <v>0</v>
      </c>
      <c r="K11" s="32">
        <f t="shared" si="9"/>
        <v>1.5881944444444442</v>
      </c>
      <c r="L11" s="32">
        <f t="shared" si="9"/>
        <v>9.5111111111111111</v>
      </c>
      <c r="M11" s="32">
        <f t="shared" si="9"/>
        <v>11.542857142857141</v>
      </c>
      <c r="N11" s="32">
        <f t="shared" si="9"/>
        <v>2.9322448979591837</v>
      </c>
      <c r="O11" s="32">
        <f t="shared" si="9"/>
        <v>1.5881944444444442</v>
      </c>
      <c r="P11" s="32">
        <f t="shared" si="9"/>
        <v>11.096296296296297</v>
      </c>
      <c r="Q11" s="32">
        <f t="shared" si="9"/>
        <v>0</v>
      </c>
      <c r="R11" s="32">
        <f t="shared" si="9"/>
        <v>0</v>
      </c>
      <c r="S11" s="32">
        <f t="shared" si="9"/>
        <v>0</v>
      </c>
      <c r="T11" s="32">
        <f t="shared" si="9"/>
        <v>3.1703703703703701</v>
      </c>
      <c r="U11" s="32">
        <f t="shared" si="9"/>
        <v>0</v>
      </c>
      <c r="V11" s="32">
        <f t="shared" si="9"/>
        <v>0</v>
      </c>
      <c r="W11" s="32">
        <f t="shared" si="9"/>
        <v>1.5881944444444442</v>
      </c>
      <c r="X11" s="32">
        <f t="shared" si="9"/>
        <v>7.9259259259259256</v>
      </c>
      <c r="Y11" s="32">
        <f t="shared" si="9"/>
        <v>10.773333333333332</v>
      </c>
      <c r="Z11" s="33">
        <f t="shared" si="9"/>
        <v>0</v>
      </c>
      <c r="AA11" s="33">
        <f t="shared" si="9"/>
        <v>0</v>
      </c>
      <c r="AB11" s="33">
        <f t="shared" si="9"/>
        <v>0</v>
      </c>
      <c r="AC11" s="33">
        <f t="shared" si="9"/>
        <v>6.2153846153846146</v>
      </c>
      <c r="AD11" s="33">
        <f t="shared" si="9"/>
        <v>0</v>
      </c>
      <c r="AE11" s="33">
        <f t="shared" si="9"/>
        <v>0</v>
      </c>
      <c r="AF11" s="33">
        <f t="shared" si="9"/>
        <v>0</v>
      </c>
      <c r="AG11" s="33">
        <f t="shared" si="9"/>
        <v>0</v>
      </c>
      <c r="AH11" s="33">
        <f t="shared" si="9"/>
        <v>0</v>
      </c>
      <c r="AI11" s="33">
        <f t="shared" si="9"/>
        <v>1.5881944444444442</v>
      </c>
      <c r="AJ11" s="33">
        <f t="shared" si="9"/>
        <v>0</v>
      </c>
      <c r="AK11" s="33">
        <f t="shared" si="9"/>
        <v>0</v>
      </c>
      <c r="AL11" s="33">
        <f t="shared" si="9"/>
        <v>0</v>
      </c>
      <c r="AM11" s="33">
        <f t="shared" si="9"/>
        <v>0</v>
      </c>
      <c r="AN11" s="33">
        <f t="shared" si="9"/>
        <v>0</v>
      </c>
      <c r="AO11" s="33">
        <f t="shared" si="9"/>
        <v>0</v>
      </c>
    </row>
    <row r="12" spans="1:41" x14ac:dyDescent="0.15">
      <c r="A12" s="27" t="s">
        <v>1850</v>
      </c>
      <c r="B12" s="32">
        <f>5*B8*B5*B10</f>
        <v>17.96</v>
      </c>
      <c r="C12" s="32">
        <f>5*C8*C5*C10</f>
        <v>22.435759493670883</v>
      </c>
      <c r="D12" s="32">
        <f>5*D8*D5*D10</f>
        <v>17.731428571428573</v>
      </c>
      <c r="E12" s="32">
        <f>5*E8*IF(E4-E3=0,1,0)*E10</f>
        <v>0</v>
      </c>
      <c r="F12" s="47">
        <f>5*F8*F5*F10</f>
        <v>17.77673469387755</v>
      </c>
      <c r="G12" s="47">
        <f>5*G8*G5*G10</f>
        <v>19.375972222222224</v>
      </c>
      <c r="H12" s="47">
        <f>5*H8*H5*H10</f>
        <v>9.5111111111111111</v>
      </c>
      <c r="I12" s="47">
        <f>5*I8*IF(I4-I3=0,1,0)*I10</f>
        <v>0</v>
      </c>
      <c r="J12" s="32">
        <f>5*J8*J5*J10</f>
        <v>17.96</v>
      </c>
      <c r="K12" s="32">
        <f>5*K8*K5*K10</f>
        <v>20.646527777777777</v>
      </c>
      <c r="L12" s="32">
        <f>5*L8*L5*L10</f>
        <v>9.1148148148148138</v>
      </c>
      <c r="M12" s="32">
        <f>5*M8*IF(M4-M3=0,1,0)*M10</f>
        <v>0</v>
      </c>
      <c r="N12" s="32">
        <f>5*N8*N5*N10</f>
        <v>17.593469387755103</v>
      </c>
      <c r="O12" s="32">
        <f>5*O8*O5*O10</f>
        <v>21.281805555555557</v>
      </c>
      <c r="P12" s="32">
        <f>5*P8*P5*P10</f>
        <v>12.285185185185185</v>
      </c>
      <c r="Q12" s="32">
        <f>5*Q8*IF(Q4-Q3=0,1,0)*Q10</f>
        <v>0</v>
      </c>
      <c r="R12" s="32">
        <f>5*R8*R5*R10</f>
        <v>17.593469387755103</v>
      </c>
      <c r="S12" s="32">
        <f>5*S8*S5*S10</f>
        <v>22.234722222222221</v>
      </c>
      <c r="T12" s="32">
        <f>5*T8*T5*T10</f>
        <v>12.285185185185185</v>
      </c>
      <c r="U12" s="32">
        <f>5*U8*IF(U4-U3=0,1,0)*U10</f>
        <v>0</v>
      </c>
      <c r="V12" s="32">
        <f>5*V8*V5*V10</f>
        <v>17.96</v>
      </c>
      <c r="W12" s="32">
        <f>5*W8*W5*W10</f>
        <v>21.281805555555557</v>
      </c>
      <c r="X12" s="32">
        <f>5*X8*X5*X10</f>
        <v>11.096296296296297</v>
      </c>
      <c r="Y12" s="32">
        <f>5*Y8*IF(Y4-Y3=0,1,0)*Y10</f>
        <v>0</v>
      </c>
      <c r="Z12" s="33">
        <f>5*Z8*Z5*Z10</f>
        <v>17.226938775510202</v>
      </c>
      <c r="AA12" s="33">
        <f>5*AA8*AA5*AA10</f>
        <v>20.646527777777777</v>
      </c>
      <c r="AB12" s="33">
        <f>5*AB8*AB5*AB10</f>
        <v>7.5296296296296292</v>
      </c>
      <c r="AC12" s="33">
        <f>5*AC8*IF(AC4-AC3=0,1,0)*AC10</f>
        <v>0</v>
      </c>
      <c r="AD12" s="33">
        <f>5*AD8*AD5*AD10</f>
        <v>17.96</v>
      </c>
      <c r="AE12" s="33">
        <f>5*AE8*AE5*AE10</f>
        <v>20.964166666666664</v>
      </c>
      <c r="AF12" s="33">
        <f>5*AF8*AF5*AF10</f>
        <v>8.7185185185185183</v>
      </c>
      <c r="AG12" s="33">
        <f>5*AG8*IF(AG4-AG3=0,1,0)*AG10</f>
        <v>0</v>
      </c>
      <c r="AH12" s="33">
        <f>5*AH8*AH5*AH10</f>
        <v>17.410204081632653</v>
      </c>
      <c r="AI12" s="33">
        <f>5*AI8*AI5*AI10</f>
        <v>18.423055555555557</v>
      </c>
      <c r="AJ12" s="33">
        <f>5*AJ8*AJ5*AJ10</f>
        <v>9.5111111111111111</v>
      </c>
      <c r="AK12" s="33">
        <f>5*AK8*IF(AK4-AK3=0,1,0)*AK10</f>
        <v>0</v>
      </c>
      <c r="AL12" s="33">
        <f>5*AL8*AL5*AL10</f>
        <v>17.197468749999999</v>
      </c>
      <c r="AM12" s="33">
        <f>5*AM8*AM5*AM10</f>
        <v>13.846621621621622</v>
      </c>
      <c r="AN12" s="33">
        <f>5*AN8*AN5*AN10</f>
        <v>2.6480769230769234</v>
      </c>
      <c r="AO12" s="33">
        <f>5*AO8*IF(AO4-AO3=0,1,0)*AO10</f>
        <v>0</v>
      </c>
    </row>
    <row r="13" spans="1:41" x14ac:dyDescent="0.15">
      <c r="A13" s="27" t="s">
        <v>3550</v>
      </c>
      <c r="B13" s="34">
        <f t="shared" ref="B13:AO13" si="11">B6*B9</f>
        <v>0</v>
      </c>
      <c r="C13" s="34">
        <f t="shared" si="11"/>
        <v>0</v>
      </c>
      <c r="D13" s="34">
        <f t="shared" si="11"/>
        <v>1200</v>
      </c>
      <c r="E13" s="34">
        <f t="shared" si="11"/>
        <v>1600</v>
      </c>
      <c r="F13" s="34">
        <f t="shared" ref="F13:I13" si="12">F6*F9</f>
        <v>40</v>
      </c>
      <c r="G13" s="34">
        <f t="shared" si="12"/>
        <v>500</v>
      </c>
      <c r="H13" s="34">
        <f t="shared" si="12"/>
        <v>2800</v>
      </c>
      <c r="I13" s="34">
        <f t="shared" si="12"/>
        <v>4800</v>
      </c>
      <c r="J13" s="34">
        <f t="shared" si="11"/>
        <v>0</v>
      </c>
      <c r="K13" s="34">
        <f t="shared" si="11"/>
        <v>100</v>
      </c>
      <c r="L13" s="34">
        <f t="shared" si="11"/>
        <v>2400</v>
      </c>
      <c r="M13" s="34">
        <f t="shared" si="11"/>
        <v>3200</v>
      </c>
      <c r="N13" s="34">
        <f t="shared" si="11"/>
        <v>80</v>
      </c>
      <c r="O13" s="34">
        <f t="shared" si="11"/>
        <v>100</v>
      </c>
      <c r="P13" s="34">
        <f t="shared" si="11"/>
        <v>2800</v>
      </c>
      <c r="Q13" s="34">
        <f t="shared" si="11"/>
        <v>0</v>
      </c>
      <c r="R13" s="34">
        <f t="shared" si="11"/>
        <v>0</v>
      </c>
      <c r="S13" s="34">
        <f t="shared" si="11"/>
        <v>0</v>
      </c>
      <c r="T13" s="34">
        <f t="shared" si="11"/>
        <v>800</v>
      </c>
      <c r="U13" s="34">
        <f t="shared" si="11"/>
        <v>0</v>
      </c>
      <c r="V13" s="34">
        <f t="shared" si="11"/>
        <v>0</v>
      </c>
      <c r="W13" s="34">
        <f t="shared" si="11"/>
        <v>100</v>
      </c>
      <c r="X13" s="34">
        <f t="shared" si="11"/>
        <v>2000</v>
      </c>
      <c r="Y13" s="34">
        <f t="shared" si="11"/>
        <v>3200</v>
      </c>
      <c r="Z13" s="35">
        <f t="shared" si="11"/>
        <v>0</v>
      </c>
      <c r="AA13" s="35">
        <f t="shared" si="11"/>
        <v>0</v>
      </c>
      <c r="AB13" s="35">
        <f t="shared" si="11"/>
        <v>0</v>
      </c>
      <c r="AC13" s="35">
        <f t="shared" si="11"/>
        <v>1600</v>
      </c>
      <c r="AD13" s="35">
        <f t="shared" si="11"/>
        <v>0</v>
      </c>
      <c r="AE13" s="35">
        <f t="shared" si="11"/>
        <v>0</v>
      </c>
      <c r="AF13" s="35">
        <f t="shared" si="11"/>
        <v>0</v>
      </c>
      <c r="AG13" s="35">
        <f t="shared" si="11"/>
        <v>0</v>
      </c>
      <c r="AH13" s="35">
        <f t="shared" si="11"/>
        <v>0</v>
      </c>
      <c r="AI13" s="35">
        <f t="shared" si="11"/>
        <v>100</v>
      </c>
      <c r="AJ13" s="35">
        <f t="shared" si="11"/>
        <v>0</v>
      </c>
      <c r="AK13" s="35">
        <f t="shared" si="11"/>
        <v>0</v>
      </c>
      <c r="AL13" s="35">
        <f t="shared" si="11"/>
        <v>0</v>
      </c>
      <c r="AM13" s="35">
        <f t="shared" si="11"/>
        <v>0</v>
      </c>
      <c r="AN13" s="35">
        <f t="shared" si="11"/>
        <v>0</v>
      </c>
      <c r="AO13" s="35">
        <f t="shared" si="11"/>
        <v>0</v>
      </c>
    </row>
    <row r="14" spans="1:41" x14ac:dyDescent="0.15">
      <c r="A14" s="27" t="s">
        <v>3551</v>
      </c>
      <c r="B14" s="62">
        <f>B13+C13+D13+E13</f>
        <v>2800</v>
      </c>
      <c r="C14" s="62"/>
      <c r="D14" s="62"/>
      <c r="E14" s="62"/>
      <c r="F14" s="62">
        <f>F13+G13+H13+I13</f>
        <v>8140</v>
      </c>
      <c r="G14" s="62"/>
      <c r="H14" s="62"/>
      <c r="I14" s="62"/>
      <c r="J14" s="62">
        <f>J13+K13+L13+M13</f>
        <v>5700</v>
      </c>
      <c r="K14" s="62"/>
      <c r="L14" s="62"/>
      <c r="M14" s="62"/>
      <c r="N14" s="62">
        <f>N13+O13+P13+Q13</f>
        <v>2980</v>
      </c>
      <c r="O14" s="62"/>
      <c r="P14" s="62"/>
      <c r="Q14" s="62"/>
      <c r="R14" s="62">
        <f>R13+S13+T13+U13</f>
        <v>800</v>
      </c>
      <c r="S14" s="62"/>
      <c r="T14" s="62"/>
      <c r="U14" s="62"/>
      <c r="V14" s="62">
        <f>V13+W13+X13+Y13</f>
        <v>5300</v>
      </c>
      <c r="W14" s="62"/>
      <c r="X14" s="62"/>
      <c r="Y14" s="62"/>
      <c r="Z14" s="72">
        <f>Z13+AA13+AB13+AC13</f>
        <v>1600</v>
      </c>
      <c r="AA14" s="72"/>
      <c r="AB14" s="72"/>
      <c r="AC14" s="72"/>
      <c r="AD14" s="72">
        <f>AD13+AE13+AF13+AG13</f>
        <v>0</v>
      </c>
      <c r="AE14" s="72"/>
      <c r="AF14" s="72"/>
      <c r="AG14" s="72"/>
      <c r="AH14" s="72">
        <f>AH13+AI13+AJ13+AK13</f>
        <v>100</v>
      </c>
      <c r="AI14" s="72"/>
      <c r="AJ14" s="72"/>
      <c r="AK14" s="72"/>
      <c r="AL14" s="72">
        <f>AL13+AM13+AN13+AO13</f>
        <v>0</v>
      </c>
      <c r="AM14" s="72"/>
      <c r="AN14" s="72"/>
      <c r="AO14" s="72"/>
    </row>
    <row r="15" spans="1:41" x14ac:dyDescent="0.15">
      <c r="A15" s="27" t="s">
        <v>1851</v>
      </c>
      <c r="B15" s="62">
        <f>SUM(B11:E11)</f>
        <v>12.646349206349205</v>
      </c>
      <c r="C15" s="74"/>
      <c r="D15" s="74"/>
      <c r="E15" s="74"/>
      <c r="F15" s="62">
        <f>SUM(F11:I11)</f>
        <v>34.762214496909877</v>
      </c>
      <c r="G15" s="74"/>
      <c r="H15" s="74"/>
      <c r="I15" s="74"/>
      <c r="J15" s="62">
        <f>SUM(J11:M11)</f>
        <v>22.642162698412697</v>
      </c>
      <c r="K15" s="74"/>
      <c r="L15" s="74"/>
      <c r="M15" s="74"/>
      <c r="N15" s="62">
        <f>SUM(N11:Q11)</f>
        <v>15.616735638699925</v>
      </c>
      <c r="O15" s="74"/>
      <c r="P15" s="74"/>
      <c r="Q15" s="74"/>
      <c r="R15" s="62">
        <f>SUM(R11:U11)</f>
        <v>3.1703703703703701</v>
      </c>
      <c r="S15" s="74"/>
      <c r="T15" s="74"/>
      <c r="U15" s="74"/>
      <c r="V15" s="62">
        <f>SUM(V11:Y11)</f>
        <v>20.287453703703701</v>
      </c>
      <c r="W15" s="74"/>
      <c r="X15" s="74"/>
      <c r="Y15" s="74"/>
      <c r="Z15" s="72">
        <f>SUM(Z11:AC11)</f>
        <v>6.2153846153846146</v>
      </c>
      <c r="AA15" s="73"/>
      <c r="AB15" s="73"/>
      <c r="AC15" s="73"/>
      <c r="AD15" s="72">
        <f>SUM(AD11:AG11)</f>
        <v>0</v>
      </c>
      <c r="AE15" s="73"/>
      <c r="AF15" s="73"/>
      <c r="AG15" s="73"/>
      <c r="AH15" s="72">
        <f>SUM(AH11:AK11)</f>
        <v>1.5881944444444442</v>
      </c>
      <c r="AI15" s="73"/>
      <c r="AJ15" s="73"/>
      <c r="AK15" s="73"/>
      <c r="AL15" s="72">
        <f>SUM(AL11:AO11)</f>
        <v>0</v>
      </c>
      <c r="AM15" s="73"/>
      <c r="AN15" s="73"/>
      <c r="AO15" s="73"/>
    </row>
    <row r="16" spans="1:41" x14ac:dyDescent="0.15">
      <c r="A16" s="27" t="s">
        <v>1852</v>
      </c>
      <c r="B16" s="62">
        <f>SUM(B12:E12)</f>
        <v>58.127188065099453</v>
      </c>
      <c r="C16" s="74"/>
      <c r="D16" s="74"/>
      <c r="E16" s="74"/>
      <c r="F16" s="62">
        <f>SUM(F12:I12)</f>
        <v>46.663818027210887</v>
      </c>
      <c r="G16" s="74"/>
      <c r="H16" s="74"/>
      <c r="I16" s="74"/>
      <c r="J16" s="62">
        <f>SUM(J12:M12)</f>
        <v>47.721342592592592</v>
      </c>
      <c r="K16" s="74"/>
      <c r="L16" s="74"/>
      <c r="M16" s="74"/>
      <c r="N16" s="62">
        <f>SUM(N12:Q12)</f>
        <v>51.160460128495842</v>
      </c>
      <c r="O16" s="74"/>
      <c r="P16" s="74"/>
      <c r="Q16" s="74"/>
      <c r="R16" s="62">
        <f>SUM(R12:U12)</f>
        <v>52.113376795162509</v>
      </c>
      <c r="S16" s="74"/>
      <c r="T16" s="74"/>
      <c r="U16" s="74"/>
      <c r="V16" s="62">
        <f>SUM(V12:Y12)</f>
        <v>50.338101851851853</v>
      </c>
      <c r="W16" s="74"/>
      <c r="X16" s="74"/>
      <c r="Y16" s="74"/>
      <c r="Z16" s="72">
        <f>SUM(Z12:AC12)</f>
        <v>45.403096182917615</v>
      </c>
      <c r="AA16" s="73"/>
      <c r="AB16" s="73"/>
      <c r="AC16" s="73"/>
      <c r="AD16" s="72">
        <f>SUM(AD12:AG12)</f>
        <v>47.642685185185186</v>
      </c>
      <c r="AE16" s="73"/>
      <c r="AF16" s="73"/>
      <c r="AG16" s="73"/>
      <c r="AH16" s="72">
        <f>SUM(AH12:AK12)</f>
        <v>45.344370748299319</v>
      </c>
      <c r="AI16" s="73"/>
      <c r="AJ16" s="73"/>
      <c r="AK16" s="73"/>
      <c r="AL16" s="72">
        <f>SUM(AL12:AO12)</f>
        <v>33.692167294698542</v>
      </c>
      <c r="AM16" s="73"/>
      <c r="AN16" s="73"/>
      <c r="AO16" s="73"/>
    </row>
    <row r="17" spans="1:41" x14ac:dyDescent="0.15">
      <c r="A17" s="27" t="s">
        <v>1853</v>
      </c>
      <c r="B17" s="62">
        <f>B15+B16</f>
        <v>70.77353727144866</v>
      </c>
      <c r="C17" s="74"/>
      <c r="D17" s="74"/>
      <c r="E17" s="74"/>
      <c r="F17" s="62">
        <f>F15+F16</f>
        <v>81.426032524120757</v>
      </c>
      <c r="G17" s="74"/>
      <c r="H17" s="74"/>
      <c r="I17" s="74"/>
      <c r="J17" s="62">
        <f>J15+J16</f>
        <v>70.363505291005282</v>
      </c>
      <c r="K17" s="74"/>
      <c r="L17" s="74"/>
      <c r="M17" s="74"/>
      <c r="N17" s="62">
        <f>N15+N16</f>
        <v>66.777195767195764</v>
      </c>
      <c r="O17" s="74"/>
      <c r="P17" s="74"/>
      <c r="Q17" s="74"/>
      <c r="R17" s="62">
        <f>R15+R16</f>
        <v>55.28374716553288</v>
      </c>
      <c r="S17" s="74"/>
      <c r="T17" s="74"/>
      <c r="U17" s="74"/>
      <c r="V17" s="62">
        <f>V15+V16</f>
        <v>70.62555555555555</v>
      </c>
      <c r="W17" s="74"/>
      <c r="X17" s="74"/>
      <c r="Y17" s="74"/>
      <c r="Z17" s="72">
        <f>Z15+Z16</f>
        <v>51.61848079830223</v>
      </c>
      <c r="AA17" s="73"/>
      <c r="AB17" s="73"/>
      <c r="AC17" s="73"/>
      <c r="AD17" s="72">
        <f>AD15+AD16</f>
        <v>47.642685185185186</v>
      </c>
      <c r="AE17" s="73"/>
      <c r="AF17" s="73"/>
      <c r="AG17" s="73"/>
      <c r="AH17" s="72">
        <f>AH15+AH16</f>
        <v>46.932565192743766</v>
      </c>
      <c r="AI17" s="73"/>
      <c r="AJ17" s="73"/>
      <c r="AK17" s="73"/>
      <c r="AL17" s="72">
        <f>AL15+AL16</f>
        <v>33.692167294698542</v>
      </c>
      <c r="AM17" s="73"/>
      <c r="AN17" s="73"/>
      <c r="AO17" s="73"/>
    </row>
    <row r="19" spans="1:41" x14ac:dyDescent="0.15">
      <c r="A19" s="64"/>
      <c r="B19" s="68" t="s">
        <v>1059</v>
      </c>
      <c r="C19" s="68"/>
      <c r="D19" s="68"/>
      <c r="E19" s="68"/>
      <c r="F19" s="68" t="s">
        <v>2877</v>
      </c>
      <c r="G19" s="68"/>
      <c r="H19" s="68"/>
      <c r="I19" s="68"/>
      <c r="J19" s="68" t="s">
        <v>685</v>
      </c>
      <c r="K19" s="68"/>
      <c r="L19" s="68"/>
      <c r="M19" s="68"/>
      <c r="N19" s="68"/>
      <c r="O19" s="68" t="s">
        <v>513</v>
      </c>
      <c r="P19" s="68"/>
      <c r="Q19" s="68"/>
      <c r="R19" s="68"/>
      <c r="S19" s="68"/>
    </row>
    <row r="20" spans="1:41" x14ac:dyDescent="0.15">
      <c r="A20" s="64"/>
      <c r="B20" s="22" t="s">
        <v>1854</v>
      </c>
      <c r="C20" s="22" t="s">
        <v>1855</v>
      </c>
      <c r="D20" s="22" t="s">
        <v>1856</v>
      </c>
      <c r="E20" s="22" t="s">
        <v>1857</v>
      </c>
      <c r="F20" s="22" t="s">
        <v>1854</v>
      </c>
      <c r="G20" s="22" t="s">
        <v>1855</v>
      </c>
      <c r="H20" s="22" t="s">
        <v>1856</v>
      </c>
      <c r="I20" s="22" t="s">
        <v>1857</v>
      </c>
      <c r="J20" s="22" t="s">
        <v>1854</v>
      </c>
      <c r="K20" s="22" t="s">
        <v>1855</v>
      </c>
      <c r="L20" s="22" t="s">
        <v>1856</v>
      </c>
      <c r="M20" s="22" t="s">
        <v>1857</v>
      </c>
      <c r="N20" s="22" t="s">
        <v>1858</v>
      </c>
      <c r="O20" s="22" t="s">
        <v>1854</v>
      </c>
      <c r="P20" s="22" t="s">
        <v>1855</v>
      </c>
      <c r="Q20" s="22" t="s">
        <v>1856</v>
      </c>
      <c r="R20" s="22" t="s">
        <v>1857</v>
      </c>
      <c r="S20" s="22" t="s">
        <v>1858</v>
      </c>
    </row>
    <row r="21" spans="1:41" x14ac:dyDescent="0.15">
      <c r="A21" s="22" t="s">
        <v>1859</v>
      </c>
      <c r="B21" s="22">
        <f>SUMIFS(收藏进度!$C:$C,收藏进度!$H:$H,"普通",收藏进度!$E:$E,"卡拉赞",收藏进度!$F:$F,"1")</f>
        <v>0</v>
      </c>
      <c r="C21" s="22">
        <f>SUMIFS(收藏进度!$C:$C,收藏进度!$H:$H,"普通",收藏进度!$E:$E,"卡拉赞",收藏进度!$F:$F,"2")</f>
        <v>0</v>
      </c>
      <c r="D21" s="22">
        <f>SUMIFS(收藏进度!$C:$C,收藏进度!$H:$H,"普通",收藏进度!$E:$E,"卡拉赞",收藏进度!$F:$F,"3")</f>
        <v>0</v>
      </c>
      <c r="E21" s="22">
        <f>SUMIFS(收藏进度!$C:$C,收藏进度!$H:$H,"普通",收藏进度!$E:$E,"卡拉赞",收藏进度!$F:$F,"4")</f>
        <v>0</v>
      </c>
      <c r="F21" s="65">
        <f>SUMIFS(收藏进度!$C:$C,收藏进度!$H:$H,"普通",收藏进度!$E:$E,"探险家协会")</f>
        <v>0</v>
      </c>
      <c r="G21" s="66"/>
      <c r="H21" s="66"/>
      <c r="I21" s="67"/>
      <c r="J21" s="65">
        <f>SUMIFS(收藏进度!$C:$C,收藏进度!$H:$H,"普通",收藏进度!$E:$E,"黑石山的火焰")</f>
        <v>0</v>
      </c>
      <c r="K21" s="66"/>
      <c r="L21" s="66"/>
      <c r="M21" s="66"/>
      <c r="N21" s="67"/>
      <c r="O21" s="65">
        <f>SUMIFS(收藏进度!$C:$C,收藏进度!$H:$H,"普通",收藏进度!$E:$E,"纳克萨玛斯")</f>
        <v>0</v>
      </c>
      <c r="P21" s="66"/>
      <c r="Q21" s="66"/>
      <c r="R21" s="66"/>
      <c r="S21" s="67"/>
    </row>
    <row r="22" spans="1:41" x14ac:dyDescent="0.15">
      <c r="A22" s="22" t="s">
        <v>1860</v>
      </c>
      <c r="B22" s="22">
        <f>SUMIFS(收藏进度!$C:$C,收藏进度!$H:$H,"稀有",收藏进度!$E:$E,"卡拉赞",收藏进度!$F:$F,"1")</f>
        <v>0</v>
      </c>
      <c r="C22" s="22">
        <f>SUMIFS(收藏进度!$C:$C,收藏进度!$H:$H,"稀有",收藏进度!$E:$E,"卡拉赞",收藏进度!$F:$F,"2")</f>
        <v>0</v>
      </c>
      <c r="D22" s="22">
        <f>SUMIFS(收藏进度!$C:$C,收藏进度!$H:$H,"稀有",收藏进度!$E:$E,"卡拉赞",收藏进度!$F:$F,"3")</f>
        <v>0</v>
      </c>
      <c r="E22" s="22">
        <f>SUMIFS(收藏进度!$C:$C,收藏进度!$H:$H,"稀有",收藏进度!$E:$E,"卡拉赞",收藏进度!$F:$F,"4")</f>
        <v>0</v>
      </c>
      <c r="F22" s="65">
        <f>SUMIFS(收藏进度!$C:$C,收藏进度!$H:$H,"稀有",收藏进度!$E:$E,"探险家协会")</f>
        <v>0</v>
      </c>
      <c r="G22" s="66"/>
      <c r="H22" s="66"/>
      <c r="I22" s="67"/>
      <c r="J22" s="65">
        <f>SUMIFS(收藏进度!$C:$C,收藏进度!$H:$H,"稀有",收藏进度!$E:$E,"黑石山的火焰")</f>
        <v>0</v>
      </c>
      <c r="K22" s="66"/>
      <c r="L22" s="66"/>
      <c r="M22" s="66"/>
      <c r="N22" s="67"/>
      <c r="O22" s="65">
        <f>SUMIFS(收藏进度!$C:$C,收藏进度!$H:$H,"稀有",收藏进度!$E:$E,"纳克萨玛斯")</f>
        <v>0</v>
      </c>
      <c r="P22" s="66"/>
      <c r="Q22" s="66"/>
      <c r="R22" s="66"/>
      <c r="S22" s="67"/>
    </row>
    <row r="23" spans="1:41" x14ac:dyDescent="0.15">
      <c r="A23" s="22" t="s">
        <v>1861</v>
      </c>
      <c r="B23" s="22">
        <f>SUMIFS(收藏进度!$C:$C,收藏进度!$H:$H,"史诗",收藏进度!$E:$E,"卡拉赞",收藏进度!$F:$F,"1")</f>
        <v>0</v>
      </c>
      <c r="C23" s="22">
        <f>SUMIFS(收藏进度!$C:$C,收藏进度!$H:$H,"史诗",收藏进度!$E:$E,"卡拉赞",收藏进度!$F:$F,"2")</f>
        <v>0</v>
      </c>
      <c r="D23" s="22">
        <f>SUMIFS(收藏进度!$C:$C,收藏进度!$H:$H,"史诗",收藏进度!$E:$E,"卡拉赞",收藏进度!$F:$F,"3")</f>
        <v>0</v>
      </c>
      <c r="E23" s="22">
        <f>SUMIFS(收藏进度!$C:$C,收藏进度!$H:$H,"史诗",收藏进度!$E:$E,"卡拉赞",收藏进度!$F:$F,"4")</f>
        <v>0</v>
      </c>
      <c r="F23" s="65">
        <f>SUMIFS(收藏进度!$C:$C,收藏进度!$H:$H,"史诗",收藏进度!$E:$E,"探险家协会")</f>
        <v>0</v>
      </c>
      <c r="G23" s="66"/>
      <c r="H23" s="66"/>
      <c r="I23" s="67"/>
      <c r="J23" s="65">
        <f>SUMIFS(收藏进度!$C:$C,收藏进度!$H:$H,"史诗",收藏进度!$E:$E,"黑石山的火焰")</f>
        <v>0</v>
      </c>
      <c r="K23" s="66"/>
      <c r="L23" s="66"/>
      <c r="M23" s="66"/>
      <c r="N23" s="67"/>
      <c r="O23" s="65">
        <f>SUMIFS(收藏进度!$C:$C,收藏进度!$H:$H,"史诗",收藏进度!$E:$E,"纳克萨玛斯")</f>
        <v>0</v>
      </c>
      <c r="P23" s="66"/>
      <c r="Q23" s="66"/>
      <c r="R23" s="66"/>
      <c r="S23" s="67"/>
    </row>
    <row r="24" spans="1:41" x14ac:dyDescent="0.15">
      <c r="A24" s="22" t="s">
        <v>1862</v>
      </c>
      <c r="B24" s="22">
        <f>SUMIFS(收藏进度!$C:$C,收藏进度!$H:$H,"传说",收藏进度!$E:$E,"卡拉赞",收藏进度!$F:$F,"1")</f>
        <v>0</v>
      </c>
      <c r="C24" s="22">
        <f>SUMIFS(收藏进度!$C:$C,收藏进度!$H:$H,"传说",收藏进度!$E:$E,"卡拉赞",收藏进度!$F:$F,"2")</f>
        <v>0</v>
      </c>
      <c r="D24" s="22">
        <f>SUMIFS(收藏进度!$C:$C,收藏进度!$H:$H,"传说",收藏进度!$E:$E,"卡拉赞",收藏进度!$F:$F,"3")</f>
        <v>0</v>
      </c>
      <c r="E24" s="22">
        <f>SUMIFS(收藏进度!$C:$C,收藏进度!$H:$H,"传说",收藏进度!$E:$E,"卡拉赞",收藏进度!$F:$F,"4")</f>
        <v>0</v>
      </c>
      <c r="F24" s="65">
        <f>SUMIFS(收藏进度!$C:$C,收藏进度!$H:$H,"传说",收藏进度!$E:$E,"探险家协会")</f>
        <v>0</v>
      </c>
      <c r="G24" s="66"/>
      <c r="H24" s="66"/>
      <c r="I24" s="67"/>
      <c r="J24" s="65">
        <f>SUMIFS(收藏进度!$C:$C,收藏进度!$H:$H,"传说",收藏进度!$E:$E,"黑石山的火焰")</f>
        <v>0</v>
      </c>
      <c r="K24" s="66"/>
      <c r="L24" s="66"/>
      <c r="M24" s="66"/>
      <c r="N24" s="67"/>
      <c r="O24" s="65">
        <f>SUMIFS(收藏进度!$C:$C,收藏进度!$H:$H,"传说",收藏进度!$E:$E,"纳克萨玛斯")</f>
        <v>0</v>
      </c>
      <c r="P24" s="66"/>
      <c r="Q24" s="66"/>
      <c r="R24" s="66"/>
      <c r="S24" s="67"/>
    </row>
    <row r="25" spans="1:41" x14ac:dyDescent="0.15">
      <c r="A25" s="22" t="s">
        <v>1863</v>
      </c>
      <c r="B25" s="22">
        <f>B21*40+B22*100+B23*400+B24*1600</f>
        <v>0</v>
      </c>
      <c r="C25" s="22">
        <f t="shared" ref="C25:F25" si="13">C21*40+C22*100+C23*400+C24*1600</f>
        <v>0</v>
      </c>
      <c r="D25" s="22">
        <f t="shared" si="13"/>
        <v>0</v>
      </c>
      <c r="E25" s="22">
        <f t="shared" si="13"/>
        <v>0</v>
      </c>
      <c r="F25" s="65">
        <f t="shared" si="13"/>
        <v>0</v>
      </c>
      <c r="G25" s="66"/>
      <c r="H25" s="66"/>
      <c r="I25" s="67"/>
      <c r="J25" s="65">
        <f>J21*40+J22*100+J23*400+J24*1600</f>
        <v>0</v>
      </c>
      <c r="K25" s="66"/>
      <c r="L25" s="66"/>
      <c r="M25" s="66"/>
      <c r="N25" s="67"/>
      <c r="O25" s="65">
        <f>O21*40+O22*100+O23*400+O24*1600</f>
        <v>0</v>
      </c>
      <c r="P25" s="66"/>
      <c r="Q25" s="66"/>
      <c r="R25" s="66"/>
      <c r="S25" s="67"/>
    </row>
    <row r="26" spans="1:41" x14ac:dyDescent="0.15">
      <c r="A26" s="22" t="s">
        <v>1864</v>
      </c>
      <c r="B26" s="22">
        <v>700</v>
      </c>
      <c r="C26" s="22">
        <v>700</v>
      </c>
      <c r="D26" s="22">
        <v>700</v>
      </c>
      <c r="E26" s="22">
        <v>700</v>
      </c>
      <c r="F26" s="65">
        <v>2800</v>
      </c>
      <c r="G26" s="66"/>
      <c r="H26" s="66"/>
      <c r="I26" s="67"/>
      <c r="J26" s="65">
        <v>3500</v>
      </c>
      <c r="K26" s="66"/>
      <c r="L26" s="66"/>
      <c r="M26" s="66"/>
      <c r="N26" s="67"/>
      <c r="O26" s="65">
        <v>3500</v>
      </c>
      <c r="P26" s="66"/>
      <c r="Q26" s="66"/>
      <c r="R26" s="66"/>
      <c r="S26" s="67"/>
    </row>
    <row r="27" spans="1:41" x14ac:dyDescent="0.15">
      <c r="A27" s="22" t="s">
        <v>1865</v>
      </c>
      <c r="B27" s="46">
        <f>B25/B26*100</f>
        <v>0</v>
      </c>
      <c r="C27" s="46">
        <f t="shared" ref="C27:F27" si="14">C25/C26*100</f>
        <v>0</v>
      </c>
      <c r="D27" s="46">
        <f t="shared" si="14"/>
        <v>0</v>
      </c>
      <c r="E27" s="46">
        <f t="shared" si="14"/>
        <v>0</v>
      </c>
      <c r="F27" s="69">
        <f t="shared" si="14"/>
        <v>0</v>
      </c>
      <c r="G27" s="70"/>
      <c r="H27" s="70"/>
      <c r="I27" s="71"/>
      <c r="J27" s="69">
        <f>J25/J26*100</f>
        <v>0</v>
      </c>
      <c r="K27" s="70"/>
      <c r="L27" s="70"/>
      <c r="M27" s="70"/>
      <c r="N27" s="71"/>
      <c r="O27" s="69">
        <f>O25/O26*100</f>
        <v>0</v>
      </c>
      <c r="P27" s="70"/>
      <c r="Q27" s="70"/>
      <c r="R27" s="70"/>
      <c r="S27" s="71"/>
    </row>
    <row r="29" spans="1:41" x14ac:dyDescent="0.15">
      <c r="A29" s="25"/>
      <c r="B29" s="26"/>
      <c r="C29" s="26"/>
      <c r="D29" s="26"/>
      <c r="E29" s="26"/>
      <c r="F29" s="26"/>
      <c r="G29" s="26"/>
      <c r="H29" s="26"/>
      <c r="I29" s="26"/>
      <c r="J29" s="26"/>
    </row>
    <row r="30" spans="1:41" x14ac:dyDescent="0.15">
      <c r="A30" s="25"/>
    </row>
    <row r="31" spans="1:41" x14ac:dyDescent="0.15">
      <c r="A31" s="25"/>
    </row>
    <row r="32" spans="1:41" x14ac:dyDescent="0.15">
      <c r="A32" s="25"/>
    </row>
    <row r="33" spans="1:1" x14ac:dyDescent="0.15">
      <c r="A33" s="25"/>
    </row>
    <row r="34" spans="1:1" x14ac:dyDescent="0.15">
      <c r="A34" s="25"/>
    </row>
    <row r="35" spans="1:1" x14ac:dyDescent="0.15">
      <c r="A35" s="25"/>
    </row>
    <row r="36" spans="1:1" x14ac:dyDescent="0.15">
      <c r="A36" s="25"/>
    </row>
    <row r="37" spans="1:1" x14ac:dyDescent="0.15">
      <c r="A37" s="25"/>
    </row>
    <row r="38" spans="1:1" x14ac:dyDescent="0.15">
      <c r="A38" s="25"/>
    </row>
  </sheetData>
  <mergeCells count="77">
    <mergeCell ref="AD1:AG1"/>
    <mergeCell ref="AH1:AK1"/>
    <mergeCell ref="AL1:AO1"/>
    <mergeCell ref="B15:E15"/>
    <mergeCell ref="N15:Q15"/>
    <mergeCell ref="R15:U15"/>
    <mergeCell ref="V15:Y15"/>
    <mergeCell ref="Z15:AC15"/>
    <mergeCell ref="AD15:AG15"/>
    <mergeCell ref="AH15:AK15"/>
    <mergeCell ref="AL15:AO15"/>
    <mergeCell ref="B1:E1"/>
    <mergeCell ref="N1:Q1"/>
    <mergeCell ref="R1:U1"/>
    <mergeCell ref="V1:Y1"/>
    <mergeCell ref="Z1:AC1"/>
    <mergeCell ref="J1:M1"/>
    <mergeCell ref="J15:M15"/>
    <mergeCell ref="B16:E16"/>
    <mergeCell ref="N16:Q16"/>
    <mergeCell ref="R16:U16"/>
    <mergeCell ref="J16:M16"/>
    <mergeCell ref="N14:Q14"/>
    <mergeCell ref="R14:U14"/>
    <mergeCell ref="F1:I1"/>
    <mergeCell ref="F14:I14"/>
    <mergeCell ref="F15:I15"/>
    <mergeCell ref="AH14:AK14"/>
    <mergeCell ref="AL14:AO14"/>
    <mergeCell ref="B17:E17"/>
    <mergeCell ref="N17:Q17"/>
    <mergeCell ref="R17:U17"/>
    <mergeCell ref="V17:Y17"/>
    <mergeCell ref="J17:M17"/>
    <mergeCell ref="B14:E14"/>
    <mergeCell ref="J14:M14"/>
    <mergeCell ref="V16:Y16"/>
    <mergeCell ref="Z16:AC16"/>
    <mergeCell ref="Z17:AC17"/>
    <mergeCell ref="Z14:AC14"/>
    <mergeCell ref="AD14:AG14"/>
    <mergeCell ref="AD16:AG16"/>
    <mergeCell ref="AH16:AK16"/>
    <mergeCell ref="AL16:AO16"/>
    <mergeCell ref="AD17:AG17"/>
    <mergeCell ref="AH17:AK17"/>
    <mergeCell ref="AL17:AO17"/>
    <mergeCell ref="F21:I21"/>
    <mergeCell ref="J21:N21"/>
    <mergeCell ref="O21:S21"/>
    <mergeCell ref="F16:I16"/>
    <mergeCell ref="F17:I17"/>
    <mergeCell ref="F27:I27"/>
    <mergeCell ref="J27:N27"/>
    <mergeCell ref="O27:S27"/>
    <mergeCell ref="F24:I24"/>
    <mergeCell ref="J24:N24"/>
    <mergeCell ref="O24:S24"/>
    <mergeCell ref="F25:I25"/>
    <mergeCell ref="J25:N25"/>
    <mergeCell ref="O25:S25"/>
    <mergeCell ref="V14:Y14"/>
    <mergeCell ref="A1:A2"/>
    <mergeCell ref="A19:A20"/>
    <mergeCell ref="F26:I26"/>
    <mergeCell ref="J26:N26"/>
    <mergeCell ref="O26:S26"/>
    <mergeCell ref="F22:I22"/>
    <mergeCell ref="J22:N22"/>
    <mergeCell ref="O22:S22"/>
    <mergeCell ref="F23:I23"/>
    <mergeCell ref="J23:N23"/>
    <mergeCell ref="O23:S23"/>
    <mergeCell ref="B19:E19"/>
    <mergeCell ref="F19:I19"/>
    <mergeCell ref="J19:N19"/>
    <mergeCell ref="O19:S19"/>
  </mergeCells>
  <phoneticPr fontId="6" type="noConversion"/>
  <conditionalFormatting sqref="A17:XFD1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:XFD5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{62E5B00E-855A-4DA1-97F1-4B79C0601FC0}</x14:id>
        </ext>
      </extLst>
    </cfRule>
  </conditionalFormatting>
  <conditionalFormatting sqref="A11:XFD11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{4EEC9E58-FE88-43BB-8EA3-6DC989393CBC}</x14:id>
        </ext>
      </extLst>
    </cfRule>
  </conditionalFormatting>
  <conditionalFormatting sqref="A15:XFD15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{F2BD464A-26B9-4482-9D8D-280A739D324C}</x14:id>
        </ext>
      </extLst>
    </cfRule>
  </conditionalFormatting>
  <conditionalFormatting sqref="A16:XFD16">
    <cfRule type="dataBar" priority="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{8F3ACDE8-57E3-4D57-8506-421894E5A7D0}</x14:id>
        </ext>
      </extLst>
    </cfRule>
  </conditionalFormatting>
  <conditionalFormatting sqref="A12:XFD12">
    <cfRule type="dataBar" priority="8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{C88A78FE-F8E0-41F7-A8A8-E469E9F75D79}</x14:id>
        </ext>
      </extLst>
    </cfRule>
  </conditionalFormatting>
  <pageMargins left="0.75" right="0.75" top="1" bottom="1" header="0.51041666666666696" footer="0.51041666666666696"/>
  <pageSetup paperSize="9" orientation="portrait" horizontalDpi="2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E5B00E-855A-4DA1-97F1-4B79C0601FC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A5:XFD5</xm:sqref>
        </x14:conditionalFormatting>
        <x14:conditionalFormatting xmlns:xm="http://schemas.microsoft.com/office/excel/2006/main">
          <x14:cfRule type="dataBar" id="{4EEC9E58-FE88-43BB-8EA3-6DC989393CB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A11:XFD11</xm:sqref>
        </x14:conditionalFormatting>
        <x14:conditionalFormatting xmlns:xm="http://schemas.microsoft.com/office/excel/2006/main">
          <x14:cfRule type="dataBar" id="{F2BD464A-26B9-4482-9D8D-280A739D324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A15:XFD15</xm:sqref>
        </x14:conditionalFormatting>
        <x14:conditionalFormatting xmlns:xm="http://schemas.microsoft.com/office/excel/2006/main">
          <x14:cfRule type="dataBar" id="{8F3ACDE8-57E3-4D57-8506-421894E5A7D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A16:XFD16</xm:sqref>
        </x14:conditionalFormatting>
        <x14:conditionalFormatting xmlns:xm="http://schemas.microsoft.com/office/excel/2006/main">
          <x14:cfRule type="dataBar" id="{C88A78FE-F8E0-41F7-A8A8-E469E9F75D7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A12:XFD12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L40" sqref="L40"/>
    </sheetView>
  </sheetViews>
  <sheetFormatPr defaultRowHeight="14.25" x14ac:dyDescent="0.15"/>
  <cols>
    <col min="1" max="1" width="33.125" style="2" customWidth="1"/>
    <col min="2" max="3" width="2.5" style="2" hidden="1" customWidth="1"/>
    <col min="4" max="4" width="5.5" style="2" hidden="1" customWidth="1"/>
    <col min="5" max="5" width="16.125" style="2" hidden="1" customWidth="1"/>
    <col min="6" max="6" width="5.5" style="2" hidden="1" customWidth="1"/>
    <col min="7" max="7" width="5.5" style="43" bestFit="1" customWidth="1"/>
    <col min="8" max="8" width="5.5" style="43" hidden="1" customWidth="1"/>
    <col min="9" max="9" width="6.5" style="43" hidden="1" customWidth="1"/>
    <col min="10" max="10" width="5.5" style="2" hidden="1" customWidth="1"/>
    <col min="11" max="11" width="6.5" style="2" bestFit="1" customWidth="1"/>
    <col min="12" max="12" width="5.5" style="43" bestFit="1" customWidth="1"/>
    <col min="13" max="13" width="6.5" style="2" customWidth="1"/>
    <col min="14" max="16384" width="9" style="2"/>
  </cols>
  <sheetData>
    <row r="1" spans="1:13" x14ac:dyDescent="0.15">
      <c r="A1" s="39" t="s">
        <v>3283</v>
      </c>
      <c r="B1" s="76" t="s">
        <v>3573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</row>
    <row r="2" spans="1:13" x14ac:dyDescent="0.15">
      <c r="A2" s="39" t="s">
        <v>3267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</row>
    <row r="3" spans="1:13" x14ac:dyDescent="0.15">
      <c r="A3" s="39" t="s">
        <v>2879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</row>
    <row r="4" spans="1:13" x14ac:dyDescent="0.15">
      <c r="A4" s="39" t="s">
        <v>2880</v>
      </c>
      <c r="B4" s="39"/>
      <c r="C4" s="39"/>
      <c r="D4" s="39"/>
      <c r="E4" s="39"/>
      <c r="F4" s="39"/>
      <c r="G4" s="42"/>
      <c r="H4" s="42"/>
      <c r="I4" s="42"/>
      <c r="J4" s="39"/>
      <c r="K4" s="39">
        <f ca="1">SUM(K6:K35)</f>
        <v>4640</v>
      </c>
      <c r="L4" s="42"/>
      <c r="M4" s="39">
        <f ca="1">SUM(M6:M35)</f>
        <v>100</v>
      </c>
    </row>
    <row r="5" spans="1:13" s="43" customFormat="1" x14ac:dyDescent="0.15">
      <c r="A5" s="44" t="s">
        <v>2881</v>
      </c>
      <c r="B5" s="42"/>
      <c r="C5" s="42"/>
      <c r="D5" s="37" t="s">
        <v>3563</v>
      </c>
      <c r="E5" s="37" t="s">
        <v>3564</v>
      </c>
      <c r="F5" s="37" t="s">
        <v>3565</v>
      </c>
      <c r="G5" s="38" t="s">
        <v>3566</v>
      </c>
      <c r="H5" s="37" t="s">
        <v>3567</v>
      </c>
      <c r="I5" s="37" t="s">
        <v>3568</v>
      </c>
      <c r="J5" s="37" t="s">
        <v>3569</v>
      </c>
      <c r="K5" s="36" t="s">
        <v>3570</v>
      </c>
      <c r="L5" s="12" t="s">
        <v>3571</v>
      </c>
      <c r="M5" s="41" t="s">
        <v>3572</v>
      </c>
    </row>
    <row r="6" spans="1:13" x14ac:dyDescent="0.15">
      <c r="A6" s="39" t="s">
        <v>3222</v>
      </c>
      <c r="B6" s="40" t="str">
        <f>LEFT(A6,1)</f>
        <v>#</v>
      </c>
      <c r="C6" s="40" t="str">
        <f>MID(A6,4,1)</f>
        <v>x</v>
      </c>
      <c r="D6" s="39">
        <f>IF(OR(B6&lt;&gt;"#",C6&lt;&gt;"x"),"",_xlfn.NUMBERVALUE(MID(A6,3,1)))</f>
        <v>2</v>
      </c>
      <c r="E6" s="40" t="str">
        <f t="shared" ref="E6:E39" si="0">IF(OR(B6&lt;&gt;"#",C6&lt;&gt;"x"),"",IF(MID(A6,9,1)=" ",MID(A6,10,99),MID(A6,11,99)))</f>
        <v>冰川裂片</v>
      </c>
      <c r="F6" s="39">
        <f>IF(E6="","",MATCH(E6,收藏进度!A:A,0))</f>
        <v>1146</v>
      </c>
      <c r="G6" s="37">
        <f ca="1">IF(F6="","",OFFSET(收藏进度!A$1,F6-1,1,1,1))</f>
        <v>2</v>
      </c>
      <c r="H6" s="42" t="str">
        <f ca="1">IF(F6="","",OFFSET(收藏进度!A$1,F6-1,7,1,1))</f>
        <v>普通</v>
      </c>
      <c r="I6" s="42">
        <f ca="1">IF(F6="","",IF(H6&lt;&gt;"传说",IF(G6&lt;=2,G6,2),IF(G6&lt;=1,G6,1)))</f>
        <v>2</v>
      </c>
      <c r="J6" s="39">
        <f ca="1">IF(H6="普通",40,IF(H6="稀有",100,IF(H6="史诗",400,IF(H6="传说",1600,""))))</f>
        <v>40</v>
      </c>
      <c r="K6" s="39">
        <f ca="1">IF(J6="","",J6*D6)</f>
        <v>80</v>
      </c>
      <c r="L6" s="42">
        <f ca="1">IF(I6="","",IF(D6&gt;I6,D6-I6,0))</f>
        <v>0</v>
      </c>
      <c r="M6" s="39">
        <f ca="1">IF(J6="","",J6*L6)</f>
        <v>0</v>
      </c>
    </row>
    <row r="7" spans="1:13" x14ac:dyDescent="0.15">
      <c r="A7" s="39" t="s">
        <v>3284</v>
      </c>
      <c r="B7" s="40" t="str">
        <f t="shared" ref="B7:B35" si="1">LEFT(A7,1)</f>
        <v>#</v>
      </c>
      <c r="C7" s="40" t="str">
        <f t="shared" ref="C7:C35" si="2">MID(A7,4,1)</f>
        <v>x</v>
      </c>
      <c r="D7" s="39">
        <f t="shared" ref="D7:D39" si="3">IF(OR(B7&lt;&gt;"#",C7&lt;&gt;"x"),"",_xlfn.NUMBERVALUE(MID(A7,3,1)))</f>
        <v>2</v>
      </c>
      <c r="E7" s="40" t="str">
        <f t="shared" si="0"/>
        <v>虚空行者</v>
      </c>
      <c r="F7" s="39">
        <f>IF(E7="","",MATCH(E7,收藏进度!A:A,0))</f>
        <v>89</v>
      </c>
      <c r="G7" s="37">
        <f ca="1">IF(F7="","",OFFSET(收藏进度!A$1,F7-1,1,1,1))</f>
        <v>4</v>
      </c>
      <c r="H7" s="42" t="str">
        <f ca="1">IF(F7="","",OFFSET(收藏进度!A$1,F7-1,7,1,1))</f>
        <v>基础</v>
      </c>
      <c r="I7" s="42">
        <f t="shared" ref="I7:I39" ca="1" si="4">IF(F7="","",IF(H7&lt;&gt;"传说",IF(G7&lt;=2,G7,2),IF(G7&lt;=1,G7,1)))</f>
        <v>2</v>
      </c>
      <c r="J7" s="39" t="str">
        <f t="shared" ref="J7:J39" ca="1" si="5">IF(H7="普通",40,IF(H7="稀有",100,IF(H7="史诗",400,IF(H7="传说",1600,""))))</f>
        <v/>
      </c>
      <c r="K7" s="39" t="str">
        <f t="shared" ref="K7:K39" ca="1" si="6">IF(J7="","",J7*D7)</f>
        <v/>
      </c>
      <c r="L7" s="42">
        <f t="shared" ref="L7:L39" ca="1" si="7">IF(I7="","",IF(D7&gt;I7,D7-I7,0))</f>
        <v>0</v>
      </c>
      <c r="M7" s="39" t="str">
        <f t="shared" ref="M7:M39" ca="1" si="8">IF(J7="","",J7*L7)</f>
        <v/>
      </c>
    </row>
    <row r="8" spans="1:13" x14ac:dyDescent="0.15">
      <c r="A8" s="39" t="s">
        <v>3285</v>
      </c>
      <c r="B8" s="40" t="str">
        <f t="shared" si="1"/>
        <v>#</v>
      </c>
      <c r="C8" s="40" t="str">
        <f t="shared" si="2"/>
        <v>x</v>
      </c>
      <c r="D8" s="39">
        <f t="shared" si="3"/>
        <v>2</v>
      </c>
      <c r="E8" s="40" t="str">
        <f t="shared" si="0"/>
        <v>狗头人图书管理员</v>
      </c>
      <c r="F8" s="39">
        <f>IF(E8="","",MATCH(E8,收藏进度!A:A,0))</f>
        <v>1396</v>
      </c>
      <c r="G8" s="37">
        <f ca="1">IF(F8="","",OFFSET(收藏进度!A$1,F8-1,1,1,1))</f>
        <v>2</v>
      </c>
      <c r="H8" s="42" t="str">
        <f ca="1">IF(F8="","",OFFSET(收藏进度!A$1,F8-1,7,1,1))</f>
        <v>普通</v>
      </c>
      <c r="I8" s="42">
        <f t="shared" ca="1" si="4"/>
        <v>2</v>
      </c>
      <c r="J8" s="39">
        <f t="shared" ca="1" si="5"/>
        <v>40</v>
      </c>
      <c r="K8" s="39">
        <f t="shared" ca="1" si="6"/>
        <v>80</v>
      </c>
      <c r="L8" s="42">
        <f t="shared" ca="1" si="7"/>
        <v>0</v>
      </c>
      <c r="M8" s="39">
        <f t="shared" ca="1" si="8"/>
        <v>0</v>
      </c>
    </row>
    <row r="9" spans="1:13" x14ac:dyDescent="0.15">
      <c r="A9" s="39" t="s">
        <v>3041</v>
      </c>
      <c r="B9" s="40" t="str">
        <f t="shared" si="1"/>
        <v>#</v>
      </c>
      <c r="C9" s="40" t="str">
        <f t="shared" si="2"/>
        <v>x</v>
      </c>
      <c r="D9" s="39">
        <f t="shared" si="3"/>
        <v>2</v>
      </c>
      <c r="E9" s="40" t="str">
        <f t="shared" si="0"/>
        <v>火羽精灵</v>
      </c>
      <c r="F9" s="39">
        <f>IF(E9="","",MATCH(E9,收藏进度!A:A,0))</f>
        <v>1148</v>
      </c>
      <c r="G9" s="37">
        <f ca="1">IF(F9="","",OFFSET(收藏进度!A$1,F9-1,1,1,1))</f>
        <v>2</v>
      </c>
      <c r="H9" s="42" t="str">
        <f ca="1">IF(F9="","",OFFSET(收藏进度!A$1,F9-1,7,1,1))</f>
        <v>普通</v>
      </c>
      <c r="I9" s="42">
        <f t="shared" ca="1" si="4"/>
        <v>2</v>
      </c>
      <c r="J9" s="39">
        <f t="shared" ca="1" si="5"/>
        <v>40</v>
      </c>
      <c r="K9" s="39">
        <f t="shared" ca="1" si="6"/>
        <v>80</v>
      </c>
      <c r="L9" s="42">
        <f t="shared" ca="1" si="7"/>
        <v>0</v>
      </c>
      <c r="M9" s="39">
        <f t="shared" ca="1" si="8"/>
        <v>0</v>
      </c>
    </row>
    <row r="10" spans="1:13" x14ac:dyDescent="0.15">
      <c r="A10" s="39" t="s">
        <v>3286</v>
      </c>
      <c r="B10" s="40" t="str">
        <f t="shared" si="1"/>
        <v>#</v>
      </c>
      <c r="C10" s="40" t="str">
        <f t="shared" si="2"/>
        <v>x</v>
      </c>
      <c r="D10" s="39">
        <f t="shared" si="3"/>
        <v>2</v>
      </c>
      <c r="E10" s="40" t="str">
        <f t="shared" si="0"/>
        <v>灵魂之火</v>
      </c>
      <c r="F10" s="39">
        <f>IF(E10="","",MATCH(E10,收藏进度!A:A,0))</f>
        <v>87</v>
      </c>
      <c r="G10" s="37">
        <f ca="1">IF(F10="","",OFFSET(收藏进度!A$1,F10-1,1,1,1))</f>
        <v>4</v>
      </c>
      <c r="H10" s="42" t="str">
        <f ca="1">IF(F10="","",OFFSET(收藏进度!A$1,F10-1,7,1,1))</f>
        <v>基础</v>
      </c>
      <c r="I10" s="42">
        <f t="shared" ca="1" si="4"/>
        <v>2</v>
      </c>
      <c r="J10" s="39" t="str">
        <f t="shared" ca="1" si="5"/>
        <v/>
      </c>
      <c r="K10" s="39" t="str">
        <f t="shared" ca="1" si="6"/>
        <v/>
      </c>
      <c r="L10" s="42">
        <f t="shared" ca="1" si="7"/>
        <v>0</v>
      </c>
      <c r="M10" s="39" t="str">
        <f t="shared" ca="1" si="8"/>
        <v/>
      </c>
    </row>
    <row r="11" spans="1:13" x14ac:dyDescent="0.15">
      <c r="A11" s="39" t="s">
        <v>3287</v>
      </c>
      <c r="B11" s="40" t="str">
        <f t="shared" si="1"/>
        <v>#</v>
      </c>
      <c r="C11" s="40" t="str">
        <f t="shared" si="2"/>
        <v>x</v>
      </c>
      <c r="D11" s="39">
        <f t="shared" si="3"/>
        <v>2</v>
      </c>
      <c r="E11" s="40" t="str">
        <f t="shared" si="0"/>
        <v>烈焰小鬼</v>
      </c>
      <c r="F11" s="39">
        <f>IF(E11="","",MATCH(E11,收藏进度!A:A,0))</f>
        <v>250</v>
      </c>
      <c r="G11" s="37">
        <f ca="1">IF(F11="","",OFFSET(收藏进度!A$1,F11-1,1,1,1))</f>
        <v>2</v>
      </c>
      <c r="H11" s="42" t="str">
        <f ca="1">IF(F11="","",OFFSET(收藏进度!A$1,F11-1,7,1,1))</f>
        <v>普通</v>
      </c>
      <c r="I11" s="42">
        <f t="shared" ca="1" si="4"/>
        <v>2</v>
      </c>
      <c r="J11" s="39">
        <f t="shared" ca="1" si="5"/>
        <v>40</v>
      </c>
      <c r="K11" s="39">
        <f t="shared" ca="1" si="6"/>
        <v>80</v>
      </c>
      <c r="L11" s="42">
        <f t="shared" ca="1" si="7"/>
        <v>0</v>
      </c>
      <c r="M11" s="39">
        <f t="shared" ca="1" si="8"/>
        <v>0</v>
      </c>
    </row>
    <row r="12" spans="1:13" x14ac:dyDescent="0.15">
      <c r="A12" s="39" t="s">
        <v>3042</v>
      </c>
      <c r="B12" s="40" t="str">
        <f t="shared" si="1"/>
        <v>#</v>
      </c>
      <c r="C12" s="40" t="str">
        <f t="shared" si="2"/>
        <v>x</v>
      </c>
      <c r="D12" s="39">
        <f t="shared" si="3"/>
        <v>1</v>
      </c>
      <c r="E12" s="40" t="str">
        <f t="shared" si="0"/>
        <v>凯雷塞斯王子</v>
      </c>
      <c r="F12" s="39">
        <f>IF(E12="","",MATCH(E12,收藏进度!A:A,0))</f>
        <v>1288</v>
      </c>
      <c r="G12" s="37">
        <f ca="1">IF(F12="","",OFFSET(收藏进度!A$1,F12-1,1,1,1))</f>
        <v>1</v>
      </c>
      <c r="H12" s="42" t="str">
        <f ca="1">IF(F12="","",OFFSET(收藏进度!A$1,F12-1,7,1,1))</f>
        <v>传说</v>
      </c>
      <c r="I12" s="42">
        <f t="shared" ca="1" si="4"/>
        <v>1</v>
      </c>
      <c r="J12" s="39">
        <f t="shared" ca="1" si="5"/>
        <v>1600</v>
      </c>
      <c r="K12" s="39">
        <f t="shared" ca="1" si="6"/>
        <v>1600</v>
      </c>
      <c r="L12" s="42">
        <f t="shared" ca="1" si="7"/>
        <v>0</v>
      </c>
      <c r="M12" s="39">
        <f t="shared" ca="1" si="8"/>
        <v>0</v>
      </c>
    </row>
    <row r="13" spans="1:13" x14ac:dyDescent="0.15">
      <c r="A13" s="39" t="s">
        <v>3193</v>
      </c>
      <c r="B13" s="40" t="str">
        <f t="shared" si="1"/>
        <v>#</v>
      </c>
      <c r="C13" s="40" t="str">
        <f t="shared" si="2"/>
        <v>x</v>
      </c>
      <c r="D13" s="39">
        <f t="shared" si="3"/>
        <v>2</v>
      </c>
      <c r="E13" s="40" t="str">
        <f t="shared" si="0"/>
        <v>凶恶的雏龙</v>
      </c>
      <c r="F13" s="39">
        <f>IF(E13="","",MATCH(E13,收藏进度!A:A,0))</f>
        <v>1165</v>
      </c>
      <c r="G13" s="37">
        <f ca="1">IF(F13="","",OFFSET(收藏进度!A$1,F13-1,1,1,1))</f>
        <v>1</v>
      </c>
      <c r="H13" s="42" t="str">
        <f ca="1">IF(F13="","",OFFSET(收藏进度!A$1,F13-1,7,1,1))</f>
        <v>稀有</v>
      </c>
      <c r="I13" s="42">
        <f t="shared" ca="1" si="4"/>
        <v>1</v>
      </c>
      <c r="J13" s="39">
        <f t="shared" ca="1" si="5"/>
        <v>100</v>
      </c>
      <c r="K13" s="39">
        <f t="shared" ca="1" si="6"/>
        <v>200</v>
      </c>
      <c r="L13" s="42">
        <f t="shared" ca="1" si="7"/>
        <v>1</v>
      </c>
      <c r="M13" s="39">
        <f t="shared" ca="1" si="8"/>
        <v>100</v>
      </c>
    </row>
    <row r="14" spans="1:13" x14ac:dyDescent="0.15">
      <c r="A14" s="39" t="s">
        <v>2915</v>
      </c>
      <c r="B14" s="40" t="str">
        <f t="shared" si="1"/>
        <v>#</v>
      </c>
      <c r="C14" s="40" t="str">
        <f t="shared" si="2"/>
        <v>x</v>
      </c>
      <c r="D14" s="39">
        <f t="shared" si="3"/>
        <v>2</v>
      </c>
      <c r="E14" s="40" t="str">
        <f t="shared" si="0"/>
        <v>焦油爬行者</v>
      </c>
      <c r="F14" s="39">
        <f>IF(E14="","",MATCH(E14,收藏进度!A:A,0))</f>
        <v>1157</v>
      </c>
      <c r="G14" s="37">
        <f ca="1">IF(F14="","",OFFSET(收藏进度!A$1,F14-1,1,1,1))</f>
        <v>2</v>
      </c>
      <c r="H14" s="42" t="str">
        <f ca="1">IF(F14="","",OFFSET(收藏进度!A$1,F14-1,7,1,1))</f>
        <v>普通</v>
      </c>
      <c r="I14" s="42">
        <f t="shared" ca="1" si="4"/>
        <v>2</v>
      </c>
      <c r="J14" s="39">
        <f t="shared" ca="1" si="5"/>
        <v>40</v>
      </c>
      <c r="K14" s="39">
        <f t="shared" ca="1" si="6"/>
        <v>80</v>
      </c>
      <c r="L14" s="42">
        <f t="shared" ca="1" si="7"/>
        <v>0</v>
      </c>
      <c r="M14" s="39">
        <f t="shared" ca="1" si="8"/>
        <v>0</v>
      </c>
    </row>
    <row r="15" spans="1:13" x14ac:dyDescent="0.15">
      <c r="A15" s="39" t="s">
        <v>3216</v>
      </c>
      <c r="B15" s="40" t="str">
        <f t="shared" si="1"/>
        <v>#</v>
      </c>
      <c r="C15" s="40" t="str">
        <f t="shared" si="2"/>
        <v>x</v>
      </c>
      <c r="D15" s="39">
        <f t="shared" si="3"/>
        <v>2</v>
      </c>
      <c r="E15" s="40" t="str">
        <f t="shared" si="0"/>
        <v>破法者</v>
      </c>
      <c r="F15" s="39">
        <f>IF(E15="","",MATCH(E15,收藏进度!A:A,0))</f>
        <v>343</v>
      </c>
      <c r="G15" s="37">
        <f ca="1">IF(F15="","",OFFSET(收藏进度!A$1,F15-1,1,1,1))</f>
        <v>4</v>
      </c>
      <c r="H15" s="42" t="str">
        <f ca="1">IF(F15="","",OFFSET(收藏进度!A$1,F15-1,7,1,1))</f>
        <v>普通</v>
      </c>
      <c r="I15" s="42">
        <f t="shared" ca="1" si="4"/>
        <v>2</v>
      </c>
      <c r="J15" s="39">
        <f t="shared" ca="1" si="5"/>
        <v>40</v>
      </c>
      <c r="K15" s="39">
        <f t="shared" ca="1" si="6"/>
        <v>80</v>
      </c>
      <c r="L15" s="42">
        <f t="shared" ca="1" si="7"/>
        <v>0</v>
      </c>
      <c r="M15" s="39">
        <f t="shared" ca="1" si="8"/>
        <v>0</v>
      </c>
    </row>
    <row r="16" spans="1:13" x14ac:dyDescent="0.15">
      <c r="A16" s="39" t="s">
        <v>2917</v>
      </c>
      <c r="B16" s="40" t="str">
        <f t="shared" si="1"/>
        <v>#</v>
      </c>
      <c r="C16" s="40" t="str">
        <f t="shared" si="2"/>
        <v>x</v>
      </c>
      <c r="D16" s="39">
        <f t="shared" si="3"/>
        <v>2</v>
      </c>
      <c r="E16" s="40" t="str">
        <f t="shared" si="0"/>
        <v>萨隆苦囚</v>
      </c>
      <c r="F16" s="39">
        <f>IF(E16="","",MATCH(E16,收藏进度!A:A,0))</f>
        <v>1303</v>
      </c>
      <c r="G16" s="37">
        <f ca="1">IF(F16="","",OFFSET(收藏进度!A$1,F16-1,1,1,1))</f>
        <v>2</v>
      </c>
      <c r="H16" s="42" t="str">
        <f ca="1">IF(F16="","",OFFSET(收藏进度!A$1,F16-1,7,1,1))</f>
        <v>稀有</v>
      </c>
      <c r="I16" s="42">
        <f t="shared" ca="1" si="4"/>
        <v>2</v>
      </c>
      <c r="J16" s="39">
        <f t="shared" ca="1" si="5"/>
        <v>100</v>
      </c>
      <c r="K16" s="39">
        <f t="shared" ca="1" si="6"/>
        <v>200</v>
      </c>
      <c r="L16" s="42">
        <f t="shared" ca="1" si="7"/>
        <v>0</v>
      </c>
      <c r="M16" s="39">
        <f t="shared" ca="1" si="8"/>
        <v>0</v>
      </c>
    </row>
    <row r="17" spans="1:13" x14ac:dyDescent="0.15">
      <c r="A17" s="39" t="s">
        <v>3288</v>
      </c>
      <c r="B17" s="40" t="str">
        <f t="shared" si="1"/>
        <v>#</v>
      </c>
      <c r="C17" s="40" t="str">
        <f t="shared" si="2"/>
        <v>x</v>
      </c>
      <c r="D17" s="39">
        <f t="shared" si="3"/>
        <v>2</v>
      </c>
      <c r="E17" s="40" t="str">
        <f t="shared" si="0"/>
        <v>黑铁矮人</v>
      </c>
      <c r="F17" s="39">
        <f>IF(E17="","",MATCH(E17,收藏进度!A:A,0))</f>
        <v>339</v>
      </c>
      <c r="G17" s="37">
        <f ca="1">IF(F17="","",OFFSET(收藏进度!A$1,F17-1,1,1,1))</f>
        <v>2</v>
      </c>
      <c r="H17" s="42" t="str">
        <f ca="1">IF(F17="","",OFFSET(收藏进度!A$1,F17-1,7,1,1))</f>
        <v>普通</v>
      </c>
      <c r="I17" s="42">
        <f t="shared" ca="1" si="4"/>
        <v>2</v>
      </c>
      <c r="J17" s="39">
        <f t="shared" ca="1" si="5"/>
        <v>40</v>
      </c>
      <c r="K17" s="39">
        <f t="shared" ca="1" si="6"/>
        <v>80</v>
      </c>
      <c r="L17" s="42">
        <f t="shared" ca="1" si="7"/>
        <v>0</v>
      </c>
      <c r="M17" s="39">
        <f t="shared" ca="1" si="8"/>
        <v>0</v>
      </c>
    </row>
    <row r="18" spans="1:13" x14ac:dyDescent="0.15">
      <c r="A18" s="39" t="s">
        <v>3289</v>
      </c>
      <c r="B18" s="40" t="str">
        <f t="shared" si="1"/>
        <v>#</v>
      </c>
      <c r="C18" s="40" t="str">
        <f t="shared" si="2"/>
        <v>x</v>
      </c>
      <c r="D18" s="39">
        <f t="shared" si="3"/>
        <v>2</v>
      </c>
      <c r="E18" s="40" t="str">
        <f t="shared" si="0"/>
        <v>末日守卫</v>
      </c>
      <c r="F18" s="39">
        <f>IF(E18="","",MATCH(E18,收藏进度!A:A,0))</f>
        <v>259</v>
      </c>
      <c r="G18" s="37">
        <f ca="1">IF(F18="","",OFFSET(收藏进度!A$1,F18-1,1,1,1))</f>
        <v>2</v>
      </c>
      <c r="H18" s="42" t="str">
        <f ca="1">IF(F18="","",OFFSET(收藏进度!A$1,F18-1,7,1,1))</f>
        <v>稀有</v>
      </c>
      <c r="I18" s="42">
        <f t="shared" ca="1" si="4"/>
        <v>2</v>
      </c>
      <c r="J18" s="39">
        <f t="shared" ca="1" si="5"/>
        <v>100</v>
      </c>
      <c r="K18" s="39">
        <f t="shared" ca="1" si="6"/>
        <v>200</v>
      </c>
      <c r="L18" s="42">
        <f t="shared" ca="1" si="7"/>
        <v>0</v>
      </c>
      <c r="M18" s="39">
        <f t="shared" ca="1" si="8"/>
        <v>0</v>
      </c>
    </row>
    <row r="19" spans="1:13" x14ac:dyDescent="0.15">
      <c r="A19" s="39" t="s">
        <v>3107</v>
      </c>
      <c r="B19" s="40" t="str">
        <f t="shared" si="1"/>
        <v>#</v>
      </c>
      <c r="C19" s="40" t="str">
        <f t="shared" si="2"/>
        <v>x</v>
      </c>
      <c r="D19" s="39">
        <f t="shared" si="3"/>
        <v>2</v>
      </c>
      <c r="E19" s="40" t="str">
        <f t="shared" si="0"/>
        <v>菌菇术士</v>
      </c>
      <c r="F19" s="39">
        <f>IF(E19="","",MATCH(E19,收藏进度!A:A,0))</f>
        <v>1444</v>
      </c>
      <c r="G19" s="37">
        <f ca="1">IF(F19="","",OFFSET(收藏进度!A$1,F19-1,1,1,1))</f>
        <v>2</v>
      </c>
      <c r="H19" s="42" t="str">
        <f ca="1">IF(F19="","",OFFSET(收藏进度!A$1,F19-1,7,1,1))</f>
        <v>普通</v>
      </c>
      <c r="I19" s="42">
        <f t="shared" ca="1" si="4"/>
        <v>2</v>
      </c>
      <c r="J19" s="39">
        <f t="shared" ca="1" si="5"/>
        <v>40</v>
      </c>
      <c r="K19" s="39">
        <f t="shared" ca="1" si="6"/>
        <v>80</v>
      </c>
      <c r="L19" s="42">
        <f t="shared" ca="1" si="7"/>
        <v>0</v>
      </c>
      <c r="M19" s="39">
        <f t="shared" ca="1" si="8"/>
        <v>0</v>
      </c>
    </row>
    <row r="20" spans="1:13" x14ac:dyDescent="0.15">
      <c r="A20" s="39" t="s">
        <v>3290</v>
      </c>
      <c r="B20" s="40" t="str">
        <f t="shared" si="1"/>
        <v>#</v>
      </c>
      <c r="C20" s="40" t="str">
        <f t="shared" si="2"/>
        <v>x</v>
      </c>
      <c r="D20" s="39">
        <f t="shared" si="3"/>
        <v>2</v>
      </c>
      <c r="E20" s="40" t="str">
        <f t="shared" si="0"/>
        <v>卑鄙的恐惧魔王</v>
      </c>
      <c r="F20" s="39">
        <f>IF(E20="","",MATCH(E20,收藏进度!A:A,0))</f>
        <v>1268</v>
      </c>
      <c r="G20" s="37">
        <f ca="1">IF(F20="","",OFFSET(收藏进度!A$1,F20-1,1,1,1))</f>
        <v>2</v>
      </c>
      <c r="H20" s="42" t="str">
        <f ca="1">IF(F20="","",OFFSET(收藏进度!A$1,F20-1,7,1,1))</f>
        <v>稀有</v>
      </c>
      <c r="I20" s="42">
        <f t="shared" ca="1" si="4"/>
        <v>2</v>
      </c>
      <c r="J20" s="39">
        <f t="shared" ca="1" si="5"/>
        <v>100</v>
      </c>
      <c r="K20" s="39">
        <f t="shared" ca="1" si="6"/>
        <v>200</v>
      </c>
      <c r="L20" s="42">
        <f t="shared" ca="1" si="7"/>
        <v>0</v>
      </c>
      <c r="M20" s="39">
        <f t="shared" ca="1" si="8"/>
        <v>0</v>
      </c>
    </row>
    <row r="21" spans="1:13" x14ac:dyDescent="0.15">
      <c r="A21" s="40" t="s">
        <v>3575</v>
      </c>
      <c r="B21" s="40" t="str">
        <f t="shared" si="1"/>
        <v>#</v>
      </c>
      <c r="C21" s="40" t="str">
        <f t="shared" si="2"/>
        <v>x</v>
      </c>
      <c r="D21" s="39">
        <f t="shared" si="3"/>
        <v>1</v>
      </c>
      <c r="E21" s="40" t="str">
        <f>IF(OR(B21&lt;&gt;"#",C21&lt;&gt;"x"),"",IF(MID(A21,9,1)=" ",MID(A21,10,99),MID(A21,11,99)))</f>
        <v>鲜血掠夺者古尔丹</v>
      </c>
      <c r="F21" s="39">
        <f>IF(E21="","",MATCH(E21,收藏进度!A:A,0))</f>
        <v>1270</v>
      </c>
      <c r="G21" s="37">
        <f ca="1">IF(F21="","",OFFSET(收藏进度!A$1,F21-1,1,1,1))</f>
        <v>1</v>
      </c>
      <c r="H21" s="42" t="str">
        <f ca="1">IF(F21="","",OFFSET(收藏进度!A$1,F21-1,7,1,1))</f>
        <v>传说</v>
      </c>
      <c r="I21" s="42">
        <f t="shared" ca="1" si="4"/>
        <v>1</v>
      </c>
      <c r="J21" s="39">
        <f t="shared" ca="1" si="5"/>
        <v>1600</v>
      </c>
      <c r="K21" s="39">
        <f t="shared" ca="1" si="6"/>
        <v>1600</v>
      </c>
      <c r="L21" s="42">
        <f t="shared" ca="1" si="7"/>
        <v>0</v>
      </c>
      <c r="M21" s="39">
        <f t="shared" ca="1" si="8"/>
        <v>0</v>
      </c>
    </row>
    <row r="22" spans="1:13" x14ac:dyDescent="0.15">
      <c r="A22" s="39" t="s">
        <v>2881</v>
      </c>
      <c r="B22" s="40" t="str">
        <f t="shared" si="1"/>
        <v>#</v>
      </c>
      <c r="C22" s="40" t="str">
        <f t="shared" si="2"/>
        <v/>
      </c>
      <c r="D22" s="39" t="str">
        <f t="shared" si="3"/>
        <v/>
      </c>
      <c r="E22" s="40" t="str">
        <f t="shared" si="0"/>
        <v/>
      </c>
      <c r="F22" s="39" t="str">
        <f>IF(E22="","",MATCH(E22,收藏进度!A:A,0))</f>
        <v/>
      </c>
      <c r="G22" s="37" t="str">
        <f ca="1">IF(F22="","",OFFSET(收藏进度!A$1,F22-1,1,1,1))</f>
        <v/>
      </c>
      <c r="H22" s="42" t="str">
        <f ca="1">IF(F22="","",OFFSET(收藏进度!A$1,F22-1,7,1,1))</f>
        <v/>
      </c>
      <c r="I22" s="42" t="str">
        <f t="shared" si="4"/>
        <v/>
      </c>
      <c r="J22" s="39" t="str">
        <f t="shared" ca="1" si="5"/>
        <v/>
      </c>
      <c r="K22" s="39" t="str">
        <f t="shared" ca="1" si="6"/>
        <v/>
      </c>
      <c r="L22" s="42" t="str">
        <f t="shared" si="7"/>
        <v/>
      </c>
      <c r="M22" s="39" t="str">
        <f t="shared" ca="1" si="8"/>
        <v/>
      </c>
    </row>
    <row r="23" spans="1:13" x14ac:dyDescent="0.15">
      <c r="A23" s="39" t="s">
        <v>3291</v>
      </c>
      <c r="B23" s="40" t="str">
        <f t="shared" si="1"/>
        <v>A</v>
      </c>
      <c r="C23" s="40" t="str">
        <f t="shared" si="2"/>
        <v>C</v>
      </c>
      <c r="D23" s="39" t="str">
        <f t="shared" si="3"/>
        <v/>
      </c>
      <c r="E23" s="40" t="str">
        <f t="shared" si="0"/>
        <v/>
      </c>
      <c r="F23" s="39" t="str">
        <f>IF(E23="","",MATCH(E23,收藏进度!A:A,0))</f>
        <v/>
      </c>
      <c r="G23" s="37" t="str">
        <f ca="1">IF(F23="","",OFFSET(收藏进度!A$1,F23-1,1,1,1))</f>
        <v/>
      </c>
      <c r="H23" s="42" t="str">
        <f ca="1">IF(F23="","",OFFSET(收藏进度!A$1,F23-1,7,1,1))</f>
        <v/>
      </c>
      <c r="I23" s="42" t="str">
        <f t="shared" si="4"/>
        <v/>
      </c>
      <c r="J23" s="39" t="str">
        <f t="shared" ca="1" si="5"/>
        <v/>
      </c>
      <c r="K23" s="39" t="str">
        <f t="shared" ca="1" si="6"/>
        <v/>
      </c>
      <c r="L23" s="42" t="str">
        <f t="shared" si="7"/>
        <v/>
      </c>
      <c r="M23" s="39" t="str">
        <f t="shared" ca="1" si="8"/>
        <v/>
      </c>
    </row>
    <row r="24" spans="1:13" x14ac:dyDescent="0.15">
      <c r="A24" s="39" t="s">
        <v>2900</v>
      </c>
      <c r="B24" s="40" t="str">
        <f t="shared" si="1"/>
        <v>#</v>
      </c>
      <c r="C24" s="40" t="str">
        <f t="shared" si="2"/>
        <v>o</v>
      </c>
      <c r="D24" s="39" t="str">
        <f t="shared" si="3"/>
        <v/>
      </c>
      <c r="E24" s="40" t="str">
        <f t="shared" si="0"/>
        <v/>
      </c>
      <c r="F24" s="39" t="str">
        <f>IF(E24="","",MATCH(E24,收藏进度!A:A,0))</f>
        <v/>
      </c>
      <c r="G24" s="37" t="str">
        <f ca="1">IF(F24="","",OFFSET(收藏进度!A$1,F24-1,1,1,1))</f>
        <v/>
      </c>
      <c r="H24" s="42" t="str">
        <f ca="1">IF(F24="","",OFFSET(收藏进度!A$1,F24-1,7,1,1))</f>
        <v/>
      </c>
      <c r="I24" s="42" t="str">
        <f t="shared" si="4"/>
        <v/>
      </c>
      <c r="J24" s="39" t="str">
        <f t="shared" ca="1" si="5"/>
        <v/>
      </c>
      <c r="K24" s="39" t="str">
        <f t="shared" ca="1" si="6"/>
        <v/>
      </c>
      <c r="L24" s="42" t="str">
        <f t="shared" si="7"/>
        <v/>
      </c>
      <c r="M24" s="39" t="str">
        <f t="shared" ca="1" si="8"/>
        <v/>
      </c>
    </row>
    <row r="25" spans="1:13" x14ac:dyDescent="0.15">
      <c r="A25" s="39" t="s">
        <v>3292</v>
      </c>
      <c r="B25" s="40" t="str">
        <f t="shared" si="1"/>
        <v>#</v>
      </c>
      <c r="C25" s="40" t="str">
        <f t="shared" si="2"/>
        <v>i</v>
      </c>
      <c r="D25" s="39" t="str">
        <f t="shared" si="3"/>
        <v/>
      </c>
      <c r="E25" s="40" t="str">
        <f t="shared" si="0"/>
        <v/>
      </c>
      <c r="F25" s="39" t="str">
        <f>IF(E25="","",MATCH(E25,收藏进度!A:A,0))</f>
        <v/>
      </c>
      <c r="G25" s="37" t="str">
        <f ca="1">IF(F25="","",OFFSET(收藏进度!A$1,F25-1,1,1,1))</f>
        <v/>
      </c>
      <c r="H25" s="42" t="str">
        <f ca="1">IF(F25="","",OFFSET(收藏进度!A$1,F25-1,7,1,1))</f>
        <v/>
      </c>
      <c r="I25" s="42" t="str">
        <f t="shared" si="4"/>
        <v/>
      </c>
      <c r="J25" s="39" t="str">
        <f t="shared" ca="1" si="5"/>
        <v/>
      </c>
      <c r="K25" s="39" t="str">
        <f t="shared" ca="1" si="6"/>
        <v/>
      </c>
      <c r="L25" s="42" t="str">
        <f t="shared" si="7"/>
        <v/>
      </c>
      <c r="M25" s="39" t="str">
        <f t="shared" ca="1" si="8"/>
        <v/>
      </c>
    </row>
    <row r="26" spans="1:13" x14ac:dyDescent="0.15">
      <c r="A26" s="39"/>
      <c r="B26" s="40" t="str">
        <f t="shared" si="1"/>
        <v/>
      </c>
      <c r="C26" s="40" t="str">
        <f t="shared" si="2"/>
        <v/>
      </c>
      <c r="D26" s="39" t="str">
        <f t="shared" si="3"/>
        <v/>
      </c>
      <c r="E26" s="40" t="str">
        <f t="shared" si="0"/>
        <v/>
      </c>
      <c r="F26" s="39" t="str">
        <f>IF(E26="","",MATCH(E26,收藏进度!A:A,0))</f>
        <v/>
      </c>
      <c r="G26" s="37" t="str">
        <f ca="1">IF(F26="","",OFFSET(收藏进度!A$1,F26-1,1,1,1))</f>
        <v/>
      </c>
      <c r="H26" s="42" t="str">
        <f ca="1">IF(F26="","",OFFSET(收藏进度!A$1,F26-1,7,1,1))</f>
        <v/>
      </c>
      <c r="I26" s="42" t="str">
        <f t="shared" si="4"/>
        <v/>
      </c>
      <c r="J26" s="39" t="str">
        <f t="shared" ca="1" si="5"/>
        <v/>
      </c>
      <c r="K26" s="39" t="str">
        <f t="shared" ca="1" si="6"/>
        <v/>
      </c>
      <c r="L26" s="42" t="str">
        <f t="shared" si="7"/>
        <v/>
      </c>
      <c r="M26" s="39" t="str">
        <f t="shared" ca="1" si="8"/>
        <v/>
      </c>
    </row>
    <row r="27" spans="1:13" x14ac:dyDescent="0.15">
      <c r="A27" s="40"/>
      <c r="B27" s="40" t="str">
        <f t="shared" si="1"/>
        <v/>
      </c>
      <c r="C27" s="40" t="str">
        <f t="shared" si="2"/>
        <v/>
      </c>
      <c r="D27" s="39" t="str">
        <f t="shared" si="3"/>
        <v/>
      </c>
      <c r="E27" s="40" t="str">
        <f t="shared" si="0"/>
        <v/>
      </c>
      <c r="F27" s="39" t="str">
        <f>IF(E27="","",MATCH(E27,收藏进度!A:A,0))</f>
        <v/>
      </c>
      <c r="G27" s="37" t="str">
        <f ca="1">IF(F27="","",OFFSET(收藏进度!A$1,F27-1,1,1,1))</f>
        <v/>
      </c>
      <c r="H27" s="42" t="str">
        <f ca="1">IF(F27="","",OFFSET(收藏进度!A$1,F27-1,7,1,1))</f>
        <v/>
      </c>
      <c r="I27" s="42" t="str">
        <f t="shared" si="4"/>
        <v/>
      </c>
      <c r="J27" s="39" t="str">
        <f t="shared" ca="1" si="5"/>
        <v/>
      </c>
      <c r="K27" s="39" t="str">
        <f t="shared" ca="1" si="6"/>
        <v/>
      </c>
      <c r="L27" s="42" t="str">
        <f t="shared" si="7"/>
        <v/>
      </c>
      <c r="M27" s="39" t="str">
        <f t="shared" ca="1" si="8"/>
        <v/>
      </c>
    </row>
    <row r="28" spans="1:13" x14ac:dyDescent="0.15">
      <c r="A28" s="39"/>
      <c r="B28" s="40" t="str">
        <f t="shared" si="1"/>
        <v/>
      </c>
      <c r="C28" s="40" t="str">
        <f t="shared" si="2"/>
        <v/>
      </c>
      <c r="D28" s="39" t="str">
        <f t="shared" si="3"/>
        <v/>
      </c>
      <c r="E28" s="40" t="str">
        <f t="shared" si="0"/>
        <v/>
      </c>
      <c r="F28" s="39" t="str">
        <f>IF(E28="","",MATCH(E28,收藏进度!A:A,0))</f>
        <v/>
      </c>
      <c r="G28" s="37" t="str">
        <f ca="1">IF(F28="","",OFFSET(收藏进度!A$1,F28-1,1,1,1))</f>
        <v/>
      </c>
      <c r="H28" s="42" t="str">
        <f ca="1">IF(F28="","",OFFSET(收藏进度!A$1,F28-1,7,1,1))</f>
        <v/>
      </c>
      <c r="I28" s="42" t="str">
        <f t="shared" si="4"/>
        <v/>
      </c>
      <c r="J28" s="39" t="str">
        <f t="shared" ca="1" si="5"/>
        <v/>
      </c>
      <c r="K28" s="39" t="str">
        <f t="shared" ca="1" si="6"/>
        <v/>
      </c>
      <c r="L28" s="42" t="str">
        <f t="shared" si="7"/>
        <v/>
      </c>
      <c r="M28" s="39" t="str">
        <f t="shared" ca="1" si="8"/>
        <v/>
      </c>
    </row>
    <row r="29" spans="1:13" x14ac:dyDescent="0.15">
      <c r="A29" s="39"/>
      <c r="B29" s="40" t="str">
        <f t="shared" si="1"/>
        <v/>
      </c>
      <c r="C29" s="40" t="str">
        <f t="shared" si="2"/>
        <v/>
      </c>
      <c r="D29" s="39" t="str">
        <f t="shared" si="3"/>
        <v/>
      </c>
      <c r="E29" s="40" t="str">
        <f t="shared" si="0"/>
        <v/>
      </c>
      <c r="F29" s="39" t="str">
        <f>IF(E29="","",MATCH(E29,收藏进度!A:A,0))</f>
        <v/>
      </c>
      <c r="G29" s="37" t="str">
        <f ca="1">IF(F29="","",OFFSET(收藏进度!A$1,F29-1,1,1,1))</f>
        <v/>
      </c>
      <c r="H29" s="42" t="str">
        <f ca="1">IF(F29="","",OFFSET(收藏进度!A$1,F29-1,7,1,1))</f>
        <v/>
      </c>
      <c r="I29" s="42" t="str">
        <f t="shared" si="4"/>
        <v/>
      </c>
      <c r="J29" s="39" t="str">
        <f t="shared" ca="1" si="5"/>
        <v/>
      </c>
      <c r="K29" s="39" t="str">
        <f t="shared" ca="1" si="6"/>
        <v/>
      </c>
      <c r="L29" s="42" t="str">
        <f t="shared" si="7"/>
        <v/>
      </c>
      <c r="M29" s="39" t="str">
        <f t="shared" ca="1" si="8"/>
        <v/>
      </c>
    </row>
    <row r="30" spans="1:13" x14ac:dyDescent="0.15">
      <c r="A30" s="39"/>
      <c r="B30" s="40" t="str">
        <f t="shared" si="1"/>
        <v/>
      </c>
      <c r="C30" s="40" t="str">
        <f t="shared" si="2"/>
        <v/>
      </c>
      <c r="D30" s="39" t="str">
        <f t="shared" si="3"/>
        <v/>
      </c>
      <c r="E30" s="40" t="str">
        <f t="shared" si="0"/>
        <v/>
      </c>
      <c r="F30" s="39" t="str">
        <f>IF(E30="","",MATCH(E30,收藏进度!A:A,0))</f>
        <v/>
      </c>
      <c r="G30" s="37" t="str">
        <f ca="1">IF(F30="","",OFFSET(收藏进度!A$1,F30-1,1,1,1))</f>
        <v/>
      </c>
      <c r="H30" s="42" t="str">
        <f ca="1">IF(F30="","",OFFSET(收藏进度!A$1,F30-1,7,1,1))</f>
        <v/>
      </c>
      <c r="I30" s="42" t="str">
        <f t="shared" si="4"/>
        <v/>
      </c>
      <c r="J30" s="39" t="str">
        <f t="shared" ca="1" si="5"/>
        <v/>
      </c>
      <c r="K30" s="39" t="str">
        <f t="shared" ca="1" si="6"/>
        <v/>
      </c>
      <c r="L30" s="42" t="str">
        <f t="shared" si="7"/>
        <v/>
      </c>
      <c r="M30" s="39" t="str">
        <f t="shared" ca="1" si="8"/>
        <v/>
      </c>
    </row>
    <row r="31" spans="1:13" x14ac:dyDescent="0.15">
      <c r="A31" s="39"/>
      <c r="B31" s="40" t="str">
        <f t="shared" si="1"/>
        <v/>
      </c>
      <c r="C31" s="40" t="str">
        <f t="shared" si="2"/>
        <v/>
      </c>
      <c r="D31" s="39" t="str">
        <f t="shared" si="3"/>
        <v/>
      </c>
      <c r="E31" s="40" t="str">
        <f t="shared" si="0"/>
        <v/>
      </c>
      <c r="F31" s="39" t="str">
        <f>IF(E31="","",MATCH(E31,收藏进度!A:A,0))</f>
        <v/>
      </c>
      <c r="G31" s="37" t="str">
        <f ca="1">IF(F31="","",OFFSET(收藏进度!A$1,F31-1,1,1,1))</f>
        <v/>
      </c>
      <c r="H31" s="42" t="str">
        <f ca="1">IF(F31="","",OFFSET(收藏进度!A$1,F31-1,7,1,1))</f>
        <v/>
      </c>
      <c r="I31" s="42" t="str">
        <f t="shared" si="4"/>
        <v/>
      </c>
      <c r="J31" s="39" t="str">
        <f t="shared" ca="1" si="5"/>
        <v/>
      </c>
      <c r="K31" s="39" t="str">
        <f t="shared" ca="1" si="6"/>
        <v/>
      </c>
      <c r="L31" s="42" t="str">
        <f t="shared" si="7"/>
        <v/>
      </c>
      <c r="M31" s="39" t="str">
        <f t="shared" ca="1" si="8"/>
        <v/>
      </c>
    </row>
    <row r="32" spans="1:13" x14ac:dyDescent="0.15">
      <c r="A32" s="39"/>
      <c r="B32" s="40" t="str">
        <f t="shared" si="1"/>
        <v/>
      </c>
      <c r="C32" s="40" t="str">
        <f t="shared" si="2"/>
        <v/>
      </c>
      <c r="D32" s="39" t="str">
        <f t="shared" si="3"/>
        <v/>
      </c>
      <c r="E32" s="40" t="str">
        <f t="shared" si="0"/>
        <v/>
      </c>
      <c r="F32" s="39" t="str">
        <f>IF(E32="","",MATCH(E32,收藏进度!A:A,0))</f>
        <v/>
      </c>
      <c r="G32" s="37" t="str">
        <f ca="1">IF(F32="","",OFFSET(收藏进度!A$1,F32-1,1,1,1))</f>
        <v/>
      </c>
      <c r="H32" s="42" t="str">
        <f ca="1">IF(F32="","",OFFSET(收藏进度!A$1,F32-1,7,1,1))</f>
        <v/>
      </c>
      <c r="I32" s="42" t="str">
        <f t="shared" si="4"/>
        <v/>
      </c>
      <c r="J32" s="39" t="str">
        <f t="shared" ca="1" si="5"/>
        <v/>
      </c>
      <c r="K32" s="39" t="str">
        <f t="shared" ca="1" si="6"/>
        <v/>
      </c>
      <c r="L32" s="42" t="str">
        <f t="shared" si="7"/>
        <v/>
      </c>
      <c r="M32" s="39" t="str">
        <f t="shared" ca="1" si="8"/>
        <v/>
      </c>
    </row>
    <row r="33" spans="1:13" x14ac:dyDescent="0.15">
      <c r="A33" s="39"/>
      <c r="B33" s="40" t="str">
        <f t="shared" si="1"/>
        <v/>
      </c>
      <c r="C33" s="40" t="str">
        <f t="shared" si="2"/>
        <v/>
      </c>
      <c r="D33" s="39" t="str">
        <f t="shared" si="3"/>
        <v/>
      </c>
      <c r="E33" s="40" t="str">
        <f t="shared" si="0"/>
        <v/>
      </c>
      <c r="F33" s="39" t="str">
        <f>IF(E33="","",MATCH(E33,收藏进度!A:A,0))</f>
        <v/>
      </c>
      <c r="G33" s="37" t="str">
        <f ca="1">IF(F33="","",OFFSET(收藏进度!A$1,F33-1,1,1,1))</f>
        <v/>
      </c>
      <c r="H33" s="42" t="str">
        <f ca="1">IF(F33="","",OFFSET(收藏进度!A$1,F33-1,7,1,1))</f>
        <v/>
      </c>
      <c r="I33" s="42" t="str">
        <f t="shared" si="4"/>
        <v/>
      </c>
      <c r="J33" s="39" t="str">
        <f t="shared" ca="1" si="5"/>
        <v/>
      </c>
      <c r="K33" s="39" t="str">
        <f t="shared" ca="1" si="6"/>
        <v/>
      </c>
      <c r="L33" s="42" t="str">
        <f t="shared" si="7"/>
        <v/>
      </c>
      <c r="M33" s="39" t="str">
        <f t="shared" ca="1" si="8"/>
        <v/>
      </c>
    </row>
    <row r="34" spans="1:13" x14ac:dyDescent="0.15">
      <c r="A34" s="39"/>
      <c r="B34" s="40" t="str">
        <f t="shared" si="1"/>
        <v/>
      </c>
      <c r="C34" s="40" t="str">
        <f t="shared" si="2"/>
        <v/>
      </c>
      <c r="D34" s="39" t="str">
        <f t="shared" si="3"/>
        <v/>
      </c>
      <c r="E34" s="40" t="str">
        <f t="shared" si="0"/>
        <v/>
      </c>
      <c r="F34" s="39" t="str">
        <f>IF(E34="","",MATCH(E34,收藏进度!A:A,0))</f>
        <v/>
      </c>
      <c r="G34" s="37" t="str">
        <f ca="1">IF(F34="","",OFFSET(收藏进度!A$1,F34-1,1,1,1))</f>
        <v/>
      </c>
      <c r="H34" s="42" t="str">
        <f ca="1">IF(F34="","",OFFSET(收藏进度!A$1,F34-1,7,1,1))</f>
        <v/>
      </c>
      <c r="I34" s="42" t="str">
        <f t="shared" si="4"/>
        <v/>
      </c>
      <c r="J34" s="39" t="str">
        <f t="shared" ca="1" si="5"/>
        <v/>
      </c>
      <c r="K34" s="39" t="str">
        <f t="shared" ca="1" si="6"/>
        <v/>
      </c>
      <c r="L34" s="42" t="str">
        <f t="shared" si="7"/>
        <v/>
      </c>
      <c r="M34" s="39" t="str">
        <f t="shared" ca="1" si="8"/>
        <v/>
      </c>
    </row>
    <row r="35" spans="1:13" x14ac:dyDescent="0.15">
      <c r="A35" s="39"/>
      <c r="B35" s="40" t="str">
        <f t="shared" si="1"/>
        <v/>
      </c>
      <c r="C35" s="40" t="str">
        <f t="shared" si="2"/>
        <v/>
      </c>
      <c r="D35" s="39" t="str">
        <f t="shared" si="3"/>
        <v/>
      </c>
      <c r="E35" s="40" t="str">
        <f t="shared" si="0"/>
        <v/>
      </c>
      <c r="F35" s="39" t="str">
        <f>IF(E35="","",MATCH(E35,收藏进度!A:A,0))</f>
        <v/>
      </c>
      <c r="G35" s="37" t="str">
        <f ca="1">IF(F35="","",OFFSET(收藏进度!A$1,F35-1,1,1,1))</f>
        <v/>
      </c>
      <c r="H35" s="42" t="str">
        <f ca="1">IF(F35="","",OFFSET(收藏进度!A$1,F35-1,7,1,1))</f>
        <v/>
      </c>
      <c r="I35" s="42" t="str">
        <f t="shared" si="4"/>
        <v/>
      </c>
      <c r="J35" s="39" t="str">
        <f t="shared" ca="1" si="5"/>
        <v/>
      </c>
      <c r="K35" s="39" t="str">
        <f t="shared" ca="1" si="6"/>
        <v/>
      </c>
      <c r="L35" s="42" t="str">
        <f t="shared" si="7"/>
        <v/>
      </c>
      <c r="M35" s="39" t="str">
        <f t="shared" ca="1" si="8"/>
        <v/>
      </c>
    </row>
    <row r="36" spans="1:13" x14ac:dyDescent="0.15">
      <c r="A36" s="39"/>
      <c r="B36" s="39"/>
      <c r="C36" s="39"/>
      <c r="D36" s="39" t="str">
        <f t="shared" si="3"/>
        <v/>
      </c>
      <c r="E36" s="40" t="str">
        <f t="shared" si="0"/>
        <v/>
      </c>
      <c r="F36" s="39" t="str">
        <f>IF(E36="","",MATCH(E36,收藏进度!A:A,0))</f>
        <v/>
      </c>
      <c r="G36" s="37" t="str">
        <f ca="1">IF(F36="","",OFFSET(收藏进度!A$1,F36-1,1,1,1))</f>
        <v/>
      </c>
      <c r="H36" s="42" t="str">
        <f ca="1">IF(F36="","",OFFSET(收藏进度!A$1,F36-1,7,1,1))</f>
        <v/>
      </c>
      <c r="I36" s="42" t="str">
        <f t="shared" si="4"/>
        <v/>
      </c>
      <c r="J36" s="39" t="str">
        <f t="shared" ca="1" si="5"/>
        <v/>
      </c>
      <c r="K36" s="39" t="str">
        <f t="shared" ca="1" si="6"/>
        <v/>
      </c>
      <c r="L36" s="42" t="str">
        <f t="shared" si="7"/>
        <v/>
      </c>
      <c r="M36" s="39" t="str">
        <f t="shared" ca="1" si="8"/>
        <v/>
      </c>
    </row>
    <row r="37" spans="1:13" x14ac:dyDescent="0.15">
      <c r="A37" s="39"/>
      <c r="B37" s="39"/>
      <c r="C37" s="39"/>
      <c r="D37" s="39" t="str">
        <f t="shared" si="3"/>
        <v/>
      </c>
      <c r="E37" s="40" t="str">
        <f t="shared" si="0"/>
        <v/>
      </c>
      <c r="F37" s="39" t="str">
        <f>IF(E37="","",MATCH(E37,收藏进度!A:A,0))</f>
        <v/>
      </c>
      <c r="G37" s="37" t="str">
        <f ca="1">IF(F37="","",OFFSET(收藏进度!A$1,F37-1,1,1,1))</f>
        <v/>
      </c>
      <c r="H37" s="42" t="str">
        <f ca="1">IF(F37="","",OFFSET(收藏进度!A$1,F37-1,7,1,1))</f>
        <v/>
      </c>
      <c r="I37" s="42" t="str">
        <f t="shared" si="4"/>
        <v/>
      </c>
      <c r="J37" s="39" t="str">
        <f t="shared" ca="1" si="5"/>
        <v/>
      </c>
      <c r="K37" s="39" t="str">
        <f t="shared" ca="1" si="6"/>
        <v/>
      </c>
      <c r="L37" s="42" t="str">
        <f t="shared" si="7"/>
        <v/>
      </c>
      <c r="M37" s="39" t="str">
        <f t="shared" ca="1" si="8"/>
        <v/>
      </c>
    </row>
    <row r="38" spans="1:13" x14ac:dyDescent="0.15">
      <c r="A38" s="39"/>
      <c r="B38" s="39"/>
      <c r="C38" s="39"/>
      <c r="D38" s="39" t="str">
        <f t="shared" si="3"/>
        <v/>
      </c>
      <c r="E38" s="40" t="str">
        <f t="shared" si="0"/>
        <v/>
      </c>
      <c r="F38" s="39" t="str">
        <f>IF(E38="","",MATCH(E38,收藏进度!A:A,0))</f>
        <v/>
      </c>
      <c r="G38" s="37" t="str">
        <f ca="1">IF(F38="","",OFFSET(收藏进度!A$1,F38-1,1,1,1))</f>
        <v/>
      </c>
      <c r="H38" s="42" t="str">
        <f ca="1">IF(F38="","",OFFSET(收藏进度!A$1,F38-1,7,1,1))</f>
        <v/>
      </c>
      <c r="I38" s="42" t="str">
        <f t="shared" si="4"/>
        <v/>
      </c>
      <c r="J38" s="39" t="str">
        <f t="shared" ca="1" si="5"/>
        <v/>
      </c>
      <c r="K38" s="39" t="str">
        <f t="shared" ca="1" si="6"/>
        <v/>
      </c>
      <c r="L38" s="42" t="str">
        <f t="shared" si="7"/>
        <v/>
      </c>
      <c r="M38" s="39" t="str">
        <f t="shared" ca="1" si="8"/>
        <v/>
      </c>
    </row>
    <row r="39" spans="1:13" x14ac:dyDescent="0.15">
      <c r="A39" s="39"/>
      <c r="B39" s="39"/>
      <c r="C39" s="39"/>
      <c r="D39" s="39" t="str">
        <f t="shared" si="3"/>
        <v/>
      </c>
      <c r="E39" s="40" t="str">
        <f t="shared" si="0"/>
        <v/>
      </c>
      <c r="F39" s="39" t="str">
        <f>IF(E39="","",MATCH(E39,收藏进度!A:A,0))</f>
        <v/>
      </c>
      <c r="G39" s="37" t="str">
        <f ca="1">IF(F39="","",OFFSET(收藏进度!A$1,F39-1,1,1,1))</f>
        <v/>
      </c>
      <c r="H39" s="42" t="str">
        <f ca="1">IF(F39="","",OFFSET(收藏进度!A$1,F39-1,7,1,1))</f>
        <v/>
      </c>
      <c r="I39" s="42" t="str">
        <f t="shared" si="4"/>
        <v/>
      </c>
      <c r="J39" s="39" t="str">
        <f t="shared" ca="1" si="5"/>
        <v/>
      </c>
      <c r="K39" s="39" t="str">
        <f t="shared" ca="1" si="6"/>
        <v/>
      </c>
      <c r="L39" s="42" t="str">
        <f t="shared" si="7"/>
        <v/>
      </c>
      <c r="M39" s="39" t="str">
        <f t="shared" ca="1" si="8"/>
        <v/>
      </c>
    </row>
  </sheetData>
  <mergeCells count="3">
    <mergeCell ref="B1:M1"/>
    <mergeCell ref="B2:M2"/>
    <mergeCell ref="B3:M3"/>
  </mergeCells>
  <phoneticPr fontId="14" type="noConversion"/>
  <conditionalFormatting sqref="L6:M39">
    <cfRule type="cellIs" dxfId="20" priority="1" operator="between">
      <formula>1</formula>
      <formula>1600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1730"/>
  <sheetViews>
    <sheetView workbookViewId="0">
      <pane xSplit="1" ySplit="1" topLeftCell="B1588" activePane="bottomRight" state="frozenSplit"/>
      <selection pane="topRight"/>
      <selection pane="bottomLeft"/>
      <selection pane="bottomRight" activeCell="D1" sqref="D1:D1048576"/>
    </sheetView>
  </sheetViews>
  <sheetFormatPr defaultColWidth="9" defaultRowHeight="16.5" x14ac:dyDescent="0.15"/>
  <cols>
    <col min="1" max="1" width="17.25" style="5" customWidth="1"/>
    <col min="2" max="4" width="7.625" style="5" customWidth="1"/>
    <col min="5" max="5" width="15" style="3" customWidth="1"/>
    <col min="6" max="6" width="6" style="3" customWidth="1"/>
    <col min="7" max="7" width="9.5" style="3" bestFit="1" customWidth="1"/>
    <col min="8" max="13" width="6" style="3" customWidth="1"/>
    <col min="14" max="14" width="81" style="4" customWidth="1"/>
    <col min="15" max="16384" width="9" style="2"/>
  </cols>
  <sheetData>
    <row r="1" spans="1:14" s="1" customFormat="1" ht="15.95" customHeight="1" x14ac:dyDescent="0.15">
      <c r="A1" s="49" t="s">
        <v>0</v>
      </c>
      <c r="B1" s="49" t="s">
        <v>1</v>
      </c>
      <c r="C1" s="49" t="s">
        <v>2</v>
      </c>
      <c r="D1" s="49" t="s">
        <v>2977</v>
      </c>
      <c r="E1" s="50" t="s">
        <v>3561</v>
      </c>
      <c r="F1" s="50" t="s">
        <v>3562</v>
      </c>
      <c r="G1" s="50" t="s">
        <v>3</v>
      </c>
      <c r="H1" s="50" t="s">
        <v>4</v>
      </c>
      <c r="I1" s="50" t="s">
        <v>5</v>
      </c>
      <c r="J1" s="50" t="s">
        <v>6</v>
      </c>
      <c r="K1" s="50" t="s">
        <v>7</v>
      </c>
      <c r="L1" s="50" t="s">
        <v>8</v>
      </c>
      <c r="M1" s="50" t="s">
        <v>9</v>
      </c>
      <c r="N1" s="51" t="s">
        <v>16</v>
      </c>
    </row>
    <row r="2" spans="1:14" x14ac:dyDescent="0.15">
      <c r="A2" s="52" t="str">
        <f>IF(收藏进度!A2="","",收藏进度!A2)</f>
        <v>冰枪术</v>
      </c>
      <c r="B2" s="52">
        <f>IF(收藏进度!B2="","",收藏进度!B2)</f>
        <v>2</v>
      </c>
      <c r="C2" s="52" t="str">
        <f>IF(D2="","",IF(D2&gt;B2,D2-B2,""))</f>
        <v/>
      </c>
      <c r="D2" s="52">
        <f>IF(AND(COUNTIF(德鲁伊卡组!A:C,"# 2x ("&amp;K2&amp;") "&amp;A2)+COUNTIF(猎人卡组!A:C,"# 2x ("&amp;K2&amp;") "&amp;A2)+COUNTIF(法师卡组!A:C,"# 2x ("&amp;K2&amp;") "&amp;A2)+COUNTIF(圣骑士卡组!A:C,"# 2x ("&amp;K2&amp;") "&amp;A2)+COUNTIF(牧师卡组!A:C,"# 2x ("&amp;K2&amp;") "&amp;A2)+COUNTIF(潜行者卡组!A:C,"# 2x ("&amp;K2&amp;") "&amp;A2)+COUNTIF(萨满祭司卡组!A:C,"# 2x ("&amp;K2&amp;") "&amp;A2)+COUNTIF(术士卡组!A:C,"# 2x ("&amp;K2&amp;") "&amp;A2)+COUNTIF(战士卡组!A:C,"# 2x ("&amp;K2&amp;") "&amp;A2)=0,COUNTIF(单卡排行!A:J,A2)=0),IF(AND(COUNTIF(德鲁伊卡组!A:C,"# 1x ("&amp;K2&amp;") "&amp;A2)+COUNTIF(猎人卡组!A:C,"# 1x ("&amp;K2&amp;") "&amp;A2)+COUNTIF(法师卡组!A:C,"# 1x ("&amp;K2&amp;") "&amp;A2)+COUNTIF(圣骑士卡组!A:C,"# 1x ("&amp;K2&amp;") "&amp;A2)+COUNTIF(牧师卡组!A:C,"# 1x ("&amp;K2&amp;") "&amp;A2)+COUNTIF(潜行者卡组!A:C,"# 1x ("&amp;K2&amp;") "&amp;A2)+COUNTIF(萨满祭司卡组!A:C,"# 1x ("&amp;K2&amp;") "&amp;A2)+COUNTIF(术士卡组!A:C,"# 1x ("&amp;K2&amp;") "&amp;A2)+COUNTIF(战士卡组!A:C,"# 1x ("&amp;K2&amp;") "&amp;A2)=0,COUNTIF(单卡排行!A:J,A2&amp;"★")=0),"",1),2)</f>
        <v>1</v>
      </c>
      <c r="E2" s="53" t="str">
        <f>IF(收藏进度!E2="","",收藏进度!E2)</f>
        <v>荣誉室</v>
      </c>
      <c r="F2" s="53" t="str">
        <f>IF(收藏进度!F2="","",收藏进度!F2)</f>
        <v/>
      </c>
      <c r="G2" s="53" t="str">
        <f>IF(收藏进度!G2="","",收藏进度!G2)</f>
        <v>法师</v>
      </c>
      <c r="H2" s="53" t="str">
        <f>IF(收藏进度!H2="","",收藏进度!H2)</f>
        <v>普通</v>
      </c>
      <c r="I2" s="53" t="str">
        <f>IF(收藏进度!I2="","",收藏进度!I2)</f>
        <v>法术</v>
      </c>
      <c r="J2" s="53" t="str">
        <f>IF(收藏进度!J2="","",收藏进度!J2)</f>
        <v/>
      </c>
      <c r="K2" s="53">
        <f>IF(收藏进度!K2="","",收藏进度!K2)</f>
        <v>1</v>
      </c>
      <c r="L2" s="53">
        <f>IF(收藏进度!L2="","",收藏进度!L2)</f>
        <v>0</v>
      </c>
      <c r="M2" s="53">
        <f>IF(收藏进度!M2="","",收藏进度!M2)</f>
        <v>0</v>
      </c>
      <c r="N2" s="54" t="str">
        <f>IF(收藏进度!N2="","",收藏进度!N2)</f>
        <v>使一个角色冻结，如果它已经被冻结，则改为对其造成4点伤害。</v>
      </c>
    </row>
    <row r="3" spans="1:14" x14ac:dyDescent="0.15">
      <c r="A3" s="52" t="str">
        <f>IF(收藏进度!A3="","",收藏进度!A3)</f>
        <v>寒冰屏障</v>
      </c>
      <c r="B3" s="52">
        <f>IF(收藏进度!B3="","",收藏进度!B3)</f>
        <v>2</v>
      </c>
      <c r="C3" s="52" t="str">
        <f t="shared" ref="C3:C66" si="0">IF(D3="","",IF(D3&gt;B3,D3-B3,""))</f>
        <v/>
      </c>
      <c r="D3" s="52">
        <f>IF(AND(COUNTIF(德鲁伊卡组!A:C,"# 2x ("&amp;K3&amp;") "&amp;A3)+COUNTIF(猎人卡组!A:C,"# 2x ("&amp;K3&amp;") "&amp;A3)+COUNTIF(法师卡组!A:C,"# 2x ("&amp;K3&amp;") "&amp;A3)+COUNTIF(圣骑士卡组!A:C,"# 2x ("&amp;K3&amp;") "&amp;A3)+COUNTIF(牧师卡组!A:C,"# 2x ("&amp;K3&amp;") "&amp;A3)+COUNTIF(潜行者卡组!A:C,"# 2x ("&amp;K3&amp;") "&amp;A3)+COUNTIF(萨满祭司卡组!A:C,"# 2x ("&amp;K3&amp;") "&amp;A3)+COUNTIF(术士卡组!A:C,"# 2x ("&amp;K3&amp;") "&amp;A3)+COUNTIF(战士卡组!A:C,"# 2x ("&amp;K3&amp;") "&amp;A3)=0,COUNTIF(单卡排行!A:J,A3)=0),IF(AND(COUNTIF(德鲁伊卡组!A:C,"# 1x ("&amp;K3&amp;") "&amp;A3)+COUNTIF(猎人卡组!A:C,"# 1x ("&amp;K3&amp;") "&amp;A3)+COUNTIF(法师卡组!A:C,"# 1x ("&amp;K3&amp;") "&amp;A3)+COUNTIF(圣骑士卡组!A:C,"# 1x ("&amp;K3&amp;") "&amp;A3)+COUNTIF(牧师卡组!A:C,"# 1x ("&amp;K3&amp;") "&amp;A3)+COUNTIF(潜行者卡组!A:C,"# 1x ("&amp;K3&amp;") "&amp;A3)+COUNTIF(萨满祭司卡组!A:C,"# 1x ("&amp;K3&amp;") "&amp;A3)+COUNTIF(术士卡组!A:C,"# 1x ("&amp;K3&amp;") "&amp;A3)+COUNTIF(战士卡组!A:C,"# 1x ("&amp;K3&amp;") "&amp;A3)=0,COUNTIF(单卡排行!A:J,A3&amp;"★")=0),"",1),2)</f>
        <v>1</v>
      </c>
      <c r="E3" s="53" t="str">
        <f>IF(收藏进度!E3="","",收藏进度!E3)</f>
        <v>荣誉室</v>
      </c>
      <c r="F3" s="53" t="str">
        <f>IF(收藏进度!F3="","",收藏进度!F3)</f>
        <v/>
      </c>
      <c r="G3" s="53" t="str">
        <f>IF(收藏进度!G3="","",收藏进度!G3)</f>
        <v>法师</v>
      </c>
      <c r="H3" s="53" t="str">
        <f>IF(收藏进度!H3="","",收藏进度!H3)</f>
        <v>史诗</v>
      </c>
      <c r="I3" s="53" t="str">
        <f>IF(收藏进度!I3="","",收藏进度!I3)</f>
        <v>法术</v>
      </c>
      <c r="J3" s="53" t="str">
        <f>IF(收藏进度!J3="","",收藏进度!J3)</f>
        <v/>
      </c>
      <c r="K3" s="53">
        <f>IF(收藏进度!K3="","",收藏进度!K3)</f>
        <v>3</v>
      </c>
      <c r="L3" s="53">
        <f>IF(收藏进度!L3="","",收藏进度!L3)</f>
        <v>0</v>
      </c>
      <c r="M3" s="53">
        <f>IF(收藏进度!M3="","",收藏进度!M3)</f>
        <v>0</v>
      </c>
      <c r="N3" s="54" t="str">
        <f>IF(收藏进度!N3="","",收藏进度!N3)</f>
        <v>奥秘：当你的英雄将要承受致命伤害时，防止这些伤害，并使其在本回合中获得免疫。</v>
      </c>
    </row>
    <row r="4" spans="1:14" x14ac:dyDescent="0.15">
      <c r="A4" s="52" t="str">
        <f>IF(收藏进度!A4="","",收藏进度!A4)</f>
        <v>隐藏</v>
      </c>
      <c r="B4" s="52">
        <f>IF(收藏进度!B4="","",收藏进度!B4)</f>
        <v>2</v>
      </c>
      <c r="C4" s="52" t="str">
        <f t="shared" si="0"/>
        <v/>
      </c>
      <c r="D4" s="52" t="str">
        <f>IF(AND(COUNTIF(德鲁伊卡组!A:C,"# 2x ("&amp;K4&amp;") "&amp;A4)+COUNTIF(猎人卡组!A:C,"# 2x ("&amp;K4&amp;") "&amp;A4)+COUNTIF(法师卡组!A:C,"# 2x ("&amp;K4&amp;") "&amp;A4)+COUNTIF(圣骑士卡组!A:C,"# 2x ("&amp;K4&amp;") "&amp;A4)+COUNTIF(牧师卡组!A:C,"# 2x ("&amp;K4&amp;") "&amp;A4)+COUNTIF(潜行者卡组!A:C,"# 2x ("&amp;K4&amp;") "&amp;A4)+COUNTIF(萨满祭司卡组!A:C,"# 2x ("&amp;K4&amp;") "&amp;A4)+COUNTIF(术士卡组!A:C,"# 2x ("&amp;K4&amp;") "&amp;A4)+COUNTIF(战士卡组!A:C,"# 2x ("&amp;K4&amp;") "&amp;A4)=0,COUNTIF(单卡排行!A:J,A4)=0),IF(AND(COUNTIF(德鲁伊卡组!A:C,"# 1x ("&amp;K4&amp;") "&amp;A4)+COUNTIF(猎人卡组!A:C,"# 1x ("&amp;K4&amp;") "&amp;A4)+COUNTIF(法师卡组!A:C,"# 1x ("&amp;K4&amp;") "&amp;A4)+COUNTIF(圣骑士卡组!A:C,"# 1x ("&amp;K4&amp;") "&amp;A4)+COUNTIF(牧师卡组!A:C,"# 1x ("&amp;K4&amp;") "&amp;A4)+COUNTIF(潜行者卡组!A:C,"# 1x ("&amp;K4&amp;") "&amp;A4)+COUNTIF(萨满祭司卡组!A:C,"# 1x ("&amp;K4&amp;") "&amp;A4)+COUNTIF(术士卡组!A:C,"# 1x ("&amp;K4&amp;") "&amp;A4)+COUNTIF(战士卡组!A:C,"# 1x ("&amp;K4&amp;") "&amp;A4)=0,COUNTIF(单卡排行!A:J,A4&amp;"★")=0),"",1),2)</f>
        <v/>
      </c>
      <c r="E4" s="53" t="str">
        <f>IF(收藏进度!E4="","",收藏进度!E4)</f>
        <v>荣誉室</v>
      </c>
      <c r="F4" s="53" t="str">
        <f>IF(收藏进度!F4="","",收藏进度!F4)</f>
        <v/>
      </c>
      <c r="G4" s="53" t="str">
        <f>IF(收藏进度!G4="","",收藏进度!G4)</f>
        <v>潜行者</v>
      </c>
      <c r="H4" s="53" t="str">
        <f>IF(收藏进度!H4="","",收藏进度!H4)</f>
        <v>普通</v>
      </c>
      <c r="I4" s="53" t="str">
        <f>IF(收藏进度!I4="","",收藏进度!I4)</f>
        <v>法术</v>
      </c>
      <c r="J4" s="53" t="str">
        <f>IF(收藏进度!J4="","",收藏进度!J4)</f>
        <v/>
      </c>
      <c r="K4" s="53">
        <f>IF(收藏进度!K4="","",收藏进度!K4)</f>
        <v>1</v>
      </c>
      <c r="L4" s="53">
        <f>IF(收藏进度!L4="","",收藏进度!L4)</f>
        <v>0</v>
      </c>
      <c r="M4" s="53">
        <f>IF(收藏进度!M4="","",收藏进度!M4)</f>
        <v>0</v>
      </c>
      <c r="N4" s="54" t="str">
        <f>IF(收藏进度!N4="","",收藏进度!N4)</f>
        <v>直到你的下个回合，使所有友方随从获得潜行。</v>
      </c>
    </row>
    <row r="5" spans="1:14" x14ac:dyDescent="0.15">
      <c r="A5" s="52" t="str">
        <f>IF(收藏进度!A5="","",收藏进度!A5)</f>
        <v>力量的代价</v>
      </c>
      <c r="B5" s="52">
        <f>IF(收藏进度!B5="","",收藏进度!B5)</f>
        <v>2</v>
      </c>
      <c r="C5" s="52" t="str">
        <f t="shared" si="0"/>
        <v/>
      </c>
      <c r="D5" s="52">
        <f>IF(AND(COUNTIF(德鲁伊卡组!A:C,"# 2x ("&amp;K5&amp;") "&amp;A5)+COUNTIF(猎人卡组!A:C,"# 2x ("&amp;K5&amp;") "&amp;A5)+COUNTIF(法师卡组!A:C,"# 2x ("&amp;K5&amp;") "&amp;A5)+COUNTIF(圣骑士卡组!A:C,"# 2x ("&amp;K5&amp;") "&amp;A5)+COUNTIF(牧师卡组!A:C,"# 2x ("&amp;K5&amp;") "&amp;A5)+COUNTIF(潜行者卡组!A:C,"# 2x ("&amp;K5&amp;") "&amp;A5)+COUNTIF(萨满祭司卡组!A:C,"# 2x ("&amp;K5&amp;") "&amp;A5)+COUNTIF(术士卡组!A:C,"# 2x ("&amp;K5&amp;") "&amp;A5)+COUNTIF(战士卡组!A:C,"# 2x ("&amp;K5&amp;") "&amp;A5)=0,COUNTIF(单卡排行!A:J,A5)=0),IF(AND(COUNTIF(德鲁伊卡组!A:C,"# 1x ("&amp;K5&amp;") "&amp;A5)+COUNTIF(猎人卡组!A:C,"# 1x ("&amp;K5&amp;") "&amp;A5)+COUNTIF(法师卡组!A:C,"# 1x ("&amp;K5&amp;") "&amp;A5)+COUNTIF(圣骑士卡组!A:C,"# 1x ("&amp;K5&amp;") "&amp;A5)+COUNTIF(牧师卡组!A:C,"# 1x ("&amp;K5&amp;") "&amp;A5)+COUNTIF(潜行者卡组!A:C,"# 1x ("&amp;K5&amp;") "&amp;A5)+COUNTIF(萨满祭司卡组!A:C,"# 1x ("&amp;K5&amp;") "&amp;A5)+COUNTIF(术士卡组!A:C,"# 1x ("&amp;K5&amp;") "&amp;A5)+COUNTIF(战士卡组!A:C,"# 1x ("&amp;K5&amp;") "&amp;A5)=0,COUNTIF(单卡排行!A:J,A5&amp;"★")=0),"",1),2)</f>
        <v>2</v>
      </c>
      <c r="E5" s="53" t="str">
        <f>IF(收藏进度!E5="","",收藏进度!E5)</f>
        <v>荣誉室</v>
      </c>
      <c r="F5" s="53" t="str">
        <f>IF(收藏进度!F5="","",收藏进度!F5)</f>
        <v/>
      </c>
      <c r="G5" s="53" t="str">
        <f>IF(收藏进度!G5="","",收藏进度!G5)</f>
        <v>术士</v>
      </c>
      <c r="H5" s="53" t="str">
        <f>IF(收藏进度!H5="","",收藏进度!H5)</f>
        <v>普通</v>
      </c>
      <c r="I5" s="53" t="str">
        <f>IF(收藏进度!I5="","",收藏进度!I5)</f>
        <v>法术</v>
      </c>
      <c r="J5" s="53" t="str">
        <f>IF(收藏进度!J5="","",收藏进度!J5)</f>
        <v/>
      </c>
      <c r="K5" s="53">
        <f>IF(收藏进度!K5="","",收藏进度!K5)</f>
        <v>1</v>
      </c>
      <c r="L5" s="53">
        <f>IF(收藏进度!L5="","",收藏进度!L5)</f>
        <v>0</v>
      </c>
      <c r="M5" s="53">
        <f>IF(收藏进度!M5="","",收藏进度!M5)</f>
        <v>0</v>
      </c>
      <c r="N5" s="54" t="str">
        <f>IF(收藏进度!N5="","",收藏进度!N5)</f>
        <v>使一个友方随从获得+4/+4，该随从会在回合结束时死亡。</v>
      </c>
    </row>
    <row r="6" spans="1:14" x14ac:dyDescent="0.15">
      <c r="A6" s="52" t="str">
        <f>IF(收藏进度!A6="","",收藏进度!A6)</f>
        <v>船长的鹦鹉</v>
      </c>
      <c r="B6" s="52">
        <f>IF(收藏进度!B6="","",收藏进度!B6)</f>
        <v>0</v>
      </c>
      <c r="C6" s="52" t="str">
        <f t="shared" si="0"/>
        <v/>
      </c>
      <c r="D6" s="52" t="str">
        <f>IF(AND(COUNTIF(德鲁伊卡组!A:C,"# 2x ("&amp;K6&amp;") "&amp;A6)+COUNTIF(猎人卡组!A:C,"# 2x ("&amp;K6&amp;") "&amp;A6)+COUNTIF(法师卡组!A:C,"# 2x ("&amp;K6&amp;") "&amp;A6)+COUNTIF(圣骑士卡组!A:C,"# 2x ("&amp;K6&amp;") "&amp;A6)+COUNTIF(牧师卡组!A:C,"# 2x ("&amp;K6&amp;") "&amp;A6)+COUNTIF(潜行者卡组!A:C,"# 2x ("&amp;K6&amp;") "&amp;A6)+COUNTIF(萨满祭司卡组!A:C,"# 2x ("&amp;K6&amp;") "&amp;A6)+COUNTIF(术士卡组!A:C,"# 2x ("&amp;K6&amp;") "&amp;A6)+COUNTIF(战士卡组!A:C,"# 2x ("&amp;K6&amp;") "&amp;A6)=0,COUNTIF(单卡排行!A:J,A6)=0),IF(AND(COUNTIF(德鲁伊卡组!A:C,"# 1x ("&amp;K6&amp;") "&amp;A6)+COUNTIF(猎人卡组!A:C,"# 1x ("&amp;K6&amp;") "&amp;A6)+COUNTIF(法师卡组!A:C,"# 1x ("&amp;K6&amp;") "&amp;A6)+COUNTIF(圣骑士卡组!A:C,"# 1x ("&amp;K6&amp;") "&amp;A6)+COUNTIF(牧师卡组!A:C,"# 1x ("&amp;K6&amp;") "&amp;A6)+COUNTIF(潜行者卡组!A:C,"# 1x ("&amp;K6&amp;") "&amp;A6)+COUNTIF(萨满祭司卡组!A:C,"# 1x ("&amp;K6&amp;") "&amp;A6)+COUNTIF(术士卡组!A:C,"# 1x ("&amp;K6&amp;") "&amp;A6)+COUNTIF(战士卡组!A:C,"# 1x ("&amp;K6&amp;") "&amp;A6)=0,COUNTIF(单卡排行!A:J,A6&amp;"★")=0),"",1),2)</f>
        <v/>
      </c>
      <c r="E6" s="53" t="str">
        <f>IF(收藏进度!E6="","",收藏进度!E6)</f>
        <v>荣誉室</v>
      </c>
      <c r="F6" s="53" t="str">
        <f>IF(收藏进度!F6="","",收藏进度!F6)</f>
        <v/>
      </c>
      <c r="G6" s="53" t="str">
        <f>IF(收藏进度!G6="","",收藏进度!G6)</f>
        <v>中立</v>
      </c>
      <c r="H6" s="53" t="str">
        <f>IF(收藏进度!H6="","",收藏进度!H6)</f>
        <v>史诗</v>
      </c>
      <c r="I6" s="53" t="str">
        <f>IF(收藏进度!I6="","",收藏进度!I6)</f>
        <v>随从</v>
      </c>
      <c r="J6" s="53" t="str">
        <f>IF(收藏进度!J6="","",收藏进度!J6)</f>
        <v>野兽</v>
      </c>
      <c r="K6" s="53">
        <f>IF(收藏进度!K6="","",收藏进度!K6)</f>
        <v>2</v>
      </c>
      <c r="L6" s="53">
        <f>IF(收藏进度!L6="","",收藏进度!L6)</f>
        <v>1</v>
      </c>
      <c r="M6" s="53">
        <f>IF(收藏进度!M6="","",收藏进度!M6)</f>
        <v>1</v>
      </c>
      <c r="N6" s="54" t="str">
        <f>IF(收藏进度!N6="","",收藏进度!N6)</f>
        <v>战吼：从你的牌库中抽一张海盗牌，并将其置入你的手牌。</v>
      </c>
    </row>
    <row r="7" spans="1:14" x14ac:dyDescent="0.15">
      <c r="A7" s="52" t="str">
        <f>IF(收藏进度!A7="","",收藏进度!A7)</f>
        <v>寒光智者</v>
      </c>
      <c r="B7" s="52">
        <f>IF(收藏进度!B7="","",收藏进度!B7)</f>
        <v>2</v>
      </c>
      <c r="C7" s="52" t="str">
        <f t="shared" si="0"/>
        <v/>
      </c>
      <c r="D7" s="52" t="str">
        <f>IF(AND(COUNTIF(德鲁伊卡组!A:C,"# 2x ("&amp;K7&amp;") "&amp;A7)+COUNTIF(猎人卡组!A:C,"# 2x ("&amp;K7&amp;") "&amp;A7)+COUNTIF(法师卡组!A:C,"# 2x ("&amp;K7&amp;") "&amp;A7)+COUNTIF(圣骑士卡组!A:C,"# 2x ("&amp;K7&amp;") "&amp;A7)+COUNTIF(牧师卡组!A:C,"# 2x ("&amp;K7&amp;") "&amp;A7)+COUNTIF(潜行者卡组!A:C,"# 2x ("&amp;K7&amp;") "&amp;A7)+COUNTIF(萨满祭司卡组!A:C,"# 2x ("&amp;K7&amp;") "&amp;A7)+COUNTIF(术士卡组!A:C,"# 2x ("&amp;K7&amp;") "&amp;A7)+COUNTIF(战士卡组!A:C,"# 2x ("&amp;K7&amp;") "&amp;A7)=0,COUNTIF(单卡排行!A:J,A7)=0),IF(AND(COUNTIF(德鲁伊卡组!A:C,"# 1x ("&amp;K7&amp;") "&amp;A7)+COUNTIF(猎人卡组!A:C,"# 1x ("&amp;K7&amp;") "&amp;A7)+COUNTIF(法师卡组!A:C,"# 1x ("&amp;K7&amp;") "&amp;A7)+COUNTIF(圣骑士卡组!A:C,"# 1x ("&amp;K7&amp;") "&amp;A7)+COUNTIF(牧师卡组!A:C,"# 1x ("&amp;K7&amp;") "&amp;A7)+COUNTIF(潜行者卡组!A:C,"# 1x ("&amp;K7&amp;") "&amp;A7)+COUNTIF(萨满祭司卡组!A:C,"# 1x ("&amp;K7&amp;") "&amp;A7)+COUNTIF(术士卡组!A:C,"# 1x ("&amp;K7&amp;") "&amp;A7)+COUNTIF(战士卡组!A:C,"# 1x ("&amp;K7&amp;") "&amp;A7)=0,COUNTIF(单卡排行!A:J,A7&amp;"★")=0),"",1),2)</f>
        <v/>
      </c>
      <c r="E7" s="53" t="str">
        <f>IF(收藏进度!E7="","",收藏进度!E7)</f>
        <v>荣誉室</v>
      </c>
      <c r="F7" s="53" t="str">
        <f>IF(收藏进度!F7="","",收藏进度!F7)</f>
        <v/>
      </c>
      <c r="G7" s="53" t="str">
        <f>IF(收藏进度!G7="","",收藏进度!G7)</f>
        <v>中立</v>
      </c>
      <c r="H7" s="53" t="str">
        <f>IF(收藏进度!H7="","",收藏进度!H7)</f>
        <v>稀有</v>
      </c>
      <c r="I7" s="53" t="str">
        <f>IF(收藏进度!I7="","",收藏进度!I7)</f>
        <v>随从</v>
      </c>
      <c r="J7" s="53" t="str">
        <f>IF(收藏进度!J7="","",收藏进度!J7)</f>
        <v>鱼人</v>
      </c>
      <c r="K7" s="53">
        <f>IF(收藏进度!K7="","",收藏进度!K7)</f>
        <v>3</v>
      </c>
      <c r="L7" s="53">
        <f>IF(收藏进度!L7="","",收藏进度!L7)</f>
        <v>2</v>
      </c>
      <c r="M7" s="53">
        <f>IF(收藏进度!M7="","",收藏进度!M7)</f>
        <v>2</v>
      </c>
      <c r="N7" s="54" t="str">
        <f>IF(收藏进度!N7="","",收藏进度!N7)</f>
        <v>战吼：每个玩家抽两张牌。</v>
      </c>
    </row>
    <row r="8" spans="1:14" x14ac:dyDescent="0.15">
      <c r="A8" s="52" t="str">
        <f>IF(收藏进度!A8="","",收藏进度!A8)</f>
        <v>老瞎眼</v>
      </c>
      <c r="B8" s="52">
        <f>IF(收藏进度!B8="","",收藏进度!B8)</f>
        <v>1</v>
      </c>
      <c r="C8" s="52" t="str">
        <f t="shared" si="0"/>
        <v/>
      </c>
      <c r="D8" s="52" t="str">
        <f>IF(AND(COUNTIF(德鲁伊卡组!A:C,"# 2x ("&amp;K8&amp;") "&amp;A8)+COUNTIF(猎人卡组!A:C,"# 2x ("&amp;K8&amp;") "&amp;A8)+COUNTIF(法师卡组!A:C,"# 2x ("&amp;K8&amp;") "&amp;A8)+COUNTIF(圣骑士卡组!A:C,"# 2x ("&amp;K8&amp;") "&amp;A8)+COUNTIF(牧师卡组!A:C,"# 2x ("&amp;K8&amp;") "&amp;A8)+COUNTIF(潜行者卡组!A:C,"# 2x ("&amp;K8&amp;") "&amp;A8)+COUNTIF(萨满祭司卡组!A:C,"# 2x ("&amp;K8&amp;") "&amp;A8)+COUNTIF(术士卡组!A:C,"# 2x ("&amp;K8&amp;") "&amp;A8)+COUNTIF(战士卡组!A:C,"# 2x ("&amp;K8&amp;") "&amp;A8)=0,COUNTIF(单卡排行!A:J,A8)=0),IF(AND(COUNTIF(德鲁伊卡组!A:C,"# 1x ("&amp;K8&amp;") "&amp;A8)+COUNTIF(猎人卡组!A:C,"# 1x ("&amp;K8&amp;") "&amp;A8)+COUNTIF(法师卡组!A:C,"# 1x ("&amp;K8&amp;") "&amp;A8)+COUNTIF(圣骑士卡组!A:C,"# 1x ("&amp;K8&amp;") "&amp;A8)+COUNTIF(牧师卡组!A:C,"# 1x ("&amp;K8&amp;") "&amp;A8)+COUNTIF(潜行者卡组!A:C,"# 1x ("&amp;K8&amp;") "&amp;A8)+COUNTIF(萨满祭司卡组!A:C,"# 1x ("&amp;K8&amp;") "&amp;A8)+COUNTIF(术士卡组!A:C,"# 1x ("&amp;K8&amp;") "&amp;A8)+COUNTIF(战士卡组!A:C,"# 1x ("&amp;K8&amp;") "&amp;A8)=0,COUNTIF(单卡排行!A:J,A8&amp;"★")=0),"",1),2)</f>
        <v/>
      </c>
      <c r="E8" s="53" t="str">
        <f>IF(收藏进度!E8="","",收藏进度!E8)</f>
        <v>荣誉室</v>
      </c>
      <c r="F8" s="53" t="str">
        <f>IF(收藏进度!F8="","",收藏进度!F8)</f>
        <v/>
      </c>
      <c r="G8" s="53" t="str">
        <f>IF(收藏进度!G8="","",收藏进度!G8)</f>
        <v>中立</v>
      </c>
      <c r="H8" s="53" t="str">
        <f>IF(收藏进度!H8="","",收藏进度!H8)</f>
        <v>传说</v>
      </c>
      <c r="I8" s="53" t="str">
        <f>IF(收藏进度!I8="","",收藏进度!I8)</f>
        <v>随从</v>
      </c>
      <c r="J8" s="53" t="str">
        <f>IF(收藏进度!J8="","",收藏进度!J8)</f>
        <v>鱼人</v>
      </c>
      <c r="K8" s="53">
        <f>IF(收藏进度!K8="","",收藏进度!K8)</f>
        <v>4</v>
      </c>
      <c r="L8" s="53">
        <f>IF(收藏进度!L8="","",收藏进度!L8)</f>
        <v>2</v>
      </c>
      <c r="M8" s="53">
        <f>IF(收藏进度!M8="","",收藏进度!M8)</f>
        <v>4</v>
      </c>
      <c r="N8" s="54" t="str">
        <f>IF(收藏进度!N8="","",收藏进度!N8)</f>
        <v>冲锋，在战场上每有一个其他鱼人便获得+1攻击力。</v>
      </c>
    </row>
    <row r="9" spans="1:14" x14ac:dyDescent="0.15">
      <c r="A9" s="52" t="str">
        <f>IF(收藏进度!A9="","",收藏进度!A9)</f>
        <v>碧蓝幼龙</v>
      </c>
      <c r="B9" s="52">
        <f>IF(收藏进度!B9="","",收藏进度!B9)</f>
        <v>2</v>
      </c>
      <c r="C9" s="52" t="str">
        <f t="shared" si="0"/>
        <v/>
      </c>
      <c r="D9" s="52" t="str">
        <f>IF(AND(COUNTIF(德鲁伊卡组!A:C,"# 2x ("&amp;K9&amp;") "&amp;A9)+COUNTIF(猎人卡组!A:C,"# 2x ("&amp;K9&amp;") "&amp;A9)+COUNTIF(法师卡组!A:C,"# 2x ("&amp;K9&amp;") "&amp;A9)+COUNTIF(圣骑士卡组!A:C,"# 2x ("&amp;K9&amp;") "&amp;A9)+COUNTIF(牧师卡组!A:C,"# 2x ("&amp;K9&amp;") "&amp;A9)+COUNTIF(潜行者卡组!A:C,"# 2x ("&amp;K9&amp;") "&amp;A9)+COUNTIF(萨满祭司卡组!A:C,"# 2x ("&amp;K9&amp;") "&amp;A9)+COUNTIF(术士卡组!A:C,"# 2x ("&amp;K9&amp;") "&amp;A9)+COUNTIF(战士卡组!A:C,"# 2x ("&amp;K9&amp;") "&amp;A9)=0,COUNTIF(单卡排行!A:J,A9)=0),IF(AND(COUNTIF(德鲁伊卡组!A:C,"# 1x ("&amp;K9&amp;") "&amp;A9)+COUNTIF(猎人卡组!A:C,"# 1x ("&amp;K9&amp;") "&amp;A9)+COUNTIF(法师卡组!A:C,"# 1x ("&amp;K9&amp;") "&amp;A9)+COUNTIF(圣骑士卡组!A:C,"# 1x ("&amp;K9&amp;") "&amp;A9)+COUNTIF(牧师卡组!A:C,"# 1x ("&amp;K9&amp;") "&amp;A9)+COUNTIF(潜行者卡组!A:C,"# 1x ("&amp;K9&amp;") "&amp;A9)+COUNTIF(萨满祭司卡组!A:C,"# 1x ("&amp;K9&amp;") "&amp;A9)+COUNTIF(术士卡组!A:C,"# 1x ("&amp;K9&amp;") "&amp;A9)+COUNTIF(战士卡组!A:C,"# 1x ("&amp;K9&amp;") "&amp;A9)=0,COUNTIF(单卡排行!A:J,A9&amp;"★")=0),"",1),2)</f>
        <v/>
      </c>
      <c r="E9" s="53" t="str">
        <f>IF(收藏进度!E9="","",收藏进度!E9)</f>
        <v>荣誉室</v>
      </c>
      <c r="F9" s="53" t="str">
        <f>IF(收藏进度!F9="","",收藏进度!F9)</f>
        <v/>
      </c>
      <c r="G9" s="53" t="str">
        <f>IF(收藏进度!G9="","",收藏进度!G9)</f>
        <v>中立</v>
      </c>
      <c r="H9" s="53" t="str">
        <f>IF(收藏进度!H9="","",收藏进度!H9)</f>
        <v>稀有</v>
      </c>
      <c r="I9" s="53" t="str">
        <f>IF(收藏进度!I9="","",收藏进度!I9)</f>
        <v>随从</v>
      </c>
      <c r="J9" s="53" t="str">
        <f>IF(收藏进度!J9="","",收藏进度!J9)</f>
        <v>龙</v>
      </c>
      <c r="K9" s="53">
        <f>IF(收藏进度!K9="","",收藏进度!K9)</f>
        <v>5</v>
      </c>
      <c r="L9" s="53">
        <f>IF(收藏进度!L9="","",收藏进度!L9)</f>
        <v>4</v>
      </c>
      <c r="M9" s="53">
        <f>IF(收藏进度!M9="","",收藏进度!M9)</f>
        <v>4</v>
      </c>
      <c r="N9" s="54" t="str">
        <f>IF(收藏进度!N9="","",收藏进度!N9)</f>
        <v>法术伤害+1，战吼：抽一张牌。</v>
      </c>
    </row>
    <row r="10" spans="1:14" x14ac:dyDescent="0.15">
      <c r="A10" s="52" t="str">
        <f>IF(收藏进度!A10="","",收藏进度!A10)</f>
        <v>精英牛头人酋长</v>
      </c>
      <c r="B10" s="52">
        <f>IF(收藏进度!B10="","",收藏进度!B10)</f>
        <v>0</v>
      </c>
      <c r="C10" s="52" t="str">
        <f t="shared" si="0"/>
        <v/>
      </c>
      <c r="D10" s="52" t="str">
        <f>IF(AND(COUNTIF(德鲁伊卡组!A:C,"# 2x ("&amp;K10&amp;") "&amp;A10)+COUNTIF(猎人卡组!A:C,"# 2x ("&amp;K10&amp;") "&amp;A10)+COUNTIF(法师卡组!A:C,"# 2x ("&amp;K10&amp;") "&amp;A10)+COUNTIF(圣骑士卡组!A:C,"# 2x ("&amp;K10&amp;") "&amp;A10)+COUNTIF(牧师卡组!A:C,"# 2x ("&amp;K10&amp;") "&amp;A10)+COUNTIF(潜行者卡组!A:C,"# 2x ("&amp;K10&amp;") "&amp;A10)+COUNTIF(萨满祭司卡组!A:C,"# 2x ("&amp;K10&amp;") "&amp;A10)+COUNTIF(术士卡组!A:C,"# 2x ("&amp;K10&amp;") "&amp;A10)+COUNTIF(战士卡组!A:C,"# 2x ("&amp;K10&amp;") "&amp;A10)=0,COUNTIF(单卡排行!A:J,A10)=0),IF(AND(COUNTIF(德鲁伊卡组!A:C,"# 1x ("&amp;K10&amp;") "&amp;A10)+COUNTIF(猎人卡组!A:C,"# 1x ("&amp;K10&amp;") "&amp;A10)+COUNTIF(法师卡组!A:C,"# 1x ("&amp;K10&amp;") "&amp;A10)+COUNTIF(圣骑士卡组!A:C,"# 1x ("&amp;K10&amp;") "&amp;A10)+COUNTIF(牧师卡组!A:C,"# 1x ("&amp;K10&amp;") "&amp;A10)+COUNTIF(潜行者卡组!A:C,"# 1x ("&amp;K10&amp;") "&amp;A10)+COUNTIF(萨满祭司卡组!A:C,"# 1x ("&amp;K10&amp;") "&amp;A10)+COUNTIF(术士卡组!A:C,"# 1x ("&amp;K10&amp;") "&amp;A10)+COUNTIF(战士卡组!A:C,"# 1x ("&amp;K10&amp;") "&amp;A10)=0,COUNTIF(单卡排行!A:J,A10&amp;"★")=0),"",1),2)</f>
        <v/>
      </c>
      <c r="E10" s="53" t="str">
        <f>IF(收藏进度!E10="","",收藏进度!E10)</f>
        <v>荣誉室</v>
      </c>
      <c r="F10" s="53" t="str">
        <f>IF(收藏进度!F10="","",收藏进度!F10)</f>
        <v/>
      </c>
      <c r="G10" s="53" t="str">
        <f>IF(收藏进度!G10="","",收藏进度!G10)</f>
        <v>中立</v>
      </c>
      <c r="H10" s="53" t="str">
        <f>IF(收藏进度!H10="","",收藏进度!H10)</f>
        <v>传说</v>
      </c>
      <c r="I10" s="53" t="str">
        <f>IF(收藏进度!I10="","",收藏进度!I10)</f>
        <v>随从</v>
      </c>
      <c r="J10" s="53" t="str">
        <f>IF(收藏进度!J10="","",收藏进度!J10)</f>
        <v/>
      </c>
      <c r="K10" s="53">
        <f>IF(收藏进度!K10="","",收藏进度!K10)</f>
        <v>5</v>
      </c>
      <c r="L10" s="53">
        <f>IF(收藏进度!L10="","",收藏进度!L10)</f>
        <v>5</v>
      </c>
      <c r="M10" s="53">
        <f>IF(收藏进度!M10="","",收藏进度!M10)</f>
        <v>5</v>
      </c>
      <c r="N10" s="54" t="str">
        <f>IF(收藏进度!N10="","",收藏进度!N10)</f>
        <v>战吼：让两位玩家都具有摇滚的能力！（双方各获得一张强力和弦牌）</v>
      </c>
    </row>
    <row r="11" spans="1:14" x14ac:dyDescent="0.15">
      <c r="A11" s="52" t="str">
        <f>IF(收藏进度!A11="","",收藏进度!A11)</f>
        <v>格尔宾·梅卡托克</v>
      </c>
      <c r="B11" s="52">
        <f>IF(收藏进度!B11="","",收藏进度!B11)</f>
        <v>0</v>
      </c>
      <c r="C11" s="52" t="str">
        <f t="shared" si="0"/>
        <v/>
      </c>
      <c r="D11" s="52" t="str">
        <f>IF(AND(COUNTIF(德鲁伊卡组!A:C,"# 2x ("&amp;K11&amp;") "&amp;A11)+COUNTIF(猎人卡组!A:C,"# 2x ("&amp;K11&amp;") "&amp;A11)+COUNTIF(法师卡组!A:C,"# 2x ("&amp;K11&amp;") "&amp;A11)+COUNTIF(圣骑士卡组!A:C,"# 2x ("&amp;K11&amp;") "&amp;A11)+COUNTIF(牧师卡组!A:C,"# 2x ("&amp;K11&amp;") "&amp;A11)+COUNTIF(潜行者卡组!A:C,"# 2x ("&amp;K11&amp;") "&amp;A11)+COUNTIF(萨满祭司卡组!A:C,"# 2x ("&amp;K11&amp;") "&amp;A11)+COUNTIF(术士卡组!A:C,"# 2x ("&amp;K11&amp;") "&amp;A11)+COUNTIF(战士卡组!A:C,"# 2x ("&amp;K11&amp;") "&amp;A11)=0,COUNTIF(单卡排行!A:J,A11)=0),IF(AND(COUNTIF(德鲁伊卡组!A:C,"# 1x ("&amp;K11&amp;") "&amp;A11)+COUNTIF(猎人卡组!A:C,"# 1x ("&amp;K11&amp;") "&amp;A11)+COUNTIF(法师卡组!A:C,"# 1x ("&amp;K11&amp;") "&amp;A11)+COUNTIF(圣骑士卡组!A:C,"# 1x ("&amp;K11&amp;") "&amp;A11)+COUNTIF(牧师卡组!A:C,"# 1x ("&amp;K11&amp;") "&amp;A11)+COUNTIF(潜行者卡组!A:C,"# 1x ("&amp;K11&amp;") "&amp;A11)+COUNTIF(萨满祭司卡组!A:C,"# 1x ("&amp;K11&amp;") "&amp;A11)+COUNTIF(术士卡组!A:C,"# 1x ("&amp;K11&amp;") "&amp;A11)+COUNTIF(战士卡组!A:C,"# 1x ("&amp;K11&amp;") "&amp;A11)=0,COUNTIF(单卡排行!A:J,A11&amp;"★")=0),"",1),2)</f>
        <v/>
      </c>
      <c r="E11" s="53" t="str">
        <f>IF(收藏进度!E11="","",收藏进度!E11)</f>
        <v>荣誉室</v>
      </c>
      <c r="F11" s="53" t="str">
        <f>IF(收藏进度!F11="","",收藏进度!F11)</f>
        <v/>
      </c>
      <c r="G11" s="53" t="str">
        <f>IF(收藏进度!G11="","",收藏进度!G11)</f>
        <v>中立</v>
      </c>
      <c r="H11" s="53" t="str">
        <f>IF(收藏进度!H11="","",收藏进度!H11)</f>
        <v>传说</v>
      </c>
      <c r="I11" s="53" t="str">
        <f>IF(收藏进度!I11="","",收藏进度!I11)</f>
        <v>随从</v>
      </c>
      <c r="J11" s="53" t="str">
        <f>IF(收藏进度!J11="","",收藏进度!J11)</f>
        <v/>
      </c>
      <c r="K11" s="53">
        <f>IF(收藏进度!K11="","",收藏进度!K11)</f>
        <v>6</v>
      </c>
      <c r="L11" s="53">
        <f>IF(收藏进度!L11="","",收藏进度!L11)</f>
        <v>6</v>
      </c>
      <c r="M11" s="53">
        <f>IF(收藏进度!M11="","",收藏进度!M11)</f>
        <v>6</v>
      </c>
      <c r="N11" s="54" t="str">
        <f>IF(收藏进度!N11="","",收藏进度!N11)</f>
        <v>战吼：进行一次惊人的发明。</v>
      </c>
    </row>
    <row r="12" spans="1:14" x14ac:dyDescent="0.15">
      <c r="A12" s="52" t="str">
        <f>IF(收藏进度!A12="","",收藏进度!A12)</f>
        <v>希尔瓦娜斯·风行者</v>
      </c>
      <c r="B12" s="52">
        <f>IF(收藏进度!B12="","",收藏进度!B12)</f>
        <v>1</v>
      </c>
      <c r="C12" s="52" t="str">
        <f t="shared" si="0"/>
        <v/>
      </c>
      <c r="D12" s="52">
        <f>IF(AND(COUNTIF(德鲁伊卡组!A:C,"# 2x ("&amp;K12&amp;") "&amp;A12)+COUNTIF(猎人卡组!A:C,"# 2x ("&amp;K12&amp;") "&amp;A12)+COUNTIF(法师卡组!A:C,"# 2x ("&amp;K12&amp;") "&amp;A12)+COUNTIF(圣骑士卡组!A:C,"# 2x ("&amp;K12&amp;") "&amp;A12)+COUNTIF(牧师卡组!A:C,"# 2x ("&amp;K12&amp;") "&amp;A12)+COUNTIF(潜行者卡组!A:C,"# 2x ("&amp;K12&amp;") "&amp;A12)+COUNTIF(萨满祭司卡组!A:C,"# 2x ("&amp;K12&amp;") "&amp;A12)+COUNTIF(术士卡组!A:C,"# 2x ("&amp;K12&amp;") "&amp;A12)+COUNTIF(战士卡组!A:C,"# 2x ("&amp;K12&amp;") "&amp;A12)=0,COUNTIF(单卡排行!A:J,A12)=0),IF(AND(COUNTIF(德鲁伊卡组!A:C,"# 1x ("&amp;K12&amp;") "&amp;A12)+COUNTIF(猎人卡组!A:C,"# 1x ("&amp;K12&amp;") "&amp;A12)+COUNTIF(法师卡组!A:C,"# 1x ("&amp;K12&amp;") "&amp;A12)+COUNTIF(圣骑士卡组!A:C,"# 1x ("&amp;K12&amp;") "&amp;A12)+COUNTIF(牧师卡组!A:C,"# 1x ("&amp;K12&amp;") "&amp;A12)+COUNTIF(潜行者卡组!A:C,"# 1x ("&amp;K12&amp;") "&amp;A12)+COUNTIF(萨满祭司卡组!A:C,"# 1x ("&amp;K12&amp;") "&amp;A12)+COUNTIF(术士卡组!A:C,"# 1x ("&amp;K12&amp;") "&amp;A12)+COUNTIF(战士卡组!A:C,"# 1x ("&amp;K12&amp;") "&amp;A12)=0,COUNTIF(单卡排行!A:J,A12&amp;"★")=0),"",1),2)</f>
        <v>1</v>
      </c>
      <c r="E12" s="53" t="str">
        <f>IF(收藏进度!E12="","",收藏进度!E12)</f>
        <v>荣誉室</v>
      </c>
      <c r="F12" s="53" t="str">
        <f>IF(收藏进度!F12="","",收藏进度!F12)</f>
        <v/>
      </c>
      <c r="G12" s="53" t="str">
        <f>IF(收藏进度!G12="","",收藏进度!G12)</f>
        <v>中立</v>
      </c>
      <c r="H12" s="53" t="str">
        <f>IF(收藏进度!H12="","",收藏进度!H12)</f>
        <v>传说</v>
      </c>
      <c r="I12" s="53" t="str">
        <f>IF(收藏进度!I12="","",收藏进度!I12)</f>
        <v>随从</v>
      </c>
      <c r="J12" s="53" t="str">
        <f>IF(收藏进度!J12="","",收藏进度!J12)</f>
        <v/>
      </c>
      <c r="K12" s="53">
        <f>IF(收藏进度!K12="","",收藏进度!K12)</f>
        <v>6</v>
      </c>
      <c r="L12" s="53">
        <f>IF(收藏进度!L12="","",收藏进度!L12)</f>
        <v>5</v>
      </c>
      <c r="M12" s="53">
        <f>IF(收藏进度!M12="","",收藏进度!M12)</f>
        <v>5</v>
      </c>
      <c r="N12" s="54" t="str">
        <f>IF(收藏进度!N12="","",收藏进度!N12)</f>
        <v>亡语：随机获得一个敌方随从的控制权。</v>
      </c>
    </row>
    <row r="13" spans="1:14" x14ac:dyDescent="0.15">
      <c r="A13" s="52" t="str">
        <f>IF(收藏进度!A13="","",收藏进度!A13)</f>
        <v>炎魔之王拉格纳罗斯</v>
      </c>
      <c r="B13" s="52">
        <f>IF(收藏进度!B13="","",收藏进度!B13)</f>
        <v>1</v>
      </c>
      <c r="C13" s="52" t="str">
        <f t="shared" si="0"/>
        <v/>
      </c>
      <c r="D13" s="52">
        <f>IF(AND(COUNTIF(德鲁伊卡组!A:C,"# 2x ("&amp;K13&amp;") "&amp;A13)+COUNTIF(猎人卡组!A:C,"# 2x ("&amp;K13&amp;") "&amp;A13)+COUNTIF(法师卡组!A:C,"# 2x ("&amp;K13&amp;") "&amp;A13)+COUNTIF(圣骑士卡组!A:C,"# 2x ("&amp;K13&amp;") "&amp;A13)+COUNTIF(牧师卡组!A:C,"# 2x ("&amp;K13&amp;") "&amp;A13)+COUNTIF(潜行者卡组!A:C,"# 2x ("&amp;K13&amp;") "&amp;A13)+COUNTIF(萨满祭司卡组!A:C,"# 2x ("&amp;K13&amp;") "&amp;A13)+COUNTIF(术士卡组!A:C,"# 2x ("&amp;K13&amp;") "&amp;A13)+COUNTIF(战士卡组!A:C,"# 2x ("&amp;K13&amp;") "&amp;A13)=0,COUNTIF(单卡排行!A:J,A13)=0),IF(AND(COUNTIF(德鲁伊卡组!A:C,"# 1x ("&amp;K13&amp;") "&amp;A13)+COUNTIF(猎人卡组!A:C,"# 1x ("&amp;K13&amp;") "&amp;A13)+COUNTIF(法师卡组!A:C,"# 1x ("&amp;K13&amp;") "&amp;A13)+COUNTIF(圣骑士卡组!A:C,"# 1x ("&amp;K13&amp;") "&amp;A13)+COUNTIF(牧师卡组!A:C,"# 1x ("&amp;K13&amp;") "&amp;A13)+COUNTIF(潜行者卡组!A:C,"# 1x ("&amp;K13&amp;") "&amp;A13)+COUNTIF(萨满祭司卡组!A:C,"# 1x ("&amp;K13&amp;") "&amp;A13)+COUNTIF(术士卡组!A:C,"# 1x ("&amp;K13&amp;") "&amp;A13)+COUNTIF(战士卡组!A:C,"# 1x ("&amp;K13&amp;") "&amp;A13)=0,COUNTIF(单卡排行!A:J,A13&amp;"★")=0),"",1),2)</f>
        <v>1</v>
      </c>
      <c r="E13" s="53" t="str">
        <f>IF(收藏进度!E13="","",收藏进度!E13)</f>
        <v>荣誉室</v>
      </c>
      <c r="F13" s="53" t="str">
        <f>IF(收藏进度!F13="","",收藏进度!F13)</f>
        <v/>
      </c>
      <c r="G13" s="53" t="str">
        <f>IF(收藏进度!G13="","",收藏进度!G13)</f>
        <v>中立</v>
      </c>
      <c r="H13" s="53" t="str">
        <f>IF(收藏进度!H13="","",收藏进度!H13)</f>
        <v>传说</v>
      </c>
      <c r="I13" s="53" t="str">
        <f>IF(收藏进度!I13="","",收藏进度!I13)</f>
        <v>随从</v>
      </c>
      <c r="J13" s="53" t="str">
        <f>IF(收藏进度!J13="","",收藏进度!J13)</f>
        <v>元素</v>
      </c>
      <c r="K13" s="53">
        <f>IF(收藏进度!K13="","",收藏进度!K13)</f>
        <v>8</v>
      </c>
      <c r="L13" s="53">
        <f>IF(收藏进度!L13="","",收藏进度!L13)</f>
        <v>8</v>
      </c>
      <c r="M13" s="53">
        <f>IF(收藏进度!M13="","",收藏进度!M13)</f>
        <v>8</v>
      </c>
      <c r="N13" s="54" t="str">
        <f>IF(收藏进度!N13="","",收藏进度!N13)</f>
        <v>无法攻击。在你的回合结束时，对一个随机敌人造成8点伤害。</v>
      </c>
    </row>
    <row r="14" spans="1:14" x14ac:dyDescent="0.15">
      <c r="A14" s="52" t="str">
        <f>IF(收藏进度!A14="","",收藏进度!A14)</f>
        <v>熔核巨人</v>
      </c>
      <c r="B14" s="52">
        <f>IF(收藏进度!B14="","",收藏进度!B14)</f>
        <v>2</v>
      </c>
      <c r="C14" s="52" t="str">
        <f t="shared" si="0"/>
        <v/>
      </c>
      <c r="D14" s="52" t="str">
        <f>IF(AND(COUNTIF(德鲁伊卡组!A:C,"# 2x ("&amp;K14&amp;") "&amp;A14)+COUNTIF(猎人卡组!A:C,"# 2x ("&amp;K14&amp;") "&amp;A14)+COUNTIF(法师卡组!A:C,"# 2x ("&amp;K14&amp;") "&amp;A14)+COUNTIF(圣骑士卡组!A:C,"# 2x ("&amp;K14&amp;") "&amp;A14)+COUNTIF(牧师卡组!A:C,"# 2x ("&amp;K14&amp;") "&amp;A14)+COUNTIF(潜行者卡组!A:C,"# 2x ("&amp;K14&amp;") "&amp;A14)+COUNTIF(萨满祭司卡组!A:C,"# 2x ("&amp;K14&amp;") "&amp;A14)+COUNTIF(术士卡组!A:C,"# 2x ("&amp;K14&amp;") "&amp;A14)+COUNTIF(战士卡组!A:C,"# 2x ("&amp;K14&amp;") "&amp;A14)=0,COUNTIF(单卡排行!A:J,A14)=0),IF(AND(COUNTIF(德鲁伊卡组!A:C,"# 1x ("&amp;K14&amp;") "&amp;A14)+COUNTIF(猎人卡组!A:C,"# 1x ("&amp;K14&amp;") "&amp;A14)+COUNTIF(法师卡组!A:C,"# 1x ("&amp;K14&amp;") "&amp;A14)+COUNTIF(圣骑士卡组!A:C,"# 1x ("&amp;K14&amp;") "&amp;A14)+COUNTIF(牧师卡组!A:C,"# 1x ("&amp;K14&amp;") "&amp;A14)+COUNTIF(潜行者卡组!A:C,"# 1x ("&amp;K14&amp;") "&amp;A14)+COUNTIF(萨满祭司卡组!A:C,"# 1x ("&amp;K14&amp;") "&amp;A14)+COUNTIF(术士卡组!A:C,"# 1x ("&amp;K14&amp;") "&amp;A14)+COUNTIF(战士卡组!A:C,"# 1x ("&amp;K14&amp;") "&amp;A14)=0,COUNTIF(单卡排行!A:J,A14&amp;"★")=0),"",1),2)</f>
        <v/>
      </c>
      <c r="E14" s="53" t="str">
        <f>IF(收藏进度!E14="","",收藏进度!E14)</f>
        <v>荣誉室</v>
      </c>
      <c r="F14" s="53" t="str">
        <f>IF(收藏进度!F14="","",收藏进度!F14)</f>
        <v/>
      </c>
      <c r="G14" s="53" t="str">
        <f>IF(收藏进度!G14="","",收藏进度!G14)</f>
        <v>中立</v>
      </c>
      <c r="H14" s="53" t="str">
        <f>IF(收藏进度!H14="","",收藏进度!H14)</f>
        <v>史诗</v>
      </c>
      <c r="I14" s="53" t="str">
        <f>IF(收藏进度!I14="","",收藏进度!I14)</f>
        <v>随从</v>
      </c>
      <c r="J14" s="53" t="str">
        <f>IF(收藏进度!J14="","",收藏进度!J14)</f>
        <v>元素</v>
      </c>
      <c r="K14" s="53">
        <f>IF(收藏进度!K14="","",收藏进度!K14)</f>
        <v>20</v>
      </c>
      <c r="L14" s="53">
        <f>IF(收藏进度!L14="","",收藏进度!L14)</f>
        <v>8</v>
      </c>
      <c r="M14" s="53">
        <f>IF(收藏进度!M14="","",收藏进度!M14)</f>
        <v>8</v>
      </c>
      <c r="N14" s="54" t="str">
        <f>IF(收藏进度!N14="","",收藏进度!N14)</f>
        <v>你的英雄
每受到1点伤害，该牌的法力值消耗便减少（1）点。</v>
      </c>
    </row>
    <row r="15" spans="1:14" x14ac:dyDescent="0.15">
      <c r="A15" s="52" t="str">
        <f>IF(收藏进度!A15="","",收藏进度!A15)</f>
        <v>激活</v>
      </c>
      <c r="B15" s="52">
        <f>IF(收藏进度!B15="","",收藏进度!B15)</f>
        <v>4</v>
      </c>
      <c r="C15" s="52" t="str">
        <f t="shared" si="0"/>
        <v/>
      </c>
      <c r="D15" s="52">
        <f>IF(AND(COUNTIF(德鲁伊卡组!A:C,"# 2x ("&amp;K15&amp;") "&amp;A15)+COUNTIF(猎人卡组!A:C,"# 2x ("&amp;K15&amp;") "&amp;A15)+COUNTIF(法师卡组!A:C,"# 2x ("&amp;K15&amp;") "&amp;A15)+COUNTIF(圣骑士卡组!A:C,"# 2x ("&amp;K15&amp;") "&amp;A15)+COUNTIF(牧师卡组!A:C,"# 2x ("&amp;K15&amp;") "&amp;A15)+COUNTIF(潜行者卡组!A:C,"# 2x ("&amp;K15&amp;") "&amp;A15)+COUNTIF(萨满祭司卡组!A:C,"# 2x ("&amp;K15&amp;") "&amp;A15)+COUNTIF(术士卡组!A:C,"# 2x ("&amp;K15&amp;") "&amp;A15)+COUNTIF(战士卡组!A:C,"# 2x ("&amp;K15&amp;") "&amp;A15)=0,COUNTIF(单卡排行!A:J,A15)=0),IF(AND(COUNTIF(德鲁伊卡组!A:C,"# 1x ("&amp;K15&amp;") "&amp;A15)+COUNTIF(猎人卡组!A:C,"# 1x ("&amp;K15&amp;") "&amp;A15)+COUNTIF(法师卡组!A:C,"# 1x ("&amp;K15&amp;") "&amp;A15)+COUNTIF(圣骑士卡组!A:C,"# 1x ("&amp;K15&amp;") "&amp;A15)+COUNTIF(牧师卡组!A:C,"# 1x ("&amp;K15&amp;") "&amp;A15)+COUNTIF(潜行者卡组!A:C,"# 1x ("&amp;K15&amp;") "&amp;A15)+COUNTIF(萨满祭司卡组!A:C,"# 1x ("&amp;K15&amp;") "&amp;A15)+COUNTIF(术士卡组!A:C,"# 1x ("&amp;K15&amp;") "&amp;A15)+COUNTIF(战士卡组!A:C,"# 1x ("&amp;K15&amp;") "&amp;A15)=0,COUNTIF(单卡排行!A:J,A15&amp;"★")=0),"",1),2)</f>
        <v>1</v>
      </c>
      <c r="E15" s="53" t="str">
        <f>IF(收藏进度!E15="","",收藏进度!E15)</f>
        <v>基本</v>
      </c>
      <c r="F15" s="53" t="str">
        <f>IF(收藏进度!F15="","",收藏进度!F15)</f>
        <v/>
      </c>
      <c r="G15" s="53" t="str">
        <f>IF(收藏进度!G15="","",收藏进度!G15)</f>
        <v>德鲁伊</v>
      </c>
      <c r="H15" s="53" t="str">
        <f>IF(收藏进度!H15="","",收藏进度!H15)</f>
        <v>基础</v>
      </c>
      <c r="I15" s="53" t="str">
        <f>IF(收藏进度!I15="","",收藏进度!I15)</f>
        <v>法术</v>
      </c>
      <c r="J15" s="53" t="str">
        <f>IF(收藏进度!J15="","",收藏进度!J15)</f>
        <v/>
      </c>
      <c r="K15" s="53">
        <f>IF(收藏进度!K15="","",收藏进度!K15)</f>
        <v>0</v>
      </c>
      <c r="L15" s="53">
        <f>IF(收藏进度!L15="","",收藏进度!L15)</f>
        <v>0</v>
      </c>
      <c r="M15" s="53">
        <f>IF(收藏进度!M15="","",收藏进度!M15)</f>
        <v>0</v>
      </c>
      <c r="N15" s="54" t="str">
        <f>IF(收藏进度!N15="","",收藏进度!N15)</f>
        <v>在本回合中，获得一个法力
水晶。</v>
      </c>
    </row>
    <row r="16" spans="1:14" x14ac:dyDescent="0.15">
      <c r="A16" s="52" t="str">
        <f>IF(收藏进度!A16="","",收藏进度!A16)</f>
        <v>月火术</v>
      </c>
      <c r="B16" s="52">
        <f>IF(收藏进度!B16="","",收藏进度!B16)</f>
        <v>4</v>
      </c>
      <c r="C16" s="52" t="str">
        <f t="shared" si="0"/>
        <v/>
      </c>
      <c r="D16" s="52">
        <f>IF(AND(COUNTIF(德鲁伊卡组!A:C,"# 2x ("&amp;K16&amp;") "&amp;A16)+COUNTIF(猎人卡组!A:C,"# 2x ("&amp;K16&amp;") "&amp;A16)+COUNTIF(法师卡组!A:C,"# 2x ("&amp;K16&amp;") "&amp;A16)+COUNTIF(圣骑士卡组!A:C,"# 2x ("&amp;K16&amp;") "&amp;A16)+COUNTIF(牧师卡组!A:C,"# 2x ("&amp;K16&amp;") "&amp;A16)+COUNTIF(潜行者卡组!A:C,"# 2x ("&amp;K16&amp;") "&amp;A16)+COUNTIF(萨满祭司卡组!A:C,"# 2x ("&amp;K16&amp;") "&amp;A16)+COUNTIF(术士卡组!A:C,"# 2x ("&amp;K16&amp;") "&amp;A16)+COUNTIF(战士卡组!A:C,"# 2x ("&amp;K16&amp;") "&amp;A16)=0,COUNTIF(单卡排行!A:J,A16)=0),IF(AND(COUNTIF(德鲁伊卡组!A:C,"# 1x ("&amp;K16&amp;") "&amp;A16)+COUNTIF(猎人卡组!A:C,"# 1x ("&amp;K16&amp;") "&amp;A16)+COUNTIF(法师卡组!A:C,"# 1x ("&amp;K16&amp;") "&amp;A16)+COUNTIF(圣骑士卡组!A:C,"# 1x ("&amp;K16&amp;") "&amp;A16)+COUNTIF(牧师卡组!A:C,"# 1x ("&amp;K16&amp;") "&amp;A16)+COUNTIF(潜行者卡组!A:C,"# 1x ("&amp;K16&amp;") "&amp;A16)+COUNTIF(萨满祭司卡组!A:C,"# 1x ("&amp;K16&amp;") "&amp;A16)+COUNTIF(术士卡组!A:C,"# 1x ("&amp;K16&amp;") "&amp;A16)+COUNTIF(战士卡组!A:C,"# 1x ("&amp;K16&amp;") "&amp;A16)=0,COUNTIF(单卡排行!A:J,A16&amp;"★")=0),"",1),2)</f>
        <v>2</v>
      </c>
      <c r="E16" s="53" t="str">
        <f>IF(收藏进度!E16="","",收藏进度!E16)</f>
        <v>基本</v>
      </c>
      <c r="F16" s="53" t="str">
        <f>IF(收藏进度!F16="","",收藏进度!F16)</f>
        <v/>
      </c>
      <c r="G16" s="53" t="str">
        <f>IF(收藏进度!G16="","",收藏进度!G16)</f>
        <v>德鲁伊</v>
      </c>
      <c r="H16" s="53" t="str">
        <f>IF(收藏进度!H16="","",收藏进度!H16)</f>
        <v>基础</v>
      </c>
      <c r="I16" s="53" t="str">
        <f>IF(收藏进度!I16="","",收藏进度!I16)</f>
        <v>法术</v>
      </c>
      <c r="J16" s="53" t="str">
        <f>IF(收藏进度!J16="","",收藏进度!J16)</f>
        <v/>
      </c>
      <c r="K16" s="53">
        <f>IF(收藏进度!K16="","",收藏进度!K16)</f>
        <v>0</v>
      </c>
      <c r="L16" s="53">
        <f>IF(收藏进度!L16="","",收藏进度!L16)</f>
        <v>0</v>
      </c>
      <c r="M16" s="53">
        <f>IF(收藏进度!M16="","",收藏进度!M16)</f>
        <v>0</v>
      </c>
      <c r="N16" s="54" t="str">
        <f>IF(收藏进度!N16="","",收藏进度!N16)</f>
        <v>造成1点伤害。</v>
      </c>
    </row>
    <row r="17" spans="1:14" x14ac:dyDescent="0.15">
      <c r="A17" s="52" t="str">
        <f>IF(收藏进度!A17="","",收藏进度!A17)</f>
        <v>爪击</v>
      </c>
      <c r="B17" s="52">
        <f>IF(收藏进度!B17="","",收藏进度!B17)</f>
        <v>4</v>
      </c>
      <c r="C17" s="52" t="str">
        <f t="shared" si="0"/>
        <v/>
      </c>
      <c r="D17" s="52" t="str">
        <f>IF(AND(COUNTIF(德鲁伊卡组!A:C,"# 2x ("&amp;K17&amp;") "&amp;A17)+COUNTIF(猎人卡组!A:C,"# 2x ("&amp;K17&amp;") "&amp;A17)+COUNTIF(法师卡组!A:C,"# 2x ("&amp;K17&amp;") "&amp;A17)+COUNTIF(圣骑士卡组!A:C,"# 2x ("&amp;K17&amp;") "&amp;A17)+COUNTIF(牧师卡组!A:C,"# 2x ("&amp;K17&amp;") "&amp;A17)+COUNTIF(潜行者卡组!A:C,"# 2x ("&amp;K17&amp;") "&amp;A17)+COUNTIF(萨满祭司卡组!A:C,"# 2x ("&amp;K17&amp;") "&amp;A17)+COUNTIF(术士卡组!A:C,"# 2x ("&amp;K17&amp;") "&amp;A17)+COUNTIF(战士卡组!A:C,"# 2x ("&amp;K17&amp;") "&amp;A17)=0,COUNTIF(单卡排行!A:J,A17)=0),IF(AND(COUNTIF(德鲁伊卡组!A:C,"# 1x ("&amp;K17&amp;") "&amp;A17)+COUNTIF(猎人卡组!A:C,"# 1x ("&amp;K17&amp;") "&amp;A17)+COUNTIF(法师卡组!A:C,"# 1x ("&amp;K17&amp;") "&amp;A17)+COUNTIF(圣骑士卡组!A:C,"# 1x ("&amp;K17&amp;") "&amp;A17)+COUNTIF(牧师卡组!A:C,"# 1x ("&amp;K17&amp;") "&amp;A17)+COUNTIF(潜行者卡组!A:C,"# 1x ("&amp;K17&amp;") "&amp;A17)+COUNTIF(萨满祭司卡组!A:C,"# 1x ("&amp;K17&amp;") "&amp;A17)+COUNTIF(术士卡组!A:C,"# 1x ("&amp;K17&amp;") "&amp;A17)+COUNTIF(战士卡组!A:C,"# 1x ("&amp;K17&amp;") "&amp;A17)=0,COUNTIF(单卡排行!A:J,A17&amp;"★")=0),"",1),2)</f>
        <v/>
      </c>
      <c r="E17" s="53" t="str">
        <f>IF(收藏进度!E17="","",收藏进度!E17)</f>
        <v>基本</v>
      </c>
      <c r="F17" s="53" t="str">
        <f>IF(收藏进度!F17="","",收藏进度!F17)</f>
        <v/>
      </c>
      <c r="G17" s="53" t="str">
        <f>IF(收藏进度!G17="","",收藏进度!G17)</f>
        <v>德鲁伊</v>
      </c>
      <c r="H17" s="53" t="str">
        <f>IF(收藏进度!H17="","",收藏进度!H17)</f>
        <v>基础</v>
      </c>
      <c r="I17" s="53" t="str">
        <f>IF(收藏进度!I17="","",收藏进度!I17)</f>
        <v>法术</v>
      </c>
      <c r="J17" s="53" t="str">
        <f>IF(收藏进度!J17="","",收藏进度!J17)</f>
        <v/>
      </c>
      <c r="K17" s="53">
        <f>IF(收藏进度!K17="","",收藏进度!K17)</f>
        <v>1</v>
      </c>
      <c r="L17" s="53">
        <f>IF(收藏进度!L17="","",收藏进度!L17)</f>
        <v>0</v>
      </c>
      <c r="M17" s="53">
        <f>IF(收藏进度!M17="","",收藏进度!M17)</f>
        <v>0</v>
      </c>
      <c r="N17" s="54" t="str">
        <f>IF(收藏进度!N17="","",收藏进度!N17)</f>
        <v>使你的英雄获得2点护甲值，并在本回合中获得
+2攻击力。</v>
      </c>
    </row>
    <row r="18" spans="1:14" x14ac:dyDescent="0.15">
      <c r="A18" s="52" t="str">
        <f>IF(收藏进度!A18="","",收藏进度!A18)</f>
        <v>野性成长</v>
      </c>
      <c r="B18" s="52">
        <f>IF(收藏进度!B18="","",收藏进度!B18)</f>
        <v>4</v>
      </c>
      <c r="C18" s="52" t="str">
        <f t="shared" si="0"/>
        <v/>
      </c>
      <c r="D18" s="52">
        <f>IF(AND(COUNTIF(德鲁伊卡组!A:C,"# 2x ("&amp;K18&amp;") "&amp;A18)+COUNTIF(猎人卡组!A:C,"# 2x ("&amp;K18&amp;") "&amp;A18)+COUNTIF(法师卡组!A:C,"# 2x ("&amp;K18&amp;") "&amp;A18)+COUNTIF(圣骑士卡组!A:C,"# 2x ("&amp;K18&amp;") "&amp;A18)+COUNTIF(牧师卡组!A:C,"# 2x ("&amp;K18&amp;") "&amp;A18)+COUNTIF(潜行者卡组!A:C,"# 2x ("&amp;K18&amp;") "&amp;A18)+COUNTIF(萨满祭司卡组!A:C,"# 2x ("&amp;K18&amp;") "&amp;A18)+COUNTIF(术士卡组!A:C,"# 2x ("&amp;K18&amp;") "&amp;A18)+COUNTIF(战士卡组!A:C,"# 2x ("&amp;K18&amp;") "&amp;A18)=0,COUNTIF(单卡排行!A:J,A18)=0),IF(AND(COUNTIF(德鲁伊卡组!A:C,"# 1x ("&amp;K18&amp;") "&amp;A18)+COUNTIF(猎人卡组!A:C,"# 1x ("&amp;K18&amp;") "&amp;A18)+COUNTIF(法师卡组!A:C,"# 1x ("&amp;K18&amp;") "&amp;A18)+COUNTIF(圣骑士卡组!A:C,"# 1x ("&amp;K18&amp;") "&amp;A18)+COUNTIF(牧师卡组!A:C,"# 1x ("&amp;K18&amp;") "&amp;A18)+COUNTIF(潜行者卡组!A:C,"# 1x ("&amp;K18&amp;") "&amp;A18)+COUNTIF(萨满祭司卡组!A:C,"# 1x ("&amp;K18&amp;") "&amp;A18)+COUNTIF(术士卡组!A:C,"# 1x ("&amp;K18&amp;") "&amp;A18)+COUNTIF(战士卡组!A:C,"# 1x ("&amp;K18&amp;") "&amp;A18)=0,COUNTIF(单卡排行!A:J,A18&amp;"★")=0),"",1),2)</f>
        <v>2</v>
      </c>
      <c r="E18" s="53" t="str">
        <f>IF(收藏进度!E18="","",收藏进度!E18)</f>
        <v>基本</v>
      </c>
      <c r="F18" s="53" t="str">
        <f>IF(收藏进度!F18="","",收藏进度!F18)</f>
        <v/>
      </c>
      <c r="G18" s="53" t="str">
        <f>IF(收藏进度!G18="","",收藏进度!G18)</f>
        <v>德鲁伊</v>
      </c>
      <c r="H18" s="53" t="str">
        <f>IF(收藏进度!H18="","",收藏进度!H18)</f>
        <v>基础</v>
      </c>
      <c r="I18" s="53" t="str">
        <f>IF(收藏进度!I18="","",收藏进度!I18)</f>
        <v>法术</v>
      </c>
      <c r="J18" s="53" t="str">
        <f>IF(收藏进度!J18="","",收藏进度!J18)</f>
        <v/>
      </c>
      <c r="K18" s="53">
        <f>IF(收藏进度!K18="","",收藏进度!K18)</f>
        <v>2</v>
      </c>
      <c r="L18" s="53">
        <f>IF(收藏进度!L18="","",收藏进度!L18)</f>
        <v>0</v>
      </c>
      <c r="M18" s="53">
        <f>IF(收藏进度!M18="","",收藏进度!M18)</f>
        <v>0</v>
      </c>
      <c r="N18" s="54" t="str">
        <f>IF(收藏进度!N18="","",收藏进度!N18)</f>
        <v>获得一个空的法力水晶。</v>
      </c>
    </row>
    <row r="19" spans="1:14" x14ac:dyDescent="0.15">
      <c r="A19" s="52" t="str">
        <f>IF(收藏进度!A19="","",收藏进度!A19)</f>
        <v>野性印记</v>
      </c>
      <c r="B19" s="52">
        <f>IF(收藏进度!B19="","",收藏进度!B19)</f>
        <v>4</v>
      </c>
      <c r="C19" s="52" t="str">
        <f t="shared" si="0"/>
        <v/>
      </c>
      <c r="D19" s="52" t="str">
        <f>IF(AND(COUNTIF(德鲁伊卡组!A:C,"# 2x ("&amp;K19&amp;") "&amp;A19)+COUNTIF(猎人卡组!A:C,"# 2x ("&amp;K19&amp;") "&amp;A19)+COUNTIF(法师卡组!A:C,"# 2x ("&amp;K19&amp;") "&amp;A19)+COUNTIF(圣骑士卡组!A:C,"# 2x ("&amp;K19&amp;") "&amp;A19)+COUNTIF(牧师卡组!A:C,"# 2x ("&amp;K19&amp;") "&amp;A19)+COUNTIF(潜行者卡组!A:C,"# 2x ("&amp;K19&amp;") "&amp;A19)+COUNTIF(萨满祭司卡组!A:C,"# 2x ("&amp;K19&amp;") "&amp;A19)+COUNTIF(术士卡组!A:C,"# 2x ("&amp;K19&amp;") "&amp;A19)+COUNTIF(战士卡组!A:C,"# 2x ("&amp;K19&amp;") "&amp;A19)=0,COUNTIF(单卡排行!A:J,A19)=0),IF(AND(COUNTIF(德鲁伊卡组!A:C,"# 1x ("&amp;K19&amp;") "&amp;A19)+COUNTIF(猎人卡组!A:C,"# 1x ("&amp;K19&amp;") "&amp;A19)+COUNTIF(法师卡组!A:C,"# 1x ("&amp;K19&amp;") "&amp;A19)+COUNTIF(圣骑士卡组!A:C,"# 1x ("&amp;K19&amp;") "&amp;A19)+COUNTIF(牧师卡组!A:C,"# 1x ("&amp;K19&amp;") "&amp;A19)+COUNTIF(潜行者卡组!A:C,"# 1x ("&amp;K19&amp;") "&amp;A19)+COUNTIF(萨满祭司卡组!A:C,"# 1x ("&amp;K19&amp;") "&amp;A19)+COUNTIF(术士卡组!A:C,"# 1x ("&amp;K19&amp;") "&amp;A19)+COUNTIF(战士卡组!A:C,"# 1x ("&amp;K19&amp;") "&amp;A19)=0,COUNTIF(单卡排行!A:J,A19&amp;"★")=0),"",1),2)</f>
        <v/>
      </c>
      <c r="E19" s="53" t="str">
        <f>IF(收藏进度!E19="","",收藏进度!E19)</f>
        <v>基本</v>
      </c>
      <c r="F19" s="53" t="str">
        <f>IF(收藏进度!F19="","",收藏进度!F19)</f>
        <v/>
      </c>
      <c r="G19" s="53" t="str">
        <f>IF(收藏进度!G19="","",收藏进度!G19)</f>
        <v>德鲁伊</v>
      </c>
      <c r="H19" s="53" t="str">
        <f>IF(收藏进度!H19="","",收藏进度!H19)</f>
        <v>基础</v>
      </c>
      <c r="I19" s="53" t="str">
        <f>IF(收藏进度!I19="","",收藏进度!I19)</f>
        <v>法术</v>
      </c>
      <c r="J19" s="53" t="str">
        <f>IF(收藏进度!J19="","",收藏进度!J19)</f>
        <v/>
      </c>
      <c r="K19" s="53">
        <f>IF(收藏进度!K19="","",收藏进度!K19)</f>
        <v>2</v>
      </c>
      <c r="L19" s="53">
        <f>IF(收藏进度!L19="","",收藏进度!L19)</f>
        <v>0</v>
      </c>
      <c r="M19" s="53">
        <f>IF(收藏进度!M19="","",收藏进度!M19)</f>
        <v>0</v>
      </c>
      <c r="N19" s="54" t="str">
        <f>IF(收藏进度!N19="","",收藏进度!N19)</f>
        <v>使一个随从获得嘲讽和+2/+2。（+2攻击力/+2生命值）</v>
      </c>
    </row>
    <row r="20" spans="1:14" x14ac:dyDescent="0.15">
      <c r="A20" s="52" t="str">
        <f>IF(收藏进度!A20="","",收藏进度!A20)</f>
        <v>野蛮咆哮</v>
      </c>
      <c r="B20" s="52">
        <f>IF(收藏进度!B20="","",收藏进度!B20)</f>
        <v>4</v>
      </c>
      <c r="C20" s="52" t="str">
        <f t="shared" si="0"/>
        <v/>
      </c>
      <c r="D20" s="52">
        <f>IF(AND(COUNTIF(德鲁伊卡组!A:C,"# 2x ("&amp;K20&amp;") "&amp;A20)+COUNTIF(猎人卡组!A:C,"# 2x ("&amp;K20&amp;") "&amp;A20)+COUNTIF(法师卡组!A:C,"# 2x ("&amp;K20&amp;") "&amp;A20)+COUNTIF(圣骑士卡组!A:C,"# 2x ("&amp;K20&amp;") "&amp;A20)+COUNTIF(牧师卡组!A:C,"# 2x ("&amp;K20&amp;") "&amp;A20)+COUNTIF(潜行者卡组!A:C,"# 2x ("&amp;K20&amp;") "&amp;A20)+COUNTIF(萨满祭司卡组!A:C,"# 2x ("&amp;K20&amp;") "&amp;A20)+COUNTIF(术士卡组!A:C,"# 2x ("&amp;K20&amp;") "&amp;A20)+COUNTIF(战士卡组!A:C,"# 2x ("&amp;K20&amp;") "&amp;A20)=0,COUNTIF(单卡排行!A:J,A20)=0),IF(AND(COUNTIF(德鲁伊卡组!A:C,"# 1x ("&amp;K20&amp;") "&amp;A20)+COUNTIF(猎人卡组!A:C,"# 1x ("&amp;K20&amp;") "&amp;A20)+COUNTIF(法师卡组!A:C,"# 1x ("&amp;K20&amp;") "&amp;A20)+COUNTIF(圣骑士卡组!A:C,"# 1x ("&amp;K20&amp;") "&amp;A20)+COUNTIF(牧师卡组!A:C,"# 1x ("&amp;K20&amp;") "&amp;A20)+COUNTIF(潜行者卡组!A:C,"# 1x ("&amp;K20&amp;") "&amp;A20)+COUNTIF(萨满祭司卡组!A:C,"# 1x ("&amp;K20&amp;") "&amp;A20)+COUNTIF(术士卡组!A:C,"# 1x ("&amp;K20&amp;") "&amp;A20)+COUNTIF(战士卡组!A:C,"# 1x ("&amp;K20&amp;") "&amp;A20)=0,COUNTIF(单卡排行!A:J,A20&amp;"★")=0),"",1),2)</f>
        <v>2</v>
      </c>
      <c r="E20" s="53" t="str">
        <f>IF(收藏进度!E20="","",收藏进度!E20)</f>
        <v>基本</v>
      </c>
      <c r="F20" s="53" t="str">
        <f>IF(收藏进度!F20="","",收藏进度!F20)</f>
        <v/>
      </c>
      <c r="G20" s="53" t="str">
        <f>IF(收藏进度!G20="","",收藏进度!G20)</f>
        <v>德鲁伊</v>
      </c>
      <c r="H20" s="53" t="str">
        <f>IF(收藏进度!H20="","",收藏进度!H20)</f>
        <v>基础</v>
      </c>
      <c r="I20" s="53" t="str">
        <f>IF(收藏进度!I20="","",收藏进度!I20)</f>
        <v>法术</v>
      </c>
      <c r="J20" s="53" t="str">
        <f>IF(收藏进度!J20="","",收藏进度!J20)</f>
        <v/>
      </c>
      <c r="K20" s="53">
        <f>IF(收藏进度!K20="","",收藏进度!K20)</f>
        <v>3</v>
      </c>
      <c r="L20" s="53">
        <f>IF(收藏进度!L20="","",收藏进度!L20)</f>
        <v>0</v>
      </c>
      <c r="M20" s="53">
        <f>IF(收藏进度!M20="","",收藏进度!M20)</f>
        <v>0</v>
      </c>
      <c r="N20" s="54" t="str">
        <f>IF(收藏进度!N20="","",收藏进度!N20)</f>
        <v>在本回合中，使你的所有角色获得+2攻击力。</v>
      </c>
    </row>
    <row r="21" spans="1:14" x14ac:dyDescent="0.15">
      <c r="A21" s="52" t="str">
        <f>IF(收藏进度!A21="","",收藏进度!A21)</f>
        <v>治疗之触</v>
      </c>
      <c r="B21" s="52">
        <f>IF(收藏进度!B21="","",收藏进度!B21)</f>
        <v>4</v>
      </c>
      <c r="C21" s="52" t="str">
        <f t="shared" si="0"/>
        <v/>
      </c>
      <c r="D21" s="52" t="str">
        <f>IF(AND(COUNTIF(德鲁伊卡组!A:C,"# 2x ("&amp;K21&amp;") "&amp;A21)+COUNTIF(猎人卡组!A:C,"# 2x ("&amp;K21&amp;") "&amp;A21)+COUNTIF(法师卡组!A:C,"# 2x ("&amp;K21&amp;") "&amp;A21)+COUNTIF(圣骑士卡组!A:C,"# 2x ("&amp;K21&amp;") "&amp;A21)+COUNTIF(牧师卡组!A:C,"# 2x ("&amp;K21&amp;") "&amp;A21)+COUNTIF(潜行者卡组!A:C,"# 2x ("&amp;K21&amp;") "&amp;A21)+COUNTIF(萨满祭司卡组!A:C,"# 2x ("&amp;K21&amp;") "&amp;A21)+COUNTIF(术士卡组!A:C,"# 2x ("&amp;K21&amp;") "&amp;A21)+COUNTIF(战士卡组!A:C,"# 2x ("&amp;K21&amp;") "&amp;A21)=0,COUNTIF(单卡排行!A:J,A21)=0),IF(AND(COUNTIF(德鲁伊卡组!A:C,"# 1x ("&amp;K21&amp;") "&amp;A21)+COUNTIF(猎人卡组!A:C,"# 1x ("&amp;K21&amp;") "&amp;A21)+COUNTIF(法师卡组!A:C,"# 1x ("&amp;K21&amp;") "&amp;A21)+COUNTIF(圣骑士卡组!A:C,"# 1x ("&amp;K21&amp;") "&amp;A21)+COUNTIF(牧师卡组!A:C,"# 1x ("&amp;K21&amp;") "&amp;A21)+COUNTIF(潜行者卡组!A:C,"# 1x ("&amp;K21&amp;") "&amp;A21)+COUNTIF(萨满祭司卡组!A:C,"# 1x ("&amp;K21&amp;") "&amp;A21)+COUNTIF(术士卡组!A:C,"# 1x ("&amp;K21&amp;") "&amp;A21)+COUNTIF(战士卡组!A:C,"# 1x ("&amp;K21&amp;") "&amp;A21)=0,COUNTIF(单卡排行!A:J,A21&amp;"★")=0),"",1),2)</f>
        <v/>
      </c>
      <c r="E21" s="53" t="str">
        <f>IF(收藏进度!E21="","",收藏进度!E21)</f>
        <v>基本</v>
      </c>
      <c r="F21" s="53" t="str">
        <f>IF(收藏进度!F21="","",收藏进度!F21)</f>
        <v/>
      </c>
      <c r="G21" s="53" t="str">
        <f>IF(收藏进度!G21="","",收藏进度!G21)</f>
        <v>德鲁伊</v>
      </c>
      <c r="H21" s="53" t="str">
        <f>IF(收藏进度!H21="","",收藏进度!H21)</f>
        <v>基础</v>
      </c>
      <c r="I21" s="53" t="str">
        <f>IF(收藏进度!I21="","",收藏进度!I21)</f>
        <v>法术</v>
      </c>
      <c r="J21" s="53" t="str">
        <f>IF(收藏进度!J21="","",收藏进度!J21)</f>
        <v/>
      </c>
      <c r="K21" s="53">
        <f>IF(收藏进度!K21="","",收藏进度!K21)</f>
        <v>3</v>
      </c>
      <c r="L21" s="53">
        <f>IF(收藏进度!L21="","",收藏进度!L21)</f>
        <v>0</v>
      </c>
      <c r="M21" s="53">
        <f>IF(收藏进度!M21="","",收藏进度!M21)</f>
        <v>0</v>
      </c>
      <c r="N21" s="54" t="str">
        <f>IF(收藏进度!N21="","",收藏进度!N21)</f>
        <v>恢复#8点生命值。</v>
      </c>
    </row>
    <row r="22" spans="1:14" x14ac:dyDescent="0.15">
      <c r="A22" s="52" t="str">
        <f>IF(收藏进度!A22="","",收藏进度!A22)</f>
        <v>横扫</v>
      </c>
      <c r="B22" s="52">
        <f>IF(收藏进度!B22="","",收藏进度!B22)</f>
        <v>4</v>
      </c>
      <c r="C22" s="52" t="str">
        <f t="shared" si="0"/>
        <v/>
      </c>
      <c r="D22" s="52">
        <f>IF(AND(COUNTIF(德鲁伊卡组!A:C,"# 2x ("&amp;K22&amp;") "&amp;A22)+COUNTIF(猎人卡组!A:C,"# 2x ("&amp;K22&amp;") "&amp;A22)+COUNTIF(法师卡组!A:C,"# 2x ("&amp;K22&amp;") "&amp;A22)+COUNTIF(圣骑士卡组!A:C,"# 2x ("&amp;K22&amp;") "&amp;A22)+COUNTIF(牧师卡组!A:C,"# 2x ("&amp;K22&amp;") "&amp;A22)+COUNTIF(潜行者卡组!A:C,"# 2x ("&amp;K22&amp;") "&amp;A22)+COUNTIF(萨满祭司卡组!A:C,"# 2x ("&amp;K22&amp;") "&amp;A22)+COUNTIF(术士卡组!A:C,"# 2x ("&amp;K22&amp;") "&amp;A22)+COUNTIF(战士卡组!A:C,"# 2x ("&amp;K22&amp;") "&amp;A22)=0,COUNTIF(单卡排行!A:J,A22)=0),IF(AND(COUNTIF(德鲁伊卡组!A:C,"# 1x ("&amp;K22&amp;") "&amp;A22)+COUNTIF(猎人卡组!A:C,"# 1x ("&amp;K22&amp;") "&amp;A22)+COUNTIF(法师卡组!A:C,"# 1x ("&amp;K22&amp;") "&amp;A22)+COUNTIF(圣骑士卡组!A:C,"# 1x ("&amp;K22&amp;") "&amp;A22)+COUNTIF(牧师卡组!A:C,"# 1x ("&amp;K22&amp;") "&amp;A22)+COUNTIF(潜行者卡组!A:C,"# 1x ("&amp;K22&amp;") "&amp;A22)+COUNTIF(萨满祭司卡组!A:C,"# 1x ("&amp;K22&amp;") "&amp;A22)+COUNTIF(术士卡组!A:C,"# 1x ("&amp;K22&amp;") "&amp;A22)+COUNTIF(战士卡组!A:C,"# 1x ("&amp;K22&amp;") "&amp;A22)=0,COUNTIF(单卡排行!A:J,A22&amp;"★")=0),"",1),2)</f>
        <v>2</v>
      </c>
      <c r="E22" s="53" t="str">
        <f>IF(收藏进度!E22="","",收藏进度!E22)</f>
        <v>基本</v>
      </c>
      <c r="F22" s="53" t="str">
        <f>IF(收藏进度!F22="","",收藏进度!F22)</f>
        <v/>
      </c>
      <c r="G22" s="53" t="str">
        <f>IF(收藏进度!G22="","",收藏进度!G22)</f>
        <v>德鲁伊</v>
      </c>
      <c r="H22" s="53" t="str">
        <f>IF(收藏进度!H22="","",收藏进度!H22)</f>
        <v>基础</v>
      </c>
      <c r="I22" s="53" t="str">
        <f>IF(收藏进度!I22="","",收藏进度!I22)</f>
        <v>法术</v>
      </c>
      <c r="J22" s="53" t="str">
        <f>IF(收藏进度!J22="","",收藏进度!J22)</f>
        <v/>
      </c>
      <c r="K22" s="53">
        <f>IF(收藏进度!K22="","",收藏进度!K22)</f>
        <v>4</v>
      </c>
      <c r="L22" s="53">
        <f>IF(收藏进度!L22="","",收藏进度!L22)</f>
        <v>0</v>
      </c>
      <c r="M22" s="53">
        <f>IF(收藏进度!M22="","",收藏进度!M22)</f>
        <v>0</v>
      </c>
      <c r="N22" s="54" t="str">
        <f>IF(收藏进度!N22="","",收藏进度!N22)</f>
        <v>对一个敌人造成4点伤害，并对所有其他敌人
造成1点伤害。</v>
      </c>
    </row>
    <row r="23" spans="1:14" x14ac:dyDescent="0.15">
      <c r="A23" s="52" t="str">
        <f>IF(收藏进度!A23="","",收藏进度!A23)</f>
        <v>星火术</v>
      </c>
      <c r="B23" s="52">
        <f>IF(收藏进度!B23="","",收藏进度!B23)</f>
        <v>4</v>
      </c>
      <c r="C23" s="52" t="str">
        <f t="shared" si="0"/>
        <v/>
      </c>
      <c r="D23" s="52" t="str">
        <f>IF(AND(COUNTIF(德鲁伊卡组!A:C,"# 2x ("&amp;K23&amp;") "&amp;A23)+COUNTIF(猎人卡组!A:C,"# 2x ("&amp;K23&amp;") "&amp;A23)+COUNTIF(法师卡组!A:C,"# 2x ("&amp;K23&amp;") "&amp;A23)+COUNTIF(圣骑士卡组!A:C,"# 2x ("&amp;K23&amp;") "&amp;A23)+COUNTIF(牧师卡组!A:C,"# 2x ("&amp;K23&amp;") "&amp;A23)+COUNTIF(潜行者卡组!A:C,"# 2x ("&amp;K23&amp;") "&amp;A23)+COUNTIF(萨满祭司卡组!A:C,"# 2x ("&amp;K23&amp;") "&amp;A23)+COUNTIF(术士卡组!A:C,"# 2x ("&amp;K23&amp;") "&amp;A23)+COUNTIF(战士卡组!A:C,"# 2x ("&amp;K23&amp;") "&amp;A23)=0,COUNTIF(单卡排行!A:J,A23)=0),IF(AND(COUNTIF(德鲁伊卡组!A:C,"# 1x ("&amp;K23&amp;") "&amp;A23)+COUNTIF(猎人卡组!A:C,"# 1x ("&amp;K23&amp;") "&amp;A23)+COUNTIF(法师卡组!A:C,"# 1x ("&amp;K23&amp;") "&amp;A23)+COUNTIF(圣骑士卡组!A:C,"# 1x ("&amp;K23&amp;") "&amp;A23)+COUNTIF(牧师卡组!A:C,"# 1x ("&amp;K23&amp;") "&amp;A23)+COUNTIF(潜行者卡组!A:C,"# 1x ("&amp;K23&amp;") "&amp;A23)+COUNTIF(萨满祭司卡组!A:C,"# 1x ("&amp;K23&amp;") "&amp;A23)+COUNTIF(术士卡组!A:C,"# 1x ("&amp;K23&amp;") "&amp;A23)+COUNTIF(战士卡组!A:C,"# 1x ("&amp;K23&amp;") "&amp;A23)=0,COUNTIF(单卡排行!A:J,A23&amp;"★")=0),"",1),2)</f>
        <v/>
      </c>
      <c r="E23" s="53" t="str">
        <f>IF(收藏进度!E23="","",收藏进度!E23)</f>
        <v>基本</v>
      </c>
      <c r="F23" s="53" t="str">
        <f>IF(收藏进度!F23="","",收藏进度!F23)</f>
        <v/>
      </c>
      <c r="G23" s="53" t="str">
        <f>IF(收藏进度!G23="","",收藏进度!G23)</f>
        <v>德鲁伊</v>
      </c>
      <c r="H23" s="53" t="str">
        <f>IF(收藏进度!H23="","",收藏进度!H23)</f>
        <v>基础</v>
      </c>
      <c r="I23" s="53" t="str">
        <f>IF(收藏进度!I23="","",收藏进度!I23)</f>
        <v>法术</v>
      </c>
      <c r="J23" s="53" t="str">
        <f>IF(收藏进度!J23="","",收藏进度!J23)</f>
        <v/>
      </c>
      <c r="K23" s="53">
        <f>IF(收藏进度!K23="","",收藏进度!K23)</f>
        <v>6</v>
      </c>
      <c r="L23" s="53">
        <f>IF(收藏进度!L23="","",收藏进度!L23)</f>
        <v>0</v>
      </c>
      <c r="M23" s="53">
        <f>IF(收藏进度!M23="","",收藏进度!M23)</f>
        <v>0</v>
      </c>
      <c r="N23" s="54" t="str">
        <f>IF(收藏进度!N23="","",收藏进度!N23)</f>
        <v>造成5点伤害。抽一张牌。</v>
      </c>
    </row>
    <row r="24" spans="1:14" x14ac:dyDescent="0.15">
      <c r="A24" s="52" t="str">
        <f>IF(收藏进度!A24="","",收藏进度!A24)</f>
        <v>埃隆巴克保护者</v>
      </c>
      <c r="B24" s="52">
        <f>IF(收藏进度!B24="","",收藏进度!B24)</f>
        <v>4</v>
      </c>
      <c r="C24" s="52" t="str">
        <f t="shared" si="0"/>
        <v/>
      </c>
      <c r="D24" s="52" t="str">
        <f>IF(AND(COUNTIF(德鲁伊卡组!A:C,"# 2x ("&amp;K24&amp;") "&amp;A24)+COUNTIF(猎人卡组!A:C,"# 2x ("&amp;K24&amp;") "&amp;A24)+COUNTIF(法师卡组!A:C,"# 2x ("&amp;K24&amp;") "&amp;A24)+COUNTIF(圣骑士卡组!A:C,"# 2x ("&amp;K24&amp;") "&amp;A24)+COUNTIF(牧师卡组!A:C,"# 2x ("&amp;K24&amp;") "&amp;A24)+COUNTIF(潜行者卡组!A:C,"# 2x ("&amp;K24&amp;") "&amp;A24)+COUNTIF(萨满祭司卡组!A:C,"# 2x ("&amp;K24&amp;") "&amp;A24)+COUNTIF(术士卡组!A:C,"# 2x ("&amp;K24&amp;") "&amp;A24)+COUNTIF(战士卡组!A:C,"# 2x ("&amp;K24&amp;") "&amp;A24)=0,COUNTIF(单卡排行!A:J,A24)=0),IF(AND(COUNTIF(德鲁伊卡组!A:C,"# 1x ("&amp;K24&amp;") "&amp;A24)+COUNTIF(猎人卡组!A:C,"# 1x ("&amp;K24&amp;") "&amp;A24)+COUNTIF(法师卡组!A:C,"# 1x ("&amp;K24&amp;") "&amp;A24)+COUNTIF(圣骑士卡组!A:C,"# 1x ("&amp;K24&amp;") "&amp;A24)+COUNTIF(牧师卡组!A:C,"# 1x ("&amp;K24&amp;") "&amp;A24)+COUNTIF(潜行者卡组!A:C,"# 1x ("&amp;K24&amp;") "&amp;A24)+COUNTIF(萨满祭司卡组!A:C,"# 1x ("&amp;K24&amp;") "&amp;A24)+COUNTIF(术士卡组!A:C,"# 1x ("&amp;K24&amp;") "&amp;A24)+COUNTIF(战士卡组!A:C,"# 1x ("&amp;K24&amp;") "&amp;A24)=0,COUNTIF(单卡排行!A:J,A24&amp;"★")=0),"",1),2)</f>
        <v/>
      </c>
      <c r="E24" s="53" t="str">
        <f>IF(收藏进度!E24="","",收藏进度!E24)</f>
        <v>基本</v>
      </c>
      <c r="F24" s="53" t="str">
        <f>IF(收藏进度!F24="","",收藏进度!F24)</f>
        <v/>
      </c>
      <c r="G24" s="53" t="str">
        <f>IF(收藏进度!G24="","",收藏进度!G24)</f>
        <v>德鲁伊</v>
      </c>
      <c r="H24" s="53" t="str">
        <f>IF(收藏进度!H24="","",收藏进度!H24)</f>
        <v>基础</v>
      </c>
      <c r="I24" s="53" t="str">
        <f>IF(收藏进度!I24="","",收藏进度!I24)</f>
        <v>随从</v>
      </c>
      <c r="J24" s="53" t="str">
        <f>IF(收藏进度!J24="","",收藏进度!J24)</f>
        <v/>
      </c>
      <c r="K24" s="53">
        <f>IF(收藏进度!K24="","",收藏进度!K24)</f>
        <v>8</v>
      </c>
      <c r="L24" s="53">
        <f>IF(收藏进度!L24="","",收藏进度!L24)</f>
        <v>8</v>
      </c>
      <c r="M24" s="53">
        <f>IF(收藏进度!M24="","",收藏进度!M24)</f>
        <v>8</v>
      </c>
      <c r="N24" s="54" t="str">
        <f>IF(收藏进度!N24="","",收藏进度!N24)</f>
        <v>嘲讽</v>
      </c>
    </row>
    <row r="25" spans="1:14" x14ac:dyDescent="0.15">
      <c r="A25" s="52" t="str">
        <f>IF(收藏进度!A25="","",收藏进度!A25)</f>
        <v>奥术射击</v>
      </c>
      <c r="B25" s="52">
        <f>IF(收藏进度!B25="","",收藏进度!B25)</f>
        <v>4</v>
      </c>
      <c r="C25" s="52" t="str">
        <f t="shared" si="0"/>
        <v/>
      </c>
      <c r="D25" s="52">
        <f>IF(AND(COUNTIF(德鲁伊卡组!A:C,"# 2x ("&amp;K25&amp;") "&amp;A25)+COUNTIF(猎人卡组!A:C,"# 2x ("&amp;K25&amp;") "&amp;A25)+COUNTIF(法师卡组!A:C,"# 2x ("&amp;K25&amp;") "&amp;A25)+COUNTIF(圣骑士卡组!A:C,"# 2x ("&amp;K25&amp;") "&amp;A25)+COUNTIF(牧师卡组!A:C,"# 2x ("&amp;K25&amp;") "&amp;A25)+COUNTIF(潜行者卡组!A:C,"# 2x ("&amp;K25&amp;") "&amp;A25)+COUNTIF(萨满祭司卡组!A:C,"# 2x ("&amp;K25&amp;") "&amp;A25)+COUNTIF(术士卡组!A:C,"# 2x ("&amp;K25&amp;") "&amp;A25)+COUNTIF(战士卡组!A:C,"# 2x ("&amp;K25&amp;") "&amp;A25)=0,COUNTIF(单卡排行!A:J,A25)=0),IF(AND(COUNTIF(德鲁伊卡组!A:C,"# 1x ("&amp;K25&amp;") "&amp;A25)+COUNTIF(猎人卡组!A:C,"# 1x ("&amp;K25&amp;") "&amp;A25)+COUNTIF(法师卡组!A:C,"# 1x ("&amp;K25&amp;") "&amp;A25)+COUNTIF(圣骑士卡组!A:C,"# 1x ("&amp;K25&amp;") "&amp;A25)+COUNTIF(牧师卡组!A:C,"# 1x ("&amp;K25&amp;") "&amp;A25)+COUNTIF(潜行者卡组!A:C,"# 1x ("&amp;K25&amp;") "&amp;A25)+COUNTIF(萨满祭司卡组!A:C,"# 1x ("&amp;K25&amp;") "&amp;A25)+COUNTIF(术士卡组!A:C,"# 1x ("&amp;K25&amp;") "&amp;A25)+COUNTIF(战士卡组!A:C,"# 1x ("&amp;K25&amp;") "&amp;A25)=0,COUNTIF(单卡排行!A:J,A25&amp;"★")=0),"",1),2)</f>
        <v>2</v>
      </c>
      <c r="E25" s="53" t="str">
        <f>IF(收藏进度!E25="","",收藏进度!E25)</f>
        <v>基本</v>
      </c>
      <c r="F25" s="53" t="str">
        <f>IF(收藏进度!F25="","",收藏进度!F25)</f>
        <v/>
      </c>
      <c r="G25" s="53" t="str">
        <f>IF(收藏进度!G25="","",收藏进度!G25)</f>
        <v>猎人</v>
      </c>
      <c r="H25" s="53" t="str">
        <f>IF(收藏进度!H25="","",收藏进度!H25)</f>
        <v>基础</v>
      </c>
      <c r="I25" s="53" t="str">
        <f>IF(收藏进度!I25="","",收藏进度!I25)</f>
        <v>法术</v>
      </c>
      <c r="J25" s="53" t="str">
        <f>IF(收藏进度!J25="","",收藏进度!J25)</f>
        <v/>
      </c>
      <c r="K25" s="53">
        <f>IF(收藏进度!K25="","",收藏进度!K25)</f>
        <v>1</v>
      </c>
      <c r="L25" s="53">
        <f>IF(收藏进度!L25="","",收藏进度!L25)</f>
        <v>0</v>
      </c>
      <c r="M25" s="53">
        <f>IF(收藏进度!M25="","",收藏进度!M25)</f>
        <v>0</v>
      </c>
      <c r="N25" s="54" t="str">
        <f>IF(收藏进度!N25="","",收藏进度!N25)</f>
        <v>造成2点伤害。</v>
      </c>
    </row>
    <row r="26" spans="1:14" x14ac:dyDescent="0.15">
      <c r="A26" s="52" t="str">
        <f>IF(收藏进度!A26="","",收藏进度!A26)</f>
        <v>猎人印记</v>
      </c>
      <c r="B26" s="52">
        <f>IF(收藏进度!B26="","",收藏进度!B26)</f>
        <v>4</v>
      </c>
      <c r="C26" s="52" t="str">
        <f t="shared" si="0"/>
        <v/>
      </c>
      <c r="D26" s="52">
        <f>IF(AND(COUNTIF(德鲁伊卡组!A:C,"# 2x ("&amp;K26&amp;") "&amp;A26)+COUNTIF(猎人卡组!A:C,"# 2x ("&amp;K26&amp;") "&amp;A26)+COUNTIF(法师卡组!A:C,"# 2x ("&amp;K26&amp;") "&amp;A26)+COUNTIF(圣骑士卡组!A:C,"# 2x ("&amp;K26&amp;") "&amp;A26)+COUNTIF(牧师卡组!A:C,"# 2x ("&amp;K26&amp;") "&amp;A26)+COUNTIF(潜行者卡组!A:C,"# 2x ("&amp;K26&amp;") "&amp;A26)+COUNTIF(萨满祭司卡组!A:C,"# 2x ("&amp;K26&amp;") "&amp;A26)+COUNTIF(术士卡组!A:C,"# 2x ("&amp;K26&amp;") "&amp;A26)+COUNTIF(战士卡组!A:C,"# 2x ("&amp;K26&amp;") "&amp;A26)=0,COUNTIF(单卡排行!A:J,A26)=0),IF(AND(COUNTIF(德鲁伊卡组!A:C,"# 1x ("&amp;K26&amp;") "&amp;A26)+COUNTIF(猎人卡组!A:C,"# 1x ("&amp;K26&amp;") "&amp;A26)+COUNTIF(法师卡组!A:C,"# 1x ("&amp;K26&amp;") "&amp;A26)+COUNTIF(圣骑士卡组!A:C,"# 1x ("&amp;K26&amp;") "&amp;A26)+COUNTIF(牧师卡组!A:C,"# 1x ("&amp;K26&amp;") "&amp;A26)+COUNTIF(潜行者卡组!A:C,"# 1x ("&amp;K26&amp;") "&amp;A26)+COUNTIF(萨满祭司卡组!A:C,"# 1x ("&amp;K26&amp;") "&amp;A26)+COUNTIF(术士卡组!A:C,"# 1x ("&amp;K26&amp;") "&amp;A26)+COUNTIF(战士卡组!A:C,"# 1x ("&amp;K26&amp;") "&amp;A26)=0,COUNTIF(单卡排行!A:J,A26&amp;"★")=0),"",1),2)</f>
        <v>2</v>
      </c>
      <c r="E26" s="53" t="str">
        <f>IF(收藏进度!E26="","",收藏进度!E26)</f>
        <v>基本</v>
      </c>
      <c r="F26" s="53" t="str">
        <f>IF(收藏进度!F26="","",收藏进度!F26)</f>
        <v/>
      </c>
      <c r="G26" s="53" t="str">
        <f>IF(收藏进度!G26="","",收藏进度!G26)</f>
        <v>猎人</v>
      </c>
      <c r="H26" s="53" t="str">
        <f>IF(收藏进度!H26="","",收藏进度!H26)</f>
        <v>基础</v>
      </c>
      <c r="I26" s="53" t="str">
        <f>IF(收藏进度!I26="","",收藏进度!I26)</f>
        <v>法术</v>
      </c>
      <c r="J26" s="53" t="str">
        <f>IF(收藏进度!J26="","",收藏进度!J26)</f>
        <v/>
      </c>
      <c r="K26" s="53">
        <f>IF(收藏进度!K26="","",收藏进度!K26)</f>
        <v>1</v>
      </c>
      <c r="L26" s="53">
        <f>IF(收藏进度!L26="","",收藏进度!L26)</f>
        <v>0</v>
      </c>
      <c r="M26" s="53">
        <f>IF(收藏进度!M26="","",收藏进度!M26)</f>
        <v>0</v>
      </c>
      <c r="N26" s="54" t="str">
        <f>IF(收藏进度!N26="","",收藏进度!N26)</f>
        <v>使一个随从的生命值变为1。</v>
      </c>
    </row>
    <row r="27" spans="1:14" x14ac:dyDescent="0.15">
      <c r="A27" s="52" t="str">
        <f>IF(收藏进度!A27="","",收藏进度!A27)</f>
        <v>森林狼</v>
      </c>
      <c r="B27" s="52">
        <f>IF(收藏进度!B27="","",收藏进度!B27)</f>
        <v>4</v>
      </c>
      <c r="C27" s="52" t="str">
        <f t="shared" si="0"/>
        <v/>
      </c>
      <c r="D27" s="52" t="str">
        <f>IF(AND(COUNTIF(德鲁伊卡组!A:C,"# 2x ("&amp;K27&amp;") "&amp;A27)+COUNTIF(猎人卡组!A:C,"# 2x ("&amp;K27&amp;") "&amp;A27)+COUNTIF(法师卡组!A:C,"# 2x ("&amp;K27&amp;") "&amp;A27)+COUNTIF(圣骑士卡组!A:C,"# 2x ("&amp;K27&amp;") "&amp;A27)+COUNTIF(牧师卡组!A:C,"# 2x ("&amp;K27&amp;") "&amp;A27)+COUNTIF(潜行者卡组!A:C,"# 2x ("&amp;K27&amp;") "&amp;A27)+COUNTIF(萨满祭司卡组!A:C,"# 2x ("&amp;K27&amp;") "&amp;A27)+COUNTIF(术士卡组!A:C,"# 2x ("&amp;K27&amp;") "&amp;A27)+COUNTIF(战士卡组!A:C,"# 2x ("&amp;K27&amp;") "&amp;A27)=0,COUNTIF(单卡排行!A:J,A27)=0),IF(AND(COUNTIF(德鲁伊卡组!A:C,"# 1x ("&amp;K27&amp;") "&amp;A27)+COUNTIF(猎人卡组!A:C,"# 1x ("&amp;K27&amp;") "&amp;A27)+COUNTIF(法师卡组!A:C,"# 1x ("&amp;K27&amp;") "&amp;A27)+COUNTIF(圣骑士卡组!A:C,"# 1x ("&amp;K27&amp;") "&amp;A27)+COUNTIF(牧师卡组!A:C,"# 1x ("&amp;K27&amp;") "&amp;A27)+COUNTIF(潜行者卡组!A:C,"# 1x ("&amp;K27&amp;") "&amp;A27)+COUNTIF(萨满祭司卡组!A:C,"# 1x ("&amp;K27&amp;") "&amp;A27)+COUNTIF(术士卡组!A:C,"# 1x ("&amp;K27&amp;") "&amp;A27)+COUNTIF(战士卡组!A:C,"# 1x ("&amp;K27&amp;") "&amp;A27)=0,COUNTIF(单卡排行!A:J,A27&amp;"★")=0),"",1),2)</f>
        <v/>
      </c>
      <c r="E27" s="53" t="str">
        <f>IF(收藏进度!E27="","",收藏进度!E27)</f>
        <v>基本</v>
      </c>
      <c r="F27" s="53" t="str">
        <f>IF(收藏进度!F27="","",收藏进度!F27)</f>
        <v/>
      </c>
      <c r="G27" s="53" t="str">
        <f>IF(收藏进度!G27="","",收藏进度!G27)</f>
        <v>猎人</v>
      </c>
      <c r="H27" s="53" t="str">
        <f>IF(收藏进度!H27="","",收藏进度!H27)</f>
        <v>基础</v>
      </c>
      <c r="I27" s="53" t="str">
        <f>IF(收藏进度!I27="","",收藏进度!I27)</f>
        <v>随从</v>
      </c>
      <c r="J27" s="53" t="str">
        <f>IF(收藏进度!J27="","",收藏进度!J27)</f>
        <v>野兽</v>
      </c>
      <c r="K27" s="53">
        <f>IF(收藏进度!K27="","",收藏进度!K27)</f>
        <v>1</v>
      </c>
      <c r="L27" s="53">
        <f>IF(收藏进度!L27="","",收藏进度!L27)</f>
        <v>1</v>
      </c>
      <c r="M27" s="53">
        <f>IF(收藏进度!M27="","",收藏进度!M27)</f>
        <v>1</v>
      </c>
      <c r="N27" s="54" t="str">
        <f>IF(收藏进度!N27="","",收藏进度!N27)</f>
        <v>你的其他野兽获得+1攻击力。</v>
      </c>
    </row>
    <row r="28" spans="1:14" x14ac:dyDescent="0.15">
      <c r="A28" s="52" t="str">
        <f>IF(收藏进度!A28="","",收藏进度!A28)</f>
        <v>追踪术</v>
      </c>
      <c r="B28" s="52">
        <f>IF(收藏进度!B28="","",收藏进度!B28)</f>
        <v>4</v>
      </c>
      <c r="C28" s="52" t="str">
        <f t="shared" si="0"/>
        <v/>
      </c>
      <c r="D28" s="52">
        <f>IF(AND(COUNTIF(德鲁伊卡组!A:C,"# 2x ("&amp;K28&amp;") "&amp;A28)+COUNTIF(猎人卡组!A:C,"# 2x ("&amp;K28&amp;") "&amp;A28)+COUNTIF(法师卡组!A:C,"# 2x ("&amp;K28&amp;") "&amp;A28)+COUNTIF(圣骑士卡组!A:C,"# 2x ("&amp;K28&amp;") "&amp;A28)+COUNTIF(牧师卡组!A:C,"# 2x ("&amp;K28&amp;") "&amp;A28)+COUNTIF(潜行者卡组!A:C,"# 2x ("&amp;K28&amp;") "&amp;A28)+COUNTIF(萨满祭司卡组!A:C,"# 2x ("&amp;K28&amp;") "&amp;A28)+COUNTIF(术士卡组!A:C,"# 2x ("&amp;K28&amp;") "&amp;A28)+COUNTIF(战士卡组!A:C,"# 2x ("&amp;K28&amp;") "&amp;A28)=0,COUNTIF(单卡排行!A:J,A28)=0),IF(AND(COUNTIF(德鲁伊卡组!A:C,"# 1x ("&amp;K28&amp;") "&amp;A28)+COUNTIF(猎人卡组!A:C,"# 1x ("&amp;K28&amp;") "&amp;A28)+COUNTIF(法师卡组!A:C,"# 1x ("&amp;K28&amp;") "&amp;A28)+COUNTIF(圣骑士卡组!A:C,"# 1x ("&amp;K28&amp;") "&amp;A28)+COUNTIF(牧师卡组!A:C,"# 1x ("&amp;K28&amp;") "&amp;A28)+COUNTIF(潜行者卡组!A:C,"# 1x ("&amp;K28&amp;") "&amp;A28)+COUNTIF(萨满祭司卡组!A:C,"# 1x ("&amp;K28&amp;") "&amp;A28)+COUNTIF(术士卡组!A:C,"# 1x ("&amp;K28&amp;") "&amp;A28)+COUNTIF(战士卡组!A:C,"# 1x ("&amp;K28&amp;") "&amp;A28)=0,COUNTIF(单卡排行!A:J,A28&amp;"★")=0),"",1),2)</f>
        <v>2</v>
      </c>
      <c r="E28" s="53" t="str">
        <f>IF(收藏进度!E28="","",收藏进度!E28)</f>
        <v>基本</v>
      </c>
      <c r="F28" s="53" t="str">
        <f>IF(收藏进度!F28="","",收藏进度!F28)</f>
        <v/>
      </c>
      <c r="G28" s="53" t="str">
        <f>IF(收藏进度!G28="","",收藏进度!G28)</f>
        <v>猎人</v>
      </c>
      <c r="H28" s="53" t="str">
        <f>IF(收藏进度!H28="","",收藏进度!H28)</f>
        <v>基础</v>
      </c>
      <c r="I28" s="53" t="str">
        <f>IF(收藏进度!I28="","",收藏进度!I28)</f>
        <v>法术</v>
      </c>
      <c r="J28" s="53" t="str">
        <f>IF(收藏进度!J28="","",收藏进度!J28)</f>
        <v/>
      </c>
      <c r="K28" s="53">
        <f>IF(收藏进度!K28="","",收藏进度!K28)</f>
        <v>1</v>
      </c>
      <c r="L28" s="53">
        <f>IF(收藏进度!L28="","",收藏进度!L28)</f>
        <v>0</v>
      </c>
      <c r="M28" s="53">
        <f>IF(收藏进度!M28="","",收藏进度!M28)</f>
        <v>0</v>
      </c>
      <c r="N28" s="54" t="str">
        <f>IF(收藏进度!N28="","",收藏进度!N28)</f>
        <v>检视你的牌库顶的三张牌，将其中一张置入手牌，弃掉其余牌。</v>
      </c>
    </row>
    <row r="29" spans="1:14" x14ac:dyDescent="0.15">
      <c r="A29" s="52" t="str">
        <f>IF(收藏进度!A29="","",收藏进度!A29)</f>
        <v>动物伙伴</v>
      </c>
      <c r="B29" s="52">
        <f>IF(收藏进度!B29="","",收藏进度!B29)</f>
        <v>4</v>
      </c>
      <c r="C29" s="52" t="str">
        <f t="shared" si="0"/>
        <v/>
      </c>
      <c r="D29" s="52">
        <f>IF(AND(COUNTIF(德鲁伊卡组!A:C,"# 2x ("&amp;K29&amp;") "&amp;A29)+COUNTIF(猎人卡组!A:C,"# 2x ("&amp;K29&amp;") "&amp;A29)+COUNTIF(法师卡组!A:C,"# 2x ("&amp;K29&amp;") "&amp;A29)+COUNTIF(圣骑士卡组!A:C,"# 2x ("&amp;K29&amp;") "&amp;A29)+COUNTIF(牧师卡组!A:C,"# 2x ("&amp;K29&amp;") "&amp;A29)+COUNTIF(潜行者卡组!A:C,"# 2x ("&amp;K29&amp;") "&amp;A29)+COUNTIF(萨满祭司卡组!A:C,"# 2x ("&amp;K29&amp;") "&amp;A29)+COUNTIF(术士卡组!A:C,"# 2x ("&amp;K29&amp;") "&amp;A29)+COUNTIF(战士卡组!A:C,"# 2x ("&amp;K29&amp;") "&amp;A29)=0,COUNTIF(单卡排行!A:J,A29)=0),IF(AND(COUNTIF(德鲁伊卡组!A:C,"# 1x ("&amp;K29&amp;") "&amp;A29)+COUNTIF(猎人卡组!A:C,"# 1x ("&amp;K29&amp;") "&amp;A29)+COUNTIF(法师卡组!A:C,"# 1x ("&amp;K29&amp;") "&amp;A29)+COUNTIF(圣骑士卡组!A:C,"# 1x ("&amp;K29&amp;") "&amp;A29)+COUNTIF(牧师卡组!A:C,"# 1x ("&amp;K29&amp;") "&amp;A29)+COUNTIF(潜行者卡组!A:C,"# 1x ("&amp;K29&amp;") "&amp;A29)+COUNTIF(萨满祭司卡组!A:C,"# 1x ("&amp;K29&amp;") "&amp;A29)+COUNTIF(术士卡组!A:C,"# 1x ("&amp;K29&amp;") "&amp;A29)+COUNTIF(战士卡组!A:C,"# 1x ("&amp;K29&amp;") "&amp;A29)=0,COUNTIF(单卡排行!A:J,A29&amp;"★")=0),"",1),2)</f>
        <v>2</v>
      </c>
      <c r="E29" s="53" t="str">
        <f>IF(收藏进度!E29="","",收藏进度!E29)</f>
        <v>基本</v>
      </c>
      <c r="F29" s="53" t="str">
        <f>IF(收藏进度!F29="","",收藏进度!F29)</f>
        <v/>
      </c>
      <c r="G29" s="53" t="str">
        <f>IF(收藏进度!G29="","",收藏进度!G29)</f>
        <v>猎人</v>
      </c>
      <c r="H29" s="53" t="str">
        <f>IF(收藏进度!H29="","",收藏进度!H29)</f>
        <v>基础</v>
      </c>
      <c r="I29" s="53" t="str">
        <f>IF(收藏进度!I29="","",收藏进度!I29)</f>
        <v>法术</v>
      </c>
      <c r="J29" s="53" t="str">
        <f>IF(收藏进度!J29="","",收藏进度!J29)</f>
        <v/>
      </c>
      <c r="K29" s="53">
        <f>IF(收藏进度!K29="","",收藏进度!K29)</f>
        <v>3</v>
      </c>
      <c r="L29" s="53">
        <f>IF(收藏进度!L29="","",收藏进度!L29)</f>
        <v>0</v>
      </c>
      <c r="M29" s="53">
        <f>IF(收藏进度!M29="","",收藏进度!M29)</f>
        <v>0</v>
      </c>
      <c r="N29" s="54" t="str">
        <f>IF(收藏进度!N29="","",收藏进度!N29)</f>
        <v>随机召唤一个野兽伙伴。</v>
      </c>
    </row>
    <row r="30" spans="1:14" x14ac:dyDescent="0.15">
      <c r="A30" s="52" t="str">
        <f>IF(收藏进度!A30="","",收藏进度!A30)</f>
        <v>杀戮命令</v>
      </c>
      <c r="B30" s="52">
        <f>IF(收藏进度!B30="","",收藏进度!B30)</f>
        <v>4</v>
      </c>
      <c r="C30" s="52" t="str">
        <f t="shared" si="0"/>
        <v/>
      </c>
      <c r="D30" s="52">
        <f>IF(AND(COUNTIF(德鲁伊卡组!A:C,"# 2x ("&amp;K30&amp;") "&amp;A30)+COUNTIF(猎人卡组!A:C,"# 2x ("&amp;K30&amp;") "&amp;A30)+COUNTIF(法师卡组!A:C,"# 2x ("&amp;K30&amp;") "&amp;A30)+COUNTIF(圣骑士卡组!A:C,"# 2x ("&amp;K30&amp;") "&amp;A30)+COUNTIF(牧师卡组!A:C,"# 2x ("&amp;K30&amp;") "&amp;A30)+COUNTIF(潜行者卡组!A:C,"# 2x ("&amp;K30&amp;") "&amp;A30)+COUNTIF(萨满祭司卡组!A:C,"# 2x ("&amp;K30&amp;") "&amp;A30)+COUNTIF(术士卡组!A:C,"# 2x ("&amp;K30&amp;") "&amp;A30)+COUNTIF(战士卡组!A:C,"# 2x ("&amp;K30&amp;") "&amp;A30)=0,COUNTIF(单卡排行!A:J,A30)=0),IF(AND(COUNTIF(德鲁伊卡组!A:C,"# 1x ("&amp;K30&amp;") "&amp;A30)+COUNTIF(猎人卡组!A:C,"# 1x ("&amp;K30&amp;") "&amp;A30)+COUNTIF(法师卡组!A:C,"# 1x ("&amp;K30&amp;") "&amp;A30)+COUNTIF(圣骑士卡组!A:C,"# 1x ("&amp;K30&amp;") "&amp;A30)+COUNTIF(牧师卡组!A:C,"# 1x ("&amp;K30&amp;") "&amp;A30)+COUNTIF(潜行者卡组!A:C,"# 1x ("&amp;K30&amp;") "&amp;A30)+COUNTIF(萨满祭司卡组!A:C,"# 1x ("&amp;K30&amp;") "&amp;A30)+COUNTIF(术士卡组!A:C,"# 1x ("&amp;K30&amp;") "&amp;A30)+COUNTIF(战士卡组!A:C,"# 1x ("&amp;K30&amp;") "&amp;A30)=0,COUNTIF(单卡排行!A:J,A30&amp;"★")=0),"",1),2)</f>
        <v>2</v>
      </c>
      <c r="E30" s="53" t="str">
        <f>IF(收藏进度!E30="","",收藏进度!E30)</f>
        <v>基本</v>
      </c>
      <c r="F30" s="53" t="str">
        <f>IF(收藏进度!F30="","",收藏进度!F30)</f>
        <v/>
      </c>
      <c r="G30" s="53" t="str">
        <f>IF(收藏进度!G30="","",收藏进度!G30)</f>
        <v>猎人</v>
      </c>
      <c r="H30" s="53" t="str">
        <f>IF(收藏进度!H30="","",收藏进度!H30)</f>
        <v>基础</v>
      </c>
      <c r="I30" s="53" t="str">
        <f>IF(收藏进度!I30="","",收藏进度!I30)</f>
        <v>法术</v>
      </c>
      <c r="J30" s="53" t="str">
        <f>IF(收藏进度!J30="","",收藏进度!J30)</f>
        <v/>
      </c>
      <c r="K30" s="53">
        <f>IF(收藏进度!K30="","",收藏进度!K30)</f>
        <v>3</v>
      </c>
      <c r="L30" s="53">
        <f>IF(收藏进度!L30="","",收藏进度!L30)</f>
        <v>0</v>
      </c>
      <c r="M30" s="53">
        <f>IF(收藏进度!M30="","",收藏进度!M30)</f>
        <v>0</v>
      </c>
      <c r="N30" s="54" t="str">
        <f>IF(收藏进度!N30="","",收藏进度!N30)</f>
        <v>造成3点伤害。如果你控制一个野兽，则改为造成
5点伤害。</v>
      </c>
    </row>
    <row r="31" spans="1:14" x14ac:dyDescent="0.15">
      <c r="A31" s="52" t="str">
        <f>IF(收藏进度!A31="","",收藏进度!A31)</f>
        <v>多重射击</v>
      </c>
      <c r="B31" s="52">
        <f>IF(收藏进度!B31="","",收藏进度!B31)</f>
        <v>4</v>
      </c>
      <c r="C31" s="52" t="str">
        <f t="shared" si="0"/>
        <v/>
      </c>
      <c r="D31" s="52" t="str">
        <f>IF(AND(COUNTIF(德鲁伊卡组!A:C,"# 2x ("&amp;K31&amp;") "&amp;A31)+COUNTIF(猎人卡组!A:C,"# 2x ("&amp;K31&amp;") "&amp;A31)+COUNTIF(法师卡组!A:C,"# 2x ("&amp;K31&amp;") "&amp;A31)+COUNTIF(圣骑士卡组!A:C,"# 2x ("&amp;K31&amp;") "&amp;A31)+COUNTIF(牧师卡组!A:C,"# 2x ("&amp;K31&amp;") "&amp;A31)+COUNTIF(潜行者卡组!A:C,"# 2x ("&amp;K31&amp;") "&amp;A31)+COUNTIF(萨满祭司卡组!A:C,"# 2x ("&amp;K31&amp;") "&amp;A31)+COUNTIF(术士卡组!A:C,"# 2x ("&amp;K31&amp;") "&amp;A31)+COUNTIF(战士卡组!A:C,"# 2x ("&amp;K31&amp;") "&amp;A31)=0,COUNTIF(单卡排行!A:J,A31)=0),IF(AND(COUNTIF(德鲁伊卡组!A:C,"# 1x ("&amp;K31&amp;") "&amp;A31)+COUNTIF(猎人卡组!A:C,"# 1x ("&amp;K31&amp;") "&amp;A31)+COUNTIF(法师卡组!A:C,"# 1x ("&amp;K31&amp;") "&amp;A31)+COUNTIF(圣骑士卡组!A:C,"# 1x ("&amp;K31&amp;") "&amp;A31)+COUNTIF(牧师卡组!A:C,"# 1x ("&amp;K31&amp;") "&amp;A31)+COUNTIF(潜行者卡组!A:C,"# 1x ("&amp;K31&amp;") "&amp;A31)+COUNTIF(萨满祭司卡组!A:C,"# 1x ("&amp;K31&amp;") "&amp;A31)+COUNTIF(术士卡组!A:C,"# 1x ("&amp;K31&amp;") "&amp;A31)+COUNTIF(战士卡组!A:C,"# 1x ("&amp;K31&amp;") "&amp;A31)=0,COUNTIF(单卡排行!A:J,A31&amp;"★")=0),"",1),2)</f>
        <v/>
      </c>
      <c r="E31" s="53" t="str">
        <f>IF(收藏进度!E31="","",收藏进度!E31)</f>
        <v>基本</v>
      </c>
      <c r="F31" s="53" t="str">
        <f>IF(收藏进度!F31="","",收藏进度!F31)</f>
        <v/>
      </c>
      <c r="G31" s="53" t="str">
        <f>IF(收藏进度!G31="","",收藏进度!G31)</f>
        <v>猎人</v>
      </c>
      <c r="H31" s="53" t="str">
        <f>IF(收藏进度!H31="","",收藏进度!H31)</f>
        <v>基础</v>
      </c>
      <c r="I31" s="53" t="str">
        <f>IF(收藏进度!I31="","",收藏进度!I31)</f>
        <v>法术</v>
      </c>
      <c r="J31" s="53" t="str">
        <f>IF(收藏进度!J31="","",收藏进度!J31)</f>
        <v/>
      </c>
      <c r="K31" s="53">
        <f>IF(收藏进度!K31="","",收藏进度!K31)</f>
        <v>4</v>
      </c>
      <c r="L31" s="53">
        <f>IF(收藏进度!L31="","",收藏进度!L31)</f>
        <v>0</v>
      </c>
      <c r="M31" s="53">
        <f>IF(收藏进度!M31="","",收藏进度!M31)</f>
        <v>0</v>
      </c>
      <c r="N31" s="54" t="str">
        <f>IF(收藏进度!N31="","",收藏进度!N31)</f>
        <v>对两个随机敌方随从造成3点
伤害。</v>
      </c>
    </row>
    <row r="32" spans="1:14" x14ac:dyDescent="0.15">
      <c r="A32" s="52" t="str">
        <f>IF(收藏进度!A32="","",收藏进度!A32)</f>
        <v>驯兽师</v>
      </c>
      <c r="B32" s="52">
        <f>IF(收藏进度!B32="","",收藏进度!B32)</f>
        <v>4</v>
      </c>
      <c r="C32" s="52" t="str">
        <f t="shared" si="0"/>
        <v/>
      </c>
      <c r="D32" s="52">
        <f>IF(AND(COUNTIF(德鲁伊卡组!A:C,"# 2x ("&amp;K32&amp;") "&amp;A32)+COUNTIF(猎人卡组!A:C,"# 2x ("&amp;K32&amp;") "&amp;A32)+COUNTIF(法师卡组!A:C,"# 2x ("&amp;K32&amp;") "&amp;A32)+COUNTIF(圣骑士卡组!A:C,"# 2x ("&amp;K32&amp;") "&amp;A32)+COUNTIF(牧师卡组!A:C,"# 2x ("&amp;K32&amp;") "&amp;A32)+COUNTIF(潜行者卡组!A:C,"# 2x ("&amp;K32&amp;") "&amp;A32)+COUNTIF(萨满祭司卡组!A:C,"# 2x ("&amp;K32&amp;") "&amp;A32)+COUNTIF(术士卡组!A:C,"# 2x ("&amp;K32&amp;") "&amp;A32)+COUNTIF(战士卡组!A:C,"# 2x ("&amp;K32&amp;") "&amp;A32)=0,COUNTIF(单卡排行!A:J,A32)=0),IF(AND(COUNTIF(德鲁伊卡组!A:C,"# 1x ("&amp;K32&amp;") "&amp;A32)+COUNTIF(猎人卡组!A:C,"# 1x ("&amp;K32&amp;") "&amp;A32)+COUNTIF(法师卡组!A:C,"# 1x ("&amp;K32&amp;") "&amp;A32)+COUNTIF(圣骑士卡组!A:C,"# 1x ("&amp;K32&amp;") "&amp;A32)+COUNTIF(牧师卡组!A:C,"# 1x ("&amp;K32&amp;") "&amp;A32)+COUNTIF(潜行者卡组!A:C,"# 1x ("&amp;K32&amp;") "&amp;A32)+COUNTIF(萨满祭司卡组!A:C,"# 1x ("&amp;K32&amp;") "&amp;A32)+COUNTIF(术士卡组!A:C,"# 1x ("&amp;K32&amp;") "&amp;A32)+COUNTIF(战士卡组!A:C,"# 1x ("&amp;K32&amp;") "&amp;A32)=0,COUNTIF(单卡排行!A:J,A32&amp;"★")=0),"",1),2)</f>
        <v>2</v>
      </c>
      <c r="E32" s="53" t="str">
        <f>IF(收藏进度!E32="","",收藏进度!E32)</f>
        <v>基本</v>
      </c>
      <c r="F32" s="53" t="str">
        <f>IF(收藏进度!F32="","",收藏进度!F32)</f>
        <v/>
      </c>
      <c r="G32" s="53" t="str">
        <f>IF(收藏进度!G32="","",收藏进度!G32)</f>
        <v>猎人</v>
      </c>
      <c r="H32" s="53" t="str">
        <f>IF(收藏进度!H32="","",收藏进度!H32)</f>
        <v>基础</v>
      </c>
      <c r="I32" s="53" t="str">
        <f>IF(收藏进度!I32="","",收藏进度!I32)</f>
        <v>随从</v>
      </c>
      <c r="J32" s="53" t="str">
        <f>IF(收藏进度!J32="","",收藏进度!J32)</f>
        <v/>
      </c>
      <c r="K32" s="53">
        <f>IF(收藏进度!K32="","",收藏进度!K32)</f>
        <v>4</v>
      </c>
      <c r="L32" s="53">
        <f>IF(收藏进度!L32="","",收藏进度!L32)</f>
        <v>4</v>
      </c>
      <c r="M32" s="53">
        <f>IF(收藏进度!M32="","",收藏进度!M32)</f>
        <v>3</v>
      </c>
      <c r="N32" s="54" t="str">
        <f>IF(收藏进度!N32="","",收藏进度!N32)</f>
        <v>战吼：使一个友方野兽获得+2/+2并获得
嘲讽。</v>
      </c>
    </row>
    <row r="33" spans="1:14" x14ac:dyDescent="0.15">
      <c r="A33" s="52" t="str">
        <f>IF(收藏进度!A33="","",收藏进度!A33)</f>
        <v>饥饿的秃鹫</v>
      </c>
      <c r="B33" s="52">
        <f>IF(收藏进度!B33="","",收藏进度!B33)</f>
        <v>4</v>
      </c>
      <c r="C33" s="52" t="str">
        <f t="shared" si="0"/>
        <v/>
      </c>
      <c r="D33" s="52" t="str">
        <f>IF(AND(COUNTIF(德鲁伊卡组!A:C,"# 2x ("&amp;K33&amp;") "&amp;A33)+COUNTIF(猎人卡组!A:C,"# 2x ("&amp;K33&amp;") "&amp;A33)+COUNTIF(法师卡组!A:C,"# 2x ("&amp;K33&amp;") "&amp;A33)+COUNTIF(圣骑士卡组!A:C,"# 2x ("&amp;K33&amp;") "&amp;A33)+COUNTIF(牧师卡组!A:C,"# 2x ("&amp;K33&amp;") "&amp;A33)+COUNTIF(潜行者卡组!A:C,"# 2x ("&amp;K33&amp;") "&amp;A33)+COUNTIF(萨满祭司卡组!A:C,"# 2x ("&amp;K33&amp;") "&amp;A33)+COUNTIF(术士卡组!A:C,"# 2x ("&amp;K33&amp;") "&amp;A33)+COUNTIF(战士卡组!A:C,"# 2x ("&amp;K33&amp;") "&amp;A33)=0,COUNTIF(单卡排行!A:J,A33)=0),IF(AND(COUNTIF(德鲁伊卡组!A:C,"# 1x ("&amp;K33&amp;") "&amp;A33)+COUNTIF(猎人卡组!A:C,"# 1x ("&amp;K33&amp;") "&amp;A33)+COUNTIF(法师卡组!A:C,"# 1x ("&amp;K33&amp;") "&amp;A33)+COUNTIF(圣骑士卡组!A:C,"# 1x ("&amp;K33&amp;") "&amp;A33)+COUNTIF(牧师卡组!A:C,"# 1x ("&amp;K33&amp;") "&amp;A33)+COUNTIF(潜行者卡组!A:C,"# 1x ("&amp;K33&amp;") "&amp;A33)+COUNTIF(萨满祭司卡组!A:C,"# 1x ("&amp;K33&amp;") "&amp;A33)+COUNTIF(术士卡组!A:C,"# 1x ("&amp;K33&amp;") "&amp;A33)+COUNTIF(战士卡组!A:C,"# 1x ("&amp;K33&amp;") "&amp;A33)=0,COUNTIF(单卡排行!A:J,A33&amp;"★")=0),"",1),2)</f>
        <v/>
      </c>
      <c r="E33" s="53" t="str">
        <f>IF(收藏进度!E33="","",收藏进度!E33)</f>
        <v>基本</v>
      </c>
      <c r="F33" s="53" t="str">
        <f>IF(收藏进度!F33="","",收藏进度!F33)</f>
        <v/>
      </c>
      <c r="G33" s="53" t="str">
        <f>IF(收藏进度!G33="","",收藏进度!G33)</f>
        <v>猎人</v>
      </c>
      <c r="H33" s="53" t="str">
        <f>IF(收藏进度!H33="","",收藏进度!H33)</f>
        <v>基础</v>
      </c>
      <c r="I33" s="53" t="str">
        <f>IF(收藏进度!I33="","",收藏进度!I33)</f>
        <v>随从</v>
      </c>
      <c r="J33" s="53" t="str">
        <f>IF(收藏进度!J33="","",收藏进度!J33)</f>
        <v>野兽</v>
      </c>
      <c r="K33" s="53">
        <f>IF(收藏进度!K33="","",收藏进度!K33)</f>
        <v>5</v>
      </c>
      <c r="L33" s="53">
        <f>IF(收藏进度!L33="","",收藏进度!L33)</f>
        <v>3</v>
      </c>
      <c r="M33" s="53">
        <f>IF(收藏进度!M33="","",收藏进度!M33)</f>
        <v>2</v>
      </c>
      <c r="N33" s="54" t="str">
        <f>IF(收藏进度!N33="","",收藏进度!N33)</f>
        <v>每当你召唤一个野兽，抽一张牌。</v>
      </c>
    </row>
    <row r="34" spans="1:14" x14ac:dyDescent="0.15">
      <c r="A34" s="52" t="str">
        <f>IF(收藏进度!A34="","",收藏进度!A34)</f>
        <v>苔原犀牛</v>
      </c>
      <c r="B34" s="52">
        <f>IF(收藏进度!B34="","",收藏进度!B34)</f>
        <v>4</v>
      </c>
      <c r="C34" s="52" t="str">
        <f t="shared" si="0"/>
        <v/>
      </c>
      <c r="D34" s="52" t="str">
        <f>IF(AND(COUNTIF(德鲁伊卡组!A:C,"# 2x ("&amp;K34&amp;") "&amp;A34)+COUNTIF(猎人卡组!A:C,"# 2x ("&amp;K34&amp;") "&amp;A34)+COUNTIF(法师卡组!A:C,"# 2x ("&amp;K34&amp;") "&amp;A34)+COUNTIF(圣骑士卡组!A:C,"# 2x ("&amp;K34&amp;") "&amp;A34)+COUNTIF(牧师卡组!A:C,"# 2x ("&amp;K34&amp;") "&amp;A34)+COUNTIF(潜行者卡组!A:C,"# 2x ("&amp;K34&amp;") "&amp;A34)+COUNTIF(萨满祭司卡组!A:C,"# 2x ("&amp;K34&amp;") "&amp;A34)+COUNTIF(术士卡组!A:C,"# 2x ("&amp;K34&amp;") "&amp;A34)+COUNTIF(战士卡组!A:C,"# 2x ("&amp;K34&amp;") "&amp;A34)=0,COUNTIF(单卡排行!A:J,A34)=0),IF(AND(COUNTIF(德鲁伊卡组!A:C,"# 1x ("&amp;K34&amp;") "&amp;A34)+COUNTIF(猎人卡组!A:C,"# 1x ("&amp;K34&amp;") "&amp;A34)+COUNTIF(法师卡组!A:C,"# 1x ("&amp;K34&amp;") "&amp;A34)+COUNTIF(圣骑士卡组!A:C,"# 1x ("&amp;K34&amp;") "&amp;A34)+COUNTIF(牧师卡组!A:C,"# 1x ("&amp;K34&amp;") "&amp;A34)+COUNTIF(潜行者卡组!A:C,"# 1x ("&amp;K34&amp;") "&amp;A34)+COUNTIF(萨满祭司卡组!A:C,"# 1x ("&amp;K34&amp;") "&amp;A34)+COUNTIF(术士卡组!A:C,"# 1x ("&amp;K34&amp;") "&amp;A34)+COUNTIF(战士卡组!A:C,"# 1x ("&amp;K34&amp;") "&amp;A34)=0,COUNTIF(单卡排行!A:J,A34&amp;"★")=0),"",1),2)</f>
        <v/>
      </c>
      <c r="E34" s="53" t="str">
        <f>IF(收藏进度!E34="","",收藏进度!E34)</f>
        <v>基本</v>
      </c>
      <c r="F34" s="53" t="str">
        <f>IF(收藏进度!F34="","",收藏进度!F34)</f>
        <v/>
      </c>
      <c r="G34" s="53" t="str">
        <f>IF(收藏进度!G34="","",收藏进度!G34)</f>
        <v>猎人</v>
      </c>
      <c r="H34" s="53" t="str">
        <f>IF(收藏进度!H34="","",收藏进度!H34)</f>
        <v>基础</v>
      </c>
      <c r="I34" s="53" t="str">
        <f>IF(收藏进度!I34="","",收藏进度!I34)</f>
        <v>随从</v>
      </c>
      <c r="J34" s="53" t="str">
        <f>IF(收藏进度!J34="","",收藏进度!J34)</f>
        <v>野兽</v>
      </c>
      <c r="K34" s="53">
        <f>IF(收藏进度!K34="","",收藏进度!K34)</f>
        <v>5</v>
      </c>
      <c r="L34" s="53">
        <f>IF(收藏进度!L34="","",收藏进度!L34)</f>
        <v>2</v>
      </c>
      <c r="M34" s="53">
        <f>IF(收藏进度!M34="","",收藏进度!M34)</f>
        <v>5</v>
      </c>
      <c r="N34" s="54" t="str">
        <f>IF(收藏进度!N34="","",收藏进度!N34)</f>
        <v>你的野兽获得冲锋。</v>
      </c>
    </row>
    <row r="35" spans="1:14" x14ac:dyDescent="0.15">
      <c r="A35" s="52" t="str">
        <f>IF(收藏进度!A35="","",收藏进度!A35)</f>
        <v>奥术飞弹</v>
      </c>
      <c r="B35" s="52">
        <f>IF(收藏进度!B35="","",收藏进度!B35)</f>
        <v>4</v>
      </c>
      <c r="C35" s="52" t="str">
        <f t="shared" si="0"/>
        <v/>
      </c>
      <c r="D35" s="52">
        <f>IF(AND(COUNTIF(德鲁伊卡组!A:C,"# 2x ("&amp;K35&amp;") "&amp;A35)+COUNTIF(猎人卡组!A:C,"# 2x ("&amp;K35&amp;") "&amp;A35)+COUNTIF(法师卡组!A:C,"# 2x ("&amp;K35&amp;") "&amp;A35)+COUNTIF(圣骑士卡组!A:C,"# 2x ("&amp;K35&amp;") "&amp;A35)+COUNTIF(牧师卡组!A:C,"# 2x ("&amp;K35&amp;") "&amp;A35)+COUNTIF(潜行者卡组!A:C,"# 2x ("&amp;K35&amp;") "&amp;A35)+COUNTIF(萨满祭司卡组!A:C,"# 2x ("&amp;K35&amp;") "&amp;A35)+COUNTIF(术士卡组!A:C,"# 2x ("&amp;K35&amp;") "&amp;A35)+COUNTIF(战士卡组!A:C,"# 2x ("&amp;K35&amp;") "&amp;A35)=0,COUNTIF(单卡排行!A:J,A35)=0),IF(AND(COUNTIF(德鲁伊卡组!A:C,"# 1x ("&amp;K35&amp;") "&amp;A35)+COUNTIF(猎人卡组!A:C,"# 1x ("&amp;K35&amp;") "&amp;A35)+COUNTIF(法师卡组!A:C,"# 1x ("&amp;K35&amp;") "&amp;A35)+COUNTIF(圣骑士卡组!A:C,"# 1x ("&amp;K35&amp;") "&amp;A35)+COUNTIF(牧师卡组!A:C,"# 1x ("&amp;K35&amp;") "&amp;A35)+COUNTIF(潜行者卡组!A:C,"# 1x ("&amp;K35&amp;") "&amp;A35)+COUNTIF(萨满祭司卡组!A:C,"# 1x ("&amp;K35&amp;") "&amp;A35)+COUNTIF(术士卡组!A:C,"# 1x ("&amp;K35&amp;") "&amp;A35)+COUNTIF(战士卡组!A:C,"# 1x ("&amp;K35&amp;") "&amp;A35)=0,COUNTIF(单卡排行!A:J,A35&amp;"★")=0),"",1),2)</f>
        <v>2</v>
      </c>
      <c r="E35" s="53" t="str">
        <f>IF(收藏进度!E35="","",收藏进度!E35)</f>
        <v>基本</v>
      </c>
      <c r="F35" s="53" t="str">
        <f>IF(收藏进度!F35="","",收藏进度!F35)</f>
        <v/>
      </c>
      <c r="G35" s="53" t="str">
        <f>IF(收藏进度!G35="","",收藏进度!G35)</f>
        <v>法师</v>
      </c>
      <c r="H35" s="53" t="str">
        <f>IF(收藏进度!H35="","",收藏进度!H35)</f>
        <v>基础</v>
      </c>
      <c r="I35" s="53" t="str">
        <f>IF(收藏进度!I35="","",收藏进度!I35)</f>
        <v>法术</v>
      </c>
      <c r="J35" s="53" t="str">
        <f>IF(收藏进度!J35="","",收藏进度!J35)</f>
        <v/>
      </c>
      <c r="K35" s="53">
        <f>IF(收藏进度!K35="","",收藏进度!K35)</f>
        <v>1</v>
      </c>
      <c r="L35" s="53">
        <f>IF(收藏进度!L35="","",收藏进度!L35)</f>
        <v>0</v>
      </c>
      <c r="M35" s="53">
        <f>IF(收藏进度!M35="","",收藏进度!M35)</f>
        <v>0</v>
      </c>
      <c r="N35" s="54" t="str">
        <f>IF(收藏进度!N35="","",收藏进度!N35)</f>
        <v>造成3点伤害，随机分配到所有敌人身上。</v>
      </c>
    </row>
    <row r="36" spans="1:14" x14ac:dyDescent="0.15">
      <c r="A36" s="52" t="str">
        <f>IF(收藏进度!A36="","",收藏进度!A36)</f>
        <v>镜像</v>
      </c>
      <c r="B36" s="52">
        <f>IF(收藏进度!B36="","",收藏进度!B36)</f>
        <v>4</v>
      </c>
      <c r="C36" s="52" t="str">
        <f t="shared" si="0"/>
        <v/>
      </c>
      <c r="D36" s="52">
        <f>IF(AND(COUNTIF(德鲁伊卡组!A:C,"# 2x ("&amp;K36&amp;") "&amp;A36)+COUNTIF(猎人卡组!A:C,"# 2x ("&amp;K36&amp;") "&amp;A36)+COUNTIF(法师卡组!A:C,"# 2x ("&amp;K36&amp;") "&amp;A36)+COUNTIF(圣骑士卡组!A:C,"# 2x ("&amp;K36&amp;") "&amp;A36)+COUNTIF(牧师卡组!A:C,"# 2x ("&amp;K36&amp;") "&amp;A36)+COUNTIF(潜行者卡组!A:C,"# 2x ("&amp;K36&amp;") "&amp;A36)+COUNTIF(萨满祭司卡组!A:C,"# 2x ("&amp;K36&amp;") "&amp;A36)+COUNTIF(术士卡组!A:C,"# 2x ("&amp;K36&amp;") "&amp;A36)+COUNTIF(战士卡组!A:C,"# 2x ("&amp;K36&amp;") "&amp;A36)=0,COUNTIF(单卡排行!A:J,A36)=0),IF(AND(COUNTIF(德鲁伊卡组!A:C,"# 1x ("&amp;K36&amp;") "&amp;A36)+COUNTIF(猎人卡组!A:C,"# 1x ("&amp;K36&amp;") "&amp;A36)+COUNTIF(法师卡组!A:C,"# 1x ("&amp;K36&amp;") "&amp;A36)+COUNTIF(圣骑士卡组!A:C,"# 1x ("&amp;K36&amp;") "&amp;A36)+COUNTIF(牧师卡组!A:C,"# 1x ("&amp;K36&amp;") "&amp;A36)+COUNTIF(潜行者卡组!A:C,"# 1x ("&amp;K36&amp;") "&amp;A36)+COUNTIF(萨满祭司卡组!A:C,"# 1x ("&amp;K36&amp;") "&amp;A36)+COUNTIF(术士卡组!A:C,"# 1x ("&amp;K36&amp;") "&amp;A36)+COUNTIF(战士卡组!A:C,"# 1x ("&amp;K36&amp;") "&amp;A36)=0,COUNTIF(单卡排行!A:J,A36&amp;"★")=0),"",1),2)</f>
        <v>2</v>
      </c>
      <c r="E36" s="53" t="str">
        <f>IF(收藏进度!E36="","",收藏进度!E36)</f>
        <v>基本</v>
      </c>
      <c r="F36" s="53" t="str">
        <f>IF(收藏进度!F36="","",收藏进度!F36)</f>
        <v/>
      </c>
      <c r="G36" s="53" t="str">
        <f>IF(收藏进度!G36="","",收藏进度!G36)</f>
        <v>法师</v>
      </c>
      <c r="H36" s="53" t="str">
        <f>IF(收藏进度!H36="","",收藏进度!H36)</f>
        <v>基础</v>
      </c>
      <c r="I36" s="53" t="str">
        <f>IF(收藏进度!I36="","",收藏进度!I36)</f>
        <v>法术</v>
      </c>
      <c r="J36" s="53" t="str">
        <f>IF(收藏进度!J36="","",收藏进度!J36)</f>
        <v/>
      </c>
      <c r="K36" s="53">
        <f>IF(收藏进度!K36="","",收藏进度!K36)</f>
        <v>1</v>
      </c>
      <c r="L36" s="53">
        <f>IF(收藏进度!L36="","",收藏进度!L36)</f>
        <v>0</v>
      </c>
      <c r="M36" s="53">
        <f>IF(收藏进度!M36="","",收藏进度!M36)</f>
        <v>0</v>
      </c>
      <c r="N36" s="54" t="str">
        <f>IF(收藏进度!N36="","",收藏进度!N36)</f>
        <v>召唤两个0/2，并具有嘲讽的随从。</v>
      </c>
    </row>
    <row r="37" spans="1:14" x14ac:dyDescent="0.15">
      <c r="A37" s="52" t="str">
        <f>IF(收藏进度!A37="","",收藏进度!A37)</f>
        <v>寒冰箭</v>
      </c>
      <c r="B37" s="52">
        <f>IF(收藏进度!B37="","",收藏进度!B37)</f>
        <v>4</v>
      </c>
      <c r="C37" s="52" t="str">
        <f t="shared" si="0"/>
        <v/>
      </c>
      <c r="D37" s="52">
        <f>IF(AND(COUNTIF(德鲁伊卡组!A:C,"# 2x ("&amp;K37&amp;") "&amp;A37)+COUNTIF(猎人卡组!A:C,"# 2x ("&amp;K37&amp;") "&amp;A37)+COUNTIF(法师卡组!A:C,"# 2x ("&amp;K37&amp;") "&amp;A37)+COUNTIF(圣骑士卡组!A:C,"# 2x ("&amp;K37&amp;") "&amp;A37)+COUNTIF(牧师卡组!A:C,"# 2x ("&amp;K37&amp;") "&amp;A37)+COUNTIF(潜行者卡组!A:C,"# 2x ("&amp;K37&amp;") "&amp;A37)+COUNTIF(萨满祭司卡组!A:C,"# 2x ("&amp;K37&amp;") "&amp;A37)+COUNTIF(术士卡组!A:C,"# 2x ("&amp;K37&amp;") "&amp;A37)+COUNTIF(战士卡组!A:C,"# 2x ("&amp;K37&amp;") "&amp;A37)=0,COUNTIF(单卡排行!A:J,A37)=0),IF(AND(COUNTIF(德鲁伊卡组!A:C,"# 1x ("&amp;K37&amp;") "&amp;A37)+COUNTIF(猎人卡组!A:C,"# 1x ("&amp;K37&amp;") "&amp;A37)+COUNTIF(法师卡组!A:C,"# 1x ("&amp;K37&amp;") "&amp;A37)+COUNTIF(圣骑士卡组!A:C,"# 1x ("&amp;K37&amp;") "&amp;A37)+COUNTIF(牧师卡组!A:C,"# 1x ("&amp;K37&amp;") "&amp;A37)+COUNTIF(潜行者卡组!A:C,"# 1x ("&amp;K37&amp;") "&amp;A37)+COUNTIF(萨满祭司卡组!A:C,"# 1x ("&amp;K37&amp;") "&amp;A37)+COUNTIF(术士卡组!A:C,"# 1x ("&amp;K37&amp;") "&amp;A37)+COUNTIF(战士卡组!A:C,"# 1x ("&amp;K37&amp;") "&amp;A37)=0,COUNTIF(单卡排行!A:J,A37&amp;"★")=0),"",1),2)</f>
        <v>2</v>
      </c>
      <c r="E37" s="53" t="str">
        <f>IF(收藏进度!E37="","",收藏进度!E37)</f>
        <v>基本</v>
      </c>
      <c r="F37" s="53" t="str">
        <f>IF(收藏进度!F37="","",收藏进度!F37)</f>
        <v/>
      </c>
      <c r="G37" s="53" t="str">
        <f>IF(收藏进度!G37="","",收藏进度!G37)</f>
        <v>法师</v>
      </c>
      <c r="H37" s="53" t="str">
        <f>IF(收藏进度!H37="","",收藏进度!H37)</f>
        <v>基础</v>
      </c>
      <c r="I37" s="53" t="str">
        <f>IF(收藏进度!I37="","",收藏进度!I37)</f>
        <v>法术</v>
      </c>
      <c r="J37" s="53" t="str">
        <f>IF(收藏进度!J37="","",收藏进度!J37)</f>
        <v/>
      </c>
      <c r="K37" s="53">
        <f>IF(收藏进度!K37="","",收藏进度!K37)</f>
        <v>2</v>
      </c>
      <c r="L37" s="53">
        <f>IF(收藏进度!L37="","",收藏进度!L37)</f>
        <v>0</v>
      </c>
      <c r="M37" s="53">
        <f>IF(收藏进度!M37="","",收藏进度!M37)</f>
        <v>0</v>
      </c>
      <c r="N37" s="54" t="str">
        <f>IF(收藏进度!N37="","",收藏进度!N37)</f>
        <v>对一个角色造成3点伤害，并使其冻结。</v>
      </c>
    </row>
    <row r="38" spans="1:14" x14ac:dyDescent="0.15">
      <c r="A38" s="52" t="str">
        <f>IF(收藏进度!A38="","",收藏进度!A38)</f>
        <v>魔爆术</v>
      </c>
      <c r="B38" s="52">
        <f>IF(收藏进度!B38="","",收藏进度!B38)</f>
        <v>4</v>
      </c>
      <c r="C38" s="52" t="str">
        <f t="shared" si="0"/>
        <v/>
      </c>
      <c r="D38" s="52" t="str">
        <f>IF(AND(COUNTIF(德鲁伊卡组!A:C,"# 2x ("&amp;K38&amp;") "&amp;A38)+COUNTIF(猎人卡组!A:C,"# 2x ("&amp;K38&amp;") "&amp;A38)+COUNTIF(法师卡组!A:C,"# 2x ("&amp;K38&amp;") "&amp;A38)+COUNTIF(圣骑士卡组!A:C,"# 2x ("&amp;K38&amp;") "&amp;A38)+COUNTIF(牧师卡组!A:C,"# 2x ("&amp;K38&amp;") "&amp;A38)+COUNTIF(潜行者卡组!A:C,"# 2x ("&amp;K38&amp;") "&amp;A38)+COUNTIF(萨满祭司卡组!A:C,"# 2x ("&amp;K38&amp;") "&amp;A38)+COUNTIF(术士卡组!A:C,"# 2x ("&amp;K38&amp;") "&amp;A38)+COUNTIF(战士卡组!A:C,"# 2x ("&amp;K38&amp;") "&amp;A38)=0,COUNTIF(单卡排行!A:J,A38)=0),IF(AND(COUNTIF(德鲁伊卡组!A:C,"# 1x ("&amp;K38&amp;") "&amp;A38)+COUNTIF(猎人卡组!A:C,"# 1x ("&amp;K38&amp;") "&amp;A38)+COUNTIF(法师卡组!A:C,"# 1x ("&amp;K38&amp;") "&amp;A38)+COUNTIF(圣骑士卡组!A:C,"# 1x ("&amp;K38&amp;") "&amp;A38)+COUNTIF(牧师卡组!A:C,"# 1x ("&amp;K38&amp;") "&amp;A38)+COUNTIF(潜行者卡组!A:C,"# 1x ("&amp;K38&amp;") "&amp;A38)+COUNTIF(萨满祭司卡组!A:C,"# 1x ("&amp;K38&amp;") "&amp;A38)+COUNTIF(术士卡组!A:C,"# 1x ("&amp;K38&amp;") "&amp;A38)+COUNTIF(战士卡组!A:C,"# 1x ("&amp;K38&amp;") "&amp;A38)=0,COUNTIF(单卡排行!A:J,A38&amp;"★")=0),"",1),2)</f>
        <v/>
      </c>
      <c r="E38" s="53" t="str">
        <f>IF(收藏进度!E38="","",收藏进度!E38)</f>
        <v>基本</v>
      </c>
      <c r="F38" s="53" t="str">
        <f>IF(收藏进度!F38="","",收藏进度!F38)</f>
        <v/>
      </c>
      <c r="G38" s="53" t="str">
        <f>IF(收藏进度!G38="","",收藏进度!G38)</f>
        <v>法师</v>
      </c>
      <c r="H38" s="53" t="str">
        <f>IF(收藏进度!H38="","",收藏进度!H38)</f>
        <v>基础</v>
      </c>
      <c r="I38" s="53" t="str">
        <f>IF(收藏进度!I38="","",收藏进度!I38)</f>
        <v>法术</v>
      </c>
      <c r="J38" s="53" t="str">
        <f>IF(收藏进度!J38="","",收藏进度!J38)</f>
        <v/>
      </c>
      <c r="K38" s="53">
        <f>IF(收藏进度!K38="","",收藏进度!K38)</f>
        <v>2</v>
      </c>
      <c r="L38" s="53">
        <f>IF(收藏进度!L38="","",收藏进度!L38)</f>
        <v>0</v>
      </c>
      <c r="M38" s="53">
        <f>IF(收藏进度!M38="","",收藏进度!M38)</f>
        <v>0</v>
      </c>
      <c r="N38" s="54" t="str">
        <f>IF(收藏进度!N38="","",收藏进度!N38)</f>
        <v>对所有敌方随从造成1点伤害。</v>
      </c>
    </row>
    <row r="39" spans="1:14" x14ac:dyDescent="0.15">
      <c r="A39" s="52" t="str">
        <f>IF(收藏进度!A39="","",收藏进度!A39)</f>
        <v>奥术智慧</v>
      </c>
      <c r="B39" s="52">
        <f>IF(收藏进度!B39="","",收藏进度!B39)</f>
        <v>4</v>
      </c>
      <c r="C39" s="52" t="str">
        <f t="shared" si="0"/>
        <v/>
      </c>
      <c r="D39" s="52">
        <f>IF(AND(COUNTIF(德鲁伊卡组!A:C,"# 2x ("&amp;K39&amp;") "&amp;A39)+COUNTIF(猎人卡组!A:C,"# 2x ("&amp;K39&amp;") "&amp;A39)+COUNTIF(法师卡组!A:C,"# 2x ("&amp;K39&amp;") "&amp;A39)+COUNTIF(圣骑士卡组!A:C,"# 2x ("&amp;K39&amp;") "&amp;A39)+COUNTIF(牧师卡组!A:C,"# 2x ("&amp;K39&amp;") "&amp;A39)+COUNTIF(潜行者卡组!A:C,"# 2x ("&amp;K39&amp;") "&amp;A39)+COUNTIF(萨满祭司卡组!A:C,"# 2x ("&amp;K39&amp;") "&amp;A39)+COUNTIF(术士卡组!A:C,"# 2x ("&amp;K39&amp;") "&amp;A39)+COUNTIF(战士卡组!A:C,"# 2x ("&amp;K39&amp;") "&amp;A39)=0,COUNTIF(单卡排行!A:J,A39)=0),IF(AND(COUNTIF(德鲁伊卡组!A:C,"# 1x ("&amp;K39&amp;") "&amp;A39)+COUNTIF(猎人卡组!A:C,"# 1x ("&amp;K39&amp;") "&amp;A39)+COUNTIF(法师卡组!A:C,"# 1x ("&amp;K39&amp;") "&amp;A39)+COUNTIF(圣骑士卡组!A:C,"# 1x ("&amp;K39&amp;") "&amp;A39)+COUNTIF(牧师卡组!A:C,"# 1x ("&amp;K39&amp;") "&amp;A39)+COUNTIF(潜行者卡组!A:C,"# 1x ("&amp;K39&amp;") "&amp;A39)+COUNTIF(萨满祭司卡组!A:C,"# 1x ("&amp;K39&amp;") "&amp;A39)+COUNTIF(术士卡组!A:C,"# 1x ("&amp;K39&amp;") "&amp;A39)+COUNTIF(战士卡组!A:C,"# 1x ("&amp;K39&amp;") "&amp;A39)=0,COUNTIF(单卡排行!A:J,A39&amp;"★")=0),"",1),2)</f>
        <v>2</v>
      </c>
      <c r="E39" s="53" t="str">
        <f>IF(收藏进度!E39="","",收藏进度!E39)</f>
        <v>基本</v>
      </c>
      <c r="F39" s="53" t="str">
        <f>IF(收藏进度!F39="","",收藏进度!F39)</f>
        <v/>
      </c>
      <c r="G39" s="53" t="str">
        <f>IF(收藏进度!G39="","",收藏进度!G39)</f>
        <v>法师</v>
      </c>
      <c r="H39" s="53" t="str">
        <f>IF(收藏进度!H39="","",收藏进度!H39)</f>
        <v>基础</v>
      </c>
      <c r="I39" s="53" t="str">
        <f>IF(收藏进度!I39="","",收藏进度!I39)</f>
        <v>法术</v>
      </c>
      <c r="J39" s="53" t="str">
        <f>IF(收藏进度!J39="","",收藏进度!J39)</f>
        <v/>
      </c>
      <c r="K39" s="53">
        <f>IF(收藏进度!K39="","",收藏进度!K39)</f>
        <v>3</v>
      </c>
      <c r="L39" s="53">
        <f>IF(收藏进度!L39="","",收藏进度!L39)</f>
        <v>0</v>
      </c>
      <c r="M39" s="53">
        <f>IF(收藏进度!M39="","",收藏进度!M39)</f>
        <v>0</v>
      </c>
      <c r="N39" s="54" t="str">
        <f>IF(收藏进度!N39="","",收藏进度!N39)</f>
        <v>抽两张牌。</v>
      </c>
    </row>
    <row r="40" spans="1:14" x14ac:dyDescent="0.15">
      <c r="A40" s="52" t="str">
        <f>IF(收藏进度!A40="","",收藏进度!A40)</f>
        <v>冰霜新星</v>
      </c>
      <c r="B40" s="52">
        <f>IF(收藏进度!B40="","",收藏进度!B40)</f>
        <v>4</v>
      </c>
      <c r="C40" s="52" t="str">
        <f t="shared" si="0"/>
        <v/>
      </c>
      <c r="D40" s="52">
        <f>IF(AND(COUNTIF(德鲁伊卡组!A:C,"# 2x ("&amp;K40&amp;") "&amp;A40)+COUNTIF(猎人卡组!A:C,"# 2x ("&amp;K40&amp;") "&amp;A40)+COUNTIF(法师卡组!A:C,"# 2x ("&amp;K40&amp;") "&amp;A40)+COUNTIF(圣骑士卡组!A:C,"# 2x ("&amp;K40&amp;") "&amp;A40)+COUNTIF(牧师卡组!A:C,"# 2x ("&amp;K40&amp;") "&amp;A40)+COUNTIF(潜行者卡组!A:C,"# 2x ("&amp;K40&amp;") "&amp;A40)+COUNTIF(萨满祭司卡组!A:C,"# 2x ("&amp;K40&amp;") "&amp;A40)+COUNTIF(术士卡组!A:C,"# 2x ("&amp;K40&amp;") "&amp;A40)+COUNTIF(战士卡组!A:C,"# 2x ("&amp;K40&amp;") "&amp;A40)=0,COUNTIF(单卡排行!A:J,A40)=0),IF(AND(COUNTIF(德鲁伊卡组!A:C,"# 1x ("&amp;K40&amp;") "&amp;A40)+COUNTIF(猎人卡组!A:C,"# 1x ("&amp;K40&amp;") "&amp;A40)+COUNTIF(法师卡组!A:C,"# 1x ("&amp;K40&amp;") "&amp;A40)+COUNTIF(圣骑士卡组!A:C,"# 1x ("&amp;K40&amp;") "&amp;A40)+COUNTIF(牧师卡组!A:C,"# 1x ("&amp;K40&amp;") "&amp;A40)+COUNTIF(潜行者卡组!A:C,"# 1x ("&amp;K40&amp;") "&amp;A40)+COUNTIF(萨满祭司卡组!A:C,"# 1x ("&amp;K40&amp;") "&amp;A40)+COUNTIF(术士卡组!A:C,"# 1x ("&amp;K40&amp;") "&amp;A40)+COUNTIF(战士卡组!A:C,"# 1x ("&amp;K40&amp;") "&amp;A40)=0,COUNTIF(单卡排行!A:J,A40&amp;"★")=0),"",1),2)</f>
        <v>2</v>
      </c>
      <c r="E40" s="53" t="str">
        <f>IF(收藏进度!E40="","",收藏进度!E40)</f>
        <v>基本</v>
      </c>
      <c r="F40" s="53" t="str">
        <f>IF(收藏进度!F40="","",收藏进度!F40)</f>
        <v/>
      </c>
      <c r="G40" s="53" t="str">
        <f>IF(收藏进度!G40="","",收藏进度!G40)</f>
        <v>法师</v>
      </c>
      <c r="H40" s="53" t="str">
        <f>IF(收藏进度!H40="","",收藏进度!H40)</f>
        <v>基础</v>
      </c>
      <c r="I40" s="53" t="str">
        <f>IF(收藏进度!I40="","",收藏进度!I40)</f>
        <v>法术</v>
      </c>
      <c r="J40" s="53" t="str">
        <f>IF(收藏进度!J40="","",收藏进度!J40)</f>
        <v/>
      </c>
      <c r="K40" s="53">
        <f>IF(收藏进度!K40="","",收藏进度!K40)</f>
        <v>3</v>
      </c>
      <c r="L40" s="53">
        <f>IF(收藏进度!L40="","",收藏进度!L40)</f>
        <v>0</v>
      </c>
      <c r="M40" s="53">
        <f>IF(收藏进度!M40="","",收藏进度!M40)</f>
        <v>0</v>
      </c>
      <c r="N40" s="54" t="str">
        <f>IF(收藏进度!N40="","",收藏进度!N40)</f>
        <v>冻结所有敌方随从。</v>
      </c>
    </row>
    <row r="41" spans="1:14" x14ac:dyDescent="0.15">
      <c r="A41" s="52" t="str">
        <f>IF(收藏进度!A41="","",收藏进度!A41)</f>
        <v>变形术</v>
      </c>
      <c r="B41" s="52">
        <f>IF(收藏进度!B41="","",收藏进度!B41)</f>
        <v>4</v>
      </c>
      <c r="C41" s="52" t="str">
        <f t="shared" si="0"/>
        <v/>
      </c>
      <c r="D41" s="52">
        <f>IF(AND(COUNTIF(德鲁伊卡组!A:C,"# 2x ("&amp;K41&amp;") "&amp;A41)+COUNTIF(猎人卡组!A:C,"# 2x ("&amp;K41&amp;") "&amp;A41)+COUNTIF(法师卡组!A:C,"# 2x ("&amp;K41&amp;") "&amp;A41)+COUNTIF(圣骑士卡组!A:C,"# 2x ("&amp;K41&amp;") "&amp;A41)+COUNTIF(牧师卡组!A:C,"# 2x ("&amp;K41&amp;") "&amp;A41)+COUNTIF(潜行者卡组!A:C,"# 2x ("&amp;K41&amp;") "&amp;A41)+COUNTIF(萨满祭司卡组!A:C,"# 2x ("&amp;K41&amp;") "&amp;A41)+COUNTIF(术士卡组!A:C,"# 2x ("&amp;K41&amp;") "&amp;A41)+COUNTIF(战士卡组!A:C,"# 2x ("&amp;K41&amp;") "&amp;A41)=0,COUNTIF(单卡排行!A:J,A41)=0),IF(AND(COUNTIF(德鲁伊卡组!A:C,"# 1x ("&amp;K41&amp;") "&amp;A41)+COUNTIF(猎人卡组!A:C,"# 1x ("&amp;K41&amp;") "&amp;A41)+COUNTIF(法师卡组!A:C,"# 1x ("&amp;K41&amp;") "&amp;A41)+COUNTIF(圣骑士卡组!A:C,"# 1x ("&amp;K41&amp;") "&amp;A41)+COUNTIF(牧师卡组!A:C,"# 1x ("&amp;K41&amp;") "&amp;A41)+COUNTIF(潜行者卡组!A:C,"# 1x ("&amp;K41&amp;") "&amp;A41)+COUNTIF(萨满祭司卡组!A:C,"# 1x ("&amp;K41&amp;") "&amp;A41)+COUNTIF(术士卡组!A:C,"# 1x ("&amp;K41&amp;") "&amp;A41)+COUNTIF(战士卡组!A:C,"# 1x ("&amp;K41&amp;") "&amp;A41)=0,COUNTIF(单卡排行!A:J,A41&amp;"★")=0),"",1),2)</f>
        <v>2</v>
      </c>
      <c r="E41" s="53" t="str">
        <f>IF(收藏进度!E41="","",收藏进度!E41)</f>
        <v>基本</v>
      </c>
      <c r="F41" s="53" t="str">
        <f>IF(收藏进度!F41="","",收藏进度!F41)</f>
        <v/>
      </c>
      <c r="G41" s="53" t="str">
        <f>IF(收藏进度!G41="","",收藏进度!G41)</f>
        <v>法师</v>
      </c>
      <c r="H41" s="53" t="str">
        <f>IF(收藏进度!H41="","",收藏进度!H41)</f>
        <v>基础</v>
      </c>
      <c r="I41" s="53" t="str">
        <f>IF(收藏进度!I41="","",收藏进度!I41)</f>
        <v>法术</v>
      </c>
      <c r="J41" s="53" t="str">
        <f>IF(收藏进度!J41="","",收藏进度!J41)</f>
        <v/>
      </c>
      <c r="K41" s="53">
        <f>IF(收藏进度!K41="","",收藏进度!K41)</f>
        <v>4</v>
      </c>
      <c r="L41" s="53">
        <f>IF(收藏进度!L41="","",收藏进度!L41)</f>
        <v>0</v>
      </c>
      <c r="M41" s="53">
        <f>IF(收藏进度!M41="","",收藏进度!M41)</f>
        <v>0</v>
      </c>
      <c r="N41" s="54" t="str">
        <f>IF(收藏进度!N41="","",收藏进度!N41)</f>
        <v>使一个随从变形成为1/1的绵羊。</v>
      </c>
    </row>
    <row r="42" spans="1:14" x14ac:dyDescent="0.15">
      <c r="A42" s="52" t="str">
        <f>IF(收藏进度!A42="","",收藏进度!A42)</f>
        <v>火球术</v>
      </c>
      <c r="B42" s="52">
        <f>IF(收藏进度!B42="","",收藏进度!B42)</f>
        <v>4</v>
      </c>
      <c r="C42" s="52" t="str">
        <f t="shared" si="0"/>
        <v/>
      </c>
      <c r="D42" s="52">
        <f>IF(AND(COUNTIF(德鲁伊卡组!A:C,"# 2x ("&amp;K42&amp;") "&amp;A42)+COUNTIF(猎人卡组!A:C,"# 2x ("&amp;K42&amp;") "&amp;A42)+COUNTIF(法师卡组!A:C,"# 2x ("&amp;K42&amp;") "&amp;A42)+COUNTIF(圣骑士卡组!A:C,"# 2x ("&amp;K42&amp;") "&amp;A42)+COUNTIF(牧师卡组!A:C,"# 2x ("&amp;K42&amp;") "&amp;A42)+COUNTIF(潜行者卡组!A:C,"# 2x ("&amp;K42&amp;") "&amp;A42)+COUNTIF(萨满祭司卡组!A:C,"# 2x ("&amp;K42&amp;") "&amp;A42)+COUNTIF(术士卡组!A:C,"# 2x ("&amp;K42&amp;") "&amp;A42)+COUNTIF(战士卡组!A:C,"# 2x ("&amp;K42&amp;") "&amp;A42)=0,COUNTIF(单卡排行!A:J,A42)=0),IF(AND(COUNTIF(德鲁伊卡组!A:C,"# 1x ("&amp;K42&amp;") "&amp;A42)+COUNTIF(猎人卡组!A:C,"# 1x ("&amp;K42&amp;") "&amp;A42)+COUNTIF(法师卡组!A:C,"# 1x ("&amp;K42&amp;") "&amp;A42)+COUNTIF(圣骑士卡组!A:C,"# 1x ("&amp;K42&amp;") "&amp;A42)+COUNTIF(牧师卡组!A:C,"# 1x ("&amp;K42&amp;") "&amp;A42)+COUNTIF(潜行者卡组!A:C,"# 1x ("&amp;K42&amp;") "&amp;A42)+COUNTIF(萨满祭司卡组!A:C,"# 1x ("&amp;K42&amp;") "&amp;A42)+COUNTIF(术士卡组!A:C,"# 1x ("&amp;K42&amp;") "&amp;A42)+COUNTIF(战士卡组!A:C,"# 1x ("&amp;K42&amp;") "&amp;A42)=0,COUNTIF(单卡排行!A:J,A42&amp;"★")=0),"",1),2)</f>
        <v>2</v>
      </c>
      <c r="E42" s="53" t="str">
        <f>IF(收藏进度!E42="","",收藏进度!E42)</f>
        <v>基本</v>
      </c>
      <c r="F42" s="53" t="str">
        <f>IF(收藏进度!F42="","",收藏进度!F42)</f>
        <v/>
      </c>
      <c r="G42" s="53" t="str">
        <f>IF(收藏进度!G42="","",收藏进度!G42)</f>
        <v>法师</v>
      </c>
      <c r="H42" s="53" t="str">
        <f>IF(收藏进度!H42="","",收藏进度!H42)</f>
        <v>基础</v>
      </c>
      <c r="I42" s="53" t="str">
        <f>IF(收藏进度!I42="","",收藏进度!I42)</f>
        <v>法术</v>
      </c>
      <c r="J42" s="53" t="str">
        <f>IF(收藏进度!J42="","",收藏进度!J42)</f>
        <v/>
      </c>
      <c r="K42" s="53">
        <f>IF(收藏进度!K42="","",收藏进度!K42)</f>
        <v>4</v>
      </c>
      <c r="L42" s="53">
        <f>IF(收藏进度!L42="","",收藏进度!L42)</f>
        <v>0</v>
      </c>
      <c r="M42" s="53">
        <f>IF(收藏进度!M42="","",收藏进度!M42)</f>
        <v>0</v>
      </c>
      <c r="N42" s="54" t="str">
        <f>IF(收藏进度!N42="","",收藏进度!N42)</f>
        <v>造成6点伤害。</v>
      </c>
    </row>
    <row r="43" spans="1:14" x14ac:dyDescent="0.15">
      <c r="A43" s="52" t="str">
        <f>IF(收藏进度!A43="","",收藏进度!A43)</f>
        <v>水元素</v>
      </c>
      <c r="B43" s="52">
        <f>IF(收藏进度!B43="","",收藏进度!B43)</f>
        <v>4</v>
      </c>
      <c r="C43" s="52" t="str">
        <f t="shared" si="0"/>
        <v/>
      </c>
      <c r="D43" s="52">
        <f>IF(AND(COUNTIF(德鲁伊卡组!A:C,"# 2x ("&amp;K43&amp;") "&amp;A43)+COUNTIF(猎人卡组!A:C,"# 2x ("&amp;K43&amp;") "&amp;A43)+COUNTIF(法师卡组!A:C,"# 2x ("&amp;K43&amp;") "&amp;A43)+COUNTIF(圣骑士卡组!A:C,"# 2x ("&amp;K43&amp;") "&amp;A43)+COUNTIF(牧师卡组!A:C,"# 2x ("&amp;K43&amp;") "&amp;A43)+COUNTIF(潜行者卡组!A:C,"# 2x ("&amp;K43&amp;") "&amp;A43)+COUNTIF(萨满祭司卡组!A:C,"# 2x ("&amp;K43&amp;") "&amp;A43)+COUNTIF(术士卡组!A:C,"# 2x ("&amp;K43&amp;") "&amp;A43)+COUNTIF(战士卡组!A:C,"# 2x ("&amp;K43&amp;") "&amp;A43)=0,COUNTIF(单卡排行!A:J,A43)=0),IF(AND(COUNTIF(德鲁伊卡组!A:C,"# 1x ("&amp;K43&amp;") "&amp;A43)+COUNTIF(猎人卡组!A:C,"# 1x ("&amp;K43&amp;") "&amp;A43)+COUNTIF(法师卡组!A:C,"# 1x ("&amp;K43&amp;") "&amp;A43)+COUNTIF(圣骑士卡组!A:C,"# 1x ("&amp;K43&amp;") "&amp;A43)+COUNTIF(牧师卡组!A:C,"# 1x ("&amp;K43&amp;") "&amp;A43)+COUNTIF(潜行者卡组!A:C,"# 1x ("&amp;K43&amp;") "&amp;A43)+COUNTIF(萨满祭司卡组!A:C,"# 1x ("&amp;K43&amp;") "&amp;A43)+COUNTIF(术士卡组!A:C,"# 1x ("&amp;K43&amp;") "&amp;A43)+COUNTIF(战士卡组!A:C,"# 1x ("&amp;K43&amp;") "&amp;A43)=0,COUNTIF(单卡排行!A:J,A43&amp;"★")=0),"",1),2)</f>
        <v>2</v>
      </c>
      <c r="E43" s="53" t="str">
        <f>IF(收藏进度!E43="","",收藏进度!E43)</f>
        <v>基本</v>
      </c>
      <c r="F43" s="53" t="str">
        <f>IF(收藏进度!F43="","",收藏进度!F43)</f>
        <v/>
      </c>
      <c r="G43" s="53" t="str">
        <f>IF(收藏进度!G43="","",收藏进度!G43)</f>
        <v>法师</v>
      </c>
      <c r="H43" s="53" t="str">
        <f>IF(收藏进度!H43="","",收藏进度!H43)</f>
        <v>基础</v>
      </c>
      <c r="I43" s="53" t="str">
        <f>IF(收藏进度!I43="","",收藏进度!I43)</f>
        <v>随从</v>
      </c>
      <c r="J43" s="53" t="str">
        <f>IF(收藏进度!J43="","",收藏进度!J43)</f>
        <v>元素</v>
      </c>
      <c r="K43" s="53">
        <f>IF(收藏进度!K43="","",收藏进度!K43)</f>
        <v>4</v>
      </c>
      <c r="L43" s="53">
        <f>IF(收藏进度!L43="","",收藏进度!L43)</f>
        <v>3</v>
      </c>
      <c r="M43" s="53">
        <f>IF(收藏进度!M43="","",收藏进度!M43)</f>
        <v>6</v>
      </c>
      <c r="N43" s="54" t="str">
        <f>IF(收藏进度!N43="","",收藏进度!N43)</f>
        <v>冻结任何受到该随从伤害的角色。</v>
      </c>
    </row>
    <row r="44" spans="1:14" x14ac:dyDescent="0.15">
      <c r="A44" s="52" t="str">
        <f>IF(收藏进度!A44="","",收藏进度!A44)</f>
        <v>烈焰风暴</v>
      </c>
      <c r="B44" s="52">
        <f>IF(收藏进度!B44="","",收藏进度!B44)</f>
        <v>4</v>
      </c>
      <c r="C44" s="52" t="str">
        <f t="shared" si="0"/>
        <v/>
      </c>
      <c r="D44" s="52">
        <f>IF(AND(COUNTIF(德鲁伊卡组!A:C,"# 2x ("&amp;K44&amp;") "&amp;A44)+COUNTIF(猎人卡组!A:C,"# 2x ("&amp;K44&amp;") "&amp;A44)+COUNTIF(法师卡组!A:C,"# 2x ("&amp;K44&amp;") "&amp;A44)+COUNTIF(圣骑士卡组!A:C,"# 2x ("&amp;K44&amp;") "&amp;A44)+COUNTIF(牧师卡组!A:C,"# 2x ("&amp;K44&amp;") "&amp;A44)+COUNTIF(潜行者卡组!A:C,"# 2x ("&amp;K44&amp;") "&amp;A44)+COUNTIF(萨满祭司卡组!A:C,"# 2x ("&amp;K44&amp;") "&amp;A44)+COUNTIF(术士卡组!A:C,"# 2x ("&amp;K44&amp;") "&amp;A44)+COUNTIF(战士卡组!A:C,"# 2x ("&amp;K44&amp;") "&amp;A44)=0,COUNTIF(单卡排行!A:J,A44)=0),IF(AND(COUNTIF(德鲁伊卡组!A:C,"# 1x ("&amp;K44&amp;") "&amp;A44)+COUNTIF(猎人卡组!A:C,"# 1x ("&amp;K44&amp;") "&amp;A44)+COUNTIF(法师卡组!A:C,"# 1x ("&amp;K44&amp;") "&amp;A44)+COUNTIF(圣骑士卡组!A:C,"# 1x ("&amp;K44&amp;") "&amp;A44)+COUNTIF(牧师卡组!A:C,"# 1x ("&amp;K44&amp;") "&amp;A44)+COUNTIF(潜行者卡组!A:C,"# 1x ("&amp;K44&amp;") "&amp;A44)+COUNTIF(萨满祭司卡组!A:C,"# 1x ("&amp;K44&amp;") "&amp;A44)+COUNTIF(术士卡组!A:C,"# 1x ("&amp;K44&amp;") "&amp;A44)+COUNTIF(战士卡组!A:C,"# 1x ("&amp;K44&amp;") "&amp;A44)=0,COUNTIF(单卡排行!A:J,A44&amp;"★")=0),"",1),2)</f>
        <v>2</v>
      </c>
      <c r="E44" s="53" t="str">
        <f>IF(收藏进度!E44="","",收藏进度!E44)</f>
        <v>基本</v>
      </c>
      <c r="F44" s="53" t="str">
        <f>IF(收藏进度!F44="","",收藏进度!F44)</f>
        <v/>
      </c>
      <c r="G44" s="53" t="str">
        <f>IF(收藏进度!G44="","",收藏进度!G44)</f>
        <v>法师</v>
      </c>
      <c r="H44" s="53" t="str">
        <f>IF(收藏进度!H44="","",收藏进度!H44)</f>
        <v>基础</v>
      </c>
      <c r="I44" s="53" t="str">
        <f>IF(收藏进度!I44="","",收藏进度!I44)</f>
        <v>法术</v>
      </c>
      <c r="J44" s="53" t="str">
        <f>IF(收藏进度!J44="","",收藏进度!J44)</f>
        <v/>
      </c>
      <c r="K44" s="53">
        <f>IF(收藏进度!K44="","",收藏进度!K44)</f>
        <v>7</v>
      </c>
      <c r="L44" s="53">
        <f>IF(收藏进度!L44="","",收藏进度!L44)</f>
        <v>0</v>
      </c>
      <c r="M44" s="53">
        <f>IF(收藏进度!M44="","",收藏进度!M44)</f>
        <v>0</v>
      </c>
      <c r="N44" s="54" t="str">
        <f>IF(收藏进度!N44="","",收藏进度!N44)</f>
        <v>对所有敌方随从造成4点伤害。</v>
      </c>
    </row>
    <row r="45" spans="1:14" x14ac:dyDescent="0.15">
      <c r="A45" s="52" t="str">
        <f>IF(收藏进度!A45="","",收藏进度!A45)</f>
        <v>保护之手</v>
      </c>
      <c r="B45" s="52">
        <f>IF(收藏进度!B45="","",收藏进度!B45)</f>
        <v>4</v>
      </c>
      <c r="C45" s="52" t="str">
        <f t="shared" si="0"/>
        <v/>
      </c>
      <c r="D45" s="52" t="str">
        <f>IF(AND(COUNTIF(德鲁伊卡组!A:C,"# 2x ("&amp;K45&amp;") "&amp;A45)+COUNTIF(猎人卡组!A:C,"# 2x ("&amp;K45&amp;") "&amp;A45)+COUNTIF(法师卡组!A:C,"# 2x ("&amp;K45&amp;") "&amp;A45)+COUNTIF(圣骑士卡组!A:C,"# 2x ("&amp;K45&amp;") "&amp;A45)+COUNTIF(牧师卡组!A:C,"# 2x ("&amp;K45&amp;") "&amp;A45)+COUNTIF(潜行者卡组!A:C,"# 2x ("&amp;K45&amp;") "&amp;A45)+COUNTIF(萨满祭司卡组!A:C,"# 2x ("&amp;K45&amp;") "&amp;A45)+COUNTIF(术士卡组!A:C,"# 2x ("&amp;K45&amp;") "&amp;A45)+COUNTIF(战士卡组!A:C,"# 2x ("&amp;K45&amp;") "&amp;A45)=0,COUNTIF(单卡排行!A:J,A45)=0),IF(AND(COUNTIF(德鲁伊卡组!A:C,"# 1x ("&amp;K45&amp;") "&amp;A45)+COUNTIF(猎人卡组!A:C,"# 1x ("&amp;K45&amp;") "&amp;A45)+COUNTIF(法师卡组!A:C,"# 1x ("&amp;K45&amp;") "&amp;A45)+COUNTIF(圣骑士卡组!A:C,"# 1x ("&amp;K45&amp;") "&amp;A45)+COUNTIF(牧师卡组!A:C,"# 1x ("&amp;K45&amp;") "&amp;A45)+COUNTIF(潜行者卡组!A:C,"# 1x ("&amp;K45&amp;") "&amp;A45)+COUNTIF(萨满祭司卡组!A:C,"# 1x ("&amp;K45&amp;") "&amp;A45)+COUNTIF(术士卡组!A:C,"# 1x ("&amp;K45&amp;") "&amp;A45)+COUNTIF(战士卡组!A:C,"# 1x ("&amp;K45&amp;") "&amp;A45)=0,COUNTIF(单卡排行!A:J,A45&amp;"★")=0),"",1),2)</f>
        <v/>
      </c>
      <c r="E45" s="53" t="str">
        <f>IF(收藏进度!E45="","",收藏进度!E45)</f>
        <v>基本</v>
      </c>
      <c r="F45" s="53" t="str">
        <f>IF(收藏进度!F45="","",收藏进度!F45)</f>
        <v/>
      </c>
      <c r="G45" s="53" t="str">
        <f>IF(收藏进度!G45="","",收藏进度!G45)</f>
        <v>圣骑士</v>
      </c>
      <c r="H45" s="53" t="str">
        <f>IF(收藏进度!H45="","",收藏进度!H45)</f>
        <v>基础</v>
      </c>
      <c r="I45" s="53" t="str">
        <f>IF(收藏进度!I45="","",收藏进度!I45)</f>
        <v>法术</v>
      </c>
      <c r="J45" s="53" t="str">
        <f>IF(收藏进度!J45="","",收藏进度!J45)</f>
        <v/>
      </c>
      <c r="K45" s="53">
        <f>IF(收藏进度!K45="","",收藏进度!K45)</f>
        <v>1</v>
      </c>
      <c r="L45" s="53">
        <f>IF(收藏进度!L45="","",收藏进度!L45)</f>
        <v>0</v>
      </c>
      <c r="M45" s="53">
        <f>IF(收藏进度!M45="","",收藏进度!M45)</f>
        <v>0</v>
      </c>
      <c r="N45" s="54" t="str">
        <f>IF(收藏进度!N45="","",收藏进度!N45)</f>
        <v>使一个随从获得圣盾。</v>
      </c>
    </row>
    <row r="46" spans="1:14" x14ac:dyDescent="0.15">
      <c r="A46" s="52" t="str">
        <f>IF(收藏进度!A46="","",收藏进度!A46)</f>
        <v>力量祝福</v>
      </c>
      <c r="B46" s="52">
        <f>IF(收藏进度!B46="","",收藏进度!B46)</f>
        <v>4</v>
      </c>
      <c r="C46" s="52" t="str">
        <f t="shared" si="0"/>
        <v/>
      </c>
      <c r="D46" s="52">
        <f>IF(AND(COUNTIF(德鲁伊卡组!A:C,"# 2x ("&amp;K46&amp;") "&amp;A46)+COUNTIF(猎人卡组!A:C,"# 2x ("&amp;K46&amp;") "&amp;A46)+COUNTIF(法师卡组!A:C,"# 2x ("&amp;K46&amp;") "&amp;A46)+COUNTIF(圣骑士卡组!A:C,"# 2x ("&amp;K46&amp;") "&amp;A46)+COUNTIF(牧师卡组!A:C,"# 2x ("&amp;K46&amp;") "&amp;A46)+COUNTIF(潜行者卡组!A:C,"# 2x ("&amp;K46&amp;") "&amp;A46)+COUNTIF(萨满祭司卡组!A:C,"# 2x ("&amp;K46&amp;") "&amp;A46)+COUNTIF(术士卡组!A:C,"# 2x ("&amp;K46&amp;") "&amp;A46)+COUNTIF(战士卡组!A:C,"# 2x ("&amp;K46&amp;") "&amp;A46)=0,COUNTIF(单卡排行!A:J,A46)=0),IF(AND(COUNTIF(德鲁伊卡组!A:C,"# 1x ("&amp;K46&amp;") "&amp;A46)+COUNTIF(猎人卡组!A:C,"# 1x ("&amp;K46&amp;") "&amp;A46)+COUNTIF(法师卡组!A:C,"# 1x ("&amp;K46&amp;") "&amp;A46)+COUNTIF(圣骑士卡组!A:C,"# 1x ("&amp;K46&amp;") "&amp;A46)+COUNTIF(牧师卡组!A:C,"# 1x ("&amp;K46&amp;") "&amp;A46)+COUNTIF(潜行者卡组!A:C,"# 1x ("&amp;K46&amp;") "&amp;A46)+COUNTIF(萨满祭司卡组!A:C,"# 1x ("&amp;K46&amp;") "&amp;A46)+COUNTIF(术士卡组!A:C,"# 1x ("&amp;K46&amp;") "&amp;A46)+COUNTIF(战士卡组!A:C,"# 1x ("&amp;K46&amp;") "&amp;A46)=0,COUNTIF(单卡排行!A:J,A46&amp;"★")=0),"",1),2)</f>
        <v>2</v>
      </c>
      <c r="E46" s="53" t="str">
        <f>IF(收藏进度!E46="","",收藏进度!E46)</f>
        <v>基本</v>
      </c>
      <c r="F46" s="53" t="str">
        <f>IF(收藏进度!F46="","",收藏进度!F46)</f>
        <v/>
      </c>
      <c r="G46" s="53" t="str">
        <f>IF(收藏进度!G46="","",收藏进度!G46)</f>
        <v>圣骑士</v>
      </c>
      <c r="H46" s="53" t="str">
        <f>IF(收藏进度!H46="","",收藏进度!H46)</f>
        <v>基础</v>
      </c>
      <c r="I46" s="53" t="str">
        <f>IF(收藏进度!I46="","",收藏进度!I46)</f>
        <v>法术</v>
      </c>
      <c r="J46" s="53" t="str">
        <f>IF(收藏进度!J46="","",收藏进度!J46)</f>
        <v/>
      </c>
      <c r="K46" s="53">
        <f>IF(收藏进度!K46="","",收藏进度!K46)</f>
        <v>1</v>
      </c>
      <c r="L46" s="53">
        <f>IF(收藏进度!L46="","",收藏进度!L46)</f>
        <v>0</v>
      </c>
      <c r="M46" s="53">
        <f>IF(收藏进度!M46="","",收藏进度!M46)</f>
        <v>0</v>
      </c>
      <c r="N46" s="54" t="str">
        <f>IF(收藏进度!N46="","",收藏进度!N46)</f>
        <v>使一个随从获得+3攻击力。</v>
      </c>
    </row>
    <row r="47" spans="1:14" x14ac:dyDescent="0.15">
      <c r="A47" s="52" t="str">
        <f>IF(收藏进度!A47="","",收藏进度!A47)</f>
        <v>谦逊</v>
      </c>
      <c r="B47" s="52">
        <f>IF(收藏进度!B47="","",收藏进度!B47)</f>
        <v>4</v>
      </c>
      <c r="C47" s="52" t="str">
        <f t="shared" si="0"/>
        <v/>
      </c>
      <c r="D47" s="52" t="str">
        <f>IF(AND(COUNTIF(德鲁伊卡组!A:C,"# 2x ("&amp;K47&amp;") "&amp;A47)+COUNTIF(猎人卡组!A:C,"# 2x ("&amp;K47&amp;") "&amp;A47)+COUNTIF(法师卡组!A:C,"# 2x ("&amp;K47&amp;") "&amp;A47)+COUNTIF(圣骑士卡组!A:C,"# 2x ("&amp;K47&amp;") "&amp;A47)+COUNTIF(牧师卡组!A:C,"# 2x ("&amp;K47&amp;") "&amp;A47)+COUNTIF(潜行者卡组!A:C,"# 2x ("&amp;K47&amp;") "&amp;A47)+COUNTIF(萨满祭司卡组!A:C,"# 2x ("&amp;K47&amp;") "&amp;A47)+COUNTIF(术士卡组!A:C,"# 2x ("&amp;K47&amp;") "&amp;A47)+COUNTIF(战士卡组!A:C,"# 2x ("&amp;K47&amp;") "&amp;A47)=0,COUNTIF(单卡排行!A:J,A47)=0),IF(AND(COUNTIF(德鲁伊卡组!A:C,"# 1x ("&amp;K47&amp;") "&amp;A47)+COUNTIF(猎人卡组!A:C,"# 1x ("&amp;K47&amp;") "&amp;A47)+COUNTIF(法师卡组!A:C,"# 1x ("&amp;K47&amp;") "&amp;A47)+COUNTIF(圣骑士卡组!A:C,"# 1x ("&amp;K47&amp;") "&amp;A47)+COUNTIF(牧师卡组!A:C,"# 1x ("&amp;K47&amp;") "&amp;A47)+COUNTIF(潜行者卡组!A:C,"# 1x ("&amp;K47&amp;") "&amp;A47)+COUNTIF(萨满祭司卡组!A:C,"# 1x ("&amp;K47&amp;") "&amp;A47)+COUNTIF(术士卡组!A:C,"# 1x ("&amp;K47&amp;") "&amp;A47)+COUNTIF(战士卡组!A:C,"# 1x ("&amp;K47&amp;") "&amp;A47)=0,COUNTIF(单卡排行!A:J,A47&amp;"★")=0),"",1),2)</f>
        <v/>
      </c>
      <c r="E47" s="53" t="str">
        <f>IF(收藏进度!E47="","",收藏进度!E47)</f>
        <v>基本</v>
      </c>
      <c r="F47" s="53" t="str">
        <f>IF(收藏进度!F47="","",收藏进度!F47)</f>
        <v/>
      </c>
      <c r="G47" s="53" t="str">
        <f>IF(收藏进度!G47="","",收藏进度!G47)</f>
        <v>圣骑士</v>
      </c>
      <c r="H47" s="53" t="str">
        <f>IF(收藏进度!H47="","",收藏进度!H47)</f>
        <v>基础</v>
      </c>
      <c r="I47" s="53" t="str">
        <f>IF(收藏进度!I47="","",收藏进度!I47)</f>
        <v>法术</v>
      </c>
      <c r="J47" s="53" t="str">
        <f>IF(收藏进度!J47="","",收藏进度!J47)</f>
        <v/>
      </c>
      <c r="K47" s="53">
        <f>IF(收藏进度!K47="","",收藏进度!K47)</f>
        <v>1</v>
      </c>
      <c r="L47" s="53">
        <f>IF(收藏进度!L47="","",收藏进度!L47)</f>
        <v>0</v>
      </c>
      <c r="M47" s="53">
        <f>IF(收藏进度!M47="","",收藏进度!M47)</f>
        <v>0</v>
      </c>
      <c r="N47" s="54" t="str">
        <f>IF(收藏进度!N47="","",收藏进度!N47)</f>
        <v>使一个随从的攻击力变为1。</v>
      </c>
    </row>
    <row r="48" spans="1:14" x14ac:dyDescent="0.15">
      <c r="A48" s="52" t="str">
        <f>IF(收藏进度!A48="","",收藏进度!A48)</f>
        <v>圣光的正义</v>
      </c>
      <c r="B48" s="52">
        <f>IF(收藏进度!B48="","",收藏进度!B48)</f>
        <v>4</v>
      </c>
      <c r="C48" s="52" t="str">
        <f t="shared" si="0"/>
        <v/>
      </c>
      <c r="D48" s="52" t="str">
        <f>IF(AND(COUNTIF(德鲁伊卡组!A:C,"# 2x ("&amp;K48&amp;") "&amp;A48)+COUNTIF(猎人卡组!A:C,"# 2x ("&amp;K48&amp;") "&amp;A48)+COUNTIF(法师卡组!A:C,"# 2x ("&amp;K48&amp;") "&amp;A48)+COUNTIF(圣骑士卡组!A:C,"# 2x ("&amp;K48&amp;") "&amp;A48)+COUNTIF(牧师卡组!A:C,"# 2x ("&amp;K48&amp;") "&amp;A48)+COUNTIF(潜行者卡组!A:C,"# 2x ("&amp;K48&amp;") "&amp;A48)+COUNTIF(萨满祭司卡组!A:C,"# 2x ("&amp;K48&amp;") "&amp;A48)+COUNTIF(术士卡组!A:C,"# 2x ("&amp;K48&amp;") "&amp;A48)+COUNTIF(战士卡组!A:C,"# 2x ("&amp;K48&amp;") "&amp;A48)=0,COUNTIF(单卡排行!A:J,A48)=0),IF(AND(COUNTIF(德鲁伊卡组!A:C,"# 1x ("&amp;K48&amp;") "&amp;A48)+COUNTIF(猎人卡组!A:C,"# 1x ("&amp;K48&amp;") "&amp;A48)+COUNTIF(法师卡组!A:C,"# 1x ("&amp;K48&amp;") "&amp;A48)+COUNTIF(圣骑士卡组!A:C,"# 1x ("&amp;K48&amp;") "&amp;A48)+COUNTIF(牧师卡组!A:C,"# 1x ("&amp;K48&amp;") "&amp;A48)+COUNTIF(潜行者卡组!A:C,"# 1x ("&amp;K48&amp;") "&amp;A48)+COUNTIF(萨满祭司卡组!A:C,"# 1x ("&amp;K48&amp;") "&amp;A48)+COUNTIF(术士卡组!A:C,"# 1x ("&amp;K48&amp;") "&amp;A48)+COUNTIF(战士卡组!A:C,"# 1x ("&amp;K48&amp;") "&amp;A48)=0,COUNTIF(单卡排行!A:J,A48&amp;"★")=0),"",1),2)</f>
        <v/>
      </c>
      <c r="E48" s="53" t="str">
        <f>IF(收藏进度!E48="","",收藏进度!E48)</f>
        <v>基本</v>
      </c>
      <c r="F48" s="53" t="str">
        <f>IF(收藏进度!F48="","",收藏进度!F48)</f>
        <v/>
      </c>
      <c r="G48" s="53" t="str">
        <f>IF(收藏进度!G48="","",收藏进度!G48)</f>
        <v>圣骑士</v>
      </c>
      <c r="H48" s="53" t="str">
        <f>IF(收藏进度!H48="","",收藏进度!H48)</f>
        <v>基础</v>
      </c>
      <c r="I48" s="53" t="str">
        <f>IF(收藏进度!I48="","",收藏进度!I48)</f>
        <v>武器</v>
      </c>
      <c r="J48" s="53" t="str">
        <f>IF(收藏进度!J48="","",收藏进度!J48)</f>
        <v/>
      </c>
      <c r="K48" s="53">
        <f>IF(收藏进度!K48="","",收藏进度!K48)</f>
        <v>1</v>
      </c>
      <c r="L48" s="53">
        <f>IF(收藏进度!L48="","",收藏进度!L48)</f>
        <v>1</v>
      </c>
      <c r="M48" s="53">
        <f>IF(收藏进度!M48="","",收藏进度!M48)</f>
        <v>0</v>
      </c>
      <c r="N48" s="54" t="str">
        <f>IF(收藏进度!N48="","",收藏进度!N48)</f>
        <v/>
      </c>
    </row>
    <row r="49" spans="1:14" x14ac:dyDescent="0.15">
      <c r="A49" s="52" t="str">
        <f>IF(收藏进度!A49="","",收藏进度!A49)</f>
        <v>圣光术</v>
      </c>
      <c r="B49" s="52">
        <f>IF(收藏进度!B49="","",收藏进度!B49)</f>
        <v>4</v>
      </c>
      <c r="C49" s="52" t="str">
        <f t="shared" si="0"/>
        <v/>
      </c>
      <c r="D49" s="52" t="str">
        <f>IF(AND(COUNTIF(德鲁伊卡组!A:C,"# 2x ("&amp;K49&amp;") "&amp;A49)+COUNTIF(猎人卡组!A:C,"# 2x ("&amp;K49&amp;") "&amp;A49)+COUNTIF(法师卡组!A:C,"# 2x ("&amp;K49&amp;") "&amp;A49)+COUNTIF(圣骑士卡组!A:C,"# 2x ("&amp;K49&amp;") "&amp;A49)+COUNTIF(牧师卡组!A:C,"# 2x ("&amp;K49&amp;") "&amp;A49)+COUNTIF(潜行者卡组!A:C,"# 2x ("&amp;K49&amp;") "&amp;A49)+COUNTIF(萨满祭司卡组!A:C,"# 2x ("&amp;K49&amp;") "&amp;A49)+COUNTIF(术士卡组!A:C,"# 2x ("&amp;K49&amp;") "&amp;A49)+COUNTIF(战士卡组!A:C,"# 2x ("&amp;K49&amp;") "&amp;A49)=0,COUNTIF(单卡排行!A:J,A49)=0),IF(AND(COUNTIF(德鲁伊卡组!A:C,"# 1x ("&amp;K49&amp;") "&amp;A49)+COUNTIF(猎人卡组!A:C,"# 1x ("&amp;K49&amp;") "&amp;A49)+COUNTIF(法师卡组!A:C,"# 1x ("&amp;K49&amp;") "&amp;A49)+COUNTIF(圣骑士卡组!A:C,"# 1x ("&amp;K49&amp;") "&amp;A49)+COUNTIF(牧师卡组!A:C,"# 1x ("&amp;K49&amp;") "&amp;A49)+COUNTIF(潜行者卡组!A:C,"# 1x ("&amp;K49&amp;") "&amp;A49)+COUNTIF(萨满祭司卡组!A:C,"# 1x ("&amp;K49&amp;") "&amp;A49)+COUNTIF(术士卡组!A:C,"# 1x ("&amp;K49&amp;") "&amp;A49)+COUNTIF(战士卡组!A:C,"# 1x ("&amp;K49&amp;") "&amp;A49)=0,COUNTIF(单卡排行!A:J,A49&amp;"★")=0),"",1),2)</f>
        <v/>
      </c>
      <c r="E49" s="53" t="str">
        <f>IF(收藏进度!E49="","",收藏进度!E49)</f>
        <v>基本</v>
      </c>
      <c r="F49" s="53" t="str">
        <f>IF(收藏进度!F49="","",收藏进度!F49)</f>
        <v/>
      </c>
      <c r="G49" s="53" t="str">
        <f>IF(收藏进度!G49="","",收藏进度!G49)</f>
        <v>圣骑士</v>
      </c>
      <c r="H49" s="53" t="str">
        <f>IF(收藏进度!H49="","",收藏进度!H49)</f>
        <v>基础</v>
      </c>
      <c r="I49" s="53" t="str">
        <f>IF(收藏进度!I49="","",收藏进度!I49)</f>
        <v>法术</v>
      </c>
      <c r="J49" s="53" t="str">
        <f>IF(收藏进度!J49="","",收藏进度!J49)</f>
        <v/>
      </c>
      <c r="K49" s="53">
        <f>IF(收藏进度!K49="","",收藏进度!K49)</f>
        <v>2</v>
      </c>
      <c r="L49" s="53">
        <f>IF(收藏进度!L49="","",收藏进度!L49)</f>
        <v>0</v>
      </c>
      <c r="M49" s="53">
        <f>IF(收藏进度!M49="","",收藏进度!M49)</f>
        <v>0</v>
      </c>
      <c r="N49" s="54" t="str">
        <f>IF(收藏进度!N49="","",收藏进度!N49)</f>
        <v>恢复#6点生命值。</v>
      </c>
    </row>
    <row r="50" spans="1:14" x14ac:dyDescent="0.15">
      <c r="A50" s="52" t="str">
        <f>IF(收藏进度!A50="","",收藏进度!A50)</f>
        <v>愤怒之锤</v>
      </c>
      <c r="B50" s="52">
        <f>IF(收藏进度!B50="","",收藏进度!B50)</f>
        <v>4</v>
      </c>
      <c r="C50" s="52" t="str">
        <f t="shared" si="0"/>
        <v/>
      </c>
      <c r="D50" s="52" t="str">
        <f>IF(AND(COUNTIF(德鲁伊卡组!A:C,"# 2x ("&amp;K50&amp;") "&amp;A50)+COUNTIF(猎人卡组!A:C,"# 2x ("&amp;K50&amp;") "&amp;A50)+COUNTIF(法师卡组!A:C,"# 2x ("&amp;K50&amp;") "&amp;A50)+COUNTIF(圣骑士卡组!A:C,"# 2x ("&amp;K50&amp;") "&amp;A50)+COUNTIF(牧师卡组!A:C,"# 2x ("&amp;K50&amp;") "&amp;A50)+COUNTIF(潜行者卡组!A:C,"# 2x ("&amp;K50&amp;") "&amp;A50)+COUNTIF(萨满祭司卡组!A:C,"# 2x ("&amp;K50&amp;") "&amp;A50)+COUNTIF(术士卡组!A:C,"# 2x ("&amp;K50&amp;") "&amp;A50)+COUNTIF(战士卡组!A:C,"# 2x ("&amp;K50&amp;") "&amp;A50)=0,COUNTIF(单卡排行!A:J,A50)=0),IF(AND(COUNTIF(德鲁伊卡组!A:C,"# 1x ("&amp;K50&amp;") "&amp;A50)+COUNTIF(猎人卡组!A:C,"# 1x ("&amp;K50&amp;") "&amp;A50)+COUNTIF(法师卡组!A:C,"# 1x ("&amp;K50&amp;") "&amp;A50)+COUNTIF(圣骑士卡组!A:C,"# 1x ("&amp;K50&amp;") "&amp;A50)+COUNTIF(牧师卡组!A:C,"# 1x ("&amp;K50&amp;") "&amp;A50)+COUNTIF(潜行者卡组!A:C,"# 1x ("&amp;K50&amp;") "&amp;A50)+COUNTIF(萨满祭司卡组!A:C,"# 1x ("&amp;K50&amp;") "&amp;A50)+COUNTIF(术士卡组!A:C,"# 1x ("&amp;K50&amp;") "&amp;A50)+COUNTIF(战士卡组!A:C,"# 1x ("&amp;K50&amp;") "&amp;A50)=0,COUNTIF(单卡排行!A:J,A50&amp;"★")=0),"",1),2)</f>
        <v/>
      </c>
      <c r="E50" s="53" t="str">
        <f>IF(收藏进度!E50="","",收藏进度!E50)</f>
        <v>基本</v>
      </c>
      <c r="F50" s="53" t="str">
        <f>IF(收藏进度!F50="","",收藏进度!F50)</f>
        <v/>
      </c>
      <c r="G50" s="53" t="str">
        <f>IF(收藏进度!G50="","",收藏进度!G50)</f>
        <v>圣骑士</v>
      </c>
      <c r="H50" s="53" t="str">
        <f>IF(收藏进度!H50="","",收藏进度!H50)</f>
        <v>基础</v>
      </c>
      <c r="I50" s="53" t="str">
        <f>IF(收藏进度!I50="","",收藏进度!I50)</f>
        <v>法术</v>
      </c>
      <c r="J50" s="53" t="str">
        <f>IF(收藏进度!J50="","",收藏进度!J50)</f>
        <v/>
      </c>
      <c r="K50" s="53">
        <f>IF(收藏进度!K50="","",收藏进度!K50)</f>
        <v>4</v>
      </c>
      <c r="L50" s="53">
        <f>IF(收藏进度!L50="","",收藏进度!L50)</f>
        <v>0</v>
      </c>
      <c r="M50" s="53">
        <f>IF(收藏进度!M50="","",收藏进度!M50)</f>
        <v>0</v>
      </c>
      <c r="N50" s="54" t="str">
        <f>IF(收藏进度!N50="","",收藏进度!N50)</f>
        <v>造成3点伤害。抽一张牌。</v>
      </c>
    </row>
    <row r="51" spans="1:14" x14ac:dyDescent="0.15">
      <c r="A51" s="52" t="str">
        <f>IF(收藏进度!A51="","",收藏进度!A51)</f>
        <v>奉献</v>
      </c>
      <c r="B51" s="52">
        <f>IF(收藏进度!B51="","",收藏进度!B51)</f>
        <v>4</v>
      </c>
      <c r="C51" s="52" t="str">
        <f t="shared" si="0"/>
        <v/>
      </c>
      <c r="D51" s="52">
        <f>IF(AND(COUNTIF(德鲁伊卡组!A:C,"# 2x ("&amp;K51&amp;") "&amp;A51)+COUNTIF(猎人卡组!A:C,"# 2x ("&amp;K51&amp;") "&amp;A51)+COUNTIF(法师卡组!A:C,"# 2x ("&amp;K51&amp;") "&amp;A51)+COUNTIF(圣骑士卡组!A:C,"# 2x ("&amp;K51&amp;") "&amp;A51)+COUNTIF(牧师卡组!A:C,"# 2x ("&amp;K51&amp;") "&amp;A51)+COUNTIF(潜行者卡组!A:C,"# 2x ("&amp;K51&amp;") "&amp;A51)+COUNTIF(萨满祭司卡组!A:C,"# 2x ("&amp;K51&amp;") "&amp;A51)+COUNTIF(术士卡组!A:C,"# 2x ("&amp;K51&amp;") "&amp;A51)+COUNTIF(战士卡组!A:C,"# 2x ("&amp;K51&amp;") "&amp;A51)=0,COUNTIF(单卡排行!A:J,A51)=0),IF(AND(COUNTIF(德鲁伊卡组!A:C,"# 1x ("&amp;K51&amp;") "&amp;A51)+COUNTIF(猎人卡组!A:C,"# 1x ("&amp;K51&amp;") "&amp;A51)+COUNTIF(法师卡组!A:C,"# 1x ("&amp;K51&amp;") "&amp;A51)+COUNTIF(圣骑士卡组!A:C,"# 1x ("&amp;K51&amp;") "&amp;A51)+COUNTIF(牧师卡组!A:C,"# 1x ("&amp;K51&amp;") "&amp;A51)+COUNTIF(潜行者卡组!A:C,"# 1x ("&amp;K51&amp;") "&amp;A51)+COUNTIF(萨满祭司卡组!A:C,"# 1x ("&amp;K51&amp;") "&amp;A51)+COUNTIF(术士卡组!A:C,"# 1x ("&amp;K51&amp;") "&amp;A51)+COUNTIF(战士卡组!A:C,"# 1x ("&amp;K51&amp;") "&amp;A51)=0,COUNTIF(单卡排行!A:J,A51&amp;"★")=0),"",1),2)</f>
        <v>2</v>
      </c>
      <c r="E51" s="53" t="str">
        <f>IF(收藏进度!E51="","",收藏进度!E51)</f>
        <v>基本</v>
      </c>
      <c r="F51" s="53" t="str">
        <f>IF(收藏进度!F51="","",收藏进度!F51)</f>
        <v/>
      </c>
      <c r="G51" s="53" t="str">
        <f>IF(收藏进度!G51="","",收藏进度!G51)</f>
        <v>圣骑士</v>
      </c>
      <c r="H51" s="53" t="str">
        <f>IF(收藏进度!H51="","",收藏进度!H51)</f>
        <v>基础</v>
      </c>
      <c r="I51" s="53" t="str">
        <f>IF(收藏进度!I51="","",收藏进度!I51)</f>
        <v>法术</v>
      </c>
      <c r="J51" s="53" t="str">
        <f>IF(收藏进度!J51="","",收藏进度!J51)</f>
        <v/>
      </c>
      <c r="K51" s="53">
        <f>IF(收藏进度!K51="","",收藏进度!K51)</f>
        <v>4</v>
      </c>
      <c r="L51" s="53">
        <f>IF(收藏进度!L51="","",收藏进度!L51)</f>
        <v>0</v>
      </c>
      <c r="M51" s="53">
        <f>IF(收藏进度!M51="","",收藏进度!M51)</f>
        <v>0</v>
      </c>
      <c r="N51" s="54" t="str">
        <f>IF(收藏进度!N51="","",收藏进度!N51)</f>
        <v>对所有敌人造成2点伤害。</v>
      </c>
    </row>
    <row r="52" spans="1:14" x14ac:dyDescent="0.15">
      <c r="A52" s="52" t="str">
        <f>IF(收藏进度!A52="","",收藏进度!A52)</f>
        <v>王者祝福</v>
      </c>
      <c r="B52" s="52">
        <f>IF(收藏进度!B52="","",收藏进度!B52)</f>
        <v>4</v>
      </c>
      <c r="C52" s="52" t="str">
        <f t="shared" si="0"/>
        <v/>
      </c>
      <c r="D52" s="52">
        <f>IF(AND(COUNTIF(德鲁伊卡组!A:C,"# 2x ("&amp;K52&amp;") "&amp;A52)+COUNTIF(猎人卡组!A:C,"# 2x ("&amp;K52&amp;") "&amp;A52)+COUNTIF(法师卡组!A:C,"# 2x ("&amp;K52&amp;") "&amp;A52)+COUNTIF(圣骑士卡组!A:C,"# 2x ("&amp;K52&amp;") "&amp;A52)+COUNTIF(牧师卡组!A:C,"# 2x ("&amp;K52&amp;") "&amp;A52)+COUNTIF(潜行者卡组!A:C,"# 2x ("&amp;K52&amp;") "&amp;A52)+COUNTIF(萨满祭司卡组!A:C,"# 2x ("&amp;K52&amp;") "&amp;A52)+COUNTIF(术士卡组!A:C,"# 2x ("&amp;K52&amp;") "&amp;A52)+COUNTIF(战士卡组!A:C,"# 2x ("&amp;K52&amp;") "&amp;A52)=0,COUNTIF(单卡排行!A:J,A52)=0),IF(AND(COUNTIF(德鲁伊卡组!A:C,"# 1x ("&amp;K52&amp;") "&amp;A52)+COUNTIF(猎人卡组!A:C,"# 1x ("&amp;K52&amp;") "&amp;A52)+COUNTIF(法师卡组!A:C,"# 1x ("&amp;K52&amp;") "&amp;A52)+COUNTIF(圣骑士卡组!A:C,"# 1x ("&amp;K52&amp;") "&amp;A52)+COUNTIF(牧师卡组!A:C,"# 1x ("&amp;K52&amp;") "&amp;A52)+COUNTIF(潜行者卡组!A:C,"# 1x ("&amp;K52&amp;") "&amp;A52)+COUNTIF(萨满祭司卡组!A:C,"# 1x ("&amp;K52&amp;") "&amp;A52)+COUNTIF(术士卡组!A:C,"# 1x ("&amp;K52&amp;") "&amp;A52)+COUNTIF(战士卡组!A:C,"# 1x ("&amp;K52&amp;") "&amp;A52)=0,COUNTIF(单卡排行!A:J,A52&amp;"★")=0),"",1),2)</f>
        <v>2</v>
      </c>
      <c r="E52" s="53" t="str">
        <f>IF(收藏进度!E52="","",收藏进度!E52)</f>
        <v>基本</v>
      </c>
      <c r="F52" s="53" t="str">
        <f>IF(收藏进度!F52="","",收藏进度!F52)</f>
        <v/>
      </c>
      <c r="G52" s="53" t="str">
        <f>IF(收藏进度!G52="","",收藏进度!G52)</f>
        <v>圣骑士</v>
      </c>
      <c r="H52" s="53" t="str">
        <f>IF(收藏进度!H52="","",收藏进度!H52)</f>
        <v>基础</v>
      </c>
      <c r="I52" s="53" t="str">
        <f>IF(收藏进度!I52="","",收藏进度!I52)</f>
        <v>法术</v>
      </c>
      <c r="J52" s="53" t="str">
        <f>IF(收藏进度!J52="","",收藏进度!J52)</f>
        <v/>
      </c>
      <c r="K52" s="53">
        <f>IF(收藏进度!K52="","",收藏进度!K52)</f>
        <v>4</v>
      </c>
      <c r="L52" s="53">
        <f>IF(收藏进度!L52="","",收藏进度!L52)</f>
        <v>0</v>
      </c>
      <c r="M52" s="53">
        <f>IF(收藏进度!M52="","",收藏进度!M52)</f>
        <v>0</v>
      </c>
      <c r="N52" s="54" t="str">
        <f>IF(收藏进度!N52="","",收藏进度!N52)</f>
        <v>使一个随从获得+4/+4。（+4攻击力/+4生命值）</v>
      </c>
    </row>
    <row r="53" spans="1:14" x14ac:dyDescent="0.15">
      <c r="A53" s="52" t="str">
        <f>IF(收藏进度!A53="","",收藏进度!A53)</f>
        <v>真银圣剑</v>
      </c>
      <c r="B53" s="52">
        <f>IF(收藏进度!B53="","",收藏进度!B53)</f>
        <v>4</v>
      </c>
      <c r="C53" s="52" t="str">
        <f t="shared" si="0"/>
        <v/>
      </c>
      <c r="D53" s="52">
        <f>IF(AND(COUNTIF(德鲁伊卡组!A:C,"# 2x ("&amp;K53&amp;") "&amp;A53)+COUNTIF(猎人卡组!A:C,"# 2x ("&amp;K53&amp;") "&amp;A53)+COUNTIF(法师卡组!A:C,"# 2x ("&amp;K53&amp;") "&amp;A53)+COUNTIF(圣骑士卡组!A:C,"# 2x ("&amp;K53&amp;") "&amp;A53)+COUNTIF(牧师卡组!A:C,"# 2x ("&amp;K53&amp;") "&amp;A53)+COUNTIF(潜行者卡组!A:C,"# 2x ("&amp;K53&amp;") "&amp;A53)+COUNTIF(萨满祭司卡组!A:C,"# 2x ("&amp;K53&amp;") "&amp;A53)+COUNTIF(术士卡组!A:C,"# 2x ("&amp;K53&amp;") "&amp;A53)+COUNTIF(战士卡组!A:C,"# 2x ("&amp;K53&amp;") "&amp;A53)=0,COUNTIF(单卡排行!A:J,A53)=0),IF(AND(COUNTIF(德鲁伊卡组!A:C,"# 1x ("&amp;K53&amp;") "&amp;A53)+COUNTIF(猎人卡组!A:C,"# 1x ("&amp;K53&amp;") "&amp;A53)+COUNTIF(法师卡组!A:C,"# 1x ("&amp;K53&amp;") "&amp;A53)+COUNTIF(圣骑士卡组!A:C,"# 1x ("&amp;K53&amp;") "&amp;A53)+COUNTIF(牧师卡组!A:C,"# 1x ("&amp;K53&amp;") "&amp;A53)+COUNTIF(潜行者卡组!A:C,"# 1x ("&amp;K53&amp;") "&amp;A53)+COUNTIF(萨满祭司卡组!A:C,"# 1x ("&amp;K53&amp;") "&amp;A53)+COUNTIF(术士卡组!A:C,"# 1x ("&amp;K53&amp;") "&amp;A53)+COUNTIF(战士卡组!A:C,"# 1x ("&amp;K53&amp;") "&amp;A53)=0,COUNTIF(单卡排行!A:J,A53&amp;"★")=0),"",1),2)</f>
        <v>2</v>
      </c>
      <c r="E53" s="53" t="str">
        <f>IF(收藏进度!E53="","",收藏进度!E53)</f>
        <v>基本</v>
      </c>
      <c r="F53" s="53" t="str">
        <f>IF(收藏进度!F53="","",收藏进度!F53)</f>
        <v/>
      </c>
      <c r="G53" s="53" t="str">
        <f>IF(收藏进度!G53="","",收藏进度!G53)</f>
        <v>圣骑士</v>
      </c>
      <c r="H53" s="53" t="str">
        <f>IF(收藏进度!H53="","",收藏进度!H53)</f>
        <v>基础</v>
      </c>
      <c r="I53" s="53" t="str">
        <f>IF(收藏进度!I53="","",收藏进度!I53)</f>
        <v>武器</v>
      </c>
      <c r="J53" s="53" t="str">
        <f>IF(收藏进度!J53="","",收藏进度!J53)</f>
        <v/>
      </c>
      <c r="K53" s="53">
        <f>IF(收藏进度!K53="","",收藏进度!K53)</f>
        <v>4</v>
      </c>
      <c r="L53" s="53">
        <f>IF(收藏进度!L53="","",收藏进度!L53)</f>
        <v>4</v>
      </c>
      <c r="M53" s="53">
        <f>IF(收藏进度!M53="","",收藏进度!M53)</f>
        <v>0</v>
      </c>
      <c r="N53" s="54" t="str">
        <f>IF(收藏进度!N53="","",收藏进度!N53)</f>
        <v>每当你的英雄进攻，便为其恢复#2点生命值。</v>
      </c>
    </row>
    <row r="54" spans="1:14" x14ac:dyDescent="0.15">
      <c r="A54" s="52" t="str">
        <f>IF(收藏进度!A54="","",收藏进度!A54)</f>
        <v>列王守卫</v>
      </c>
      <c r="B54" s="52">
        <f>IF(收藏进度!B54="","",收藏进度!B54)</f>
        <v>4</v>
      </c>
      <c r="C54" s="52" t="str">
        <f t="shared" si="0"/>
        <v/>
      </c>
      <c r="D54" s="52" t="str">
        <f>IF(AND(COUNTIF(德鲁伊卡组!A:C,"# 2x ("&amp;K54&amp;") "&amp;A54)+COUNTIF(猎人卡组!A:C,"# 2x ("&amp;K54&amp;") "&amp;A54)+COUNTIF(法师卡组!A:C,"# 2x ("&amp;K54&amp;") "&amp;A54)+COUNTIF(圣骑士卡组!A:C,"# 2x ("&amp;K54&amp;") "&amp;A54)+COUNTIF(牧师卡组!A:C,"# 2x ("&amp;K54&amp;") "&amp;A54)+COUNTIF(潜行者卡组!A:C,"# 2x ("&amp;K54&amp;") "&amp;A54)+COUNTIF(萨满祭司卡组!A:C,"# 2x ("&amp;K54&amp;") "&amp;A54)+COUNTIF(术士卡组!A:C,"# 2x ("&amp;K54&amp;") "&amp;A54)+COUNTIF(战士卡组!A:C,"# 2x ("&amp;K54&amp;") "&amp;A54)=0,COUNTIF(单卡排行!A:J,A54)=0),IF(AND(COUNTIF(德鲁伊卡组!A:C,"# 1x ("&amp;K54&amp;") "&amp;A54)+COUNTIF(猎人卡组!A:C,"# 1x ("&amp;K54&amp;") "&amp;A54)+COUNTIF(法师卡组!A:C,"# 1x ("&amp;K54&amp;") "&amp;A54)+COUNTIF(圣骑士卡组!A:C,"# 1x ("&amp;K54&amp;") "&amp;A54)+COUNTIF(牧师卡组!A:C,"# 1x ("&amp;K54&amp;") "&amp;A54)+COUNTIF(潜行者卡组!A:C,"# 1x ("&amp;K54&amp;") "&amp;A54)+COUNTIF(萨满祭司卡组!A:C,"# 1x ("&amp;K54&amp;") "&amp;A54)+COUNTIF(术士卡组!A:C,"# 1x ("&amp;K54&amp;") "&amp;A54)+COUNTIF(战士卡组!A:C,"# 1x ("&amp;K54&amp;") "&amp;A54)=0,COUNTIF(单卡排行!A:J,A54&amp;"★")=0),"",1),2)</f>
        <v/>
      </c>
      <c r="E54" s="53" t="str">
        <f>IF(收藏进度!E54="","",收藏进度!E54)</f>
        <v>基本</v>
      </c>
      <c r="F54" s="53" t="str">
        <f>IF(收藏进度!F54="","",收藏进度!F54)</f>
        <v/>
      </c>
      <c r="G54" s="53" t="str">
        <f>IF(收藏进度!G54="","",收藏进度!G54)</f>
        <v>圣骑士</v>
      </c>
      <c r="H54" s="53" t="str">
        <f>IF(收藏进度!H54="","",收藏进度!H54)</f>
        <v>基础</v>
      </c>
      <c r="I54" s="53" t="str">
        <f>IF(收藏进度!I54="","",收藏进度!I54)</f>
        <v>随从</v>
      </c>
      <c r="J54" s="53" t="str">
        <f>IF(收藏进度!J54="","",收藏进度!J54)</f>
        <v/>
      </c>
      <c r="K54" s="53">
        <f>IF(收藏进度!K54="","",收藏进度!K54)</f>
        <v>7</v>
      </c>
      <c r="L54" s="53">
        <f>IF(收藏进度!L54="","",收藏进度!L54)</f>
        <v>5</v>
      </c>
      <c r="M54" s="53">
        <f>IF(收藏进度!M54="","",收藏进度!M54)</f>
        <v>6</v>
      </c>
      <c r="N54" s="54" t="str">
        <f>IF(收藏进度!N54="","",收藏进度!N54)</f>
        <v>战吼：为你的英雄恢复#6点生命值。</v>
      </c>
    </row>
    <row r="55" spans="1:14" x14ac:dyDescent="0.15">
      <c r="A55" s="52" t="str">
        <f>IF(收藏进度!A55="","",收藏进度!A55)</f>
        <v>北郡牧师</v>
      </c>
      <c r="B55" s="52">
        <f>IF(收藏进度!B55="","",收藏进度!B55)</f>
        <v>4</v>
      </c>
      <c r="C55" s="52" t="str">
        <f t="shared" si="0"/>
        <v/>
      </c>
      <c r="D55" s="52">
        <f>IF(AND(COUNTIF(德鲁伊卡组!A:C,"# 2x ("&amp;K55&amp;") "&amp;A55)+COUNTIF(猎人卡组!A:C,"# 2x ("&amp;K55&amp;") "&amp;A55)+COUNTIF(法师卡组!A:C,"# 2x ("&amp;K55&amp;") "&amp;A55)+COUNTIF(圣骑士卡组!A:C,"# 2x ("&amp;K55&amp;") "&amp;A55)+COUNTIF(牧师卡组!A:C,"# 2x ("&amp;K55&amp;") "&amp;A55)+COUNTIF(潜行者卡组!A:C,"# 2x ("&amp;K55&amp;") "&amp;A55)+COUNTIF(萨满祭司卡组!A:C,"# 2x ("&amp;K55&amp;") "&amp;A55)+COUNTIF(术士卡组!A:C,"# 2x ("&amp;K55&amp;") "&amp;A55)+COUNTIF(战士卡组!A:C,"# 2x ("&amp;K55&amp;") "&amp;A55)=0,COUNTIF(单卡排行!A:J,A55)=0),IF(AND(COUNTIF(德鲁伊卡组!A:C,"# 1x ("&amp;K55&amp;") "&amp;A55)+COUNTIF(猎人卡组!A:C,"# 1x ("&amp;K55&amp;") "&amp;A55)+COUNTIF(法师卡组!A:C,"# 1x ("&amp;K55&amp;") "&amp;A55)+COUNTIF(圣骑士卡组!A:C,"# 1x ("&amp;K55&amp;") "&amp;A55)+COUNTIF(牧师卡组!A:C,"# 1x ("&amp;K55&amp;") "&amp;A55)+COUNTIF(潜行者卡组!A:C,"# 1x ("&amp;K55&amp;") "&amp;A55)+COUNTIF(萨满祭司卡组!A:C,"# 1x ("&amp;K55&amp;") "&amp;A55)+COUNTIF(术士卡组!A:C,"# 1x ("&amp;K55&amp;") "&amp;A55)+COUNTIF(战士卡组!A:C,"# 1x ("&amp;K55&amp;") "&amp;A55)=0,COUNTIF(单卡排行!A:J,A55&amp;"★")=0),"",1),2)</f>
        <v>2</v>
      </c>
      <c r="E55" s="53" t="str">
        <f>IF(收藏进度!E55="","",收藏进度!E55)</f>
        <v>基本</v>
      </c>
      <c r="F55" s="53" t="str">
        <f>IF(收藏进度!F55="","",收藏进度!F55)</f>
        <v/>
      </c>
      <c r="G55" s="53" t="str">
        <f>IF(收藏进度!G55="","",收藏进度!G55)</f>
        <v>牧师</v>
      </c>
      <c r="H55" s="53" t="str">
        <f>IF(收藏进度!H55="","",收藏进度!H55)</f>
        <v>基础</v>
      </c>
      <c r="I55" s="53" t="str">
        <f>IF(收藏进度!I55="","",收藏进度!I55)</f>
        <v>随从</v>
      </c>
      <c r="J55" s="53" t="str">
        <f>IF(收藏进度!J55="","",收藏进度!J55)</f>
        <v/>
      </c>
      <c r="K55" s="53">
        <f>IF(收藏进度!K55="","",收藏进度!K55)</f>
        <v>1</v>
      </c>
      <c r="L55" s="53">
        <f>IF(收藏进度!L55="","",收藏进度!L55)</f>
        <v>1</v>
      </c>
      <c r="M55" s="53">
        <f>IF(收藏进度!M55="","",收藏进度!M55)</f>
        <v>3</v>
      </c>
      <c r="N55" s="54" t="str">
        <f>IF(收藏进度!N55="","",收藏进度!N55)</f>
        <v>每当一个随从获得治疗时，抽一张牌。</v>
      </c>
    </row>
    <row r="56" spans="1:14" x14ac:dyDescent="0.15">
      <c r="A56" s="52" t="str">
        <f>IF(收藏进度!A56="","",收藏进度!A56)</f>
        <v>神圣惩击</v>
      </c>
      <c r="B56" s="52">
        <f>IF(收藏进度!B56="","",收藏进度!B56)</f>
        <v>4</v>
      </c>
      <c r="C56" s="52" t="str">
        <f t="shared" si="0"/>
        <v/>
      </c>
      <c r="D56" s="52" t="str">
        <f>IF(AND(COUNTIF(德鲁伊卡组!A:C,"# 2x ("&amp;K56&amp;") "&amp;A56)+COUNTIF(猎人卡组!A:C,"# 2x ("&amp;K56&amp;") "&amp;A56)+COUNTIF(法师卡组!A:C,"# 2x ("&amp;K56&amp;") "&amp;A56)+COUNTIF(圣骑士卡组!A:C,"# 2x ("&amp;K56&amp;") "&amp;A56)+COUNTIF(牧师卡组!A:C,"# 2x ("&amp;K56&amp;") "&amp;A56)+COUNTIF(潜行者卡组!A:C,"# 2x ("&amp;K56&amp;") "&amp;A56)+COUNTIF(萨满祭司卡组!A:C,"# 2x ("&amp;K56&amp;") "&amp;A56)+COUNTIF(术士卡组!A:C,"# 2x ("&amp;K56&amp;") "&amp;A56)+COUNTIF(战士卡组!A:C,"# 2x ("&amp;K56&amp;") "&amp;A56)=0,COUNTIF(单卡排行!A:J,A56)=0),IF(AND(COUNTIF(德鲁伊卡组!A:C,"# 1x ("&amp;K56&amp;") "&amp;A56)+COUNTIF(猎人卡组!A:C,"# 1x ("&amp;K56&amp;") "&amp;A56)+COUNTIF(法师卡组!A:C,"# 1x ("&amp;K56&amp;") "&amp;A56)+COUNTIF(圣骑士卡组!A:C,"# 1x ("&amp;K56&amp;") "&amp;A56)+COUNTIF(牧师卡组!A:C,"# 1x ("&amp;K56&amp;") "&amp;A56)+COUNTIF(潜行者卡组!A:C,"# 1x ("&amp;K56&amp;") "&amp;A56)+COUNTIF(萨满祭司卡组!A:C,"# 1x ("&amp;K56&amp;") "&amp;A56)+COUNTIF(术士卡组!A:C,"# 1x ("&amp;K56&amp;") "&amp;A56)+COUNTIF(战士卡组!A:C,"# 1x ("&amp;K56&amp;") "&amp;A56)=0,COUNTIF(单卡排行!A:J,A56&amp;"★")=0),"",1),2)</f>
        <v/>
      </c>
      <c r="E56" s="53" t="str">
        <f>IF(收藏进度!E56="","",收藏进度!E56)</f>
        <v>基本</v>
      </c>
      <c r="F56" s="53" t="str">
        <f>IF(收藏进度!F56="","",收藏进度!F56)</f>
        <v/>
      </c>
      <c r="G56" s="53" t="str">
        <f>IF(收藏进度!G56="","",收藏进度!G56)</f>
        <v>牧师</v>
      </c>
      <c r="H56" s="53" t="str">
        <f>IF(收藏进度!H56="","",收藏进度!H56)</f>
        <v>基础</v>
      </c>
      <c r="I56" s="53" t="str">
        <f>IF(收藏进度!I56="","",收藏进度!I56)</f>
        <v>法术</v>
      </c>
      <c r="J56" s="53" t="str">
        <f>IF(收藏进度!J56="","",收藏进度!J56)</f>
        <v/>
      </c>
      <c r="K56" s="53">
        <f>IF(收藏进度!K56="","",收藏进度!K56)</f>
        <v>1</v>
      </c>
      <c r="L56" s="53">
        <f>IF(收藏进度!L56="","",收藏进度!L56)</f>
        <v>0</v>
      </c>
      <c r="M56" s="53">
        <f>IF(收藏进度!M56="","",收藏进度!M56)</f>
        <v>0</v>
      </c>
      <c r="N56" s="54" t="str">
        <f>IF(收藏进度!N56="","",收藏进度!N56)</f>
        <v>造成2点伤害。</v>
      </c>
    </row>
    <row r="57" spans="1:14" x14ac:dyDescent="0.15">
      <c r="A57" s="52" t="str">
        <f>IF(收藏进度!A57="","",收藏进度!A57)</f>
        <v>心灵视界</v>
      </c>
      <c r="B57" s="52">
        <f>IF(收藏进度!B57="","",收藏进度!B57)</f>
        <v>4</v>
      </c>
      <c r="C57" s="52" t="str">
        <f t="shared" si="0"/>
        <v/>
      </c>
      <c r="D57" s="52" t="str">
        <f>IF(AND(COUNTIF(德鲁伊卡组!A:C,"# 2x ("&amp;K57&amp;") "&amp;A57)+COUNTIF(猎人卡组!A:C,"# 2x ("&amp;K57&amp;") "&amp;A57)+COUNTIF(法师卡组!A:C,"# 2x ("&amp;K57&amp;") "&amp;A57)+COUNTIF(圣骑士卡组!A:C,"# 2x ("&amp;K57&amp;") "&amp;A57)+COUNTIF(牧师卡组!A:C,"# 2x ("&amp;K57&amp;") "&amp;A57)+COUNTIF(潜行者卡组!A:C,"# 2x ("&amp;K57&amp;") "&amp;A57)+COUNTIF(萨满祭司卡组!A:C,"# 2x ("&amp;K57&amp;") "&amp;A57)+COUNTIF(术士卡组!A:C,"# 2x ("&amp;K57&amp;") "&amp;A57)+COUNTIF(战士卡组!A:C,"# 2x ("&amp;K57&amp;") "&amp;A57)=0,COUNTIF(单卡排行!A:J,A57)=0),IF(AND(COUNTIF(德鲁伊卡组!A:C,"# 1x ("&amp;K57&amp;") "&amp;A57)+COUNTIF(猎人卡组!A:C,"# 1x ("&amp;K57&amp;") "&amp;A57)+COUNTIF(法师卡组!A:C,"# 1x ("&amp;K57&amp;") "&amp;A57)+COUNTIF(圣骑士卡组!A:C,"# 1x ("&amp;K57&amp;") "&amp;A57)+COUNTIF(牧师卡组!A:C,"# 1x ("&amp;K57&amp;") "&amp;A57)+COUNTIF(潜行者卡组!A:C,"# 1x ("&amp;K57&amp;") "&amp;A57)+COUNTIF(萨满祭司卡组!A:C,"# 1x ("&amp;K57&amp;") "&amp;A57)+COUNTIF(术士卡组!A:C,"# 1x ("&amp;K57&amp;") "&amp;A57)+COUNTIF(战士卡组!A:C,"# 1x ("&amp;K57&amp;") "&amp;A57)=0,COUNTIF(单卡排行!A:J,A57&amp;"★")=0),"",1),2)</f>
        <v/>
      </c>
      <c r="E57" s="53" t="str">
        <f>IF(收藏进度!E57="","",收藏进度!E57)</f>
        <v>基本</v>
      </c>
      <c r="F57" s="53" t="str">
        <f>IF(收藏进度!F57="","",收藏进度!F57)</f>
        <v/>
      </c>
      <c r="G57" s="53" t="str">
        <f>IF(收藏进度!G57="","",收藏进度!G57)</f>
        <v>牧师</v>
      </c>
      <c r="H57" s="53" t="str">
        <f>IF(收藏进度!H57="","",收藏进度!H57)</f>
        <v>基础</v>
      </c>
      <c r="I57" s="53" t="str">
        <f>IF(收藏进度!I57="","",收藏进度!I57)</f>
        <v>法术</v>
      </c>
      <c r="J57" s="53" t="str">
        <f>IF(收藏进度!J57="","",收藏进度!J57)</f>
        <v/>
      </c>
      <c r="K57" s="53">
        <f>IF(收藏进度!K57="","",收藏进度!K57)</f>
        <v>1</v>
      </c>
      <c r="L57" s="53">
        <f>IF(收藏进度!L57="","",收藏进度!L57)</f>
        <v>0</v>
      </c>
      <c r="M57" s="53">
        <f>IF(收藏进度!M57="","",收藏进度!M57)</f>
        <v>0</v>
      </c>
      <c r="N57" s="54" t="str">
        <f>IF(收藏进度!N57="","",收藏进度!N57)</f>
        <v>随机复制对手手牌中的一张牌，将其置入你的手牌。</v>
      </c>
    </row>
    <row r="58" spans="1:14" x14ac:dyDescent="0.15">
      <c r="A58" s="52" t="str">
        <f>IF(收藏进度!A58="","",收藏进度!A58)</f>
        <v>真言术：盾</v>
      </c>
      <c r="B58" s="52">
        <f>IF(收藏进度!B58="","",收藏进度!B58)</f>
        <v>4</v>
      </c>
      <c r="C58" s="52" t="str">
        <f t="shared" si="0"/>
        <v/>
      </c>
      <c r="D58" s="52">
        <f>IF(AND(COUNTIF(德鲁伊卡组!A:C,"# 2x ("&amp;K58&amp;") "&amp;A58)+COUNTIF(猎人卡组!A:C,"# 2x ("&amp;K58&amp;") "&amp;A58)+COUNTIF(法师卡组!A:C,"# 2x ("&amp;K58&amp;") "&amp;A58)+COUNTIF(圣骑士卡组!A:C,"# 2x ("&amp;K58&amp;") "&amp;A58)+COUNTIF(牧师卡组!A:C,"# 2x ("&amp;K58&amp;") "&amp;A58)+COUNTIF(潜行者卡组!A:C,"# 2x ("&amp;K58&amp;") "&amp;A58)+COUNTIF(萨满祭司卡组!A:C,"# 2x ("&amp;K58&amp;") "&amp;A58)+COUNTIF(术士卡组!A:C,"# 2x ("&amp;K58&amp;") "&amp;A58)+COUNTIF(战士卡组!A:C,"# 2x ("&amp;K58&amp;") "&amp;A58)=0,COUNTIF(单卡排行!A:J,A58)=0),IF(AND(COUNTIF(德鲁伊卡组!A:C,"# 1x ("&amp;K58&amp;") "&amp;A58)+COUNTIF(猎人卡组!A:C,"# 1x ("&amp;K58&amp;") "&amp;A58)+COUNTIF(法师卡组!A:C,"# 1x ("&amp;K58&amp;") "&amp;A58)+COUNTIF(圣骑士卡组!A:C,"# 1x ("&amp;K58&amp;") "&amp;A58)+COUNTIF(牧师卡组!A:C,"# 1x ("&amp;K58&amp;") "&amp;A58)+COUNTIF(潜行者卡组!A:C,"# 1x ("&amp;K58&amp;") "&amp;A58)+COUNTIF(萨满祭司卡组!A:C,"# 1x ("&amp;K58&amp;") "&amp;A58)+COUNTIF(术士卡组!A:C,"# 1x ("&amp;K58&amp;") "&amp;A58)+COUNTIF(战士卡组!A:C,"# 1x ("&amp;K58&amp;") "&amp;A58)=0,COUNTIF(单卡排行!A:J,A58&amp;"★")=0),"",1),2)</f>
        <v>2</v>
      </c>
      <c r="E58" s="53" t="str">
        <f>IF(收藏进度!E58="","",收藏进度!E58)</f>
        <v>基本</v>
      </c>
      <c r="F58" s="53" t="str">
        <f>IF(收藏进度!F58="","",收藏进度!F58)</f>
        <v/>
      </c>
      <c r="G58" s="53" t="str">
        <f>IF(收藏进度!G58="","",收藏进度!G58)</f>
        <v>牧师</v>
      </c>
      <c r="H58" s="53" t="str">
        <f>IF(收藏进度!H58="","",收藏进度!H58)</f>
        <v>基础</v>
      </c>
      <c r="I58" s="53" t="str">
        <f>IF(收藏进度!I58="","",收藏进度!I58)</f>
        <v>法术</v>
      </c>
      <c r="J58" s="53" t="str">
        <f>IF(收藏进度!J58="","",收藏进度!J58)</f>
        <v/>
      </c>
      <c r="K58" s="53">
        <f>IF(收藏进度!K58="","",收藏进度!K58)</f>
        <v>1</v>
      </c>
      <c r="L58" s="53">
        <f>IF(收藏进度!L58="","",收藏进度!L58)</f>
        <v>0</v>
      </c>
      <c r="M58" s="53">
        <f>IF(收藏进度!M58="","",收藏进度!M58)</f>
        <v>0</v>
      </c>
      <c r="N58" s="54" t="str">
        <f>IF(收藏进度!N58="","",收藏进度!N58)</f>
        <v>使一个随从获得+2生命值。
抽一张牌。</v>
      </c>
    </row>
    <row r="59" spans="1:14" x14ac:dyDescent="0.15">
      <c r="A59" s="52" t="str">
        <f>IF(收藏进度!A59="","",收藏进度!A59)</f>
        <v>暗言术：痛</v>
      </c>
      <c r="B59" s="52">
        <f>IF(收藏进度!B59="","",收藏进度!B59)</f>
        <v>4</v>
      </c>
      <c r="C59" s="52" t="str">
        <f t="shared" si="0"/>
        <v/>
      </c>
      <c r="D59" s="52">
        <f>IF(AND(COUNTIF(德鲁伊卡组!A:C,"# 2x ("&amp;K59&amp;") "&amp;A59)+COUNTIF(猎人卡组!A:C,"# 2x ("&amp;K59&amp;") "&amp;A59)+COUNTIF(法师卡组!A:C,"# 2x ("&amp;K59&amp;") "&amp;A59)+COUNTIF(圣骑士卡组!A:C,"# 2x ("&amp;K59&amp;") "&amp;A59)+COUNTIF(牧师卡组!A:C,"# 2x ("&amp;K59&amp;") "&amp;A59)+COUNTIF(潜行者卡组!A:C,"# 2x ("&amp;K59&amp;") "&amp;A59)+COUNTIF(萨满祭司卡组!A:C,"# 2x ("&amp;K59&amp;") "&amp;A59)+COUNTIF(术士卡组!A:C,"# 2x ("&amp;K59&amp;") "&amp;A59)+COUNTIF(战士卡组!A:C,"# 2x ("&amp;K59&amp;") "&amp;A59)=0,COUNTIF(单卡排行!A:J,A59)=0),IF(AND(COUNTIF(德鲁伊卡组!A:C,"# 1x ("&amp;K59&amp;") "&amp;A59)+COUNTIF(猎人卡组!A:C,"# 1x ("&amp;K59&amp;") "&amp;A59)+COUNTIF(法师卡组!A:C,"# 1x ("&amp;K59&amp;") "&amp;A59)+COUNTIF(圣骑士卡组!A:C,"# 1x ("&amp;K59&amp;") "&amp;A59)+COUNTIF(牧师卡组!A:C,"# 1x ("&amp;K59&amp;") "&amp;A59)+COUNTIF(潜行者卡组!A:C,"# 1x ("&amp;K59&amp;") "&amp;A59)+COUNTIF(萨满祭司卡组!A:C,"# 1x ("&amp;K59&amp;") "&amp;A59)+COUNTIF(术士卡组!A:C,"# 1x ("&amp;K59&amp;") "&amp;A59)+COUNTIF(战士卡组!A:C,"# 1x ("&amp;K59&amp;") "&amp;A59)=0,COUNTIF(单卡排行!A:J,A59&amp;"★")=0),"",1),2)</f>
        <v>2</v>
      </c>
      <c r="E59" s="53" t="str">
        <f>IF(收藏进度!E59="","",收藏进度!E59)</f>
        <v>基本</v>
      </c>
      <c r="F59" s="53" t="str">
        <f>IF(收藏进度!F59="","",收藏进度!F59)</f>
        <v/>
      </c>
      <c r="G59" s="53" t="str">
        <f>IF(收藏进度!G59="","",收藏进度!G59)</f>
        <v>牧师</v>
      </c>
      <c r="H59" s="53" t="str">
        <f>IF(收藏进度!H59="","",收藏进度!H59)</f>
        <v>基础</v>
      </c>
      <c r="I59" s="53" t="str">
        <f>IF(收藏进度!I59="","",收藏进度!I59)</f>
        <v>法术</v>
      </c>
      <c r="J59" s="53" t="str">
        <f>IF(收藏进度!J59="","",收藏进度!J59)</f>
        <v/>
      </c>
      <c r="K59" s="53">
        <f>IF(收藏进度!K59="","",收藏进度!K59)</f>
        <v>2</v>
      </c>
      <c r="L59" s="53">
        <f>IF(收藏进度!L59="","",收藏进度!L59)</f>
        <v>0</v>
      </c>
      <c r="M59" s="53">
        <f>IF(收藏进度!M59="","",收藏进度!M59)</f>
        <v>0</v>
      </c>
      <c r="N59" s="54" t="str">
        <f>IF(收藏进度!N59="","",收藏进度!N59)</f>
        <v>消灭一个攻击力小于或等于3的随从。</v>
      </c>
    </row>
    <row r="60" spans="1:14" x14ac:dyDescent="0.15">
      <c r="A60" s="52" t="str">
        <f>IF(收藏进度!A60="","",收藏进度!A60)</f>
        <v>神圣之灵</v>
      </c>
      <c r="B60" s="52">
        <f>IF(收藏进度!B60="","",收藏进度!B60)</f>
        <v>4</v>
      </c>
      <c r="C60" s="52" t="str">
        <f t="shared" si="0"/>
        <v/>
      </c>
      <c r="D60" s="52" t="str">
        <f>IF(AND(COUNTIF(德鲁伊卡组!A:C,"# 2x ("&amp;K60&amp;") "&amp;A60)+COUNTIF(猎人卡组!A:C,"# 2x ("&amp;K60&amp;") "&amp;A60)+COUNTIF(法师卡组!A:C,"# 2x ("&amp;K60&amp;") "&amp;A60)+COUNTIF(圣骑士卡组!A:C,"# 2x ("&amp;K60&amp;") "&amp;A60)+COUNTIF(牧师卡组!A:C,"# 2x ("&amp;K60&amp;") "&amp;A60)+COUNTIF(潜行者卡组!A:C,"# 2x ("&amp;K60&amp;") "&amp;A60)+COUNTIF(萨满祭司卡组!A:C,"# 2x ("&amp;K60&amp;") "&amp;A60)+COUNTIF(术士卡组!A:C,"# 2x ("&amp;K60&amp;") "&amp;A60)+COUNTIF(战士卡组!A:C,"# 2x ("&amp;K60&amp;") "&amp;A60)=0,COUNTIF(单卡排行!A:J,A60)=0),IF(AND(COUNTIF(德鲁伊卡组!A:C,"# 1x ("&amp;K60&amp;") "&amp;A60)+COUNTIF(猎人卡组!A:C,"# 1x ("&amp;K60&amp;") "&amp;A60)+COUNTIF(法师卡组!A:C,"# 1x ("&amp;K60&amp;") "&amp;A60)+COUNTIF(圣骑士卡组!A:C,"# 1x ("&amp;K60&amp;") "&amp;A60)+COUNTIF(牧师卡组!A:C,"# 1x ("&amp;K60&amp;") "&amp;A60)+COUNTIF(潜行者卡组!A:C,"# 1x ("&amp;K60&amp;") "&amp;A60)+COUNTIF(萨满祭司卡组!A:C,"# 1x ("&amp;K60&amp;") "&amp;A60)+COUNTIF(术士卡组!A:C,"# 1x ("&amp;K60&amp;") "&amp;A60)+COUNTIF(战士卡组!A:C,"# 1x ("&amp;K60&amp;") "&amp;A60)=0,COUNTIF(单卡排行!A:J,A60&amp;"★")=0),"",1),2)</f>
        <v/>
      </c>
      <c r="E60" s="53" t="str">
        <f>IF(收藏进度!E60="","",收藏进度!E60)</f>
        <v>基本</v>
      </c>
      <c r="F60" s="53" t="str">
        <f>IF(收藏进度!F60="","",收藏进度!F60)</f>
        <v/>
      </c>
      <c r="G60" s="53" t="str">
        <f>IF(收藏进度!G60="","",收藏进度!G60)</f>
        <v>牧师</v>
      </c>
      <c r="H60" s="53" t="str">
        <f>IF(收藏进度!H60="","",收藏进度!H60)</f>
        <v>基础</v>
      </c>
      <c r="I60" s="53" t="str">
        <f>IF(收藏进度!I60="","",收藏进度!I60)</f>
        <v>法术</v>
      </c>
      <c r="J60" s="53" t="str">
        <f>IF(收藏进度!J60="","",收藏进度!J60)</f>
        <v/>
      </c>
      <c r="K60" s="53">
        <f>IF(收藏进度!K60="","",收藏进度!K60)</f>
        <v>2</v>
      </c>
      <c r="L60" s="53">
        <f>IF(收藏进度!L60="","",收藏进度!L60)</f>
        <v>0</v>
      </c>
      <c r="M60" s="53">
        <f>IF(收藏进度!M60="","",收藏进度!M60)</f>
        <v>0</v>
      </c>
      <c r="N60" s="54" t="str">
        <f>IF(收藏进度!N60="","",收藏进度!N60)</f>
        <v>使一个随从的生命值翻倍。</v>
      </c>
    </row>
    <row r="61" spans="1:14" x14ac:dyDescent="0.15">
      <c r="A61" s="52" t="str">
        <f>IF(收藏进度!A61="","",收藏进度!A61)</f>
        <v>心灵震爆</v>
      </c>
      <c r="B61" s="52">
        <f>IF(收藏进度!B61="","",收藏进度!B61)</f>
        <v>4</v>
      </c>
      <c r="C61" s="52" t="str">
        <f t="shared" si="0"/>
        <v/>
      </c>
      <c r="D61" s="52">
        <f>IF(AND(COUNTIF(德鲁伊卡组!A:C,"# 2x ("&amp;K61&amp;") "&amp;A61)+COUNTIF(猎人卡组!A:C,"# 2x ("&amp;K61&amp;") "&amp;A61)+COUNTIF(法师卡组!A:C,"# 2x ("&amp;K61&amp;") "&amp;A61)+COUNTIF(圣骑士卡组!A:C,"# 2x ("&amp;K61&amp;") "&amp;A61)+COUNTIF(牧师卡组!A:C,"# 2x ("&amp;K61&amp;") "&amp;A61)+COUNTIF(潜行者卡组!A:C,"# 2x ("&amp;K61&amp;") "&amp;A61)+COUNTIF(萨满祭司卡组!A:C,"# 2x ("&amp;K61&amp;") "&amp;A61)+COUNTIF(术士卡组!A:C,"# 2x ("&amp;K61&amp;") "&amp;A61)+COUNTIF(战士卡组!A:C,"# 2x ("&amp;K61&amp;") "&amp;A61)=0,COUNTIF(单卡排行!A:J,A61)=0),IF(AND(COUNTIF(德鲁伊卡组!A:C,"# 1x ("&amp;K61&amp;") "&amp;A61)+COUNTIF(猎人卡组!A:C,"# 1x ("&amp;K61&amp;") "&amp;A61)+COUNTIF(法师卡组!A:C,"# 1x ("&amp;K61&amp;") "&amp;A61)+COUNTIF(圣骑士卡组!A:C,"# 1x ("&amp;K61&amp;") "&amp;A61)+COUNTIF(牧师卡组!A:C,"# 1x ("&amp;K61&amp;") "&amp;A61)+COUNTIF(潜行者卡组!A:C,"# 1x ("&amp;K61&amp;") "&amp;A61)+COUNTIF(萨满祭司卡组!A:C,"# 1x ("&amp;K61&amp;") "&amp;A61)+COUNTIF(术士卡组!A:C,"# 1x ("&amp;K61&amp;") "&amp;A61)+COUNTIF(战士卡组!A:C,"# 1x ("&amp;K61&amp;") "&amp;A61)=0,COUNTIF(单卡排行!A:J,A61&amp;"★")=0),"",1),2)</f>
        <v>2</v>
      </c>
      <c r="E61" s="53" t="str">
        <f>IF(收藏进度!E61="","",收藏进度!E61)</f>
        <v>基本</v>
      </c>
      <c r="F61" s="53" t="str">
        <f>IF(收藏进度!F61="","",收藏进度!F61)</f>
        <v/>
      </c>
      <c r="G61" s="53" t="str">
        <f>IF(收藏进度!G61="","",收藏进度!G61)</f>
        <v>牧师</v>
      </c>
      <c r="H61" s="53" t="str">
        <f>IF(收藏进度!H61="","",收藏进度!H61)</f>
        <v>基础</v>
      </c>
      <c r="I61" s="53" t="str">
        <f>IF(收藏进度!I61="","",收藏进度!I61)</f>
        <v>法术</v>
      </c>
      <c r="J61" s="53" t="str">
        <f>IF(收藏进度!J61="","",收藏进度!J61)</f>
        <v/>
      </c>
      <c r="K61" s="53">
        <f>IF(收藏进度!K61="","",收藏进度!K61)</f>
        <v>2</v>
      </c>
      <c r="L61" s="53">
        <f>IF(收藏进度!L61="","",收藏进度!L61)</f>
        <v>0</v>
      </c>
      <c r="M61" s="53">
        <f>IF(收藏进度!M61="","",收藏进度!M61)</f>
        <v>0</v>
      </c>
      <c r="N61" s="54" t="str">
        <f>IF(收藏进度!N61="","",收藏进度!N61)</f>
        <v>对敌方英雄造成5点伤害。</v>
      </c>
    </row>
    <row r="62" spans="1:14" x14ac:dyDescent="0.15">
      <c r="A62" s="52" t="str">
        <f>IF(收藏进度!A62="","",收藏进度!A62)</f>
        <v>暗言术：灭</v>
      </c>
      <c r="B62" s="52">
        <f>IF(收藏进度!B62="","",收藏进度!B62)</f>
        <v>4</v>
      </c>
      <c r="C62" s="52" t="str">
        <f t="shared" si="0"/>
        <v/>
      </c>
      <c r="D62" s="52">
        <f>IF(AND(COUNTIF(德鲁伊卡组!A:C,"# 2x ("&amp;K62&amp;") "&amp;A62)+COUNTIF(猎人卡组!A:C,"# 2x ("&amp;K62&amp;") "&amp;A62)+COUNTIF(法师卡组!A:C,"# 2x ("&amp;K62&amp;") "&amp;A62)+COUNTIF(圣骑士卡组!A:C,"# 2x ("&amp;K62&amp;") "&amp;A62)+COUNTIF(牧师卡组!A:C,"# 2x ("&amp;K62&amp;") "&amp;A62)+COUNTIF(潜行者卡组!A:C,"# 2x ("&amp;K62&amp;") "&amp;A62)+COUNTIF(萨满祭司卡组!A:C,"# 2x ("&amp;K62&amp;") "&amp;A62)+COUNTIF(术士卡组!A:C,"# 2x ("&amp;K62&amp;") "&amp;A62)+COUNTIF(战士卡组!A:C,"# 2x ("&amp;K62&amp;") "&amp;A62)=0,COUNTIF(单卡排行!A:J,A62)=0),IF(AND(COUNTIF(德鲁伊卡组!A:C,"# 1x ("&amp;K62&amp;") "&amp;A62)+COUNTIF(猎人卡组!A:C,"# 1x ("&amp;K62&amp;") "&amp;A62)+COUNTIF(法师卡组!A:C,"# 1x ("&amp;K62&amp;") "&amp;A62)+COUNTIF(圣骑士卡组!A:C,"# 1x ("&amp;K62&amp;") "&amp;A62)+COUNTIF(牧师卡组!A:C,"# 1x ("&amp;K62&amp;") "&amp;A62)+COUNTIF(潜行者卡组!A:C,"# 1x ("&amp;K62&amp;") "&amp;A62)+COUNTIF(萨满祭司卡组!A:C,"# 1x ("&amp;K62&amp;") "&amp;A62)+COUNTIF(术士卡组!A:C,"# 1x ("&amp;K62&amp;") "&amp;A62)+COUNTIF(战士卡组!A:C,"# 1x ("&amp;K62&amp;") "&amp;A62)=0,COUNTIF(单卡排行!A:J,A62&amp;"★")=0),"",1),2)</f>
        <v>2</v>
      </c>
      <c r="E62" s="53" t="str">
        <f>IF(收藏进度!E62="","",收藏进度!E62)</f>
        <v>基本</v>
      </c>
      <c r="F62" s="53" t="str">
        <f>IF(收藏进度!F62="","",收藏进度!F62)</f>
        <v/>
      </c>
      <c r="G62" s="53" t="str">
        <f>IF(收藏进度!G62="","",收藏进度!G62)</f>
        <v>牧师</v>
      </c>
      <c r="H62" s="53" t="str">
        <f>IF(收藏进度!H62="","",收藏进度!H62)</f>
        <v>基础</v>
      </c>
      <c r="I62" s="53" t="str">
        <f>IF(收藏进度!I62="","",收藏进度!I62)</f>
        <v>法术</v>
      </c>
      <c r="J62" s="53" t="str">
        <f>IF(收藏进度!J62="","",收藏进度!J62)</f>
        <v/>
      </c>
      <c r="K62" s="53">
        <f>IF(收藏进度!K62="","",收藏进度!K62)</f>
        <v>3</v>
      </c>
      <c r="L62" s="53">
        <f>IF(收藏进度!L62="","",收藏进度!L62)</f>
        <v>0</v>
      </c>
      <c r="M62" s="53">
        <f>IF(收藏进度!M62="","",收藏进度!M62)</f>
        <v>0</v>
      </c>
      <c r="N62" s="54" t="str">
        <f>IF(收藏进度!N62="","",收藏进度!N62)</f>
        <v>消灭一个攻击力大于或等于5的随从。</v>
      </c>
    </row>
    <row r="63" spans="1:14" x14ac:dyDescent="0.15">
      <c r="A63" s="52" t="str">
        <f>IF(收藏进度!A63="","",收藏进度!A63)</f>
        <v>神圣新星</v>
      </c>
      <c r="B63" s="52">
        <f>IF(收藏进度!B63="","",收藏进度!B63)</f>
        <v>4</v>
      </c>
      <c r="C63" s="52" t="str">
        <f t="shared" si="0"/>
        <v/>
      </c>
      <c r="D63" s="52">
        <f>IF(AND(COUNTIF(德鲁伊卡组!A:C,"# 2x ("&amp;K63&amp;") "&amp;A63)+COUNTIF(猎人卡组!A:C,"# 2x ("&amp;K63&amp;") "&amp;A63)+COUNTIF(法师卡组!A:C,"# 2x ("&amp;K63&amp;") "&amp;A63)+COUNTIF(圣骑士卡组!A:C,"# 2x ("&amp;K63&amp;") "&amp;A63)+COUNTIF(牧师卡组!A:C,"# 2x ("&amp;K63&amp;") "&amp;A63)+COUNTIF(潜行者卡组!A:C,"# 2x ("&amp;K63&amp;") "&amp;A63)+COUNTIF(萨满祭司卡组!A:C,"# 2x ("&amp;K63&amp;") "&amp;A63)+COUNTIF(术士卡组!A:C,"# 2x ("&amp;K63&amp;") "&amp;A63)+COUNTIF(战士卡组!A:C,"# 2x ("&amp;K63&amp;") "&amp;A63)=0,COUNTIF(单卡排行!A:J,A63)=0),IF(AND(COUNTIF(德鲁伊卡组!A:C,"# 1x ("&amp;K63&amp;") "&amp;A63)+COUNTIF(猎人卡组!A:C,"# 1x ("&amp;K63&amp;") "&amp;A63)+COUNTIF(法师卡组!A:C,"# 1x ("&amp;K63&amp;") "&amp;A63)+COUNTIF(圣骑士卡组!A:C,"# 1x ("&amp;K63&amp;") "&amp;A63)+COUNTIF(牧师卡组!A:C,"# 1x ("&amp;K63&amp;") "&amp;A63)+COUNTIF(潜行者卡组!A:C,"# 1x ("&amp;K63&amp;") "&amp;A63)+COUNTIF(萨满祭司卡组!A:C,"# 1x ("&amp;K63&amp;") "&amp;A63)+COUNTIF(术士卡组!A:C,"# 1x ("&amp;K63&amp;") "&amp;A63)+COUNTIF(战士卡组!A:C,"# 1x ("&amp;K63&amp;") "&amp;A63)=0,COUNTIF(单卡排行!A:J,A63&amp;"★")=0),"",1),2)</f>
        <v>2</v>
      </c>
      <c r="E63" s="53" t="str">
        <f>IF(收藏进度!E63="","",收藏进度!E63)</f>
        <v>基本</v>
      </c>
      <c r="F63" s="53" t="str">
        <f>IF(收藏进度!F63="","",收藏进度!F63)</f>
        <v/>
      </c>
      <c r="G63" s="53" t="str">
        <f>IF(收藏进度!G63="","",收藏进度!G63)</f>
        <v>牧师</v>
      </c>
      <c r="H63" s="53" t="str">
        <f>IF(收藏进度!H63="","",收藏进度!H63)</f>
        <v>基础</v>
      </c>
      <c r="I63" s="53" t="str">
        <f>IF(收藏进度!I63="","",收藏进度!I63)</f>
        <v>法术</v>
      </c>
      <c r="J63" s="53" t="str">
        <f>IF(收藏进度!J63="","",收藏进度!J63)</f>
        <v/>
      </c>
      <c r="K63" s="53">
        <f>IF(收藏进度!K63="","",收藏进度!K63)</f>
        <v>5</v>
      </c>
      <c r="L63" s="53">
        <f>IF(收藏进度!L63="","",收藏进度!L63)</f>
        <v>0</v>
      </c>
      <c r="M63" s="53">
        <f>IF(收藏进度!M63="","",收藏进度!M63)</f>
        <v>0</v>
      </c>
      <c r="N63" s="54" t="str">
        <f>IF(收藏进度!N63="","",收藏进度!N63)</f>
        <v>对所有敌人造成2点伤害，为所有友方角色
恢复#2点生命值。</v>
      </c>
    </row>
    <row r="64" spans="1:14" x14ac:dyDescent="0.15">
      <c r="A64" s="52" t="str">
        <f>IF(收藏进度!A64="","",收藏进度!A64)</f>
        <v>精神控制</v>
      </c>
      <c r="B64" s="52">
        <f>IF(收藏进度!B64="","",收藏进度!B64)</f>
        <v>4</v>
      </c>
      <c r="C64" s="52" t="str">
        <f t="shared" si="0"/>
        <v/>
      </c>
      <c r="D64" s="52">
        <f>IF(AND(COUNTIF(德鲁伊卡组!A:C,"# 2x ("&amp;K64&amp;") "&amp;A64)+COUNTIF(猎人卡组!A:C,"# 2x ("&amp;K64&amp;") "&amp;A64)+COUNTIF(法师卡组!A:C,"# 2x ("&amp;K64&amp;") "&amp;A64)+COUNTIF(圣骑士卡组!A:C,"# 2x ("&amp;K64&amp;") "&amp;A64)+COUNTIF(牧师卡组!A:C,"# 2x ("&amp;K64&amp;") "&amp;A64)+COUNTIF(潜行者卡组!A:C,"# 2x ("&amp;K64&amp;") "&amp;A64)+COUNTIF(萨满祭司卡组!A:C,"# 2x ("&amp;K64&amp;") "&amp;A64)+COUNTIF(术士卡组!A:C,"# 2x ("&amp;K64&amp;") "&amp;A64)+COUNTIF(战士卡组!A:C,"# 2x ("&amp;K64&amp;") "&amp;A64)=0,COUNTIF(单卡排行!A:J,A64)=0),IF(AND(COUNTIF(德鲁伊卡组!A:C,"# 1x ("&amp;K64&amp;") "&amp;A64)+COUNTIF(猎人卡组!A:C,"# 1x ("&amp;K64&amp;") "&amp;A64)+COUNTIF(法师卡组!A:C,"# 1x ("&amp;K64&amp;") "&amp;A64)+COUNTIF(圣骑士卡组!A:C,"# 1x ("&amp;K64&amp;") "&amp;A64)+COUNTIF(牧师卡组!A:C,"# 1x ("&amp;K64&amp;") "&amp;A64)+COUNTIF(潜行者卡组!A:C,"# 1x ("&amp;K64&amp;") "&amp;A64)+COUNTIF(萨满祭司卡组!A:C,"# 1x ("&amp;K64&amp;") "&amp;A64)+COUNTIF(术士卡组!A:C,"# 1x ("&amp;K64&amp;") "&amp;A64)+COUNTIF(战士卡组!A:C,"# 1x ("&amp;K64&amp;") "&amp;A64)=0,COUNTIF(单卡排行!A:J,A64&amp;"★")=0),"",1),2)</f>
        <v>2</v>
      </c>
      <c r="E64" s="53" t="str">
        <f>IF(收藏进度!E64="","",收藏进度!E64)</f>
        <v>基本</v>
      </c>
      <c r="F64" s="53" t="str">
        <f>IF(收藏进度!F64="","",收藏进度!F64)</f>
        <v/>
      </c>
      <c r="G64" s="53" t="str">
        <f>IF(收藏进度!G64="","",收藏进度!G64)</f>
        <v>牧师</v>
      </c>
      <c r="H64" s="53" t="str">
        <f>IF(收藏进度!H64="","",收藏进度!H64)</f>
        <v>基础</v>
      </c>
      <c r="I64" s="53" t="str">
        <f>IF(收藏进度!I64="","",收藏进度!I64)</f>
        <v>法术</v>
      </c>
      <c r="J64" s="53" t="str">
        <f>IF(收藏进度!J64="","",收藏进度!J64)</f>
        <v/>
      </c>
      <c r="K64" s="53">
        <f>IF(收藏进度!K64="","",收藏进度!K64)</f>
        <v>10</v>
      </c>
      <c r="L64" s="53">
        <f>IF(收藏进度!L64="","",收藏进度!L64)</f>
        <v>0</v>
      </c>
      <c r="M64" s="53">
        <f>IF(收藏进度!M64="","",收藏进度!M64)</f>
        <v>0</v>
      </c>
      <c r="N64" s="54" t="str">
        <f>IF(收藏进度!N64="","",收藏进度!N64)</f>
        <v>获得一个敌方随从的控制权。</v>
      </c>
    </row>
    <row r="65" spans="1:14" x14ac:dyDescent="0.15">
      <c r="A65" s="52" t="str">
        <f>IF(收藏进度!A65="","",收藏进度!A65)</f>
        <v>背刺</v>
      </c>
      <c r="B65" s="52">
        <f>IF(收藏进度!B65="","",收藏进度!B65)</f>
        <v>4</v>
      </c>
      <c r="C65" s="52" t="str">
        <f t="shared" si="0"/>
        <v/>
      </c>
      <c r="D65" s="52">
        <f>IF(AND(COUNTIF(德鲁伊卡组!A:C,"# 2x ("&amp;K65&amp;") "&amp;A65)+COUNTIF(猎人卡组!A:C,"# 2x ("&amp;K65&amp;") "&amp;A65)+COUNTIF(法师卡组!A:C,"# 2x ("&amp;K65&amp;") "&amp;A65)+COUNTIF(圣骑士卡组!A:C,"# 2x ("&amp;K65&amp;") "&amp;A65)+COUNTIF(牧师卡组!A:C,"# 2x ("&amp;K65&amp;") "&amp;A65)+COUNTIF(潜行者卡组!A:C,"# 2x ("&amp;K65&amp;") "&amp;A65)+COUNTIF(萨满祭司卡组!A:C,"# 2x ("&amp;K65&amp;") "&amp;A65)+COUNTIF(术士卡组!A:C,"# 2x ("&amp;K65&amp;") "&amp;A65)+COUNTIF(战士卡组!A:C,"# 2x ("&amp;K65&amp;") "&amp;A65)=0,COUNTIF(单卡排行!A:J,A65)=0),IF(AND(COUNTIF(德鲁伊卡组!A:C,"# 1x ("&amp;K65&amp;") "&amp;A65)+COUNTIF(猎人卡组!A:C,"# 1x ("&amp;K65&amp;") "&amp;A65)+COUNTIF(法师卡组!A:C,"# 1x ("&amp;K65&amp;") "&amp;A65)+COUNTIF(圣骑士卡组!A:C,"# 1x ("&amp;K65&amp;") "&amp;A65)+COUNTIF(牧师卡组!A:C,"# 1x ("&amp;K65&amp;") "&amp;A65)+COUNTIF(潜行者卡组!A:C,"# 1x ("&amp;K65&amp;") "&amp;A65)+COUNTIF(萨满祭司卡组!A:C,"# 1x ("&amp;K65&amp;") "&amp;A65)+COUNTIF(术士卡组!A:C,"# 1x ("&amp;K65&amp;") "&amp;A65)+COUNTIF(战士卡组!A:C,"# 1x ("&amp;K65&amp;") "&amp;A65)=0,COUNTIF(单卡排行!A:J,A65&amp;"★")=0),"",1),2)</f>
        <v>2</v>
      </c>
      <c r="E65" s="53" t="str">
        <f>IF(收藏进度!E65="","",收藏进度!E65)</f>
        <v>基本</v>
      </c>
      <c r="F65" s="53" t="str">
        <f>IF(收藏进度!F65="","",收藏进度!F65)</f>
        <v/>
      </c>
      <c r="G65" s="53" t="str">
        <f>IF(收藏进度!G65="","",收藏进度!G65)</f>
        <v>潜行者</v>
      </c>
      <c r="H65" s="53" t="str">
        <f>IF(收藏进度!H65="","",收藏进度!H65)</f>
        <v>基础</v>
      </c>
      <c r="I65" s="53" t="str">
        <f>IF(收藏进度!I65="","",收藏进度!I65)</f>
        <v>法术</v>
      </c>
      <c r="J65" s="53" t="str">
        <f>IF(收藏进度!J65="","",收藏进度!J65)</f>
        <v/>
      </c>
      <c r="K65" s="53">
        <f>IF(收藏进度!K65="","",收藏进度!K65)</f>
        <v>0</v>
      </c>
      <c r="L65" s="53">
        <f>IF(收藏进度!L65="","",收藏进度!L65)</f>
        <v>0</v>
      </c>
      <c r="M65" s="53">
        <f>IF(收藏进度!M65="","",收藏进度!M65)</f>
        <v>0</v>
      </c>
      <c r="N65" s="54" t="str">
        <f>IF(收藏进度!N65="","",收藏进度!N65)</f>
        <v>对一个未受伤的随从造成2点
伤害。</v>
      </c>
    </row>
    <row r="66" spans="1:14" x14ac:dyDescent="0.15">
      <c r="A66" s="52" t="str">
        <f>IF(收藏进度!A66="","",收藏进度!A66)</f>
        <v>影袭</v>
      </c>
      <c r="B66" s="52">
        <f>IF(收藏进度!B66="","",收藏进度!B66)</f>
        <v>4</v>
      </c>
      <c r="C66" s="52" t="str">
        <f t="shared" si="0"/>
        <v/>
      </c>
      <c r="D66" s="52" t="str">
        <f>IF(AND(COUNTIF(德鲁伊卡组!A:C,"# 2x ("&amp;K66&amp;") "&amp;A66)+COUNTIF(猎人卡组!A:C,"# 2x ("&amp;K66&amp;") "&amp;A66)+COUNTIF(法师卡组!A:C,"# 2x ("&amp;K66&amp;") "&amp;A66)+COUNTIF(圣骑士卡组!A:C,"# 2x ("&amp;K66&amp;") "&amp;A66)+COUNTIF(牧师卡组!A:C,"# 2x ("&amp;K66&amp;") "&amp;A66)+COUNTIF(潜行者卡组!A:C,"# 2x ("&amp;K66&amp;") "&amp;A66)+COUNTIF(萨满祭司卡组!A:C,"# 2x ("&amp;K66&amp;") "&amp;A66)+COUNTIF(术士卡组!A:C,"# 2x ("&amp;K66&amp;") "&amp;A66)+COUNTIF(战士卡组!A:C,"# 2x ("&amp;K66&amp;") "&amp;A66)=0,COUNTIF(单卡排行!A:J,A66)=0),IF(AND(COUNTIF(德鲁伊卡组!A:C,"# 1x ("&amp;K66&amp;") "&amp;A66)+COUNTIF(猎人卡组!A:C,"# 1x ("&amp;K66&amp;") "&amp;A66)+COUNTIF(法师卡组!A:C,"# 1x ("&amp;K66&amp;") "&amp;A66)+COUNTIF(圣骑士卡组!A:C,"# 1x ("&amp;K66&amp;") "&amp;A66)+COUNTIF(牧师卡组!A:C,"# 1x ("&amp;K66&amp;") "&amp;A66)+COUNTIF(潜行者卡组!A:C,"# 1x ("&amp;K66&amp;") "&amp;A66)+COUNTIF(萨满祭司卡组!A:C,"# 1x ("&amp;K66&amp;") "&amp;A66)+COUNTIF(术士卡组!A:C,"# 1x ("&amp;K66&amp;") "&amp;A66)+COUNTIF(战士卡组!A:C,"# 1x ("&amp;K66&amp;") "&amp;A66)=0,COUNTIF(单卡排行!A:J,A66&amp;"★")=0),"",1),2)</f>
        <v/>
      </c>
      <c r="E66" s="53" t="str">
        <f>IF(收藏进度!E66="","",收藏进度!E66)</f>
        <v>基本</v>
      </c>
      <c r="F66" s="53" t="str">
        <f>IF(收藏进度!F66="","",收藏进度!F66)</f>
        <v/>
      </c>
      <c r="G66" s="53" t="str">
        <f>IF(收藏进度!G66="","",收藏进度!G66)</f>
        <v>潜行者</v>
      </c>
      <c r="H66" s="53" t="str">
        <f>IF(收藏进度!H66="","",收藏进度!H66)</f>
        <v>基础</v>
      </c>
      <c r="I66" s="53" t="str">
        <f>IF(收藏进度!I66="","",收藏进度!I66)</f>
        <v>法术</v>
      </c>
      <c r="J66" s="53" t="str">
        <f>IF(收藏进度!J66="","",收藏进度!J66)</f>
        <v/>
      </c>
      <c r="K66" s="53">
        <f>IF(收藏进度!K66="","",收藏进度!K66)</f>
        <v>1</v>
      </c>
      <c r="L66" s="53">
        <f>IF(收藏进度!L66="","",收藏进度!L66)</f>
        <v>0</v>
      </c>
      <c r="M66" s="53">
        <f>IF(收藏进度!M66="","",收藏进度!M66)</f>
        <v>0</v>
      </c>
      <c r="N66" s="54" t="str">
        <f>IF(收藏进度!N66="","",收藏进度!N66)</f>
        <v>对敌方英雄造成3点伤害。</v>
      </c>
    </row>
    <row r="67" spans="1:14" x14ac:dyDescent="0.15">
      <c r="A67" s="52" t="str">
        <f>IF(收藏进度!A67="","",收藏进度!A67)</f>
        <v>致命药膏</v>
      </c>
      <c r="B67" s="52">
        <f>IF(收藏进度!B67="","",收藏进度!B67)</f>
        <v>4</v>
      </c>
      <c r="C67" s="52" t="str">
        <f t="shared" ref="C67:C130" si="1">IF(D67="","",IF(D67&gt;B67,D67-B67,""))</f>
        <v/>
      </c>
      <c r="D67" s="52">
        <f>IF(AND(COUNTIF(德鲁伊卡组!A:C,"# 2x ("&amp;K67&amp;") "&amp;A67)+COUNTIF(猎人卡组!A:C,"# 2x ("&amp;K67&amp;") "&amp;A67)+COUNTIF(法师卡组!A:C,"# 2x ("&amp;K67&amp;") "&amp;A67)+COUNTIF(圣骑士卡组!A:C,"# 2x ("&amp;K67&amp;") "&amp;A67)+COUNTIF(牧师卡组!A:C,"# 2x ("&amp;K67&amp;") "&amp;A67)+COUNTIF(潜行者卡组!A:C,"# 2x ("&amp;K67&amp;") "&amp;A67)+COUNTIF(萨满祭司卡组!A:C,"# 2x ("&amp;K67&amp;") "&amp;A67)+COUNTIF(术士卡组!A:C,"# 2x ("&amp;K67&amp;") "&amp;A67)+COUNTIF(战士卡组!A:C,"# 2x ("&amp;K67&amp;") "&amp;A67)=0,COUNTIF(单卡排行!A:J,A67)=0),IF(AND(COUNTIF(德鲁伊卡组!A:C,"# 1x ("&amp;K67&amp;") "&amp;A67)+COUNTIF(猎人卡组!A:C,"# 1x ("&amp;K67&amp;") "&amp;A67)+COUNTIF(法师卡组!A:C,"# 1x ("&amp;K67&amp;") "&amp;A67)+COUNTIF(圣骑士卡组!A:C,"# 1x ("&amp;K67&amp;") "&amp;A67)+COUNTIF(牧师卡组!A:C,"# 1x ("&amp;K67&amp;") "&amp;A67)+COUNTIF(潜行者卡组!A:C,"# 1x ("&amp;K67&amp;") "&amp;A67)+COUNTIF(萨满祭司卡组!A:C,"# 1x ("&amp;K67&amp;") "&amp;A67)+COUNTIF(术士卡组!A:C,"# 1x ("&amp;K67&amp;") "&amp;A67)+COUNTIF(战士卡组!A:C,"# 1x ("&amp;K67&amp;") "&amp;A67)=0,COUNTIF(单卡排行!A:J,A67&amp;"★")=0),"",1),2)</f>
        <v>2</v>
      </c>
      <c r="E67" s="53" t="str">
        <f>IF(收藏进度!E67="","",收藏进度!E67)</f>
        <v>基本</v>
      </c>
      <c r="F67" s="53" t="str">
        <f>IF(收藏进度!F67="","",收藏进度!F67)</f>
        <v/>
      </c>
      <c r="G67" s="53" t="str">
        <f>IF(收藏进度!G67="","",收藏进度!G67)</f>
        <v>潜行者</v>
      </c>
      <c r="H67" s="53" t="str">
        <f>IF(收藏进度!H67="","",收藏进度!H67)</f>
        <v>基础</v>
      </c>
      <c r="I67" s="53" t="str">
        <f>IF(收藏进度!I67="","",收藏进度!I67)</f>
        <v>法术</v>
      </c>
      <c r="J67" s="53" t="str">
        <f>IF(收藏进度!J67="","",收藏进度!J67)</f>
        <v/>
      </c>
      <c r="K67" s="53">
        <f>IF(收藏进度!K67="","",收藏进度!K67)</f>
        <v>1</v>
      </c>
      <c r="L67" s="53">
        <f>IF(收藏进度!L67="","",收藏进度!L67)</f>
        <v>0</v>
      </c>
      <c r="M67" s="53">
        <f>IF(收藏进度!M67="","",收藏进度!M67)</f>
        <v>0</v>
      </c>
      <c r="N67" s="54" t="str">
        <f>IF(收藏进度!N67="","",收藏进度!N67)</f>
        <v>使你的武器获得+2攻击力。</v>
      </c>
    </row>
    <row r="68" spans="1:14" x14ac:dyDescent="0.15">
      <c r="A68" s="52" t="str">
        <f>IF(收藏进度!A68="","",收藏进度!A68)</f>
        <v>毒刃</v>
      </c>
      <c r="B68" s="52">
        <f>IF(收藏进度!B68="","",收藏进度!B68)</f>
        <v>4</v>
      </c>
      <c r="C68" s="52" t="str">
        <f t="shared" si="1"/>
        <v/>
      </c>
      <c r="D68" s="52">
        <f>IF(AND(COUNTIF(德鲁伊卡组!A:C,"# 2x ("&amp;K68&amp;") "&amp;A68)+COUNTIF(猎人卡组!A:C,"# 2x ("&amp;K68&amp;") "&amp;A68)+COUNTIF(法师卡组!A:C,"# 2x ("&amp;K68&amp;") "&amp;A68)+COUNTIF(圣骑士卡组!A:C,"# 2x ("&amp;K68&amp;") "&amp;A68)+COUNTIF(牧师卡组!A:C,"# 2x ("&amp;K68&amp;") "&amp;A68)+COUNTIF(潜行者卡组!A:C,"# 2x ("&amp;K68&amp;") "&amp;A68)+COUNTIF(萨满祭司卡组!A:C,"# 2x ("&amp;K68&amp;") "&amp;A68)+COUNTIF(术士卡组!A:C,"# 2x ("&amp;K68&amp;") "&amp;A68)+COUNTIF(战士卡组!A:C,"# 2x ("&amp;K68&amp;") "&amp;A68)=0,COUNTIF(单卡排行!A:J,A68)=0),IF(AND(COUNTIF(德鲁伊卡组!A:C,"# 1x ("&amp;K68&amp;") "&amp;A68)+COUNTIF(猎人卡组!A:C,"# 1x ("&amp;K68&amp;") "&amp;A68)+COUNTIF(法师卡组!A:C,"# 1x ("&amp;K68&amp;") "&amp;A68)+COUNTIF(圣骑士卡组!A:C,"# 1x ("&amp;K68&amp;") "&amp;A68)+COUNTIF(牧师卡组!A:C,"# 1x ("&amp;K68&amp;") "&amp;A68)+COUNTIF(潜行者卡组!A:C,"# 1x ("&amp;K68&amp;") "&amp;A68)+COUNTIF(萨满祭司卡组!A:C,"# 1x ("&amp;K68&amp;") "&amp;A68)+COUNTIF(术士卡组!A:C,"# 1x ("&amp;K68&amp;") "&amp;A68)+COUNTIF(战士卡组!A:C,"# 1x ("&amp;K68&amp;") "&amp;A68)=0,COUNTIF(单卡排行!A:J,A68&amp;"★")=0),"",1),2)</f>
        <v>2</v>
      </c>
      <c r="E68" s="53" t="str">
        <f>IF(收藏进度!E68="","",收藏进度!E68)</f>
        <v>基本</v>
      </c>
      <c r="F68" s="53" t="str">
        <f>IF(收藏进度!F68="","",收藏进度!F68)</f>
        <v/>
      </c>
      <c r="G68" s="53" t="str">
        <f>IF(收藏进度!G68="","",收藏进度!G68)</f>
        <v>潜行者</v>
      </c>
      <c r="H68" s="53" t="str">
        <f>IF(收藏进度!H68="","",收藏进度!H68)</f>
        <v>基础</v>
      </c>
      <c r="I68" s="53" t="str">
        <f>IF(收藏进度!I68="","",收藏进度!I68)</f>
        <v>法术</v>
      </c>
      <c r="J68" s="53" t="str">
        <f>IF(收藏进度!J68="","",收藏进度!J68)</f>
        <v/>
      </c>
      <c r="K68" s="53">
        <f>IF(收藏进度!K68="","",收藏进度!K68)</f>
        <v>2</v>
      </c>
      <c r="L68" s="53">
        <f>IF(收藏进度!L68="","",收藏进度!L68)</f>
        <v>0</v>
      </c>
      <c r="M68" s="53">
        <f>IF(收藏进度!M68="","",收藏进度!M68)</f>
        <v>0</v>
      </c>
      <c r="N68" s="54" t="str">
        <f>IF(收藏进度!N68="","",收藏进度!N68)</f>
        <v>造成1点伤害，抽一张牌。</v>
      </c>
    </row>
    <row r="69" spans="1:14" x14ac:dyDescent="0.15">
      <c r="A69" s="52" t="str">
        <f>IF(收藏进度!A69="","",收藏进度!A69)</f>
        <v>闷棍</v>
      </c>
      <c r="B69" s="52">
        <f>IF(收藏进度!B69="","",收藏进度!B69)</f>
        <v>4</v>
      </c>
      <c r="C69" s="52" t="str">
        <f t="shared" si="1"/>
        <v/>
      </c>
      <c r="D69" s="52">
        <f>IF(AND(COUNTIF(德鲁伊卡组!A:C,"# 2x ("&amp;K69&amp;") "&amp;A69)+COUNTIF(猎人卡组!A:C,"# 2x ("&amp;K69&amp;") "&amp;A69)+COUNTIF(法师卡组!A:C,"# 2x ("&amp;K69&amp;") "&amp;A69)+COUNTIF(圣骑士卡组!A:C,"# 2x ("&amp;K69&amp;") "&amp;A69)+COUNTIF(牧师卡组!A:C,"# 2x ("&amp;K69&amp;") "&amp;A69)+COUNTIF(潜行者卡组!A:C,"# 2x ("&amp;K69&amp;") "&amp;A69)+COUNTIF(萨满祭司卡组!A:C,"# 2x ("&amp;K69&amp;") "&amp;A69)+COUNTIF(术士卡组!A:C,"# 2x ("&amp;K69&amp;") "&amp;A69)+COUNTIF(战士卡组!A:C,"# 2x ("&amp;K69&amp;") "&amp;A69)=0,COUNTIF(单卡排行!A:J,A69)=0),IF(AND(COUNTIF(德鲁伊卡组!A:C,"# 1x ("&amp;K69&amp;") "&amp;A69)+COUNTIF(猎人卡组!A:C,"# 1x ("&amp;K69&amp;") "&amp;A69)+COUNTIF(法师卡组!A:C,"# 1x ("&amp;K69&amp;") "&amp;A69)+COUNTIF(圣骑士卡组!A:C,"# 1x ("&amp;K69&amp;") "&amp;A69)+COUNTIF(牧师卡组!A:C,"# 1x ("&amp;K69&amp;") "&amp;A69)+COUNTIF(潜行者卡组!A:C,"# 1x ("&amp;K69&amp;") "&amp;A69)+COUNTIF(萨满祭司卡组!A:C,"# 1x ("&amp;K69&amp;") "&amp;A69)+COUNTIF(术士卡组!A:C,"# 1x ("&amp;K69&amp;") "&amp;A69)+COUNTIF(战士卡组!A:C,"# 1x ("&amp;K69&amp;") "&amp;A69)=0,COUNTIF(单卡排行!A:J,A69&amp;"★")=0),"",1),2)</f>
        <v>2</v>
      </c>
      <c r="E69" s="53" t="str">
        <f>IF(收藏进度!E69="","",收藏进度!E69)</f>
        <v>基本</v>
      </c>
      <c r="F69" s="53" t="str">
        <f>IF(收藏进度!F69="","",收藏进度!F69)</f>
        <v/>
      </c>
      <c r="G69" s="53" t="str">
        <f>IF(收藏进度!G69="","",收藏进度!G69)</f>
        <v>潜行者</v>
      </c>
      <c r="H69" s="53" t="str">
        <f>IF(收藏进度!H69="","",收藏进度!H69)</f>
        <v>基础</v>
      </c>
      <c r="I69" s="53" t="str">
        <f>IF(收藏进度!I69="","",收藏进度!I69)</f>
        <v>法术</v>
      </c>
      <c r="J69" s="53" t="str">
        <f>IF(收藏进度!J69="","",收藏进度!J69)</f>
        <v/>
      </c>
      <c r="K69" s="53">
        <f>IF(收藏进度!K69="","",收藏进度!K69)</f>
        <v>2</v>
      </c>
      <c r="L69" s="53">
        <f>IF(收藏进度!L69="","",收藏进度!L69)</f>
        <v>0</v>
      </c>
      <c r="M69" s="53">
        <f>IF(收藏进度!M69="","",收藏进度!M69)</f>
        <v>0</v>
      </c>
      <c r="N69" s="54" t="str">
        <f>IF(收藏进度!N69="","",收藏进度!N69)</f>
        <v>将一个敌方随从移回你的对手的手牌。</v>
      </c>
    </row>
    <row r="70" spans="1:14" x14ac:dyDescent="0.15">
      <c r="A70" s="52" t="str">
        <f>IF(收藏进度!A70="","",收藏进度!A70)</f>
        <v>刀扇</v>
      </c>
      <c r="B70" s="52">
        <f>IF(收藏进度!B70="","",收藏进度!B70)</f>
        <v>4</v>
      </c>
      <c r="C70" s="52" t="str">
        <f t="shared" si="1"/>
        <v/>
      </c>
      <c r="D70" s="52">
        <f>IF(AND(COUNTIF(德鲁伊卡组!A:C,"# 2x ("&amp;K70&amp;") "&amp;A70)+COUNTIF(猎人卡组!A:C,"# 2x ("&amp;K70&amp;") "&amp;A70)+COUNTIF(法师卡组!A:C,"# 2x ("&amp;K70&amp;") "&amp;A70)+COUNTIF(圣骑士卡组!A:C,"# 2x ("&amp;K70&amp;") "&amp;A70)+COUNTIF(牧师卡组!A:C,"# 2x ("&amp;K70&amp;") "&amp;A70)+COUNTIF(潜行者卡组!A:C,"# 2x ("&amp;K70&amp;") "&amp;A70)+COUNTIF(萨满祭司卡组!A:C,"# 2x ("&amp;K70&amp;") "&amp;A70)+COUNTIF(术士卡组!A:C,"# 2x ("&amp;K70&amp;") "&amp;A70)+COUNTIF(战士卡组!A:C,"# 2x ("&amp;K70&amp;") "&amp;A70)=0,COUNTIF(单卡排行!A:J,A70)=0),IF(AND(COUNTIF(德鲁伊卡组!A:C,"# 1x ("&amp;K70&amp;") "&amp;A70)+COUNTIF(猎人卡组!A:C,"# 1x ("&amp;K70&amp;") "&amp;A70)+COUNTIF(法师卡组!A:C,"# 1x ("&amp;K70&amp;") "&amp;A70)+COUNTIF(圣骑士卡组!A:C,"# 1x ("&amp;K70&amp;") "&amp;A70)+COUNTIF(牧师卡组!A:C,"# 1x ("&amp;K70&amp;") "&amp;A70)+COUNTIF(潜行者卡组!A:C,"# 1x ("&amp;K70&amp;") "&amp;A70)+COUNTIF(萨满祭司卡组!A:C,"# 1x ("&amp;K70&amp;") "&amp;A70)+COUNTIF(术士卡组!A:C,"# 1x ("&amp;K70&amp;") "&amp;A70)+COUNTIF(战士卡组!A:C,"# 1x ("&amp;K70&amp;") "&amp;A70)=0,COUNTIF(单卡排行!A:J,A70&amp;"★")=0),"",1),2)</f>
        <v>2</v>
      </c>
      <c r="E70" s="53" t="str">
        <f>IF(收藏进度!E70="","",收藏进度!E70)</f>
        <v>基本</v>
      </c>
      <c r="F70" s="53" t="str">
        <f>IF(收藏进度!F70="","",收藏进度!F70)</f>
        <v/>
      </c>
      <c r="G70" s="53" t="str">
        <f>IF(收藏进度!G70="","",收藏进度!G70)</f>
        <v>潜行者</v>
      </c>
      <c r="H70" s="53" t="str">
        <f>IF(收藏进度!H70="","",收藏进度!H70)</f>
        <v>基础</v>
      </c>
      <c r="I70" s="53" t="str">
        <f>IF(收藏进度!I70="","",收藏进度!I70)</f>
        <v>法术</v>
      </c>
      <c r="J70" s="53" t="str">
        <f>IF(收藏进度!J70="","",收藏进度!J70)</f>
        <v/>
      </c>
      <c r="K70" s="53">
        <f>IF(收藏进度!K70="","",收藏进度!K70)</f>
        <v>3</v>
      </c>
      <c r="L70" s="53">
        <f>IF(收藏进度!L70="","",收藏进度!L70)</f>
        <v>0</v>
      </c>
      <c r="M70" s="53">
        <f>IF(收藏进度!M70="","",收藏进度!M70)</f>
        <v>0</v>
      </c>
      <c r="N70" s="54" t="str">
        <f>IF(收藏进度!N70="","",收藏进度!N70)</f>
        <v>对所有敌方随从造成1点伤害，抽一张牌。</v>
      </c>
    </row>
    <row r="71" spans="1:14" x14ac:dyDescent="0.15">
      <c r="A71" s="52" t="str">
        <f>IF(收藏进度!A71="","",收藏进度!A71)</f>
        <v>刺客之刃</v>
      </c>
      <c r="B71" s="52">
        <f>IF(收藏进度!B71="","",收藏进度!B71)</f>
        <v>4</v>
      </c>
      <c r="C71" s="52" t="str">
        <f t="shared" si="1"/>
        <v/>
      </c>
      <c r="D71" s="52" t="str">
        <f>IF(AND(COUNTIF(德鲁伊卡组!A:C,"# 2x ("&amp;K71&amp;") "&amp;A71)+COUNTIF(猎人卡组!A:C,"# 2x ("&amp;K71&amp;") "&amp;A71)+COUNTIF(法师卡组!A:C,"# 2x ("&amp;K71&amp;") "&amp;A71)+COUNTIF(圣骑士卡组!A:C,"# 2x ("&amp;K71&amp;") "&amp;A71)+COUNTIF(牧师卡组!A:C,"# 2x ("&amp;K71&amp;") "&amp;A71)+COUNTIF(潜行者卡组!A:C,"# 2x ("&amp;K71&amp;") "&amp;A71)+COUNTIF(萨满祭司卡组!A:C,"# 2x ("&amp;K71&amp;") "&amp;A71)+COUNTIF(术士卡组!A:C,"# 2x ("&amp;K71&amp;") "&amp;A71)+COUNTIF(战士卡组!A:C,"# 2x ("&amp;K71&amp;") "&amp;A71)=0,COUNTIF(单卡排行!A:J,A71)=0),IF(AND(COUNTIF(德鲁伊卡组!A:C,"# 1x ("&amp;K71&amp;") "&amp;A71)+COUNTIF(猎人卡组!A:C,"# 1x ("&amp;K71&amp;") "&amp;A71)+COUNTIF(法师卡组!A:C,"# 1x ("&amp;K71&amp;") "&amp;A71)+COUNTIF(圣骑士卡组!A:C,"# 1x ("&amp;K71&amp;") "&amp;A71)+COUNTIF(牧师卡组!A:C,"# 1x ("&amp;K71&amp;") "&amp;A71)+COUNTIF(潜行者卡组!A:C,"# 1x ("&amp;K71&amp;") "&amp;A71)+COUNTIF(萨满祭司卡组!A:C,"# 1x ("&amp;K71&amp;") "&amp;A71)+COUNTIF(术士卡组!A:C,"# 1x ("&amp;K71&amp;") "&amp;A71)+COUNTIF(战士卡组!A:C,"# 1x ("&amp;K71&amp;") "&amp;A71)=0,COUNTIF(单卡排行!A:J,A71&amp;"★")=0),"",1),2)</f>
        <v/>
      </c>
      <c r="E71" s="53" t="str">
        <f>IF(收藏进度!E71="","",收藏进度!E71)</f>
        <v>基本</v>
      </c>
      <c r="F71" s="53" t="str">
        <f>IF(收藏进度!F71="","",收藏进度!F71)</f>
        <v/>
      </c>
      <c r="G71" s="53" t="str">
        <f>IF(收藏进度!G71="","",收藏进度!G71)</f>
        <v>潜行者</v>
      </c>
      <c r="H71" s="53" t="str">
        <f>IF(收藏进度!H71="","",收藏进度!H71)</f>
        <v>基础</v>
      </c>
      <c r="I71" s="53" t="str">
        <f>IF(收藏进度!I71="","",收藏进度!I71)</f>
        <v>武器</v>
      </c>
      <c r="J71" s="53" t="str">
        <f>IF(收藏进度!J71="","",收藏进度!J71)</f>
        <v/>
      </c>
      <c r="K71" s="53">
        <f>IF(收藏进度!K71="","",收藏进度!K71)</f>
        <v>5</v>
      </c>
      <c r="L71" s="53">
        <f>IF(收藏进度!L71="","",收藏进度!L71)</f>
        <v>3</v>
      </c>
      <c r="M71" s="53">
        <f>IF(收藏进度!M71="","",收藏进度!M71)</f>
        <v>0</v>
      </c>
      <c r="N71" s="54" t="str">
        <f>IF(收藏进度!N71="","",收藏进度!N71)</f>
        <v/>
      </c>
    </row>
    <row r="72" spans="1:14" x14ac:dyDescent="0.15">
      <c r="A72" s="52" t="str">
        <f>IF(收藏进度!A72="","",收藏进度!A72)</f>
        <v>刺杀</v>
      </c>
      <c r="B72" s="52">
        <f>IF(收藏进度!B72="","",收藏进度!B72)</f>
        <v>4</v>
      </c>
      <c r="C72" s="52" t="str">
        <f t="shared" si="1"/>
        <v/>
      </c>
      <c r="D72" s="52" t="str">
        <f>IF(AND(COUNTIF(德鲁伊卡组!A:C,"# 2x ("&amp;K72&amp;") "&amp;A72)+COUNTIF(猎人卡组!A:C,"# 2x ("&amp;K72&amp;") "&amp;A72)+COUNTIF(法师卡组!A:C,"# 2x ("&amp;K72&amp;") "&amp;A72)+COUNTIF(圣骑士卡组!A:C,"# 2x ("&amp;K72&amp;") "&amp;A72)+COUNTIF(牧师卡组!A:C,"# 2x ("&amp;K72&amp;") "&amp;A72)+COUNTIF(潜行者卡组!A:C,"# 2x ("&amp;K72&amp;") "&amp;A72)+COUNTIF(萨满祭司卡组!A:C,"# 2x ("&amp;K72&amp;") "&amp;A72)+COUNTIF(术士卡组!A:C,"# 2x ("&amp;K72&amp;") "&amp;A72)+COUNTIF(战士卡组!A:C,"# 2x ("&amp;K72&amp;") "&amp;A72)=0,COUNTIF(单卡排行!A:J,A72)=0),IF(AND(COUNTIF(德鲁伊卡组!A:C,"# 1x ("&amp;K72&amp;") "&amp;A72)+COUNTIF(猎人卡组!A:C,"# 1x ("&amp;K72&amp;") "&amp;A72)+COUNTIF(法师卡组!A:C,"# 1x ("&amp;K72&amp;") "&amp;A72)+COUNTIF(圣骑士卡组!A:C,"# 1x ("&amp;K72&amp;") "&amp;A72)+COUNTIF(牧师卡组!A:C,"# 1x ("&amp;K72&amp;") "&amp;A72)+COUNTIF(潜行者卡组!A:C,"# 1x ("&amp;K72&amp;") "&amp;A72)+COUNTIF(萨满祭司卡组!A:C,"# 1x ("&amp;K72&amp;") "&amp;A72)+COUNTIF(术士卡组!A:C,"# 1x ("&amp;K72&amp;") "&amp;A72)+COUNTIF(战士卡组!A:C,"# 1x ("&amp;K72&amp;") "&amp;A72)=0,COUNTIF(单卡排行!A:J,A72&amp;"★")=0),"",1),2)</f>
        <v/>
      </c>
      <c r="E72" s="53" t="str">
        <f>IF(收藏进度!E72="","",收藏进度!E72)</f>
        <v>基本</v>
      </c>
      <c r="F72" s="53" t="str">
        <f>IF(收藏进度!F72="","",收藏进度!F72)</f>
        <v/>
      </c>
      <c r="G72" s="53" t="str">
        <f>IF(收藏进度!G72="","",收藏进度!G72)</f>
        <v>潜行者</v>
      </c>
      <c r="H72" s="53" t="str">
        <f>IF(收藏进度!H72="","",收藏进度!H72)</f>
        <v>基础</v>
      </c>
      <c r="I72" s="53" t="str">
        <f>IF(收藏进度!I72="","",收藏进度!I72)</f>
        <v>法术</v>
      </c>
      <c r="J72" s="53" t="str">
        <f>IF(收藏进度!J72="","",收藏进度!J72)</f>
        <v/>
      </c>
      <c r="K72" s="53">
        <f>IF(收藏进度!K72="","",收藏进度!K72)</f>
        <v>5</v>
      </c>
      <c r="L72" s="53">
        <f>IF(收藏进度!L72="","",收藏进度!L72)</f>
        <v>0</v>
      </c>
      <c r="M72" s="53">
        <f>IF(收藏进度!M72="","",收藏进度!M72)</f>
        <v>0</v>
      </c>
      <c r="N72" s="54" t="str">
        <f>IF(收藏进度!N72="","",收藏进度!N72)</f>
        <v>消灭一个敌方随从。</v>
      </c>
    </row>
    <row r="73" spans="1:14" x14ac:dyDescent="0.15">
      <c r="A73" s="52" t="str">
        <f>IF(收藏进度!A73="","",收藏进度!A73)</f>
        <v>消失</v>
      </c>
      <c r="B73" s="52">
        <f>IF(收藏进度!B73="","",收藏进度!B73)</f>
        <v>4</v>
      </c>
      <c r="C73" s="52" t="str">
        <f t="shared" si="1"/>
        <v/>
      </c>
      <c r="D73" s="52">
        <f>IF(AND(COUNTIF(德鲁伊卡组!A:C,"# 2x ("&amp;K73&amp;") "&amp;A73)+COUNTIF(猎人卡组!A:C,"# 2x ("&amp;K73&amp;") "&amp;A73)+COUNTIF(法师卡组!A:C,"# 2x ("&amp;K73&amp;") "&amp;A73)+COUNTIF(圣骑士卡组!A:C,"# 2x ("&amp;K73&amp;") "&amp;A73)+COUNTIF(牧师卡组!A:C,"# 2x ("&amp;K73&amp;") "&amp;A73)+COUNTIF(潜行者卡组!A:C,"# 2x ("&amp;K73&amp;") "&amp;A73)+COUNTIF(萨满祭司卡组!A:C,"# 2x ("&amp;K73&amp;") "&amp;A73)+COUNTIF(术士卡组!A:C,"# 2x ("&amp;K73&amp;") "&amp;A73)+COUNTIF(战士卡组!A:C,"# 2x ("&amp;K73&amp;") "&amp;A73)=0,COUNTIF(单卡排行!A:J,A73)=0),IF(AND(COUNTIF(德鲁伊卡组!A:C,"# 1x ("&amp;K73&amp;") "&amp;A73)+COUNTIF(猎人卡组!A:C,"# 1x ("&amp;K73&amp;") "&amp;A73)+COUNTIF(法师卡组!A:C,"# 1x ("&amp;K73&amp;") "&amp;A73)+COUNTIF(圣骑士卡组!A:C,"# 1x ("&amp;K73&amp;") "&amp;A73)+COUNTIF(牧师卡组!A:C,"# 1x ("&amp;K73&amp;") "&amp;A73)+COUNTIF(潜行者卡组!A:C,"# 1x ("&amp;K73&amp;") "&amp;A73)+COUNTIF(萨满祭司卡组!A:C,"# 1x ("&amp;K73&amp;") "&amp;A73)+COUNTIF(术士卡组!A:C,"# 1x ("&amp;K73&amp;") "&amp;A73)+COUNTIF(战士卡组!A:C,"# 1x ("&amp;K73&amp;") "&amp;A73)=0,COUNTIF(单卡排行!A:J,A73&amp;"★")=0),"",1),2)</f>
        <v>2</v>
      </c>
      <c r="E73" s="53" t="str">
        <f>IF(收藏进度!E73="","",收藏进度!E73)</f>
        <v>基本</v>
      </c>
      <c r="F73" s="53" t="str">
        <f>IF(收藏进度!F73="","",收藏进度!F73)</f>
        <v/>
      </c>
      <c r="G73" s="53" t="str">
        <f>IF(收藏进度!G73="","",收藏进度!G73)</f>
        <v>潜行者</v>
      </c>
      <c r="H73" s="53" t="str">
        <f>IF(收藏进度!H73="","",收藏进度!H73)</f>
        <v>基础</v>
      </c>
      <c r="I73" s="53" t="str">
        <f>IF(收藏进度!I73="","",收藏进度!I73)</f>
        <v>法术</v>
      </c>
      <c r="J73" s="53" t="str">
        <f>IF(收藏进度!J73="","",收藏进度!J73)</f>
        <v/>
      </c>
      <c r="K73" s="53">
        <f>IF(收藏进度!K73="","",收藏进度!K73)</f>
        <v>6</v>
      </c>
      <c r="L73" s="53">
        <f>IF(收藏进度!L73="","",收藏进度!L73)</f>
        <v>0</v>
      </c>
      <c r="M73" s="53">
        <f>IF(收藏进度!M73="","",收藏进度!M73)</f>
        <v>0</v>
      </c>
      <c r="N73" s="54" t="str">
        <f>IF(收藏进度!N73="","",收藏进度!N73)</f>
        <v>将所有随从移回其拥有者的
手牌。</v>
      </c>
    </row>
    <row r="74" spans="1:14" x14ac:dyDescent="0.15">
      <c r="A74" s="52" t="str">
        <f>IF(收藏进度!A74="","",收藏进度!A74)</f>
        <v>疾跑</v>
      </c>
      <c r="B74" s="52">
        <f>IF(收藏进度!B74="","",收藏进度!B74)</f>
        <v>4</v>
      </c>
      <c r="C74" s="52" t="str">
        <f t="shared" si="1"/>
        <v/>
      </c>
      <c r="D74" s="52" t="str">
        <f>IF(AND(COUNTIF(德鲁伊卡组!A:C,"# 2x ("&amp;K74&amp;") "&amp;A74)+COUNTIF(猎人卡组!A:C,"# 2x ("&amp;K74&amp;") "&amp;A74)+COUNTIF(法师卡组!A:C,"# 2x ("&amp;K74&amp;") "&amp;A74)+COUNTIF(圣骑士卡组!A:C,"# 2x ("&amp;K74&amp;") "&amp;A74)+COUNTIF(牧师卡组!A:C,"# 2x ("&amp;K74&amp;") "&amp;A74)+COUNTIF(潜行者卡组!A:C,"# 2x ("&amp;K74&amp;") "&amp;A74)+COUNTIF(萨满祭司卡组!A:C,"# 2x ("&amp;K74&amp;") "&amp;A74)+COUNTIF(术士卡组!A:C,"# 2x ("&amp;K74&amp;") "&amp;A74)+COUNTIF(战士卡组!A:C,"# 2x ("&amp;K74&amp;") "&amp;A74)=0,COUNTIF(单卡排行!A:J,A74)=0),IF(AND(COUNTIF(德鲁伊卡组!A:C,"# 1x ("&amp;K74&amp;") "&amp;A74)+COUNTIF(猎人卡组!A:C,"# 1x ("&amp;K74&amp;") "&amp;A74)+COUNTIF(法师卡组!A:C,"# 1x ("&amp;K74&amp;") "&amp;A74)+COUNTIF(圣骑士卡组!A:C,"# 1x ("&amp;K74&amp;") "&amp;A74)+COUNTIF(牧师卡组!A:C,"# 1x ("&amp;K74&amp;") "&amp;A74)+COUNTIF(潜行者卡组!A:C,"# 1x ("&amp;K74&amp;") "&amp;A74)+COUNTIF(萨满祭司卡组!A:C,"# 1x ("&amp;K74&amp;") "&amp;A74)+COUNTIF(术士卡组!A:C,"# 1x ("&amp;K74&amp;") "&amp;A74)+COUNTIF(战士卡组!A:C,"# 1x ("&amp;K74&amp;") "&amp;A74)=0,COUNTIF(单卡排行!A:J,A74&amp;"★")=0),"",1),2)</f>
        <v/>
      </c>
      <c r="E74" s="53" t="str">
        <f>IF(收藏进度!E74="","",收藏进度!E74)</f>
        <v>基本</v>
      </c>
      <c r="F74" s="53" t="str">
        <f>IF(收藏进度!F74="","",收藏进度!F74)</f>
        <v/>
      </c>
      <c r="G74" s="53" t="str">
        <f>IF(收藏进度!G74="","",收藏进度!G74)</f>
        <v>潜行者</v>
      </c>
      <c r="H74" s="53" t="str">
        <f>IF(收藏进度!H74="","",收藏进度!H74)</f>
        <v>基础</v>
      </c>
      <c r="I74" s="53" t="str">
        <f>IF(收藏进度!I74="","",收藏进度!I74)</f>
        <v>法术</v>
      </c>
      <c r="J74" s="53" t="str">
        <f>IF(收藏进度!J74="","",收藏进度!J74)</f>
        <v/>
      </c>
      <c r="K74" s="53">
        <f>IF(收藏进度!K74="","",收藏进度!K74)</f>
        <v>7</v>
      </c>
      <c r="L74" s="53">
        <f>IF(收藏进度!L74="","",收藏进度!L74)</f>
        <v>0</v>
      </c>
      <c r="M74" s="53">
        <f>IF(收藏进度!M74="","",收藏进度!M74)</f>
        <v>0</v>
      </c>
      <c r="N74" s="54" t="str">
        <f>IF(收藏进度!N74="","",收藏进度!N74)</f>
        <v>抽四张牌。</v>
      </c>
    </row>
    <row r="75" spans="1:14" x14ac:dyDescent="0.15">
      <c r="A75" s="52" t="str">
        <f>IF(收藏进度!A75="","",收藏进度!A75)</f>
        <v>图腾之力</v>
      </c>
      <c r="B75" s="52">
        <f>IF(收藏进度!B75="","",收藏进度!B75)</f>
        <v>4</v>
      </c>
      <c r="C75" s="52" t="str">
        <f t="shared" si="1"/>
        <v/>
      </c>
      <c r="D75" s="52" t="str">
        <f>IF(AND(COUNTIF(德鲁伊卡组!A:C,"# 2x ("&amp;K75&amp;") "&amp;A75)+COUNTIF(猎人卡组!A:C,"# 2x ("&amp;K75&amp;") "&amp;A75)+COUNTIF(法师卡组!A:C,"# 2x ("&amp;K75&amp;") "&amp;A75)+COUNTIF(圣骑士卡组!A:C,"# 2x ("&amp;K75&amp;") "&amp;A75)+COUNTIF(牧师卡组!A:C,"# 2x ("&amp;K75&amp;") "&amp;A75)+COUNTIF(潜行者卡组!A:C,"# 2x ("&amp;K75&amp;") "&amp;A75)+COUNTIF(萨满祭司卡组!A:C,"# 2x ("&amp;K75&amp;") "&amp;A75)+COUNTIF(术士卡组!A:C,"# 2x ("&amp;K75&amp;") "&amp;A75)+COUNTIF(战士卡组!A:C,"# 2x ("&amp;K75&amp;") "&amp;A75)=0,COUNTIF(单卡排行!A:J,A75)=0),IF(AND(COUNTIF(德鲁伊卡组!A:C,"# 1x ("&amp;K75&amp;") "&amp;A75)+COUNTIF(猎人卡组!A:C,"# 1x ("&amp;K75&amp;") "&amp;A75)+COUNTIF(法师卡组!A:C,"# 1x ("&amp;K75&amp;") "&amp;A75)+COUNTIF(圣骑士卡组!A:C,"# 1x ("&amp;K75&amp;") "&amp;A75)+COUNTIF(牧师卡组!A:C,"# 1x ("&amp;K75&amp;") "&amp;A75)+COUNTIF(潜行者卡组!A:C,"# 1x ("&amp;K75&amp;") "&amp;A75)+COUNTIF(萨满祭司卡组!A:C,"# 1x ("&amp;K75&amp;") "&amp;A75)+COUNTIF(术士卡组!A:C,"# 1x ("&amp;K75&amp;") "&amp;A75)+COUNTIF(战士卡组!A:C,"# 1x ("&amp;K75&amp;") "&amp;A75)=0,COUNTIF(单卡排行!A:J,A75&amp;"★")=0),"",1),2)</f>
        <v/>
      </c>
      <c r="E75" s="53" t="str">
        <f>IF(收藏进度!E75="","",收藏进度!E75)</f>
        <v>基本</v>
      </c>
      <c r="F75" s="53" t="str">
        <f>IF(收藏进度!F75="","",收藏进度!F75)</f>
        <v/>
      </c>
      <c r="G75" s="53" t="str">
        <f>IF(收藏进度!G75="","",收藏进度!G75)</f>
        <v>萨满祭司</v>
      </c>
      <c r="H75" s="53" t="str">
        <f>IF(收藏进度!H75="","",收藏进度!H75)</f>
        <v>基础</v>
      </c>
      <c r="I75" s="53" t="str">
        <f>IF(收藏进度!I75="","",收藏进度!I75)</f>
        <v>法术</v>
      </c>
      <c r="J75" s="53" t="str">
        <f>IF(收藏进度!J75="","",收藏进度!J75)</f>
        <v/>
      </c>
      <c r="K75" s="53">
        <f>IF(收藏进度!K75="","",收藏进度!K75)</f>
        <v>0</v>
      </c>
      <c r="L75" s="53">
        <f>IF(收藏进度!L75="","",收藏进度!L75)</f>
        <v>0</v>
      </c>
      <c r="M75" s="53">
        <f>IF(收藏进度!M75="","",收藏进度!M75)</f>
        <v>0</v>
      </c>
      <c r="N75" s="54" t="str">
        <f>IF(收藏进度!N75="","",收藏进度!N75)</f>
        <v>使你的图腾获得+2生命值。</v>
      </c>
    </row>
    <row r="76" spans="1:14" x14ac:dyDescent="0.15">
      <c r="A76" s="52" t="str">
        <f>IF(收藏进度!A76="","",收藏进度!A76)</f>
        <v>先祖治疗</v>
      </c>
      <c r="B76" s="52">
        <f>IF(收藏进度!B76="","",收藏进度!B76)</f>
        <v>4</v>
      </c>
      <c r="C76" s="52" t="str">
        <f t="shared" si="1"/>
        <v/>
      </c>
      <c r="D76" s="52" t="str">
        <f>IF(AND(COUNTIF(德鲁伊卡组!A:C,"# 2x ("&amp;K76&amp;") "&amp;A76)+COUNTIF(猎人卡组!A:C,"# 2x ("&amp;K76&amp;") "&amp;A76)+COUNTIF(法师卡组!A:C,"# 2x ("&amp;K76&amp;") "&amp;A76)+COUNTIF(圣骑士卡组!A:C,"# 2x ("&amp;K76&amp;") "&amp;A76)+COUNTIF(牧师卡组!A:C,"# 2x ("&amp;K76&amp;") "&amp;A76)+COUNTIF(潜行者卡组!A:C,"# 2x ("&amp;K76&amp;") "&amp;A76)+COUNTIF(萨满祭司卡组!A:C,"# 2x ("&amp;K76&amp;") "&amp;A76)+COUNTIF(术士卡组!A:C,"# 2x ("&amp;K76&amp;") "&amp;A76)+COUNTIF(战士卡组!A:C,"# 2x ("&amp;K76&amp;") "&amp;A76)=0,COUNTIF(单卡排行!A:J,A76)=0),IF(AND(COUNTIF(德鲁伊卡组!A:C,"# 1x ("&amp;K76&amp;") "&amp;A76)+COUNTIF(猎人卡组!A:C,"# 1x ("&amp;K76&amp;") "&amp;A76)+COUNTIF(法师卡组!A:C,"# 1x ("&amp;K76&amp;") "&amp;A76)+COUNTIF(圣骑士卡组!A:C,"# 1x ("&amp;K76&amp;") "&amp;A76)+COUNTIF(牧师卡组!A:C,"# 1x ("&amp;K76&amp;") "&amp;A76)+COUNTIF(潜行者卡组!A:C,"# 1x ("&amp;K76&amp;") "&amp;A76)+COUNTIF(萨满祭司卡组!A:C,"# 1x ("&amp;K76&amp;") "&amp;A76)+COUNTIF(术士卡组!A:C,"# 1x ("&amp;K76&amp;") "&amp;A76)+COUNTIF(战士卡组!A:C,"# 1x ("&amp;K76&amp;") "&amp;A76)=0,COUNTIF(单卡排行!A:J,A76&amp;"★")=0),"",1),2)</f>
        <v/>
      </c>
      <c r="E76" s="53" t="str">
        <f>IF(收藏进度!E76="","",收藏进度!E76)</f>
        <v>基本</v>
      </c>
      <c r="F76" s="53" t="str">
        <f>IF(收藏进度!F76="","",收藏进度!F76)</f>
        <v/>
      </c>
      <c r="G76" s="53" t="str">
        <f>IF(收藏进度!G76="","",收藏进度!G76)</f>
        <v>萨满祭司</v>
      </c>
      <c r="H76" s="53" t="str">
        <f>IF(收藏进度!H76="","",收藏进度!H76)</f>
        <v>基础</v>
      </c>
      <c r="I76" s="53" t="str">
        <f>IF(收藏进度!I76="","",收藏进度!I76)</f>
        <v>法术</v>
      </c>
      <c r="J76" s="53" t="str">
        <f>IF(收藏进度!J76="","",收藏进度!J76)</f>
        <v/>
      </c>
      <c r="K76" s="53">
        <f>IF(收藏进度!K76="","",收藏进度!K76)</f>
        <v>0</v>
      </c>
      <c r="L76" s="53">
        <f>IF(收藏进度!L76="","",收藏进度!L76)</f>
        <v>0</v>
      </c>
      <c r="M76" s="53">
        <f>IF(收藏进度!M76="","",收藏进度!M76)</f>
        <v>0</v>
      </c>
      <c r="N76" s="54" t="str">
        <f>IF(收藏进度!N76="","",收藏进度!N76)</f>
        <v>为一个随从恢复所有生命值并使其获得嘲讽。</v>
      </c>
    </row>
    <row r="77" spans="1:14" x14ac:dyDescent="0.15">
      <c r="A77" s="52" t="str">
        <f>IF(收藏进度!A77="","",收藏进度!A77)</f>
        <v>冰霜震击</v>
      </c>
      <c r="B77" s="52">
        <f>IF(收藏进度!B77="","",收藏进度!B77)</f>
        <v>4</v>
      </c>
      <c r="C77" s="52" t="str">
        <f t="shared" si="1"/>
        <v/>
      </c>
      <c r="D77" s="52" t="str">
        <f>IF(AND(COUNTIF(德鲁伊卡组!A:C,"# 2x ("&amp;K77&amp;") "&amp;A77)+COUNTIF(猎人卡组!A:C,"# 2x ("&amp;K77&amp;") "&amp;A77)+COUNTIF(法师卡组!A:C,"# 2x ("&amp;K77&amp;") "&amp;A77)+COUNTIF(圣骑士卡组!A:C,"# 2x ("&amp;K77&amp;") "&amp;A77)+COUNTIF(牧师卡组!A:C,"# 2x ("&amp;K77&amp;") "&amp;A77)+COUNTIF(潜行者卡组!A:C,"# 2x ("&amp;K77&amp;") "&amp;A77)+COUNTIF(萨满祭司卡组!A:C,"# 2x ("&amp;K77&amp;") "&amp;A77)+COUNTIF(术士卡组!A:C,"# 2x ("&amp;K77&amp;") "&amp;A77)+COUNTIF(战士卡组!A:C,"# 2x ("&amp;K77&amp;") "&amp;A77)=0,COUNTIF(单卡排行!A:J,A77)=0),IF(AND(COUNTIF(德鲁伊卡组!A:C,"# 1x ("&amp;K77&amp;") "&amp;A77)+COUNTIF(猎人卡组!A:C,"# 1x ("&amp;K77&amp;") "&amp;A77)+COUNTIF(法师卡组!A:C,"# 1x ("&amp;K77&amp;") "&amp;A77)+COUNTIF(圣骑士卡组!A:C,"# 1x ("&amp;K77&amp;") "&amp;A77)+COUNTIF(牧师卡组!A:C,"# 1x ("&amp;K77&amp;") "&amp;A77)+COUNTIF(潜行者卡组!A:C,"# 1x ("&amp;K77&amp;") "&amp;A77)+COUNTIF(萨满祭司卡组!A:C,"# 1x ("&amp;K77&amp;") "&amp;A77)+COUNTIF(术士卡组!A:C,"# 1x ("&amp;K77&amp;") "&amp;A77)+COUNTIF(战士卡组!A:C,"# 1x ("&amp;K77&amp;") "&amp;A77)=0,COUNTIF(单卡排行!A:J,A77&amp;"★")=0),"",1),2)</f>
        <v/>
      </c>
      <c r="E77" s="53" t="str">
        <f>IF(收藏进度!E77="","",收藏进度!E77)</f>
        <v>基本</v>
      </c>
      <c r="F77" s="53" t="str">
        <f>IF(收藏进度!F77="","",收藏进度!F77)</f>
        <v/>
      </c>
      <c r="G77" s="53" t="str">
        <f>IF(收藏进度!G77="","",收藏进度!G77)</f>
        <v>萨满祭司</v>
      </c>
      <c r="H77" s="53" t="str">
        <f>IF(收藏进度!H77="","",收藏进度!H77)</f>
        <v>基础</v>
      </c>
      <c r="I77" s="53" t="str">
        <f>IF(收藏进度!I77="","",收藏进度!I77)</f>
        <v>法术</v>
      </c>
      <c r="J77" s="53" t="str">
        <f>IF(收藏进度!J77="","",收藏进度!J77)</f>
        <v/>
      </c>
      <c r="K77" s="53">
        <f>IF(收藏进度!K77="","",收藏进度!K77)</f>
        <v>1</v>
      </c>
      <c r="L77" s="53">
        <f>IF(收藏进度!L77="","",收藏进度!L77)</f>
        <v>0</v>
      </c>
      <c r="M77" s="53">
        <f>IF(收藏进度!M77="","",收藏进度!M77)</f>
        <v>0</v>
      </c>
      <c r="N77" s="54" t="str">
        <f>IF(收藏进度!N77="","",收藏进度!N77)</f>
        <v>对一个敌方角色造成1点伤害，并使其冻结。</v>
      </c>
    </row>
    <row r="78" spans="1:14" x14ac:dyDescent="0.15">
      <c r="A78" s="52" t="str">
        <f>IF(收藏进度!A78="","",收藏进度!A78)</f>
        <v>风怒</v>
      </c>
      <c r="B78" s="52">
        <f>IF(收藏进度!B78="","",收藏进度!B78)</f>
        <v>4</v>
      </c>
      <c r="C78" s="52" t="str">
        <f t="shared" si="1"/>
        <v/>
      </c>
      <c r="D78" s="52" t="str">
        <f>IF(AND(COUNTIF(德鲁伊卡组!A:C,"# 2x ("&amp;K78&amp;") "&amp;A78)+COUNTIF(猎人卡组!A:C,"# 2x ("&amp;K78&amp;") "&amp;A78)+COUNTIF(法师卡组!A:C,"# 2x ("&amp;K78&amp;") "&amp;A78)+COUNTIF(圣骑士卡组!A:C,"# 2x ("&amp;K78&amp;") "&amp;A78)+COUNTIF(牧师卡组!A:C,"# 2x ("&amp;K78&amp;") "&amp;A78)+COUNTIF(潜行者卡组!A:C,"# 2x ("&amp;K78&amp;") "&amp;A78)+COUNTIF(萨满祭司卡组!A:C,"# 2x ("&amp;K78&amp;") "&amp;A78)+COUNTIF(术士卡组!A:C,"# 2x ("&amp;K78&amp;") "&amp;A78)+COUNTIF(战士卡组!A:C,"# 2x ("&amp;K78&amp;") "&amp;A78)=0,COUNTIF(单卡排行!A:J,A78)=0),IF(AND(COUNTIF(德鲁伊卡组!A:C,"# 1x ("&amp;K78&amp;") "&amp;A78)+COUNTIF(猎人卡组!A:C,"# 1x ("&amp;K78&amp;") "&amp;A78)+COUNTIF(法师卡组!A:C,"# 1x ("&amp;K78&amp;") "&amp;A78)+COUNTIF(圣骑士卡组!A:C,"# 1x ("&amp;K78&amp;") "&amp;A78)+COUNTIF(牧师卡组!A:C,"# 1x ("&amp;K78&amp;") "&amp;A78)+COUNTIF(潜行者卡组!A:C,"# 1x ("&amp;K78&amp;") "&amp;A78)+COUNTIF(萨满祭司卡组!A:C,"# 1x ("&amp;K78&amp;") "&amp;A78)+COUNTIF(术士卡组!A:C,"# 1x ("&amp;K78&amp;") "&amp;A78)+COUNTIF(战士卡组!A:C,"# 1x ("&amp;K78&amp;") "&amp;A78)=0,COUNTIF(单卡排行!A:J,A78&amp;"★")=0),"",1),2)</f>
        <v/>
      </c>
      <c r="E78" s="53" t="str">
        <f>IF(收藏进度!E78="","",收藏进度!E78)</f>
        <v>基本</v>
      </c>
      <c r="F78" s="53" t="str">
        <f>IF(收藏进度!F78="","",收藏进度!F78)</f>
        <v/>
      </c>
      <c r="G78" s="53" t="str">
        <f>IF(收藏进度!G78="","",收藏进度!G78)</f>
        <v>萨满祭司</v>
      </c>
      <c r="H78" s="53" t="str">
        <f>IF(收藏进度!H78="","",收藏进度!H78)</f>
        <v>基础</v>
      </c>
      <c r="I78" s="53" t="str">
        <f>IF(收藏进度!I78="","",收藏进度!I78)</f>
        <v>法术</v>
      </c>
      <c r="J78" s="53" t="str">
        <f>IF(收藏进度!J78="","",收藏进度!J78)</f>
        <v/>
      </c>
      <c r="K78" s="53">
        <f>IF(收藏进度!K78="","",收藏进度!K78)</f>
        <v>2</v>
      </c>
      <c r="L78" s="53">
        <f>IF(收藏进度!L78="","",收藏进度!L78)</f>
        <v>0</v>
      </c>
      <c r="M78" s="53">
        <f>IF(收藏进度!M78="","",收藏进度!M78)</f>
        <v>0</v>
      </c>
      <c r="N78" s="54" t="str">
        <f>IF(收藏进度!N78="","",收藏进度!N78)</f>
        <v>使一个随从获得风怒。</v>
      </c>
    </row>
    <row r="79" spans="1:14" x14ac:dyDescent="0.15">
      <c r="A79" s="52" t="str">
        <f>IF(收藏进度!A79="","",收藏进度!A79)</f>
        <v>火舌图腾</v>
      </c>
      <c r="B79" s="52">
        <f>IF(收藏进度!B79="","",收藏进度!B79)</f>
        <v>4</v>
      </c>
      <c r="C79" s="52" t="str">
        <f t="shared" si="1"/>
        <v/>
      </c>
      <c r="D79" s="52">
        <f>IF(AND(COUNTIF(德鲁伊卡组!A:C,"# 2x ("&amp;K79&amp;") "&amp;A79)+COUNTIF(猎人卡组!A:C,"# 2x ("&amp;K79&amp;") "&amp;A79)+COUNTIF(法师卡组!A:C,"# 2x ("&amp;K79&amp;") "&amp;A79)+COUNTIF(圣骑士卡组!A:C,"# 2x ("&amp;K79&amp;") "&amp;A79)+COUNTIF(牧师卡组!A:C,"# 2x ("&amp;K79&amp;") "&amp;A79)+COUNTIF(潜行者卡组!A:C,"# 2x ("&amp;K79&amp;") "&amp;A79)+COUNTIF(萨满祭司卡组!A:C,"# 2x ("&amp;K79&amp;") "&amp;A79)+COUNTIF(术士卡组!A:C,"# 2x ("&amp;K79&amp;") "&amp;A79)+COUNTIF(战士卡组!A:C,"# 2x ("&amp;K79&amp;") "&amp;A79)=0,COUNTIF(单卡排行!A:J,A79)=0),IF(AND(COUNTIF(德鲁伊卡组!A:C,"# 1x ("&amp;K79&amp;") "&amp;A79)+COUNTIF(猎人卡组!A:C,"# 1x ("&amp;K79&amp;") "&amp;A79)+COUNTIF(法师卡组!A:C,"# 1x ("&amp;K79&amp;") "&amp;A79)+COUNTIF(圣骑士卡组!A:C,"# 1x ("&amp;K79&amp;") "&amp;A79)+COUNTIF(牧师卡组!A:C,"# 1x ("&amp;K79&amp;") "&amp;A79)+COUNTIF(潜行者卡组!A:C,"# 1x ("&amp;K79&amp;") "&amp;A79)+COUNTIF(萨满祭司卡组!A:C,"# 1x ("&amp;K79&amp;") "&amp;A79)+COUNTIF(术士卡组!A:C,"# 1x ("&amp;K79&amp;") "&amp;A79)+COUNTIF(战士卡组!A:C,"# 1x ("&amp;K79&amp;") "&amp;A79)=0,COUNTIF(单卡排行!A:J,A79&amp;"★")=0),"",1),2)</f>
        <v>2</v>
      </c>
      <c r="E79" s="53" t="str">
        <f>IF(收藏进度!E79="","",收藏进度!E79)</f>
        <v>基本</v>
      </c>
      <c r="F79" s="53" t="str">
        <f>IF(收藏进度!F79="","",收藏进度!F79)</f>
        <v/>
      </c>
      <c r="G79" s="53" t="str">
        <f>IF(收藏进度!G79="","",收藏进度!G79)</f>
        <v>萨满祭司</v>
      </c>
      <c r="H79" s="53" t="str">
        <f>IF(收藏进度!H79="","",收藏进度!H79)</f>
        <v>基础</v>
      </c>
      <c r="I79" s="53" t="str">
        <f>IF(收藏进度!I79="","",收藏进度!I79)</f>
        <v>随从</v>
      </c>
      <c r="J79" s="53" t="str">
        <f>IF(收藏进度!J79="","",收藏进度!J79)</f>
        <v>图腾</v>
      </c>
      <c r="K79" s="53">
        <f>IF(收藏进度!K79="","",收藏进度!K79)</f>
        <v>2</v>
      </c>
      <c r="L79" s="53">
        <f>IF(收藏进度!L79="","",收藏进度!L79)</f>
        <v>0</v>
      </c>
      <c r="M79" s="53">
        <f>IF(收藏进度!M79="","",收藏进度!M79)</f>
        <v>3</v>
      </c>
      <c r="N79" s="54" t="str">
        <f>IF(收藏进度!N79="","",收藏进度!N79)</f>
        <v>相邻的随从获得+2攻击力。</v>
      </c>
    </row>
    <row r="80" spans="1:14" x14ac:dyDescent="0.15">
      <c r="A80" s="52" t="str">
        <f>IF(收藏进度!A80="","",收藏进度!A80)</f>
        <v>石化武器</v>
      </c>
      <c r="B80" s="52">
        <f>IF(收藏进度!B80="","",收藏进度!B80)</f>
        <v>4</v>
      </c>
      <c r="C80" s="52" t="str">
        <f t="shared" si="1"/>
        <v/>
      </c>
      <c r="D80" s="52" t="str">
        <f>IF(AND(COUNTIF(德鲁伊卡组!A:C,"# 2x ("&amp;K80&amp;") "&amp;A80)+COUNTIF(猎人卡组!A:C,"# 2x ("&amp;K80&amp;") "&amp;A80)+COUNTIF(法师卡组!A:C,"# 2x ("&amp;K80&amp;") "&amp;A80)+COUNTIF(圣骑士卡组!A:C,"# 2x ("&amp;K80&amp;") "&amp;A80)+COUNTIF(牧师卡组!A:C,"# 2x ("&amp;K80&amp;") "&amp;A80)+COUNTIF(潜行者卡组!A:C,"# 2x ("&amp;K80&amp;") "&amp;A80)+COUNTIF(萨满祭司卡组!A:C,"# 2x ("&amp;K80&amp;") "&amp;A80)+COUNTIF(术士卡组!A:C,"# 2x ("&amp;K80&amp;") "&amp;A80)+COUNTIF(战士卡组!A:C,"# 2x ("&amp;K80&amp;") "&amp;A80)=0,COUNTIF(单卡排行!A:J,A80)=0),IF(AND(COUNTIF(德鲁伊卡组!A:C,"# 1x ("&amp;K80&amp;") "&amp;A80)+COUNTIF(猎人卡组!A:C,"# 1x ("&amp;K80&amp;") "&amp;A80)+COUNTIF(法师卡组!A:C,"# 1x ("&amp;K80&amp;") "&amp;A80)+COUNTIF(圣骑士卡组!A:C,"# 1x ("&amp;K80&amp;") "&amp;A80)+COUNTIF(牧师卡组!A:C,"# 1x ("&amp;K80&amp;") "&amp;A80)+COUNTIF(潜行者卡组!A:C,"# 1x ("&amp;K80&amp;") "&amp;A80)+COUNTIF(萨满祭司卡组!A:C,"# 1x ("&amp;K80&amp;") "&amp;A80)+COUNTIF(术士卡组!A:C,"# 1x ("&amp;K80&amp;") "&amp;A80)+COUNTIF(战士卡组!A:C,"# 1x ("&amp;K80&amp;") "&amp;A80)=0,COUNTIF(单卡排行!A:J,A80&amp;"★")=0),"",1),2)</f>
        <v/>
      </c>
      <c r="E80" s="53" t="str">
        <f>IF(收藏进度!E80="","",收藏进度!E80)</f>
        <v>基本</v>
      </c>
      <c r="F80" s="53" t="str">
        <f>IF(收藏进度!F80="","",收藏进度!F80)</f>
        <v/>
      </c>
      <c r="G80" s="53" t="str">
        <f>IF(收藏进度!G80="","",收藏进度!G80)</f>
        <v>萨满祭司</v>
      </c>
      <c r="H80" s="53" t="str">
        <f>IF(收藏进度!H80="","",收藏进度!H80)</f>
        <v>基础</v>
      </c>
      <c r="I80" s="53" t="str">
        <f>IF(收藏进度!I80="","",收藏进度!I80)</f>
        <v>法术</v>
      </c>
      <c r="J80" s="53" t="str">
        <f>IF(收藏进度!J80="","",收藏进度!J80)</f>
        <v/>
      </c>
      <c r="K80" s="53">
        <f>IF(收藏进度!K80="","",收藏进度!K80)</f>
        <v>2</v>
      </c>
      <c r="L80" s="53">
        <f>IF(收藏进度!L80="","",收藏进度!L80)</f>
        <v>0</v>
      </c>
      <c r="M80" s="53">
        <f>IF(收藏进度!M80="","",收藏进度!M80)</f>
        <v>0</v>
      </c>
      <c r="N80" s="54" t="str">
        <f>IF(收藏进度!N80="","",收藏进度!N80)</f>
        <v>在本回合中，使一个友方角色获得+3攻击力。</v>
      </c>
    </row>
    <row r="81" spans="1:14" x14ac:dyDescent="0.15">
      <c r="A81" s="52" t="str">
        <f>IF(收藏进度!A81="","",收藏进度!A81)</f>
        <v>风语者</v>
      </c>
      <c r="B81" s="52">
        <f>IF(收藏进度!B81="","",收藏进度!B81)</f>
        <v>4</v>
      </c>
      <c r="C81" s="52" t="str">
        <f t="shared" si="1"/>
        <v/>
      </c>
      <c r="D81" s="52" t="str">
        <f>IF(AND(COUNTIF(德鲁伊卡组!A:C,"# 2x ("&amp;K81&amp;") "&amp;A81)+COUNTIF(猎人卡组!A:C,"# 2x ("&amp;K81&amp;") "&amp;A81)+COUNTIF(法师卡组!A:C,"# 2x ("&amp;K81&amp;") "&amp;A81)+COUNTIF(圣骑士卡组!A:C,"# 2x ("&amp;K81&amp;") "&amp;A81)+COUNTIF(牧师卡组!A:C,"# 2x ("&amp;K81&amp;") "&amp;A81)+COUNTIF(潜行者卡组!A:C,"# 2x ("&amp;K81&amp;") "&amp;A81)+COUNTIF(萨满祭司卡组!A:C,"# 2x ("&amp;K81&amp;") "&amp;A81)+COUNTIF(术士卡组!A:C,"# 2x ("&amp;K81&amp;") "&amp;A81)+COUNTIF(战士卡组!A:C,"# 2x ("&amp;K81&amp;") "&amp;A81)=0,COUNTIF(单卡排行!A:J,A81)=0),IF(AND(COUNTIF(德鲁伊卡组!A:C,"# 1x ("&amp;K81&amp;") "&amp;A81)+COUNTIF(猎人卡组!A:C,"# 1x ("&amp;K81&amp;") "&amp;A81)+COUNTIF(法师卡组!A:C,"# 1x ("&amp;K81&amp;") "&amp;A81)+COUNTIF(圣骑士卡组!A:C,"# 1x ("&amp;K81&amp;") "&amp;A81)+COUNTIF(牧师卡组!A:C,"# 1x ("&amp;K81&amp;") "&amp;A81)+COUNTIF(潜行者卡组!A:C,"# 1x ("&amp;K81&amp;") "&amp;A81)+COUNTIF(萨满祭司卡组!A:C,"# 1x ("&amp;K81&amp;") "&amp;A81)+COUNTIF(术士卡组!A:C,"# 1x ("&amp;K81&amp;") "&amp;A81)+COUNTIF(战士卡组!A:C,"# 1x ("&amp;K81&amp;") "&amp;A81)=0,COUNTIF(单卡排行!A:J,A81&amp;"★")=0),"",1),2)</f>
        <v/>
      </c>
      <c r="E81" s="53" t="str">
        <f>IF(收藏进度!E81="","",收藏进度!E81)</f>
        <v>基本</v>
      </c>
      <c r="F81" s="53" t="str">
        <f>IF(收藏进度!F81="","",收藏进度!F81)</f>
        <v/>
      </c>
      <c r="G81" s="53" t="str">
        <f>IF(收藏进度!G81="","",收藏进度!G81)</f>
        <v>萨满祭司</v>
      </c>
      <c r="H81" s="53" t="str">
        <f>IF(收藏进度!H81="","",收藏进度!H81)</f>
        <v>基础</v>
      </c>
      <c r="I81" s="53" t="str">
        <f>IF(收藏进度!I81="","",收藏进度!I81)</f>
        <v>随从</v>
      </c>
      <c r="J81" s="53" t="str">
        <f>IF(收藏进度!J81="","",收藏进度!J81)</f>
        <v/>
      </c>
      <c r="K81" s="53">
        <f>IF(收藏进度!K81="","",收藏进度!K81)</f>
        <v>4</v>
      </c>
      <c r="L81" s="53">
        <f>IF(收藏进度!L81="","",收藏进度!L81)</f>
        <v>3</v>
      </c>
      <c r="M81" s="53">
        <f>IF(收藏进度!M81="","",收藏进度!M81)</f>
        <v>3</v>
      </c>
      <c r="N81" s="54" t="str">
        <f>IF(收藏进度!N81="","",收藏进度!N81)</f>
        <v>战吼：使一个友方随从获得风怒。</v>
      </c>
    </row>
    <row r="82" spans="1:14" x14ac:dyDescent="0.15">
      <c r="A82" s="52" t="str">
        <f>IF(收藏进度!A82="","",收藏进度!A82)</f>
        <v>妖术</v>
      </c>
      <c r="B82" s="52">
        <f>IF(收藏进度!B82="","",收藏进度!B82)</f>
        <v>4</v>
      </c>
      <c r="C82" s="52" t="str">
        <f t="shared" si="1"/>
        <v/>
      </c>
      <c r="D82" s="52">
        <f>IF(AND(COUNTIF(德鲁伊卡组!A:C,"# 2x ("&amp;K82&amp;") "&amp;A82)+COUNTIF(猎人卡组!A:C,"# 2x ("&amp;K82&amp;") "&amp;A82)+COUNTIF(法师卡组!A:C,"# 2x ("&amp;K82&amp;") "&amp;A82)+COUNTIF(圣骑士卡组!A:C,"# 2x ("&amp;K82&amp;") "&amp;A82)+COUNTIF(牧师卡组!A:C,"# 2x ("&amp;K82&amp;") "&amp;A82)+COUNTIF(潜行者卡组!A:C,"# 2x ("&amp;K82&amp;") "&amp;A82)+COUNTIF(萨满祭司卡组!A:C,"# 2x ("&amp;K82&amp;") "&amp;A82)+COUNTIF(术士卡组!A:C,"# 2x ("&amp;K82&amp;") "&amp;A82)+COUNTIF(战士卡组!A:C,"# 2x ("&amp;K82&amp;") "&amp;A82)=0,COUNTIF(单卡排行!A:J,A82)=0),IF(AND(COUNTIF(德鲁伊卡组!A:C,"# 1x ("&amp;K82&amp;") "&amp;A82)+COUNTIF(猎人卡组!A:C,"# 1x ("&amp;K82&amp;") "&amp;A82)+COUNTIF(法师卡组!A:C,"# 1x ("&amp;K82&amp;") "&amp;A82)+COUNTIF(圣骑士卡组!A:C,"# 1x ("&amp;K82&amp;") "&amp;A82)+COUNTIF(牧师卡组!A:C,"# 1x ("&amp;K82&amp;") "&amp;A82)+COUNTIF(潜行者卡组!A:C,"# 1x ("&amp;K82&amp;") "&amp;A82)+COUNTIF(萨满祭司卡组!A:C,"# 1x ("&amp;K82&amp;") "&amp;A82)+COUNTIF(术士卡组!A:C,"# 1x ("&amp;K82&amp;") "&amp;A82)+COUNTIF(战士卡组!A:C,"# 1x ("&amp;K82&amp;") "&amp;A82)=0,COUNTIF(单卡排行!A:J,A82&amp;"★")=0),"",1),2)</f>
        <v>2</v>
      </c>
      <c r="E82" s="53" t="str">
        <f>IF(收藏进度!E82="","",收藏进度!E82)</f>
        <v>基本</v>
      </c>
      <c r="F82" s="53" t="str">
        <f>IF(收藏进度!F82="","",收藏进度!F82)</f>
        <v/>
      </c>
      <c r="G82" s="53" t="str">
        <f>IF(收藏进度!G82="","",收藏进度!G82)</f>
        <v>萨满祭司</v>
      </c>
      <c r="H82" s="53" t="str">
        <f>IF(收藏进度!H82="","",收藏进度!H82)</f>
        <v>基础</v>
      </c>
      <c r="I82" s="53" t="str">
        <f>IF(收藏进度!I82="","",收藏进度!I82)</f>
        <v>法术</v>
      </c>
      <c r="J82" s="53" t="str">
        <f>IF(收藏进度!J82="","",收藏进度!J82)</f>
        <v/>
      </c>
      <c r="K82" s="53">
        <f>IF(收藏进度!K82="","",收藏进度!K82)</f>
        <v>4</v>
      </c>
      <c r="L82" s="53">
        <f>IF(收藏进度!L82="","",收藏进度!L82)</f>
        <v>0</v>
      </c>
      <c r="M82" s="53">
        <f>IF(收藏进度!M82="","",收藏进度!M82)</f>
        <v>0</v>
      </c>
      <c r="N82" s="54" t="str">
        <f>IF(收藏进度!N82="","",收藏进度!N82)</f>
        <v>使一个随从变形成为一个0/1并具有嘲讽的青蛙。</v>
      </c>
    </row>
    <row r="83" spans="1:14" x14ac:dyDescent="0.15">
      <c r="A83" s="52" t="str">
        <f>IF(收藏进度!A83="","",收藏进度!A83)</f>
        <v>嗜血</v>
      </c>
      <c r="B83" s="52">
        <f>IF(收藏进度!B83="","",收藏进度!B83)</f>
        <v>4</v>
      </c>
      <c r="C83" s="52" t="str">
        <f t="shared" si="1"/>
        <v/>
      </c>
      <c r="D83" s="52" t="str">
        <f>IF(AND(COUNTIF(德鲁伊卡组!A:C,"# 2x ("&amp;K83&amp;") "&amp;A83)+COUNTIF(猎人卡组!A:C,"# 2x ("&amp;K83&amp;") "&amp;A83)+COUNTIF(法师卡组!A:C,"# 2x ("&amp;K83&amp;") "&amp;A83)+COUNTIF(圣骑士卡组!A:C,"# 2x ("&amp;K83&amp;") "&amp;A83)+COUNTIF(牧师卡组!A:C,"# 2x ("&amp;K83&amp;") "&amp;A83)+COUNTIF(潜行者卡组!A:C,"# 2x ("&amp;K83&amp;") "&amp;A83)+COUNTIF(萨满祭司卡组!A:C,"# 2x ("&amp;K83&amp;") "&amp;A83)+COUNTIF(术士卡组!A:C,"# 2x ("&amp;K83&amp;") "&amp;A83)+COUNTIF(战士卡组!A:C,"# 2x ("&amp;K83&amp;") "&amp;A83)=0,COUNTIF(单卡排行!A:J,A83)=0),IF(AND(COUNTIF(德鲁伊卡组!A:C,"# 1x ("&amp;K83&amp;") "&amp;A83)+COUNTIF(猎人卡组!A:C,"# 1x ("&amp;K83&amp;") "&amp;A83)+COUNTIF(法师卡组!A:C,"# 1x ("&amp;K83&amp;") "&amp;A83)+COUNTIF(圣骑士卡组!A:C,"# 1x ("&amp;K83&amp;") "&amp;A83)+COUNTIF(牧师卡组!A:C,"# 1x ("&amp;K83&amp;") "&amp;A83)+COUNTIF(潜行者卡组!A:C,"# 1x ("&amp;K83&amp;") "&amp;A83)+COUNTIF(萨满祭司卡组!A:C,"# 1x ("&amp;K83&amp;") "&amp;A83)+COUNTIF(术士卡组!A:C,"# 1x ("&amp;K83&amp;") "&amp;A83)+COUNTIF(战士卡组!A:C,"# 1x ("&amp;K83&amp;") "&amp;A83)=0,COUNTIF(单卡排行!A:J,A83&amp;"★")=0),"",1),2)</f>
        <v/>
      </c>
      <c r="E83" s="53" t="str">
        <f>IF(收藏进度!E83="","",收藏进度!E83)</f>
        <v>基本</v>
      </c>
      <c r="F83" s="53" t="str">
        <f>IF(收藏进度!F83="","",收藏进度!F83)</f>
        <v/>
      </c>
      <c r="G83" s="53" t="str">
        <f>IF(收藏进度!G83="","",收藏进度!G83)</f>
        <v>萨满祭司</v>
      </c>
      <c r="H83" s="53" t="str">
        <f>IF(收藏进度!H83="","",收藏进度!H83)</f>
        <v>基础</v>
      </c>
      <c r="I83" s="53" t="str">
        <f>IF(收藏进度!I83="","",收藏进度!I83)</f>
        <v>法术</v>
      </c>
      <c r="J83" s="53" t="str">
        <f>IF(收藏进度!J83="","",收藏进度!J83)</f>
        <v/>
      </c>
      <c r="K83" s="53">
        <f>IF(收藏进度!K83="","",收藏进度!K83)</f>
        <v>5</v>
      </c>
      <c r="L83" s="53">
        <f>IF(收藏进度!L83="","",收藏进度!L83)</f>
        <v>0</v>
      </c>
      <c r="M83" s="53">
        <f>IF(收藏进度!M83="","",收藏进度!M83)</f>
        <v>0</v>
      </c>
      <c r="N83" s="54" t="str">
        <f>IF(收藏进度!N83="","",收藏进度!N83)</f>
        <v>在本回合中，使你的随从获得+3攻击力。</v>
      </c>
    </row>
    <row r="84" spans="1:14" x14ac:dyDescent="0.15">
      <c r="A84" s="52" t="str">
        <f>IF(收藏进度!A84="","",收藏进度!A84)</f>
        <v>火元素</v>
      </c>
      <c r="B84" s="52">
        <f>IF(收藏进度!B84="","",收藏进度!B84)</f>
        <v>4</v>
      </c>
      <c r="C84" s="52" t="str">
        <f t="shared" si="1"/>
        <v/>
      </c>
      <c r="D84" s="52">
        <f>IF(AND(COUNTIF(德鲁伊卡组!A:C,"# 2x ("&amp;K84&amp;") "&amp;A84)+COUNTIF(猎人卡组!A:C,"# 2x ("&amp;K84&amp;") "&amp;A84)+COUNTIF(法师卡组!A:C,"# 2x ("&amp;K84&amp;") "&amp;A84)+COUNTIF(圣骑士卡组!A:C,"# 2x ("&amp;K84&amp;") "&amp;A84)+COUNTIF(牧师卡组!A:C,"# 2x ("&amp;K84&amp;") "&amp;A84)+COUNTIF(潜行者卡组!A:C,"# 2x ("&amp;K84&amp;") "&amp;A84)+COUNTIF(萨满祭司卡组!A:C,"# 2x ("&amp;K84&amp;") "&amp;A84)+COUNTIF(术士卡组!A:C,"# 2x ("&amp;K84&amp;") "&amp;A84)+COUNTIF(战士卡组!A:C,"# 2x ("&amp;K84&amp;") "&amp;A84)=0,COUNTIF(单卡排行!A:J,A84)=0),IF(AND(COUNTIF(德鲁伊卡组!A:C,"# 1x ("&amp;K84&amp;") "&amp;A84)+COUNTIF(猎人卡组!A:C,"# 1x ("&amp;K84&amp;") "&amp;A84)+COUNTIF(法师卡组!A:C,"# 1x ("&amp;K84&amp;") "&amp;A84)+COUNTIF(圣骑士卡组!A:C,"# 1x ("&amp;K84&amp;") "&amp;A84)+COUNTIF(牧师卡组!A:C,"# 1x ("&amp;K84&amp;") "&amp;A84)+COUNTIF(潜行者卡组!A:C,"# 1x ("&amp;K84&amp;") "&amp;A84)+COUNTIF(萨满祭司卡组!A:C,"# 1x ("&amp;K84&amp;") "&amp;A84)+COUNTIF(术士卡组!A:C,"# 1x ("&amp;K84&amp;") "&amp;A84)+COUNTIF(战士卡组!A:C,"# 1x ("&amp;K84&amp;") "&amp;A84)=0,COUNTIF(单卡排行!A:J,A84&amp;"★")=0),"",1),2)</f>
        <v>2</v>
      </c>
      <c r="E84" s="53" t="str">
        <f>IF(收藏进度!E84="","",收藏进度!E84)</f>
        <v>基本</v>
      </c>
      <c r="F84" s="53" t="str">
        <f>IF(收藏进度!F84="","",收藏进度!F84)</f>
        <v/>
      </c>
      <c r="G84" s="53" t="str">
        <f>IF(收藏进度!G84="","",收藏进度!G84)</f>
        <v>萨满祭司</v>
      </c>
      <c r="H84" s="53" t="str">
        <f>IF(收藏进度!H84="","",收藏进度!H84)</f>
        <v>基础</v>
      </c>
      <c r="I84" s="53" t="str">
        <f>IF(收藏进度!I84="","",收藏进度!I84)</f>
        <v>随从</v>
      </c>
      <c r="J84" s="53" t="str">
        <f>IF(收藏进度!J84="","",收藏进度!J84)</f>
        <v>元素</v>
      </c>
      <c r="K84" s="53">
        <f>IF(收藏进度!K84="","",收藏进度!K84)</f>
        <v>6</v>
      </c>
      <c r="L84" s="53">
        <f>IF(收藏进度!L84="","",收藏进度!L84)</f>
        <v>6</v>
      </c>
      <c r="M84" s="53">
        <f>IF(收藏进度!M84="","",收藏进度!M84)</f>
        <v>5</v>
      </c>
      <c r="N84" s="54" t="str">
        <f>IF(收藏进度!N84="","",收藏进度!N84)</f>
        <v>战吼：造成3点伤害。</v>
      </c>
    </row>
    <row r="85" spans="1:14" x14ac:dyDescent="0.15">
      <c r="A85" s="52" t="str">
        <f>IF(收藏进度!A85="","",收藏进度!A85)</f>
        <v>牺牲契约</v>
      </c>
      <c r="B85" s="52">
        <f>IF(收藏进度!B85="","",收藏进度!B85)</f>
        <v>4</v>
      </c>
      <c r="C85" s="52" t="str">
        <f t="shared" si="1"/>
        <v/>
      </c>
      <c r="D85" s="52" t="str">
        <f>IF(AND(COUNTIF(德鲁伊卡组!A:C,"# 2x ("&amp;K85&amp;") "&amp;A85)+COUNTIF(猎人卡组!A:C,"# 2x ("&amp;K85&amp;") "&amp;A85)+COUNTIF(法师卡组!A:C,"# 2x ("&amp;K85&amp;") "&amp;A85)+COUNTIF(圣骑士卡组!A:C,"# 2x ("&amp;K85&amp;") "&amp;A85)+COUNTIF(牧师卡组!A:C,"# 2x ("&amp;K85&amp;") "&amp;A85)+COUNTIF(潜行者卡组!A:C,"# 2x ("&amp;K85&amp;") "&amp;A85)+COUNTIF(萨满祭司卡组!A:C,"# 2x ("&amp;K85&amp;") "&amp;A85)+COUNTIF(术士卡组!A:C,"# 2x ("&amp;K85&amp;") "&amp;A85)+COUNTIF(战士卡组!A:C,"# 2x ("&amp;K85&amp;") "&amp;A85)=0,COUNTIF(单卡排行!A:J,A85)=0),IF(AND(COUNTIF(德鲁伊卡组!A:C,"# 1x ("&amp;K85&amp;") "&amp;A85)+COUNTIF(猎人卡组!A:C,"# 1x ("&amp;K85&amp;") "&amp;A85)+COUNTIF(法师卡组!A:C,"# 1x ("&amp;K85&amp;") "&amp;A85)+COUNTIF(圣骑士卡组!A:C,"# 1x ("&amp;K85&amp;") "&amp;A85)+COUNTIF(牧师卡组!A:C,"# 1x ("&amp;K85&amp;") "&amp;A85)+COUNTIF(潜行者卡组!A:C,"# 1x ("&amp;K85&amp;") "&amp;A85)+COUNTIF(萨满祭司卡组!A:C,"# 1x ("&amp;K85&amp;") "&amp;A85)+COUNTIF(术士卡组!A:C,"# 1x ("&amp;K85&amp;") "&amp;A85)+COUNTIF(战士卡组!A:C,"# 1x ("&amp;K85&amp;") "&amp;A85)=0,COUNTIF(单卡排行!A:J,A85&amp;"★")=0),"",1),2)</f>
        <v/>
      </c>
      <c r="E85" s="53" t="str">
        <f>IF(收藏进度!E85="","",收藏进度!E85)</f>
        <v>基本</v>
      </c>
      <c r="F85" s="53" t="str">
        <f>IF(收藏进度!F85="","",收藏进度!F85)</f>
        <v/>
      </c>
      <c r="G85" s="53" t="str">
        <f>IF(收藏进度!G85="","",收藏进度!G85)</f>
        <v>术士</v>
      </c>
      <c r="H85" s="53" t="str">
        <f>IF(收藏进度!H85="","",收藏进度!H85)</f>
        <v>基础</v>
      </c>
      <c r="I85" s="53" t="str">
        <f>IF(收藏进度!I85="","",收藏进度!I85)</f>
        <v>法术</v>
      </c>
      <c r="J85" s="53" t="str">
        <f>IF(收藏进度!J85="","",收藏进度!J85)</f>
        <v/>
      </c>
      <c r="K85" s="53">
        <f>IF(收藏进度!K85="","",收藏进度!K85)</f>
        <v>0</v>
      </c>
      <c r="L85" s="53">
        <f>IF(收藏进度!L85="","",收藏进度!L85)</f>
        <v>0</v>
      </c>
      <c r="M85" s="53">
        <f>IF(收藏进度!M85="","",收藏进度!M85)</f>
        <v>0</v>
      </c>
      <c r="N85" s="54" t="str">
        <f>IF(收藏进度!N85="","",收藏进度!N85)</f>
        <v>牺牲一个恶魔，为你的英雄恢复#5点生命值。</v>
      </c>
    </row>
    <row r="86" spans="1:14" x14ac:dyDescent="0.15">
      <c r="A86" s="52" t="str">
        <f>IF(收藏进度!A86="","",收藏进度!A86)</f>
        <v>腐蚀术</v>
      </c>
      <c r="B86" s="52">
        <f>IF(收藏进度!B86="","",收藏进度!B86)</f>
        <v>4</v>
      </c>
      <c r="C86" s="52" t="str">
        <f t="shared" si="1"/>
        <v/>
      </c>
      <c r="D86" s="52" t="str">
        <f>IF(AND(COUNTIF(德鲁伊卡组!A:C,"# 2x ("&amp;K86&amp;") "&amp;A86)+COUNTIF(猎人卡组!A:C,"# 2x ("&amp;K86&amp;") "&amp;A86)+COUNTIF(法师卡组!A:C,"# 2x ("&amp;K86&amp;") "&amp;A86)+COUNTIF(圣骑士卡组!A:C,"# 2x ("&amp;K86&amp;") "&amp;A86)+COUNTIF(牧师卡组!A:C,"# 2x ("&amp;K86&amp;") "&amp;A86)+COUNTIF(潜行者卡组!A:C,"# 2x ("&amp;K86&amp;") "&amp;A86)+COUNTIF(萨满祭司卡组!A:C,"# 2x ("&amp;K86&amp;") "&amp;A86)+COUNTIF(术士卡组!A:C,"# 2x ("&amp;K86&amp;") "&amp;A86)+COUNTIF(战士卡组!A:C,"# 2x ("&amp;K86&amp;") "&amp;A86)=0,COUNTIF(单卡排行!A:J,A86)=0),IF(AND(COUNTIF(德鲁伊卡组!A:C,"# 1x ("&amp;K86&amp;") "&amp;A86)+COUNTIF(猎人卡组!A:C,"# 1x ("&amp;K86&amp;") "&amp;A86)+COUNTIF(法师卡组!A:C,"# 1x ("&amp;K86&amp;") "&amp;A86)+COUNTIF(圣骑士卡组!A:C,"# 1x ("&amp;K86&amp;") "&amp;A86)+COUNTIF(牧师卡组!A:C,"# 1x ("&amp;K86&amp;") "&amp;A86)+COUNTIF(潜行者卡组!A:C,"# 1x ("&amp;K86&amp;") "&amp;A86)+COUNTIF(萨满祭司卡组!A:C,"# 1x ("&amp;K86&amp;") "&amp;A86)+COUNTIF(术士卡组!A:C,"# 1x ("&amp;K86&amp;") "&amp;A86)+COUNTIF(战士卡组!A:C,"# 1x ("&amp;K86&amp;") "&amp;A86)=0,COUNTIF(单卡排行!A:J,A86&amp;"★")=0),"",1),2)</f>
        <v/>
      </c>
      <c r="E86" s="53" t="str">
        <f>IF(收藏进度!E86="","",收藏进度!E86)</f>
        <v>基本</v>
      </c>
      <c r="F86" s="53" t="str">
        <f>IF(收藏进度!F86="","",收藏进度!F86)</f>
        <v/>
      </c>
      <c r="G86" s="53" t="str">
        <f>IF(收藏进度!G86="","",收藏进度!G86)</f>
        <v>术士</v>
      </c>
      <c r="H86" s="53" t="str">
        <f>IF(收藏进度!H86="","",收藏进度!H86)</f>
        <v>基础</v>
      </c>
      <c r="I86" s="53" t="str">
        <f>IF(收藏进度!I86="","",收藏进度!I86)</f>
        <v>法术</v>
      </c>
      <c r="J86" s="53" t="str">
        <f>IF(收藏进度!J86="","",收藏进度!J86)</f>
        <v/>
      </c>
      <c r="K86" s="53">
        <f>IF(收藏进度!K86="","",收藏进度!K86)</f>
        <v>1</v>
      </c>
      <c r="L86" s="53">
        <f>IF(收藏进度!L86="","",收藏进度!L86)</f>
        <v>0</v>
      </c>
      <c r="M86" s="53">
        <f>IF(收藏进度!M86="","",收藏进度!M86)</f>
        <v>0</v>
      </c>
      <c r="N86" s="54" t="str">
        <f>IF(收藏进度!N86="","",收藏进度!N86)</f>
        <v>选择一个敌方随从，在你的回合开始时，消灭该随从。</v>
      </c>
    </row>
    <row r="87" spans="1:14" x14ac:dyDescent="0.15">
      <c r="A87" s="52" t="str">
        <f>IF(收藏进度!A87="","",收藏进度!A87)</f>
        <v>灵魂之火</v>
      </c>
      <c r="B87" s="52">
        <f>IF(收藏进度!B87="","",收藏进度!B87)</f>
        <v>4</v>
      </c>
      <c r="C87" s="52" t="str">
        <f t="shared" si="1"/>
        <v/>
      </c>
      <c r="D87" s="52">
        <f>IF(AND(COUNTIF(德鲁伊卡组!A:C,"# 2x ("&amp;K87&amp;") "&amp;A87)+COUNTIF(猎人卡组!A:C,"# 2x ("&amp;K87&amp;") "&amp;A87)+COUNTIF(法师卡组!A:C,"# 2x ("&amp;K87&amp;") "&amp;A87)+COUNTIF(圣骑士卡组!A:C,"# 2x ("&amp;K87&amp;") "&amp;A87)+COUNTIF(牧师卡组!A:C,"# 2x ("&amp;K87&amp;") "&amp;A87)+COUNTIF(潜行者卡组!A:C,"# 2x ("&amp;K87&amp;") "&amp;A87)+COUNTIF(萨满祭司卡组!A:C,"# 2x ("&amp;K87&amp;") "&amp;A87)+COUNTIF(术士卡组!A:C,"# 2x ("&amp;K87&amp;") "&amp;A87)+COUNTIF(战士卡组!A:C,"# 2x ("&amp;K87&amp;") "&amp;A87)=0,COUNTIF(单卡排行!A:J,A87)=0),IF(AND(COUNTIF(德鲁伊卡组!A:C,"# 1x ("&amp;K87&amp;") "&amp;A87)+COUNTIF(猎人卡组!A:C,"# 1x ("&amp;K87&amp;") "&amp;A87)+COUNTIF(法师卡组!A:C,"# 1x ("&amp;K87&amp;") "&amp;A87)+COUNTIF(圣骑士卡组!A:C,"# 1x ("&amp;K87&amp;") "&amp;A87)+COUNTIF(牧师卡组!A:C,"# 1x ("&amp;K87&amp;") "&amp;A87)+COUNTIF(潜行者卡组!A:C,"# 1x ("&amp;K87&amp;") "&amp;A87)+COUNTIF(萨满祭司卡组!A:C,"# 1x ("&amp;K87&amp;") "&amp;A87)+COUNTIF(术士卡组!A:C,"# 1x ("&amp;K87&amp;") "&amp;A87)+COUNTIF(战士卡组!A:C,"# 1x ("&amp;K87&amp;") "&amp;A87)=0,COUNTIF(单卡排行!A:J,A87&amp;"★")=0),"",1),2)</f>
        <v>2</v>
      </c>
      <c r="E87" s="53" t="str">
        <f>IF(收藏进度!E87="","",收藏进度!E87)</f>
        <v>基本</v>
      </c>
      <c r="F87" s="53" t="str">
        <f>IF(收藏进度!F87="","",收藏进度!F87)</f>
        <v/>
      </c>
      <c r="G87" s="53" t="str">
        <f>IF(收藏进度!G87="","",收藏进度!G87)</f>
        <v>术士</v>
      </c>
      <c r="H87" s="53" t="str">
        <f>IF(收藏进度!H87="","",收藏进度!H87)</f>
        <v>基础</v>
      </c>
      <c r="I87" s="53" t="str">
        <f>IF(收藏进度!I87="","",收藏进度!I87)</f>
        <v>法术</v>
      </c>
      <c r="J87" s="53" t="str">
        <f>IF(收藏进度!J87="","",收藏进度!J87)</f>
        <v/>
      </c>
      <c r="K87" s="53">
        <f>IF(收藏进度!K87="","",收藏进度!K87)</f>
        <v>1</v>
      </c>
      <c r="L87" s="53">
        <f>IF(收藏进度!L87="","",收藏进度!L87)</f>
        <v>0</v>
      </c>
      <c r="M87" s="53">
        <f>IF(收藏进度!M87="","",收藏进度!M87)</f>
        <v>0</v>
      </c>
      <c r="N87" s="54" t="str">
        <f>IF(收藏进度!N87="","",收藏进度!N87)</f>
        <v>造成4点伤害，随机弃一
张牌。</v>
      </c>
    </row>
    <row r="88" spans="1:14" x14ac:dyDescent="0.15">
      <c r="A88" s="52" t="str">
        <f>IF(收藏进度!A88="","",收藏进度!A88)</f>
        <v>死亡缠绕</v>
      </c>
      <c r="B88" s="52">
        <f>IF(收藏进度!B88="","",收藏进度!B88)</f>
        <v>4</v>
      </c>
      <c r="C88" s="52" t="str">
        <f t="shared" si="1"/>
        <v/>
      </c>
      <c r="D88" s="52">
        <f>IF(AND(COUNTIF(德鲁伊卡组!A:C,"# 2x ("&amp;K88&amp;") "&amp;A88)+COUNTIF(猎人卡组!A:C,"# 2x ("&amp;K88&amp;") "&amp;A88)+COUNTIF(法师卡组!A:C,"# 2x ("&amp;K88&amp;") "&amp;A88)+COUNTIF(圣骑士卡组!A:C,"# 2x ("&amp;K88&amp;") "&amp;A88)+COUNTIF(牧师卡组!A:C,"# 2x ("&amp;K88&amp;") "&amp;A88)+COUNTIF(潜行者卡组!A:C,"# 2x ("&amp;K88&amp;") "&amp;A88)+COUNTIF(萨满祭司卡组!A:C,"# 2x ("&amp;K88&amp;") "&amp;A88)+COUNTIF(术士卡组!A:C,"# 2x ("&amp;K88&amp;") "&amp;A88)+COUNTIF(战士卡组!A:C,"# 2x ("&amp;K88&amp;") "&amp;A88)=0,COUNTIF(单卡排行!A:J,A88)=0),IF(AND(COUNTIF(德鲁伊卡组!A:C,"# 1x ("&amp;K88&amp;") "&amp;A88)+COUNTIF(猎人卡组!A:C,"# 1x ("&amp;K88&amp;") "&amp;A88)+COUNTIF(法师卡组!A:C,"# 1x ("&amp;K88&amp;") "&amp;A88)+COUNTIF(圣骑士卡组!A:C,"# 1x ("&amp;K88&amp;") "&amp;A88)+COUNTIF(牧师卡组!A:C,"# 1x ("&amp;K88&amp;") "&amp;A88)+COUNTIF(潜行者卡组!A:C,"# 1x ("&amp;K88&amp;") "&amp;A88)+COUNTIF(萨满祭司卡组!A:C,"# 1x ("&amp;K88&amp;") "&amp;A88)+COUNTIF(术士卡组!A:C,"# 1x ("&amp;K88&amp;") "&amp;A88)+COUNTIF(战士卡组!A:C,"# 1x ("&amp;K88&amp;") "&amp;A88)=0,COUNTIF(单卡排行!A:J,A88&amp;"★")=0),"",1),2)</f>
        <v>2</v>
      </c>
      <c r="E88" s="53" t="str">
        <f>IF(收藏进度!E88="","",收藏进度!E88)</f>
        <v>基本</v>
      </c>
      <c r="F88" s="53" t="str">
        <f>IF(收藏进度!F88="","",收藏进度!F88)</f>
        <v/>
      </c>
      <c r="G88" s="53" t="str">
        <f>IF(收藏进度!G88="","",收藏进度!G88)</f>
        <v>术士</v>
      </c>
      <c r="H88" s="53" t="str">
        <f>IF(收藏进度!H88="","",收藏进度!H88)</f>
        <v>基础</v>
      </c>
      <c r="I88" s="53" t="str">
        <f>IF(收藏进度!I88="","",收藏进度!I88)</f>
        <v>法术</v>
      </c>
      <c r="J88" s="53" t="str">
        <f>IF(收藏进度!J88="","",收藏进度!J88)</f>
        <v/>
      </c>
      <c r="K88" s="53">
        <f>IF(收藏进度!K88="","",收藏进度!K88)</f>
        <v>1</v>
      </c>
      <c r="L88" s="53">
        <f>IF(收藏进度!L88="","",收藏进度!L88)</f>
        <v>0</v>
      </c>
      <c r="M88" s="53">
        <f>IF(收藏进度!M88="","",收藏进度!M88)</f>
        <v>0</v>
      </c>
      <c r="N88" s="54" t="str">
        <f>IF(收藏进度!N88="","",收藏进度!N88)</f>
        <v>对一个随从造成1点伤害。如果“死亡缠绕”杀死该随从，抽一张牌。</v>
      </c>
    </row>
    <row r="89" spans="1:14" x14ac:dyDescent="0.15">
      <c r="A89" s="52" t="str">
        <f>IF(收藏进度!A89="","",收藏进度!A89)</f>
        <v>虚空行者</v>
      </c>
      <c r="B89" s="52">
        <f>IF(收藏进度!B89="","",收藏进度!B89)</f>
        <v>4</v>
      </c>
      <c r="C89" s="52" t="str">
        <f t="shared" si="1"/>
        <v/>
      </c>
      <c r="D89" s="52">
        <f>IF(AND(COUNTIF(德鲁伊卡组!A:C,"# 2x ("&amp;K89&amp;") "&amp;A89)+COUNTIF(猎人卡组!A:C,"# 2x ("&amp;K89&amp;") "&amp;A89)+COUNTIF(法师卡组!A:C,"# 2x ("&amp;K89&amp;") "&amp;A89)+COUNTIF(圣骑士卡组!A:C,"# 2x ("&amp;K89&amp;") "&amp;A89)+COUNTIF(牧师卡组!A:C,"# 2x ("&amp;K89&amp;") "&amp;A89)+COUNTIF(潜行者卡组!A:C,"# 2x ("&amp;K89&amp;") "&amp;A89)+COUNTIF(萨满祭司卡组!A:C,"# 2x ("&amp;K89&amp;") "&amp;A89)+COUNTIF(术士卡组!A:C,"# 2x ("&amp;K89&amp;") "&amp;A89)+COUNTIF(战士卡组!A:C,"# 2x ("&amp;K89&amp;") "&amp;A89)=0,COUNTIF(单卡排行!A:J,A89)=0),IF(AND(COUNTIF(德鲁伊卡组!A:C,"# 1x ("&amp;K89&amp;") "&amp;A89)+COUNTIF(猎人卡组!A:C,"# 1x ("&amp;K89&amp;") "&amp;A89)+COUNTIF(法师卡组!A:C,"# 1x ("&amp;K89&amp;") "&amp;A89)+COUNTIF(圣骑士卡组!A:C,"# 1x ("&amp;K89&amp;") "&amp;A89)+COUNTIF(牧师卡组!A:C,"# 1x ("&amp;K89&amp;") "&amp;A89)+COUNTIF(潜行者卡组!A:C,"# 1x ("&amp;K89&amp;") "&amp;A89)+COUNTIF(萨满祭司卡组!A:C,"# 1x ("&amp;K89&amp;") "&amp;A89)+COUNTIF(术士卡组!A:C,"# 1x ("&amp;K89&amp;") "&amp;A89)+COUNTIF(战士卡组!A:C,"# 1x ("&amp;K89&amp;") "&amp;A89)=0,COUNTIF(单卡排行!A:J,A89&amp;"★")=0),"",1),2)</f>
        <v>2</v>
      </c>
      <c r="E89" s="53" t="str">
        <f>IF(收藏进度!E89="","",收藏进度!E89)</f>
        <v>基本</v>
      </c>
      <c r="F89" s="53" t="str">
        <f>IF(收藏进度!F89="","",收藏进度!F89)</f>
        <v/>
      </c>
      <c r="G89" s="53" t="str">
        <f>IF(收藏进度!G89="","",收藏进度!G89)</f>
        <v>术士</v>
      </c>
      <c r="H89" s="53" t="str">
        <f>IF(收藏进度!H89="","",收藏进度!H89)</f>
        <v>基础</v>
      </c>
      <c r="I89" s="53" t="str">
        <f>IF(收藏进度!I89="","",收藏进度!I89)</f>
        <v>随从</v>
      </c>
      <c r="J89" s="53" t="str">
        <f>IF(收藏进度!J89="","",收藏进度!J89)</f>
        <v>恶魔</v>
      </c>
      <c r="K89" s="53">
        <f>IF(收藏进度!K89="","",收藏进度!K89)</f>
        <v>1</v>
      </c>
      <c r="L89" s="53">
        <f>IF(收藏进度!L89="","",收藏进度!L89)</f>
        <v>1</v>
      </c>
      <c r="M89" s="53">
        <f>IF(收藏进度!M89="","",收藏进度!M89)</f>
        <v>3</v>
      </c>
      <c r="N89" s="54" t="str">
        <f>IF(收藏进度!N89="","",收藏进度!N89)</f>
        <v>嘲讽</v>
      </c>
    </row>
    <row r="90" spans="1:14" x14ac:dyDescent="0.15">
      <c r="A90" s="52" t="str">
        <f>IF(收藏进度!A90="","",收藏进度!A90)</f>
        <v>魅魔</v>
      </c>
      <c r="B90" s="52">
        <f>IF(收藏进度!B90="","",收藏进度!B90)</f>
        <v>4</v>
      </c>
      <c r="C90" s="52" t="str">
        <f t="shared" si="1"/>
        <v/>
      </c>
      <c r="D90" s="52" t="str">
        <f>IF(AND(COUNTIF(德鲁伊卡组!A:C,"# 2x ("&amp;K90&amp;") "&amp;A90)+COUNTIF(猎人卡组!A:C,"# 2x ("&amp;K90&amp;") "&amp;A90)+COUNTIF(法师卡组!A:C,"# 2x ("&amp;K90&amp;") "&amp;A90)+COUNTIF(圣骑士卡组!A:C,"# 2x ("&amp;K90&amp;") "&amp;A90)+COUNTIF(牧师卡组!A:C,"# 2x ("&amp;K90&amp;") "&amp;A90)+COUNTIF(潜行者卡组!A:C,"# 2x ("&amp;K90&amp;") "&amp;A90)+COUNTIF(萨满祭司卡组!A:C,"# 2x ("&amp;K90&amp;") "&amp;A90)+COUNTIF(术士卡组!A:C,"# 2x ("&amp;K90&amp;") "&amp;A90)+COUNTIF(战士卡组!A:C,"# 2x ("&amp;K90&amp;") "&amp;A90)=0,COUNTIF(单卡排行!A:J,A90)=0),IF(AND(COUNTIF(德鲁伊卡组!A:C,"# 1x ("&amp;K90&amp;") "&amp;A90)+COUNTIF(猎人卡组!A:C,"# 1x ("&amp;K90&amp;") "&amp;A90)+COUNTIF(法师卡组!A:C,"# 1x ("&amp;K90&amp;") "&amp;A90)+COUNTIF(圣骑士卡组!A:C,"# 1x ("&amp;K90&amp;") "&amp;A90)+COUNTIF(牧师卡组!A:C,"# 1x ("&amp;K90&amp;") "&amp;A90)+COUNTIF(潜行者卡组!A:C,"# 1x ("&amp;K90&amp;") "&amp;A90)+COUNTIF(萨满祭司卡组!A:C,"# 1x ("&amp;K90&amp;") "&amp;A90)+COUNTIF(术士卡组!A:C,"# 1x ("&amp;K90&amp;") "&amp;A90)+COUNTIF(战士卡组!A:C,"# 1x ("&amp;K90&amp;") "&amp;A90)=0,COUNTIF(单卡排行!A:J,A90&amp;"★")=0),"",1),2)</f>
        <v/>
      </c>
      <c r="E90" s="53" t="str">
        <f>IF(收藏进度!E90="","",收藏进度!E90)</f>
        <v>基本</v>
      </c>
      <c r="F90" s="53" t="str">
        <f>IF(收藏进度!F90="","",收藏进度!F90)</f>
        <v/>
      </c>
      <c r="G90" s="53" t="str">
        <f>IF(收藏进度!G90="","",收藏进度!G90)</f>
        <v>术士</v>
      </c>
      <c r="H90" s="53" t="str">
        <f>IF(收藏进度!H90="","",收藏进度!H90)</f>
        <v>基础</v>
      </c>
      <c r="I90" s="53" t="str">
        <f>IF(收藏进度!I90="","",收藏进度!I90)</f>
        <v>随从</v>
      </c>
      <c r="J90" s="53" t="str">
        <f>IF(收藏进度!J90="","",收藏进度!J90)</f>
        <v>恶魔</v>
      </c>
      <c r="K90" s="53">
        <f>IF(收藏进度!K90="","",收藏进度!K90)</f>
        <v>2</v>
      </c>
      <c r="L90" s="53">
        <f>IF(收藏进度!L90="","",收藏进度!L90)</f>
        <v>4</v>
      </c>
      <c r="M90" s="53">
        <f>IF(收藏进度!M90="","",收藏进度!M90)</f>
        <v>3</v>
      </c>
      <c r="N90" s="54" t="str">
        <f>IF(收藏进度!N90="","",收藏进度!N90)</f>
        <v>战吼：
随机弃一张牌。</v>
      </c>
    </row>
    <row r="91" spans="1:14" x14ac:dyDescent="0.15">
      <c r="A91" s="52" t="str">
        <f>IF(收藏进度!A91="","",收藏进度!A91)</f>
        <v>暗影箭</v>
      </c>
      <c r="B91" s="52">
        <f>IF(收藏进度!B91="","",收藏进度!B91)</f>
        <v>4</v>
      </c>
      <c r="C91" s="52" t="str">
        <f t="shared" si="1"/>
        <v/>
      </c>
      <c r="D91" s="52" t="str">
        <f>IF(AND(COUNTIF(德鲁伊卡组!A:C,"# 2x ("&amp;K91&amp;") "&amp;A91)+COUNTIF(猎人卡组!A:C,"# 2x ("&amp;K91&amp;") "&amp;A91)+COUNTIF(法师卡组!A:C,"# 2x ("&amp;K91&amp;") "&amp;A91)+COUNTIF(圣骑士卡组!A:C,"# 2x ("&amp;K91&amp;") "&amp;A91)+COUNTIF(牧师卡组!A:C,"# 2x ("&amp;K91&amp;") "&amp;A91)+COUNTIF(潜行者卡组!A:C,"# 2x ("&amp;K91&amp;") "&amp;A91)+COUNTIF(萨满祭司卡组!A:C,"# 2x ("&amp;K91&amp;") "&amp;A91)+COUNTIF(术士卡组!A:C,"# 2x ("&amp;K91&amp;") "&amp;A91)+COUNTIF(战士卡组!A:C,"# 2x ("&amp;K91&amp;") "&amp;A91)=0,COUNTIF(单卡排行!A:J,A91)=0),IF(AND(COUNTIF(德鲁伊卡组!A:C,"# 1x ("&amp;K91&amp;") "&amp;A91)+COUNTIF(猎人卡组!A:C,"# 1x ("&amp;K91&amp;") "&amp;A91)+COUNTIF(法师卡组!A:C,"# 1x ("&amp;K91&amp;") "&amp;A91)+COUNTIF(圣骑士卡组!A:C,"# 1x ("&amp;K91&amp;") "&amp;A91)+COUNTIF(牧师卡组!A:C,"# 1x ("&amp;K91&amp;") "&amp;A91)+COUNTIF(潜行者卡组!A:C,"# 1x ("&amp;K91&amp;") "&amp;A91)+COUNTIF(萨满祭司卡组!A:C,"# 1x ("&amp;K91&amp;") "&amp;A91)+COUNTIF(术士卡组!A:C,"# 1x ("&amp;K91&amp;") "&amp;A91)+COUNTIF(战士卡组!A:C,"# 1x ("&amp;K91&amp;") "&amp;A91)=0,COUNTIF(单卡排行!A:J,A91&amp;"★")=0),"",1),2)</f>
        <v/>
      </c>
      <c r="E91" s="53" t="str">
        <f>IF(收藏进度!E91="","",收藏进度!E91)</f>
        <v>基本</v>
      </c>
      <c r="F91" s="53" t="str">
        <f>IF(收藏进度!F91="","",收藏进度!F91)</f>
        <v/>
      </c>
      <c r="G91" s="53" t="str">
        <f>IF(收藏进度!G91="","",收藏进度!G91)</f>
        <v>术士</v>
      </c>
      <c r="H91" s="53" t="str">
        <f>IF(收藏进度!H91="","",收藏进度!H91)</f>
        <v>基础</v>
      </c>
      <c r="I91" s="53" t="str">
        <f>IF(收藏进度!I91="","",收藏进度!I91)</f>
        <v>法术</v>
      </c>
      <c r="J91" s="53" t="str">
        <f>IF(收藏进度!J91="","",收藏进度!J91)</f>
        <v/>
      </c>
      <c r="K91" s="53">
        <f>IF(收藏进度!K91="","",收藏进度!K91)</f>
        <v>3</v>
      </c>
      <c r="L91" s="53">
        <f>IF(收藏进度!L91="","",收藏进度!L91)</f>
        <v>0</v>
      </c>
      <c r="M91" s="53">
        <f>IF(收藏进度!M91="","",收藏进度!M91)</f>
        <v>0</v>
      </c>
      <c r="N91" s="54" t="str">
        <f>IF(收藏进度!N91="","",收藏进度!N91)</f>
        <v>对一个随从造成4点伤害。</v>
      </c>
    </row>
    <row r="92" spans="1:14" x14ac:dyDescent="0.15">
      <c r="A92" s="52" t="str">
        <f>IF(收藏进度!A92="","",收藏进度!A92)</f>
        <v>吸取生命</v>
      </c>
      <c r="B92" s="52">
        <f>IF(收藏进度!B92="","",收藏进度!B92)</f>
        <v>4</v>
      </c>
      <c r="C92" s="52" t="str">
        <f t="shared" si="1"/>
        <v/>
      </c>
      <c r="D92" s="52" t="str">
        <f>IF(AND(COUNTIF(德鲁伊卡组!A:C,"# 2x ("&amp;K92&amp;") "&amp;A92)+COUNTIF(猎人卡组!A:C,"# 2x ("&amp;K92&amp;") "&amp;A92)+COUNTIF(法师卡组!A:C,"# 2x ("&amp;K92&amp;") "&amp;A92)+COUNTIF(圣骑士卡组!A:C,"# 2x ("&amp;K92&amp;") "&amp;A92)+COUNTIF(牧师卡组!A:C,"# 2x ("&amp;K92&amp;") "&amp;A92)+COUNTIF(潜行者卡组!A:C,"# 2x ("&amp;K92&amp;") "&amp;A92)+COUNTIF(萨满祭司卡组!A:C,"# 2x ("&amp;K92&amp;") "&amp;A92)+COUNTIF(术士卡组!A:C,"# 2x ("&amp;K92&amp;") "&amp;A92)+COUNTIF(战士卡组!A:C,"# 2x ("&amp;K92&amp;") "&amp;A92)=0,COUNTIF(单卡排行!A:J,A92)=0),IF(AND(COUNTIF(德鲁伊卡组!A:C,"# 1x ("&amp;K92&amp;") "&amp;A92)+COUNTIF(猎人卡组!A:C,"# 1x ("&amp;K92&amp;") "&amp;A92)+COUNTIF(法师卡组!A:C,"# 1x ("&amp;K92&amp;") "&amp;A92)+COUNTIF(圣骑士卡组!A:C,"# 1x ("&amp;K92&amp;") "&amp;A92)+COUNTIF(牧师卡组!A:C,"# 1x ("&amp;K92&amp;") "&amp;A92)+COUNTIF(潜行者卡组!A:C,"# 1x ("&amp;K92&amp;") "&amp;A92)+COUNTIF(萨满祭司卡组!A:C,"# 1x ("&amp;K92&amp;") "&amp;A92)+COUNTIF(术士卡组!A:C,"# 1x ("&amp;K92&amp;") "&amp;A92)+COUNTIF(战士卡组!A:C,"# 1x ("&amp;K92&amp;") "&amp;A92)=0,COUNTIF(单卡排行!A:J,A92&amp;"★")=0),"",1),2)</f>
        <v/>
      </c>
      <c r="E92" s="53" t="str">
        <f>IF(收藏进度!E92="","",收藏进度!E92)</f>
        <v>基本</v>
      </c>
      <c r="F92" s="53" t="str">
        <f>IF(收藏进度!F92="","",收藏进度!F92)</f>
        <v/>
      </c>
      <c r="G92" s="53" t="str">
        <f>IF(收藏进度!G92="","",收藏进度!G92)</f>
        <v>术士</v>
      </c>
      <c r="H92" s="53" t="str">
        <f>IF(收藏进度!H92="","",收藏进度!H92)</f>
        <v>基础</v>
      </c>
      <c r="I92" s="53" t="str">
        <f>IF(收藏进度!I92="","",收藏进度!I92)</f>
        <v>法术</v>
      </c>
      <c r="J92" s="53" t="str">
        <f>IF(收藏进度!J92="","",收藏进度!J92)</f>
        <v/>
      </c>
      <c r="K92" s="53">
        <f>IF(收藏进度!K92="","",收藏进度!K92)</f>
        <v>3</v>
      </c>
      <c r="L92" s="53">
        <f>IF(收藏进度!L92="","",收藏进度!L92)</f>
        <v>0</v>
      </c>
      <c r="M92" s="53">
        <f>IF(收藏进度!M92="","",收藏进度!M92)</f>
        <v>0</v>
      </c>
      <c r="N92" s="54" t="str">
        <f>IF(收藏进度!N92="","",收藏进度!N92)</f>
        <v>造成2点伤害，为你的英雄恢复#2点生命值。</v>
      </c>
    </row>
    <row r="93" spans="1:14" x14ac:dyDescent="0.15">
      <c r="A93" s="52" t="str">
        <f>IF(收藏进度!A93="","",收藏进度!A93)</f>
        <v>地狱烈焰</v>
      </c>
      <c r="B93" s="52">
        <f>IF(收藏进度!B93="","",收藏进度!B93)</f>
        <v>4</v>
      </c>
      <c r="C93" s="52" t="str">
        <f t="shared" si="1"/>
        <v/>
      </c>
      <c r="D93" s="52">
        <f>IF(AND(COUNTIF(德鲁伊卡组!A:C,"# 2x ("&amp;K93&amp;") "&amp;A93)+COUNTIF(猎人卡组!A:C,"# 2x ("&amp;K93&amp;") "&amp;A93)+COUNTIF(法师卡组!A:C,"# 2x ("&amp;K93&amp;") "&amp;A93)+COUNTIF(圣骑士卡组!A:C,"# 2x ("&amp;K93&amp;") "&amp;A93)+COUNTIF(牧师卡组!A:C,"# 2x ("&amp;K93&amp;") "&amp;A93)+COUNTIF(潜行者卡组!A:C,"# 2x ("&amp;K93&amp;") "&amp;A93)+COUNTIF(萨满祭司卡组!A:C,"# 2x ("&amp;K93&amp;") "&amp;A93)+COUNTIF(术士卡组!A:C,"# 2x ("&amp;K93&amp;") "&amp;A93)+COUNTIF(战士卡组!A:C,"# 2x ("&amp;K93&amp;") "&amp;A93)=0,COUNTIF(单卡排行!A:J,A93)=0),IF(AND(COUNTIF(德鲁伊卡组!A:C,"# 1x ("&amp;K93&amp;") "&amp;A93)+COUNTIF(猎人卡组!A:C,"# 1x ("&amp;K93&amp;") "&amp;A93)+COUNTIF(法师卡组!A:C,"# 1x ("&amp;K93&amp;") "&amp;A93)+COUNTIF(圣骑士卡组!A:C,"# 1x ("&amp;K93&amp;") "&amp;A93)+COUNTIF(牧师卡组!A:C,"# 1x ("&amp;K93&amp;") "&amp;A93)+COUNTIF(潜行者卡组!A:C,"# 1x ("&amp;K93&amp;") "&amp;A93)+COUNTIF(萨满祭司卡组!A:C,"# 1x ("&amp;K93&amp;") "&amp;A93)+COUNTIF(术士卡组!A:C,"# 1x ("&amp;K93&amp;") "&amp;A93)+COUNTIF(战士卡组!A:C,"# 1x ("&amp;K93&amp;") "&amp;A93)=0,COUNTIF(单卡排行!A:J,A93&amp;"★")=0),"",1),2)</f>
        <v>2</v>
      </c>
      <c r="E93" s="53" t="str">
        <f>IF(收藏进度!E93="","",收藏进度!E93)</f>
        <v>基本</v>
      </c>
      <c r="F93" s="53" t="str">
        <f>IF(收藏进度!F93="","",收藏进度!F93)</f>
        <v/>
      </c>
      <c r="G93" s="53" t="str">
        <f>IF(收藏进度!G93="","",收藏进度!G93)</f>
        <v>术士</v>
      </c>
      <c r="H93" s="53" t="str">
        <f>IF(收藏进度!H93="","",收藏进度!H93)</f>
        <v>基础</v>
      </c>
      <c r="I93" s="53" t="str">
        <f>IF(收藏进度!I93="","",收藏进度!I93)</f>
        <v>法术</v>
      </c>
      <c r="J93" s="53" t="str">
        <f>IF(收藏进度!J93="","",收藏进度!J93)</f>
        <v/>
      </c>
      <c r="K93" s="53">
        <f>IF(收藏进度!K93="","",收藏进度!K93)</f>
        <v>4</v>
      </c>
      <c r="L93" s="53">
        <f>IF(收藏进度!L93="","",收藏进度!L93)</f>
        <v>0</v>
      </c>
      <c r="M93" s="53">
        <f>IF(收藏进度!M93="","",收藏进度!M93)</f>
        <v>0</v>
      </c>
      <c r="N93" s="54" t="str">
        <f>IF(收藏进度!N93="","",收藏进度!N93)</f>
        <v>对所有角色造成3点伤害。</v>
      </c>
    </row>
    <row r="94" spans="1:14" x14ac:dyDescent="0.15">
      <c r="A94" s="52" t="str">
        <f>IF(收藏进度!A94="","",收藏进度!A94)</f>
        <v>恐惧地狱火</v>
      </c>
      <c r="B94" s="52">
        <f>IF(收藏进度!B94="","",收藏进度!B94)</f>
        <v>4</v>
      </c>
      <c r="C94" s="52" t="str">
        <f t="shared" si="1"/>
        <v/>
      </c>
      <c r="D94" s="52">
        <f>IF(AND(COUNTIF(德鲁伊卡组!A:C,"# 2x ("&amp;K94&amp;") "&amp;A94)+COUNTIF(猎人卡组!A:C,"# 2x ("&amp;K94&amp;") "&amp;A94)+COUNTIF(法师卡组!A:C,"# 2x ("&amp;K94&amp;") "&amp;A94)+COUNTIF(圣骑士卡组!A:C,"# 2x ("&amp;K94&amp;") "&amp;A94)+COUNTIF(牧师卡组!A:C,"# 2x ("&amp;K94&amp;") "&amp;A94)+COUNTIF(潜行者卡组!A:C,"# 2x ("&amp;K94&amp;") "&amp;A94)+COUNTIF(萨满祭司卡组!A:C,"# 2x ("&amp;K94&amp;") "&amp;A94)+COUNTIF(术士卡组!A:C,"# 2x ("&amp;K94&amp;") "&amp;A94)+COUNTIF(战士卡组!A:C,"# 2x ("&amp;K94&amp;") "&amp;A94)=0,COUNTIF(单卡排行!A:J,A94)=0),IF(AND(COUNTIF(德鲁伊卡组!A:C,"# 1x ("&amp;K94&amp;") "&amp;A94)+COUNTIF(猎人卡组!A:C,"# 1x ("&amp;K94&amp;") "&amp;A94)+COUNTIF(法师卡组!A:C,"# 1x ("&amp;K94&amp;") "&amp;A94)+COUNTIF(圣骑士卡组!A:C,"# 1x ("&amp;K94&amp;") "&amp;A94)+COUNTIF(牧师卡组!A:C,"# 1x ("&amp;K94&amp;") "&amp;A94)+COUNTIF(潜行者卡组!A:C,"# 1x ("&amp;K94&amp;") "&amp;A94)+COUNTIF(萨满祭司卡组!A:C,"# 1x ("&amp;K94&amp;") "&amp;A94)+COUNTIF(术士卡组!A:C,"# 1x ("&amp;K94&amp;") "&amp;A94)+COUNTIF(战士卡组!A:C,"# 1x ("&amp;K94&amp;") "&amp;A94)=0,COUNTIF(单卡排行!A:J,A94&amp;"★")=0),"",1),2)</f>
        <v>2</v>
      </c>
      <c r="E94" s="53" t="str">
        <f>IF(收藏进度!E94="","",收藏进度!E94)</f>
        <v>基本</v>
      </c>
      <c r="F94" s="53" t="str">
        <f>IF(收藏进度!F94="","",收藏进度!F94)</f>
        <v/>
      </c>
      <c r="G94" s="53" t="str">
        <f>IF(收藏进度!G94="","",收藏进度!G94)</f>
        <v>术士</v>
      </c>
      <c r="H94" s="53" t="str">
        <f>IF(收藏进度!H94="","",收藏进度!H94)</f>
        <v>基础</v>
      </c>
      <c r="I94" s="53" t="str">
        <f>IF(收藏进度!I94="","",收藏进度!I94)</f>
        <v>随从</v>
      </c>
      <c r="J94" s="53" t="str">
        <f>IF(收藏进度!J94="","",收藏进度!J94)</f>
        <v>恶魔</v>
      </c>
      <c r="K94" s="53">
        <f>IF(收藏进度!K94="","",收藏进度!K94)</f>
        <v>6</v>
      </c>
      <c r="L94" s="53">
        <f>IF(收藏进度!L94="","",收藏进度!L94)</f>
        <v>6</v>
      </c>
      <c r="M94" s="53">
        <f>IF(收藏进度!M94="","",收藏进度!M94)</f>
        <v>6</v>
      </c>
      <c r="N94" s="54" t="str">
        <f>IF(收藏进度!N94="","",收藏进度!N94)</f>
        <v>战吼：对所有其他角色造成1点伤害。</v>
      </c>
    </row>
    <row r="95" spans="1:14" x14ac:dyDescent="0.15">
      <c r="A95" s="52" t="str">
        <f>IF(收藏进度!A95="","",收藏进度!A95)</f>
        <v>冲锋</v>
      </c>
      <c r="B95" s="52">
        <f>IF(收藏进度!B95="","",收藏进度!B95)</f>
        <v>4</v>
      </c>
      <c r="C95" s="52" t="str">
        <f t="shared" si="1"/>
        <v/>
      </c>
      <c r="D95" s="52" t="str">
        <f>IF(AND(COUNTIF(德鲁伊卡组!A:C,"# 2x ("&amp;K95&amp;") "&amp;A95)+COUNTIF(猎人卡组!A:C,"# 2x ("&amp;K95&amp;") "&amp;A95)+COUNTIF(法师卡组!A:C,"# 2x ("&amp;K95&amp;") "&amp;A95)+COUNTIF(圣骑士卡组!A:C,"# 2x ("&amp;K95&amp;") "&amp;A95)+COUNTIF(牧师卡组!A:C,"# 2x ("&amp;K95&amp;") "&amp;A95)+COUNTIF(潜行者卡组!A:C,"# 2x ("&amp;K95&amp;") "&amp;A95)+COUNTIF(萨满祭司卡组!A:C,"# 2x ("&amp;K95&amp;") "&amp;A95)+COUNTIF(术士卡组!A:C,"# 2x ("&amp;K95&amp;") "&amp;A95)+COUNTIF(战士卡组!A:C,"# 2x ("&amp;K95&amp;") "&amp;A95)=0,COUNTIF(单卡排行!A:J,A95)=0),IF(AND(COUNTIF(德鲁伊卡组!A:C,"# 1x ("&amp;K95&amp;") "&amp;A95)+COUNTIF(猎人卡组!A:C,"# 1x ("&amp;K95&amp;") "&amp;A95)+COUNTIF(法师卡组!A:C,"# 1x ("&amp;K95&amp;") "&amp;A95)+COUNTIF(圣骑士卡组!A:C,"# 1x ("&amp;K95&amp;") "&amp;A95)+COUNTIF(牧师卡组!A:C,"# 1x ("&amp;K95&amp;") "&amp;A95)+COUNTIF(潜行者卡组!A:C,"# 1x ("&amp;K95&amp;") "&amp;A95)+COUNTIF(萨满祭司卡组!A:C,"# 1x ("&amp;K95&amp;") "&amp;A95)+COUNTIF(术士卡组!A:C,"# 1x ("&amp;K95&amp;") "&amp;A95)+COUNTIF(战士卡组!A:C,"# 1x ("&amp;K95&amp;") "&amp;A95)=0,COUNTIF(单卡排行!A:J,A95&amp;"★")=0),"",1),2)</f>
        <v/>
      </c>
      <c r="E95" s="53" t="str">
        <f>IF(收藏进度!E95="","",收藏进度!E95)</f>
        <v>基本</v>
      </c>
      <c r="F95" s="53" t="str">
        <f>IF(收藏进度!F95="","",收藏进度!F95)</f>
        <v/>
      </c>
      <c r="G95" s="53" t="str">
        <f>IF(收藏进度!G95="","",收藏进度!G95)</f>
        <v>战士</v>
      </c>
      <c r="H95" s="53" t="str">
        <f>IF(收藏进度!H95="","",收藏进度!H95)</f>
        <v>基础</v>
      </c>
      <c r="I95" s="53" t="str">
        <f>IF(收藏进度!I95="","",收藏进度!I95)</f>
        <v>法术</v>
      </c>
      <c r="J95" s="53" t="str">
        <f>IF(收藏进度!J95="","",收藏进度!J95)</f>
        <v/>
      </c>
      <c r="K95" s="53">
        <f>IF(收藏进度!K95="","",收藏进度!K95)</f>
        <v>1</v>
      </c>
      <c r="L95" s="53">
        <f>IF(收藏进度!L95="","",收藏进度!L95)</f>
        <v>0</v>
      </c>
      <c r="M95" s="53">
        <f>IF(收藏进度!M95="","",收藏进度!M95)</f>
        <v>0</v>
      </c>
      <c r="N95" s="54" t="str">
        <f>IF(收藏进度!N95="","",收藏进度!N95)</f>
        <v>使一个友方随从获得冲锋。在本回合中无法攻击英雄。</v>
      </c>
    </row>
    <row r="96" spans="1:14" x14ac:dyDescent="0.15">
      <c r="A96" s="52" t="str">
        <f>IF(收藏进度!A96="","",收藏进度!A96)</f>
        <v>旋风斩</v>
      </c>
      <c r="B96" s="52">
        <f>IF(收藏进度!B96="","",收藏进度!B96)</f>
        <v>4</v>
      </c>
      <c r="C96" s="52" t="str">
        <f t="shared" si="1"/>
        <v/>
      </c>
      <c r="D96" s="52">
        <f>IF(AND(COUNTIF(德鲁伊卡组!A:C,"# 2x ("&amp;K96&amp;") "&amp;A96)+COUNTIF(猎人卡组!A:C,"# 2x ("&amp;K96&amp;") "&amp;A96)+COUNTIF(法师卡组!A:C,"# 2x ("&amp;K96&amp;") "&amp;A96)+COUNTIF(圣骑士卡组!A:C,"# 2x ("&amp;K96&amp;") "&amp;A96)+COUNTIF(牧师卡组!A:C,"# 2x ("&amp;K96&amp;") "&amp;A96)+COUNTIF(潜行者卡组!A:C,"# 2x ("&amp;K96&amp;") "&amp;A96)+COUNTIF(萨满祭司卡组!A:C,"# 2x ("&amp;K96&amp;") "&amp;A96)+COUNTIF(术士卡组!A:C,"# 2x ("&amp;K96&amp;") "&amp;A96)+COUNTIF(战士卡组!A:C,"# 2x ("&amp;K96&amp;") "&amp;A96)=0,COUNTIF(单卡排行!A:J,A96)=0),IF(AND(COUNTIF(德鲁伊卡组!A:C,"# 1x ("&amp;K96&amp;") "&amp;A96)+COUNTIF(猎人卡组!A:C,"# 1x ("&amp;K96&amp;") "&amp;A96)+COUNTIF(法师卡组!A:C,"# 1x ("&amp;K96&amp;") "&amp;A96)+COUNTIF(圣骑士卡组!A:C,"# 1x ("&amp;K96&amp;") "&amp;A96)+COUNTIF(牧师卡组!A:C,"# 1x ("&amp;K96&amp;") "&amp;A96)+COUNTIF(潜行者卡组!A:C,"# 1x ("&amp;K96&amp;") "&amp;A96)+COUNTIF(萨满祭司卡组!A:C,"# 1x ("&amp;K96&amp;") "&amp;A96)+COUNTIF(术士卡组!A:C,"# 1x ("&amp;K96&amp;") "&amp;A96)+COUNTIF(战士卡组!A:C,"# 1x ("&amp;K96&amp;") "&amp;A96)=0,COUNTIF(单卡排行!A:J,A96&amp;"★")=0),"",1),2)</f>
        <v>2</v>
      </c>
      <c r="E96" s="53" t="str">
        <f>IF(收藏进度!E96="","",收藏进度!E96)</f>
        <v>基本</v>
      </c>
      <c r="F96" s="53" t="str">
        <f>IF(收藏进度!F96="","",收藏进度!F96)</f>
        <v/>
      </c>
      <c r="G96" s="53" t="str">
        <f>IF(收藏进度!G96="","",收藏进度!G96)</f>
        <v>战士</v>
      </c>
      <c r="H96" s="53" t="str">
        <f>IF(收藏进度!H96="","",收藏进度!H96)</f>
        <v>基础</v>
      </c>
      <c r="I96" s="53" t="str">
        <f>IF(收藏进度!I96="","",收藏进度!I96)</f>
        <v>法术</v>
      </c>
      <c r="J96" s="53" t="str">
        <f>IF(收藏进度!J96="","",收藏进度!J96)</f>
        <v/>
      </c>
      <c r="K96" s="53">
        <f>IF(收藏进度!K96="","",收藏进度!K96)</f>
        <v>1</v>
      </c>
      <c r="L96" s="53">
        <f>IF(收藏进度!L96="","",收藏进度!L96)</f>
        <v>0</v>
      </c>
      <c r="M96" s="53">
        <f>IF(收藏进度!M96="","",收藏进度!M96)</f>
        <v>0</v>
      </c>
      <c r="N96" s="54" t="str">
        <f>IF(收藏进度!N96="","",收藏进度!N96)</f>
        <v>对所有随从造成1点伤害。</v>
      </c>
    </row>
    <row r="97" spans="1:14" x14ac:dyDescent="0.15">
      <c r="A97" s="52" t="str">
        <f>IF(收藏进度!A97="","",收藏进度!A97)</f>
        <v>顺劈斩</v>
      </c>
      <c r="B97" s="52">
        <f>IF(收藏进度!B97="","",收藏进度!B97)</f>
        <v>4</v>
      </c>
      <c r="C97" s="52" t="str">
        <f t="shared" si="1"/>
        <v/>
      </c>
      <c r="D97" s="52" t="str">
        <f>IF(AND(COUNTIF(德鲁伊卡组!A:C,"# 2x ("&amp;K97&amp;") "&amp;A97)+COUNTIF(猎人卡组!A:C,"# 2x ("&amp;K97&amp;") "&amp;A97)+COUNTIF(法师卡组!A:C,"# 2x ("&amp;K97&amp;") "&amp;A97)+COUNTIF(圣骑士卡组!A:C,"# 2x ("&amp;K97&amp;") "&amp;A97)+COUNTIF(牧师卡组!A:C,"# 2x ("&amp;K97&amp;") "&amp;A97)+COUNTIF(潜行者卡组!A:C,"# 2x ("&amp;K97&amp;") "&amp;A97)+COUNTIF(萨满祭司卡组!A:C,"# 2x ("&amp;K97&amp;") "&amp;A97)+COUNTIF(术士卡组!A:C,"# 2x ("&amp;K97&amp;") "&amp;A97)+COUNTIF(战士卡组!A:C,"# 2x ("&amp;K97&amp;") "&amp;A97)=0,COUNTIF(单卡排行!A:J,A97)=0),IF(AND(COUNTIF(德鲁伊卡组!A:C,"# 1x ("&amp;K97&amp;") "&amp;A97)+COUNTIF(猎人卡组!A:C,"# 1x ("&amp;K97&amp;") "&amp;A97)+COUNTIF(法师卡组!A:C,"# 1x ("&amp;K97&amp;") "&amp;A97)+COUNTIF(圣骑士卡组!A:C,"# 1x ("&amp;K97&amp;") "&amp;A97)+COUNTIF(牧师卡组!A:C,"# 1x ("&amp;K97&amp;") "&amp;A97)+COUNTIF(潜行者卡组!A:C,"# 1x ("&amp;K97&amp;") "&amp;A97)+COUNTIF(萨满祭司卡组!A:C,"# 1x ("&amp;K97&amp;") "&amp;A97)+COUNTIF(术士卡组!A:C,"# 1x ("&amp;K97&amp;") "&amp;A97)+COUNTIF(战士卡组!A:C,"# 1x ("&amp;K97&amp;") "&amp;A97)=0,COUNTIF(单卡排行!A:J,A97&amp;"★")=0),"",1),2)</f>
        <v/>
      </c>
      <c r="E97" s="53" t="str">
        <f>IF(收藏进度!E97="","",收藏进度!E97)</f>
        <v>基本</v>
      </c>
      <c r="F97" s="53" t="str">
        <f>IF(收藏进度!F97="","",收藏进度!F97)</f>
        <v/>
      </c>
      <c r="G97" s="53" t="str">
        <f>IF(收藏进度!G97="","",收藏进度!G97)</f>
        <v>战士</v>
      </c>
      <c r="H97" s="53" t="str">
        <f>IF(收藏进度!H97="","",收藏进度!H97)</f>
        <v>基础</v>
      </c>
      <c r="I97" s="53" t="str">
        <f>IF(收藏进度!I97="","",收藏进度!I97)</f>
        <v>法术</v>
      </c>
      <c r="J97" s="53" t="str">
        <f>IF(收藏进度!J97="","",收藏进度!J97)</f>
        <v/>
      </c>
      <c r="K97" s="53">
        <f>IF(收藏进度!K97="","",收藏进度!K97)</f>
        <v>2</v>
      </c>
      <c r="L97" s="53">
        <f>IF(收藏进度!L97="","",收藏进度!L97)</f>
        <v>0</v>
      </c>
      <c r="M97" s="53">
        <f>IF(收藏进度!M97="","",收藏进度!M97)</f>
        <v>0</v>
      </c>
      <c r="N97" s="54" t="str">
        <f>IF(收藏进度!N97="","",收藏进度!N97)</f>
        <v>对两个随机敌方随从造成
2点伤害。</v>
      </c>
    </row>
    <row r="98" spans="1:14" x14ac:dyDescent="0.15">
      <c r="A98" s="52" t="str">
        <f>IF(收藏进度!A98="","",收藏进度!A98)</f>
        <v>英勇打击</v>
      </c>
      <c r="B98" s="52">
        <f>IF(收藏进度!B98="","",收藏进度!B98)</f>
        <v>4</v>
      </c>
      <c r="C98" s="52" t="str">
        <f t="shared" si="1"/>
        <v/>
      </c>
      <c r="D98" s="52">
        <f>IF(AND(COUNTIF(德鲁伊卡组!A:C,"# 2x ("&amp;K98&amp;") "&amp;A98)+COUNTIF(猎人卡组!A:C,"# 2x ("&amp;K98&amp;") "&amp;A98)+COUNTIF(法师卡组!A:C,"# 2x ("&amp;K98&amp;") "&amp;A98)+COUNTIF(圣骑士卡组!A:C,"# 2x ("&amp;K98&amp;") "&amp;A98)+COUNTIF(牧师卡组!A:C,"# 2x ("&amp;K98&amp;") "&amp;A98)+COUNTIF(潜行者卡组!A:C,"# 2x ("&amp;K98&amp;") "&amp;A98)+COUNTIF(萨满祭司卡组!A:C,"# 2x ("&amp;K98&amp;") "&amp;A98)+COUNTIF(术士卡组!A:C,"# 2x ("&amp;K98&amp;") "&amp;A98)+COUNTIF(战士卡组!A:C,"# 2x ("&amp;K98&amp;") "&amp;A98)=0,COUNTIF(单卡排行!A:J,A98)=0),IF(AND(COUNTIF(德鲁伊卡组!A:C,"# 1x ("&amp;K98&amp;") "&amp;A98)+COUNTIF(猎人卡组!A:C,"# 1x ("&amp;K98&amp;") "&amp;A98)+COUNTIF(法师卡组!A:C,"# 1x ("&amp;K98&amp;") "&amp;A98)+COUNTIF(圣骑士卡组!A:C,"# 1x ("&amp;K98&amp;") "&amp;A98)+COUNTIF(牧师卡组!A:C,"# 1x ("&amp;K98&amp;") "&amp;A98)+COUNTIF(潜行者卡组!A:C,"# 1x ("&amp;K98&amp;") "&amp;A98)+COUNTIF(萨满祭司卡组!A:C,"# 1x ("&amp;K98&amp;") "&amp;A98)+COUNTIF(术士卡组!A:C,"# 1x ("&amp;K98&amp;") "&amp;A98)+COUNTIF(战士卡组!A:C,"# 1x ("&amp;K98&amp;") "&amp;A98)=0,COUNTIF(单卡排行!A:J,A98&amp;"★")=0),"",1),2)</f>
        <v>2</v>
      </c>
      <c r="E98" s="53" t="str">
        <f>IF(收藏进度!E98="","",收藏进度!E98)</f>
        <v>基本</v>
      </c>
      <c r="F98" s="53" t="str">
        <f>IF(收藏进度!F98="","",收藏进度!F98)</f>
        <v/>
      </c>
      <c r="G98" s="53" t="str">
        <f>IF(收藏进度!G98="","",收藏进度!G98)</f>
        <v>战士</v>
      </c>
      <c r="H98" s="53" t="str">
        <f>IF(收藏进度!H98="","",收藏进度!H98)</f>
        <v>基础</v>
      </c>
      <c r="I98" s="53" t="str">
        <f>IF(收藏进度!I98="","",收藏进度!I98)</f>
        <v>法术</v>
      </c>
      <c r="J98" s="53" t="str">
        <f>IF(收藏进度!J98="","",收藏进度!J98)</f>
        <v/>
      </c>
      <c r="K98" s="53">
        <f>IF(收藏进度!K98="","",收藏进度!K98)</f>
        <v>2</v>
      </c>
      <c r="L98" s="53">
        <f>IF(收藏进度!L98="","",收藏进度!L98)</f>
        <v>0</v>
      </c>
      <c r="M98" s="53">
        <f>IF(收藏进度!M98="","",收藏进度!M98)</f>
        <v>0</v>
      </c>
      <c r="N98" s="54" t="str">
        <f>IF(收藏进度!N98="","",收藏进度!N98)</f>
        <v>在本回合中，使你的英雄获得+4攻击力。</v>
      </c>
    </row>
    <row r="99" spans="1:14" x14ac:dyDescent="0.15">
      <c r="A99" s="52" t="str">
        <f>IF(收藏进度!A99="","",收藏进度!A99)</f>
        <v>斩杀</v>
      </c>
      <c r="B99" s="52">
        <f>IF(收藏进度!B99="","",收藏进度!B99)</f>
        <v>4</v>
      </c>
      <c r="C99" s="52" t="str">
        <f t="shared" si="1"/>
        <v/>
      </c>
      <c r="D99" s="52">
        <f>IF(AND(COUNTIF(德鲁伊卡组!A:C,"# 2x ("&amp;K99&amp;") "&amp;A99)+COUNTIF(猎人卡组!A:C,"# 2x ("&amp;K99&amp;") "&amp;A99)+COUNTIF(法师卡组!A:C,"# 2x ("&amp;K99&amp;") "&amp;A99)+COUNTIF(圣骑士卡组!A:C,"# 2x ("&amp;K99&amp;") "&amp;A99)+COUNTIF(牧师卡组!A:C,"# 2x ("&amp;K99&amp;") "&amp;A99)+COUNTIF(潜行者卡组!A:C,"# 2x ("&amp;K99&amp;") "&amp;A99)+COUNTIF(萨满祭司卡组!A:C,"# 2x ("&amp;K99&amp;") "&amp;A99)+COUNTIF(术士卡组!A:C,"# 2x ("&amp;K99&amp;") "&amp;A99)+COUNTIF(战士卡组!A:C,"# 2x ("&amp;K99&amp;") "&amp;A99)=0,COUNTIF(单卡排行!A:J,A99)=0),IF(AND(COUNTIF(德鲁伊卡组!A:C,"# 1x ("&amp;K99&amp;") "&amp;A99)+COUNTIF(猎人卡组!A:C,"# 1x ("&amp;K99&amp;") "&amp;A99)+COUNTIF(法师卡组!A:C,"# 1x ("&amp;K99&amp;") "&amp;A99)+COUNTIF(圣骑士卡组!A:C,"# 1x ("&amp;K99&amp;") "&amp;A99)+COUNTIF(牧师卡组!A:C,"# 1x ("&amp;K99&amp;") "&amp;A99)+COUNTIF(潜行者卡组!A:C,"# 1x ("&amp;K99&amp;") "&amp;A99)+COUNTIF(萨满祭司卡组!A:C,"# 1x ("&amp;K99&amp;") "&amp;A99)+COUNTIF(术士卡组!A:C,"# 1x ("&amp;K99&amp;") "&amp;A99)+COUNTIF(战士卡组!A:C,"# 1x ("&amp;K99&amp;") "&amp;A99)=0,COUNTIF(单卡排行!A:J,A99&amp;"★")=0),"",1),2)</f>
        <v>2</v>
      </c>
      <c r="E99" s="53" t="str">
        <f>IF(收藏进度!E99="","",收藏进度!E99)</f>
        <v>基本</v>
      </c>
      <c r="F99" s="53" t="str">
        <f>IF(收藏进度!F99="","",收藏进度!F99)</f>
        <v/>
      </c>
      <c r="G99" s="53" t="str">
        <f>IF(收藏进度!G99="","",收藏进度!G99)</f>
        <v>战士</v>
      </c>
      <c r="H99" s="53" t="str">
        <f>IF(收藏进度!H99="","",收藏进度!H99)</f>
        <v>基础</v>
      </c>
      <c r="I99" s="53" t="str">
        <f>IF(收藏进度!I99="","",收藏进度!I99)</f>
        <v>法术</v>
      </c>
      <c r="J99" s="53" t="str">
        <f>IF(收藏进度!J99="","",收藏进度!J99)</f>
        <v/>
      </c>
      <c r="K99" s="53">
        <f>IF(收藏进度!K99="","",收藏进度!K99)</f>
        <v>2</v>
      </c>
      <c r="L99" s="53">
        <f>IF(收藏进度!L99="","",收藏进度!L99)</f>
        <v>0</v>
      </c>
      <c r="M99" s="53">
        <f>IF(收藏进度!M99="","",收藏进度!M99)</f>
        <v>0</v>
      </c>
      <c r="N99" s="54" t="str">
        <f>IF(收藏进度!N99="","",收藏进度!N99)</f>
        <v>消灭一个受伤的敌方随从。</v>
      </c>
    </row>
    <row r="100" spans="1:14" x14ac:dyDescent="0.15">
      <c r="A100" s="52" t="str">
        <f>IF(收藏进度!A100="","",收藏进度!A100)</f>
        <v>炽炎战斧</v>
      </c>
      <c r="B100" s="52">
        <f>IF(收藏进度!B100="","",收藏进度!B100)</f>
        <v>4</v>
      </c>
      <c r="C100" s="52" t="str">
        <f t="shared" si="1"/>
        <v/>
      </c>
      <c r="D100" s="52">
        <f>IF(AND(COUNTIF(德鲁伊卡组!A:C,"# 2x ("&amp;K100&amp;") "&amp;A100)+COUNTIF(猎人卡组!A:C,"# 2x ("&amp;K100&amp;") "&amp;A100)+COUNTIF(法师卡组!A:C,"# 2x ("&amp;K100&amp;") "&amp;A100)+COUNTIF(圣骑士卡组!A:C,"# 2x ("&amp;K100&amp;") "&amp;A100)+COUNTIF(牧师卡组!A:C,"# 2x ("&amp;K100&amp;") "&amp;A100)+COUNTIF(潜行者卡组!A:C,"# 2x ("&amp;K100&amp;") "&amp;A100)+COUNTIF(萨满祭司卡组!A:C,"# 2x ("&amp;K100&amp;") "&amp;A100)+COUNTIF(术士卡组!A:C,"# 2x ("&amp;K100&amp;") "&amp;A100)+COUNTIF(战士卡组!A:C,"# 2x ("&amp;K100&amp;") "&amp;A100)=0,COUNTIF(单卡排行!A:J,A100)=0),IF(AND(COUNTIF(德鲁伊卡组!A:C,"# 1x ("&amp;K100&amp;") "&amp;A100)+COUNTIF(猎人卡组!A:C,"# 1x ("&amp;K100&amp;") "&amp;A100)+COUNTIF(法师卡组!A:C,"# 1x ("&amp;K100&amp;") "&amp;A100)+COUNTIF(圣骑士卡组!A:C,"# 1x ("&amp;K100&amp;") "&amp;A100)+COUNTIF(牧师卡组!A:C,"# 1x ("&amp;K100&amp;") "&amp;A100)+COUNTIF(潜行者卡组!A:C,"# 1x ("&amp;K100&amp;") "&amp;A100)+COUNTIF(萨满祭司卡组!A:C,"# 1x ("&amp;K100&amp;") "&amp;A100)+COUNTIF(术士卡组!A:C,"# 1x ("&amp;K100&amp;") "&amp;A100)+COUNTIF(战士卡组!A:C,"# 1x ("&amp;K100&amp;") "&amp;A100)=0,COUNTIF(单卡排行!A:J,A100&amp;"★")=0),"",1),2)</f>
        <v>2</v>
      </c>
      <c r="E100" s="53" t="str">
        <f>IF(收藏进度!E100="","",收藏进度!E100)</f>
        <v>基本</v>
      </c>
      <c r="F100" s="53" t="str">
        <f>IF(收藏进度!F100="","",收藏进度!F100)</f>
        <v/>
      </c>
      <c r="G100" s="53" t="str">
        <f>IF(收藏进度!G100="","",收藏进度!G100)</f>
        <v>战士</v>
      </c>
      <c r="H100" s="53" t="str">
        <f>IF(收藏进度!H100="","",收藏进度!H100)</f>
        <v>基础</v>
      </c>
      <c r="I100" s="53" t="str">
        <f>IF(收藏进度!I100="","",收藏进度!I100)</f>
        <v>武器</v>
      </c>
      <c r="J100" s="53" t="str">
        <f>IF(收藏进度!J100="","",收藏进度!J100)</f>
        <v/>
      </c>
      <c r="K100" s="53">
        <f>IF(收藏进度!K100="","",收藏进度!K100)</f>
        <v>3</v>
      </c>
      <c r="L100" s="53">
        <f>IF(收藏进度!L100="","",收藏进度!L100)</f>
        <v>3</v>
      </c>
      <c r="M100" s="53">
        <f>IF(收藏进度!M100="","",收藏进度!M100)</f>
        <v>0</v>
      </c>
      <c r="N100" s="54" t="str">
        <f>IF(收藏进度!N100="","",收藏进度!N100)</f>
        <v/>
      </c>
    </row>
    <row r="101" spans="1:14" x14ac:dyDescent="0.15">
      <c r="A101" s="52" t="str">
        <f>IF(收藏进度!A101="","",收藏进度!A101)</f>
        <v>盾牌格挡</v>
      </c>
      <c r="B101" s="52">
        <f>IF(收藏进度!B101="","",收藏进度!B101)</f>
        <v>4</v>
      </c>
      <c r="C101" s="52" t="str">
        <f t="shared" si="1"/>
        <v/>
      </c>
      <c r="D101" s="52">
        <f>IF(AND(COUNTIF(德鲁伊卡组!A:C,"# 2x ("&amp;K101&amp;") "&amp;A101)+COUNTIF(猎人卡组!A:C,"# 2x ("&amp;K101&amp;") "&amp;A101)+COUNTIF(法师卡组!A:C,"# 2x ("&amp;K101&amp;") "&amp;A101)+COUNTIF(圣骑士卡组!A:C,"# 2x ("&amp;K101&amp;") "&amp;A101)+COUNTIF(牧师卡组!A:C,"# 2x ("&amp;K101&amp;") "&amp;A101)+COUNTIF(潜行者卡组!A:C,"# 2x ("&amp;K101&amp;") "&amp;A101)+COUNTIF(萨满祭司卡组!A:C,"# 2x ("&amp;K101&amp;") "&amp;A101)+COUNTIF(术士卡组!A:C,"# 2x ("&amp;K101&amp;") "&amp;A101)+COUNTIF(战士卡组!A:C,"# 2x ("&amp;K101&amp;") "&amp;A101)=0,COUNTIF(单卡排行!A:J,A101)=0),IF(AND(COUNTIF(德鲁伊卡组!A:C,"# 1x ("&amp;K101&amp;") "&amp;A101)+COUNTIF(猎人卡组!A:C,"# 1x ("&amp;K101&amp;") "&amp;A101)+COUNTIF(法师卡组!A:C,"# 1x ("&amp;K101&amp;") "&amp;A101)+COUNTIF(圣骑士卡组!A:C,"# 1x ("&amp;K101&amp;") "&amp;A101)+COUNTIF(牧师卡组!A:C,"# 1x ("&amp;K101&amp;") "&amp;A101)+COUNTIF(潜行者卡组!A:C,"# 1x ("&amp;K101&amp;") "&amp;A101)+COUNTIF(萨满祭司卡组!A:C,"# 1x ("&amp;K101&amp;") "&amp;A101)+COUNTIF(术士卡组!A:C,"# 1x ("&amp;K101&amp;") "&amp;A101)+COUNTIF(战士卡组!A:C,"# 1x ("&amp;K101&amp;") "&amp;A101)=0,COUNTIF(单卡排行!A:J,A101&amp;"★")=0),"",1),2)</f>
        <v>2</v>
      </c>
      <c r="E101" s="53" t="str">
        <f>IF(收藏进度!E101="","",收藏进度!E101)</f>
        <v>基本</v>
      </c>
      <c r="F101" s="53" t="str">
        <f>IF(收藏进度!F101="","",收藏进度!F101)</f>
        <v/>
      </c>
      <c r="G101" s="53" t="str">
        <f>IF(收藏进度!G101="","",收藏进度!G101)</f>
        <v>战士</v>
      </c>
      <c r="H101" s="53" t="str">
        <f>IF(收藏进度!H101="","",收藏进度!H101)</f>
        <v>基础</v>
      </c>
      <c r="I101" s="53" t="str">
        <f>IF(收藏进度!I101="","",收藏进度!I101)</f>
        <v>法术</v>
      </c>
      <c r="J101" s="53" t="str">
        <f>IF(收藏进度!J101="","",收藏进度!J101)</f>
        <v/>
      </c>
      <c r="K101" s="53">
        <f>IF(收藏进度!K101="","",收藏进度!K101)</f>
        <v>3</v>
      </c>
      <c r="L101" s="53">
        <f>IF(收藏进度!L101="","",收藏进度!L101)</f>
        <v>0</v>
      </c>
      <c r="M101" s="53">
        <f>IF(收藏进度!M101="","",收藏进度!M101)</f>
        <v>0</v>
      </c>
      <c r="N101" s="54" t="str">
        <f>IF(收藏进度!N101="","",收藏进度!N101)</f>
        <v>获得5点护甲值。抽一张牌。</v>
      </c>
    </row>
    <row r="102" spans="1:14" x14ac:dyDescent="0.15">
      <c r="A102" s="52" t="str">
        <f>IF(收藏进度!A102="","",收藏进度!A102)</f>
        <v>战歌指挥官</v>
      </c>
      <c r="B102" s="52">
        <f>IF(收藏进度!B102="","",收藏进度!B102)</f>
        <v>4</v>
      </c>
      <c r="C102" s="52" t="str">
        <f t="shared" si="1"/>
        <v/>
      </c>
      <c r="D102" s="52" t="str">
        <f>IF(AND(COUNTIF(德鲁伊卡组!A:C,"# 2x ("&amp;K102&amp;") "&amp;A102)+COUNTIF(猎人卡组!A:C,"# 2x ("&amp;K102&amp;") "&amp;A102)+COUNTIF(法师卡组!A:C,"# 2x ("&amp;K102&amp;") "&amp;A102)+COUNTIF(圣骑士卡组!A:C,"# 2x ("&amp;K102&amp;") "&amp;A102)+COUNTIF(牧师卡组!A:C,"# 2x ("&amp;K102&amp;") "&amp;A102)+COUNTIF(潜行者卡组!A:C,"# 2x ("&amp;K102&amp;") "&amp;A102)+COUNTIF(萨满祭司卡组!A:C,"# 2x ("&amp;K102&amp;") "&amp;A102)+COUNTIF(术士卡组!A:C,"# 2x ("&amp;K102&amp;") "&amp;A102)+COUNTIF(战士卡组!A:C,"# 2x ("&amp;K102&amp;") "&amp;A102)=0,COUNTIF(单卡排行!A:J,A102)=0),IF(AND(COUNTIF(德鲁伊卡组!A:C,"# 1x ("&amp;K102&amp;") "&amp;A102)+COUNTIF(猎人卡组!A:C,"# 1x ("&amp;K102&amp;") "&amp;A102)+COUNTIF(法师卡组!A:C,"# 1x ("&amp;K102&amp;") "&amp;A102)+COUNTIF(圣骑士卡组!A:C,"# 1x ("&amp;K102&amp;") "&amp;A102)+COUNTIF(牧师卡组!A:C,"# 1x ("&amp;K102&amp;") "&amp;A102)+COUNTIF(潜行者卡组!A:C,"# 1x ("&amp;K102&amp;") "&amp;A102)+COUNTIF(萨满祭司卡组!A:C,"# 1x ("&amp;K102&amp;") "&amp;A102)+COUNTIF(术士卡组!A:C,"# 1x ("&amp;K102&amp;") "&amp;A102)+COUNTIF(战士卡组!A:C,"# 1x ("&amp;K102&amp;") "&amp;A102)=0,COUNTIF(单卡排行!A:J,A102&amp;"★")=0),"",1),2)</f>
        <v/>
      </c>
      <c r="E102" s="53" t="str">
        <f>IF(收藏进度!E102="","",收藏进度!E102)</f>
        <v>基本</v>
      </c>
      <c r="F102" s="53" t="str">
        <f>IF(收藏进度!F102="","",收藏进度!F102)</f>
        <v/>
      </c>
      <c r="G102" s="53" t="str">
        <f>IF(收藏进度!G102="","",收藏进度!G102)</f>
        <v>战士</v>
      </c>
      <c r="H102" s="53" t="str">
        <f>IF(收藏进度!H102="","",收藏进度!H102)</f>
        <v>基础</v>
      </c>
      <c r="I102" s="53" t="str">
        <f>IF(收藏进度!I102="","",收藏进度!I102)</f>
        <v>随从</v>
      </c>
      <c r="J102" s="53" t="str">
        <f>IF(收藏进度!J102="","",收藏进度!J102)</f>
        <v/>
      </c>
      <c r="K102" s="53">
        <f>IF(收藏进度!K102="","",收藏进度!K102)</f>
        <v>3</v>
      </c>
      <c r="L102" s="53">
        <f>IF(收藏进度!L102="","",收藏进度!L102)</f>
        <v>2</v>
      </c>
      <c r="M102" s="53">
        <f>IF(收藏进度!M102="","",收藏进度!M102)</f>
        <v>3</v>
      </c>
      <c r="N102" s="54" t="str">
        <f>IF(收藏进度!N102="","",收藏进度!N102)</f>
        <v>你的具有冲锋的随从获得+1攻击力。</v>
      </c>
    </row>
    <row r="103" spans="1:14" x14ac:dyDescent="0.15">
      <c r="A103" s="52" t="str">
        <f>IF(收藏进度!A103="","",收藏进度!A103)</f>
        <v>库卡隆精英卫士</v>
      </c>
      <c r="B103" s="52">
        <f>IF(收藏进度!B103="","",收藏进度!B103)</f>
        <v>4</v>
      </c>
      <c r="C103" s="52" t="str">
        <f t="shared" si="1"/>
        <v/>
      </c>
      <c r="D103" s="52">
        <f>IF(AND(COUNTIF(德鲁伊卡组!A:C,"# 2x ("&amp;K103&amp;") "&amp;A103)+COUNTIF(猎人卡组!A:C,"# 2x ("&amp;K103&amp;") "&amp;A103)+COUNTIF(法师卡组!A:C,"# 2x ("&amp;K103&amp;") "&amp;A103)+COUNTIF(圣骑士卡组!A:C,"# 2x ("&amp;K103&amp;") "&amp;A103)+COUNTIF(牧师卡组!A:C,"# 2x ("&amp;K103&amp;") "&amp;A103)+COUNTIF(潜行者卡组!A:C,"# 2x ("&amp;K103&amp;") "&amp;A103)+COUNTIF(萨满祭司卡组!A:C,"# 2x ("&amp;K103&amp;") "&amp;A103)+COUNTIF(术士卡组!A:C,"# 2x ("&amp;K103&amp;") "&amp;A103)+COUNTIF(战士卡组!A:C,"# 2x ("&amp;K103&amp;") "&amp;A103)=0,COUNTIF(单卡排行!A:J,A103)=0),IF(AND(COUNTIF(德鲁伊卡组!A:C,"# 1x ("&amp;K103&amp;") "&amp;A103)+COUNTIF(猎人卡组!A:C,"# 1x ("&amp;K103&amp;") "&amp;A103)+COUNTIF(法师卡组!A:C,"# 1x ("&amp;K103&amp;") "&amp;A103)+COUNTIF(圣骑士卡组!A:C,"# 1x ("&amp;K103&amp;") "&amp;A103)+COUNTIF(牧师卡组!A:C,"# 1x ("&amp;K103&amp;") "&amp;A103)+COUNTIF(潜行者卡组!A:C,"# 1x ("&amp;K103&amp;") "&amp;A103)+COUNTIF(萨满祭司卡组!A:C,"# 1x ("&amp;K103&amp;") "&amp;A103)+COUNTIF(术士卡组!A:C,"# 1x ("&amp;K103&amp;") "&amp;A103)+COUNTIF(战士卡组!A:C,"# 1x ("&amp;K103&amp;") "&amp;A103)=0,COUNTIF(单卡排行!A:J,A103&amp;"★")=0),"",1),2)</f>
        <v>2</v>
      </c>
      <c r="E103" s="53" t="str">
        <f>IF(收藏进度!E103="","",收藏进度!E103)</f>
        <v>基本</v>
      </c>
      <c r="F103" s="53" t="str">
        <f>IF(收藏进度!F103="","",收藏进度!F103)</f>
        <v/>
      </c>
      <c r="G103" s="53" t="str">
        <f>IF(收藏进度!G103="","",收藏进度!G103)</f>
        <v>战士</v>
      </c>
      <c r="H103" s="53" t="str">
        <f>IF(收藏进度!H103="","",收藏进度!H103)</f>
        <v>基础</v>
      </c>
      <c r="I103" s="53" t="str">
        <f>IF(收藏进度!I103="","",收藏进度!I103)</f>
        <v>随从</v>
      </c>
      <c r="J103" s="53" t="str">
        <f>IF(收藏进度!J103="","",收藏进度!J103)</f>
        <v/>
      </c>
      <c r="K103" s="53">
        <f>IF(收藏进度!K103="","",收藏进度!K103)</f>
        <v>4</v>
      </c>
      <c r="L103" s="53">
        <f>IF(收藏进度!L103="","",收藏进度!L103)</f>
        <v>4</v>
      </c>
      <c r="M103" s="53">
        <f>IF(收藏进度!M103="","",收藏进度!M103)</f>
        <v>3</v>
      </c>
      <c r="N103" s="54" t="str">
        <f>IF(收藏进度!N103="","",收藏进度!N103)</f>
        <v>冲锋</v>
      </c>
    </row>
    <row r="104" spans="1:14" x14ac:dyDescent="0.15">
      <c r="A104" s="52" t="str">
        <f>IF(收藏进度!A104="","",收藏进度!A104)</f>
        <v>奥金斧</v>
      </c>
      <c r="B104" s="52">
        <f>IF(收藏进度!B104="","",收藏进度!B104)</f>
        <v>4</v>
      </c>
      <c r="C104" s="52" t="str">
        <f t="shared" si="1"/>
        <v/>
      </c>
      <c r="D104" s="52">
        <f>IF(AND(COUNTIF(德鲁伊卡组!A:C,"# 2x ("&amp;K104&amp;") "&amp;A104)+COUNTIF(猎人卡组!A:C,"# 2x ("&amp;K104&amp;") "&amp;A104)+COUNTIF(法师卡组!A:C,"# 2x ("&amp;K104&amp;") "&amp;A104)+COUNTIF(圣骑士卡组!A:C,"# 2x ("&amp;K104&amp;") "&amp;A104)+COUNTIF(牧师卡组!A:C,"# 2x ("&amp;K104&amp;") "&amp;A104)+COUNTIF(潜行者卡组!A:C,"# 2x ("&amp;K104&amp;") "&amp;A104)+COUNTIF(萨满祭司卡组!A:C,"# 2x ("&amp;K104&amp;") "&amp;A104)+COUNTIF(术士卡组!A:C,"# 2x ("&amp;K104&amp;") "&amp;A104)+COUNTIF(战士卡组!A:C,"# 2x ("&amp;K104&amp;") "&amp;A104)=0,COUNTIF(单卡排行!A:J,A104)=0),IF(AND(COUNTIF(德鲁伊卡组!A:C,"# 1x ("&amp;K104&amp;") "&amp;A104)+COUNTIF(猎人卡组!A:C,"# 1x ("&amp;K104&amp;") "&amp;A104)+COUNTIF(法师卡组!A:C,"# 1x ("&amp;K104&amp;") "&amp;A104)+COUNTIF(圣骑士卡组!A:C,"# 1x ("&amp;K104&amp;") "&amp;A104)+COUNTIF(牧师卡组!A:C,"# 1x ("&amp;K104&amp;") "&amp;A104)+COUNTIF(潜行者卡组!A:C,"# 1x ("&amp;K104&amp;") "&amp;A104)+COUNTIF(萨满祭司卡组!A:C,"# 1x ("&amp;K104&amp;") "&amp;A104)+COUNTIF(术士卡组!A:C,"# 1x ("&amp;K104&amp;") "&amp;A104)+COUNTIF(战士卡组!A:C,"# 1x ("&amp;K104&amp;") "&amp;A104)=0,COUNTIF(单卡排行!A:J,A104&amp;"★")=0),"",1),2)</f>
        <v>1</v>
      </c>
      <c r="E104" s="53" t="str">
        <f>IF(收藏进度!E104="","",收藏进度!E104)</f>
        <v>基本</v>
      </c>
      <c r="F104" s="53" t="str">
        <f>IF(收藏进度!F104="","",收藏进度!F104)</f>
        <v/>
      </c>
      <c r="G104" s="53" t="str">
        <f>IF(收藏进度!G104="","",收藏进度!G104)</f>
        <v>战士</v>
      </c>
      <c r="H104" s="53" t="str">
        <f>IF(收藏进度!H104="","",收藏进度!H104)</f>
        <v>基础</v>
      </c>
      <c r="I104" s="53" t="str">
        <f>IF(收藏进度!I104="","",收藏进度!I104)</f>
        <v>武器</v>
      </c>
      <c r="J104" s="53" t="str">
        <f>IF(收藏进度!J104="","",收藏进度!J104)</f>
        <v/>
      </c>
      <c r="K104" s="53">
        <f>IF(收藏进度!K104="","",收藏进度!K104)</f>
        <v>5</v>
      </c>
      <c r="L104" s="53">
        <f>IF(收藏进度!L104="","",收藏进度!L104)</f>
        <v>5</v>
      </c>
      <c r="M104" s="53">
        <f>IF(收藏进度!M104="","",收藏进度!M104)</f>
        <v>0</v>
      </c>
      <c r="N104" s="54" t="str">
        <f>IF(收藏进度!N104="","",收藏进度!N104)</f>
        <v/>
      </c>
    </row>
    <row r="105" spans="1:14" x14ac:dyDescent="0.15">
      <c r="A105" s="52" t="str">
        <f>IF(收藏进度!A105="","",收藏进度!A105)</f>
        <v>暗鳞先知</v>
      </c>
      <c r="B105" s="52">
        <f>IF(收藏进度!B105="","",收藏进度!B105)</f>
        <v>4</v>
      </c>
      <c r="C105" s="52" t="str">
        <f t="shared" si="1"/>
        <v/>
      </c>
      <c r="D105" s="52" t="str">
        <f>IF(AND(COUNTIF(德鲁伊卡组!A:C,"# 2x ("&amp;K105&amp;") "&amp;A105)+COUNTIF(猎人卡组!A:C,"# 2x ("&amp;K105&amp;") "&amp;A105)+COUNTIF(法师卡组!A:C,"# 2x ("&amp;K105&amp;") "&amp;A105)+COUNTIF(圣骑士卡组!A:C,"# 2x ("&amp;K105&amp;") "&amp;A105)+COUNTIF(牧师卡组!A:C,"# 2x ("&amp;K105&amp;") "&amp;A105)+COUNTIF(潜行者卡组!A:C,"# 2x ("&amp;K105&amp;") "&amp;A105)+COUNTIF(萨满祭司卡组!A:C,"# 2x ("&amp;K105&amp;") "&amp;A105)+COUNTIF(术士卡组!A:C,"# 2x ("&amp;K105&amp;") "&amp;A105)+COUNTIF(战士卡组!A:C,"# 2x ("&amp;K105&amp;") "&amp;A105)=0,COUNTIF(单卡排行!A:J,A105)=0),IF(AND(COUNTIF(德鲁伊卡组!A:C,"# 1x ("&amp;K105&amp;") "&amp;A105)+COUNTIF(猎人卡组!A:C,"# 1x ("&amp;K105&amp;") "&amp;A105)+COUNTIF(法师卡组!A:C,"# 1x ("&amp;K105&amp;") "&amp;A105)+COUNTIF(圣骑士卡组!A:C,"# 1x ("&amp;K105&amp;") "&amp;A105)+COUNTIF(牧师卡组!A:C,"# 1x ("&amp;K105&amp;") "&amp;A105)+COUNTIF(潜行者卡组!A:C,"# 1x ("&amp;K105&amp;") "&amp;A105)+COUNTIF(萨满祭司卡组!A:C,"# 1x ("&amp;K105&amp;") "&amp;A105)+COUNTIF(术士卡组!A:C,"# 1x ("&amp;K105&amp;") "&amp;A105)+COUNTIF(战士卡组!A:C,"# 1x ("&amp;K105&amp;") "&amp;A105)=0,COUNTIF(单卡排行!A:J,A105&amp;"★")=0),"",1),2)</f>
        <v/>
      </c>
      <c r="E105" s="53" t="str">
        <f>IF(收藏进度!E105="","",收藏进度!E105)</f>
        <v>基本</v>
      </c>
      <c r="F105" s="53" t="str">
        <f>IF(收藏进度!F105="","",收藏进度!F105)</f>
        <v/>
      </c>
      <c r="G105" s="53" t="str">
        <f>IF(收藏进度!G105="","",收藏进度!G105)</f>
        <v>中立</v>
      </c>
      <c r="H105" s="53" t="str">
        <f>IF(收藏进度!H105="","",收藏进度!H105)</f>
        <v>基础</v>
      </c>
      <c r="I105" s="53" t="str">
        <f>IF(收藏进度!I105="","",收藏进度!I105)</f>
        <v>随从</v>
      </c>
      <c r="J105" s="53" t="str">
        <f>IF(收藏进度!J105="","",收藏进度!J105)</f>
        <v>鱼人</v>
      </c>
      <c r="K105" s="53">
        <f>IF(收藏进度!K105="","",收藏进度!K105)</f>
        <v>1</v>
      </c>
      <c r="L105" s="53">
        <f>IF(收藏进度!L105="","",收藏进度!L105)</f>
        <v>1</v>
      </c>
      <c r="M105" s="53">
        <f>IF(收藏进度!M105="","",收藏进度!M105)</f>
        <v>1</v>
      </c>
      <c r="N105" s="54" t="str">
        <f>IF(收藏进度!N105="","",收藏进度!N105)</f>
        <v>你的其他鱼人获得+1攻击力。</v>
      </c>
    </row>
    <row r="106" spans="1:14" x14ac:dyDescent="0.15">
      <c r="A106" s="52" t="str">
        <f>IF(收藏进度!A106="","",收藏进度!A106)</f>
        <v>精灵弓箭手</v>
      </c>
      <c r="B106" s="52">
        <f>IF(收藏进度!B106="","",收藏进度!B106)</f>
        <v>4</v>
      </c>
      <c r="C106" s="52" t="str">
        <f t="shared" si="1"/>
        <v/>
      </c>
      <c r="D106" s="52" t="str">
        <f>IF(AND(COUNTIF(德鲁伊卡组!A:C,"# 2x ("&amp;K106&amp;") "&amp;A106)+COUNTIF(猎人卡组!A:C,"# 2x ("&amp;K106&amp;") "&amp;A106)+COUNTIF(法师卡组!A:C,"# 2x ("&amp;K106&amp;") "&amp;A106)+COUNTIF(圣骑士卡组!A:C,"# 2x ("&amp;K106&amp;") "&amp;A106)+COUNTIF(牧师卡组!A:C,"# 2x ("&amp;K106&amp;") "&amp;A106)+COUNTIF(潜行者卡组!A:C,"# 2x ("&amp;K106&amp;") "&amp;A106)+COUNTIF(萨满祭司卡组!A:C,"# 2x ("&amp;K106&amp;") "&amp;A106)+COUNTIF(术士卡组!A:C,"# 2x ("&amp;K106&amp;") "&amp;A106)+COUNTIF(战士卡组!A:C,"# 2x ("&amp;K106&amp;") "&amp;A106)=0,COUNTIF(单卡排行!A:J,A106)=0),IF(AND(COUNTIF(德鲁伊卡组!A:C,"# 1x ("&amp;K106&amp;") "&amp;A106)+COUNTIF(猎人卡组!A:C,"# 1x ("&amp;K106&amp;") "&amp;A106)+COUNTIF(法师卡组!A:C,"# 1x ("&amp;K106&amp;") "&amp;A106)+COUNTIF(圣骑士卡组!A:C,"# 1x ("&amp;K106&amp;") "&amp;A106)+COUNTIF(牧师卡组!A:C,"# 1x ("&amp;K106&amp;") "&amp;A106)+COUNTIF(潜行者卡组!A:C,"# 1x ("&amp;K106&amp;") "&amp;A106)+COUNTIF(萨满祭司卡组!A:C,"# 1x ("&amp;K106&amp;") "&amp;A106)+COUNTIF(术士卡组!A:C,"# 1x ("&amp;K106&amp;") "&amp;A106)+COUNTIF(战士卡组!A:C,"# 1x ("&amp;K106&amp;") "&amp;A106)=0,COUNTIF(单卡排行!A:J,A106&amp;"★")=0),"",1),2)</f>
        <v/>
      </c>
      <c r="E106" s="53" t="str">
        <f>IF(收藏进度!E106="","",收藏进度!E106)</f>
        <v>基本</v>
      </c>
      <c r="F106" s="53" t="str">
        <f>IF(收藏进度!F106="","",收藏进度!F106)</f>
        <v/>
      </c>
      <c r="G106" s="53" t="str">
        <f>IF(收藏进度!G106="","",收藏进度!G106)</f>
        <v>中立</v>
      </c>
      <c r="H106" s="53" t="str">
        <f>IF(收藏进度!H106="","",收藏进度!H106)</f>
        <v>基础</v>
      </c>
      <c r="I106" s="53" t="str">
        <f>IF(收藏进度!I106="","",收藏进度!I106)</f>
        <v>随从</v>
      </c>
      <c r="J106" s="53" t="str">
        <f>IF(收藏进度!J106="","",收藏进度!J106)</f>
        <v/>
      </c>
      <c r="K106" s="53">
        <f>IF(收藏进度!K106="","",收藏进度!K106)</f>
        <v>1</v>
      </c>
      <c r="L106" s="53">
        <f>IF(收藏进度!L106="","",收藏进度!L106)</f>
        <v>1</v>
      </c>
      <c r="M106" s="53">
        <f>IF(收藏进度!M106="","",收藏进度!M106)</f>
        <v>1</v>
      </c>
      <c r="N106" s="54" t="str">
        <f>IF(收藏进度!N106="","",收藏进度!N106)</f>
        <v>战吼：造成1点伤害。</v>
      </c>
    </row>
    <row r="107" spans="1:14" x14ac:dyDescent="0.15">
      <c r="A107" s="52" t="str">
        <f>IF(收藏进度!A107="","",收藏进度!A107)</f>
        <v>闪金镇步兵</v>
      </c>
      <c r="B107" s="52">
        <f>IF(收藏进度!B107="","",收藏进度!B107)</f>
        <v>4</v>
      </c>
      <c r="C107" s="52" t="str">
        <f t="shared" si="1"/>
        <v/>
      </c>
      <c r="D107" s="52" t="str">
        <f>IF(AND(COUNTIF(德鲁伊卡组!A:C,"# 2x ("&amp;K107&amp;") "&amp;A107)+COUNTIF(猎人卡组!A:C,"# 2x ("&amp;K107&amp;") "&amp;A107)+COUNTIF(法师卡组!A:C,"# 2x ("&amp;K107&amp;") "&amp;A107)+COUNTIF(圣骑士卡组!A:C,"# 2x ("&amp;K107&amp;") "&amp;A107)+COUNTIF(牧师卡组!A:C,"# 2x ("&amp;K107&amp;") "&amp;A107)+COUNTIF(潜行者卡组!A:C,"# 2x ("&amp;K107&amp;") "&amp;A107)+COUNTIF(萨满祭司卡组!A:C,"# 2x ("&amp;K107&amp;") "&amp;A107)+COUNTIF(术士卡组!A:C,"# 2x ("&amp;K107&amp;") "&amp;A107)+COUNTIF(战士卡组!A:C,"# 2x ("&amp;K107&amp;") "&amp;A107)=0,COUNTIF(单卡排行!A:J,A107)=0),IF(AND(COUNTIF(德鲁伊卡组!A:C,"# 1x ("&amp;K107&amp;") "&amp;A107)+COUNTIF(猎人卡组!A:C,"# 1x ("&amp;K107&amp;") "&amp;A107)+COUNTIF(法师卡组!A:C,"# 1x ("&amp;K107&amp;") "&amp;A107)+COUNTIF(圣骑士卡组!A:C,"# 1x ("&amp;K107&amp;") "&amp;A107)+COUNTIF(牧师卡组!A:C,"# 1x ("&amp;K107&amp;") "&amp;A107)+COUNTIF(潜行者卡组!A:C,"# 1x ("&amp;K107&amp;") "&amp;A107)+COUNTIF(萨满祭司卡组!A:C,"# 1x ("&amp;K107&amp;") "&amp;A107)+COUNTIF(术士卡组!A:C,"# 1x ("&amp;K107&amp;") "&amp;A107)+COUNTIF(战士卡组!A:C,"# 1x ("&amp;K107&amp;") "&amp;A107)=0,COUNTIF(单卡排行!A:J,A107&amp;"★")=0),"",1),2)</f>
        <v/>
      </c>
      <c r="E107" s="53" t="str">
        <f>IF(收藏进度!E107="","",收藏进度!E107)</f>
        <v>基本</v>
      </c>
      <c r="F107" s="53" t="str">
        <f>IF(收藏进度!F107="","",收藏进度!F107)</f>
        <v/>
      </c>
      <c r="G107" s="53" t="str">
        <f>IF(收藏进度!G107="","",收藏进度!G107)</f>
        <v>中立</v>
      </c>
      <c r="H107" s="53" t="str">
        <f>IF(收藏进度!H107="","",收藏进度!H107)</f>
        <v>基础</v>
      </c>
      <c r="I107" s="53" t="str">
        <f>IF(收藏进度!I107="","",收藏进度!I107)</f>
        <v>随从</v>
      </c>
      <c r="J107" s="53" t="str">
        <f>IF(收藏进度!J107="","",收藏进度!J107)</f>
        <v/>
      </c>
      <c r="K107" s="53">
        <f>IF(收藏进度!K107="","",收藏进度!K107)</f>
        <v>1</v>
      </c>
      <c r="L107" s="53">
        <f>IF(收藏进度!L107="","",收藏进度!L107)</f>
        <v>1</v>
      </c>
      <c r="M107" s="53">
        <f>IF(收藏进度!M107="","",收藏进度!M107)</f>
        <v>2</v>
      </c>
      <c r="N107" s="54" t="str">
        <f>IF(收藏进度!N107="","",收藏进度!N107)</f>
        <v>嘲讽</v>
      </c>
    </row>
    <row r="108" spans="1:14" x14ac:dyDescent="0.15">
      <c r="A108" s="52" t="str">
        <f>IF(收藏进度!A108="","",收藏进度!A108)</f>
        <v>石牙野猪</v>
      </c>
      <c r="B108" s="52">
        <f>IF(收藏进度!B108="","",收藏进度!B108)</f>
        <v>4</v>
      </c>
      <c r="C108" s="52" t="str">
        <f t="shared" si="1"/>
        <v/>
      </c>
      <c r="D108" s="52">
        <f>IF(AND(COUNTIF(德鲁伊卡组!A:C,"# 2x ("&amp;K108&amp;") "&amp;A108)+COUNTIF(猎人卡组!A:C,"# 2x ("&amp;K108&amp;") "&amp;A108)+COUNTIF(法师卡组!A:C,"# 2x ("&amp;K108&amp;") "&amp;A108)+COUNTIF(圣骑士卡组!A:C,"# 2x ("&amp;K108&amp;") "&amp;A108)+COUNTIF(牧师卡组!A:C,"# 2x ("&amp;K108&amp;") "&amp;A108)+COUNTIF(潜行者卡组!A:C,"# 2x ("&amp;K108&amp;") "&amp;A108)+COUNTIF(萨满祭司卡组!A:C,"# 2x ("&amp;K108&amp;") "&amp;A108)+COUNTIF(术士卡组!A:C,"# 2x ("&amp;K108&amp;") "&amp;A108)+COUNTIF(战士卡组!A:C,"# 2x ("&amp;K108&amp;") "&amp;A108)=0,COUNTIF(单卡排行!A:J,A108)=0),IF(AND(COUNTIF(德鲁伊卡组!A:C,"# 1x ("&amp;K108&amp;") "&amp;A108)+COUNTIF(猎人卡组!A:C,"# 1x ("&amp;K108&amp;") "&amp;A108)+COUNTIF(法师卡组!A:C,"# 1x ("&amp;K108&amp;") "&amp;A108)+COUNTIF(圣骑士卡组!A:C,"# 1x ("&amp;K108&amp;") "&amp;A108)+COUNTIF(牧师卡组!A:C,"# 1x ("&amp;K108&amp;") "&amp;A108)+COUNTIF(潜行者卡组!A:C,"# 1x ("&amp;K108&amp;") "&amp;A108)+COUNTIF(萨满祭司卡组!A:C,"# 1x ("&amp;K108&amp;") "&amp;A108)+COUNTIF(术士卡组!A:C,"# 1x ("&amp;K108&amp;") "&amp;A108)+COUNTIF(战士卡组!A:C,"# 1x ("&amp;K108&amp;") "&amp;A108)=0,COUNTIF(单卡排行!A:J,A108&amp;"★")=0),"",1),2)</f>
        <v>2</v>
      </c>
      <c r="E108" s="53" t="str">
        <f>IF(收藏进度!E108="","",收藏进度!E108)</f>
        <v>基本</v>
      </c>
      <c r="F108" s="53" t="str">
        <f>IF(收藏进度!F108="","",收藏进度!F108)</f>
        <v/>
      </c>
      <c r="G108" s="53" t="str">
        <f>IF(收藏进度!G108="","",收藏进度!G108)</f>
        <v>中立</v>
      </c>
      <c r="H108" s="53" t="str">
        <f>IF(收藏进度!H108="","",收藏进度!H108)</f>
        <v>基础</v>
      </c>
      <c r="I108" s="53" t="str">
        <f>IF(收藏进度!I108="","",收藏进度!I108)</f>
        <v>随从</v>
      </c>
      <c r="J108" s="53" t="str">
        <f>IF(收藏进度!J108="","",收藏进度!J108)</f>
        <v>野兽</v>
      </c>
      <c r="K108" s="53">
        <f>IF(收藏进度!K108="","",收藏进度!K108)</f>
        <v>1</v>
      </c>
      <c r="L108" s="53">
        <f>IF(收藏进度!L108="","",收藏进度!L108)</f>
        <v>1</v>
      </c>
      <c r="M108" s="53">
        <f>IF(收藏进度!M108="","",收藏进度!M108)</f>
        <v>1</v>
      </c>
      <c r="N108" s="54" t="str">
        <f>IF(收藏进度!N108="","",收藏进度!N108)</f>
        <v>冲锋</v>
      </c>
    </row>
    <row r="109" spans="1:14" x14ac:dyDescent="0.15">
      <c r="A109" s="52" t="str">
        <f>IF(收藏进度!A109="","",收藏进度!A109)</f>
        <v>巫医</v>
      </c>
      <c r="B109" s="52">
        <f>IF(收藏进度!B109="","",收藏进度!B109)</f>
        <v>4</v>
      </c>
      <c r="C109" s="52" t="str">
        <f t="shared" si="1"/>
        <v/>
      </c>
      <c r="D109" s="52" t="str">
        <f>IF(AND(COUNTIF(德鲁伊卡组!A:C,"# 2x ("&amp;K109&amp;") "&amp;A109)+COUNTIF(猎人卡组!A:C,"# 2x ("&amp;K109&amp;") "&amp;A109)+COUNTIF(法师卡组!A:C,"# 2x ("&amp;K109&amp;") "&amp;A109)+COUNTIF(圣骑士卡组!A:C,"# 2x ("&amp;K109&amp;") "&amp;A109)+COUNTIF(牧师卡组!A:C,"# 2x ("&amp;K109&amp;") "&amp;A109)+COUNTIF(潜行者卡组!A:C,"# 2x ("&amp;K109&amp;") "&amp;A109)+COUNTIF(萨满祭司卡组!A:C,"# 2x ("&amp;K109&amp;") "&amp;A109)+COUNTIF(术士卡组!A:C,"# 2x ("&amp;K109&amp;") "&amp;A109)+COUNTIF(战士卡组!A:C,"# 2x ("&amp;K109&amp;") "&amp;A109)=0,COUNTIF(单卡排行!A:J,A109)=0),IF(AND(COUNTIF(德鲁伊卡组!A:C,"# 1x ("&amp;K109&amp;") "&amp;A109)+COUNTIF(猎人卡组!A:C,"# 1x ("&amp;K109&amp;") "&amp;A109)+COUNTIF(法师卡组!A:C,"# 1x ("&amp;K109&amp;") "&amp;A109)+COUNTIF(圣骑士卡组!A:C,"# 1x ("&amp;K109&amp;") "&amp;A109)+COUNTIF(牧师卡组!A:C,"# 1x ("&amp;K109&amp;") "&amp;A109)+COUNTIF(潜行者卡组!A:C,"# 1x ("&amp;K109&amp;") "&amp;A109)+COUNTIF(萨满祭司卡组!A:C,"# 1x ("&amp;K109&amp;") "&amp;A109)+COUNTIF(术士卡组!A:C,"# 1x ("&amp;K109&amp;") "&amp;A109)+COUNTIF(战士卡组!A:C,"# 1x ("&amp;K109&amp;") "&amp;A109)=0,COUNTIF(单卡排行!A:J,A109&amp;"★")=0),"",1),2)</f>
        <v/>
      </c>
      <c r="E109" s="53" t="str">
        <f>IF(收藏进度!E109="","",收藏进度!E109)</f>
        <v>基本</v>
      </c>
      <c r="F109" s="53" t="str">
        <f>IF(收藏进度!F109="","",收藏进度!F109)</f>
        <v/>
      </c>
      <c r="G109" s="53" t="str">
        <f>IF(收藏进度!G109="","",收藏进度!G109)</f>
        <v>中立</v>
      </c>
      <c r="H109" s="53" t="str">
        <f>IF(收藏进度!H109="","",收藏进度!H109)</f>
        <v>基础</v>
      </c>
      <c r="I109" s="53" t="str">
        <f>IF(收藏进度!I109="","",收藏进度!I109)</f>
        <v>随从</v>
      </c>
      <c r="J109" s="53" t="str">
        <f>IF(收藏进度!J109="","",收藏进度!J109)</f>
        <v/>
      </c>
      <c r="K109" s="53">
        <f>IF(收藏进度!K109="","",收藏进度!K109)</f>
        <v>1</v>
      </c>
      <c r="L109" s="53">
        <f>IF(收藏进度!L109="","",收藏进度!L109)</f>
        <v>2</v>
      </c>
      <c r="M109" s="53">
        <f>IF(收藏进度!M109="","",收藏进度!M109)</f>
        <v>1</v>
      </c>
      <c r="N109" s="54" t="str">
        <f>IF(收藏进度!N109="","",收藏进度!N109)</f>
        <v>战吼：
恢复#2点生命值。</v>
      </c>
    </row>
    <row r="110" spans="1:14" x14ac:dyDescent="0.15">
      <c r="A110" s="52" t="str">
        <f>IF(收藏进度!A110="","",收藏进度!A110)</f>
        <v>鱼人袭击者</v>
      </c>
      <c r="B110" s="52">
        <f>IF(收藏进度!B110="","",收藏进度!B110)</f>
        <v>4</v>
      </c>
      <c r="C110" s="52" t="str">
        <f t="shared" si="1"/>
        <v/>
      </c>
      <c r="D110" s="52" t="str">
        <f>IF(AND(COUNTIF(德鲁伊卡组!A:C,"# 2x ("&amp;K110&amp;") "&amp;A110)+COUNTIF(猎人卡组!A:C,"# 2x ("&amp;K110&amp;") "&amp;A110)+COUNTIF(法师卡组!A:C,"# 2x ("&amp;K110&amp;") "&amp;A110)+COUNTIF(圣骑士卡组!A:C,"# 2x ("&amp;K110&amp;") "&amp;A110)+COUNTIF(牧师卡组!A:C,"# 2x ("&amp;K110&amp;") "&amp;A110)+COUNTIF(潜行者卡组!A:C,"# 2x ("&amp;K110&amp;") "&amp;A110)+COUNTIF(萨满祭司卡组!A:C,"# 2x ("&amp;K110&amp;") "&amp;A110)+COUNTIF(术士卡组!A:C,"# 2x ("&amp;K110&amp;") "&amp;A110)+COUNTIF(战士卡组!A:C,"# 2x ("&amp;K110&amp;") "&amp;A110)=0,COUNTIF(单卡排行!A:J,A110)=0),IF(AND(COUNTIF(德鲁伊卡组!A:C,"# 1x ("&amp;K110&amp;") "&amp;A110)+COUNTIF(猎人卡组!A:C,"# 1x ("&amp;K110&amp;") "&amp;A110)+COUNTIF(法师卡组!A:C,"# 1x ("&amp;K110&amp;") "&amp;A110)+COUNTIF(圣骑士卡组!A:C,"# 1x ("&amp;K110&amp;") "&amp;A110)+COUNTIF(牧师卡组!A:C,"# 1x ("&amp;K110&amp;") "&amp;A110)+COUNTIF(潜行者卡组!A:C,"# 1x ("&amp;K110&amp;") "&amp;A110)+COUNTIF(萨满祭司卡组!A:C,"# 1x ("&amp;K110&amp;") "&amp;A110)+COUNTIF(术士卡组!A:C,"# 1x ("&amp;K110&amp;") "&amp;A110)+COUNTIF(战士卡组!A:C,"# 1x ("&amp;K110&amp;") "&amp;A110)=0,COUNTIF(单卡排行!A:J,A110&amp;"★")=0),"",1),2)</f>
        <v/>
      </c>
      <c r="E110" s="53" t="str">
        <f>IF(收藏进度!E110="","",收藏进度!E110)</f>
        <v>基本</v>
      </c>
      <c r="F110" s="53" t="str">
        <f>IF(收藏进度!F110="","",收藏进度!F110)</f>
        <v/>
      </c>
      <c r="G110" s="53" t="str">
        <f>IF(收藏进度!G110="","",收藏进度!G110)</f>
        <v>中立</v>
      </c>
      <c r="H110" s="53" t="str">
        <f>IF(收藏进度!H110="","",收藏进度!H110)</f>
        <v>基础</v>
      </c>
      <c r="I110" s="53" t="str">
        <f>IF(收藏进度!I110="","",收藏进度!I110)</f>
        <v>随从</v>
      </c>
      <c r="J110" s="53" t="str">
        <f>IF(收藏进度!J110="","",收藏进度!J110)</f>
        <v>鱼人</v>
      </c>
      <c r="K110" s="53">
        <f>IF(收藏进度!K110="","",收藏进度!K110)</f>
        <v>1</v>
      </c>
      <c r="L110" s="53">
        <f>IF(收藏进度!L110="","",收藏进度!L110)</f>
        <v>2</v>
      </c>
      <c r="M110" s="53">
        <f>IF(收藏进度!M110="","",收藏进度!M110)</f>
        <v>1</v>
      </c>
      <c r="N110" s="54" t="str">
        <f>IF(收藏进度!N110="","",收藏进度!N110)</f>
        <v/>
      </c>
    </row>
    <row r="111" spans="1:14" x14ac:dyDescent="0.15">
      <c r="A111" s="52" t="str">
        <f>IF(收藏进度!A111="","",收藏进度!A111)</f>
        <v>淡水鳄</v>
      </c>
      <c r="B111" s="52">
        <f>IF(收藏进度!B111="","",收藏进度!B111)</f>
        <v>4</v>
      </c>
      <c r="C111" s="52" t="str">
        <f t="shared" si="1"/>
        <v/>
      </c>
      <c r="D111" s="52" t="str">
        <f>IF(AND(COUNTIF(德鲁伊卡组!A:C,"# 2x ("&amp;K111&amp;") "&amp;A111)+COUNTIF(猎人卡组!A:C,"# 2x ("&amp;K111&amp;") "&amp;A111)+COUNTIF(法师卡组!A:C,"# 2x ("&amp;K111&amp;") "&amp;A111)+COUNTIF(圣骑士卡组!A:C,"# 2x ("&amp;K111&amp;") "&amp;A111)+COUNTIF(牧师卡组!A:C,"# 2x ("&amp;K111&amp;") "&amp;A111)+COUNTIF(潜行者卡组!A:C,"# 2x ("&amp;K111&amp;") "&amp;A111)+COUNTIF(萨满祭司卡组!A:C,"# 2x ("&amp;K111&amp;") "&amp;A111)+COUNTIF(术士卡组!A:C,"# 2x ("&amp;K111&amp;") "&amp;A111)+COUNTIF(战士卡组!A:C,"# 2x ("&amp;K111&amp;") "&amp;A111)=0,COUNTIF(单卡排行!A:J,A111)=0),IF(AND(COUNTIF(德鲁伊卡组!A:C,"# 1x ("&amp;K111&amp;") "&amp;A111)+COUNTIF(猎人卡组!A:C,"# 1x ("&amp;K111&amp;") "&amp;A111)+COUNTIF(法师卡组!A:C,"# 1x ("&amp;K111&amp;") "&amp;A111)+COUNTIF(圣骑士卡组!A:C,"# 1x ("&amp;K111&amp;") "&amp;A111)+COUNTIF(牧师卡组!A:C,"# 1x ("&amp;K111&amp;") "&amp;A111)+COUNTIF(潜行者卡组!A:C,"# 1x ("&amp;K111&amp;") "&amp;A111)+COUNTIF(萨满祭司卡组!A:C,"# 1x ("&amp;K111&amp;") "&amp;A111)+COUNTIF(术士卡组!A:C,"# 1x ("&amp;K111&amp;") "&amp;A111)+COUNTIF(战士卡组!A:C,"# 1x ("&amp;K111&amp;") "&amp;A111)=0,COUNTIF(单卡排行!A:J,A111&amp;"★")=0),"",1),2)</f>
        <v/>
      </c>
      <c r="E111" s="53" t="str">
        <f>IF(收藏进度!E111="","",收藏进度!E111)</f>
        <v>基本</v>
      </c>
      <c r="F111" s="53" t="str">
        <f>IF(收藏进度!F111="","",收藏进度!F111)</f>
        <v/>
      </c>
      <c r="G111" s="53" t="str">
        <f>IF(收藏进度!G111="","",收藏进度!G111)</f>
        <v>中立</v>
      </c>
      <c r="H111" s="53" t="str">
        <f>IF(收藏进度!H111="","",收藏进度!H111)</f>
        <v>基础</v>
      </c>
      <c r="I111" s="53" t="str">
        <f>IF(收藏进度!I111="","",收藏进度!I111)</f>
        <v>随从</v>
      </c>
      <c r="J111" s="53" t="str">
        <f>IF(收藏进度!J111="","",收藏进度!J111)</f>
        <v>野兽</v>
      </c>
      <c r="K111" s="53">
        <f>IF(收藏进度!K111="","",收藏进度!K111)</f>
        <v>2</v>
      </c>
      <c r="L111" s="53">
        <f>IF(收藏进度!L111="","",收藏进度!L111)</f>
        <v>2</v>
      </c>
      <c r="M111" s="53">
        <f>IF(收藏进度!M111="","",收藏进度!M111)</f>
        <v>3</v>
      </c>
      <c r="N111" s="54" t="str">
        <f>IF(收藏进度!N111="","",收藏进度!N111)</f>
        <v/>
      </c>
    </row>
    <row r="112" spans="1:14" x14ac:dyDescent="0.15">
      <c r="A112" s="52" t="str">
        <f>IF(收藏进度!A112="","",收藏进度!A112)</f>
        <v>工程师学徒</v>
      </c>
      <c r="B112" s="52">
        <f>IF(收藏进度!B112="","",收藏进度!B112)</f>
        <v>4</v>
      </c>
      <c r="C112" s="52" t="str">
        <f t="shared" si="1"/>
        <v/>
      </c>
      <c r="D112" s="52">
        <f>IF(AND(COUNTIF(德鲁伊卡组!A:C,"# 2x ("&amp;K112&amp;") "&amp;A112)+COUNTIF(猎人卡组!A:C,"# 2x ("&amp;K112&amp;") "&amp;A112)+COUNTIF(法师卡组!A:C,"# 2x ("&amp;K112&amp;") "&amp;A112)+COUNTIF(圣骑士卡组!A:C,"# 2x ("&amp;K112&amp;") "&amp;A112)+COUNTIF(牧师卡组!A:C,"# 2x ("&amp;K112&amp;") "&amp;A112)+COUNTIF(潜行者卡组!A:C,"# 2x ("&amp;K112&amp;") "&amp;A112)+COUNTIF(萨满祭司卡组!A:C,"# 2x ("&amp;K112&amp;") "&amp;A112)+COUNTIF(术士卡组!A:C,"# 2x ("&amp;K112&amp;") "&amp;A112)+COUNTIF(战士卡组!A:C,"# 2x ("&amp;K112&amp;") "&amp;A112)=0,COUNTIF(单卡排行!A:J,A112)=0),IF(AND(COUNTIF(德鲁伊卡组!A:C,"# 1x ("&amp;K112&amp;") "&amp;A112)+COUNTIF(猎人卡组!A:C,"# 1x ("&amp;K112&amp;") "&amp;A112)+COUNTIF(法师卡组!A:C,"# 1x ("&amp;K112&amp;") "&amp;A112)+COUNTIF(圣骑士卡组!A:C,"# 1x ("&amp;K112&amp;") "&amp;A112)+COUNTIF(牧师卡组!A:C,"# 1x ("&amp;K112&amp;") "&amp;A112)+COUNTIF(潜行者卡组!A:C,"# 1x ("&amp;K112&amp;") "&amp;A112)+COUNTIF(萨满祭司卡组!A:C,"# 1x ("&amp;K112&amp;") "&amp;A112)+COUNTIF(术士卡组!A:C,"# 1x ("&amp;K112&amp;") "&amp;A112)+COUNTIF(战士卡组!A:C,"# 1x ("&amp;K112&amp;") "&amp;A112)=0,COUNTIF(单卡排行!A:J,A112&amp;"★")=0),"",1),2)</f>
        <v>2</v>
      </c>
      <c r="E112" s="53" t="str">
        <f>IF(收藏进度!E112="","",收藏进度!E112)</f>
        <v>基本</v>
      </c>
      <c r="F112" s="53" t="str">
        <f>IF(收藏进度!F112="","",收藏进度!F112)</f>
        <v/>
      </c>
      <c r="G112" s="53" t="str">
        <f>IF(收藏进度!G112="","",收藏进度!G112)</f>
        <v>中立</v>
      </c>
      <c r="H112" s="53" t="str">
        <f>IF(收藏进度!H112="","",收藏进度!H112)</f>
        <v>基础</v>
      </c>
      <c r="I112" s="53" t="str">
        <f>IF(收藏进度!I112="","",收藏进度!I112)</f>
        <v>随从</v>
      </c>
      <c r="J112" s="53" t="str">
        <f>IF(收藏进度!J112="","",收藏进度!J112)</f>
        <v/>
      </c>
      <c r="K112" s="53">
        <f>IF(收藏进度!K112="","",收藏进度!K112)</f>
        <v>2</v>
      </c>
      <c r="L112" s="53">
        <f>IF(收藏进度!L112="","",收藏进度!L112)</f>
        <v>1</v>
      </c>
      <c r="M112" s="53">
        <f>IF(收藏进度!M112="","",收藏进度!M112)</f>
        <v>1</v>
      </c>
      <c r="N112" s="54" t="str">
        <f>IF(收藏进度!N112="","",收藏进度!N112)</f>
        <v>战吼：抽一张牌。</v>
      </c>
    </row>
    <row r="113" spans="1:14" x14ac:dyDescent="0.15">
      <c r="A113" s="52" t="str">
        <f>IF(收藏进度!A113="","",收藏进度!A113)</f>
        <v>狗头人地卜师</v>
      </c>
      <c r="B113" s="52">
        <f>IF(收藏进度!B113="","",收藏进度!B113)</f>
        <v>4</v>
      </c>
      <c r="C113" s="52" t="str">
        <f t="shared" si="1"/>
        <v/>
      </c>
      <c r="D113" s="52" t="str">
        <f>IF(AND(COUNTIF(德鲁伊卡组!A:C,"# 2x ("&amp;K113&amp;") "&amp;A113)+COUNTIF(猎人卡组!A:C,"# 2x ("&amp;K113&amp;") "&amp;A113)+COUNTIF(法师卡组!A:C,"# 2x ("&amp;K113&amp;") "&amp;A113)+COUNTIF(圣骑士卡组!A:C,"# 2x ("&amp;K113&amp;") "&amp;A113)+COUNTIF(牧师卡组!A:C,"# 2x ("&amp;K113&amp;") "&amp;A113)+COUNTIF(潜行者卡组!A:C,"# 2x ("&amp;K113&amp;") "&amp;A113)+COUNTIF(萨满祭司卡组!A:C,"# 2x ("&amp;K113&amp;") "&amp;A113)+COUNTIF(术士卡组!A:C,"# 2x ("&amp;K113&amp;") "&amp;A113)+COUNTIF(战士卡组!A:C,"# 2x ("&amp;K113&amp;") "&amp;A113)=0,COUNTIF(单卡排行!A:J,A113)=0),IF(AND(COUNTIF(德鲁伊卡组!A:C,"# 1x ("&amp;K113&amp;") "&amp;A113)+COUNTIF(猎人卡组!A:C,"# 1x ("&amp;K113&amp;") "&amp;A113)+COUNTIF(法师卡组!A:C,"# 1x ("&amp;K113&amp;") "&amp;A113)+COUNTIF(圣骑士卡组!A:C,"# 1x ("&amp;K113&amp;") "&amp;A113)+COUNTIF(牧师卡组!A:C,"# 1x ("&amp;K113&amp;") "&amp;A113)+COUNTIF(潜行者卡组!A:C,"# 1x ("&amp;K113&amp;") "&amp;A113)+COUNTIF(萨满祭司卡组!A:C,"# 1x ("&amp;K113&amp;") "&amp;A113)+COUNTIF(术士卡组!A:C,"# 1x ("&amp;K113&amp;") "&amp;A113)+COUNTIF(战士卡组!A:C,"# 1x ("&amp;K113&amp;") "&amp;A113)=0,COUNTIF(单卡排行!A:J,A113&amp;"★")=0),"",1),2)</f>
        <v/>
      </c>
      <c r="E113" s="53" t="str">
        <f>IF(收藏进度!E113="","",收藏进度!E113)</f>
        <v>基本</v>
      </c>
      <c r="F113" s="53" t="str">
        <f>IF(收藏进度!F113="","",收藏进度!F113)</f>
        <v/>
      </c>
      <c r="G113" s="53" t="str">
        <f>IF(收藏进度!G113="","",收藏进度!G113)</f>
        <v>中立</v>
      </c>
      <c r="H113" s="53" t="str">
        <f>IF(收藏进度!H113="","",收藏进度!H113)</f>
        <v>基础</v>
      </c>
      <c r="I113" s="53" t="str">
        <f>IF(收藏进度!I113="","",收藏进度!I113)</f>
        <v>随从</v>
      </c>
      <c r="J113" s="53" t="str">
        <f>IF(收藏进度!J113="","",收藏进度!J113)</f>
        <v/>
      </c>
      <c r="K113" s="53">
        <f>IF(收藏进度!K113="","",收藏进度!K113)</f>
        <v>2</v>
      </c>
      <c r="L113" s="53">
        <f>IF(收藏进度!L113="","",收藏进度!L113)</f>
        <v>2</v>
      </c>
      <c r="M113" s="53">
        <f>IF(收藏进度!M113="","",收藏进度!M113)</f>
        <v>2</v>
      </c>
      <c r="N113" s="54" t="str">
        <f>IF(收藏进度!N113="","",收藏进度!N113)</f>
        <v>法术伤害+1</v>
      </c>
    </row>
    <row r="114" spans="1:14" x14ac:dyDescent="0.15">
      <c r="A114" s="52" t="str">
        <f>IF(收藏进度!A114="","",收藏进度!A114)</f>
        <v>蓝腮战士</v>
      </c>
      <c r="B114" s="52">
        <f>IF(收藏进度!B114="","",收藏进度!B114)</f>
        <v>4</v>
      </c>
      <c r="C114" s="52" t="str">
        <f t="shared" si="1"/>
        <v/>
      </c>
      <c r="D114" s="52" t="str">
        <f>IF(AND(COUNTIF(德鲁伊卡组!A:C,"# 2x ("&amp;K114&amp;") "&amp;A114)+COUNTIF(猎人卡组!A:C,"# 2x ("&amp;K114&amp;") "&amp;A114)+COUNTIF(法师卡组!A:C,"# 2x ("&amp;K114&amp;") "&amp;A114)+COUNTIF(圣骑士卡组!A:C,"# 2x ("&amp;K114&amp;") "&amp;A114)+COUNTIF(牧师卡组!A:C,"# 2x ("&amp;K114&amp;") "&amp;A114)+COUNTIF(潜行者卡组!A:C,"# 2x ("&amp;K114&amp;") "&amp;A114)+COUNTIF(萨满祭司卡组!A:C,"# 2x ("&amp;K114&amp;") "&amp;A114)+COUNTIF(术士卡组!A:C,"# 2x ("&amp;K114&amp;") "&amp;A114)+COUNTIF(战士卡组!A:C,"# 2x ("&amp;K114&amp;") "&amp;A114)=0,COUNTIF(单卡排行!A:J,A114)=0),IF(AND(COUNTIF(德鲁伊卡组!A:C,"# 1x ("&amp;K114&amp;") "&amp;A114)+COUNTIF(猎人卡组!A:C,"# 1x ("&amp;K114&amp;") "&amp;A114)+COUNTIF(法师卡组!A:C,"# 1x ("&amp;K114&amp;") "&amp;A114)+COUNTIF(圣骑士卡组!A:C,"# 1x ("&amp;K114&amp;") "&amp;A114)+COUNTIF(牧师卡组!A:C,"# 1x ("&amp;K114&amp;") "&amp;A114)+COUNTIF(潜行者卡组!A:C,"# 1x ("&amp;K114&amp;") "&amp;A114)+COUNTIF(萨满祭司卡组!A:C,"# 1x ("&amp;K114&amp;") "&amp;A114)+COUNTIF(术士卡组!A:C,"# 1x ("&amp;K114&amp;") "&amp;A114)+COUNTIF(战士卡组!A:C,"# 1x ("&amp;K114&amp;") "&amp;A114)=0,COUNTIF(单卡排行!A:J,A114&amp;"★")=0),"",1),2)</f>
        <v/>
      </c>
      <c r="E114" s="53" t="str">
        <f>IF(收藏进度!E114="","",收藏进度!E114)</f>
        <v>基本</v>
      </c>
      <c r="F114" s="53" t="str">
        <f>IF(收藏进度!F114="","",收藏进度!F114)</f>
        <v/>
      </c>
      <c r="G114" s="53" t="str">
        <f>IF(收藏进度!G114="","",收藏进度!G114)</f>
        <v>中立</v>
      </c>
      <c r="H114" s="53" t="str">
        <f>IF(收藏进度!H114="","",收藏进度!H114)</f>
        <v>基础</v>
      </c>
      <c r="I114" s="53" t="str">
        <f>IF(收藏进度!I114="","",收藏进度!I114)</f>
        <v>随从</v>
      </c>
      <c r="J114" s="53" t="str">
        <f>IF(收藏进度!J114="","",收藏进度!J114)</f>
        <v>鱼人</v>
      </c>
      <c r="K114" s="53">
        <f>IF(收藏进度!K114="","",收藏进度!K114)</f>
        <v>2</v>
      </c>
      <c r="L114" s="53">
        <f>IF(收藏进度!L114="","",收藏进度!L114)</f>
        <v>2</v>
      </c>
      <c r="M114" s="53">
        <f>IF(收藏进度!M114="","",收藏进度!M114)</f>
        <v>1</v>
      </c>
      <c r="N114" s="54" t="str">
        <f>IF(收藏进度!N114="","",收藏进度!N114)</f>
        <v>冲锋</v>
      </c>
    </row>
    <row r="115" spans="1:14" x14ac:dyDescent="0.15">
      <c r="A115" s="52" t="str">
        <f>IF(收藏进度!A115="","",收藏进度!A115)</f>
        <v>霜狼步兵</v>
      </c>
      <c r="B115" s="52">
        <f>IF(收藏进度!B115="","",收藏进度!B115)</f>
        <v>4</v>
      </c>
      <c r="C115" s="52" t="str">
        <f t="shared" si="1"/>
        <v/>
      </c>
      <c r="D115" s="52" t="str">
        <f>IF(AND(COUNTIF(德鲁伊卡组!A:C,"# 2x ("&amp;K115&amp;") "&amp;A115)+COUNTIF(猎人卡组!A:C,"# 2x ("&amp;K115&amp;") "&amp;A115)+COUNTIF(法师卡组!A:C,"# 2x ("&amp;K115&amp;") "&amp;A115)+COUNTIF(圣骑士卡组!A:C,"# 2x ("&amp;K115&amp;") "&amp;A115)+COUNTIF(牧师卡组!A:C,"# 2x ("&amp;K115&amp;") "&amp;A115)+COUNTIF(潜行者卡组!A:C,"# 2x ("&amp;K115&amp;") "&amp;A115)+COUNTIF(萨满祭司卡组!A:C,"# 2x ("&amp;K115&amp;") "&amp;A115)+COUNTIF(术士卡组!A:C,"# 2x ("&amp;K115&amp;") "&amp;A115)+COUNTIF(战士卡组!A:C,"# 2x ("&amp;K115&amp;") "&amp;A115)=0,COUNTIF(单卡排行!A:J,A115)=0),IF(AND(COUNTIF(德鲁伊卡组!A:C,"# 1x ("&amp;K115&amp;") "&amp;A115)+COUNTIF(猎人卡组!A:C,"# 1x ("&amp;K115&amp;") "&amp;A115)+COUNTIF(法师卡组!A:C,"# 1x ("&amp;K115&amp;") "&amp;A115)+COUNTIF(圣骑士卡组!A:C,"# 1x ("&amp;K115&amp;") "&amp;A115)+COUNTIF(牧师卡组!A:C,"# 1x ("&amp;K115&amp;") "&amp;A115)+COUNTIF(潜行者卡组!A:C,"# 1x ("&amp;K115&amp;") "&amp;A115)+COUNTIF(萨满祭司卡组!A:C,"# 1x ("&amp;K115&amp;") "&amp;A115)+COUNTIF(术士卡组!A:C,"# 1x ("&amp;K115&amp;") "&amp;A115)+COUNTIF(战士卡组!A:C,"# 1x ("&amp;K115&amp;") "&amp;A115)=0,COUNTIF(单卡排行!A:J,A115&amp;"★")=0),"",1),2)</f>
        <v/>
      </c>
      <c r="E115" s="53" t="str">
        <f>IF(收藏进度!E115="","",收藏进度!E115)</f>
        <v>基本</v>
      </c>
      <c r="F115" s="53" t="str">
        <f>IF(收藏进度!F115="","",收藏进度!F115)</f>
        <v/>
      </c>
      <c r="G115" s="53" t="str">
        <f>IF(收藏进度!G115="","",收藏进度!G115)</f>
        <v>中立</v>
      </c>
      <c r="H115" s="53" t="str">
        <f>IF(收藏进度!H115="","",收藏进度!H115)</f>
        <v>基础</v>
      </c>
      <c r="I115" s="53" t="str">
        <f>IF(收藏进度!I115="","",收藏进度!I115)</f>
        <v>随从</v>
      </c>
      <c r="J115" s="53" t="str">
        <f>IF(收藏进度!J115="","",收藏进度!J115)</f>
        <v/>
      </c>
      <c r="K115" s="53">
        <f>IF(收藏进度!K115="","",收藏进度!K115)</f>
        <v>2</v>
      </c>
      <c r="L115" s="53">
        <f>IF(收藏进度!L115="","",收藏进度!L115)</f>
        <v>2</v>
      </c>
      <c r="M115" s="53">
        <f>IF(收藏进度!M115="","",收藏进度!M115)</f>
        <v>2</v>
      </c>
      <c r="N115" s="54" t="str">
        <f>IF(收藏进度!N115="","",收藏进度!N115)</f>
        <v>嘲讽</v>
      </c>
    </row>
    <row r="116" spans="1:14" x14ac:dyDescent="0.15">
      <c r="A116" s="52" t="str">
        <f>IF(收藏进度!A116="","",收藏进度!A116)</f>
        <v>酸性沼泽软泥怪</v>
      </c>
      <c r="B116" s="52">
        <f>IF(收藏进度!B116="","",收藏进度!B116)</f>
        <v>3</v>
      </c>
      <c r="C116" s="52" t="str">
        <f t="shared" si="1"/>
        <v/>
      </c>
      <c r="D116" s="52">
        <f>IF(AND(COUNTIF(德鲁伊卡组!A:C,"# 2x ("&amp;K116&amp;") "&amp;A116)+COUNTIF(猎人卡组!A:C,"# 2x ("&amp;K116&amp;") "&amp;A116)+COUNTIF(法师卡组!A:C,"# 2x ("&amp;K116&amp;") "&amp;A116)+COUNTIF(圣骑士卡组!A:C,"# 2x ("&amp;K116&amp;") "&amp;A116)+COUNTIF(牧师卡组!A:C,"# 2x ("&amp;K116&amp;") "&amp;A116)+COUNTIF(潜行者卡组!A:C,"# 2x ("&amp;K116&amp;") "&amp;A116)+COUNTIF(萨满祭司卡组!A:C,"# 2x ("&amp;K116&amp;") "&amp;A116)+COUNTIF(术士卡组!A:C,"# 2x ("&amp;K116&amp;") "&amp;A116)+COUNTIF(战士卡组!A:C,"# 2x ("&amp;K116&amp;") "&amp;A116)=0,COUNTIF(单卡排行!A:J,A116)=0),IF(AND(COUNTIF(德鲁伊卡组!A:C,"# 1x ("&amp;K116&amp;") "&amp;A116)+COUNTIF(猎人卡组!A:C,"# 1x ("&amp;K116&amp;") "&amp;A116)+COUNTIF(法师卡组!A:C,"# 1x ("&amp;K116&amp;") "&amp;A116)+COUNTIF(圣骑士卡组!A:C,"# 1x ("&amp;K116&amp;") "&amp;A116)+COUNTIF(牧师卡组!A:C,"# 1x ("&amp;K116&amp;") "&amp;A116)+COUNTIF(潜行者卡组!A:C,"# 1x ("&amp;K116&amp;") "&amp;A116)+COUNTIF(萨满祭司卡组!A:C,"# 1x ("&amp;K116&amp;") "&amp;A116)+COUNTIF(术士卡组!A:C,"# 1x ("&amp;K116&amp;") "&amp;A116)+COUNTIF(战士卡组!A:C,"# 1x ("&amp;K116&amp;") "&amp;A116)=0,COUNTIF(单卡排行!A:J,A116&amp;"★")=0),"",1),2)</f>
        <v>2</v>
      </c>
      <c r="E116" s="53" t="str">
        <f>IF(收藏进度!E116="","",收藏进度!E116)</f>
        <v>基本</v>
      </c>
      <c r="F116" s="53" t="str">
        <f>IF(收藏进度!F116="","",收藏进度!F116)</f>
        <v/>
      </c>
      <c r="G116" s="53" t="str">
        <f>IF(收藏进度!G116="","",收藏进度!G116)</f>
        <v>中立</v>
      </c>
      <c r="H116" s="53" t="str">
        <f>IF(收藏进度!H116="","",收藏进度!H116)</f>
        <v>基础</v>
      </c>
      <c r="I116" s="53" t="str">
        <f>IF(收藏进度!I116="","",收藏进度!I116)</f>
        <v>随从</v>
      </c>
      <c r="J116" s="53" t="str">
        <f>IF(收藏进度!J116="","",收藏进度!J116)</f>
        <v/>
      </c>
      <c r="K116" s="53">
        <f>IF(收藏进度!K116="","",收藏进度!K116)</f>
        <v>2</v>
      </c>
      <c r="L116" s="53">
        <f>IF(收藏进度!L116="","",收藏进度!L116)</f>
        <v>3</v>
      </c>
      <c r="M116" s="53">
        <f>IF(收藏进度!M116="","",收藏进度!M116)</f>
        <v>2</v>
      </c>
      <c r="N116" s="54" t="str">
        <f>IF(收藏进度!N116="","",收藏进度!N116)</f>
        <v>战吼：
摧毁对手的武器。</v>
      </c>
    </row>
    <row r="117" spans="1:14" x14ac:dyDescent="0.15">
      <c r="A117" s="52" t="str">
        <f>IF(收藏进度!A117="","",收藏进度!A117)</f>
        <v>血沼迅猛龙</v>
      </c>
      <c r="B117" s="52">
        <f>IF(收藏进度!B117="","",收藏进度!B117)</f>
        <v>4</v>
      </c>
      <c r="C117" s="52" t="str">
        <f t="shared" si="1"/>
        <v/>
      </c>
      <c r="D117" s="52" t="str">
        <f>IF(AND(COUNTIF(德鲁伊卡组!A:C,"# 2x ("&amp;K117&amp;") "&amp;A117)+COUNTIF(猎人卡组!A:C,"# 2x ("&amp;K117&amp;") "&amp;A117)+COUNTIF(法师卡组!A:C,"# 2x ("&amp;K117&amp;") "&amp;A117)+COUNTIF(圣骑士卡组!A:C,"# 2x ("&amp;K117&amp;") "&amp;A117)+COUNTIF(牧师卡组!A:C,"# 2x ("&amp;K117&amp;") "&amp;A117)+COUNTIF(潜行者卡组!A:C,"# 2x ("&amp;K117&amp;") "&amp;A117)+COUNTIF(萨满祭司卡组!A:C,"# 2x ("&amp;K117&amp;") "&amp;A117)+COUNTIF(术士卡组!A:C,"# 2x ("&amp;K117&amp;") "&amp;A117)+COUNTIF(战士卡组!A:C,"# 2x ("&amp;K117&amp;") "&amp;A117)=0,COUNTIF(单卡排行!A:J,A117)=0),IF(AND(COUNTIF(德鲁伊卡组!A:C,"# 1x ("&amp;K117&amp;") "&amp;A117)+COUNTIF(猎人卡组!A:C,"# 1x ("&amp;K117&amp;") "&amp;A117)+COUNTIF(法师卡组!A:C,"# 1x ("&amp;K117&amp;") "&amp;A117)+COUNTIF(圣骑士卡组!A:C,"# 1x ("&amp;K117&amp;") "&amp;A117)+COUNTIF(牧师卡组!A:C,"# 1x ("&amp;K117&amp;") "&amp;A117)+COUNTIF(潜行者卡组!A:C,"# 1x ("&amp;K117&amp;") "&amp;A117)+COUNTIF(萨满祭司卡组!A:C,"# 1x ("&amp;K117&amp;") "&amp;A117)+COUNTIF(术士卡组!A:C,"# 1x ("&amp;K117&amp;") "&amp;A117)+COUNTIF(战士卡组!A:C,"# 1x ("&amp;K117&amp;") "&amp;A117)=0,COUNTIF(单卡排行!A:J,A117&amp;"★")=0),"",1),2)</f>
        <v/>
      </c>
      <c r="E117" s="53" t="str">
        <f>IF(收藏进度!E117="","",收藏进度!E117)</f>
        <v>基本</v>
      </c>
      <c r="F117" s="53" t="str">
        <f>IF(收藏进度!F117="","",收藏进度!F117)</f>
        <v/>
      </c>
      <c r="G117" s="53" t="str">
        <f>IF(收藏进度!G117="","",收藏进度!G117)</f>
        <v>中立</v>
      </c>
      <c r="H117" s="53" t="str">
        <f>IF(收藏进度!H117="","",收藏进度!H117)</f>
        <v>基础</v>
      </c>
      <c r="I117" s="53" t="str">
        <f>IF(收藏进度!I117="","",收藏进度!I117)</f>
        <v>随从</v>
      </c>
      <c r="J117" s="53" t="str">
        <f>IF(收藏进度!J117="","",收藏进度!J117)</f>
        <v>野兽</v>
      </c>
      <c r="K117" s="53">
        <f>IF(收藏进度!K117="","",收藏进度!K117)</f>
        <v>2</v>
      </c>
      <c r="L117" s="53">
        <f>IF(收藏进度!L117="","",收藏进度!L117)</f>
        <v>3</v>
      </c>
      <c r="M117" s="53">
        <f>IF(收藏进度!M117="","",收藏进度!M117)</f>
        <v>2</v>
      </c>
      <c r="N117" s="54" t="str">
        <f>IF(收藏进度!N117="","",收藏进度!N117)</f>
        <v/>
      </c>
    </row>
    <row r="118" spans="1:14" x14ac:dyDescent="0.15">
      <c r="A118" s="52" t="str">
        <f>IF(收藏进度!A118="","",收藏进度!A118)</f>
        <v>鱼人猎潮者</v>
      </c>
      <c r="B118" s="52">
        <f>IF(收藏进度!B118="","",收藏进度!B118)</f>
        <v>4</v>
      </c>
      <c r="C118" s="52" t="str">
        <f t="shared" si="1"/>
        <v/>
      </c>
      <c r="D118" s="52" t="str">
        <f>IF(AND(COUNTIF(德鲁伊卡组!A:C,"# 2x ("&amp;K118&amp;") "&amp;A118)+COUNTIF(猎人卡组!A:C,"# 2x ("&amp;K118&amp;") "&amp;A118)+COUNTIF(法师卡组!A:C,"# 2x ("&amp;K118&amp;") "&amp;A118)+COUNTIF(圣骑士卡组!A:C,"# 2x ("&amp;K118&amp;") "&amp;A118)+COUNTIF(牧师卡组!A:C,"# 2x ("&amp;K118&amp;") "&amp;A118)+COUNTIF(潜行者卡组!A:C,"# 2x ("&amp;K118&amp;") "&amp;A118)+COUNTIF(萨满祭司卡组!A:C,"# 2x ("&amp;K118&amp;") "&amp;A118)+COUNTIF(术士卡组!A:C,"# 2x ("&amp;K118&amp;") "&amp;A118)+COUNTIF(战士卡组!A:C,"# 2x ("&amp;K118&amp;") "&amp;A118)=0,COUNTIF(单卡排行!A:J,A118)=0),IF(AND(COUNTIF(德鲁伊卡组!A:C,"# 1x ("&amp;K118&amp;") "&amp;A118)+COUNTIF(猎人卡组!A:C,"# 1x ("&amp;K118&amp;") "&amp;A118)+COUNTIF(法师卡组!A:C,"# 1x ("&amp;K118&amp;") "&amp;A118)+COUNTIF(圣骑士卡组!A:C,"# 1x ("&amp;K118&amp;") "&amp;A118)+COUNTIF(牧师卡组!A:C,"# 1x ("&amp;K118&amp;") "&amp;A118)+COUNTIF(潜行者卡组!A:C,"# 1x ("&amp;K118&amp;") "&amp;A118)+COUNTIF(萨满祭司卡组!A:C,"# 1x ("&amp;K118&amp;") "&amp;A118)+COUNTIF(术士卡组!A:C,"# 1x ("&amp;K118&amp;") "&amp;A118)+COUNTIF(战士卡组!A:C,"# 1x ("&amp;K118&amp;") "&amp;A118)=0,COUNTIF(单卡排行!A:J,A118&amp;"★")=0),"",1),2)</f>
        <v/>
      </c>
      <c r="E118" s="53" t="str">
        <f>IF(收藏进度!E118="","",收藏进度!E118)</f>
        <v>基本</v>
      </c>
      <c r="F118" s="53" t="str">
        <f>IF(收藏进度!F118="","",收藏进度!F118)</f>
        <v/>
      </c>
      <c r="G118" s="53" t="str">
        <f>IF(收藏进度!G118="","",收藏进度!G118)</f>
        <v>中立</v>
      </c>
      <c r="H118" s="53" t="str">
        <f>IF(收藏进度!H118="","",收藏进度!H118)</f>
        <v>基础</v>
      </c>
      <c r="I118" s="53" t="str">
        <f>IF(收藏进度!I118="","",收藏进度!I118)</f>
        <v>随从</v>
      </c>
      <c r="J118" s="53" t="str">
        <f>IF(收藏进度!J118="","",收藏进度!J118)</f>
        <v>鱼人</v>
      </c>
      <c r="K118" s="53">
        <f>IF(收藏进度!K118="","",收藏进度!K118)</f>
        <v>2</v>
      </c>
      <c r="L118" s="53">
        <f>IF(收藏进度!L118="","",收藏进度!L118)</f>
        <v>2</v>
      </c>
      <c r="M118" s="53">
        <f>IF(收藏进度!M118="","",收藏进度!M118)</f>
        <v>1</v>
      </c>
      <c r="N118" s="54" t="str">
        <f>IF(收藏进度!N118="","",收藏进度!N118)</f>
        <v>战吼：召唤一个1/1的鱼人斥候。</v>
      </c>
    </row>
    <row r="119" spans="1:14" x14ac:dyDescent="0.15">
      <c r="A119" s="52" t="str">
        <f>IF(收藏进度!A119="","",收藏进度!A119)</f>
        <v>达拉然法师</v>
      </c>
      <c r="B119" s="52">
        <f>IF(收藏进度!B119="","",收藏进度!B119)</f>
        <v>4</v>
      </c>
      <c r="C119" s="52" t="str">
        <f t="shared" si="1"/>
        <v/>
      </c>
      <c r="D119" s="52" t="str">
        <f>IF(AND(COUNTIF(德鲁伊卡组!A:C,"# 2x ("&amp;K119&amp;") "&amp;A119)+COUNTIF(猎人卡组!A:C,"# 2x ("&amp;K119&amp;") "&amp;A119)+COUNTIF(法师卡组!A:C,"# 2x ("&amp;K119&amp;") "&amp;A119)+COUNTIF(圣骑士卡组!A:C,"# 2x ("&amp;K119&amp;") "&amp;A119)+COUNTIF(牧师卡组!A:C,"# 2x ("&amp;K119&amp;") "&amp;A119)+COUNTIF(潜行者卡组!A:C,"# 2x ("&amp;K119&amp;") "&amp;A119)+COUNTIF(萨满祭司卡组!A:C,"# 2x ("&amp;K119&amp;") "&amp;A119)+COUNTIF(术士卡组!A:C,"# 2x ("&amp;K119&amp;") "&amp;A119)+COUNTIF(战士卡组!A:C,"# 2x ("&amp;K119&amp;") "&amp;A119)=0,COUNTIF(单卡排行!A:J,A119)=0),IF(AND(COUNTIF(德鲁伊卡组!A:C,"# 1x ("&amp;K119&amp;") "&amp;A119)+COUNTIF(猎人卡组!A:C,"# 1x ("&amp;K119&amp;") "&amp;A119)+COUNTIF(法师卡组!A:C,"# 1x ("&amp;K119&amp;") "&amp;A119)+COUNTIF(圣骑士卡组!A:C,"# 1x ("&amp;K119&amp;") "&amp;A119)+COUNTIF(牧师卡组!A:C,"# 1x ("&amp;K119&amp;") "&amp;A119)+COUNTIF(潜行者卡组!A:C,"# 1x ("&amp;K119&amp;") "&amp;A119)+COUNTIF(萨满祭司卡组!A:C,"# 1x ("&amp;K119&amp;") "&amp;A119)+COUNTIF(术士卡组!A:C,"# 1x ("&amp;K119&amp;") "&amp;A119)+COUNTIF(战士卡组!A:C,"# 1x ("&amp;K119&amp;") "&amp;A119)=0,COUNTIF(单卡排行!A:J,A119&amp;"★")=0),"",1),2)</f>
        <v/>
      </c>
      <c r="E119" s="53" t="str">
        <f>IF(收藏进度!E119="","",收藏进度!E119)</f>
        <v>基本</v>
      </c>
      <c r="F119" s="53" t="str">
        <f>IF(收藏进度!F119="","",收藏进度!F119)</f>
        <v/>
      </c>
      <c r="G119" s="53" t="str">
        <f>IF(收藏进度!G119="","",收藏进度!G119)</f>
        <v>中立</v>
      </c>
      <c r="H119" s="53" t="str">
        <f>IF(收藏进度!H119="","",收藏进度!H119)</f>
        <v>基础</v>
      </c>
      <c r="I119" s="53" t="str">
        <f>IF(收藏进度!I119="","",收藏进度!I119)</f>
        <v>随从</v>
      </c>
      <c r="J119" s="53" t="str">
        <f>IF(收藏进度!J119="","",收藏进度!J119)</f>
        <v/>
      </c>
      <c r="K119" s="53">
        <f>IF(收藏进度!K119="","",收藏进度!K119)</f>
        <v>3</v>
      </c>
      <c r="L119" s="53">
        <f>IF(收藏进度!L119="","",收藏进度!L119)</f>
        <v>1</v>
      </c>
      <c r="M119" s="53">
        <f>IF(收藏进度!M119="","",收藏进度!M119)</f>
        <v>4</v>
      </c>
      <c r="N119" s="54" t="str">
        <f>IF(收藏进度!N119="","",收藏进度!N119)</f>
        <v>法术伤害+1</v>
      </c>
    </row>
    <row r="120" spans="1:14" x14ac:dyDescent="0.15">
      <c r="A120" s="52" t="str">
        <f>IF(收藏进度!A120="","",收藏进度!A120)</f>
        <v>狼骑兵</v>
      </c>
      <c r="B120" s="52">
        <f>IF(收藏进度!B120="","",收藏进度!B120)</f>
        <v>4</v>
      </c>
      <c r="C120" s="52" t="str">
        <f t="shared" si="1"/>
        <v/>
      </c>
      <c r="D120" s="52" t="str">
        <f>IF(AND(COUNTIF(德鲁伊卡组!A:C,"# 2x ("&amp;K120&amp;") "&amp;A120)+COUNTIF(猎人卡组!A:C,"# 2x ("&amp;K120&amp;") "&amp;A120)+COUNTIF(法师卡组!A:C,"# 2x ("&amp;K120&amp;") "&amp;A120)+COUNTIF(圣骑士卡组!A:C,"# 2x ("&amp;K120&amp;") "&amp;A120)+COUNTIF(牧师卡组!A:C,"# 2x ("&amp;K120&amp;") "&amp;A120)+COUNTIF(潜行者卡组!A:C,"# 2x ("&amp;K120&amp;") "&amp;A120)+COUNTIF(萨满祭司卡组!A:C,"# 2x ("&amp;K120&amp;") "&amp;A120)+COUNTIF(术士卡组!A:C,"# 2x ("&amp;K120&amp;") "&amp;A120)+COUNTIF(战士卡组!A:C,"# 2x ("&amp;K120&amp;") "&amp;A120)=0,COUNTIF(单卡排行!A:J,A120)=0),IF(AND(COUNTIF(德鲁伊卡组!A:C,"# 1x ("&amp;K120&amp;") "&amp;A120)+COUNTIF(猎人卡组!A:C,"# 1x ("&amp;K120&amp;") "&amp;A120)+COUNTIF(法师卡组!A:C,"# 1x ("&amp;K120&amp;") "&amp;A120)+COUNTIF(圣骑士卡组!A:C,"# 1x ("&amp;K120&amp;") "&amp;A120)+COUNTIF(牧师卡组!A:C,"# 1x ("&amp;K120&amp;") "&amp;A120)+COUNTIF(潜行者卡组!A:C,"# 1x ("&amp;K120&amp;") "&amp;A120)+COUNTIF(萨满祭司卡组!A:C,"# 1x ("&amp;K120&amp;") "&amp;A120)+COUNTIF(术士卡组!A:C,"# 1x ("&amp;K120&amp;") "&amp;A120)+COUNTIF(战士卡组!A:C,"# 1x ("&amp;K120&amp;") "&amp;A120)=0,COUNTIF(单卡排行!A:J,A120&amp;"★")=0),"",1),2)</f>
        <v/>
      </c>
      <c r="E120" s="53" t="str">
        <f>IF(收藏进度!E120="","",收藏进度!E120)</f>
        <v>基本</v>
      </c>
      <c r="F120" s="53" t="str">
        <f>IF(收藏进度!F120="","",收藏进度!F120)</f>
        <v/>
      </c>
      <c r="G120" s="53" t="str">
        <f>IF(收藏进度!G120="","",收藏进度!G120)</f>
        <v>中立</v>
      </c>
      <c r="H120" s="53" t="str">
        <f>IF(收藏进度!H120="","",收藏进度!H120)</f>
        <v>基础</v>
      </c>
      <c r="I120" s="53" t="str">
        <f>IF(收藏进度!I120="","",收藏进度!I120)</f>
        <v>随从</v>
      </c>
      <c r="J120" s="53" t="str">
        <f>IF(收藏进度!J120="","",收藏进度!J120)</f>
        <v/>
      </c>
      <c r="K120" s="53">
        <f>IF(收藏进度!K120="","",收藏进度!K120)</f>
        <v>3</v>
      </c>
      <c r="L120" s="53">
        <f>IF(收藏进度!L120="","",收藏进度!L120)</f>
        <v>3</v>
      </c>
      <c r="M120" s="53">
        <f>IF(收藏进度!M120="","",收藏进度!M120)</f>
        <v>1</v>
      </c>
      <c r="N120" s="54" t="str">
        <f>IF(收藏进度!N120="","",收藏进度!N120)</f>
        <v>冲锋</v>
      </c>
    </row>
    <row r="121" spans="1:14" x14ac:dyDescent="0.15">
      <c r="A121" s="52" t="str">
        <f>IF(收藏进度!A121="","",收藏进度!A121)</f>
        <v>破碎残阳祭司</v>
      </c>
      <c r="B121" s="52">
        <f>IF(收藏进度!B121="","",收藏进度!B121)</f>
        <v>4</v>
      </c>
      <c r="C121" s="52" t="str">
        <f t="shared" si="1"/>
        <v/>
      </c>
      <c r="D121" s="52" t="str">
        <f>IF(AND(COUNTIF(德鲁伊卡组!A:C,"# 2x ("&amp;K121&amp;") "&amp;A121)+COUNTIF(猎人卡组!A:C,"# 2x ("&amp;K121&amp;") "&amp;A121)+COUNTIF(法师卡组!A:C,"# 2x ("&amp;K121&amp;") "&amp;A121)+COUNTIF(圣骑士卡组!A:C,"# 2x ("&amp;K121&amp;") "&amp;A121)+COUNTIF(牧师卡组!A:C,"# 2x ("&amp;K121&amp;") "&amp;A121)+COUNTIF(潜行者卡组!A:C,"# 2x ("&amp;K121&amp;") "&amp;A121)+COUNTIF(萨满祭司卡组!A:C,"# 2x ("&amp;K121&amp;") "&amp;A121)+COUNTIF(术士卡组!A:C,"# 2x ("&amp;K121&amp;") "&amp;A121)+COUNTIF(战士卡组!A:C,"# 2x ("&amp;K121&amp;") "&amp;A121)=0,COUNTIF(单卡排行!A:J,A121)=0),IF(AND(COUNTIF(德鲁伊卡组!A:C,"# 1x ("&amp;K121&amp;") "&amp;A121)+COUNTIF(猎人卡组!A:C,"# 1x ("&amp;K121&amp;") "&amp;A121)+COUNTIF(法师卡组!A:C,"# 1x ("&amp;K121&amp;") "&amp;A121)+COUNTIF(圣骑士卡组!A:C,"# 1x ("&amp;K121&amp;") "&amp;A121)+COUNTIF(牧师卡组!A:C,"# 1x ("&amp;K121&amp;") "&amp;A121)+COUNTIF(潜行者卡组!A:C,"# 1x ("&amp;K121&amp;") "&amp;A121)+COUNTIF(萨满祭司卡组!A:C,"# 1x ("&amp;K121&amp;") "&amp;A121)+COUNTIF(术士卡组!A:C,"# 1x ("&amp;K121&amp;") "&amp;A121)+COUNTIF(战士卡组!A:C,"# 1x ("&amp;K121&amp;") "&amp;A121)=0,COUNTIF(单卡排行!A:J,A121&amp;"★")=0),"",1),2)</f>
        <v/>
      </c>
      <c r="E121" s="53" t="str">
        <f>IF(收藏进度!E121="","",收藏进度!E121)</f>
        <v>基本</v>
      </c>
      <c r="F121" s="53" t="str">
        <f>IF(收藏进度!F121="","",收藏进度!F121)</f>
        <v/>
      </c>
      <c r="G121" s="53" t="str">
        <f>IF(收藏进度!G121="","",收藏进度!G121)</f>
        <v>中立</v>
      </c>
      <c r="H121" s="53" t="str">
        <f>IF(收藏进度!H121="","",收藏进度!H121)</f>
        <v>基础</v>
      </c>
      <c r="I121" s="53" t="str">
        <f>IF(收藏进度!I121="","",收藏进度!I121)</f>
        <v>随从</v>
      </c>
      <c r="J121" s="53" t="str">
        <f>IF(收藏进度!J121="","",收藏进度!J121)</f>
        <v/>
      </c>
      <c r="K121" s="53">
        <f>IF(收藏进度!K121="","",收藏进度!K121)</f>
        <v>3</v>
      </c>
      <c r="L121" s="53">
        <f>IF(收藏进度!L121="","",收藏进度!L121)</f>
        <v>3</v>
      </c>
      <c r="M121" s="53">
        <f>IF(收藏进度!M121="","",收藏进度!M121)</f>
        <v>2</v>
      </c>
      <c r="N121" s="54" t="str">
        <f>IF(收藏进度!N121="","",收藏进度!N121)</f>
        <v>战吼：使一个友方随从获得+1/+1。</v>
      </c>
    </row>
    <row r="122" spans="1:14" x14ac:dyDescent="0.15">
      <c r="A122" s="52" t="str">
        <f>IF(收藏进度!A122="","",收藏进度!A122)</f>
        <v>剃刀猎手</v>
      </c>
      <c r="B122" s="52">
        <f>IF(收藏进度!B122="","",收藏进度!B122)</f>
        <v>4</v>
      </c>
      <c r="C122" s="52" t="str">
        <f t="shared" si="1"/>
        <v/>
      </c>
      <c r="D122" s="52" t="str">
        <f>IF(AND(COUNTIF(德鲁伊卡组!A:C,"# 2x ("&amp;K122&amp;") "&amp;A122)+COUNTIF(猎人卡组!A:C,"# 2x ("&amp;K122&amp;") "&amp;A122)+COUNTIF(法师卡组!A:C,"# 2x ("&amp;K122&amp;") "&amp;A122)+COUNTIF(圣骑士卡组!A:C,"# 2x ("&amp;K122&amp;") "&amp;A122)+COUNTIF(牧师卡组!A:C,"# 2x ("&amp;K122&amp;") "&amp;A122)+COUNTIF(潜行者卡组!A:C,"# 2x ("&amp;K122&amp;") "&amp;A122)+COUNTIF(萨满祭司卡组!A:C,"# 2x ("&amp;K122&amp;") "&amp;A122)+COUNTIF(术士卡组!A:C,"# 2x ("&amp;K122&amp;") "&amp;A122)+COUNTIF(战士卡组!A:C,"# 2x ("&amp;K122&amp;") "&amp;A122)=0,COUNTIF(单卡排行!A:J,A122)=0),IF(AND(COUNTIF(德鲁伊卡组!A:C,"# 1x ("&amp;K122&amp;") "&amp;A122)+COUNTIF(猎人卡组!A:C,"# 1x ("&amp;K122&amp;") "&amp;A122)+COUNTIF(法师卡组!A:C,"# 1x ("&amp;K122&amp;") "&amp;A122)+COUNTIF(圣骑士卡组!A:C,"# 1x ("&amp;K122&amp;") "&amp;A122)+COUNTIF(牧师卡组!A:C,"# 1x ("&amp;K122&amp;") "&amp;A122)+COUNTIF(潜行者卡组!A:C,"# 1x ("&amp;K122&amp;") "&amp;A122)+COUNTIF(萨满祭司卡组!A:C,"# 1x ("&amp;K122&amp;") "&amp;A122)+COUNTIF(术士卡组!A:C,"# 1x ("&amp;K122&amp;") "&amp;A122)+COUNTIF(战士卡组!A:C,"# 1x ("&amp;K122&amp;") "&amp;A122)=0,COUNTIF(单卡排行!A:J,A122&amp;"★")=0),"",1),2)</f>
        <v/>
      </c>
      <c r="E122" s="53" t="str">
        <f>IF(收藏进度!E122="","",收藏进度!E122)</f>
        <v>基本</v>
      </c>
      <c r="F122" s="53" t="str">
        <f>IF(收藏进度!F122="","",收藏进度!F122)</f>
        <v/>
      </c>
      <c r="G122" s="53" t="str">
        <f>IF(收藏进度!G122="","",收藏进度!G122)</f>
        <v>中立</v>
      </c>
      <c r="H122" s="53" t="str">
        <f>IF(收藏进度!H122="","",收藏进度!H122)</f>
        <v>基础</v>
      </c>
      <c r="I122" s="53" t="str">
        <f>IF(收藏进度!I122="","",收藏进度!I122)</f>
        <v>随从</v>
      </c>
      <c r="J122" s="53" t="str">
        <f>IF(收藏进度!J122="","",收藏进度!J122)</f>
        <v/>
      </c>
      <c r="K122" s="53">
        <f>IF(收藏进度!K122="","",收藏进度!K122)</f>
        <v>3</v>
      </c>
      <c r="L122" s="53">
        <f>IF(收藏进度!L122="","",收藏进度!L122)</f>
        <v>2</v>
      </c>
      <c r="M122" s="53">
        <f>IF(收藏进度!M122="","",收藏进度!M122)</f>
        <v>3</v>
      </c>
      <c r="N122" s="54" t="str">
        <f>IF(收藏进度!N122="","",收藏进度!N122)</f>
        <v>战吼：召唤一个1/1的野猪。</v>
      </c>
    </row>
    <row r="123" spans="1:14" x14ac:dyDescent="0.15">
      <c r="A123" s="52" t="str">
        <f>IF(收藏进度!A123="","",收藏进度!A123)</f>
        <v>铁炉堡火枪手</v>
      </c>
      <c r="B123" s="52">
        <f>IF(收藏进度!B123="","",收藏进度!B123)</f>
        <v>4</v>
      </c>
      <c r="C123" s="52" t="str">
        <f t="shared" si="1"/>
        <v/>
      </c>
      <c r="D123" s="52" t="str">
        <f>IF(AND(COUNTIF(德鲁伊卡组!A:C,"# 2x ("&amp;K123&amp;") "&amp;A123)+COUNTIF(猎人卡组!A:C,"# 2x ("&amp;K123&amp;") "&amp;A123)+COUNTIF(法师卡组!A:C,"# 2x ("&amp;K123&amp;") "&amp;A123)+COUNTIF(圣骑士卡组!A:C,"# 2x ("&amp;K123&amp;") "&amp;A123)+COUNTIF(牧师卡组!A:C,"# 2x ("&amp;K123&amp;") "&amp;A123)+COUNTIF(潜行者卡组!A:C,"# 2x ("&amp;K123&amp;") "&amp;A123)+COUNTIF(萨满祭司卡组!A:C,"# 2x ("&amp;K123&amp;") "&amp;A123)+COUNTIF(术士卡组!A:C,"# 2x ("&amp;K123&amp;") "&amp;A123)+COUNTIF(战士卡组!A:C,"# 2x ("&amp;K123&amp;") "&amp;A123)=0,COUNTIF(单卡排行!A:J,A123)=0),IF(AND(COUNTIF(德鲁伊卡组!A:C,"# 1x ("&amp;K123&amp;") "&amp;A123)+COUNTIF(猎人卡组!A:C,"# 1x ("&amp;K123&amp;") "&amp;A123)+COUNTIF(法师卡组!A:C,"# 1x ("&amp;K123&amp;") "&amp;A123)+COUNTIF(圣骑士卡组!A:C,"# 1x ("&amp;K123&amp;") "&amp;A123)+COUNTIF(牧师卡组!A:C,"# 1x ("&amp;K123&amp;") "&amp;A123)+COUNTIF(潜行者卡组!A:C,"# 1x ("&amp;K123&amp;") "&amp;A123)+COUNTIF(萨满祭司卡组!A:C,"# 1x ("&amp;K123&amp;") "&amp;A123)+COUNTIF(术士卡组!A:C,"# 1x ("&amp;K123&amp;") "&amp;A123)+COUNTIF(战士卡组!A:C,"# 1x ("&amp;K123&amp;") "&amp;A123)=0,COUNTIF(单卡排行!A:J,A123&amp;"★")=0),"",1),2)</f>
        <v/>
      </c>
      <c r="E123" s="53" t="str">
        <f>IF(收藏进度!E123="","",收藏进度!E123)</f>
        <v>基本</v>
      </c>
      <c r="F123" s="53" t="str">
        <f>IF(收藏进度!F123="","",收藏进度!F123)</f>
        <v/>
      </c>
      <c r="G123" s="53" t="str">
        <f>IF(收藏进度!G123="","",收藏进度!G123)</f>
        <v>中立</v>
      </c>
      <c r="H123" s="53" t="str">
        <f>IF(收藏进度!H123="","",收藏进度!H123)</f>
        <v>基础</v>
      </c>
      <c r="I123" s="53" t="str">
        <f>IF(收藏进度!I123="","",收藏进度!I123)</f>
        <v>随从</v>
      </c>
      <c r="J123" s="53" t="str">
        <f>IF(收藏进度!J123="","",收藏进度!J123)</f>
        <v/>
      </c>
      <c r="K123" s="53">
        <f>IF(收藏进度!K123="","",收藏进度!K123)</f>
        <v>3</v>
      </c>
      <c r="L123" s="53">
        <f>IF(收藏进度!L123="","",收藏进度!L123)</f>
        <v>2</v>
      </c>
      <c r="M123" s="53">
        <f>IF(收藏进度!M123="","",收藏进度!M123)</f>
        <v>2</v>
      </c>
      <c r="N123" s="54" t="str">
        <f>IF(收藏进度!N123="","",收藏进度!N123)</f>
        <v>战吼：造成1点伤害。</v>
      </c>
    </row>
    <row r="124" spans="1:14" x14ac:dyDescent="0.15">
      <c r="A124" s="52" t="str">
        <f>IF(收藏进度!A124="","",收藏进度!A124)</f>
        <v>铁鬃灰熊</v>
      </c>
      <c r="B124" s="52">
        <f>IF(收藏进度!B124="","",收藏进度!B124)</f>
        <v>4</v>
      </c>
      <c r="C124" s="52" t="str">
        <f t="shared" si="1"/>
        <v/>
      </c>
      <c r="D124" s="52" t="str">
        <f>IF(AND(COUNTIF(德鲁伊卡组!A:C,"# 2x ("&amp;K124&amp;") "&amp;A124)+COUNTIF(猎人卡组!A:C,"# 2x ("&amp;K124&amp;") "&amp;A124)+COUNTIF(法师卡组!A:C,"# 2x ("&amp;K124&amp;") "&amp;A124)+COUNTIF(圣骑士卡组!A:C,"# 2x ("&amp;K124&amp;") "&amp;A124)+COUNTIF(牧师卡组!A:C,"# 2x ("&amp;K124&amp;") "&amp;A124)+COUNTIF(潜行者卡组!A:C,"# 2x ("&amp;K124&amp;") "&amp;A124)+COUNTIF(萨满祭司卡组!A:C,"# 2x ("&amp;K124&amp;") "&amp;A124)+COUNTIF(术士卡组!A:C,"# 2x ("&amp;K124&amp;") "&amp;A124)+COUNTIF(战士卡组!A:C,"# 2x ("&amp;K124&amp;") "&amp;A124)=0,COUNTIF(单卡排行!A:J,A124)=0),IF(AND(COUNTIF(德鲁伊卡组!A:C,"# 1x ("&amp;K124&amp;") "&amp;A124)+COUNTIF(猎人卡组!A:C,"# 1x ("&amp;K124&amp;") "&amp;A124)+COUNTIF(法师卡组!A:C,"# 1x ("&amp;K124&amp;") "&amp;A124)+COUNTIF(圣骑士卡组!A:C,"# 1x ("&amp;K124&amp;") "&amp;A124)+COUNTIF(牧师卡组!A:C,"# 1x ("&amp;K124&amp;") "&amp;A124)+COUNTIF(潜行者卡组!A:C,"# 1x ("&amp;K124&amp;") "&amp;A124)+COUNTIF(萨满祭司卡组!A:C,"# 1x ("&amp;K124&amp;") "&amp;A124)+COUNTIF(术士卡组!A:C,"# 1x ("&amp;K124&amp;") "&amp;A124)+COUNTIF(战士卡组!A:C,"# 1x ("&amp;K124&amp;") "&amp;A124)=0,COUNTIF(单卡排行!A:J,A124&amp;"★")=0),"",1),2)</f>
        <v/>
      </c>
      <c r="E124" s="53" t="str">
        <f>IF(收藏进度!E124="","",收藏进度!E124)</f>
        <v>基本</v>
      </c>
      <c r="F124" s="53" t="str">
        <f>IF(收藏进度!F124="","",收藏进度!F124)</f>
        <v/>
      </c>
      <c r="G124" s="53" t="str">
        <f>IF(收藏进度!G124="","",收藏进度!G124)</f>
        <v>中立</v>
      </c>
      <c r="H124" s="53" t="str">
        <f>IF(收藏进度!H124="","",收藏进度!H124)</f>
        <v>基础</v>
      </c>
      <c r="I124" s="53" t="str">
        <f>IF(收藏进度!I124="","",收藏进度!I124)</f>
        <v>随从</v>
      </c>
      <c r="J124" s="53" t="str">
        <f>IF(收藏进度!J124="","",收藏进度!J124)</f>
        <v>野兽</v>
      </c>
      <c r="K124" s="53">
        <f>IF(收藏进度!K124="","",收藏进度!K124)</f>
        <v>3</v>
      </c>
      <c r="L124" s="53">
        <f>IF(收藏进度!L124="","",收藏进度!L124)</f>
        <v>3</v>
      </c>
      <c r="M124" s="53">
        <f>IF(收藏进度!M124="","",收藏进度!M124)</f>
        <v>3</v>
      </c>
      <c r="N124" s="54" t="str">
        <f>IF(收藏进度!N124="","",收藏进度!N124)</f>
        <v>嘲讽</v>
      </c>
    </row>
    <row r="125" spans="1:14" x14ac:dyDescent="0.15">
      <c r="A125" s="52" t="str">
        <f>IF(收藏进度!A125="","",收藏进度!A125)</f>
        <v>团队领袖</v>
      </c>
      <c r="B125" s="52">
        <f>IF(收藏进度!B125="","",收藏进度!B125)</f>
        <v>4</v>
      </c>
      <c r="C125" s="52" t="str">
        <f t="shared" si="1"/>
        <v/>
      </c>
      <c r="D125" s="52">
        <f>IF(AND(COUNTIF(德鲁伊卡组!A:C,"# 2x ("&amp;K125&amp;") "&amp;A125)+COUNTIF(猎人卡组!A:C,"# 2x ("&amp;K125&amp;") "&amp;A125)+COUNTIF(法师卡组!A:C,"# 2x ("&amp;K125&amp;") "&amp;A125)+COUNTIF(圣骑士卡组!A:C,"# 2x ("&amp;K125&amp;") "&amp;A125)+COUNTIF(牧师卡组!A:C,"# 2x ("&amp;K125&amp;") "&amp;A125)+COUNTIF(潜行者卡组!A:C,"# 2x ("&amp;K125&amp;") "&amp;A125)+COUNTIF(萨满祭司卡组!A:C,"# 2x ("&amp;K125&amp;") "&amp;A125)+COUNTIF(术士卡组!A:C,"# 2x ("&amp;K125&amp;") "&amp;A125)+COUNTIF(战士卡组!A:C,"# 2x ("&amp;K125&amp;") "&amp;A125)=0,COUNTIF(单卡排行!A:J,A125)=0),IF(AND(COUNTIF(德鲁伊卡组!A:C,"# 1x ("&amp;K125&amp;") "&amp;A125)+COUNTIF(猎人卡组!A:C,"# 1x ("&amp;K125&amp;") "&amp;A125)+COUNTIF(法师卡组!A:C,"# 1x ("&amp;K125&amp;") "&amp;A125)+COUNTIF(圣骑士卡组!A:C,"# 1x ("&amp;K125&amp;") "&amp;A125)+COUNTIF(牧师卡组!A:C,"# 1x ("&amp;K125&amp;") "&amp;A125)+COUNTIF(潜行者卡组!A:C,"# 1x ("&amp;K125&amp;") "&amp;A125)+COUNTIF(萨满祭司卡组!A:C,"# 1x ("&amp;K125&amp;") "&amp;A125)+COUNTIF(术士卡组!A:C,"# 1x ("&amp;K125&amp;") "&amp;A125)+COUNTIF(战士卡组!A:C,"# 1x ("&amp;K125&amp;") "&amp;A125)=0,COUNTIF(单卡排行!A:J,A125&amp;"★")=0),"",1),2)</f>
        <v>2</v>
      </c>
      <c r="E125" s="53" t="str">
        <f>IF(收藏进度!E125="","",收藏进度!E125)</f>
        <v>基本</v>
      </c>
      <c r="F125" s="53" t="str">
        <f>IF(收藏进度!F125="","",收藏进度!F125)</f>
        <v/>
      </c>
      <c r="G125" s="53" t="str">
        <f>IF(收藏进度!G125="","",收藏进度!G125)</f>
        <v>中立</v>
      </c>
      <c r="H125" s="53" t="str">
        <f>IF(收藏进度!H125="","",收藏进度!H125)</f>
        <v>基础</v>
      </c>
      <c r="I125" s="53" t="str">
        <f>IF(收藏进度!I125="","",收藏进度!I125)</f>
        <v>随从</v>
      </c>
      <c r="J125" s="53" t="str">
        <f>IF(收藏进度!J125="","",收藏进度!J125)</f>
        <v/>
      </c>
      <c r="K125" s="53">
        <f>IF(收藏进度!K125="","",收藏进度!K125)</f>
        <v>3</v>
      </c>
      <c r="L125" s="53">
        <f>IF(收藏进度!L125="","",收藏进度!L125)</f>
        <v>2</v>
      </c>
      <c r="M125" s="53">
        <f>IF(收藏进度!M125="","",收藏进度!M125)</f>
        <v>2</v>
      </c>
      <c r="N125" s="54" t="str">
        <f>IF(收藏进度!N125="","",收藏进度!N125)</f>
        <v>你的其他随从获得+1攻击力。</v>
      </c>
    </row>
    <row r="126" spans="1:14" x14ac:dyDescent="0.15">
      <c r="A126" s="52" t="str">
        <f>IF(收藏进度!A126="","",收藏进度!A126)</f>
        <v>岩浆暴怒者</v>
      </c>
      <c r="B126" s="52">
        <f>IF(收藏进度!B126="","",收藏进度!B126)</f>
        <v>4</v>
      </c>
      <c r="C126" s="52" t="str">
        <f t="shared" si="1"/>
        <v/>
      </c>
      <c r="D126" s="52" t="str">
        <f>IF(AND(COUNTIF(德鲁伊卡组!A:C,"# 2x ("&amp;K126&amp;") "&amp;A126)+COUNTIF(猎人卡组!A:C,"# 2x ("&amp;K126&amp;") "&amp;A126)+COUNTIF(法师卡组!A:C,"# 2x ("&amp;K126&amp;") "&amp;A126)+COUNTIF(圣骑士卡组!A:C,"# 2x ("&amp;K126&amp;") "&amp;A126)+COUNTIF(牧师卡组!A:C,"# 2x ("&amp;K126&amp;") "&amp;A126)+COUNTIF(潜行者卡组!A:C,"# 2x ("&amp;K126&amp;") "&amp;A126)+COUNTIF(萨满祭司卡组!A:C,"# 2x ("&amp;K126&amp;") "&amp;A126)+COUNTIF(术士卡组!A:C,"# 2x ("&amp;K126&amp;") "&amp;A126)+COUNTIF(战士卡组!A:C,"# 2x ("&amp;K126&amp;") "&amp;A126)=0,COUNTIF(单卡排行!A:J,A126)=0),IF(AND(COUNTIF(德鲁伊卡组!A:C,"# 1x ("&amp;K126&amp;") "&amp;A126)+COUNTIF(猎人卡组!A:C,"# 1x ("&amp;K126&amp;") "&amp;A126)+COUNTIF(法师卡组!A:C,"# 1x ("&amp;K126&amp;") "&amp;A126)+COUNTIF(圣骑士卡组!A:C,"# 1x ("&amp;K126&amp;") "&amp;A126)+COUNTIF(牧师卡组!A:C,"# 1x ("&amp;K126&amp;") "&amp;A126)+COUNTIF(潜行者卡组!A:C,"# 1x ("&amp;K126&amp;") "&amp;A126)+COUNTIF(萨满祭司卡组!A:C,"# 1x ("&amp;K126&amp;") "&amp;A126)+COUNTIF(术士卡组!A:C,"# 1x ("&amp;K126&amp;") "&amp;A126)+COUNTIF(战士卡组!A:C,"# 1x ("&amp;K126&amp;") "&amp;A126)=0,COUNTIF(单卡排行!A:J,A126&amp;"★")=0),"",1),2)</f>
        <v/>
      </c>
      <c r="E126" s="53" t="str">
        <f>IF(收藏进度!E126="","",收藏进度!E126)</f>
        <v>基本</v>
      </c>
      <c r="F126" s="53" t="str">
        <f>IF(收藏进度!F126="","",收藏进度!F126)</f>
        <v/>
      </c>
      <c r="G126" s="53" t="str">
        <f>IF(收藏进度!G126="","",收藏进度!G126)</f>
        <v>中立</v>
      </c>
      <c r="H126" s="53" t="str">
        <f>IF(收藏进度!H126="","",收藏进度!H126)</f>
        <v>基础</v>
      </c>
      <c r="I126" s="53" t="str">
        <f>IF(收藏进度!I126="","",收藏进度!I126)</f>
        <v>随从</v>
      </c>
      <c r="J126" s="53" t="str">
        <f>IF(收藏进度!J126="","",收藏进度!J126)</f>
        <v>元素</v>
      </c>
      <c r="K126" s="53">
        <f>IF(收藏进度!K126="","",收藏进度!K126)</f>
        <v>3</v>
      </c>
      <c r="L126" s="53">
        <f>IF(收藏进度!L126="","",收藏进度!L126)</f>
        <v>5</v>
      </c>
      <c r="M126" s="53">
        <f>IF(收藏进度!M126="","",收藏进度!M126)</f>
        <v>1</v>
      </c>
      <c r="N126" s="54" t="str">
        <f>IF(收藏进度!N126="","",收藏进度!N126)</f>
        <v/>
      </c>
    </row>
    <row r="127" spans="1:14" x14ac:dyDescent="0.15">
      <c r="A127" s="52" t="str">
        <f>IF(收藏进度!A127="","",收藏进度!A127)</f>
        <v>银背族长</v>
      </c>
      <c r="B127" s="52">
        <f>IF(收藏进度!B127="","",收藏进度!B127)</f>
        <v>4</v>
      </c>
      <c r="C127" s="52" t="str">
        <f t="shared" si="1"/>
        <v/>
      </c>
      <c r="D127" s="52" t="str">
        <f>IF(AND(COUNTIF(德鲁伊卡组!A:C,"# 2x ("&amp;K127&amp;") "&amp;A127)+COUNTIF(猎人卡组!A:C,"# 2x ("&amp;K127&amp;") "&amp;A127)+COUNTIF(法师卡组!A:C,"# 2x ("&amp;K127&amp;") "&amp;A127)+COUNTIF(圣骑士卡组!A:C,"# 2x ("&amp;K127&amp;") "&amp;A127)+COUNTIF(牧师卡组!A:C,"# 2x ("&amp;K127&amp;") "&amp;A127)+COUNTIF(潜行者卡组!A:C,"# 2x ("&amp;K127&amp;") "&amp;A127)+COUNTIF(萨满祭司卡组!A:C,"# 2x ("&amp;K127&amp;") "&amp;A127)+COUNTIF(术士卡组!A:C,"# 2x ("&amp;K127&amp;") "&amp;A127)+COUNTIF(战士卡组!A:C,"# 2x ("&amp;K127&amp;") "&amp;A127)=0,COUNTIF(单卡排行!A:J,A127)=0),IF(AND(COUNTIF(德鲁伊卡组!A:C,"# 1x ("&amp;K127&amp;") "&amp;A127)+COUNTIF(猎人卡组!A:C,"# 1x ("&amp;K127&amp;") "&amp;A127)+COUNTIF(法师卡组!A:C,"# 1x ("&amp;K127&amp;") "&amp;A127)+COUNTIF(圣骑士卡组!A:C,"# 1x ("&amp;K127&amp;") "&amp;A127)+COUNTIF(牧师卡组!A:C,"# 1x ("&amp;K127&amp;") "&amp;A127)+COUNTIF(潜行者卡组!A:C,"# 1x ("&amp;K127&amp;") "&amp;A127)+COUNTIF(萨满祭司卡组!A:C,"# 1x ("&amp;K127&amp;") "&amp;A127)+COUNTIF(术士卡组!A:C,"# 1x ("&amp;K127&amp;") "&amp;A127)+COUNTIF(战士卡组!A:C,"# 1x ("&amp;K127&amp;") "&amp;A127)=0,COUNTIF(单卡排行!A:J,A127&amp;"★")=0),"",1),2)</f>
        <v/>
      </c>
      <c r="E127" s="53" t="str">
        <f>IF(收藏进度!E127="","",收藏进度!E127)</f>
        <v>基本</v>
      </c>
      <c r="F127" s="53" t="str">
        <f>IF(收藏进度!F127="","",收藏进度!F127)</f>
        <v/>
      </c>
      <c r="G127" s="53" t="str">
        <f>IF(收藏进度!G127="","",收藏进度!G127)</f>
        <v>中立</v>
      </c>
      <c r="H127" s="53" t="str">
        <f>IF(收藏进度!H127="","",收藏进度!H127)</f>
        <v>基础</v>
      </c>
      <c r="I127" s="53" t="str">
        <f>IF(收藏进度!I127="","",收藏进度!I127)</f>
        <v>随从</v>
      </c>
      <c r="J127" s="53" t="str">
        <f>IF(收藏进度!J127="","",收藏进度!J127)</f>
        <v>野兽</v>
      </c>
      <c r="K127" s="53">
        <f>IF(收藏进度!K127="","",收藏进度!K127)</f>
        <v>3</v>
      </c>
      <c r="L127" s="53">
        <f>IF(收藏进度!L127="","",收藏进度!L127)</f>
        <v>1</v>
      </c>
      <c r="M127" s="53">
        <f>IF(收藏进度!M127="","",收藏进度!M127)</f>
        <v>4</v>
      </c>
      <c r="N127" s="54" t="str">
        <f>IF(收藏进度!N127="","",收藏进度!N127)</f>
        <v>嘲讽</v>
      </c>
    </row>
    <row r="128" spans="1:14" x14ac:dyDescent="0.15">
      <c r="A128" s="52" t="str">
        <f>IF(收藏进度!A128="","",收藏进度!A128)</f>
        <v>暴风城骑士</v>
      </c>
      <c r="B128" s="52">
        <f>IF(收藏进度!B128="","",收藏进度!B128)</f>
        <v>4</v>
      </c>
      <c r="C128" s="52" t="str">
        <f t="shared" si="1"/>
        <v/>
      </c>
      <c r="D128" s="52" t="str">
        <f>IF(AND(COUNTIF(德鲁伊卡组!A:C,"# 2x ("&amp;K128&amp;") "&amp;A128)+COUNTIF(猎人卡组!A:C,"# 2x ("&amp;K128&amp;") "&amp;A128)+COUNTIF(法师卡组!A:C,"# 2x ("&amp;K128&amp;") "&amp;A128)+COUNTIF(圣骑士卡组!A:C,"# 2x ("&amp;K128&amp;") "&amp;A128)+COUNTIF(牧师卡组!A:C,"# 2x ("&amp;K128&amp;") "&amp;A128)+COUNTIF(潜行者卡组!A:C,"# 2x ("&amp;K128&amp;") "&amp;A128)+COUNTIF(萨满祭司卡组!A:C,"# 2x ("&amp;K128&amp;") "&amp;A128)+COUNTIF(术士卡组!A:C,"# 2x ("&amp;K128&amp;") "&amp;A128)+COUNTIF(战士卡组!A:C,"# 2x ("&amp;K128&amp;") "&amp;A128)=0,COUNTIF(单卡排行!A:J,A128)=0),IF(AND(COUNTIF(德鲁伊卡组!A:C,"# 1x ("&amp;K128&amp;") "&amp;A128)+COUNTIF(猎人卡组!A:C,"# 1x ("&amp;K128&amp;") "&amp;A128)+COUNTIF(法师卡组!A:C,"# 1x ("&amp;K128&amp;") "&amp;A128)+COUNTIF(圣骑士卡组!A:C,"# 1x ("&amp;K128&amp;") "&amp;A128)+COUNTIF(牧师卡组!A:C,"# 1x ("&amp;K128&amp;") "&amp;A128)+COUNTIF(潜行者卡组!A:C,"# 1x ("&amp;K128&amp;") "&amp;A128)+COUNTIF(萨满祭司卡组!A:C,"# 1x ("&amp;K128&amp;") "&amp;A128)+COUNTIF(术士卡组!A:C,"# 1x ("&amp;K128&amp;") "&amp;A128)+COUNTIF(战士卡组!A:C,"# 1x ("&amp;K128&amp;") "&amp;A128)=0,COUNTIF(单卡排行!A:J,A128&amp;"★")=0),"",1),2)</f>
        <v/>
      </c>
      <c r="E128" s="53" t="str">
        <f>IF(收藏进度!E128="","",收藏进度!E128)</f>
        <v>基本</v>
      </c>
      <c r="F128" s="53" t="str">
        <f>IF(收藏进度!F128="","",收藏进度!F128)</f>
        <v/>
      </c>
      <c r="G128" s="53" t="str">
        <f>IF(收藏进度!G128="","",收藏进度!G128)</f>
        <v>中立</v>
      </c>
      <c r="H128" s="53" t="str">
        <f>IF(收藏进度!H128="","",收藏进度!H128)</f>
        <v>基础</v>
      </c>
      <c r="I128" s="53" t="str">
        <f>IF(收藏进度!I128="","",收藏进度!I128)</f>
        <v>随从</v>
      </c>
      <c r="J128" s="53" t="str">
        <f>IF(收藏进度!J128="","",收藏进度!J128)</f>
        <v/>
      </c>
      <c r="K128" s="53">
        <f>IF(收藏进度!K128="","",收藏进度!K128)</f>
        <v>4</v>
      </c>
      <c r="L128" s="53">
        <f>IF(收藏进度!L128="","",收藏进度!L128)</f>
        <v>2</v>
      </c>
      <c r="M128" s="53">
        <f>IF(收藏进度!M128="","",收藏进度!M128)</f>
        <v>5</v>
      </c>
      <c r="N128" s="54" t="str">
        <f>IF(收藏进度!N128="","",收藏进度!N128)</f>
        <v>冲锋</v>
      </c>
    </row>
    <row r="129" spans="1:14" x14ac:dyDescent="0.15">
      <c r="A129" s="52" t="str">
        <f>IF(收藏进度!A129="","",收藏进度!A129)</f>
        <v>冰风雪人</v>
      </c>
      <c r="B129" s="52">
        <f>IF(收藏进度!B129="","",收藏进度!B129)</f>
        <v>4</v>
      </c>
      <c r="C129" s="52" t="str">
        <f t="shared" si="1"/>
        <v/>
      </c>
      <c r="D129" s="52" t="str">
        <f>IF(AND(COUNTIF(德鲁伊卡组!A:C,"# 2x ("&amp;K129&amp;") "&amp;A129)+COUNTIF(猎人卡组!A:C,"# 2x ("&amp;K129&amp;") "&amp;A129)+COUNTIF(法师卡组!A:C,"# 2x ("&amp;K129&amp;") "&amp;A129)+COUNTIF(圣骑士卡组!A:C,"# 2x ("&amp;K129&amp;") "&amp;A129)+COUNTIF(牧师卡组!A:C,"# 2x ("&amp;K129&amp;") "&amp;A129)+COUNTIF(潜行者卡组!A:C,"# 2x ("&amp;K129&amp;") "&amp;A129)+COUNTIF(萨满祭司卡组!A:C,"# 2x ("&amp;K129&amp;") "&amp;A129)+COUNTIF(术士卡组!A:C,"# 2x ("&amp;K129&amp;") "&amp;A129)+COUNTIF(战士卡组!A:C,"# 2x ("&amp;K129&amp;") "&amp;A129)=0,COUNTIF(单卡排行!A:J,A129)=0),IF(AND(COUNTIF(德鲁伊卡组!A:C,"# 1x ("&amp;K129&amp;") "&amp;A129)+COUNTIF(猎人卡组!A:C,"# 1x ("&amp;K129&amp;") "&amp;A129)+COUNTIF(法师卡组!A:C,"# 1x ("&amp;K129&amp;") "&amp;A129)+COUNTIF(圣骑士卡组!A:C,"# 1x ("&amp;K129&amp;") "&amp;A129)+COUNTIF(牧师卡组!A:C,"# 1x ("&amp;K129&amp;") "&amp;A129)+COUNTIF(潜行者卡组!A:C,"# 1x ("&amp;K129&amp;") "&amp;A129)+COUNTIF(萨满祭司卡组!A:C,"# 1x ("&amp;K129&amp;") "&amp;A129)+COUNTIF(术士卡组!A:C,"# 1x ("&amp;K129&amp;") "&amp;A129)+COUNTIF(战士卡组!A:C,"# 1x ("&amp;K129&amp;") "&amp;A129)=0,COUNTIF(单卡排行!A:J,A129&amp;"★")=0),"",1),2)</f>
        <v/>
      </c>
      <c r="E129" s="53" t="str">
        <f>IF(收藏进度!E129="","",收藏进度!E129)</f>
        <v>基本</v>
      </c>
      <c r="F129" s="53" t="str">
        <f>IF(收藏进度!F129="","",收藏进度!F129)</f>
        <v/>
      </c>
      <c r="G129" s="53" t="str">
        <f>IF(收藏进度!G129="","",收藏进度!G129)</f>
        <v>中立</v>
      </c>
      <c r="H129" s="53" t="str">
        <f>IF(收藏进度!H129="","",收藏进度!H129)</f>
        <v>基础</v>
      </c>
      <c r="I129" s="53" t="str">
        <f>IF(收藏进度!I129="","",收藏进度!I129)</f>
        <v>随从</v>
      </c>
      <c r="J129" s="53" t="str">
        <f>IF(收藏进度!J129="","",收藏进度!J129)</f>
        <v/>
      </c>
      <c r="K129" s="53">
        <f>IF(收藏进度!K129="","",收藏进度!K129)</f>
        <v>4</v>
      </c>
      <c r="L129" s="53">
        <f>IF(收藏进度!L129="","",收藏进度!L129)</f>
        <v>4</v>
      </c>
      <c r="M129" s="53">
        <f>IF(收藏进度!M129="","",收藏进度!M129)</f>
        <v>5</v>
      </c>
      <c r="N129" s="54" t="str">
        <f>IF(收藏进度!N129="","",收藏进度!N129)</f>
        <v/>
      </c>
    </row>
    <row r="130" spans="1:14" x14ac:dyDescent="0.15">
      <c r="A130" s="52" t="str">
        <f>IF(收藏进度!A130="","",收藏进度!A130)</f>
        <v>机械幼龙技工</v>
      </c>
      <c r="B130" s="52">
        <f>IF(收藏进度!B130="","",收藏进度!B130)</f>
        <v>4</v>
      </c>
      <c r="C130" s="52" t="str">
        <f t="shared" si="1"/>
        <v/>
      </c>
      <c r="D130" s="52" t="str">
        <f>IF(AND(COUNTIF(德鲁伊卡组!A:C,"# 2x ("&amp;K130&amp;") "&amp;A130)+COUNTIF(猎人卡组!A:C,"# 2x ("&amp;K130&amp;") "&amp;A130)+COUNTIF(法师卡组!A:C,"# 2x ("&amp;K130&amp;") "&amp;A130)+COUNTIF(圣骑士卡组!A:C,"# 2x ("&amp;K130&amp;") "&amp;A130)+COUNTIF(牧师卡组!A:C,"# 2x ("&amp;K130&amp;") "&amp;A130)+COUNTIF(潜行者卡组!A:C,"# 2x ("&amp;K130&amp;") "&amp;A130)+COUNTIF(萨满祭司卡组!A:C,"# 2x ("&amp;K130&amp;") "&amp;A130)+COUNTIF(术士卡组!A:C,"# 2x ("&amp;K130&amp;") "&amp;A130)+COUNTIF(战士卡组!A:C,"# 2x ("&amp;K130&amp;") "&amp;A130)=0,COUNTIF(单卡排行!A:J,A130)=0),IF(AND(COUNTIF(德鲁伊卡组!A:C,"# 1x ("&amp;K130&amp;") "&amp;A130)+COUNTIF(猎人卡组!A:C,"# 1x ("&amp;K130&amp;") "&amp;A130)+COUNTIF(法师卡组!A:C,"# 1x ("&amp;K130&amp;") "&amp;A130)+COUNTIF(圣骑士卡组!A:C,"# 1x ("&amp;K130&amp;") "&amp;A130)+COUNTIF(牧师卡组!A:C,"# 1x ("&amp;K130&amp;") "&amp;A130)+COUNTIF(潜行者卡组!A:C,"# 1x ("&amp;K130&amp;") "&amp;A130)+COUNTIF(萨满祭司卡组!A:C,"# 1x ("&amp;K130&amp;") "&amp;A130)+COUNTIF(术士卡组!A:C,"# 1x ("&amp;K130&amp;") "&amp;A130)+COUNTIF(战士卡组!A:C,"# 1x ("&amp;K130&amp;") "&amp;A130)=0,COUNTIF(单卡排行!A:J,A130&amp;"★")=0),"",1),2)</f>
        <v/>
      </c>
      <c r="E130" s="53" t="str">
        <f>IF(收藏进度!E130="","",收藏进度!E130)</f>
        <v>基本</v>
      </c>
      <c r="F130" s="53" t="str">
        <f>IF(收藏进度!F130="","",收藏进度!F130)</f>
        <v/>
      </c>
      <c r="G130" s="53" t="str">
        <f>IF(收藏进度!G130="","",收藏进度!G130)</f>
        <v>中立</v>
      </c>
      <c r="H130" s="53" t="str">
        <f>IF(收藏进度!H130="","",收藏进度!H130)</f>
        <v>基础</v>
      </c>
      <c r="I130" s="53" t="str">
        <f>IF(收藏进度!I130="","",收藏进度!I130)</f>
        <v>随从</v>
      </c>
      <c r="J130" s="53" t="str">
        <f>IF(收藏进度!J130="","",收藏进度!J130)</f>
        <v/>
      </c>
      <c r="K130" s="53">
        <f>IF(收藏进度!K130="","",收藏进度!K130)</f>
        <v>4</v>
      </c>
      <c r="L130" s="53">
        <f>IF(收藏进度!L130="","",收藏进度!L130)</f>
        <v>2</v>
      </c>
      <c r="M130" s="53">
        <f>IF(收藏进度!M130="","",收藏进度!M130)</f>
        <v>4</v>
      </c>
      <c r="N130" s="54" t="str">
        <f>IF(收藏进度!N130="","",收藏进度!N130)</f>
        <v>战吼：召唤一个2/1的机械幼龙。</v>
      </c>
    </row>
    <row r="131" spans="1:14" x14ac:dyDescent="0.15">
      <c r="A131" s="52" t="str">
        <f>IF(收藏进度!A131="","",收藏进度!A131)</f>
        <v>绿洲钳嘴龟</v>
      </c>
      <c r="B131" s="52">
        <f>IF(收藏进度!B131="","",收藏进度!B131)</f>
        <v>4</v>
      </c>
      <c r="C131" s="52" t="str">
        <f t="shared" ref="C131:C194" si="2">IF(D131="","",IF(D131&gt;B131,D131-B131,""))</f>
        <v/>
      </c>
      <c r="D131" s="52" t="str">
        <f>IF(AND(COUNTIF(德鲁伊卡组!A:C,"# 2x ("&amp;K131&amp;") "&amp;A131)+COUNTIF(猎人卡组!A:C,"# 2x ("&amp;K131&amp;") "&amp;A131)+COUNTIF(法师卡组!A:C,"# 2x ("&amp;K131&amp;") "&amp;A131)+COUNTIF(圣骑士卡组!A:C,"# 2x ("&amp;K131&amp;") "&amp;A131)+COUNTIF(牧师卡组!A:C,"# 2x ("&amp;K131&amp;") "&amp;A131)+COUNTIF(潜行者卡组!A:C,"# 2x ("&amp;K131&amp;") "&amp;A131)+COUNTIF(萨满祭司卡组!A:C,"# 2x ("&amp;K131&amp;") "&amp;A131)+COUNTIF(术士卡组!A:C,"# 2x ("&amp;K131&amp;") "&amp;A131)+COUNTIF(战士卡组!A:C,"# 2x ("&amp;K131&amp;") "&amp;A131)=0,COUNTIF(单卡排行!A:J,A131)=0),IF(AND(COUNTIF(德鲁伊卡组!A:C,"# 1x ("&amp;K131&amp;") "&amp;A131)+COUNTIF(猎人卡组!A:C,"# 1x ("&amp;K131&amp;") "&amp;A131)+COUNTIF(法师卡组!A:C,"# 1x ("&amp;K131&amp;") "&amp;A131)+COUNTIF(圣骑士卡组!A:C,"# 1x ("&amp;K131&amp;") "&amp;A131)+COUNTIF(牧师卡组!A:C,"# 1x ("&amp;K131&amp;") "&amp;A131)+COUNTIF(潜行者卡组!A:C,"# 1x ("&amp;K131&amp;") "&amp;A131)+COUNTIF(萨满祭司卡组!A:C,"# 1x ("&amp;K131&amp;") "&amp;A131)+COUNTIF(术士卡组!A:C,"# 1x ("&amp;K131&amp;") "&amp;A131)+COUNTIF(战士卡组!A:C,"# 1x ("&amp;K131&amp;") "&amp;A131)=0,COUNTIF(单卡排行!A:J,A131&amp;"★")=0),"",1),2)</f>
        <v/>
      </c>
      <c r="E131" s="53" t="str">
        <f>IF(收藏进度!E131="","",收藏进度!E131)</f>
        <v>基本</v>
      </c>
      <c r="F131" s="53" t="str">
        <f>IF(收藏进度!F131="","",收藏进度!F131)</f>
        <v/>
      </c>
      <c r="G131" s="53" t="str">
        <f>IF(收藏进度!G131="","",收藏进度!G131)</f>
        <v>中立</v>
      </c>
      <c r="H131" s="53" t="str">
        <f>IF(收藏进度!H131="","",收藏进度!H131)</f>
        <v>基础</v>
      </c>
      <c r="I131" s="53" t="str">
        <f>IF(收藏进度!I131="","",收藏进度!I131)</f>
        <v>随从</v>
      </c>
      <c r="J131" s="53" t="str">
        <f>IF(收藏进度!J131="","",收藏进度!J131)</f>
        <v>野兽</v>
      </c>
      <c r="K131" s="53">
        <f>IF(收藏进度!K131="","",收藏进度!K131)</f>
        <v>4</v>
      </c>
      <c r="L131" s="53">
        <f>IF(收藏进度!L131="","",收藏进度!L131)</f>
        <v>2</v>
      </c>
      <c r="M131" s="53">
        <f>IF(收藏进度!M131="","",收藏进度!M131)</f>
        <v>7</v>
      </c>
      <c r="N131" s="54" t="str">
        <f>IF(收藏进度!N131="","",收藏进度!N131)</f>
        <v/>
      </c>
    </row>
    <row r="132" spans="1:14" x14ac:dyDescent="0.15">
      <c r="A132" s="52" t="str">
        <f>IF(收藏进度!A132="","",收藏进度!A132)</f>
        <v>森金持盾卫士</v>
      </c>
      <c r="B132" s="52">
        <f>IF(收藏进度!B132="","",收藏进度!B132)</f>
        <v>2</v>
      </c>
      <c r="C132" s="52" t="str">
        <f t="shared" si="2"/>
        <v/>
      </c>
      <c r="D132" s="52" t="str">
        <f>IF(AND(COUNTIF(德鲁伊卡组!A:C,"# 2x ("&amp;K132&amp;") "&amp;A132)+COUNTIF(猎人卡组!A:C,"# 2x ("&amp;K132&amp;") "&amp;A132)+COUNTIF(法师卡组!A:C,"# 2x ("&amp;K132&amp;") "&amp;A132)+COUNTIF(圣骑士卡组!A:C,"# 2x ("&amp;K132&amp;") "&amp;A132)+COUNTIF(牧师卡组!A:C,"# 2x ("&amp;K132&amp;") "&amp;A132)+COUNTIF(潜行者卡组!A:C,"# 2x ("&amp;K132&amp;") "&amp;A132)+COUNTIF(萨满祭司卡组!A:C,"# 2x ("&amp;K132&amp;") "&amp;A132)+COUNTIF(术士卡组!A:C,"# 2x ("&amp;K132&amp;") "&amp;A132)+COUNTIF(战士卡组!A:C,"# 2x ("&amp;K132&amp;") "&amp;A132)=0,COUNTIF(单卡排行!A:J,A132)=0),IF(AND(COUNTIF(德鲁伊卡组!A:C,"# 1x ("&amp;K132&amp;") "&amp;A132)+COUNTIF(猎人卡组!A:C,"# 1x ("&amp;K132&amp;") "&amp;A132)+COUNTIF(法师卡组!A:C,"# 1x ("&amp;K132&amp;") "&amp;A132)+COUNTIF(圣骑士卡组!A:C,"# 1x ("&amp;K132&amp;") "&amp;A132)+COUNTIF(牧师卡组!A:C,"# 1x ("&amp;K132&amp;") "&amp;A132)+COUNTIF(潜行者卡组!A:C,"# 1x ("&amp;K132&amp;") "&amp;A132)+COUNTIF(萨满祭司卡组!A:C,"# 1x ("&amp;K132&amp;") "&amp;A132)+COUNTIF(术士卡组!A:C,"# 1x ("&amp;K132&amp;") "&amp;A132)+COUNTIF(战士卡组!A:C,"# 1x ("&amp;K132&amp;") "&amp;A132)=0,COUNTIF(单卡排行!A:J,A132&amp;"★")=0),"",1),2)</f>
        <v/>
      </c>
      <c r="E132" s="53" t="str">
        <f>IF(收藏进度!E132="","",收藏进度!E132)</f>
        <v>基本</v>
      </c>
      <c r="F132" s="53" t="str">
        <f>IF(收藏进度!F132="","",收藏进度!F132)</f>
        <v/>
      </c>
      <c r="G132" s="53" t="str">
        <f>IF(收藏进度!G132="","",收藏进度!G132)</f>
        <v>中立</v>
      </c>
      <c r="H132" s="53" t="str">
        <f>IF(收藏进度!H132="","",收藏进度!H132)</f>
        <v>基础</v>
      </c>
      <c r="I132" s="53" t="str">
        <f>IF(收藏进度!I132="","",收藏进度!I132)</f>
        <v>随从</v>
      </c>
      <c r="J132" s="53" t="str">
        <f>IF(收藏进度!J132="","",收藏进度!J132)</f>
        <v/>
      </c>
      <c r="K132" s="53">
        <f>IF(收藏进度!K132="","",收藏进度!K132)</f>
        <v>4</v>
      </c>
      <c r="L132" s="53">
        <f>IF(收藏进度!L132="","",收藏进度!L132)</f>
        <v>3</v>
      </c>
      <c r="M132" s="53">
        <f>IF(收藏进度!M132="","",收藏进度!M132)</f>
        <v>5</v>
      </c>
      <c r="N132" s="54" t="str">
        <f>IF(收藏进度!N132="","",收藏进度!N132)</f>
        <v>嘲讽</v>
      </c>
    </row>
    <row r="133" spans="1:14" x14ac:dyDescent="0.15">
      <c r="A133" s="52" t="str">
        <f>IF(收藏进度!A133="","",收藏进度!A133)</f>
        <v>食人魔法师</v>
      </c>
      <c r="B133" s="52">
        <f>IF(收藏进度!B133="","",收藏进度!B133)</f>
        <v>4</v>
      </c>
      <c r="C133" s="52" t="str">
        <f t="shared" si="2"/>
        <v/>
      </c>
      <c r="D133" s="52" t="str">
        <f>IF(AND(COUNTIF(德鲁伊卡组!A:C,"# 2x ("&amp;K133&amp;") "&amp;A133)+COUNTIF(猎人卡组!A:C,"# 2x ("&amp;K133&amp;") "&amp;A133)+COUNTIF(法师卡组!A:C,"# 2x ("&amp;K133&amp;") "&amp;A133)+COUNTIF(圣骑士卡组!A:C,"# 2x ("&amp;K133&amp;") "&amp;A133)+COUNTIF(牧师卡组!A:C,"# 2x ("&amp;K133&amp;") "&amp;A133)+COUNTIF(潜行者卡组!A:C,"# 2x ("&amp;K133&amp;") "&amp;A133)+COUNTIF(萨满祭司卡组!A:C,"# 2x ("&amp;K133&amp;") "&amp;A133)+COUNTIF(术士卡组!A:C,"# 2x ("&amp;K133&amp;") "&amp;A133)+COUNTIF(战士卡组!A:C,"# 2x ("&amp;K133&amp;") "&amp;A133)=0,COUNTIF(单卡排行!A:J,A133)=0),IF(AND(COUNTIF(德鲁伊卡组!A:C,"# 1x ("&amp;K133&amp;") "&amp;A133)+COUNTIF(猎人卡组!A:C,"# 1x ("&amp;K133&amp;") "&amp;A133)+COUNTIF(法师卡组!A:C,"# 1x ("&amp;K133&amp;") "&amp;A133)+COUNTIF(圣骑士卡组!A:C,"# 1x ("&amp;K133&amp;") "&amp;A133)+COUNTIF(牧师卡组!A:C,"# 1x ("&amp;K133&amp;") "&amp;A133)+COUNTIF(潜行者卡组!A:C,"# 1x ("&amp;K133&amp;") "&amp;A133)+COUNTIF(萨满祭司卡组!A:C,"# 1x ("&amp;K133&amp;") "&amp;A133)+COUNTIF(术士卡组!A:C,"# 1x ("&amp;K133&amp;") "&amp;A133)+COUNTIF(战士卡组!A:C,"# 1x ("&amp;K133&amp;") "&amp;A133)=0,COUNTIF(单卡排行!A:J,A133&amp;"★")=0),"",1),2)</f>
        <v/>
      </c>
      <c r="E133" s="53" t="str">
        <f>IF(收藏进度!E133="","",收藏进度!E133)</f>
        <v>基本</v>
      </c>
      <c r="F133" s="53" t="str">
        <f>IF(收藏进度!F133="","",收藏进度!F133)</f>
        <v/>
      </c>
      <c r="G133" s="53" t="str">
        <f>IF(收藏进度!G133="","",收藏进度!G133)</f>
        <v>中立</v>
      </c>
      <c r="H133" s="53" t="str">
        <f>IF(收藏进度!H133="","",收藏进度!H133)</f>
        <v>基础</v>
      </c>
      <c r="I133" s="53" t="str">
        <f>IF(收藏进度!I133="","",收藏进度!I133)</f>
        <v>随从</v>
      </c>
      <c r="J133" s="53" t="str">
        <f>IF(收藏进度!J133="","",收藏进度!J133)</f>
        <v/>
      </c>
      <c r="K133" s="53">
        <f>IF(收藏进度!K133="","",收藏进度!K133)</f>
        <v>4</v>
      </c>
      <c r="L133" s="53">
        <f>IF(收藏进度!L133="","",收藏进度!L133)</f>
        <v>4</v>
      </c>
      <c r="M133" s="53">
        <f>IF(收藏进度!M133="","",收藏进度!M133)</f>
        <v>4</v>
      </c>
      <c r="N133" s="54" t="str">
        <f>IF(收藏进度!N133="","",收藏进度!N133)</f>
        <v>法术伤害+1</v>
      </c>
    </row>
    <row r="134" spans="1:14" x14ac:dyDescent="0.15">
      <c r="A134" s="52" t="str">
        <f>IF(收藏进度!A134="","",收藏进度!A134)</f>
        <v>侏儒发明家</v>
      </c>
      <c r="B134" s="52">
        <f>IF(收藏进度!B134="","",收藏进度!B134)</f>
        <v>4</v>
      </c>
      <c r="C134" s="52" t="str">
        <f t="shared" si="2"/>
        <v/>
      </c>
      <c r="D134" s="52" t="str">
        <f>IF(AND(COUNTIF(德鲁伊卡组!A:C,"# 2x ("&amp;K134&amp;") "&amp;A134)+COUNTIF(猎人卡组!A:C,"# 2x ("&amp;K134&amp;") "&amp;A134)+COUNTIF(法师卡组!A:C,"# 2x ("&amp;K134&amp;") "&amp;A134)+COUNTIF(圣骑士卡组!A:C,"# 2x ("&amp;K134&amp;") "&amp;A134)+COUNTIF(牧师卡组!A:C,"# 2x ("&amp;K134&amp;") "&amp;A134)+COUNTIF(潜行者卡组!A:C,"# 2x ("&amp;K134&amp;") "&amp;A134)+COUNTIF(萨满祭司卡组!A:C,"# 2x ("&amp;K134&amp;") "&amp;A134)+COUNTIF(术士卡组!A:C,"# 2x ("&amp;K134&amp;") "&amp;A134)+COUNTIF(战士卡组!A:C,"# 2x ("&amp;K134&amp;") "&amp;A134)=0,COUNTIF(单卡排行!A:J,A134)=0),IF(AND(COUNTIF(德鲁伊卡组!A:C,"# 1x ("&amp;K134&amp;") "&amp;A134)+COUNTIF(猎人卡组!A:C,"# 1x ("&amp;K134&amp;") "&amp;A134)+COUNTIF(法师卡组!A:C,"# 1x ("&amp;K134&amp;") "&amp;A134)+COUNTIF(圣骑士卡组!A:C,"# 1x ("&amp;K134&amp;") "&amp;A134)+COUNTIF(牧师卡组!A:C,"# 1x ("&amp;K134&amp;") "&amp;A134)+COUNTIF(潜行者卡组!A:C,"# 1x ("&amp;K134&amp;") "&amp;A134)+COUNTIF(萨满祭司卡组!A:C,"# 1x ("&amp;K134&amp;") "&amp;A134)+COUNTIF(术士卡组!A:C,"# 1x ("&amp;K134&amp;") "&amp;A134)+COUNTIF(战士卡组!A:C,"# 1x ("&amp;K134&amp;") "&amp;A134)=0,COUNTIF(单卡排行!A:J,A134&amp;"★")=0),"",1),2)</f>
        <v/>
      </c>
      <c r="E134" s="53" t="str">
        <f>IF(收藏进度!E134="","",收藏进度!E134)</f>
        <v>基本</v>
      </c>
      <c r="F134" s="53" t="str">
        <f>IF(收藏进度!F134="","",收藏进度!F134)</f>
        <v/>
      </c>
      <c r="G134" s="53" t="str">
        <f>IF(收藏进度!G134="","",收藏进度!G134)</f>
        <v>中立</v>
      </c>
      <c r="H134" s="53" t="str">
        <f>IF(收藏进度!H134="","",收藏进度!H134)</f>
        <v>基础</v>
      </c>
      <c r="I134" s="53" t="str">
        <f>IF(收藏进度!I134="","",收藏进度!I134)</f>
        <v>随从</v>
      </c>
      <c r="J134" s="53" t="str">
        <f>IF(收藏进度!J134="","",收藏进度!J134)</f>
        <v/>
      </c>
      <c r="K134" s="53">
        <f>IF(收藏进度!K134="","",收藏进度!K134)</f>
        <v>4</v>
      </c>
      <c r="L134" s="53">
        <f>IF(收藏进度!L134="","",收藏进度!L134)</f>
        <v>2</v>
      </c>
      <c r="M134" s="53">
        <f>IF(收藏进度!M134="","",收藏进度!M134)</f>
        <v>4</v>
      </c>
      <c r="N134" s="54" t="str">
        <f>IF(收藏进度!N134="","",收藏进度!N134)</f>
        <v>战吼：抽一张牌。</v>
      </c>
    </row>
    <row r="135" spans="1:14" x14ac:dyDescent="0.15">
      <c r="A135" s="52" t="str">
        <f>IF(收藏进度!A135="","",收藏进度!A135)</f>
        <v>暗鳞治愈者</v>
      </c>
      <c r="B135" s="52">
        <f>IF(收藏进度!B135="","",收藏进度!B135)</f>
        <v>4</v>
      </c>
      <c r="C135" s="52" t="str">
        <f t="shared" si="2"/>
        <v/>
      </c>
      <c r="D135" s="52" t="str">
        <f>IF(AND(COUNTIF(德鲁伊卡组!A:C,"# 2x ("&amp;K135&amp;") "&amp;A135)+COUNTIF(猎人卡组!A:C,"# 2x ("&amp;K135&amp;") "&amp;A135)+COUNTIF(法师卡组!A:C,"# 2x ("&amp;K135&amp;") "&amp;A135)+COUNTIF(圣骑士卡组!A:C,"# 2x ("&amp;K135&amp;") "&amp;A135)+COUNTIF(牧师卡组!A:C,"# 2x ("&amp;K135&amp;") "&amp;A135)+COUNTIF(潜行者卡组!A:C,"# 2x ("&amp;K135&amp;") "&amp;A135)+COUNTIF(萨满祭司卡组!A:C,"# 2x ("&amp;K135&amp;") "&amp;A135)+COUNTIF(术士卡组!A:C,"# 2x ("&amp;K135&amp;") "&amp;A135)+COUNTIF(战士卡组!A:C,"# 2x ("&amp;K135&amp;") "&amp;A135)=0,COUNTIF(单卡排行!A:J,A135)=0),IF(AND(COUNTIF(德鲁伊卡组!A:C,"# 1x ("&amp;K135&amp;") "&amp;A135)+COUNTIF(猎人卡组!A:C,"# 1x ("&amp;K135&amp;") "&amp;A135)+COUNTIF(法师卡组!A:C,"# 1x ("&amp;K135&amp;") "&amp;A135)+COUNTIF(圣骑士卡组!A:C,"# 1x ("&amp;K135&amp;") "&amp;A135)+COUNTIF(牧师卡组!A:C,"# 1x ("&amp;K135&amp;") "&amp;A135)+COUNTIF(潜行者卡组!A:C,"# 1x ("&amp;K135&amp;") "&amp;A135)+COUNTIF(萨满祭司卡组!A:C,"# 1x ("&amp;K135&amp;") "&amp;A135)+COUNTIF(术士卡组!A:C,"# 1x ("&amp;K135&amp;") "&amp;A135)+COUNTIF(战士卡组!A:C,"# 1x ("&amp;K135&amp;") "&amp;A135)=0,COUNTIF(单卡排行!A:J,A135&amp;"★")=0),"",1),2)</f>
        <v/>
      </c>
      <c r="E135" s="53" t="str">
        <f>IF(收藏进度!E135="","",收藏进度!E135)</f>
        <v>基本</v>
      </c>
      <c r="F135" s="53" t="str">
        <f>IF(收藏进度!F135="","",收藏进度!F135)</f>
        <v/>
      </c>
      <c r="G135" s="53" t="str">
        <f>IF(收藏进度!G135="","",收藏进度!G135)</f>
        <v>中立</v>
      </c>
      <c r="H135" s="53" t="str">
        <f>IF(收藏进度!H135="","",收藏进度!H135)</f>
        <v>基础</v>
      </c>
      <c r="I135" s="53" t="str">
        <f>IF(收藏进度!I135="","",收藏进度!I135)</f>
        <v>随从</v>
      </c>
      <c r="J135" s="53" t="str">
        <f>IF(收藏进度!J135="","",收藏进度!J135)</f>
        <v/>
      </c>
      <c r="K135" s="53">
        <f>IF(收藏进度!K135="","",收藏进度!K135)</f>
        <v>5</v>
      </c>
      <c r="L135" s="53">
        <f>IF(收藏进度!L135="","",收藏进度!L135)</f>
        <v>4</v>
      </c>
      <c r="M135" s="53">
        <f>IF(收藏进度!M135="","",收藏进度!M135)</f>
        <v>5</v>
      </c>
      <c r="N135" s="54" t="str">
        <f>IF(收藏进度!N135="","",收藏进度!N135)</f>
        <v>战吼：为所有友方角色恢复#2点生命值。</v>
      </c>
    </row>
    <row r="136" spans="1:14" x14ac:dyDescent="0.15">
      <c r="A136" s="52" t="str">
        <f>IF(收藏进度!A136="","",收藏进度!A136)</f>
        <v>藏宝海湾保镖</v>
      </c>
      <c r="B136" s="52">
        <f>IF(收藏进度!B136="","",收藏进度!B136)</f>
        <v>4</v>
      </c>
      <c r="C136" s="52" t="str">
        <f t="shared" si="2"/>
        <v/>
      </c>
      <c r="D136" s="52" t="str">
        <f>IF(AND(COUNTIF(德鲁伊卡组!A:C,"# 2x ("&amp;K136&amp;") "&amp;A136)+COUNTIF(猎人卡组!A:C,"# 2x ("&amp;K136&amp;") "&amp;A136)+COUNTIF(法师卡组!A:C,"# 2x ("&amp;K136&amp;") "&amp;A136)+COUNTIF(圣骑士卡组!A:C,"# 2x ("&amp;K136&amp;") "&amp;A136)+COUNTIF(牧师卡组!A:C,"# 2x ("&amp;K136&amp;") "&amp;A136)+COUNTIF(潜行者卡组!A:C,"# 2x ("&amp;K136&amp;") "&amp;A136)+COUNTIF(萨满祭司卡组!A:C,"# 2x ("&amp;K136&amp;") "&amp;A136)+COUNTIF(术士卡组!A:C,"# 2x ("&amp;K136&amp;") "&amp;A136)+COUNTIF(战士卡组!A:C,"# 2x ("&amp;K136&amp;") "&amp;A136)=0,COUNTIF(单卡排行!A:J,A136)=0),IF(AND(COUNTIF(德鲁伊卡组!A:C,"# 1x ("&amp;K136&amp;") "&amp;A136)+COUNTIF(猎人卡组!A:C,"# 1x ("&amp;K136&amp;") "&amp;A136)+COUNTIF(法师卡组!A:C,"# 1x ("&amp;K136&amp;") "&amp;A136)+COUNTIF(圣骑士卡组!A:C,"# 1x ("&amp;K136&amp;") "&amp;A136)+COUNTIF(牧师卡组!A:C,"# 1x ("&amp;K136&amp;") "&amp;A136)+COUNTIF(潜行者卡组!A:C,"# 1x ("&amp;K136&amp;") "&amp;A136)+COUNTIF(萨满祭司卡组!A:C,"# 1x ("&amp;K136&amp;") "&amp;A136)+COUNTIF(术士卡组!A:C,"# 1x ("&amp;K136&amp;") "&amp;A136)+COUNTIF(战士卡组!A:C,"# 1x ("&amp;K136&amp;") "&amp;A136)=0,COUNTIF(单卡排行!A:J,A136&amp;"★")=0),"",1),2)</f>
        <v/>
      </c>
      <c r="E136" s="53" t="str">
        <f>IF(收藏进度!E136="","",收藏进度!E136)</f>
        <v>基本</v>
      </c>
      <c r="F136" s="53" t="str">
        <f>IF(收藏进度!F136="","",收藏进度!F136)</f>
        <v/>
      </c>
      <c r="G136" s="53" t="str">
        <f>IF(收藏进度!G136="","",收藏进度!G136)</f>
        <v>中立</v>
      </c>
      <c r="H136" s="53" t="str">
        <f>IF(收藏进度!H136="","",收藏进度!H136)</f>
        <v>基础</v>
      </c>
      <c r="I136" s="53" t="str">
        <f>IF(收藏进度!I136="","",收藏进度!I136)</f>
        <v>随从</v>
      </c>
      <c r="J136" s="53" t="str">
        <f>IF(收藏进度!J136="","",收藏进度!J136)</f>
        <v/>
      </c>
      <c r="K136" s="53">
        <f>IF(收藏进度!K136="","",收藏进度!K136)</f>
        <v>5</v>
      </c>
      <c r="L136" s="53">
        <f>IF(收藏进度!L136="","",收藏进度!L136)</f>
        <v>5</v>
      </c>
      <c r="M136" s="53">
        <f>IF(收藏进度!M136="","",收藏进度!M136)</f>
        <v>4</v>
      </c>
      <c r="N136" s="54" t="str">
        <f>IF(收藏进度!N136="","",收藏进度!N136)</f>
        <v>嘲讽</v>
      </c>
    </row>
    <row r="137" spans="1:14" x14ac:dyDescent="0.15">
      <c r="A137" s="52" t="str">
        <f>IF(收藏进度!A137="","",收藏进度!A137)</f>
        <v>古拉巴什狂暴者</v>
      </c>
      <c r="B137" s="52">
        <f>IF(收藏进度!B137="","",收藏进度!B137)</f>
        <v>4</v>
      </c>
      <c r="C137" s="52" t="str">
        <f t="shared" si="2"/>
        <v/>
      </c>
      <c r="D137" s="52" t="str">
        <f>IF(AND(COUNTIF(德鲁伊卡组!A:C,"# 2x ("&amp;K137&amp;") "&amp;A137)+COUNTIF(猎人卡组!A:C,"# 2x ("&amp;K137&amp;") "&amp;A137)+COUNTIF(法师卡组!A:C,"# 2x ("&amp;K137&amp;") "&amp;A137)+COUNTIF(圣骑士卡组!A:C,"# 2x ("&amp;K137&amp;") "&amp;A137)+COUNTIF(牧师卡组!A:C,"# 2x ("&amp;K137&amp;") "&amp;A137)+COUNTIF(潜行者卡组!A:C,"# 2x ("&amp;K137&amp;") "&amp;A137)+COUNTIF(萨满祭司卡组!A:C,"# 2x ("&amp;K137&amp;") "&amp;A137)+COUNTIF(术士卡组!A:C,"# 2x ("&amp;K137&amp;") "&amp;A137)+COUNTIF(战士卡组!A:C,"# 2x ("&amp;K137&amp;") "&amp;A137)=0,COUNTIF(单卡排行!A:J,A137)=0),IF(AND(COUNTIF(德鲁伊卡组!A:C,"# 1x ("&amp;K137&amp;") "&amp;A137)+COUNTIF(猎人卡组!A:C,"# 1x ("&amp;K137&amp;") "&amp;A137)+COUNTIF(法师卡组!A:C,"# 1x ("&amp;K137&amp;") "&amp;A137)+COUNTIF(圣骑士卡组!A:C,"# 1x ("&amp;K137&amp;") "&amp;A137)+COUNTIF(牧师卡组!A:C,"# 1x ("&amp;K137&amp;") "&amp;A137)+COUNTIF(潜行者卡组!A:C,"# 1x ("&amp;K137&amp;") "&amp;A137)+COUNTIF(萨满祭司卡组!A:C,"# 1x ("&amp;K137&amp;") "&amp;A137)+COUNTIF(术士卡组!A:C,"# 1x ("&amp;K137&amp;") "&amp;A137)+COUNTIF(战士卡组!A:C,"# 1x ("&amp;K137&amp;") "&amp;A137)=0,COUNTIF(单卡排行!A:J,A137&amp;"★")=0),"",1),2)</f>
        <v/>
      </c>
      <c r="E137" s="53" t="str">
        <f>IF(收藏进度!E137="","",收藏进度!E137)</f>
        <v>基本</v>
      </c>
      <c r="F137" s="53" t="str">
        <f>IF(收藏进度!F137="","",收藏进度!F137)</f>
        <v/>
      </c>
      <c r="G137" s="53" t="str">
        <f>IF(收藏进度!G137="","",收藏进度!G137)</f>
        <v>中立</v>
      </c>
      <c r="H137" s="53" t="str">
        <f>IF(收藏进度!H137="","",收藏进度!H137)</f>
        <v>基础</v>
      </c>
      <c r="I137" s="53" t="str">
        <f>IF(收藏进度!I137="","",收藏进度!I137)</f>
        <v>随从</v>
      </c>
      <c r="J137" s="53" t="str">
        <f>IF(收藏进度!J137="","",收藏进度!J137)</f>
        <v/>
      </c>
      <c r="K137" s="53">
        <f>IF(收藏进度!K137="","",收藏进度!K137)</f>
        <v>5</v>
      </c>
      <c r="L137" s="53">
        <f>IF(收藏进度!L137="","",收藏进度!L137)</f>
        <v>2</v>
      </c>
      <c r="M137" s="53">
        <f>IF(收藏进度!M137="","",收藏进度!M137)</f>
        <v>7</v>
      </c>
      <c r="N137" s="54" t="str">
        <f>IF(收藏进度!N137="","",收藏进度!N137)</f>
        <v>每当该随从受到伤害，便获得
+3攻击力。</v>
      </c>
    </row>
    <row r="138" spans="1:14" x14ac:dyDescent="0.15">
      <c r="A138" s="52" t="str">
        <f>IF(收藏进度!A138="","",收藏进度!A138)</f>
        <v>雷矛特种兵</v>
      </c>
      <c r="B138" s="52">
        <f>IF(收藏进度!B138="","",收藏进度!B138)</f>
        <v>4</v>
      </c>
      <c r="C138" s="52" t="str">
        <f t="shared" si="2"/>
        <v/>
      </c>
      <c r="D138" s="52" t="str">
        <f>IF(AND(COUNTIF(德鲁伊卡组!A:C,"# 2x ("&amp;K138&amp;") "&amp;A138)+COUNTIF(猎人卡组!A:C,"# 2x ("&amp;K138&amp;") "&amp;A138)+COUNTIF(法师卡组!A:C,"# 2x ("&amp;K138&amp;") "&amp;A138)+COUNTIF(圣骑士卡组!A:C,"# 2x ("&amp;K138&amp;") "&amp;A138)+COUNTIF(牧师卡组!A:C,"# 2x ("&amp;K138&amp;") "&amp;A138)+COUNTIF(潜行者卡组!A:C,"# 2x ("&amp;K138&amp;") "&amp;A138)+COUNTIF(萨满祭司卡组!A:C,"# 2x ("&amp;K138&amp;") "&amp;A138)+COUNTIF(术士卡组!A:C,"# 2x ("&amp;K138&amp;") "&amp;A138)+COUNTIF(战士卡组!A:C,"# 2x ("&amp;K138&amp;") "&amp;A138)=0,COUNTIF(单卡排行!A:J,A138)=0),IF(AND(COUNTIF(德鲁伊卡组!A:C,"# 1x ("&amp;K138&amp;") "&amp;A138)+COUNTIF(猎人卡组!A:C,"# 1x ("&amp;K138&amp;") "&amp;A138)+COUNTIF(法师卡组!A:C,"# 1x ("&amp;K138&amp;") "&amp;A138)+COUNTIF(圣骑士卡组!A:C,"# 1x ("&amp;K138&amp;") "&amp;A138)+COUNTIF(牧师卡组!A:C,"# 1x ("&amp;K138&amp;") "&amp;A138)+COUNTIF(潜行者卡组!A:C,"# 1x ("&amp;K138&amp;") "&amp;A138)+COUNTIF(萨满祭司卡组!A:C,"# 1x ("&amp;K138&amp;") "&amp;A138)+COUNTIF(术士卡组!A:C,"# 1x ("&amp;K138&amp;") "&amp;A138)+COUNTIF(战士卡组!A:C,"# 1x ("&amp;K138&amp;") "&amp;A138)=0,COUNTIF(单卡排行!A:J,A138&amp;"★")=0),"",1),2)</f>
        <v/>
      </c>
      <c r="E138" s="53" t="str">
        <f>IF(收藏进度!E138="","",收藏进度!E138)</f>
        <v>基本</v>
      </c>
      <c r="F138" s="53" t="str">
        <f>IF(收藏进度!F138="","",收藏进度!F138)</f>
        <v/>
      </c>
      <c r="G138" s="53" t="str">
        <f>IF(收藏进度!G138="","",收藏进度!G138)</f>
        <v>中立</v>
      </c>
      <c r="H138" s="53" t="str">
        <f>IF(收藏进度!H138="","",收藏进度!H138)</f>
        <v>基础</v>
      </c>
      <c r="I138" s="53" t="str">
        <f>IF(收藏进度!I138="","",收藏进度!I138)</f>
        <v>随从</v>
      </c>
      <c r="J138" s="53" t="str">
        <f>IF(收藏进度!J138="","",收藏进度!J138)</f>
        <v/>
      </c>
      <c r="K138" s="53">
        <f>IF(收藏进度!K138="","",收藏进度!K138)</f>
        <v>5</v>
      </c>
      <c r="L138" s="53">
        <f>IF(收藏进度!L138="","",收藏进度!L138)</f>
        <v>4</v>
      </c>
      <c r="M138" s="53">
        <f>IF(收藏进度!M138="","",收藏进度!M138)</f>
        <v>2</v>
      </c>
      <c r="N138" s="54" t="str">
        <f>IF(收藏进度!N138="","",收藏进度!N138)</f>
        <v>战吼：造成2点伤害。</v>
      </c>
    </row>
    <row r="139" spans="1:14" x14ac:dyDescent="0.15">
      <c r="A139" s="52" t="str">
        <f>IF(收藏进度!A139="","",收藏进度!A139)</f>
        <v>霜狼督军</v>
      </c>
      <c r="B139" s="52">
        <f>IF(收藏进度!B139="","",收藏进度!B139)</f>
        <v>4</v>
      </c>
      <c r="C139" s="52" t="str">
        <f t="shared" si="2"/>
        <v/>
      </c>
      <c r="D139" s="52" t="str">
        <f>IF(AND(COUNTIF(德鲁伊卡组!A:C,"# 2x ("&amp;K139&amp;") "&amp;A139)+COUNTIF(猎人卡组!A:C,"# 2x ("&amp;K139&amp;") "&amp;A139)+COUNTIF(法师卡组!A:C,"# 2x ("&amp;K139&amp;") "&amp;A139)+COUNTIF(圣骑士卡组!A:C,"# 2x ("&amp;K139&amp;") "&amp;A139)+COUNTIF(牧师卡组!A:C,"# 2x ("&amp;K139&amp;") "&amp;A139)+COUNTIF(潜行者卡组!A:C,"# 2x ("&amp;K139&amp;") "&amp;A139)+COUNTIF(萨满祭司卡组!A:C,"# 2x ("&amp;K139&amp;") "&amp;A139)+COUNTIF(术士卡组!A:C,"# 2x ("&amp;K139&amp;") "&amp;A139)+COUNTIF(战士卡组!A:C,"# 2x ("&amp;K139&amp;") "&amp;A139)=0,COUNTIF(单卡排行!A:J,A139)=0),IF(AND(COUNTIF(德鲁伊卡组!A:C,"# 1x ("&amp;K139&amp;") "&amp;A139)+COUNTIF(猎人卡组!A:C,"# 1x ("&amp;K139&amp;") "&amp;A139)+COUNTIF(法师卡组!A:C,"# 1x ("&amp;K139&amp;") "&amp;A139)+COUNTIF(圣骑士卡组!A:C,"# 1x ("&amp;K139&amp;") "&amp;A139)+COUNTIF(牧师卡组!A:C,"# 1x ("&amp;K139&amp;") "&amp;A139)+COUNTIF(潜行者卡组!A:C,"# 1x ("&amp;K139&amp;") "&amp;A139)+COUNTIF(萨满祭司卡组!A:C,"# 1x ("&amp;K139&amp;") "&amp;A139)+COUNTIF(术士卡组!A:C,"# 1x ("&amp;K139&amp;") "&amp;A139)+COUNTIF(战士卡组!A:C,"# 1x ("&amp;K139&amp;") "&amp;A139)=0,COUNTIF(单卡排行!A:J,A139&amp;"★")=0),"",1),2)</f>
        <v/>
      </c>
      <c r="E139" s="53" t="str">
        <f>IF(收藏进度!E139="","",收藏进度!E139)</f>
        <v>基本</v>
      </c>
      <c r="F139" s="53" t="str">
        <f>IF(收藏进度!F139="","",收藏进度!F139)</f>
        <v/>
      </c>
      <c r="G139" s="53" t="str">
        <f>IF(收藏进度!G139="","",收藏进度!G139)</f>
        <v>中立</v>
      </c>
      <c r="H139" s="53" t="str">
        <f>IF(收藏进度!H139="","",收藏进度!H139)</f>
        <v>基础</v>
      </c>
      <c r="I139" s="53" t="str">
        <f>IF(收藏进度!I139="","",收藏进度!I139)</f>
        <v>随从</v>
      </c>
      <c r="J139" s="53" t="str">
        <f>IF(收藏进度!J139="","",收藏进度!J139)</f>
        <v/>
      </c>
      <c r="K139" s="53">
        <f>IF(收藏进度!K139="","",收藏进度!K139)</f>
        <v>5</v>
      </c>
      <c r="L139" s="53">
        <f>IF(收藏进度!L139="","",收藏进度!L139)</f>
        <v>4</v>
      </c>
      <c r="M139" s="53">
        <f>IF(收藏进度!M139="","",收藏进度!M139)</f>
        <v>4</v>
      </c>
      <c r="N139" s="54" t="str">
        <f>IF(收藏进度!N139="","",收藏进度!N139)</f>
        <v>战吼：战场上每有一个其他友方随从，便获得+1/+1。</v>
      </c>
    </row>
    <row r="140" spans="1:14" x14ac:dyDescent="0.15">
      <c r="A140" s="52" t="str">
        <f>IF(收藏进度!A140="","",收藏进度!A140)</f>
        <v>夜刃刺客</v>
      </c>
      <c r="B140" s="52">
        <f>IF(收藏进度!B140="","",收藏进度!B140)</f>
        <v>4</v>
      </c>
      <c r="C140" s="52" t="str">
        <f t="shared" si="2"/>
        <v/>
      </c>
      <c r="D140" s="52" t="str">
        <f>IF(AND(COUNTIF(德鲁伊卡组!A:C,"# 2x ("&amp;K140&amp;") "&amp;A140)+COUNTIF(猎人卡组!A:C,"# 2x ("&amp;K140&amp;") "&amp;A140)+COUNTIF(法师卡组!A:C,"# 2x ("&amp;K140&amp;") "&amp;A140)+COUNTIF(圣骑士卡组!A:C,"# 2x ("&amp;K140&amp;") "&amp;A140)+COUNTIF(牧师卡组!A:C,"# 2x ("&amp;K140&amp;") "&amp;A140)+COUNTIF(潜行者卡组!A:C,"# 2x ("&amp;K140&amp;") "&amp;A140)+COUNTIF(萨满祭司卡组!A:C,"# 2x ("&amp;K140&amp;") "&amp;A140)+COUNTIF(术士卡组!A:C,"# 2x ("&amp;K140&amp;") "&amp;A140)+COUNTIF(战士卡组!A:C,"# 2x ("&amp;K140&amp;") "&amp;A140)=0,COUNTIF(单卡排行!A:J,A140)=0),IF(AND(COUNTIF(德鲁伊卡组!A:C,"# 1x ("&amp;K140&amp;") "&amp;A140)+COUNTIF(猎人卡组!A:C,"# 1x ("&amp;K140&amp;") "&amp;A140)+COUNTIF(法师卡组!A:C,"# 1x ("&amp;K140&amp;") "&amp;A140)+COUNTIF(圣骑士卡组!A:C,"# 1x ("&amp;K140&amp;") "&amp;A140)+COUNTIF(牧师卡组!A:C,"# 1x ("&amp;K140&amp;") "&amp;A140)+COUNTIF(潜行者卡组!A:C,"# 1x ("&amp;K140&amp;") "&amp;A140)+COUNTIF(萨满祭司卡组!A:C,"# 1x ("&amp;K140&amp;") "&amp;A140)+COUNTIF(术士卡组!A:C,"# 1x ("&amp;K140&amp;") "&amp;A140)+COUNTIF(战士卡组!A:C,"# 1x ("&amp;K140&amp;") "&amp;A140)=0,COUNTIF(单卡排行!A:J,A140&amp;"★")=0),"",1),2)</f>
        <v/>
      </c>
      <c r="E140" s="53" t="str">
        <f>IF(收藏进度!E140="","",收藏进度!E140)</f>
        <v>基本</v>
      </c>
      <c r="F140" s="53" t="str">
        <f>IF(收藏进度!F140="","",收藏进度!F140)</f>
        <v/>
      </c>
      <c r="G140" s="53" t="str">
        <f>IF(收藏进度!G140="","",收藏进度!G140)</f>
        <v>中立</v>
      </c>
      <c r="H140" s="53" t="str">
        <f>IF(收藏进度!H140="","",收藏进度!H140)</f>
        <v>基础</v>
      </c>
      <c r="I140" s="53" t="str">
        <f>IF(收藏进度!I140="","",收藏进度!I140)</f>
        <v>随从</v>
      </c>
      <c r="J140" s="53" t="str">
        <f>IF(收藏进度!J140="","",收藏进度!J140)</f>
        <v/>
      </c>
      <c r="K140" s="53">
        <f>IF(收藏进度!K140="","",收藏进度!K140)</f>
        <v>5</v>
      </c>
      <c r="L140" s="53">
        <f>IF(收藏进度!L140="","",收藏进度!L140)</f>
        <v>4</v>
      </c>
      <c r="M140" s="53">
        <f>IF(收藏进度!M140="","",收藏进度!M140)</f>
        <v>4</v>
      </c>
      <c r="N140" s="54" t="str">
        <f>IF(收藏进度!N140="","",收藏进度!N140)</f>
        <v>战吼：对敌方英雄造成3点伤害。</v>
      </c>
    </row>
    <row r="141" spans="1:14" x14ac:dyDescent="0.15">
      <c r="A141" s="52" t="str">
        <f>IF(收藏进度!A141="","",收藏进度!A141)</f>
        <v>大法师</v>
      </c>
      <c r="B141" s="52">
        <f>IF(收藏进度!B141="","",收藏进度!B141)</f>
        <v>4</v>
      </c>
      <c r="C141" s="52" t="str">
        <f t="shared" si="2"/>
        <v/>
      </c>
      <c r="D141" s="52" t="str">
        <f>IF(AND(COUNTIF(德鲁伊卡组!A:C,"# 2x ("&amp;K141&amp;") "&amp;A141)+COUNTIF(猎人卡组!A:C,"# 2x ("&amp;K141&amp;") "&amp;A141)+COUNTIF(法师卡组!A:C,"# 2x ("&amp;K141&amp;") "&amp;A141)+COUNTIF(圣骑士卡组!A:C,"# 2x ("&amp;K141&amp;") "&amp;A141)+COUNTIF(牧师卡组!A:C,"# 2x ("&amp;K141&amp;") "&amp;A141)+COUNTIF(潜行者卡组!A:C,"# 2x ("&amp;K141&amp;") "&amp;A141)+COUNTIF(萨满祭司卡组!A:C,"# 2x ("&amp;K141&amp;") "&amp;A141)+COUNTIF(术士卡组!A:C,"# 2x ("&amp;K141&amp;") "&amp;A141)+COUNTIF(战士卡组!A:C,"# 2x ("&amp;K141&amp;") "&amp;A141)=0,COUNTIF(单卡排行!A:J,A141)=0),IF(AND(COUNTIF(德鲁伊卡组!A:C,"# 1x ("&amp;K141&amp;") "&amp;A141)+COUNTIF(猎人卡组!A:C,"# 1x ("&amp;K141&amp;") "&amp;A141)+COUNTIF(法师卡组!A:C,"# 1x ("&amp;K141&amp;") "&amp;A141)+COUNTIF(圣骑士卡组!A:C,"# 1x ("&amp;K141&amp;") "&amp;A141)+COUNTIF(牧师卡组!A:C,"# 1x ("&amp;K141&amp;") "&amp;A141)+COUNTIF(潜行者卡组!A:C,"# 1x ("&amp;K141&amp;") "&amp;A141)+COUNTIF(萨满祭司卡组!A:C,"# 1x ("&amp;K141&amp;") "&amp;A141)+COUNTIF(术士卡组!A:C,"# 1x ("&amp;K141&amp;") "&amp;A141)+COUNTIF(战士卡组!A:C,"# 1x ("&amp;K141&amp;") "&amp;A141)=0,COUNTIF(单卡排行!A:J,A141&amp;"★")=0),"",1),2)</f>
        <v/>
      </c>
      <c r="E141" s="53" t="str">
        <f>IF(收藏进度!E141="","",收藏进度!E141)</f>
        <v>基本</v>
      </c>
      <c r="F141" s="53" t="str">
        <f>IF(收藏进度!F141="","",收藏进度!F141)</f>
        <v/>
      </c>
      <c r="G141" s="53" t="str">
        <f>IF(收藏进度!G141="","",收藏进度!G141)</f>
        <v>中立</v>
      </c>
      <c r="H141" s="53" t="str">
        <f>IF(收藏进度!H141="","",收藏进度!H141)</f>
        <v>基础</v>
      </c>
      <c r="I141" s="53" t="str">
        <f>IF(收藏进度!I141="","",收藏进度!I141)</f>
        <v>随从</v>
      </c>
      <c r="J141" s="53" t="str">
        <f>IF(收藏进度!J141="","",收藏进度!J141)</f>
        <v/>
      </c>
      <c r="K141" s="53">
        <f>IF(收藏进度!K141="","",收藏进度!K141)</f>
        <v>6</v>
      </c>
      <c r="L141" s="53">
        <f>IF(收藏进度!L141="","",收藏进度!L141)</f>
        <v>4</v>
      </c>
      <c r="M141" s="53">
        <f>IF(收藏进度!M141="","",收藏进度!M141)</f>
        <v>7</v>
      </c>
      <c r="N141" s="54" t="str">
        <f>IF(收藏进度!N141="","",收藏进度!N141)</f>
        <v>法术伤害+1</v>
      </c>
    </row>
    <row r="142" spans="1:14" x14ac:dyDescent="0.15">
      <c r="A142" s="52" t="str">
        <f>IF(收藏进度!A142="","",收藏进度!A142)</f>
        <v>竞技场主宰</v>
      </c>
      <c r="B142" s="52">
        <f>IF(收藏进度!B142="","",收藏进度!B142)</f>
        <v>3</v>
      </c>
      <c r="C142" s="52" t="str">
        <f t="shared" si="2"/>
        <v/>
      </c>
      <c r="D142" s="52" t="str">
        <f>IF(AND(COUNTIF(德鲁伊卡组!A:C,"# 2x ("&amp;K142&amp;") "&amp;A142)+COUNTIF(猎人卡组!A:C,"# 2x ("&amp;K142&amp;") "&amp;A142)+COUNTIF(法师卡组!A:C,"# 2x ("&amp;K142&amp;") "&amp;A142)+COUNTIF(圣骑士卡组!A:C,"# 2x ("&amp;K142&amp;") "&amp;A142)+COUNTIF(牧师卡组!A:C,"# 2x ("&amp;K142&amp;") "&amp;A142)+COUNTIF(潜行者卡组!A:C,"# 2x ("&amp;K142&amp;") "&amp;A142)+COUNTIF(萨满祭司卡组!A:C,"# 2x ("&amp;K142&amp;") "&amp;A142)+COUNTIF(术士卡组!A:C,"# 2x ("&amp;K142&amp;") "&amp;A142)+COUNTIF(战士卡组!A:C,"# 2x ("&amp;K142&amp;") "&amp;A142)=0,COUNTIF(单卡排行!A:J,A142)=0),IF(AND(COUNTIF(德鲁伊卡组!A:C,"# 1x ("&amp;K142&amp;") "&amp;A142)+COUNTIF(猎人卡组!A:C,"# 1x ("&amp;K142&amp;") "&amp;A142)+COUNTIF(法师卡组!A:C,"# 1x ("&amp;K142&amp;") "&amp;A142)+COUNTIF(圣骑士卡组!A:C,"# 1x ("&amp;K142&amp;") "&amp;A142)+COUNTIF(牧师卡组!A:C,"# 1x ("&amp;K142&amp;") "&amp;A142)+COUNTIF(潜行者卡组!A:C,"# 1x ("&amp;K142&amp;") "&amp;A142)+COUNTIF(萨满祭司卡组!A:C,"# 1x ("&amp;K142&amp;") "&amp;A142)+COUNTIF(术士卡组!A:C,"# 1x ("&amp;K142&amp;") "&amp;A142)+COUNTIF(战士卡组!A:C,"# 1x ("&amp;K142&amp;") "&amp;A142)=0,COUNTIF(单卡排行!A:J,A142&amp;"★")=0),"",1),2)</f>
        <v/>
      </c>
      <c r="E142" s="53" t="str">
        <f>IF(收藏进度!E142="","",收藏进度!E142)</f>
        <v>基本</v>
      </c>
      <c r="F142" s="53" t="str">
        <f>IF(收藏进度!F142="","",收藏进度!F142)</f>
        <v/>
      </c>
      <c r="G142" s="53" t="str">
        <f>IF(收藏进度!G142="","",收藏进度!G142)</f>
        <v>中立</v>
      </c>
      <c r="H142" s="53" t="str">
        <f>IF(收藏进度!H142="","",收藏进度!H142)</f>
        <v>基础</v>
      </c>
      <c r="I142" s="53" t="str">
        <f>IF(收藏进度!I142="","",收藏进度!I142)</f>
        <v>随从</v>
      </c>
      <c r="J142" s="53" t="str">
        <f>IF(收藏进度!J142="","",收藏进度!J142)</f>
        <v/>
      </c>
      <c r="K142" s="53">
        <f>IF(收藏进度!K142="","",收藏进度!K142)</f>
        <v>6</v>
      </c>
      <c r="L142" s="53">
        <f>IF(收藏进度!L142="","",收藏进度!L142)</f>
        <v>6</v>
      </c>
      <c r="M142" s="53">
        <f>IF(收藏进度!M142="","",收藏进度!M142)</f>
        <v>5</v>
      </c>
      <c r="N142" s="54" t="str">
        <f>IF(收藏进度!N142="","",收藏进度!N142)</f>
        <v>嘲讽</v>
      </c>
    </row>
    <row r="143" spans="1:14" x14ac:dyDescent="0.15">
      <c r="A143" s="52" t="str">
        <f>IF(收藏进度!A143="","",收藏进度!A143)</f>
        <v>鲁莽火箭兵</v>
      </c>
      <c r="B143" s="52">
        <f>IF(收藏进度!B143="","",收藏进度!B143)</f>
        <v>4</v>
      </c>
      <c r="C143" s="52" t="str">
        <f t="shared" si="2"/>
        <v/>
      </c>
      <c r="D143" s="52" t="str">
        <f>IF(AND(COUNTIF(德鲁伊卡组!A:C,"# 2x ("&amp;K143&amp;") "&amp;A143)+COUNTIF(猎人卡组!A:C,"# 2x ("&amp;K143&amp;") "&amp;A143)+COUNTIF(法师卡组!A:C,"# 2x ("&amp;K143&amp;") "&amp;A143)+COUNTIF(圣骑士卡组!A:C,"# 2x ("&amp;K143&amp;") "&amp;A143)+COUNTIF(牧师卡组!A:C,"# 2x ("&amp;K143&amp;") "&amp;A143)+COUNTIF(潜行者卡组!A:C,"# 2x ("&amp;K143&amp;") "&amp;A143)+COUNTIF(萨满祭司卡组!A:C,"# 2x ("&amp;K143&amp;") "&amp;A143)+COUNTIF(术士卡组!A:C,"# 2x ("&amp;K143&amp;") "&amp;A143)+COUNTIF(战士卡组!A:C,"# 2x ("&amp;K143&amp;") "&amp;A143)=0,COUNTIF(单卡排行!A:J,A143)=0),IF(AND(COUNTIF(德鲁伊卡组!A:C,"# 1x ("&amp;K143&amp;") "&amp;A143)+COUNTIF(猎人卡组!A:C,"# 1x ("&amp;K143&amp;") "&amp;A143)+COUNTIF(法师卡组!A:C,"# 1x ("&amp;K143&amp;") "&amp;A143)+COUNTIF(圣骑士卡组!A:C,"# 1x ("&amp;K143&amp;") "&amp;A143)+COUNTIF(牧师卡组!A:C,"# 1x ("&amp;K143&amp;") "&amp;A143)+COUNTIF(潜行者卡组!A:C,"# 1x ("&amp;K143&amp;") "&amp;A143)+COUNTIF(萨满祭司卡组!A:C,"# 1x ("&amp;K143&amp;") "&amp;A143)+COUNTIF(术士卡组!A:C,"# 1x ("&amp;K143&amp;") "&amp;A143)+COUNTIF(战士卡组!A:C,"# 1x ("&amp;K143&amp;") "&amp;A143)=0,COUNTIF(单卡排行!A:J,A143&amp;"★")=0),"",1),2)</f>
        <v/>
      </c>
      <c r="E143" s="53" t="str">
        <f>IF(收藏进度!E143="","",收藏进度!E143)</f>
        <v>基本</v>
      </c>
      <c r="F143" s="53" t="str">
        <f>IF(收藏进度!F143="","",收藏进度!F143)</f>
        <v/>
      </c>
      <c r="G143" s="53" t="str">
        <f>IF(收藏进度!G143="","",收藏进度!G143)</f>
        <v>中立</v>
      </c>
      <c r="H143" s="53" t="str">
        <f>IF(收藏进度!H143="","",收藏进度!H143)</f>
        <v>基础</v>
      </c>
      <c r="I143" s="53" t="str">
        <f>IF(收藏进度!I143="","",收藏进度!I143)</f>
        <v>随从</v>
      </c>
      <c r="J143" s="53" t="str">
        <f>IF(收藏进度!J143="","",收藏进度!J143)</f>
        <v/>
      </c>
      <c r="K143" s="53">
        <f>IF(收藏进度!K143="","",收藏进度!K143)</f>
        <v>6</v>
      </c>
      <c r="L143" s="53">
        <f>IF(收藏进度!L143="","",收藏进度!L143)</f>
        <v>5</v>
      </c>
      <c r="M143" s="53">
        <f>IF(收藏进度!M143="","",收藏进度!M143)</f>
        <v>2</v>
      </c>
      <c r="N143" s="54" t="str">
        <f>IF(收藏进度!N143="","",收藏进度!N143)</f>
        <v>冲锋</v>
      </c>
    </row>
    <row r="144" spans="1:14" x14ac:dyDescent="0.15">
      <c r="A144" s="52" t="str">
        <f>IF(收藏进度!A144="","",收藏进度!A144)</f>
        <v>石拳食人魔</v>
      </c>
      <c r="B144" s="52">
        <f>IF(收藏进度!B144="","",收藏进度!B144)</f>
        <v>4</v>
      </c>
      <c r="C144" s="52" t="str">
        <f t="shared" si="2"/>
        <v/>
      </c>
      <c r="D144" s="52" t="str">
        <f>IF(AND(COUNTIF(德鲁伊卡组!A:C,"# 2x ("&amp;K144&amp;") "&amp;A144)+COUNTIF(猎人卡组!A:C,"# 2x ("&amp;K144&amp;") "&amp;A144)+COUNTIF(法师卡组!A:C,"# 2x ("&amp;K144&amp;") "&amp;A144)+COUNTIF(圣骑士卡组!A:C,"# 2x ("&amp;K144&amp;") "&amp;A144)+COUNTIF(牧师卡组!A:C,"# 2x ("&amp;K144&amp;") "&amp;A144)+COUNTIF(潜行者卡组!A:C,"# 2x ("&amp;K144&amp;") "&amp;A144)+COUNTIF(萨满祭司卡组!A:C,"# 2x ("&amp;K144&amp;") "&amp;A144)+COUNTIF(术士卡组!A:C,"# 2x ("&amp;K144&amp;") "&amp;A144)+COUNTIF(战士卡组!A:C,"# 2x ("&amp;K144&amp;") "&amp;A144)=0,COUNTIF(单卡排行!A:J,A144)=0),IF(AND(COUNTIF(德鲁伊卡组!A:C,"# 1x ("&amp;K144&amp;") "&amp;A144)+COUNTIF(猎人卡组!A:C,"# 1x ("&amp;K144&amp;") "&amp;A144)+COUNTIF(法师卡组!A:C,"# 1x ("&amp;K144&amp;") "&amp;A144)+COUNTIF(圣骑士卡组!A:C,"# 1x ("&amp;K144&amp;") "&amp;A144)+COUNTIF(牧师卡组!A:C,"# 1x ("&amp;K144&amp;") "&amp;A144)+COUNTIF(潜行者卡组!A:C,"# 1x ("&amp;K144&amp;") "&amp;A144)+COUNTIF(萨满祭司卡组!A:C,"# 1x ("&amp;K144&amp;") "&amp;A144)+COUNTIF(术士卡组!A:C,"# 1x ("&amp;K144&amp;") "&amp;A144)+COUNTIF(战士卡组!A:C,"# 1x ("&amp;K144&amp;") "&amp;A144)=0,COUNTIF(单卡排行!A:J,A144&amp;"★")=0),"",1),2)</f>
        <v/>
      </c>
      <c r="E144" s="53" t="str">
        <f>IF(收藏进度!E144="","",收藏进度!E144)</f>
        <v>基本</v>
      </c>
      <c r="F144" s="53" t="str">
        <f>IF(收藏进度!F144="","",收藏进度!F144)</f>
        <v/>
      </c>
      <c r="G144" s="53" t="str">
        <f>IF(收藏进度!G144="","",收藏进度!G144)</f>
        <v>中立</v>
      </c>
      <c r="H144" s="53" t="str">
        <f>IF(收藏进度!H144="","",收藏进度!H144)</f>
        <v>基础</v>
      </c>
      <c r="I144" s="53" t="str">
        <f>IF(收藏进度!I144="","",收藏进度!I144)</f>
        <v>随从</v>
      </c>
      <c r="J144" s="53" t="str">
        <f>IF(收藏进度!J144="","",收藏进度!J144)</f>
        <v/>
      </c>
      <c r="K144" s="53">
        <f>IF(收藏进度!K144="","",收藏进度!K144)</f>
        <v>6</v>
      </c>
      <c r="L144" s="53">
        <f>IF(收藏进度!L144="","",收藏进度!L144)</f>
        <v>6</v>
      </c>
      <c r="M144" s="53">
        <f>IF(收藏进度!M144="","",收藏进度!M144)</f>
        <v>7</v>
      </c>
      <c r="N144" s="54" t="str">
        <f>IF(收藏进度!N144="","",收藏进度!N144)</f>
        <v/>
      </c>
    </row>
    <row r="145" spans="1:14" x14ac:dyDescent="0.15">
      <c r="A145" s="52" t="str">
        <f>IF(收藏进度!A145="","",收藏进度!A145)</f>
        <v>暴风城勇士</v>
      </c>
      <c r="B145" s="52">
        <f>IF(收藏进度!B145="","",收藏进度!B145)</f>
        <v>4</v>
      </c>
      <c r="C145" s="52" t="str">
        <f t="shared" si="2"/>
        <v/>
      </c>
      <c r="D145" s="52">
        <f>IF(AND(COUNTIF(德鲁伊卡组!A:C,"# 2x ("&amp;K145&amp;") "&amp;A145)+COUNTIF(猎人卡组!A:C,"# 2x ("&amp;K145&amp;") "&amp;A145)+COUNTIF(法师卡组!A:C,"# 2x ("&amp;K145&amp;") "&amp;A145)+COUNTIF(圣骑士卡组!A:C,"# 2x ("&amp;K145&amp;") "&amp;A145)+COUNTIF(牧师卡组!A:C,"# 2x ("&amp;K145&amp;") "&amp;A145)+COUNTIF(潜行者卡组!A:C,"# 2x ("&amp;K145&amp;") "&amp;A145)+COUNTIF(萨满祭司卡组!A:C,"# 2x ("&amp;K145&amp;") "&amp;A145)+COUNTIF(术士卡组!A:C,"# 2x ("&amp;K145&amp;") "&amp;A145)+COUNTIF(战士卡组!A:C,"# 2x ("&amp;K145&amp;") "&amp;A145)=0,COUNTIF(单卡排行!A:J,A145)=0),IF(AND(COUNTIF(德鲁伊卡组!A:C,"# 1x ("&amp;K145&amp;") "&amp;A145)+COUNTIF(猎人卡组!A:C,"# 1x ("&amp;K145&amp;") "&amp;A145)+COUNTIF(法师卡组!A:C,"# 1x ("&amp;K145&amp;") "&amp;A145)+COUNTIF(圣骑士卡组!A:C,"# 1x ("&amp;K145&amp;") "&amp;A145)+COUNTIF(牧师卡组!A:C,"# 1x ("&amp;K145&amp;") "&amp;A145)+COUNTIF(潜行者卡组!A:C,"# 1x ("&amp;K145&amp;") "&amp;A145)+COUNTIF(萨满祭司卡组!A:C,"# 1x ("&amp;K145&amp;") "&amp;A145)+COUNTIF(术士卡组!A:C,"# 1x ("&amp;K145&amp;") "&amp;A145)+COUNTIF(战士卡组!A:C,"# 1x ("&amp;K145&amp;") "&amp;A145)=0,COUNTIF(单卡排行!A:J,A145&amp;"★")=0),"",1),2)</f>
        <v>2</v>
      </c>
      <c r="E145" s="53" t="str">
        <f>IF(收藏进度!E145="","",收藏进度!E145)</f>
        <v>基本</v>
      </c>
      <c r="F145" s="53" t="str">
        <f>IF(收藏进度!F145="","",收藏进度!F145)</f>
        <v/>
      </c>
      <c r="G145" s="53" t="str">
        <f>IF(收藏进度!G145="","",收藏进度!G145)</f>
        <v>中立</v>
      </c>
      <c r="H145" s="53" t="str">
        <f>IF(收藏进度!H145="","",收藏进度!H145)</f>
        <v>基础</v>
      </c>
      <c r="I145" s="53" t="str">
        <f>IF(收藏进度!I145="","",收藏进度!I145)</f>
        <v>随从</v>
      </c>
      <c r="J145" s="53" t="str">
        <f>IF(收藏进度!J145="","",收藏进度!J145)</f>
        <v/>
      </c>
      <c r="K145" s="53">
        <f>IF(收藏进度!K145="","",收藏进度!K145)</f>
        <v>7</v>
      </c>
      <c r="L145" s="53">
        <f>IF(收藏进度!L145="","",收藏进度!L145)</f>
        <v>6</v>
      </c>
      <c r="M145" s="53">
        <f>IF(收藏进度!M145="","",收藏进度!M145)</f>
        <v>6</v>
      </c>
      <c r="N145" s="54" t="str">
        <f>IF(收藏进度!N145="","",收藏进度!N145)</f>
        <v>你的其他随从获得+1/+1。</v>
      </c>
    </row>
    <row r="146" spans="1:14" x14ac:dyDescent="0.15">
      <c r="A146" s="52" t="str">
        <f>IF(收藏进度!A146="","",收藏进度!A146)</f>
        <v>熔火恶犬</v>
      </c>
      <c r="B146" s="52">
        <f>IF(收藏进度!B146="","",收藏进度!B146)</f>
        <v>4</v>
      </c>
      <c r="C146" s="52" t="str">
        <f t="shared" si="2"/>
        <v/>
      </c>
      <c r="D146" s="52" t="str">
        <f>IF(AND(COUNTIF(德鲁伊卡组!A:C,"# 2x ("&amp;K146&amp;") "&amp;A146)+COUNTIF(猎人卡组!A:C,"# 2x ("&amp;K146&amp;") "&amp;A146)+COUNTIF(法师卡组!A:C,"# 2x ("&amp;K146&amp;") "&amp;A146)+COUNTIF(圣骑士卡组!A:C,"# 2x ("&amp;K146&amp;") "&amp;A146)+COUNTIF(牧师卡组!A:C,"# 2x ("&amp;K146&amp;") "&amp;A146)+COUNTIF(潜行者卡组!A:C,"# 2x ("&amp;K146&amp;") "&amp;A146)+COUNTIF(萨满祭司卡组!A:C,"# 2x ("&amp;K146&amp;") "&amp;A146)+COUNTIF(术士卡组!A:C,"# 2x ("&amp;K146&amp;") "&amp;A146)+COUNTIF(战士卡组!A:C,"# 2x ("&amp;K146&amp;") "&amp;A146)=0,COUNTIF(单卡排行!A:J,A146)=0),IF(AND(COUNTIF(德鲁伊卡组!A:C,"# 1x ("&amp;K146&amp;") "&amp;A146)+COUNTIF(猎人卡组!A:C,"# 1x ("&amp;K146&amp;") "&amp;A146)+COUNTIF(法师卡组!A:C,"# 1x ("&amp;K146&amp;") "&amp;A146)+COUNTIF(圣骑士卡组!A:C,"# 1x ("&amp;K146&amp;") "&amp;A146)+COUNTIF(牧师卡组!A:C,"# 1x ("&amp;K146&amp;") "&amp;A146)+COUNTIF(潜行者卡组!A:C,"# 1x ("&amp;K146&amp;") "&amp;A146)+COUNTIF(萨满祭司卡组!A:C,"# 1x ("&amp;K146&amp;") "&amp;A146)+COUNTIF(术士卡组!A:C,"# 1x ("&amp;K146&amp;") "&amp;A146)+COUNTIF(战士卡组!A:C,"# 1x ("&amp;K146&amp;") "&amp;A146)=0,COUNTIF(单卡排行!A:J,A146&amp;"★")=0),"",1),2)</f>
        <v/>
      </c>
      <c r="E146" s="53" t="str">
        <f>IF(收藏进度!E146="","",收藏进度!E146)</f>
        <v>基本</v>
      </c>
      <c r="F146" s="53" t="str">
        <f>IF(收藏进度!F146="","",收藏进度!F146)</f>
        <v/>
      </c>
      <c r="G146" s="53" t="str">
        <f>IF(收藏进度!G146="","",收藏进度!G146)</f>
        <v>中立</v>
      </c>
      <c r="H146" s="53" t="str">
        <f>IF(收藏进度!H146="","",收藏进度!H146)</f>
        <v>基础</v>
      </c>
      <c r="I146" s="53" t="str">
        <f>IF(收藏进度!I146="","",收藏进度!I146)</f>
        <v>随从</v>
      </c>
      <c r="J146" s="53" t="str">
        <f>IF(收藏进度!J146="","",收藏进度!J146)</f>
        <v>野兽</v>
      </c>
      <c r="K146" s="53">
        <f>IF(收藏进度!K146="","",收藏进度!K146)</f>
        <v>7</v>
      </c>
      <c r="L146" s="53">
        <f>IF(收藏进度!L146="","",收藏进度!L146)</f>
        <v>9</v>
      </c>
      <c r="M146" s="53">
        <f>IF(收藏进度!M146="","",收藏进度!M146)</f>
        <v>5</v>
      </c>
      <c r="N146" s="54" t="str">
        <f>IF(收藏进度!N146="","",收藏进度!N146)</f>
        <v/>
      </c>
    </row>
    <row r="147" spans="1:14" x14ac:dyDescent="0.15">
      <c r="A147" s="52" t="str">
        <f>IF(收藏进度!A147="","",收藏进度!A147)</f>
        <v>作战傀儡</v>
      </c>
      <c r="B147" s="52">
        <f>IF(收藏进度!B147="","",收藏进度!B147)</f>
        <v>4</v>
      </c>
      <c r="C147" s="52" t="str">
        <f t="shared" si="2"/>
        <v/>
      </c>
      <c r="D147" s="52" t="str">
        <f>IF(AND(COUNTIF(德鲁伊卡组!A:C,"# 2x ("&amp;K147&amp;") "&amp;A147)+COUNTIF(猎人卡组!A:C,"# 2x ("&amp;K147&amp;") "&amp;A147)+COUNTIF(法师卡组!A:C,"# 2x ("&amp;K147&amp;") "&amp;A147)+COUNTIF(圣骑士卡组!A:C,"# 2x ("&amp;K147&amp;") "&amp;A147)+COUNTIF(牧师卡组!A:C,"# 2x ("&amp;K147&amp;") "&amp;A147)+COUNTIF(潜行者卡组!A:C,"# 2x ("&amp;K147&amp;") "&amp;A147)+COUNTIF(萨满祭司卡组!A:C,"# 2x ("&amp;K147&amp;") "&amp;A147)+COUNTIF(术士卡组!A:C,"# 2x ("&amp;K147&amp;") "&amp;A147)+COUNTIF(战士卡组!A:C,"# 2x ("&amp;K147&amp;") "&amp;A147)=0,COUNTIF(单卡排行!A:J,A147)=0),IF(AND(COUNTIF(德鲁伊卡组!A:C,"# 1x ("&amp;K147&amp;") "&amp;A147)+COUNTIF(猎人卡组!A:C,"# 1x ("&amp;K147&amp;") "&amp;A147)+COUNTIF(法师卡组!A:C,"# 1x ("&amp;K147&amp;") "&amp;A147)+COUNTIF(圣骑士卡组!A:C,"# 1x ("&amp;K147&amp;") "&amp;A147)+COUNTIF(牧师卡组!A:C,"# 1x ("&amp;K147&amp;") "&amp;A147)+COUNTIF(潜行者卡组!A:C,"# 1x ("&amp;K147&amp;") "&amp;A147)+COUNTIF(萨满祭司卡组!A:C,"# 1x ("&amp;K147&amp;") "&amp;A147)+COUNTIF(术士卡组!A:C,"# 1x ("&amp;K147&amp;") "&amp;A147)+COUNTIF(战士卡组!A:C,"# 1x ("&amp;K147&amp;") "&amp;A147)=0,COUNTIF(单卡排行!A:J,A147&amp;"★")=0),"",1),2)</f>
        <v/>
      </c>
      <c r="E147" s="53" t="str">
        <f>IF(收藏进度!E147="","",收藏进度!E147)</f>
        <v>基本</v>
      </c>
      <c r="F147" s="53" t="str">
        <f>IF(收藏进度!F147="","",收藏进度!F147)</f>
        <v/>
      </c>
      <c r="G147" s="53" t="str">
        <f>IF(收藏进度!G147="","",收藏进度!G147)</f>
        <v>中立</v>
      </c>
      <c r="H147" s="53" t="str">
        <f>IF(收藏进度!H147="","",收藏进度!H147)</f>
        <v>基础</v>
      </c>
      <c r="I147" s="53" t="str">
        <f>IF(收藏进度!I147="","",收藏进度!I147)</f>
        <v>随从</v>
      </c>
      <c r="J147" s="53" t="str">
        <f>IF(收藏进度!J147="","",收藏进度!J147)</f>
        <v/>
      </c>
      <c r="K147" s="53">
        <f>IF(收藏进度!K147="","",收藏进度!K147)</f>
        <v>7</v>
      </c>
      <c r="L147" s="53">
        <f>IF(收藏进度!L147="","",收藏进度!L147)</f>
        <v>7</v>
      </c>
      <c r="M147" s="53">
        <f>IF(收藏进度!M147="","",收藏进度!M147)</f>
        <v>7</v>
      </c>
      <c r="N147" s="54" t="str">
        <f>IF(收藏进度!N147="","",收藏进度!N147)</f>
        <v/>
      </c>
    </row>
    <row r="148" spans="1:14" x14ac:dyDescent="0.15">
      <c r="A148" s="52" t="str">
        <f>IF(收藏进度!A148="","",收藏进度!A148)</f>
        <v>自然平衡</v>
      </c>
      <c r="B148" s="52">
        <f>IF(收藏进度!B148="","",收藏进度!B148)</f>
        <v>2</v>
      </c>
      <c r="C148" s="52" t="str">
        <f t="shared" si="2"/>
        <v/>
      </c>
      <c r="D148" s="52">
        <f>IF(AND(COUNTIF(德鲁伊卡组!A:C,"# 2x ("&amp;K148&amp;") "&amp;A148)+COUNTIF(猎人卡组!A:C,"# 2x ("&amp;K148&amp;") "&amp;A148)+COUNTIF(法师卡组!A:C,"# 2x ("&amp;K148&amp;") "&amp;A148)+COUNTIF(圣骑士卡组!A:C,"# 2x ("&amp;K148&amp;") "&amp;A148)+COUNTIF(牧师卡组!A:C,"# 2x ("&amp;K148&amp;") "&amp;A148)+COUNTIF(潜行者卡组!A:C,"# 2x ("&amp;K148&amp;") "&amp;A148)+COUNTIF(萨满祭司卡组!A:C,"# 2x ("&amp;K148&amp;") "&amp;A148)+COUNTIF(术士卡组!A:C,"# 2x ("&amp;K148&amp;") "&amp;A148)+COUNTIF(战士卡组!A:C,"# 2x ("&amp;K148&amp;") "&amp;A148)=0,COUNTIF(单卡排行!A:J,A148)=0),IF(AND(COUNTIF(德鲁伊卡组!A:C,"# 1x ("&amp;K148&amp;") "&amp;A148)+COUNTIF(猎人卡组!A:C,"# 1x ("&amp;K148&amp;") "&amp;A148)+COUNTIF(法师卡组!A:C,"# 1x ("&amp;K148&amp;") "&amp;A148)+COUNTIF(圣骑士卡组!A:C,"# 1x ("&amp;K148&amp;") "&amp;A148)+COUNTIF(牧师卡组!A:C,"# 1x ("&amp;K148&amp;") "&amp;A148)+COUNTIF(潜行者卡组!A:C,"# 1x ("&amp;K148&amp;") "&amp;A148)+COUNTIF(萨满祭司卡组!A:C,"# 1x ("&amp;K148&amp;") "&amp;A148)+COUNTIF(术士卡组!A:C,"# 1x ("&amp;K148&amp;") "&amp;A148)+COUNTIF(战士卡组!A:C,"# 1x ("&amp;K148&amp;") "&amp;A148)=0,COUNTIF(单卡排行!A:J,A148&amp;"★")=0),"",1),2)</f>
        <v>2</v>
      </c>
      <c r="E148" s="53" t="str">
        <f>IF(收藏进度!E148="","",收藏进度!E148)</f>
        <v>经典</v>
      </c>
      <c r="F148" s="53" t="str">
        <f>IF(收藏进度!F148="","",收藏进度!F148)</f>
        <v/>
      </c>
      <c r="G148" s="53" t="str">
        <f>IF(收藏进度!G148="","",收藏进度!G148)</f>
        <v>德鲁伊</v>
      </c>
      <c r="H148" s="53" t="str">
        <f>IF(收藏进度!H148="","",收藏进度!H148)</f>
        <v>普通</v>
      </c>
      <c r="I148" s="53" t="str">
        <f>IF(收藏进度!I148="","",收藏进度!I148)</f>
        <v>法术</v>
      </c>
      <c r="J148" s="53" t="str">
        <f>IF(收藏进度!J148="","",收藏进度!J148)</f>
        <v/>
      </c>
      <c r="K148" s="53">
        <f>IF(收藏进度!K148="","",收藏进度!K148)</f>
        <v>1</v>
      </c>
      <c r="L148" s="53">
        <f>IF(收藏进度!L148="","",收藏进度!L148)</f>
        <v>0</v>
      </c>
      <c r="M148" s="53">
        <f>IF(收藏进度!M148="","",收藏进度!M148)</f>
        <v>0</v>
      </c>
      <c r="N148" s="54" t="str">
        <f>IF(收藏进度!N148="","",收藏进度!N148)</f>
        <v>消灭一个随从，你的对手抽两张牌。</v>
      </c>
    </row>
    <row r="149" spans="1:14" x14ac:dyDescent="0.15">
      <c r="A149" s="52" t="str">
        <f>IF(收藏进度!A149="","",收藏进度!A149)</f>
        <v>野蛮之击</v>
      </c>
      <c r="B149" s="52">
        <f>IF(收藏进度!B149="","",收藏进度!B149)</f>
        <v>2</v>
      </c>
      <c r="C149" s="52" t="str">
        <f t="shared" si="2"/>
        <v/>
      </c>
      <c r="D149" s="52" t="str">
        <f>IF(AND(COUNTIF(德鲁伊卡组!A:C,"# 2x ("&amp;K149&amp;") "&amp;A149)+COUNTIF(猎人卡组!A:C,"# 2x ("&amp;K149&amp;") "&amp;A149)+COUNTIF(法师卡组!A:C,"# 2x ("&amp;K149&amp;") "&amp;A149)+COUNTIF(圣骑士卡组!A:C,"# 2x ("&amp;K149&amp;") "&amp;A149)+COUNTIF(牧师卡组!A:C,"# 2x ("&amp;K149&amp;") "&amp;A149)+COUNTIF(潜行者卡组!A:C,"# 2x ("&amp;K149&amp;") "&amp;A149)+COUNTIF(萨满祭司卡组!A:C,"# 2x ("&amp;K149&amp;") "&amp;A149)+COUNTIF(术士卡组!A:C,"# 2x ("&amp;K149&amp;") "&amp;A149)+COUNTIF(战士卡组!A:C,"# 2x ("&amp;K149&amp;") "&amp;A149)=0,COUNTIF(单卡排行!A:J,A149)=0),IF(AND(COUNTIF(德鲁伊卡组!A:C,"# 1x ("&amp;K149&amp;") "&amp;A149)+COUNTIF(猎人卡组!A:C,"# 1x ("&amp;K149&amp;") "&amp;A149)+COUNTIF(法师卡组!A:C,"# 1x ("&amp;K149&amp;") "&amp;A149)+COUNTIF(圣骑士卡组!A:C,"# 1x ("&amp;K149&amp;") "&amp;A149)+COUNTIF(牧师卡组!A:C,"# 1x ("&amp;K149&amp;") "&amp;A149)+COUNTIF(潜行者卡组!A:C,"# 1x ("&amp;K149&amp;") "&amp;A149)+COUNTIF(萨满祭司卡组!A:C,"# 1x ("&amp;K149&amp;") "&amp;A149)+COUNTIF(术士卡组!A:C,"# 1x ("&amp;K149&amp;") "&amp;A149)+COUNTIF(战士卡组!A:C,"# 1x ("&amp;K149&amp;") "&amp;A149)=0,COUNTIF(单卡排行!A:J,A149&amp;"★")=0),"",1),2)</f>
        <v/>
      </c>
      <c r="E149" s="53" t="str">
        <f>IF(收藏进度!E149="","",收藏进度!E149)</f>
        <v>经典</v>
      </c>
      <c r="F149" s="53" t="str">
        <f>IF(收藏进度!F149="","",收藏进度!F149)</f>
        <v/>
      </c>
      <c r="G149" s="53" t="str">
        <f>IF(收藏进度!G149="","",收藏进度!G149)</f>
        <v>德鲁伊</v>
      </c>
      <c r="H149" s="53" t="str">
        <f>IF(收藏进度!H149="","",收藏进度!H149)</f>
        <v>稀有</v>
      </c>
      <c r="I149" s="53" t="str">
        <f>IF(收藏进度!I149="","",收藏进度!I149)</f>
        <v>法术</v>
      </c>
      <c r="J149" s="53" t="str">
        <f>IF(收藏进度!J149="","",收藏进度!J149)</f>
        <v/>
      </c>
      <c r="K149" s="53">
        <f>IF(收藏进度!K149="","",收藏进度!K149)</f>
        <v>1</v>
      </c>
      <c r="L149" s="53">
        <f>IF(收藏进度!L149="","",收藏进度!L149)</f>
        <v>0</v>
      </c>
      <c r="M149" s="53">
        <f>IF(收藏进度!M149="","",收藏进度!M149)</f>
        <v>0</v>
      </c>
      <c r="N149" s="54" t="str">
        <f>IF(收藏进度!N149="","",收藏进度!N149)</f>
        <v>对一个随从造成等同于你的英雄攻击力的伤害。</v>
      </c>
    </row>
    <row r="150" spans="1:14" x14ac:dyDescent="0.15">
      <c r="A150" s="52" t="str">
        <f>IF(收藏进度!A150="","",收藏进度!A150)</f>
        <v>愤怒</v>
      </c>
      <c r="B150" s="52">
        <f>IF(收藏进度!B150="","",收藏进度!B150)</f>
        <v>2</v>
      </c>
      <c r="C150" s="52" t="str">
        <f t="shared" si="2"/>
        <v/>
      </c>
      <c r="D150" s="52">
        <f>IF(AND(COUNTIF(德鲁伊卡组!A:C,"# 2x ("&amp;K150&amp;") "&amp;A150)+COUNTIF(猎人卡组!A:C,"# 2x ("&amp;K150&amp;") "&amp;A150)+COUNTIF(法师卡组!A:C,"# 2x ("&amp;K150&amp;") "&amp;A150)+COUNTIF(圣骑士卡组!A:C,"# 2x ("&amp;K150&amp;") "&amp;A150)+COUNTIF(牧师卡组!A:C,"# 2x ("&amp;K150&amp;") "&amp;A150)+COUNTIF(潜行者卡组!A:C,"# 2x ("&amp;K150&amp;") "&amp;A150)+COUNTIF(萨满祭司卡组!A:C,"# 2x ("&amp;K150&amp;") "&amp;A150)+COUNTIF(术士卡组!A:C,"# 2x ("&amp;K150&amp;") "&amp;A150)+COUNTIF(战士卡组!A:C,"# 2x ("&amp;K150&amp;") "&amp;A150)=0,COUNTIF(单卡排行!A:J,A150)=0),IF(AND(COUNTIF(德鲁伊卡组!A:C,"# 1x ("&amp;K150&amp;") "&amp;A150)+COUNTIF(猎人卡组!A:C,"# 1x ("&amp;K150&amp;") "&amp;A150)+COUNTIF(法师卡组!A:C,"# 1x ("&amp;K150&amp;") "&amp;A150)+COUNTIF(圣骑士卡组!A:C,"# 1x ("&amp;K150&amp;") "&amp;A150)+COUNTIF(牧师卡组!A:C,"# 1x ("&amp;K150&amp;") "&amp;A150)+COUNTIF(潜行者卡组!A:C,"# 1x ("&amp;K150&amp;") "&amp;A150)+COUNTIF(萨满祭司卡组!A:C,"# 1x ("&amp;K150&amp;") "&amp;A150)+COUNTIF(术士卡组!A:C,"# 1x ("&amp;K150&amp;") "&amp;A150)+COUNTIF(战士卡组!A:C,"# 1x ("&amp;K150&amp;") "&amp;A150)=0,COUNTIF(单卡排行!A:J,A150&amp;"★")=0),"",1),2)</f>
        <v>2</v>
      </c>
      <c r="E150" s="53" t="str">
        <f>IF(收藏进度!E150="","",收藏进度!E150)</f>
        <v>经典</v>
      </c>
      <c r="F150" s="53" t="str">
        <f>IF(收藏进度!F150="","",收藏进度!F150)</f>
        <v/>
      </c>
      <c r="G150" s="53" t="str">
        <f>IF(收藏进度!G150="","",收藏进度!G150)</f>
        <v>德鲁伊</v>
      </c>
      <c r="H150" s="53" t="str">
        <f>IF(收藏进度!H150="","",收藏进度!H150)</f>
        <v>普通</v>
      </c>
      <c r="I150" s="53" t="str">
        <f>IF(收藏进度!I150="","",收藏进度!I150)</f>
        <v>法术</v>
      </c>
      <c r="J150" s="53" t="str">
        <f>IF(收藏进度!J150="","",收藏进度!J150)</f>
        <v/>
      </c>
      <c r="K150" s="53">
        <f>IF(收藏进度!K150="","",收藏进度!K150)</f>
        <v>2</v>
      </c>
      <c r="L150" s="53">
        <f>IF(收藏进度!L150="","",收藏进度!L150)</f>
        <v>0</v>
      </c>
      <c r="M150" s="53">
        <f>IF(收藏进度!M150="","",收藏进度!M150)</f>
        <v>0</v>
      </c>
      <c r="N150" s="54" t="str">
        <f>IF(收藏进度!N150="","",收藏进度!N150)</f>
        <v>抉择：
对一个随从造成3点伤害；或者造成1点伤害并抽一张牌。</v>
      </c>
    </row>
    <row r="151" spans="1:14" x14ac:dyDescent="0.15">
      <c r="A151" s="52" t="str">
        <f>IF(收藏进度!A151="","",收藏进度!A151)</f>
        <v>野性之力</v>
      </c>
      <c r="B151" s="52">
        <f>IF(收藏进度!B151="","",收藏进度!B151)</f>
        <v>2</v>
      </c>
      <c r="C151" s="52" t="str">
        <f t="shared" si="2"/>
        <v/>
      </c>
      <c r="D151" s="52">
        <f>IF(AND(COUNTIF(德鲁伊卡组!A:C,"# 2x ("&amp;K151&amp;") "&amp;A151)+COUNTIF(猎人卡组!A:C,"# 2x ("&amp;K151&amp;") "&amp;A151)+COUNTIF(法师卡组!A:C,"# 2x ("&amp;K151&amp;") "&amp;A151)+COUNTIF(圣骑士卡组!A:C,"# 2x ("&amp;K151&amp;") "&amp;A151)+COUNTIF(牧师卡组!A:C,"# 2x ("&amp;K151&amp;") "&amp;A151)+COUNTIF(潜行者卡组!A:C,"# 2x ("&amp;K151&amp;") "&amp;A151)+COUNTIF(萨满祭司卡组!A:C,"# 2x ("&amp;K151&amp;") "&amp;A151)+COUNTIF(术士卡组!A:C,"# 2x ("&amp;K151&amp;") "&amp;A151)+COUNTIF(战士卡组!A:C,"# 2x ("&amp;K151&amp;") "&amp;A151)=0,COUNTIF(单卡排行!A:J,A151)=0),IF(AND(COUNTIF(德鲁伊卡组!A:C,"# 1x ("&amp;K151&amp;") "&amp;A151)+COUNTIF(猎人卡组!A:C,"# 1x ("&amp;K151&amp;") "&amp;A151)+COUNTIF(法师卡组!A:C,"# 1x ("&amp;K151&amp;") "&amp;A151)+COUNTIF(圣骑士卡组!A:C,"# 1x ("&amp;K151&amp;") "&amp;A151)+COUNTIF(牧师卡组!A:C,"# 1x ("&amp;K151&amp;") "&amp;A151)+COUNTIF(潜行者卡组!A:C,"# 1x ("&amp;K151&amp;") "&amp;A151)+COUNTIF(萨满祭司卡组!A:C,"# 1x ("&amp;K151&amp;") "&amp;A151)+COUNTIF(术士卡组!A:C,"# 1x ("&amp;K151&amp;") "&amp;A151)+COUNTIF(战士卡组!A:C,"# 1x ("&amp;K151&amp;") "&amp;A151)=0,COUNTIF(单卡排行!A:J,A151&amp;"★")=0),"",1),2)</f>
        <v>2</v>
      </c>
      <c r="E151" s="53" t="str">
        <f>IF(收藏进度!E151="","",收藏进度!E151)</f>
        <v>经典</v>
      </c>
      <c r="F151" s="53" t="str">
        <f>IF(收藏进度!F151="","",收藏进度!F151)</f>
        <v/>
      </c>
      <c r="G151" s="53" t="str">
        <f>IF(收藏进度!G151="","",收藏进度!G151)</f>
        <v>德鲁伊</v>
      </c>
      <c r="H151" s="53" t="str">
        <f>IF(收藏进度!H151="","",收藏进度!H151)</f>
        <v>普通</v>
      </c>
      <c r="I151" s="53" t="str">
        <f>IF(收藏进度!I151="","",收藏进度!I151)</f>
        <v>法术</v>
      </c>
      <c r="J151" s="53" t="str">
        <f>IF(收藏进度!J151="","",收藏进度!J151)</f>
        <v/>
      </c>
      <c r="K151" s="53">
        <f>IF(收藏进度!K151="","",收藏进度!K151)</f>
        <v>2</v>
      </c>
      <c r="L151" s="53">
        <f>IF(收藏进度!L151="","",收藏进度!L151)</f>
        <v>0</v>
      </c>
      <c r="M151" s="53">
        <f>IF(收藏进度!M151="","",收藏进度!M151)</f>
        <v>0</v>
      </c>
      <c r="N151" s="54" t="str">
        <f>IF(收藏进度!N151="","",收藏进度!N151)</f>
        <v>抉择：使你的随从获得+1/+1；或者召唤一个3/2的猎豹。</v>
      </c>
    </row>
    <row r="152" spans="1:14" x14ac:dyDescent="0.15">
      <c r="A152" s="52" t="str">
        <f>IF(收藏进度!A152="","",收藏进度!A152)</f>
        <v>自然印记</v>
      </c>
      <c r="B152" s="52">
        <f>IF(收藏进度!B152="","",收藏进度!B152)</f>
        <v>2</v>
      </c>
      <c r="C152" s="52" t="str">
        <f t="shared" si="2"/>
        <v/>
      </c>
      <c r="D152" s="52" t="str">
        <f>IF(AND(COUNTIF(德鲁伊卡组!A:C,"# 2x ("&amp;K152&amp;") "&amp;A152)+COUNTIF(猎人卡组!A:C,"# 2x ("&amp;K152&amp;") "&amp;A152)+COUNTIF(法师卡组!A:C,"# 2x ("&amp;K152&amp;") "&amp;A152)+COUNTIF(圣骑士卡组!A:C,"# 2x ("&amp;K152&amp;") "&amp;A152)+COUNTIF(牧师卡组!A:C,"# 2x ("&amp;K152&amp;") "&amp;A152)+COUNTIF(潜行者卡组!A:C,"# 2x ("&amp;K152&amp;") "&amp;A152)+COUNTIF(萨满祭司卡组!A:C,"# 2x ("&amp;K152&amp;") "&amp;A152)+COUNTIF(术士卡组!A:C,"# 2x ("&amp;K152&amp;") "&amp;A152)+COUNTIF(战士卡组!A:C,"# 2x ("&amp;K152&amp;") "&amp;A152)=0,COUNTIF(单卡排行!A:J,A152)=0),IF(AND(COUNTIF(德鲁伊卡组!A:C,"# 1x ("&amp;K152&amp;") "&amp;A152)+COUNTIF(猎人卡组!A:C,"# 1x ("&amp;K152&amp;") "&amp;A152)+COUNTIF(法师卡组!A:C,"# 1x ("&amp;K152&amp;") "&amp;A152)+COUNTIF(圣骑士卡组!A:C,"# 1x ("&amp;K152&amp;") "&amp;A152)+COUNTIF(牧师卡组!A:C,"# 1x ("&amp;K152&amp;") "&amp;A152)+COUNTIF(潜行者卡组!A:C,"# 1x ("&amp;K152&amp;") "&amp;A152)+COUNTIF(萨满祭司卡组!A:C,"# 1x ("&amp;K152&amp;") "&amp;A152)+COUNTIF(术士卡组!A:C,"# 1x ("&amp;K152&amp;") "&amp;A152)+COUNTIF(战士卡组!A:C,"# 1x ("&amp;K152&amp;") "&amp;A152)=0,COUNTIF(单卡排行!A:J,A152&amp;"★")=0),"",1),2)</f>
        <v/>
      </c>
      <c r="E152" s="53" t="str">
        <f>IF(收藏进度!E152="","",收藏进度!E152)</f>
        <v>经典</v>
      </c>
      <c r="F152" s="53" t="str">
        <f>IF(收藏进度!F152="","",收藏进度!F152)</f>
        <v/>
      </c>
      <c r="G152" s="53" t="str">
        <f>IF(收藏进度!G152="","",收藏进度!G152)</f>
        <v>德鲁伊</v>
      </c>
      <c r="H152" s="53" t="str">
        <f>IF(收藏进度!H152="","",收藏进度!H152)</f>
        <v>普通</v>
      </c>
      <c r="I152" s="53" t="str">
        <f>IF(收藏进度!I152="","",收藏进度!I152)</f>
        <v>法术</v>
      </c>
      <c r="J152" s="53" t="str">
        <f>IF(收藏进度!J152="","",收藏进度!J152)</f>
        <v/>
      </c>
      <c r="K152" s="53">
        <f>IF(收藏进度!K152="","",收藏进度!K152)</f>
        <v>3</v>
      </c>
      <c r="L152" s="53">
        <f>IF(收藏进度!L152="","",收藏进度!L152)</f>
        <v>0</v>
      </c>
      <c r="M152" s="53">
        <f>IF(收藏进度!M152="","",收藏进度!M152)</f>
        <v>0</v>
      </c>
      <c r="N152" s="54" t="str">
        <f>IF(收藏进度!N152="","",收藏进度!N152)</f>
        <v>抉择：
使一个随从获得+4攻击力；或者+4生命值并具有嘲讽。</v>
      </c>
    </row>
    <row r="153" spans="1:14" x14ac:dyDescent="0.15">
      <c r="A153" s="52" t="str">
        <f>IF(收藏进度!A153="","",收藏进度!A153)</f>
        <v>丛林之魂</v>
      </c>
      <c r="B153" s="52">
        <f>IF(收藏进度!B153="","",收藏进度!B153)</f>
        <v>2</v>
      </c>
      <c r="C153" s="52" t="str">
        <f t="shared" si="2"/>
        <v/>
      </c>
      <c r="D153" s="52">
        <f>IF(AND(COUNTIF(德鲁伊卡组!A:C,"# 2x ("&amp;K153&amp;") "&amp;A153)+COUNTIF(猎人卡组!A:C,"# 2x ("&amp;K153&amp;") "&amp;A153)+COUNTIF(法师卡组!A:C,"# 2x ("&amp;K153&amp;") "&amp;A153)+COUNTIF(圣骑士卡组!A:C,"# 2x ("&amp;K153&amp;") "&amp;A153)+COUNTIF(牧师卡组!A:C,"# 2x ("&amp;K153&amp;") "&amp;A153)+COUNTIF(潜行者卡组!A:C,"# 2x ("&amp;K153&amp;") "&amp;A153)+COUNTIF(萨满祭司卡组!A:C,"# 2x ("&amp;K153&amp;") "&amp;A153)+COUNTIF(术士卡组!A:C,"# 2x ("&amp;K153&amp;") "&amp;A153)+COUNTIF(战士卡组!A:C,"# 2x ("&amp;K153&amp;") "&amp;A153)=0,COUNTIF(单卡排行!A:J,A153)=0),IF(AND(COUNTIF(德鲁伊卡组!A:C,"# 1x ("&amp;K153&amp;") "&amp;A153)+COUNTIF(猎人卡组!A:C,"# 1x ("&amp;K153&amp;") "&amp;A153)+COUNTIF(法师卡组!A:C,"# 1x ("&amp;K153&amp;") "&amp;A153)+COUNTIF(圣骑士卡组!A:C,"# 1x ("&amp;K153&amp;") "&amp;A153)+COUNTIF(牧师卡组!A:C,"# 1x ("&amp;K153&amp;") "&amp;A153)+COUNTIF(潜行者卡组!A:C,"# 1x ("&amp;K153&amp;") "&amp;A153)+COUNTIF(萨满祭司卡组!A:C,"# 1x ("&amp;K153&amp;") "&amp;A153)+COUNTIF(术士卡组!A:C,"# 1x ("&amp;K153&amp;") "&amp;A153)+COUNTIF(战士卡组!A:C,"# 1x ("&amp;K153&amp;") "&amp;A153)=0,COUNTIF(单卡排行!A:J,A153&amp;"★")=0),"",1),2)</f>
        <v>2</v>
      </c>
      <c r="E153" s="53" t="str">
        <f>IF(收藏进度!E153="","",收藏进度!E153)</f>
        <v>经典</v>
      </c>
      <c r="F153" s="53" t="str">
        <f>IF(收藏进度!F153="","",收藏进度!F153)</f>
        <v/>
      </c>
      <c r="G153" s="53" t="str">
        <f>IF(收藏进度!G153="","",收藏进度!G153)</f>
        <v>德鲁伊</v>
      </c>
      <c r="H153" s="53" t="str">
        <f>IF(收藏进度!H153="","",收藏进度!H153)</f>
        <v>普通</v>
      </c>
      <c r="I153" s="53" t="str">
        <f>IF(收藏进度!I153="","",收藏进度!I153)</f>
        <v>法术</v>
      </c>
      <c r="J153" s="53" t="str">
        <f>IF(收藏进度!J153="","",收藏进度!J153)</f>
        <v/>
      </c>
      <c r="K153" s="53">
        <f>IF(收藏进度!K153="","",收藏进度!K153)</f>
        <v>4</v>
      </c>
      <c r="L153" s="53">
        <f>IF(收藏进度!L153="","",收藏进度!L153)</f>
        <v>0</v>
      </c>
      <c r="M153" s="53">
        <f>IF(收藏进度!M153="","",收藏进度!M153)</f>
        <v>0</v>
      </c>
      <c r="N153" s="54" t="str">
        <f>IF(收藏进度!N153="","",收藏进度!N153)</f>
        <v>使你的所有随从获得“亡语：召唤一个2/2的树人”。</v>
      </c>
    </row>
    <row r="154" spans="1:14" x14ac:dyDescent="0.15">
      <c r="A154" s="52" t="str">
        <f>IF(收藏进度!A154="","",收藏进度!A154)</f>
        <v>丛林守护者</v>
      </c>
      <c r="B154" s="52">
        <f>IF(收藏进度!B154="","",收藏进度!B154)</f>
        <v>1</v>
      </c>
      <c r="C154" s="52" t="str">
        <f t="shared" si="2"/>
        <v/>
      </c>
      <c r="D154" s="52" t="str">
        <f>IF(AND(COUNTIF(德鲁伊卡组!A:C,"# 2x ("&amp;K154&amp;") "&amp;A154)+COUNTIF(猎人卡组!A:C,"# 2x ("&amp;K154&amp;") "&amp;A154)+COUNTIF(法师卡组!A:C,"# 2x ("&amp;K154&amp;") "&amp;A154)+COUNTIF(圣骑士卡组!A:C,"# 2x ("&amp;K154&amp;") "&amp;A154)+COUNTIF(牧师卡组!A:C,"# 2x ("&amp;K154&amp;") "&amp;A154)+COUNTIF(潜行者卡组!A:C,"# 2x ("&amp;K154&amp;") "&amp;A154)+COUNTIF(萨满祭司卡组!A:C,"# 2x ("&amp;K154&amp;") "&amp;A154)+COUNTIF(术士卡组!A:C,"# 2x ("&amp;K154&amp;") "&amp;A154)+COUNTIF(战士卡组!A:C,"# 2x ("&amp;K154&amp;") "&amp;A154)=0,COUNTIF(单卡排行!A:J,A154)=0),IF(AND(COUNTIF(德鲁伊卡组!A:C,"# 1x ("&amp;K154&amp;") "&amp;A154)+COUNTIF(猎人卡组!A:C,"# 1x ("&amp;K154&amp;") "&amp;A154)+COUNTIF(法师卡组!A:C,"# 1x ("&amp;K154&amp;") "&amp;A154)+COUNTIF(圣骑士卡组!A:C,"# 1x ("&amp;K154&amp;") "&amp;A154)+COUNTIF(牧师卡组!A:C,"# 1x ("&amp;K154&amp;") "&amp;A154)+COUNTIF(潜行者卡组!A:C,"# 1x ("&amp;K154&amp;") "&amp;A154)+COUNTIF(萨满祭司卡组!A:C,"# 1x ("&amp;K154&amp;") "&amp;A154)+COUNTIF(术士卡组!A:C,"# 1x ("&amp;K154&amp;") "&amp;A154)+COUNTIF(战士卡组!A:C,"# 1x ("&amp;K154&amp;") "&amp;A154)=0,COUNTIF(单卡排行!A:J,A154&amp;"★")=0),"",1),2)</f>
        <v/>
      </c>
      <c r="E154" s="53" t="str">
        <f>IF(收藏进度!E154="","",收藏进度!E154)</f>
        <v>经典</v>
      </c>
      <c r="F154" s="53" t="str">
        <f>IF(收藏进度!F154="","",收藏进度!F154)</f>
        <v/>
      </c>
      <c r="G154" s="53" t="str">
        <f>IF(收藏进度!G154="","",收藏进度!G154)</f>
        <v>德鲁伊</v>
      </c>
      <c r="H154" s="53" t="str">
        <f>IF(收藏进度!H154="","",收藏进度!H154)</f>
        <v>稀有</v>
      </c>
      <c r="I154" s="53" t="str">
        <f>IF(收藏进度!I154="","",收藏进度!I154)</f>
        <v>随从</v>
      </c>
      <c r="J154" s="53" t="str">
        <f>IF(收藏进度!J154="","",收藏进度!J154)</f>
        <v/>
      </c>
      <c r="K154" s="53">
        <f>IF(收藏进度!K154="","",收藏进度!K154)</f>
        <v>4</v>
      </c>
      <c r="L154" s="53">
        <f>IF(收藏进度!L154="","",收藏进度!L154)</f>
        <v>2</v>
      </c>
      <c r="M154" s="53">
        <f>IF(收藏进度!M154="","",收藏进度!M154)</f>
        <v>2</v>
      </c>
      <c r="N154" s="54" t="str">
        <f>IF(收藏进度!N154="","",收藏进度!N154)</f>
        <v>抉择：造成2点伤害；或者沉默一个随从。</v>
      </c>
    </row>
    <row r="155" spans="1:14" x14ac:dyDescent="0.15">
      <c r="A155" s="52" t="str">
        <f>IF(收藏进度!A155="","",收藏进度!A155)</f>
        <v>撕咬</v>
      </c>
      <c r="B155" s="52">
        <f>IF(收藏进度!B155="","",收藏进度!B155)</f>
        <v>2</v>
      </c>
      <c r="C155" s="52" t="str">
        <f t="shared" si="2"/>
        <v/>
      </c>
      <c r="D155" s="52" t="str">
        <f>IF(AND(COUNTIF(德鲁伊卡组!A:C,"# 2x ("&amp;K155&amp;") "&amp;A155)+COUNTIF(猎人卡组!A:C,"# 2x ("&amp;K155&amp;") "&amp;A155)+COUNTIF(法师卡组!A:C,"# 2x ("&amp;K155&amp;") "&amp;A155)+COUNTIF(圣骑士卡组!A:C,"# 2x ("&amp;K155&amp;") "&amp;A155)+COUNTIF(牧师卡组!A:C,"# 2x ("&amp;K155&amp;") "&amp;A155)+COUNTIF(潜行者卡组!A:C,"# 2x ("&amp;K155&amp;") "&amp;A155)+COUNTIF(萨满祭司卡组!A:C,"# 2x ("&amp;K155&amp;") "&amp;A155)+COUNTIF(术士卡组!A:C,"# 2x ("&amp;K155&amp;") "&amp;A155)+COUNTIF(战士卡组!A:C,"# 2x ("&amp;K155&amp;") "&amp;A155)=0,COUNTIF(单卡排行!A:J,A155)=0),IF(AND(COUNTIF(德鲁伊卡组!A:C,"# 1x ("&amp;K155&amp;") "&amp;A155)+COUNTIF(猎人卡组!A:C,"# 1x ("&amp;K155&amp;") "&amp;A155)+COUNTIF(法师卡组!A:C,"# 1x ("&amp;K155&amp;") "&amp;A155)+COUNTIF(圣骑士卡组!A:C,"# 1x ("&amp;K155&amp;") "&amp;A155)+COUNTIF(牧师卡组!A:C,"# 1x ("&amp;K155&amp;") "&amp;A155)+COUNTIF(潜行者卡组!A:C,"# 1x ("&amp;K155&amp;") "&amp;A155)+COUNTIF(萨满祭司卡组!A:C,"# 1x ("&amp;K155&amp;") "&amp;A155)+COUNTIF(术士卡组!A:C,"# 1x ("&amp;K155&amp;") "&amp;A155)+COUNTIF(战士卡组!A:C,"# 1x ("&amp;K155&amp;") "&amp;A155)=0,COUNTIF(单卡排行!A:J,A155&amp;"★")=0),"",1),2)</f>
        <v/>
      </c>
      <c r="E155" s="53" t="str">
        <f>IF(收藏进度!E155="","",收藏进度!E155)</f>
        <v>经典</v>
      </c>
      <c r="F155" s="53" t="str">
        <f>IF(收藏进度!F155="","",收藏进度!F155)</f>
        <v/>
      </c>
      <c r="G155" s="53" t="str">
        <f>IF(收藏进度!G155="","",收藏进度!G155)</f>
        <v>德鲁伊</v>
      </c>
      <c r="H155" s="53" t="str">
        <f>IF(收藏进度!H155="","",收藏进度!H155)</f>
        <v>稀有</v>
      </c>
      <c r="I155" s="53" t="str">
        <f>IF(收藏进度!I155="","",收藏进度!I155)</f>
        <v>法术</v>
      </c>
      <c r="J155" s="53" t="str">
        <f>IF(收藏进度!J155="","",收藏进度!J155)</f>
        <v/>
      </c>
      <c r="K155" s="53">
        <f>IF(收藏进度!K155="","",收藏进度!K155)</f>
        <v>4</v>
      </c>
      <c r="L155" s="53">
        <f>IF(收藏进度!L155="","",收藏进度!L155)</f>
        <v>0</v>
      </c>
      <c r="M155" s="53">
        <f>IF(收藏进度!M155="","",收藏进度!M155)</f>
        <v>0</v>
      </c>
      <c r="N155" s="54" t="str">
        <f>IF(收藏进度!N155="","",收藏进度!N155)</f>
        <v>使你的英雄获得4点护甲值，并在本回合中获得
+4攻击力。</v>
      </c>
    </row>
    <row r="156" spans="1:14" x14ac:dyDescent="0.15">
      <c r="A156" s="52" t="str">
        <f>IF(收藏进度!A156="","",收藏进度!A156)</f>
        <v>利爪德鲁伊</v>
      </c>
      <c r="B156" s="52">
        <f>IF(收藏进度!B156="","",收藏进度!B156)</f>
        <v>2</v>
      </c>
      <c r="C156" s="52" t="str">
        <f t="shared" si="2"/>
        <v/>
      </c>
      <c r="D156" s="52" t="str">
        <f>IF(AND(COUNTIF(德鲁伊卡组!A:C,"# 2x ("&amp;K156&amp;") "&amp;A156)+COUNTIF(猎人卡组!A:C,"# 2x ("&amp;K156&amp;") "&amp;A156)+COUNTIF(法师卡组!A:C,"# 2x ("&amp;K156&amp;") "&amp;A156)+COUNTIF(圣骑士卡组!A:C,"# 2x ("&amp;K156&amp;") "&amp;A156)+COUNTIF(牧师卡组!A:C,"# 2x ("&amp;K156&amp;") "&amp;A156)+COUNTIF(潜行者卡组!A:C,"# 2x ("&amp;K156&amp;") "&amp;A156)+COUNTIF(萨满祭司卡组!A:C,"# 2x ("&amp;K156&amp;") "&amp;A156)+COUNTIF(术士卡组!A:C,"# 2x ("&amp;K156&amp;") "&amp;A156)+COUNTIF(战士卡组!A:C,"# 2x ("&amp;K156&amp;") "&amp;A156)=0,COUNTIF(单卡排行!A:J,A156)=0),IF(AND(COUNTIF(德鲁伊卡组!A:C,"# 1x ("&amp;K156&amp;") "&amp;A156)+COUNTIF(猎人卡组!A:C,"# 1x ("&amp;K156&amp;") "&amp;A156)+COUNTIF(法师卡组!A:C,"# 1x ("&amp;K156&amp;") "&amp;A156)+COUNTIF(圣骑士卡组!A:C,"# 1x ("&amp;K156&amp;") "&amp;A156)+COUNTIF(牧师卡组!A:C,"# 1x ("&amp;K156&amp;") "&amp;A156)+COUNTIF(潜行者卡组!A:C,"# 1x ("&amp;K156&amp;") "&amp;A156)+COUNTIF(萨满祭司卡组!A:C,"# 1x ("&amp;K156&amp;") "&amp;A156)+COUNTIF(术士卡组!A:C,"# 1x ("&amp;K156&amp;") "&amp;A156)+COUNTIF(战士卡组!A:C,"# 1x ("&amp;K156&amp;") "&amp;A156)=0,COUNTIF(单卡排行!A:J,A156&amp;"★")=0),"",1),2)</f>
        <v/>
      </c>
      <c r="E156" s="53" t="str">
        <f>IF(收藏进度!E156="","",收藏进度!E156)</f>
        <v>经典</v>
      </c>
      <c r="F156" s="53" t="str">
        <f>IF(收藏进度!F156="","",收藏进度!F156)</f>
        <v/>
      </c>
      <c r="G156" s="53" t="str">
        <f>IF(收藏进度!G156="","",收藏进度!G156)</f>
        <v>德鲁伊</v>
      </c>
      <c r="H156" s="53" t="str">
        <f>IF(收藏进度!H156="","",收藏进度!H156)</f>
        <v>普通</v>
      </c>
      <c r="I156" s="53" t="str">
        <f>IF(收藏进度!I156="","",收藏进度!I156)</f>
        <v>随从</v>
      </c>
      <c r="J156" s="53" t="str">
        <f>IF(收藏进度!J156="","",收藏进度!J156)</f>
        <v/>
      </c>
      <c r="K156" s="53">
        <f>IF(收藏进度!K156="","",收藏进度!K156)</f>
        <v>5</v>
      </c>
      <c r="L156" s="53">
        <f>IF(收藏进度!L156="","",收藏进度!L156)</f>
        <v>4</v>
      </c>
      <c r="M156" s="53">
        <f>IF(收藏进度!M156="","",收藏进度!M156)</f>
        <v>4</v>
      </c>
      <c r="N156" s="54" t="str">
        <f>IF(收藏进度!N156="","",收藏进度!N156)</f>
        <v>抉择：将该随从变形成为4/4并获得冲锋；或者将该随从变形成为4/6并具有嘲讽。</v>
      </c>
    </row>
    <row r="157" spans="1:14" x14ac:dyDescent="0.15">
      <c r="A157" s="52" t="str">
        <f>IF(收藏进度!A157="","",收藏进度!A157)</f>
        <v>星辰坠落</v>
      </c>
      <c r="B157" s="52">
        <f>IF(收藏进度!B157="","",收藏进度!B157)</f>
        <v>2</v>
      </c>
      <c r="C157" s="52" t="str">
        <f t="shared" si="2"/>
        <v/>
      </c>
      <c r="D157" s="52">
        <f>IF(AND(COUNTIF(德鲁伊卡组!A:C,"# 2x ("&amp;K157&amp;") "&amp;A157)+COUNTIF(猎人卡组!A:C,"# 2x ("&amp;K157&amp;") "&amp;A157)+COUNTIF(法师卡组!A:C,"# 2x ("&amp;K157&amp;") "&amp;A157)+COUNTIF(圣骑士卡组!A:C,"# 2x ("&amp;K157&amp;") "&amp;A157)+COUNTIF(牧师卡组!A:C,"# 2x ("&amp;K157&amp;") "&amp;A157)+COUNTIF(潜行者卡组!A:C,"# 2x ("&amp;K157&amp;") "&amp;A157)+COUNTIF(萨满祭司卡组!A:C,"# 2x ("&amp;K157&amp;") "&amp;A157)+COUNTIF(术士卡组!A:C,"# 2x ("&amp;K157&amp;") "&amp;A157)+COUNTIF(战士卡组!A:C,"# 2x ("&amp;K157&amp;") "&amp;A157)=0,COUNTIF(单卡排行!A:J,A157)=0),IF(AND(COUNTIF(德鲁伊卡组!A:C,"# 1x ("&amp;K157&amp;") "&amp;A157)+COUNTIF(猎人卡组!A:C,"# 1x ("&amp;K157&amp;") "&amp;A157)+COUNTIF(法师卡组!A:C,"# 1x ("&amp;K157&amp;") "&amp;A157)+COUNTIF(圣骑士卡组!A:C,"# 1x ("&amp;K157&amp;") "&amp;A157)+COUNTIF(牧师卡组!A:C,"# 1x ("&amp;K157&amp;") "&amp;A157)+COUNTIF(潜行者卡组!A:C,"# 1x ("&amp;K157&amp;") "&amp;A157)+COUNTIF(萨满祭司卡组!A:C,"# 1x ("&amp;K157&amp;") "&amp;A157)+COUNTIF(术士卡组!A:C,"# 1x ("&amp;K157&amp;") "&amp;A157)+COUNTIF(战士卡组!A:C,"# 1x ("&amp;K157&amp;") "&amp;A157)=0,COUNTIF(单卡排行!A:J,A157&amp;"★")=0),"",1),2)</f>
        <v>1</v>
      </c>
      <c r="E157" s="53" t="str">
        <f>IF(收藏进度!E157="","",收藏进度!E157)</f>
        <v>经典</v>
      </c>
      <c r="F157" s="53" t="str">
        <f>IF(收藏进度!F157="","",收藏进度!F157)</f>
        <v/>
      </c>
      <c r="G157" s="53" t="str">
        <f>IF(收藏进度!G157="","",收藏进度!G157)</f>
        <v>德鲁伊</v>
      </c>
      <c r="H157" s="53" t="str">
        <f>IF(收藏进度!H157="","",收藏进度!H157)</f>
        <v>稀有</v>
      </c>
      <c r="I157" s="53" t="str">
        <f>IF(收藏进度!I157="","",收藏进度!I157)</f>
        <v>法术</v>
      </c>
      <c r="J157" s="53" t="str">
        <f>IF(收藏进度!J157="","",收藏进度!J157)</f>
        <v/>
      </c>
      <c r="K157" s="53">
        <f>IF(收藏进度!K157="","",收藏进度!K157)</f>
        <v>5</v>
      </c>
      <c r="L157" s="53">
        <f>IF(收藏进度!L157="","",收藏进度!L157)</f>
        <v>0</v>
      </c>
      <c r="M157" s="53">
        <f>IF(收藏进度!M157="","",收藏进度!M157)</f>
        <v>0</v>
      </c>
      <c r="N157" s="54" t="str">
        <f>IF(收藏进度!N157="","",收藏进度!N157)</f>
        <v>抉择：对一个随从造成5点伤害；或者对所有敌方随从造成2点伤害。</v>
      </c>
    </row>
    <row r="158" spans="1:14" x14ac:dyDescent="0.15">
      <c r="A158" s="52" t="str">
        <f>IF(收藏进度!A158="","",收藏进度!A158)</f>
        <v>滋养</v>
      </c>
      <c r="B158" s="52">
        <f>IF(收藏进度!B158="","",收藏进度!B158)</f>
        <v>2</v>
      </c>
      <c r="C158" s="52" t="str">
        <f t="shared" si="2"/>
        <v/>
      </c>
      <c r="D158" s="52">
        <f>IF(AND(COUNTIF(德鲁伊卡组!A:C,"# 2x ("&amp;K158&amp;") "&amp;A158)+COUNTIF(猎人卡组!A:C,"# 2x ("&amp;K158&amp;") "&amp;A158)+COUNTIF(法师卡组!A:C,"# 2x ("&amp;K158&amp;") "&amp;A158)+COUNTIF(圣骑士卡组!A:C,"# 2x ("&amp;K158&amp;") "&amp;A158)+COUNTIF(牧师卡组!A:C,"# 2x ("&amp;K158&amp;") "&amp;A158)+COUNTIF(潜行者卡组!A:C,"# 2x ("&amp;K158&amp;") "&amp;A158)+COUNTIF(萨满祭司卡组!A:C,"# 2x ("&amp;K158&amp;") "&amp;A158)+COUNTIF(术士卡组!A:C,"# 2x ("&amp;K158&amp;") "&amp;A158)+COUNTIF(战士卡组!A:C,"# 2x ("&amp;K158&amp;") "&amp;A158)=0,COUNTIF(单卡排行!A:J,A158)=0),IF(AND(COUNTIF(德鲁伊卡组!A:C,"# 1x ("&amp;K158&amp;") "&amp;A158)+COUNTIF(猎人卡组!A:C,"# 1x ("&amp;K158&amp;") "&amp;A158)+COUNTIF(法师卡组!A:C,"# 1x ("&amp;K158&amp;") "&amp;A158)+COUNTIF(圣骑士卡组!A:C,"# 1x ("&amp;K158&amp;") "&amp;A158)+COUNTIF(牧师卡组!A:C,"# 1x ("&amp;K158&amp;") "&amp;A158)+COUNTIF(潜行者卡组!A:C,"# 1x ("&amp;K158&amp;") "&amp;A158)+COUNTIF(萨满祭司卡组!A:C,"# 1x ("&amp;K158&amp;") "&amp;A158)+COUNTIF(术士卡组!A:C,"# 1x ("&amp;K158&amp;") "&amp;A158)+COUNTIF(战士卡组!A:C,"# 1x ("&amp;K158&amp;") "&amp;A158)=0,COUNTIF(单卡排行!A:J,A158&amp;"★")=0),"",1),2)</f>
        <v>2</v>
      </c>
      <c r="E158" s="53" t="str">
        <f>IF(收藏进度!E158="","",收藏进度!E158)</f>
        <v>经典</v>
      </c>
      <c r="F158" s="53" t="str">
        <f>IF(收藏进度!F158="","",收藏进度!F158)</f>
        <v/>
      </c>
      <c r="G158" s="53" t="str">
        <f>IF(收藏进度!G158="","",收藏进度!G158)</f>
        <v>德鲁伊</v>
      </c>
      <c r="H158" s="53" t="str">
        <f>IF(收藏进度!H158="","",收藏进度!H158)</f>
        <v>稀有</v>
      </c>
      <c r="I158" s="53" t="str">
        <f>IF(收藏进度!I158="","",收藏进度!I158)</f>
        <v>法术</v>
      </c>
      <c r="J158" s="53" t="str">
        <f>IF(收藏进度!J158="","",收藏进度!J158)</f>
        <v/>
      </c>
      <c r="K158" s="53">
        <f>IF(收藏进度!K158="","",收藏进度!K158)</f>
        <v>5</v>
      </c>
      <c r="L158" s="53">
        <f>IF(收藏进度!L158="","",收藏进度!L158)</f>
        <v>0</v>
      </c>
      <c r="M158" s="53">
        <f>IF(收藏进度!M158="","",收藏进度!M158)</f>
        <v>0</v>
      </c>
      <c r="N158" s="54" t="str">
        <f>IF(收藏进度!N158="","",收藏进度!N158)</f>
        <v>抉择：获得两个法力水晶；或者抽三张牌。</v>
      </c>
    </row>
    <row r="159" spans="1:14" x14ac:dyDescent="0.15">
      <c r="A159" s="52" t="str">
        <f>IF(收藏进度!A159="","",收藏进度!A159)</f>
        <v>自然之力</v>
      </c>
      <c r="B159" s="52">
        <f>IF(收藏进度!B159="","",收藏进度!B159)</f>
        <v>1</v>
      </c>
      <c r="C159" s="52" t="str">
        <f t="shared" si="2"/>
        <v/>
      </c>
      <c r="D159" s="52" t="str">
        <f>IF(AND(COUNTIF(德鲁伊卡组!A:C,"# 2x ("&amp;K159&amp;") "&amp;A159)+COUNTIF(猎人卡组!A:C,"# 2x ("&amp;K159&amp;") "&amp;A159)+COUNTIF(法师卡组!A:C,"# 2x ("&amp;K159&amp;") "&amp;A159)+COUNTIF(圣骑士卡组!A:C,"# 2x ("&amp;K159&amp;") "&amp;A159)+COUNTIF(牧师卡组!A:C,"# 2x ("&amp;K159&amp;") "&amp;A159)+COUNTIF(潜行者卡组!A:C,"# 2x ("&amp;K159&amp;") "&amp;A159)+COUNTIF(萨满祭司卡组!A:C,"# 2x ("&amp;K159&amp;") "&amp;A159)+COUNTIF(术士卡组!A:C,"# 2x ("&amp;K159&amp;") "&amp;A159)+COUNTIF(战士卡组!A:C,"# 2x ("&amp;K159&amp;") "&amp;A159)=0,COUNTIF(单卡排行!A:J,A159)=0),IF(AND(COUNTIF(德鲁伊卡组!A:C,"# 1x ("&amp;K159&amp;") "&amp;A159)+COUNTIF(猎人卡组!A:C,"# 1x ("&amp;K159&amp;") "&amp;A159)+COUNTIF(法师卡组!A:C,"# 1x ("&amp;K159&amp;") "&amp;A159)+COUNTIF(圣骑士卡组!A:C,"# 1x ("&amp;K159&amp;") "&amp;A159)+COUNTIF(牧师卡组!A:C,"# 1x ("&amp;K159&amp;") "&amp;A159)+COUNTIF(潜行者卡组!A:C,"# 1x ("&amp;K159&amp;") "&amp;A159)+COUNTIF(萨满祭司卡组!A:C,"# 1x ("&amp;K159&amp;") "&amp;A159)+COUNTIF(术士卡组!A:C,"# 1x ("&amp;K159&amp;") "&amp;A159)+COUNTIF(战士卡组!A:C,"# 1x ("&amp;K159&amp;") "&amp;A159)=0,COUNTIF(单卡排行!A:J,A159&amp;"★")=0),"",1),2)</f>
        <v/>
      </c>
      <c r="E159" s="53" t="str">
        <f>IF(收藏进度!E159="","",收藏进度!E159)</f>
        <v>经典</v>
      </c>
      <c r="F159" s="53" t="str">
        <f>IF(收藏进度!F159="","",收藏进度!F159)</f>
        <v/>
      </c>
      <c r="G159" s="53" t="str">
        <f>IF(收藏进度!G159="","",收藏进度!G159)</f>
        <v>德鲁伊</v>
      </c>
      <c r="H159" s="53" t="str">
        <f>IF(收藏进度!H159="","",收藏进度!H159)</f>
        <v>史诗</v>
      </c>
      <c r="I159" s="53" t="str">
        <f>IF(收藏进度!I159="","",收藏进度!I159)</f>
        <v>法术</v>
      </c>
      <c r="J159" s="53" t="str">
        <f>IF(收藏进度!J159="","",收藏进度!J159)</f>
        <v/>
      </c>
      <c r="K159" s="53">
        <f>IF(收藏进度!K159="","",收藏进度!K159)</f>
        <v>5</v>
      </c>
      <c r="L159" s="53">
        <f>IF(收藏进度!L159="","",收藏进度!L159)</f>
        <v>0</v>
      </c>
      <c r="M159" s="53">
        <f>IF(收藏进度!M159="","",收藏进度!M159)</f>
        <v>0</v>
      </c>
      <c r="N159" s="54" t="str">
        <f>IF(收藏进度!N159="","",收藏进度!N159)</f>
        <v>召唤三个2/2的树人。</v>
      </c>
    </row>
    <row r="160" spans="1:14" x14ac:dyDescent="0.15">
      <c r="A160" s="52" t="str">
        <f>IF(收藏进度!A160="","",收藏进度!A160)</f>
        <v>战争古树</v>
      </c>
      <c r="B160" s="52">
        <f>IF(收藏进度!B160="","",收藏进度!B160)</f>
        <v>2</v>
      </c>
      <c r="C160" s="52" t="str">
        <f t="shared" si="2"/>
        <v/>
      </c>
      <c r="D160" s="52" t="str">
        <f>IF(AND(COUNTIF(德鲁伊卡组!A:C,"# 2x ("&amp;K160&amp;") "&amp;A160)+COUNTIF(猎人卡组!A:C,"# 2x ("&amp;K160&amp;") "&amp;A160)+COUNTIF(法师卡组!A:C,"# 2x ("&amp;K160&amp;") "&amp;A160)+COUNTIF(圣骑士卡组!A:C,"# 2x ("&amp;K160&amp;") "&amp;A160)+COUNTIF(牧师卡组!A:C,"# 2x ("&amp;K160&amp;") "&amp;A160)+COUNTIF(潜行者卡组!A:C,"# 2x ("&amp;K160&amp;") "&amp;A160)+COUNTIF(萨满祭司卡组!A:C,"# 2x ("&amp;K160&amp;") "&amp;A160)+COUNTIF(术士卡组!A:C,"# 2x ("&amp;K160&amp;") "&amp;A160)+COUNTIF(战士卡组!A:C,"# 2x ("&amp;K160&amp;") "&amp;A160)=0,COUNTIF(单卡排行!A:J,A160)=0),IF(AND(COUNTIF(德鲁伊卡组!A:C,"# 1x ("&amp;K160&amp;") "&amp;A160)+COUNTIF(猎人卡组!A:C,"# 1x ("&amp;K160&amp;") "&amp;A160)+COUNTIF(法师卡组!A:C,"# 1x ("&amp;K160&amp;") "&amp;A160)+COUNTIF(圣骑士卡组!A:C,"# 1x ("&amp;K160&amp;") "&amp;A160)+COUNTIF(牧师卡组!A:C,"# 1x ("&amp;K160&amp;") "&amp;A160)+COUNTIF(潜行者卡组!A:C,"# 1x ("&amp;K160&amp;") "&amp;A160)+COUNTIF(萨满祭司卡组!A:C,"# 1x ("&amp;K160&amp;") "&amp;A160)+COUNTIF(术士卡组!A:C,"# 1x ("&amp;K160&amp;") "&amp;A160)+COUNTIF(战士卡组!A:C,"# 1x ("&amp;K160&amp;") "&amp;A160)=0,COUNTIF(单卡排行!A:J,A160&amp;"★")=0),"",1),2)</f>
        <v/>
      </c>
      <c r="E160" s="53" t="str">
        <f>IF(收藏进度!E160="","",收藏进度!E160)</f>
        <v>经典</v>
      </c>
      <c r="F160" s="53" t="str">
        <f>IF(收藏进度!F160="","",收藏进度!F160)</f>
        <v/>
      </c>
      <c r="G160" s="53" t="str">
        <f>IF(收藏进度!G160="","",收藏进度!G160)</f>
        <v>德鲁伊</v>
      </c>
      <c r="H160" s="53" t="str">
        <f>IF(收藏进度!H160="","",收藏进度!H160)</f>
        <v>史诗</v>
      </c>
      <c r="I160" s="53" t="str">
        <f>IF(收藏进度!I160="","",收藏进度!I160)</f>
        <v>随从</v>
      </c>
      <c r="J160" s="53" t="str">
        <f>IF(收藏进度!J160="","",收藏进度!J160)</f>
        <v/>
      </c>
      <c r="K160" s="53">
        <f>IF(收藏进度!K160="","",收藏进度!K160)</f>
        <v>7</v>
      </c>
      <c r="L160" s="53">
        <f>IF(收藏进度!L160="","",收藏进度!L160)</f>
        <v>5</v>
      </c>
      <c r="M160" s="53">
        <f>IF(收藏进度!M160="","",收藏进度!M160)</f>
        <v>5</v>
      </c>
      <c r="N160" s="54" t="str">
        <f>IF(收藏进度!N160="","",收藏进度!N160)</f>
        <v>抉择：
+5攻击力；或者+5生命值并具有嘲讽。</v>
      </c>
    </row>
    <row r="161" spans="1:14" x14ac:dyDescent="0.15">
      <c r="A161" s="52" t="str">
        <f>IF(收藏进度!A161="","",收藏进度!A161)</f>
        <v>知识古树</v>
      </c>
      <c r="B161" s="52">
        <f>IF(收藏进度!B161="","",收藏进度!B161)</f>
        <v>0</v>
      </c>
      <c r="C161" s="52" t="str">
        <f t="shared" si="2"/>
        <v/>
      </c>
      <c r="D161" s="52" t="str">
        <f>IF(AND(COUNTIF(德鲁伊卡组!A:C,"# 2x ("&amp;K161&amp;") "&amp;A161)+COUNTIF(猎人卡组!A:C,"# 2x ("&amp;K161&amp;") "&amp;A161)+COUNTIF(法师卡组!A:C,"# 2x ("&amp;K161&amp;") "&amp;A161)+COUNTIF(圣骑士卡组!A:C,"# 2x ("&amp;K161&amp;") "&amp;A161)+COUNTIF(牧师卡组!A:C,"# 2x ("&amp;K161&amp;") "&amp;A161)+COUNTIF(潜行者卡组!A:C,"# 2x ("&amp;K161&amp;") "&amp;A161)+COUNTIF(萨满祭司卡组!A:C,"# 2x ("&amp;K161&amp;") "&amp;A161)+COUNTIF(术士卡组!A:C,"# 2x ("&amp;K161&amp;") "&amp;A161)+COUNTIF(战士卡组!A:C,"# 2x ("&amp;K161&amp;") "&amp;A161)=0,COUNTIF(单卡排行!A:J,A161)=0),IF(AND(COUNTIF(德鲁伊卡组!A:C,"# 1x ("&amp;K161&amp;") "&amp;A161)+COUNTIF(猎人卡组!A:C,"# 1x ("&amp;K161&amp;") "&amp;A161)+COUNTIF(法师卡组!A:C,"# 1x ("&amp;K161&amp;") "&amp;A161)+COUNTIF(圣骑士卡组!A:C,"# 1x ("&amp;K161&amp;") "&amp;A161)+COUNTIF(牧师卡组!A:C,"# 1x ("&amp;K161&amp;") "&amp;A161)+COUNTIF(潜行者卡组!A:C,"# 1x ("&amp;K161&amp;") "&amp;A161)+COUNTIF(萨满祭司卡组!A:C,"# 1x ("&amp;K161&amp;") "&amp;A161)+COUNTIF(术士卡组!A:C,"# 1x ("&amp;K161&amp;") "&amp;A161)+COUNTIF(战士卡组!A:C,"# 1x ("&amp;K161&amp;") "&amp;A161)=0,COUNTIF(单卡排行!A:J,A161&amp;"★")=0),"",1),2)</f>
        <v/>
      </c>
      <c r="E161" s="53" t="str">
        <f>IF(收藏进度!E161="","",收藏进度!E161)</f>
        <v>经典</v>
      </c>
      <c r="F161" s="53" t="str">
        <f>IF(收藏进度!F161="","",收藏进度!F161)</f>
        <v/>
      </c>
      <c r="G161" s="53" t="str">
        <f>IF(收藏进度!G161="","",收藏进度!G161)</f>
        <v>德鲁伊</v>
      </c>
      <c r="H161" s="53" t="str">
        <f>IF(收藏进度!H161="","",收藏进度!H161)</f>
        <v>史诗</v>
      </c>
      <c r="I161" s="53" t="str">
        <f>IF(收藏进度!I161="","",收藏进度!I161)</f>
        <v>随从</v>
      </c>
      <c r="J161" s="53" t="str">
        <f>IF(收藏进度!J161="","",收藏进度!J161)</f>
        <v/>
      </c>
      <c r="K161" s="53">
        <f>IF(收藏进度!K161="","",收藏进度!K161)</f>
        <v>7</v>
      </c>
      <c r="L161" s="53">
        <f>IF(收藏进度!L161="","",收藏进度!L161)</f>
        <v>5</v>
      </c>
      <c r="M161" s="53">
        <f>IF(收藏进度!M161="","",收藏进度!M161)</f>
        <v>5</v>
      </c>
      <c r="N161" s="54" t="str">
        <f>IF(收藏进度!N161="","",收藏进度!N161)</f>
        <v>抉择：抽一张牌；或者恢复#5点生命值。</v>
      </c>
    </row>
    <row r="162" spans="1:14" x14ac:dyDescent="0.15">
      <c r="A162" s="52" t="str">
        <f>IF(收藏进度!A162="","",收藏进度!A162)</f>
        <v>塞纳留斯</v>
      </c>
      <c r="B162" s="52">
        <f>IF(收藏进度!B162="","",收藏进度!B162)</f>
        <v>0</v>
      </c>
      <c r="C162" s="52" t="str">
        <f t="shared" si="2"/>
        <v/>
      </c>
      <c r="D162" s="52" t="str">
        <f>IF(AND(COUNTIF(德鲁伊卡组!A:C,"# 2x ("&amp;K162&amp;") "&amp;A162)+COUNTIF(猎人卡组!A:C,"# 2x ("&amp;K162&amp;") "&amp;A162)+COUNTIF(法师卡组!A:C,"# 2x ("&amp;K162&amp;") "&amp;A162)+COUNTIF(圣骑士卡组!A:C,"# 2x ("&amp;K162&amp;") "&amp;A162)+COUNTIF(牧师卡组!A:C,"# 2x ("&amp;K162&amp;") "&amp;A162)+COUNTIF(潜行者卡组!A:C,"# 2x ("&amp;K162&amp;") "&amp;A162)+COUNTIF(萨满祭司卡组!A:C,"# 2x ("&amp;K162&amp;") "&amp;A162)+COUNTIF(术士卡组!A:C,"# 2x ("&amp;K162&amp;") "&amp;A162)+COUNTIF(战士卡组!A:C,"# 2x ("&amp;K162&amp;") "&amp;A162)=0,COUNTIF(单卡排行!A:J,A162)=0),IF(AND(COUNTIF(德鲁伊卡组!A:C,"# 1x ("&amp;K162&amp;") "&amp;A162)+COUNTIF(猎人卡组!A:C,"# 1x ("&amp;K162&amp;") "&amp;A162)+COUNTIF(法师卡组!A:C,"# 1x ("&amp;K162&amp;") "&amp;A162)+COUNTIF(圣骑士卡组!A:C,"# 1x ("&amp;K162&amp;") "&amp;A162)+COUNTIF(牧师卡组!A:C,"# 1x ("&amp;K162&amp;") "&amp;A162)+COUNTIF(潜行者卡组!A:C,"# 1x ("&amp;K162&amp;") "&amp;A162)+COUNTIF(萨满祭司卡组!A:C,"# 1x ("&amp;K162&amp;") "&amp;A162)+COUNTIF(术士卡组!A:C,"# 1x ("&amp;K162&amp;") "&amp;A162)+COUNTIF(战士卡组!A:C,"# 1x ("&amp;K162&amp;") "&amp;A162)=0,COUNTIF(单卡排行!A:J,A162&amp;"★")=0),"",1),2)</f>
        <v/>
      </c>
      <c r="E162" s="53" t="str">
        <f>IF(收藏进度!E162="","",收藏进度!E162)</f>
        <v>经典</v>
      </c>
      <c r="F162" s="53" t="str">
        <f>IF(收藏进度!F162="","",收藏进度!F162)</f>
        <v/>
      </c>
      <c r="G162" s="53" t="str">
        <f>IF(收藏进度!G162="","",收藏进度!G162)</f>
        <v>德鲁伊</v>
      </c>
      <c r="H162" s="53" t="str">
        <f>IF(收藏进度!H162="","",收藏进度!H162)</f>
        <v>传说</v>
      </c>
      <c r="I162" s="53" t="str">
        <f>IF(收藏进度!I162="","",收藏进度!I162)</f>
        <v>随从</v>
      </c>
      <c r="J162" s="53" t="str">
        <f>IF(收藏进度!J162="","",收藏进度!J162)</f>
        <v/>
      </c>
      <c r="K162" s="53">
        <f>IF(收藏进度!K162="","",收藏进度!K162)</f>
        <v>9</v>
      </c>
      <c r="L162" s="53">
        <f>IF(收藏进度!L162="","",收藏进度!L162)</f>
        <v>5</v>
      </c>
      <c r="M162" s="53">
        <f>IF(收藏进度!M162="","",收藏进度!M162)</f>
        <v>8</v>
      </c>
      <c r="N162" s="54" t="str">
        <f>IF(收藏进度!N162="","",收藏进度!N162)</f>
        <v>抉择：使你的所有其他随从获得+2/+2；或者召唤两个2/2并具有嘲讽的树人。</v>
      </c>
    </row>
    <row r="163" spans="1:14" x14ac:dyDescent="0.15">
      <c r="A163" s="52" t="str">
        <f>IF(收藏进度!A163="","",收藏进度!A163)</f>
        <v>狂野怒火</v>
      </c>
      <c r="B163" s="52">
        <f>IF(收藏进度!B163="","",收藏进度!B163)</f>
        <v>2</v>
      </c>
      <c r="C163" s="52" t="str">
        <f t="shared" si="2"/>
        <v/>
      </c>
      <c r="D163" s="52" t="str">
        <f>IF(AND(COUNTIF(德鲁伊卡组!A:C,"# 2x ("&amp;K163&amp;") "&amp;A163)+COUNTIF(猎人卡组!A:C,"# 2x ("&amp;K163&amp;") "&amp;A163)+COUNTIF(法师卡组!A:C,"# 2x ("&amp;K163&amp;") "&amp;A163)+COUNTIF(圣骑士卡组!A:C,"# 2x ("&amp;K163&amp;") "&amp;A163)+COUNTIF(牧师卡组!A:C,"# 2x ("&amp;K163&amp;") "&amp;A163)+COUNTIF(潜行者卡组!A:C,"# 2x ("&amp;K163&amp;") "&amp;A163)+COUNTIF(萨满祭司卡组!A:C,"# 2x ("&amp;K163&amp;") "&amp;A163)+COUNTIF(术士卡组!A:C,"# 2x ("&amp;K163&amp;") "&amp;A163)+COUNTIF(战士卡组!A:C,"# 2x ("&amp;K163&amp;") "&amp;A163)=0,COUNTIF(单卡排行!A:J,A163)=0),IF(AND(COUNTIF(德鲁伊卡组!A:C,"# 1x ("&amp;K163&amp;") "&amp;A163)+COUNTIF(猎人卡组!A:C,"# 1x ("&amp;K163&amp;") "&amp;A163)+COUNTIF(法师卡组!A:C,"# 1x ("&amp;K163&amp;") "&amp;A163)+COUNTIF(圣骑士卡组!A:C,"# 1x ("&amp;K163&amp;") "&amp;A163)+COUNTIF(牧师卡组!A:C,"# 1x ("&amp;K163&amp;") "&amp;A163)+COUNTIF(潜行者卡组!A:C,"# 1x ("&amp;K163&amp;") "&amp;A163)+COUNTIF(萨满祭司卡组!A:C,"# 1x ("&amp;K163&amp;") "&amp;A163)+COUNTIF(术士卡组!A:C,"# 1x ("&amp;K163&amp;") "&amp;A163)+COUNTIF(战士卡组!A:C,"# 1x ("&amp;K163&amp;") "&amp;A163)=0,COUNTIF(单卡排行!A:J,A163&amp;"★")=0),"",1),2)</f>
        <v/>
      </c>
      <c r="E163" s="53" t="str">
        <f>IF(收藏进度!E163="","",收藏进度!E163)</f>
        <v>经典</v>
      </c>
      <c r="F163" s="53" t="str">
        <f>IF(收藏进度!F163="","",收藏进度!F163)</f>
        <v/>
      </c>
      <c r="G163" s="53" t="str">
        <f>IF(收藏进度!G163="","",收藏进度!G163)</f>
        <v>猎人</v>
      </c>
      <c r="H163" s="53" t="str">
        <f>IF(收藏进度!H163="","",收藏进度!H163)</f>
        <v>史诗</v>
      </c>
      <c r="I163" s="53" t="str">
        <f>IF(收藏进度!I163="","",收藏进度!I163)</f>
        <v>法术</v>
      </c>
      <c r="J163" s="53" t="str">
        <f>IF(收藏进度!J163="","",收藏进度!J163)</f>
        <v/>
      </c>
      <c r="K163" s="53">
        <f>IF(收藏进度!K163="","",收藏进度!K163)</f>
        <v>1</v>
      </c>
      <c r="L163" s="53">
        <f>IF(收藏进度!L163="","",收藏进度!L163)</f>
        <v>0</v>
      </c>
      <c r="M163" s="53">
        <f>IF(收藏进度!M163="","",收藏进度!M163)</f>
        <v>0</v>
      </c>
      <c r="N163" s="54" t="str">
        <f>IF(收藏进度!N163="","",收藏进度!N163)</f>
        <v>在本回合中，使一只友方野兽获得+2攻击力并具有免疫。</v>
      </c>
    </row>
    <row r="164" spans="1:14" x14ac:dyDescent="0.15">
      <c r="A164" s="52" t="str">
        <f>IF(收藏进度!A164="","",收藏进度!A164)</f>
        <v>爆炸陷阱</v>
      </c>
      <c r="B164" s="52">
        <f>IF(收藏进度!B164="","",收藏进度!B164)</f>
        <v>2</v>
      </c>
      <c r="C164" s="52" t="str">
        <f t="shared" si="2"/>
        <v/>
      </c>
      <c r="D164" s="52">
        <f>IF(AND(COUNTIF(德鲁伊卡组!A:C,"# 2x ("&amp;K164&amp;") "&amp;A164)+COUNTIF(猎人卡组!A:C,"# 2x ("&amp;K164&amp;") "&amp;A164)+COUNTIF(法师卡组!A:C,"# 2x ("&amp;K164&amp;") "&amp;A164)+COUNTIF(圣骑士卡组!A:C,"# 2x ("&amp;K164&amp;") "&amp;A164)+COUNTIF(牧师卡组!A:C,"# 2x ("&amp;K164&amp;") "&amp;A164)+COUNTIF(潜行者卡组!A:C,"# 2x ("&amp;K164&amp;") "&amp;A164)+COUNTIF(萨满祭司卡组!A:C,"# 2x ("&amp;K164&amp;") "&amp;A164)+COUNTIF(术士卡组!A:C,"# 2x ("&amp;K164&amp;") "&amp;A164)+COUNTIF(战士卡组!A:C,"# 2x ("&amp;K164&amp;") "&amp;A164)=0,COUNTIF(单卡排行!A:J,A164)=0),IF(AND(COUNTIF(德鲁伊卡组!A:C,"# 1x ("&amp;K164&amp;") "&amp;A164)+COUNTIF(猎人卡组!A:C,"# 1x ("&amp;K164&amp;") "&amp;A164)+COUNTIF(法师卡组!A:C,"# 1x ("&amp;K164&amp;") "&amp;A164)+COUNTIF(圣骑士卡组!A:C,"# 1x ("&amp;K164&amp;") "&amp;A164)+COUNTIF(牧师卡组!A:C,"# 1x ("&amp;K164&amp;") "&amp;A164)+COUNTIF(潜行者卡组!A:C,"# 1x ("&amp;K164&amp;") "&amp;A164)+COUNTIF(萨满祭司卡组!A:C,"# 1x ("&amp;K164&amp;") "&amp;A164)+COUNTIF(术士卡组!A:C,"# 1x ("&amp;K164&amp;") "&amp;A164)+COUNTIF(战士卡组!A:C,"# 1x ("&amp;K164&amp;") "&amp;A164)=0,COUNTIF(单卡排行!A:J,A164&amp;"★")=0),"",1),2)</f>
        <v>2</v>
      </c>
      <c r="E164" s="53" t="str">
        <f>IF(收藏进度!E164="","",收藏进度!E164)</f>
        <v>经典</v>
      </c>
      <c r="F164" s="53" t="str">
        <f>IF(收藏进度!F164="","",收藏进度!F164)</f>
        <v/>
      </c>
      <c r="G164" s="53" t="str">
        <f>IF(收藏进度!G164="","",收藏进度!G164)</f>
        <v>猎人</v>
      </c>
      <c r="H164" s="53" t="str">
        <f>IF(收藏进度!H164="","",收藏进度!H164)</f>
        <v>普通</v>
      </c>
      <c r="I164" s="53" t="str">
        <f>IF(收藏进度!I164="","",收藏进度!I164)</f>
        <v>法术</v>
      </c>
      <c r="J164" s="53" t="str">
        <f>IF(收藏进度!J164="","",收藏进度!J164)</f>
        <v/>
      </c>
      <c r="K164" s="53">
        <f>IF(收藏进度!K164="","",收藏进度!K164)</f>
        <v>2</v>
      </c>
      <c r="L164" s="53">
        <f>IF(收藏进度!L164="","",收藏进度!L164)</f>
        <v>0</v>
      </c>
      <c r="M164" s="53">
        <f>IF(收藏进度!M164="","",收藏进度!M164)</f>
        <v>0</v>
      </c>
      <c r="N164" s="54" t="str">
        <f>IF(收藏进度!N164="","",收藏进度!N164)</f>
        <v>奥秘：当你的英雄受到攻击，对所有敌人造成2点伤害。</v>
      </c>
    </row>
    <row r="165" spans="1:14" x14ac:dyDescent="0.15">
      <c r="A165" s="52" t="str">
        <f>IF(收藏进度!A165="","",收藏进度!A165)</f>
        <v>冰冻陷阱</v>
      </c>
      <c r="B165" s="52">
        <f>IF(收藏进度!B165="","",收藏进度!B165)</f>
        <v>2</v>
      </c>
      <c r="C165" s="52" t="str">
        <f t="shared" si="2"/>
        <v/>
      </c>
      <c r="D165" s="52">
        <f>IF(AND(COUNTIF(德鲁伊卡组!A:C,"# 2x ("&amp;K165&amp;") "&amp;A165)+COUNTIF(猎人卡组!A:C,"# 2x ("&amp;K165&amp;") "&amp;A165)+COUNTIF(法师卡组!A:C,"# 2x ("&amp;K165&amp;") "&amp;A165)+COUNTIF(圣骑士卡组!A:C,"# 2x ("&amp;K165&amp;") "&amp;A165)+COUNTIF(牧师卡组!A:C,"# 2x ("&amp;K165&amp;") "&amp;A165)+COUNTIF(潜行者卡组!A:C,"# 2x ("&amp;K165&amp;") "&amp;A165)+COUNTIF(萨满祭司卡组!A:C,"# 2x ("&amp;K165&amp;") "&amp;A165)+COUNTIF(术士卡组!A:C,"# 2x ("&amp;K165&amp;") "&amp;A165)+COUNTIF(战士卡组!A:C,"# 2x ("&amp;K165&amp;") "&amp;A165)=0,COUNTIF(单卡排行!A:J,A165)=0),IF(AND(COUNTIF(德鲁伊卡组!A:C,"# 1x ("&amp;K165&amp;") "&amp;A165)+COUNTIF(猎人卡组!A:C,"# 1x ("&amp;K165&amp;") "&amp;A165)+COUNTIF(法师卡组!A:C,"# 1x ("&amp;K165&amp;") "&amp;A165)+COUNTIF(圣骑士卡组!A:C,"# 1x ("&amp;K165&amp;") "&amp;A165)+COUNTIF(牧师卡组!A:C,"# 1x ("&amp;K165&amp;") "&amp;A165)+COUNTIF(潜行者卡组!A:C,"# 1x ("&amp;K165&amp;") "&amp;A165)+COUNTIF(萨满祭司卡组!A:C,"# 1x ("&amp;K165&amp;") "&amp;A165)+COUNTIF(术士卡组!A:C,"# 1x ("&amp;K165&amp;") "&amp;A165)+COUNTIF(战士卡组!A:C,"# 1x ("&amp;K165&amp;") "&amp;A165)=0,COUNTIF(单卡排行!A:J,A165&amp;"★")=0),"",1),2)</f>
        <v>2</v>
      </c>
      <c r="E165" s="53" t="str">
        <f>IF(收藏进度!E165="","",收藏进度!E165)</f>
        <v>经典</v>
      </c>
      <c r="F165" s="53" t="str">
        <f>IF(收藏进度!F165="","",收藏进度!F165)</f>
        <v/>
      </c>
      <c r="G165" s="53" t="str">
        <f>IF(收藏进度!G165="","",收藏进度!G165)</f>
        <v>猎人</v>
      </c>
      <c r="H165" s="53" t="str">
        <f>IF(收藏进度!H165="","",收藏进度!H165)</f>
        <v>普通</v>
      </c>
      <c r="I165" s="53" t="str">
        <f>IF(收藏进度!I165="","",收藏进度!I165)</f>
        <v>法术</v>
      </c>
      <c r="J165" s="53" t="str">
        <f>IF(收藏进度!J165="","",收藏进度!J165)</f>
        <v/>
      </c>
      <c r="K165" s="53">
        <f>IF(收藏进度!K165="","",收藏进度!K165)</f>
        <v>2</v>
      </c>
      <c r="L165" s="53">
        <f>IF(收藏进度!L165="","",收藏进度!L165)</f>
        <v>0</v>
      </c>
      <c r="M165" s="53">
        <f>IF(收藏进度!M165="","",收藏进度!M165)</f>
        <v>0</v>
      </c>
      <c r="N165" s="54" t="str">
        <f>IF(收藏进度!N165="","",收藏进度!N165)</f>
        <v>奥秘：当一个敌方随从攻击时，将其移回拥有者的手牌，并且法力值消耗增加（2）点。</v>
      </c>
    </row>
    <row r="166" spans="1:14" x14ac:dyDescent="0.15">
      <c r="A166" s="52" t="str">
        <f>IF(收藏进度!A166="","",收藏进度!A166)</f>
        <v>狙击</v>
      </c>
      <c r="B166" s="52">
        <f>IF(收藏进度!B166="","",收藏进度!B166)</f>
        <v>2</v>
      </c>
      <c r="C166" s="52" t="str">
        <f t="shared" si="2"/>
        <v/>
      </c>
      <c r="D166" s="52" t="str">
        <f>IF(AND(COUNTIF(德鲁伊卡组!A:C,"# 2x ("&amp;K166&amp;") "&amp;A166)+COUNTIF(猎人卡组!A:C,"# 2x ("&amp;K166&amp;") "&amp;A166)+COUNTIF(法师卡组!A:C,"# 2x ("&amp;K166&amp;") "&amp;A166)+COUNTIF(圣骑士卡组!A:C,"# 2x ("&amp;K166&amp;") "&amp;A166)+COUNTIF(牧师卡组!A:C,"# 2x ("&amp;K166&amp;") "&amp;A166)+COUNTIF(潜行者卡组!A:C,"# 2x ("&amp;K166&amp;") "&amp;A166)+COUNTIF(萨满祭司卡组!A:C,"# 2x ("&amp;K166&amp;") "&amp;A166)+COUNTIF(术士卡组!A:C,"# 2x ("&amp;K166&amp;") "&amp;A166)+COUNTIF(战士卡组!A:C,"# 2x ("&amp;K166&amp;") "&amp;A166)=0,COUNTIF(单卡排行!A:J,A166)=0),IF(AND(COUNTIF(德鲁伊卡组!A:C,"# 1x ("&amp;K166&amp;") "&amp;A166)+COUNTIF(猎人卡组!A:C,"# 1x ("&amp;K166&amp;") "&amp;A166)+COUNTIF(法师卡组!A:C,"# 1x ("&amp;K166&amp;") "&amp;A166)+COUNTIF(圣骑士卡组!A:C,"# 1x ("&amp;K166&amp;") "&amp;A166)+COUNTIF(牧师卡组!A:C,"# 1x ("&amp;K166&amp;") "&amp;A166)+COUNTIF(潜行者卡组!A:C,"# 1x ("&amp;K166&amp;") "&amp;A166)+COUNTIF(萨满祭司卡组!A:C,"# 1x ("&amp;K166&amp;") "&amp;A166)+COUNTIF(术士卡组!A:C,"# 1x ("&amp;K166&amp;") "&amp;A166)+COUNTIF(战士卡组!A:C,"# 1x ("&amp;K166&amp;") "&amp;A166)=0,COUNTIF(单卡排行!A:J,A166&amp;"★")=0),"",1),2)</f>
        <v/>
      </c>
      <c r="E166" s="53" t="str">
        <f>IF(收藏进度!E166="","",收藏进度!E166)</f>
        <v>经典</v>
      </c>
      <c r="F166" s="53" t="str">
        <f>IF(收藏进度!F166="","",收藏进度!F166)</f>
        <v/>
      </c>
      <c r="G166" s="53" t="str">
        <f>IF(收藏进度!G166="","",收藏进度!G166)</f>
        <v>猎人</v>
      </c>
      <c r="H166" s="53" t="str">
        <f>IF(收藏进度!H166="","",收藏进度!H166)</f>
        <v>普通</v>
      </c>
      <c r="I166" s="53" t="str">
        <f>IF(收藏进度!I166="","",收藏进度!I166)</f>
        <v>法术</v>
      </c>
      <c r="J166" s="53" t="str">
        <f>IF(收藏进度!J166="","",收藏进度!J166)</f>
        <v/>
      </c>
      <c r="K166" s="53">
        <f>IF(收藏进度!K166="","",收藏进度!K166)</f>
        <v>2</v>
      </c>
      <c r="L166" s="53">
        <f>IF(收藏进度!L166="","",收藏进度!L166)</f>
        <v>0</v>
      </c>
      <c r="M166" s="53">
        <f>IF(收藏进度!M166="","",收藏进度!M166)</f>
        <v>0</v>
      </c>
      <c r="N166" s="54" t="str">
        <f>IF(收藏进度!N166="","",收藏进度!N166)</f>
        <v>奥秘：在你的对手使用一张随从牌后，对该随从造成4点伤害。</v>
      </c>
    </row>
    <row r="167" spans="1:14" x14ac:dyDescent="0.15">
      <c r="A167" s="52" t="str">
        <f>IF(收藏进度!A167="","",收藏进度!A167)</f>
        <v>食腐土狼</v>
      </c>
      <c r="B167" s="52">
        <f>IF(收藏进度!B167="","",收藏进度!B167)</f>
        <v>2</v>
      </c>
      <c r="C167" s="52" t="str">
        <f t="shared" si="2"/>
        <v/>
      </c>
      <c r="D167" s="52">
        <f>IF(AND(COUNTIF(德鲁伊卡组!A:C,"# 2x ("&amp;K167&amp;") "&amp;A167)+COUNTIF(猎人卡组!A:C,"# 2x ("&amp;K167&amp;") "&amp;A167)+COUNTIF(法师卡组!A:C,"# 2x ("&amp;K167&amp;") "&amp;A167)+COUNTIF(圣骑士卡组!A:C,"# 2x ("&amp;K167&amp;") "&amp;A167)+COUNTIF(牧师卡组!A:C,"# 2x ("&amp;K167&amp;") "&amp;A167)+COUNTIF(潜行者卡组!A:C,"# 2x ("&amp;K167&amp;") "&amp;A167)+COUNTIF(萨满祭司卡组!A:C,"# 2x ("&amp;K167&amp;") "&amp;A167)+COUNTIF(术士卡组!A:C,"# 2x ("&amp;K167&amp;") "&amp;A167)+COUNTIF(战士卡组!A:C,"# 2x ("&amp;K167&amp;") "&amp;A167)=0,COUNTIF(单卡排行!A:J,A167)=0),IF(AND(COUNTIF(德鲁伊卡组!A:C,"# 1x ("&amp;K167&amp;") "&amp;A167)+COUNTIF(猎人卡组!A:C,"# 1x ("&amp;K167&amp;") "&amp;A167)+COUNTIF(法师卡组!A:C,"# 1x ("&amp;K167&amp;") "&amp;A167)+COUNTIF(圣骑士卡组!A:C,"# 1x ("&amp;K167&amp;") "&amp;A167)+COUNTIF(牧师卡组!A:C,"# 1x ("&amp;K167&amp;") "&amp;A167)+COUNTIF(潜行者卡组!A:C,"# 1x ("&amp;K167&amp;") "&amp;A167)+COUNTIF(萨满祭司卡组!A:C,"# 1x ("&amp;K167&amp;") "&amp;A167)+COUNTIF(术士卡组!A:C,"# 1x ("&amp;K167&amp;") "&amp;A167)+COUNTIF(战士卡组!A:C,"# 1x ("&amp;K167&amp;") "&amp;A167)=0,COUNTIF(单卡排行!A:J,A167&amp;"★")=0),"",1),2)</f>
        <v>2</v>
      </c>
      <c r="E167" s="53" t="str">
        <f>IF(收藏进度!E167="","",收藏进度!E167)</f>
        <v>经典</v>
      </c>
      <c r="F167" s="53" t="str">
        <f>IF(收藏进度!F167="","",收藏进度!F167)</f>
        <v/>
      </c>
      <c r="G167" s="53" t="str">
        <f>IF(收藏进度!G167="","",收藏进度!G167)</f>
        <v>猎人</v>
      </c>
      <c r="H167" s="53" t="str">
        <f>IF(收藏进度!H167="","",收藏进度!H167)</f>
        <v>普通</v>
      </c>
      <c r="I167" s="53" t="str">
        <f>IF(收藏进度!I167="","",收藏进度!I167)</f>
        <v>随从</v>
      </c>
      <c r="J167" s="53" t="str">
        <f>IF(收藏进度!J167="","",收藏进度!J167)</f>
        <v>野兽</v>
      </c>
      <c r="K167" s="53">
        <f>IF(收藏进度!K167="","",收藏进度!K167)</f>
        <v>2</v>
      </c>
      <c r="L167" s="53">
        <f>IF(收藏进度!L167="","",收藏进度!L167)</f>
        <v>2</v>
      </c>
      <c r="M167" s="53">
        <f>IF(收藏进度!M167="","",收藏进度!M167)</f>
        <v>2</v>
      </c>
      <c r="N167" s="54" t="str">
        <f>IF(收藏进度!N167="","",收藏进度!N167)</f>
        <v>每当一个友方野兽死亡时，便获得+2/+1。</v>
      </c>
    </row>
    <row r="168" spans="1:14" x14ac:dyDescent="0.15">
      <c r="A168" s="52" t="str">
        <f>IF(收藏进度!A168="","",收藏进度!A168)</f>
        <v>误导</v>
      </c>
      <c r="B168" s="52">
        <f>IF(收藏进度!B168="","",收藏进度!B168)</f>
        <v>2</v>
      </c>
      <c r="C168" s="52" t="str">
        <f t="shared" si="2"/>
        <v/>
      </c>
      <c r="D168" s="52" t="str">
        <f>IF(AND(COUNTIF(德鲁伊卡组!A:C,"# 2x ("&amp;K168&amp;") "&amp;A168)+COUNTIF(猎人卡组!A:C,"# 2x ("&amp;K168&amp;") "&amp;A168)+COUNTIF(法师卡组!A:C,"# 2x ("&amp;K168&amp;") "&amp;A168)+COUNTIF(圣骑士卡组!A:C,"# 2x ("&amp;K168&amp;") "&amp;A168)+COUNTIF(牧师卡组!A:C,"# 2x ("&amp;K168&amp;") "&amp;A168)+COUNTIF(潜行者卡组!A:C,"# 2x ("&amp;K168&amp;") "&amp;A168)+COUNTIF(萨满祭司卡组!A:C,"# 2x ("&amp;K168&amp;") "&amp;A168)+COUNTIF(术士卡组!A:C,"# 2x ("&amp;K168&amp;") "&amp;A168)+COUNTIF(战士卡组!A:C,"# 2x ("&amp;K168&amp;") "&amp;A168)=0,COUNTIF(单卡排行!A:J,A168)=0),IF(AND(COUNTIF(德鲁伊卡组!A:C,"# 1x ("&amp;K168&amp;") "&amp;A168)+COUNTIF(猎人卡组!A:C,"# 1x ("&amp;K168&amp;") "&amp;A168)+COUNTIF(法师卡组!A:C,"# 1x ("&amp;K168&amp;") "&amp;A168)+COUNTIF(圣骑士卡组!A:C,"# 1x ("&amp;K168&amp;") "&amp;A168)+COUNTIF(牧师卡组!A:C,"# 1x ("&amp;K168&amp;") "&amp;A168)+COUNTIF(潜行者卡组!A:C,"# 1x ("&amp;K168&amp;") "&amp;A168)+COUNTIF(萨满祭司卡组!A:C,"# 1x ("&amp;K168&amp;") "&amp;A168)+COUNTIF(术士卡组!A:C,"# 1x ("&amp;K168&amp;") "&amp;A168)+COUNTIF(战士卡组!A:C,"# 1x ("&amp;K168&amp;") "&amp;A168)=0,COUNTIF(单卡排行!A:J,A168&amp;"★")=0),"",1),2)</f>
        <v/>
      </c>
      <c r="E168" s="53" t="str">
        <f>IF(收藏进度!E168="","",收藏进度!E168)</f>
        <v>经典</v>
      </c>
      <c r="F168" s="53" t="str">
        <f>IF(收藏进度!F168="","",收藏进度!F168)</f>
        <v/>
      </c>
      <c r="G168" s="53" t="str">
        <f>IF(收藏进度!G168="","",收藏进度!G168)</f>
        <v>猎人</v>
      </c>
      <c r="H168" s="53" t="str">
        <f>IF(收藏进度!H168="","",收藏进度!H168)</f>
        <v>稀有</v>
      </c>
      <c r="I168" s="53" t="str">
        <f>IF(收藏进度!I168="","",收藏进度!I168)</f>
        <v>法术</v>
      </c>
      <c r="J168" s="53" t="str">
        <f>IF(收藏进度!J168="","",收藏进度!J168)</f>
        <v/>
      </c>
      <c r="K168" s="53">
        <f>IF(收藏进度!K168="","",收藏进度!K168)</f>
        <v>2</v>
      </c>
      <c r="L168" s="53">
        <f>IF(收藏进度!L168="","",收藏进度!L168)</f>
        <v>0</v>
      </c>
      <c r="M168" s="53">
        <f>IF(收藏进度!M168="","",收藏进度!M168)</f>
        <v>0</v>
      </c>
      <c r="N168" s="54" t="str">
        <f>IF(收藏进度!N168="","",收藏进度!N168)</f>
        <v>奥秘：当一个敌人攻击你的英雄时，改为该敌人攻击另一个随机角色。</v>
      </c>
    </row>
    <row r="169" spans="1:14" x14ac:dyDescent="0.15">
      <c r="A169" s="52" t="str">
        <f>IF(收藏进度!A169="","",收藏进度!A169)</f>
        <v>照明弹</v>
      </c>
      <c r="B169" s="52">
        <f>IF(收藏进度!B169="","",收藏进度!B169)</f>
        <v>2</v>
      </c>
      <c r="C169" s="52" t="str">
        <f t="shared" si="2"/>
        <v/>
      </c>
      <c r="D169" s="52" t="str">
        <f>IF(AND(COUNTIF(德鲁伊卡组!A:C,"# 2x ("&amp;K169&amp;") "&amp;A169)+COUNTIF(猎人卡组!A:C,"# 2x ("&amp;K169&amp;") "&amp;A169)+COUNTIF(法师卡组!A:C,"# 2x ("&amp;K169&amp;") "&amp;A169)+COUNTIF(圣骑士卡组!A:C,"# 2x ("&amp;K169&amp;") "&amp;A169)+COUNTIF(牧师卡组!A:C,"# 2x ("&amp;K169&amp;") "&amp;A169)+COUNTIF(潜行者卡组!A:C,"# 2x ("&amp;K169&amp;") "&amp;A169)+COUNTIF(萨满祭司卡组!A:C,"# 2x ("&amp;K169&amp;") "&amp;A169)+COUNTIF(术士卡组!A:C,"# 2x ("&amp;K169&amp;") "&amp;A169)+COUNTIF(战士卡组!A:C,"# 2x ("&amp;K169&amp;") "&amp;A169)=0,COUNTIF(单卡排行!A:J,A169)=0),IF(AND(COUNTIF(德鲁伊卡组!A:C,"# 1x ("&amp;K169&amp;") "&amp;A169)+COUNTIF(猎人卡组!A:C,"# 1x ("&amp;K169&amp;") "&amp;A169)+COUNTIF(法师卡组!A:C,"# 1x ("&amp;K169&amp;") "&amp;A169)+COUNTIF(圣骑士卡组!A:C,"# 1x ("&amp;K169&amp;") "&amp;A169)+COUNTIF(牧师卡组!A:C,"# 1x ("&amp;K169&amp;") "&amp;A169)+COUNTIF(潜行者卡组!A:C,"# 1x ("&amp;K169&amp;") "&amp;A169)+COUNTIF(萨满祭司卡组!A:C,"# 1x ("&amp;K169&amp;") "&amp;A169)+COUNTIF(术士卡组!A:C,"# 1x ("&amp;K169&amp;") "&amp;A169)+COUNTIF(战士卡组!A:C,"# 1x ("&amp;K169&amp;") "&amp;A169)=0,COUNTIF(单卡排行!A:J,A169&amp;"★")=0),"",1),2)</f>
        <v/>
      </c>
      <c r="E169" s="53" t="str">
        <f>IF(收藏进度!E169="","",收藏进度!E169)</f>
        <v>经典</v>
      </c>
      <c r="F169" s="53" t="str">
        <f>IF(收藏进度!F169="","",收藏进度!F169)</f>
        <v/>
      </c>
      <c r="G169" s="53" t="str">
        <f>IF(收藏进度!G169="","",收藏进度!G169)</f>
        <v>猎人</v>
      </c>
      <c r="H169" s="53" t="str">
        <f>IF(收藏进度!H169="","",收藏进度!H169)</f>
        <v>稀有</v>
      </c>
      <c r="I169" s="53" t="str">
        <f>IF(收藏进度!I169="","",收藏进度!I169)</f>
        <v>法术</v>
      </c>
      <c r="J169" s="53" t="str">
        <f>IF(收藏进度!J169="","",收藏进度!J169)</f>
        <v/>
      </c>
      <c r="K169" s="53">
        <f>IF(收藏进度!K169="","",收藏进度!K169)</f>
        <v>2</v>
      </c>
      <c r="L169" s="53">
        <f>IF(收藏进度!L169="","",收藏进度!L169)</f>
        <v>0</v>
      </c>
      <c r="M169" s="53">
        <f>IF(收藏进度!M169="","",收藏进度!M169)</f>
        <v>0</v>
      </c>
      <c r="N169" s="54" t="str">
        <f>IF(收藏进度!N169="","",收藏进度!N169)</f>
        <v>所有随从失去潜行，摧毁所有敌方奥秘，抽一张牌。</v>
      </c>
    </row>
    <row r="170" spans="1:14" x14ac:dyDescent="0.15">
      <c r="A170" s="52" t="str">
        <f>IF(收藏进度!A170="","",收藏进度!A170)</f>
        <v>毒蛇陷阱</v>
      </c>
      <c r="B170" s="52">
        <f>IF(收藏进度!B170="","",收藏进度!B170)</f>
        <v>1</v>
      </c>
      <c r="C170" s="52" t="str">
        <f t="shared" si="2"/>
        <v/>
      </c>
      <c r="D170" s="52" t="str">
        <f>IF(AND(COUNTIF(德鲁伊卡组!A:C,"# 2x ("&amp;K170&amp;") "&amp;A170)+COUNTIF(猎人卡组!A:C,"# 2x ("&amp;K170&amp;") "&amp;A170)+COUNTIF(法师卡组!A:C,"# 2x ("&amp;K170&amp;") "&amp;A170)+COUNTIF(圣骑士卡组!A:C,"# 2x ("&amp;K170&amp;") "&amp;A170)+COUNTIF(牧师卡组!A:C,"# 2x ("&amp;K170&amp;") "&amp;A170)+COUNTIF(潜行者卡组!A:C,"# 2x ("&amp;K170&amp;") "&amp;A170)+COUNTIF(萨满祭司卡组!A:C,"# 2x ("&amp;K170&amp;") "&amp;A170)+COUNTIF(术士卡组!A:C,"# 2x ("&amp;K170&amp;") "&amp;A170)+COUNTIF(战士卡组!A:C,"# 2x ("&amp;K170&amp;") "&amp;A170)=0,COUNTIF(单卡排行!A:J,A170)=0),IF(AND(COUNTIF(德鲁伊卡组!A:C,"# 1x ("&amp;K170&amp;") "&amp;A170)+COUNTIF(猎人卡组!A:C,"# 1x ("&amp;K170&amp;") "&amp;A170)+COUNTIF(法师卡组!A:C,"# 1x ("&amp;K170&amp;") "&amp;A170)+COUNTIF(圣骑士卡组!A:C,"# 1x ("&amp;K170&amp;") "&amp;A170)+COUNTIF(牧师卡组!A:C,"# 1x ("&amp;K170&amp;") "&amp;A170)+COUNTIF(潜行者卡组!A:C,"# 1x ("&amp;K170&amp;") "&amp;A170)+COUNTIF(萨满祭司卡组!A:C,"# 1x ("&amp;K170&amp;") "&amp;A170)+COUNTIF(术士卡组!A:C,"# 1x ("&amp;K170&amp;") "&amp;A170)+COUNTIF(战士卡组!A:C,"# 1x ("&amp;K170&amp;") "&amp;A170)=0,COUNTIF(单卡排行!A:J,A170&amp;"★")=0),"",1),2)</f>
        <v/>
      </c>
      <c r="E170" s="53" t="str">
        <f>IF(收藏进度!E170="","",收藏进度!E170)</f>
        <v>经典</v>
      </c>
      <c r="F170" s="53" t="str">
        <f>IF(收藏进度!F170="","",收藏进度!F170)</f>
        <v/>
      </c>
      <c r="G170" s="53" t="str">
        <f>IF(收藏进度!G170="","",收藏进度!G170)</f>
        <v>猎人</v>
      </c>
      <c r="H170" s="53" t="str">
        <f>IF(收藏进度!H170="","",收藏进度!H170)</f>
        <v>史诗</v>
      </c>
      <c r="I170" s="53" t="str">
        <f>IF(收藏进度!I170="","",收藏进度!I170)</f>
        <v>法术</v>
      </c>
      <c r="J170" s="53" t="str">
        <f>IF(收藏进度!J170="","",收藏进度!J170)</f>
        <v/>
      </c>
      <c r="K170" s="53">
        <f>IF(收藏进度!K170="","",收藏进度!K170)</f>
        <v>2</v>
      </c>
      <c r="L170" s="53">
        <f>IF(收藏进度!L170="","",收藏进度!L170)</f>
        <v>0</v>
      </c>
      <c r="M170" s="53">
        <f>IF(收藏进度!M170="","",收藏进度!M170)</f>
        <v>0</v>
      </c>
      <c r="N170" s="54" t="str">
        <f>IF(收藏进度!N170="","",收藏进度!N170)</f>
        <v>奥秘：当你的随从受到攻击时，召唤3条1/1的蛇。</v>
      </c>
    </row>
    <row r="171" spans="1:14" x14ac:dyDescent="0.15">
      <c r="A171" s="52" t="str">
        <f>IF(收藏进度!A171="","",收藏进度!A171)</f>
        <v>关门放狗</v>
      </c>
      <c r="B171" s="52">
        <f>IF(收藏进度!B171="","",收藏进度!B171)</f>
        <v>2</v>
      </c>
      <c r="C171" s="52" t="str">
        <f t="shared" si="2"/>
        <v/>
      </c>
      <c r="D171" s="52">
        <f>IF(AND(COUNTIF(德鲁伊卡组!A:C,"# 2x ("&amp;K171&amp;") "&amp;A171)+COUNTIF(猎人卡组!A:C,"# 2x ("&amp;K171&amp;") "&amp;A171)+COUNTIF(法师卡组!A:C,"# 2x ("&amp;K171&amp;") "&amp;A171)+COUNTIF(圣骑士卡组!A:C,"# 2x ("&amp;K171&amp;") "&amp;A171)+COUNTIF(牧师卡组!A:C,"# 2x ("&amp;K171&amp;") "&amp;A171)+COUNTIF(潜行者卡组!A:C,"# 2x ("&amp;K171&amp;") "&amp;A171)+COUNTIF(萨满祭司卡组!A:C,"# 2x ("&amp;K171&amp;") "&amp;A171)+COUNTIF(术士卡组!A:C,"# 2x ("&amp;K171&amp;") "&amp;A171)+COUNTIF(战士卡组!A:C,"# 2x ("&amp;K171&amp;") "&amp;A171)=0,COUNTIF(单卡排行!A:J,A171)=0),IF(AND(COUNTIF(德鲁伊卡组!A:C,"# 1x ("&amp;K171&amp;") "&amp;A171)+COUNTIF(猎人卡组!A:C,"# 1x ("&amp;K171&amp;") "&amp;A171)+COUNTIF(法师卡组!A:C,"# 1x ("&amp;K171&amp;") "&amp;A171)+COUNTIF(圣骑士卡组!A:C,"# 1x ("&amp;K171&amp;") "&amp;A171)+COUNTIF(牧师卡组!A:C,"# 1x ("&amp;K171&amp;") "&amp;A171)+COUNTIF(潜行者卡组!A:C,"# 1x ("&amp;K171&amp;") "&amp;A171)+COUNTIF(萨满祭司卡组!A:C,"# 1x ("&amp;K171&amp;") "&amp;A171)+COUNTIF(术士卡组!A:C,"# 1x ("&amp;K171&amp;") "&amp;A171)+COUNTIF(战士卡组!A:C,"# 1x ("&amp;K171&amp;") "&amp;A171)=0,COUNTIF(单卡排行!A:J,A171&amp;"★")=0),"",1),2)</f>
        <v>2</v>
      </c>
      <c r="E171" s="53" t="str">
        <f>IF(收藏进度!E171="","",收藏进度!E171)</f>
        <v>经典</v>
      </c>
      <c r="F171" s="53" t="str">
        <f>IF(收藏进度!F171="","",收藏进度!F171)</f>
        <v/>
      </c>
      <c r="G171" s="53" t="str">
        <f>IF(收藏进度!G171="","",收藏进度!G171)</f>
        <v>猎人</v>
      </c>
      <c r="H171" s="53" t="str">
        <f>IF(收藏进度!H171="","",收藏进度!H171)</f>
        <v>普通</v>
      </c>
      <c r="I171" s="53" t="str">
        <f>IF(收藏进度!I171="","",收藏进度!I171)</f>
        <v>法术</v>
      </c>
      <c r="J171" s="53" t="str">
        <f>IF(收藏进度!J171="","",收藏进度!J171)</f>
        <v/>
      </c>
      <c r="K171" s="53">
        <f>IF(收藏进度!K171="","",收藏进度!K171)</f>
        <v>3</v>
      </c>
      <c r="L171" s="53">
        <f>IF(收藏进度!L171="","",收藏进度!L171)</f>
        <v>0</v>
      </c>
      <c r="M171" s="53">
        <f>IF(收藏进度!M171="","",收藏进度!M171)</f>
        <v>0</v>
      </c>
      <c r="N171" s="54" t="str">
        <f>IF(收藏进度!N171="","",收藏进度!N171)</f>
        <v>战场上每有一个敌方随从，便召唤一个
1/1并具有冲锋的猎犬。</v>
      </c>
    </row>
    <row r="172" spans="1:14" x14ac:dyDescent="0.15">
      <c r="A172" s="52" t="str">
        <f>IF(收藏进度!A172="","",收藏进度!A172)</f>
        <v>致命射击</v>
      </c>
      <c r="B172" s="52">
        <f>IF(收藏进度!B172="","",收藏进度!B172)</f>
        <v>2</v>
      </c>
      <c r="C172" s="52" t="str">
        <f t="shared" si="2"/>
        <v/>
      </c>
      <c r="D172" s="52">
        <f>IF(AND(COUNTIF(德鲁伊卡组!A:C,"# 2x ("&amp;K172&amp;") "&amp;A172)+COUNTIF(猎人卡组!A:C,"# 2x ("&amp;K172&amp;") "&amp;A172)+COUNTIF(法师卡组!A:C,"# 2x ("&amp;K172&amp;") "&amp;A172)+COUNTIF(圣骑士卡组!A:C,"# 2x ("&amp;K172&amp;") "&amp;A172)+COUNTIF(牧师卡组!A:C,"# 2x ("&amp;K172&amp;") "&amp;A172)+COUNTIF(潜行者卡组!A:C,"# 2x ("&amp;K172&amp;") "&amp;A172)+COUNTIF(萨满祭司卡组!A:C,"# 2x ("&amp;K172&amp;") "&amp;A172)+COUNTIF(术士卡组!A:C,"# 2x ("&amp;K172&amp;") "&amp;A172)+COUNTIF(战士卡组!A:C,"# 2x ("&amp;K172&amp;") "&amp;A172)=0,COUNTIF(单卡排行!A:J,A172)=0),IF(AND(COUNTIF(德鲁伊卡组!A:C,"# 1x ("&amp;K172&amp;") "&amp;A172)+COUNTIF(猎人卡组!A:C,"# 1x ("&amp;K172&amp;") "&amp;A172)+COUNTIF(法师卡组!A:C,"# 1x ("&amp;K172&amp;") "&amp;A172)+COUNTIF(圣骑士卡组!A:C,"# 1x ("&amp;K172&amp;") "&amp;A172)+COUNTIF(牧师卡组!A:C,"# 1x ("&amp;K172&amp;") "&amp;A172)+COUNTIF(潜行者卡组!A:C,"# 1x ("&amp;K172&amp;") "&amp;A172)+COUNTIF(萨满祭司卡组!A:C,"# 1x ("&amp;K172&amp;") "&amp;A172)+COUNTIF(术士卡组!A:C,"# 1x ("&amp;K172&amp;") "&amp;A172)+COUNTIF(战士卡组!A:C,"# 1x ("&amp;K172&amp;") "&amp;A172)=0,COUNTIF(单卡排行!A:J,A172&amp;"★")=0),"",1),2)</f>
        <v>2</v>
      </c>
      <c r="E172" s="53" t="str">
        <f>IF(收藏进度!E172="","",收藏进度!E172)</f>
        <v>经典</v>
      </c>
      <c r="F172" s="53" t="str">
        <f>IF(收藏进度!F172="","",收藏进度!F172)</f>
        <v/>
      </c>
      <c r="G172" s="53" t="str">
        <f>IF(收藏进度!G172="","",收藏进度!G172)</f>
        <v>猎人</v>
      </c>
      <c r="H172" s="53" t="str">
        <f>IF(收藏进度!H172="","",收藏进度!H172)</f>
        <v>普通</v>
      </c>
      <c r="I172" s="53" t="str">
        <f>IF(收藏进度!I172="","",收藏进度!I172)</f>
        <v>法术</v>
      </c>
      <c r="J172" s="53" t="str">
        <f>IF(收藏进度!J172="","",收藏进度!J172)</f>
        <v/>
      </c>
      <c r="K172" s="53">
        <f>IF(收藏进度!K172="","",收藏进度!K172)</f>
        <v>3</v>
      </c>
      <c r="L172" s="53">
        <f>IF(收藏进度!L172="","",收藏进度!L172)</f>
        <v>0</v>
      </c>
      <c r="M172" s="53">
        <f>IF(收藏进度!M172="","",收藏进度!M172)</f>
        <v>0</v>
      </c>
      <c r="N172" s="54" t="str">
        <f>IF(收藏进度!N172="","",收藏进度!N172)</f>
        <v>随机消灭一个敌方随从。</v>
      </c>
    </row>
    <row r="173" spans="1:14" x14ac:dyDescent="0.15">
      <c r="A173" s="52" t="str">
        <f>IF(收藏进度!A173="","",收藏进度!A173)</f>
        <v>鹰角弓</v>
      </c>
      <c r="B173" s="52">
        <f>IF(收藏进度!B173="","",收藏进度!B173)</f>
        <v>2</v>
      </c>
      <c r="C173" s="52" t="str">
        <f t="shared" si="2"/>
        <v/>
      </c>
      <c r="D173" s="52">
        <f>IF(AND(COUNTIF(德鲁伊卡组!A:C,"# 2x ("&amp;K173&amp;") "&amp;A173)+COUNTIF(猎人卡组!A:C,"# 2x ("&amp;K173&amp;") "&amp;A173)+COUNTIF(法师卡组!A:C,"# 2x ("&amp;K173&amp;") "&amp;A173)+COUNTIF(圣骑士卡组!A:C,"# 2x ("&amp;K173&amp;") "&amp;A173)+COUNTIF(牧师卡组!A:C,"# 2x ("&amp;K173&amp;") "&amp;A173)+COUNTIF(潜行者卡组!A:C,"# 2x ("&amp;K173&amp;") "&amp;A173)+COUNTIF(萨满祭司卡组!A:C,"# 2x ("&amp;K173&amp;") "&amp;A173)+COUNTIF(术士卡组!A:C,"# 2x ("&amp;K173&amp;") "&amp;A173)+COUNTIF(战士卡组!A:C,"# 2x ("&amp;K173&amp;") "&amp;A173)=0,COUNTIF(单卡排行!A:J,A173)=0),IF(AND(COUNTIF(德鲁伊卡组!A:C,"# 1x ("&amp;K173&amp;") "&amp;A173)+COUNTIF(猎人卡组!A:C,"# 1x ("&amp;K173&amp;") "&amp;A173)+COUNTIF(法师卡组!A:C,"# 1x ("&amp;K173&amp;") "&amp;A173)+COUNTIF(圣骑士卡组!A:C,"# 1x ("&amp;K173&amp;") "&amp;A173)+COUNTIF(牧师卡组!A:C,"# 1x ("&amp;K173&amp;") "&amp;A173)+COUNTIF(潜行者卡组!A:C,"# 1x ("&amp;K173&amp;") "&amp;A173)+COUNTIF(萨满祭司卡组!A:C,"# 1x ("&amp;K173&amp;") "&amp;A173)+COUNTIF(术士卡组!A:C,"# 1x ("&amp;K173&amp;") "&amp;A173)+COUNTIF(战士卡组!A:C,"# 1x ("&amp;K173&amp;") "&amp;A173)=0,COUNTIF(单卡排行!A:J,A173&amp;"★")=0),"",1),2)</f>
        <v>2</v>
      </c>
      <c r="E173" s="53" t="str">
        <f>IF(收藏进度!E173="","",收藏进度!E173)</f>
        <v>经典</v>
      </c>
      <c r="F173" s="53" t="str">
        <f>IF(收藏进度!F173="","",收藏进度!F173)</f>
        <v/>
      </c>
      <c r="G173" s="53" t="str">
        <f>IF(收藏进度!G173="","",收藏进度!G173)</f>
        <v>猎人</v>
      </c>
      <c r="H173" s="53" t="str">
        <f>IF(收藏进度!H173="","",收藏进度!H173)</f>
        <v>稀有</v>
      </c>
      <c r="I173" s="53" t="str">
        <f>IF(收藏进度!I173="","",收藏进度!I173)</f>
        <v>武器</v>
      </c>
      <c r="J173" s="53" t="str">
        <f>IF(收藏进度!J173="","",收藏进度!J173)</f>
        <v/>
      </c>
      <c r="K173" s="53">
        <f>IF(收藏进度!K173="","",收藏进度!K173)</f>
        <v>3</v>
      </c>
      <c r="L173" s="53">
        <f>IF(收藏进度!L173="","",收藏进度!L173)</f>
        <v>3</v>
      </c>
      <c r="M173" s="53">
        <f>IF(收藏进度!M173="","",收藏进度!M173)</f>
        <v>0</v>
      </c>
      <c r="N173" s="54" t="str">
        <f>IF(收藏进度!N173="","",收藏进度!N173)</f>
        <v>每当有一张
你的奥秘牌被揭示时，便获得+1耐久度。</v>
      </c>
    </row>
    <row r="174" spans="1:14" x14ac:dyDescent="0.15">
      <c r="A174" s="52" t="str">
        <f>IF(收藏进度!A174="","",收藏进度!A174)</f>
        <v>爆炸射击</v>
      </c>
      <c r="B174" s="52">
        <f>IF(收藏进度!B174="","",收藏进度!B174)</f>
        <v>2</v>
      </c>
      <c r="C174" s="52" t="str">
        <f t="shared" si="2"/>
        <v/>
      </c>
      <c r="D174" s="52" t="str">
        <f>IF(AND(COUNTIF(德鲁伊卡组!A:C,"# 2x ("&amp;K174&amp;") "&amp;A174)+COUNTIF(猎人卡组!A:C,"# 2x ("&amp;K174&amp;") "&amp;A174)+COUNTIF(法师卡组!A:C,"# 2x ("&amp;K174&amp;") "&amp;A174)+COUNTIF(圣骑士卡组!A:C,"# 2x ("&amp;K174&amp;") "&amp;A174)+COUNTIF(牧师卡组!A:C,"# 2x ("&amp;K174&amp;") "&amp;A174)+COUNTIF(潜行者卡组!A:C,"# 2x ("&amp;K174&amp;") "&amp;A174)+COUNTIF(萨满祭司卡组!A:C,"# 2x ("&amp;K174&amp;") "&amp;A174)+COUNTIF(术士卡组!A:C,"# 2x ("&amp;K174&amp;") "&amp;A174)+COUNTIF(战士卡组!A:C,"# 2x ("&amp;K174&amp;") "&amp;A174)=0,COUNTIF(单卡排行!A:J,A174)=0),IF(AND(COUNTIF(德鲁伊卡组!A:C,"# 1x ("&amp;K174&amp;") "&amp;A174)+COUNTIF(猎人卡组!A:C,"# 1x ("&amp;K174&amp;") "&amp;A174)+COUNTIF(法师卡组!A:C,"# 1x ("&amp;K174&amp;") "&amp;A174)+COUNTIF(圣骑士卡组!A:C,"# 1x ("&amp;K174&amp;") "&amp;A174)+COUNTIF(牧师卡组!A:C,"# 1x ("&amp;K174&amp;") "&amp;A174)+COUNTIF(潜行者卡组!A:C,"# 1x ("&amp;K174&amp;") "&amp;A174)+COUNTIF(萨满祭司卡组!A:C,"# 1x ("&amp;K174&amp;") "&amp;A174)+COUNTIF(术士卡组!A:C,"# 1x ("&amp;K174&amp;") "&amp;A174)+COUNTIF(战士卡组!A:C,"# 1x ("&amp;K174&amp;") "&amp;A174)=0,COUNTIF(单卡排行!A:J,A174&amp;"★")=0),"",1),2)</f>
        <v/>
      </c>
      <c r="E174" s="53" t="str">
        <f>IF(收藏进度!E174="","",收藏进度!E174)</f>
        <v>经典</v>
      </c>
      <c r="F174" s="53" t="str">
        <f>IF(收藏进度!F174="","",收藏进度!F174)</f>
        <v/>
      </c>
      <c r="G174" s="53" t="str">
        <f>IF(收藏进度!G174="","",收藏进度!G174)</f>
        <v>猎人</v>
      </c>
      <c r="H174" s="53" t="str">
        <f>IF(收藏进度!H174="","",收藏进度!H174)</f>
        <v>稀有</v>
      </c>
      <c r="I174" s="53" t="str">
        <f>IF(收藏进度!I174="","",收藏进度!I174)</f>
        <v>法术</v>
      </c>
      <c r="J174" s="53" t="str">
        <f>IF(收藏进度!J174="","",收藏进度!J174)</f>
        <v/>
      </c>
      <c r="K174" s="53">
        <f>IF(收藏进度!K174="","",收藏进度!K174)</f>
        <v>5</v>
      </c>
      <c r="L174" s="53">
        <f>IF(收藏进度!L174="","",收藏进度!L174)</f>
        <v>0</v>
      </c>
      <c r="M174" s="53">
        <f>IF(收藏进度!M174="","",收藏进度!M174)</f>
        <v>0</v>
      </c>
      <c r="N174" s="54" t="str">
        <f>IF(收藏进度!N174="","",收藏进度!N174)</f>
        <v>对一个随从造成5点伤害，并对其相邻的随从造成
2点伤害。</v>
      </c>
    </row>
    <row r="175" spans="1:14" x14ac:dyDescent="0.15">
      <c r="A175" s="52" t="str">
        <f>IF(收藏进度!A175="","",收藏进度!A175)</f>
        <v>长鬃草原狮</v>
      </c>
      <c r="B175" s="52">
        <f>IF(收藏进度!B175="","",收藏进度!B175)</f>
        <v>2</v>
      </c>
      <c r="C175" s="52" t="str">
        <f t="shared" si="2"/>
        <v/>
      </c>
      <c r="D175" s="52">
        <f>IF(AND(COUNTIF(德鲁伊卡组!A:C,"# 2x ("&amp;K175&amp;") "&amp;A175)+COUNTIF(猎人卡组!A:C,"# 2x ("&amp;K175&amp;") "&amp;A175)+COUNTIF(法师卡组!A:C,"# 2x ("&amp;K175&amp;") "&amp;A175)+COUNTIF(圣骑士卡组!A:C,"# 2x ("&amp;K175&amp;") "&amp;A175)+COUNTIF(牧师卡组!A:C,"# 2x ("&amp;K175&amp;") "&amp;A175)+COUNTIF(潜行者卡组!A:C,"# 2x ("&amp;K175&amp;") "&amp;A175)+COUNTIF(萨满祭司卡组!A:C,"# 2x ("&amp;K175&amp;") "&amp;A175)+COUNTIF(术士卡组!A:C,"# 2x ("&amp;K175&amp;") "&amp;A175)+COUNTIF(战士卡组!A:C,"# 2x ("&amp;K175&amp;") "&amp;A175)=0,COUNTIF(单卡排行!A:J,A175)=0),IF(AND(COUNTIF(德鲁伊卡组!A:C,"# 1x ("&amp;K175&amp;") "&amp;A175)+COUNTIF(猎人卡组!A:C,"# 1x ("&amp;K175&amp;") "&amp;A175)+COUNTIF(法师卡组!A:C,"# 1x ("&amp;K175&amp;") "&amp;A175)+COUNTIF(圣骑士卡组!A:C,"# 1x ("&amp;K175&amp;") "&amp;A175)+COUNTIF(牧师卡组!A:C,"# 1x ("&amp;K175&amp;") "&amp;A175)+COUNTIF(潜行者卡组!A:C,"# 1x ("&amp;K175&amp;") "&amp;A175)+COUNTIF(萨满祭司卡组!A:C,"# 1x ("&amp;K175&amp;") "&amp;A175)+COUNTIF(术士卡组!A:C,"# 1x ("&amp;K175&amp;") "&amp;A175)+COUNTIF(战士卡组!A:C,"# 1x ("&amp;K175&amp;") "&amp;A175)=0,COUNTIF(单卡排行!A:J,A175&amp;"★")=0),"",1),2)</f>
        <v>2</v>
      </c>
      <c r="E175" s="53" t="str">
        <f>IF(收藏进度!E175="","",收藏进度!E175)</f>
        <v>经典</v>
      </c>
      <c r="F175" s="53" t="str">
        <f>IF(收藏进度!F175="","",收藏进度!F175)</f>
        <v/>
      </c>
      <c r="G175" s="53" t="str">
        <f>IF(收藏进度!G175="","",收藏进度!G175)</f>
        <v>猎人</v>
      </c>
      <c r="H175" s="53" t="str">
        <f>IF(收藏进度!H175="","",收藏进度!H175)</f>
        <v>稀有</v>
      </c>
      <c r="I175" s="53" t="str">
        <f>IF(收藏进度!I175="","",收藏进度!I175)</f>
        <v>随从</v>
      </c>
      <c r="J175" s="53" t="str">
        <f>IF(收藏进度!J175="","",收藏进度!J175)</f>
        <v>野兽</v>
      </c>
      <c r="K175" s="53">
        <f>IF(收藏进度!K175="","",收藏进度!K175)</f>
        <v>6</v>
      </c>
      <c r="L175" s="53">
        <f>IF(收藏进度!L175="","",收藏进度!L175)</f>
        <v>6</v>
      </c>
      <c r="M175" s="53">
        <f>IF(收藏进度!M175="","",收藏进度!M175)</f>
        <v>5</v>
      </c>
      <c r="N175" s="54" t="str">
        <f>IF(收藏进度!N175="","",收藏进度!N175)</f>
        <v>亡语：召唤两只2/2的土狼。</v>
      </c>
    </row>
    <row r="176" spans="1:14" x14ac:dyDescent="0.15">
      <c r="A176" s="52" t="str">
        <f>IF(收藏进度!A176="","",收藏进度!A176)</f>
        <v>角斗士的长弓</v>
      </c>
      <c r="B176" s="52">
        <f>IF(收藏进度!B176="","",收藏进度!B176)</f>
        <v>2</v>
      </c>
      <c r="C176" s="52" t="str">
        <f t="shared" si="2"/>
        <v/>
      </c>
      <c r="D176" s="52" t="str">
        <f>IF(AND(COUNTIF(德鲁伊卡组!A:C,"# 2x ("&amp;K176&amp;") "&amp;A176)+COUNTIF(猎人卡组!A:C,"# 2x ("&amp;K176&amp;") "&amp;A176)+COUNTIF(法师卡组!A:C,"# 2x ("&amp;K176&amp;") "&amp;A176)+COUNTIF(圣骑士卡组!A:C,"# 2x ("&amp;K176&amp;") "&amp;A176)+COUNTIF(牧师卡组!A:C,"# 2x ("&amp;K176&amp;") "&amp;A176)+COUNTIF(潜行者卡组!A:C,"# 2x ("&amp;K176&amp;") "&amp;A176)+COUNTIF(萨满祭司卡组!A:C,"# 2x ("&amp;K176&amp;") "&amp;A176)+COUNTIF(术士卡组!A:C,"# 2x ("&amp;K176&amp;") "&amp;A176)+COUNTIF(战士卡组!A:C,"# 2x ("&amp;K176&amp;") "&amp;A176)=0,COUNTIF(单卡排行!A:J,A176)=0),IF(AND(COUNTIF(德鲁伊卡组!A:C,"# 1x ("&amp;K176&amp;") "&amp;A176)+COUNTIF(猎人卡组!A:C,"# 1x ("&amp;K176&amp;") "&amp;A176)+COUNTIF(法师卡组!A:C,"# 1x ("&amp;K176&amp;") "&amp;A176)+COUNTIF(圣骑士卡组!A:C,"# 1x ("&amp;K176&amp;") "&amp;A176)+COUNTIF(牧师卡组!A:C,"# 1x ("&amp;K176&amp;") "&amp;A176)+COUNTIF(潜行者卡组!A:C,"# 1x ("&amp;K176&amp;") "&amp;A176)+COUNTIF(萨满祭司卡组!A:C,"# 1x ("&amp;K176&amp;") "&amp;A176)+COUNTIF(术士卡组!A:C,"# 1x ("&amp;K176&amp;") "&amp;A176)+COUNTIF(战士卡组!A:C,"# 1x ("&amp;K176&amp;") "&amp;A176)=0,COUNTIF(单卡排行!A:J,A176&amp;"★")=0),"",1),2)</f>
        <v/>
      </c>
      <c r="E176" s="53" t="str">
        <f>IF(收藏进度!E176="","",收藏进度!E176)</f>
        <v>经典</v>
      </c>
      <c r="F176" s="53" t="str">
        <f>IF(收藏进度!F176="","",收藏进度!F176)</f>
        <v/>
      </c>
      <c r="G176" s="53" t="str">
        <f>IF(收藏进度!G176="","",收藏进度!G176)</f>
        <v>猎人</v>
      </c>
      <c r="H176" s="53" t="str">
        <f>IF(收藏进度!H176="","",收藏进度!H176)</f>
        <v>史诗</v>
      </c>
      <c r="I176" s="53" t="str">
        <f>IF(收藏进度!I176="","",收藏进度!I176)</f>
        <v>武器</v>
      </c>
      <c r="J176" s="53" t="str">
        <f>IF(收藏进度!J176="","",收藏进度!J176)</f>
        <v/>
      </c>
      <c r="K176" s="53">
        <f>IF(收藏进度!K176="","",收藏进度!K176)</f>
        <v>7</v>
      </c>
      <c r="L176" s="53">
        <f>IF(收藏进度!L176="","",收藏进度!L176)</f>
        <v>5</v>
      </c>
      <c r="M176" s="53">
        <f>IF(收藏进度!M176="","",收藏进度!M176)</f>
        <v>0</v>
      </c>
      <c r="N176" s="54" t="str">
        <f>IF(收藏进度!N176="","",收藏进度!N176)</f>
        <v>你的英雄在攻击时具有免疫。</v>
      </c>
    </row>
    <row r="177" spans="1:14" x14ac:dyDescent="0.15">
      <c r="A177" s="52" t="str">
        <f>IF(收藏进度!A177="","",收藏进度!A177)</f>
        <v>暴龙王克鲁什</v>
      </c>
      <c r="B177" s="52">
        <f>IF(收藏进度!B177="","",收藏进度!B177)</f>
        <v>1</v>
      </c>
      <c r="C177" s="52" t="str">
        <f t="shared" si="2"/>
        <v/>
      </c>
      <c r="D177" s="52">
        <f>IF(AND(COUNTIF(德鲁伊卡组!A:C,"# 2x ("&amp;K177&amp;") "&amp;A177)+COUNTIF(猎人卡组!A:C,"# 2x ("&amp;K177&amp;") "&amp;A177)+COUNTIF(法师卡组!A:C,"# 2x ("&amp;K177&amp;") "&amp;A177)+COUNTIF(圣骑士卡组!A:C,"# 2x ("&amp;K177&amp;") "&amp;A177)+COUNTIF(牧师卡组!A:C,"# 2x ("&amp;K177&amp;") "&amp;A177)+COUNTIF(潜行者卡组!A:C,"# 2x ("&amp;K177&amp;") "&amp;A177)+COUNTIF(萨满祭司卡组!A:C,"# 2x ("&amp;K177&amp;") "&amp;A177)+COUNTIF(术士卡组!A:C,"# 2x ("&amp;K177&amp;") "&amp;A177)+COUNTIF(战士卡组!A:C,"# 2x ("&amp;K177&amp;") "&amp;A177)=0,COUNTIF(单卡排行!A:J,A177)=0),IF(AND(COUNTIF(德鲁伊卡组!A:C,"# 1x ("&amp;K177&amp;") "&amp;A177)+COUNTIF(猎人卡组!A:C,"# 1x ("&amp;K177&amp;") "&amp;A177)+COUNTIF(法师卡组!A:C,"# 1x ("&amp;K177&amp;") "&amp;A177)+COUNTIF(圣骑士卡组!A:C,"# 1x ("&amp;K177&amp;") "&amp;A177)+COUNTIF(牧师卡组!A:C,"# 1x ("&amp;K177&amp;") "&amp;A177)+COUNTIF(潜行者卡组!A:C,"# 1x ("&amp;K177&amp;") "&amp;A177)+COUNTIF(萨满祭司卡组!A:C,"# 1x ("&amp;K177&amp;") "&amp;A177)+COUNTIF(术士卡组!A:C,"# 1x ("&amp;K177&amp;") "&amp;A177)+COUNTIF(战士卡组!A:C,"# 1x ("&amp;K177&amp;") "&amp;A177)=0,COUNTIF(单卡排行!A:J,A177&amp;"★")=0),"",1),2)</f>
        <v>1</v>
      </c>
      <c r="E177" s="53" t="str">
        <f>IF(收藏进度!E177="","",收藏进度!E177)</f>
        <v>经典</v>
      </c>
      <c r="F177" s="53" t="str">
        <f>IF(收藏进度!F177="","",收藏进度!F177)</f>
        <v/>
      </c>
      <c r="G177" s="53" t="str">
        <f>IF(收藏进度!G177="","",收藏进度!G177)</f>
        <v>猎人</v>
      </c>
      <c r="H177" s="53" t="str">
        <f>IF(收藏进度!H177="","",收藏进度!H177)</f>
        <v>传说</v>
      </c>
      <c r="I177" s="53" t="str">
        <f>IF(收藏进度!I177="","",收藏进度!I177)</f>
        <v>随从</v>
      </c>
      <c r="J177" s="53" t="str">
        <f>IF(收藏进度!J177="","",收藏进度!J177)</f>
        <v>野兽</v>
      </c>
      <c r="K177" s="53">
        <f>IF(收藏进度!K177="","",收藏进度!K177)</f>
        <v>9</v>
      </c>
      <c r="L177" s="53">
        <f>IF(收藏进度!L177="","",收藏进度!L177)</f>
        <v>8</v>
      </c>
      <c r="M177" s="53">
        <f>IF(收藏进度!M177="","",收藏进度!M177)</f>
        <v>8</v>
      </c>
      <c r="N177" s="54" t="str">
        <f>IF(收藏进度!N177="","",收藏进度!N177)</f>
        <v>冲锋</v>
      </c>
    </row>
    <row r="178" spans="1:14" x14ac:dyDescent="0.15">
      <c r="A178" s="52" t="str">
        <f>IF(收藏进度!A178="","",收藏进度!A178)</f>
        <v>法力浮龙</v>
      </c>
      <c r="B178" s="52">
        <f>IF(收藏进度!B178="","",收藏进度!B178)</f>
        <v>2</v>
      </c>
      <c r="C178" s="52" t="str">
        <f t="shared" si="2"/>
        <v/>
      </c>
      <c r="D178" s="52">
        <f>IF(AND(COUNTIF(德鲁伊卡组!A:C,"# 2x ("&amp;K178&amp;") "&amp;A178)+COUNTIF(猎人卡组!A:C,"# 2x ("&amp;K178&amp;") "&amp;A178)+COUNTIF(法师卡组!A:C,"# 2x ("&amp;K178&amp;") "&amp;A178)+COUNTIF(圣骑士卡组!A:C,"# 2x ("&amp;K178&amp;") "&amp;A178)+COUNTIF(牧师卡组!A:C,"# 2x ("&amp;K178&amp;") "&amp;A178)+COUNTIF(潜行者卡组!A:C,"# 2x ("&amp;K178&amp;") "&amp;A178)+COUNTIF(萨满祭司卡组!A:C,"# 2x ("&amp;K178&amp;") "&amp;A178)+COUNTIF(术士卡组!A:C,"# 2x ("&amp;K178&amp;") "&amp;A178)+COUNTIF(战士卡组!A:C,"# 2x ("&amp;K178&amp;") "&amp;A178)=0,COUNTIF(单卡排行!A:J,A178)=0),IF(AND(COUNTIF(德鲁伊卡组!A:C,"# 1x ("&amp;K178&amp;") "&amp;A178)+COUNTIF(猎人卡组!A:C,"# 1x ("&amp;K178&amp;") "&amp;A178)+COUNTIF(法师卡组!A:C,"# 1x ("&amp;K178&amp;") "&amp;A178)+COUNTIF(圣骑士卡组!A:C,"# 1x ("&amp;K178&amp;") "&amp;A178)+COUNTIF(牧师卡组!A:C,"# 1x ("&amp;K178&amp;") "&amp;A178)+COUNTIF(潜行者卡组!A:C,"# 1x ("&amp;K178&amp;") "&amp;A178)+COUNTIF(萨满祭司卡组!A:C,"# 1x ("&amp;K178&amp;") "&amp;A178)+COUNTIF(术士卡组!A:C,"# 1x ("&amp;K178&amp;") "&amp;A178)+COUNTIF(战士卡组!A:C,"# 1x ("&amp;K178&amp;") "&amp;A178)=0,COUNTIF(单卡排行!A:J,A178&amp;"★")=0),"",1),2)</f>
        <v>2</v>
      </c>
      <c r="E178" s="53" t="str">
        <f>IF(收藏进度!E178="","",收藏进度!E178)</f>
        <v>经典</v>
      </c>
      <c r="F178" s="53" t="str">
        <f>IF(收藏进度!F178="","",收藏进度!F178)</f>
        <v/>
      </c>
      <c r="G178" s="53" t="str">
        <f>IF(收藏进度!G178="","",收藏进度!G178)</f>
        <v>法师</v>
      </c>
      <c r="H178" s="53" t="str">
        <f>IF(收藏进度!H178="","",收藏进度!H178)</f>
        <v>普通</v>
      </c>
      <c r="I178" s="53" t="str">
        <f>IF(收藏进度!I178="","",收藏进度!I178)</f>
        <v>随从</v>
      </c>
      <c r="J178" s="53" t="str">
        <f>IF(收藏进度!J178="","",收藏进度!J178)</f>
        <v/>
      </c>
      <c r="K178" s="53">
        <f>IF(收藏进度!K178="","",收藏进度!K178)</f>
        <v>1</v>
      </c>
      <c r="L178" s="53">
        <f>IF(收藏进度!L178="","",收藏进度!L178)</f>
        <v>1</v>
      </c>
      <c r="M178" s="53">
        <f>IF(收藏进度!M178="","",收藏进度!M178)</f>
        <v>3</v>
      </c>
      <c r="N178" s="54" t="str">
        <f>IF(收藏进度!N178="","",收藏进度!N178)</f>
        <v>每当你施放一个法术，便获得
+1攻击力。</v>
      </c>
    </row>
    <row r="179" spans="1:14" x14ac:dyDescent="0.15">
      <c r="A179" s="52" t="str">
        <f>IF(收藏进度!A179="","",收藏进度!A179)</f>
        <v>巫师学徒</v>
      </c>
      <c r="B179" s="52">
        <f>IF(收藏进度!B179="","",收藏进度!B179)</f>
        <v>2</v>
      </c>
      <c r="C179" s="52" t="str">
        <f t="shared" si="2"/>
        <v/>
      </c>
      <c r="D179" s="52">
        <f>IF(AND(COUNTIF(德鲁伊卡组!A:C,"# 2x ("&amp;K179&amp;") "&amp;A179)+COUNTIF(猎人卡组!A:C,"# 2x ("&amp;K179&amp;") "&amp;A179)+COUNTIF(法师卡组!A:C,"# 2x ("&amp;K179&amp;") "&amp;A179)+COUNTIF(圣骑士卡组!A:C,"# 2x ("&amp;K179&amp;") "&amp;A179)+COUNTIF(牧师卡组!A:C,"# 2x ("&amp;K179&amp;") "&amp;A179)+COUNTIF(潜行者卡组!A:C,"# 2x ("&amp;K179&amp;") "&amp;A179)+COUNTIF(萨满祭司卡组!A:C,"# 2x ("&amp;K179&amp;") "&amp;A179)+COUNTIF(术士卡组!A:C,"# 2x ("&amp;K179&amp;") "&amp;A179)+COUNTIF(战士卡组!A:C,"# 2x ("&amp;K179&amp;") "&amp;A179)=0,COUNTIF(单卡排行!A:J,A179)=0),IF(AND(COUNTIF(德鲁伊卡组!A:C,"# 1x ("&amp;K179&amp;") "&amp;A179)+COUNTIF(猎人卡组!A:C,"# 1x ("&amp;K179&amp;") "&amp;A179)+COUNTIF(法师卡组!A:C,"# 1x ("&amp;K179&amp;") "&amp;A179)+COUNTIF(圣骑士卡组!A:C,"# 1x ("&amp;K179&amp;") "&amp;A179)+COUNTIF(牧师卡组!A:C,"# 1x ("&amp;K179&amp;") "&amp;A179)+COUNTIF(潜行者卡组!A:C,"# 1x ("&amp;K179&amp;") "&amp;A179)+COUNTIF(萨满祭司卡组!A:C,"# 1x ("&amp;K179&amp;") "&amp;A179)+COUNTIF(术士卡组!A:C,"# 1x ("&amp;K179&amp;") "&amp;A179)+COUNTIF(战士卡组!A:C,"# 1x ("&amp;K179&amp;") "&amp;A179)=0,COUNTIF(单卡排行!A:J,A179&amp;"★")=0),"",1),2)</f>
        <v>2</v>
      </c>
      <c r="E179" s="53" t="str">
        <f>IF(收藏进度!E179="","",收藏进度!E179)</f>
        <v>经典</v>
      </c>
      <c r="F179" s="53" t="str">
        <f>IF(收藏进度!F179="","",收藏进度!F179)</f>
        <v/>
      </c>
      <c r="G179" s="53" t="str">
        <f>IF(收藏进度!G179="","",收藏进度!G179)</f>
        <v>法师</v>
      </c>
      <c r="H179" s="53" t="str">
        <f>IF(收藏进度!H179="","",收藏进度!H179)</f>
        <v>普通</v>
      </c>
      <c r="I179" s="53" t="str">
        <f>IF(收藏进度!I179="","",收藏进度!I179)</f>
        <v>随从</v>
      </c>
      <c r="J179" s="53" t="str">
        <f>IF(收藏进度!J179="","",收藏进度!J179)</f>
        <v/>
      </c>
      <c r="K179" s="53">
        <f>IF(收藏进度!K179="","",收藏进度!K179)</f>
        <v>2</v>
      </c>
      <c r="L179" s="53">
        <f>IF(收藏进度!L179="","",收藏进度!L179)</f>
        <v>3</v>
      </c>
      <c r="M179" s="53">
        <f>IF(收藏进度!M179="","",收藏进度!M179)</f>
        <v>2</v>
      </c>
      <c r="N179" s="54" t="str">
        <f>IF(收藏进度!N179="","",收藏进度!N179)</f>
        <v>你的法术的法力值消耗减少（1）点。</v>
      </c>
    </row>
    <row r="180" spans="1:14" x14ac:dyDescent="0.15">
      <c r="A180" s="52" t="str">
        <f>IF(收藏进度!A180="","",收藏进度!A180)</f>
        <v>寒冰护体</v>
      </c>
      <c r="B180" s="52">
        <f>IF(收藏进度!B180="","",收藏进度!B180)</f>
        <v>2</v>
      </c>
      <c r="C180" s="52" t="str">
        <f t="shared" si="2"/>
        <v/>
      </c>
      <c r="D180" s="52">
        <f>IF(AND(COUNTIF(德鲁伊卡组!A:C,"# 2x ("&amp;K180&amp;") "&amp;A180)+COUNTIF(猎人卡组!A:C,"# 2x ("&amp;K180&amp;") "&amp;A180)+COUNTIF(法师卡组!A:C,"# 2x ("&amp;K180&amp;") "&amp;A180)+COUNTIF(圣骑士卡组!A:C,"# 2x ("&amp;K180&amp;") "&amp;A180)+COUNTIF(牧师卡组!A:C,"# 2x ("&amp;K180&amp;") "&amp;A180)+COUNTIF(潜行者卡组!A:C,"# 2x ("&amp;K180&amp;") "&amp;A180)+COUNTIF(萨满祭司卡组!A:C,"# 2x ("&amp;K180&amp;") "&amp;A180)+COUNTIF(术士卡组!A:C,"# 2x ("&amp;K180&amp;") "&amp;A180)+COUNTIF(战士卡组!A:C,"# 2x ("&amp;K180&amp;") "&amp;A180)=0,COUNTIF(单卡排行!A:J,A180)=0),IF(AND(COUNTIF(德鲁伊卡组!A:C,"# 1x ("&amp;K180&amp;") "&amp;A180)+COUNTIF(猎人卡组!A:C,"# 1x ("&amp;K180&amp;") "&amp;A180)+COUNTIF(法师卡组!A:C,"# 1x ("&amp;K180&amp;") "&amp;A180)+COUNTIF(圣骑士卡组!A:C,"# 1x ("&amp;K180&amp;") "&amp;A180)+COUNTIF(牧师卡组!A:C,"# 1x ("&amp;K180&amp;") "&amp;A180)+COUNTIF(潜行者卡组!A:C,"# 1x ("&amp;K180&amp;") "&amp;A180)+COUNTIF(萨满祭司卡组!A:C,"# 1x ("&amp;K180&amp;") "&amp;A180)+COUNTIF(术士卡组!A:C,"# 1x ("&amp;K180&amp;") "&amp;A180)+COUNTIF(战士卡组!A:C,"# 1x ("&amp;K180&amp;") "&amp;A180)=0,COUNTIF(单卡排行!A:J,A180&amp;"★")=0),"",1),2)</f>
        <v>2</v>
      </c>
      <c r="E180" s="53" t="str">
        <f>IF(收藏进度!E180="","",收藏进度!E180)</f>
        <v>经典</v>
      </c>
      <c r="F180" s="53" t="str">
        <f>IF(收藏进度!F180="","",收藏进度!F180)</f>
        <v/>
      </c>
      <c r="G180" s="53" t="str">
        <f>IF(收藏进度!G180="","",收藏进度!G180)</f>
        <v>法师</v>
      </c>
      <c r="H180" s="53" t="str">
        <f>IF(收藏进度!H180="","",收藏进度!H180)</f>
        <v>普通</v>
      </c>
      <c r="I180" s="53" t="str">
        <f>IF(收藏进度!I180="","",收藏进度!I180)</f>
        <v>法术</v>
      </c>
      <c r="J180" s="53" t="str">
        <f>IF(收藏进度!J180="","",收藏进度!J180)</f>
        <v/>
      </c>
      <c r="K180" s="53">
        <f>IF(收藏进度!K180="","",收藏进度!K180)</f>
        <v>3</v>
      </c>
      <c r="L180" s="53">
        <f>IF(收藏进度!L180="","",收藏进度!L180)</f>
        <v>0</v>
      </c>
      <c r="M180" s="53">
        <f>IF(收藏进度!M180="","",收藏进度!M180)</f>
        <v>0</v>
      </c>
      <c r="N180" s="54" t="str">
        <f>IF(收藏进度!N180="","",收藏进度!N180)</f>
        <v>奥秘：当你的英雄受到攻击时，获得8点护甲值。</v>
      </c>
    </row>
    <row r="181" spans="1:14" x14ac:dyDescent="0.15">
      <c r="A181" s="52" t="str">
        <f>IF(收藏进度!A181="","",收藏进度!A181)</f>
        <v>镜像实体</v>
      </c>
      <c r="B181" s="52">
        <f>IF(收藏进度!B181="","",收藏进度!B181)</f>
        <v>2</v>
      </c>
      <c r="C181" s="52" t="str">
        <f t="shared" si="2"/>
        <v/>
      </c>
      <c r="D181" s="52" t="str">
        <f>IF(AND(COUNTIF(德鲁伊卡组!A:C,"# 2x ("&amp;K181&amp;") "&amp;A181)+COUNTIF(猎人卡组!A:C,"# 2x ("&amp;K181&amp;") "&amp;A181)+COUNTIF(法师卡组!A:C,"# 2x ("&amp;K181&amp;") "&amp;A181)+COUNTIF(圣骑士卡组!A:C,"# 2x ("&amp;K181&amp;") "&amp;A181)+COUNTIF(牧师卡组!A:C,"# 2x ("&amp;K181&amp;") "&amp;A181)+COUNTIF(潜行者卡组!A:C,"# 2x ("&amp;K181&amp;") "&amp;A181)+COUNTIF(萨满祭司卡组!A:C,"# 2x ("&amp;K181&amp;") "&amp;A181)+COUNTIF(术士卡组!A:C,"# 2x ("&amp;K181&amp;") "&amp;A181)+COUNTIF(战士卡组!A:C,"# 2x ("&amp;K181&amp;") "&amp;A181)=0,COUNTIF(单卡排行!A:J,A181)=0),IF(AND(COUNTIF(德鲁伊卡组!A:C,"# 1x ("&amp;K181&amp;") "&amp;A181)+COUNTIF(猎人卡组!A:C,"# 1x ("&amp;K181&amp;") "&amp;A181)+COUNTIF(法师卡组!A:C,"# 1x ("&amp;K181&amp;") "&amp;A181)+COUNTIF(圣骑士卡组!A:C,"# 1x ("&amp;K181&amp;") "&amp;A181)+COUNTIF(牧师卡组!A:C,"# 1x ("&amp;K181&amp;") "&amp;A181)+COUNTIF(潜行者卡组!A:C,"# 1x ("&amp;K181&amp;") "&amp;A181)+COUNTIF(萨满祭司卡组!A:C,"# 1x ("&amp;K181&amp;") "&amp;A181)+COUNTIF(术士卡组!A:C,"# 1x ("&amp;K181&amp;") "&amp;A181)+COUNTIF(战士卡组!A:C,"# 1x ("&amp;K181&amp;") "&amp;A181)=0,COUNTIF(单卡排行!A:J,A181&amp;"★")=0),"",1),2)</f>
        <v/>
      </c>
      <c r="E181" s="53" t="str">
        <f>IF(收藏进度!E181="","",收藏进度!E181)</f>
        <v>经典</v>
      </c>
      <c r="F181" s="53" t="str">
        <f>IF(收藏进度!F181="","",收藏进度!F181)</f>
        <v/>
      </c>
      <c r="G181" s="53" t="str">
        <f>IF(收藏进度!G181="","",收藏进度!G181)</f>
        <v>法师</v>
      </c>
      <c r="H181" s="53" t="str">
        <f>IF(收藏进度!H181="","",收藏进度!H181)</f>
        <v>普通</v>
      </c>
      <c r="I181" s="53" t="str">
        <f>IF(收藏进度!I181="","",收藏进度!I181)</f>
        <v>法术</v>
      </c>
      <c r="J181" s="53" t="str">
        <f>IF(收藏进度!J181="","",收藏进度!J181)</f>
        <v/>
      </c>
      <c r="K181" s="53">
        <f>IF(收藏进度!K181="","",收藏进度!K181)</f>
        <v>3</v>
      </c>
      <c r="L181" s="53">
        <f>IF(收藏进度!L181="","",收藏进度!L181)</f>
        <v>0</v>
      </c>
      <c r="M181" s="53">
        <f>IF(收藏进度!M181="","",收藏进度!M181)</f>
        <v>0</v>
      </c>
      <c r="N181" s="54" t="str">
        <f>IF(收藏进度!N181="","",收藏进度!N181)</f>
        <v>奥秘：在你的对手使用一张随从牌后，召唤一个该随从的复制。</v>
      </c>
    </row>
    <row r="182" spans="1:14" x14ac:dyDescent="0.15">
      <c r="A182" s="52" t="str">
        <f>IF(收藏进度!A182="","",收藏进度!A182)</f>
        <v>法术反制</v>
      </c>
      <c r="B182" s="52">
        <f>IF(收藏进度!B182="","",收藏进度!B182)</f>
        <v>2</v>
      </c>
      <c r="C182" s="52" t="str">
        <f t="shared" si="2"/>
        <v/>
      </c>
      <c r="D182" s="52">
        <f>IF(AND(COUNTIF(德鲁伊卡组!A:C,"# 2x ("&amp;K182&amp;") "&amp;A182)+COUNTIF(猎人卡组!A:C,"# 2x ("&amp;K182&amp;") "&amp;A182)+COUNTIF(法师卡组!A:C,"# 2x ("&amp;K182&amp;") "&amp;A182)+COUNTIF(圣骑士卡组!A:C,"# 2x ("&amp;K182&amp;") "&amp;A182)+COUNTIF(牧师卡组!A:C,"# 2x ("&amp;K182&amp;") "&amp;A182)+COUNTIF(潜行者卡组!A:C,"# 2x ("&amp;K182&amp;") "&amp;A182)+COUNTIF(萨满祭司卡组!A:C,"# 2x ("&amp;K182&amp;") "&amp;A182)+COUNTIF(术士卡组!A:C,"# 2x ("&amp;K182&amp;") "&amp;A182)+COUNTIF(战士卡组!A:C,"# 2x ("&amp;K182&amp;") "&amp;A182)=0,COUNTIF(单卡排行!A:J,A182)=0),IF(AND(COUNTIF(德鲁伊卡组!A:C,"# 1x ("&amp;K182&amp;") "&amp;A182)+COUNTIF(猎人卡组!A:C,"# 1x ("&amp;K182&amp;") "&amp;A182)+COUNTIF(法师卡组!A:C,"# 1x ("&amp;K182&amp;") "&amp;A182)+COUNTIF(圣骑士卡组!A:C,"# 1x ("&amp;K182&amp;") "&amp;A182)+COUNTIF(牧师卡组!A:C,"# 1x ("&amp;K182&amp;") "&amp;A182)+COUNTIF(潜行者卡组!A:C,"# 1x ("&amp;K182&amp;") "&amp;A182)+COUNTIF(萨满祭司卡组!A:C,"# 1x ("&amp;K182&amp;") "&amp;A182)+COUNTIF(术士卡组!A:C,"# 1x ("&amp;K182&amp;") "&amp;A182)+COUNTIF(战士卡组!A:C,"# 1x ("&amp;K182&amp;") "&amp;A182)=0,COUNTIF(单卡排行!A:J,A182&amp;"★")=0),"",1),2)</f>
        <v>2</v>
      </c>
      <c r="E182" s="53" t="str">
        <f>IF(收藏进度!E182="","",收藏进度!E182)</f>
        <v>经典</v>
      </c>
      <c r="F182" s="53" t="str">
        <f>IF(收藏进度!F182="","",收藏进度!F182)</f>
        <v/>
      </c>
      <c r="G182" s="53" t="str">
        <f>IF(收藏进度!G182="","",收藏进度!G182)</f>
        <v>法师</v>
      </c>
      <c r="H182" s="53" t="str">
        <f>IF(收藏进度!H182="","",收藏进度!H182)</f>
        <v>稀有</v>
      </c>
      <c r="I182" s="53" t="str">
        <f>IF(收藏进度!I182="","",收藏进度!I182)</f>
        <v>法术</v>
      </c>
      <c r="J182" s="53" t="str">
        <f>IF(收藏进度!J182="","",收藏进度!J182)</f>
        <v/>
      </c>
      <c r="K182" s="53">
        <f>IF(收藏进度!K182="","",收藏进度!K182)</f>
        <v>3</v>
      </c>
      <c r="L182" s="53">
        <f>IF(收藏进度!L182="","",收藏进度!L182)</f>
        <v>0</v>
      </c>
      <c r="M182" s="53">
        <f>IF(收藏进度!M182="","",收藏进度!M182)</f>
        <v>0</v>
      </c>
      <c r="N182" s="54" t="str">
        <f>IF(收藏进度!N182="","",收藏进度!N182)</f>
        <v>奥秘：当你的对手施放一个法术时，反制该法术。</v>
      </c>
    </row>
    <row r="183" spans="1:14" x14ac:dyDescent="0.15">
      <c r="A183" s="52" t="str">
        <f>IF(收藏进度!A183="","",收藏进度!A183)</f>
        <v>肯瑞托法师</v>
      </c>
      <c r="B183" s="52">
        <f>IF(收藏进度!B183="","",收藏进度!B183)</f>
        <v>2</v>
      </c>
      <c r="C183" s="52" t="str">
        <f t="shared" si="2"/>
        <v/>
      </c>
      <c r="D183" s="52">
        <f>IF(AND(COUNTIF(德鲁伊卡组!A:C,"# 2x ("&amp;K183&amp;") "&amp;A183)+COUNTIF(猎人卡组!A:C,"# 2x ("&amp;K183&amp;") "&amp;A183)+COUNTIF(法师卡组!A:C,"# 2x ("&amp;K183&amp;") "&amp;A183)+COUNTIF(圣骑士卡组!A:C,"# 2x ("&amp;K183&amp;") "&amp;A183)+COUNTIF(牧师卡组!A:C,"# 2x ("&amp;K183&amp;") "&amp;A183)+COUNTIF(潜行者卡组!A:C,"# 2x ("&amp;K183&amp;") "&amp;A183)+COUNTIF(萨满祭司卡组!A:C,"# 2x ("&amp;K183&amp;") "&amp;A183)+COUNTIF(术士卡组!A:C,"# 2x ("&amp;K183&amp;") "&amp;A183)+COUNTIF(战士卡组!A:C,"# 2x ("&amp;K183&amp;") "&amp;A183)=0,COUNTIF(单卡排行!A:J,A183)=0),IF(AND(COUNTIF(德鲁伊卡组!A:C,"# 1x ("&amp;K183&amp;") "&amp;A183)+COUNTIF(猎人卡组!A:C,"# 1x ("&amp;K183&amp;") "&amp;A183)+COUNTIF(法师卡组!A:C,"# 1x ("&amp;K183&amp;") "&amp;A183)+COUNTIF(圣骑士卡组!A:C,"# 1x ("&amp;K183&amp;") "&amp;A183)+COUNTIF(牧师卡组!A:C,"# 1x ("&amp;K183&amp;") "&amp;A183)+COUNTIF(潜行者卡组!A:C,"# 1x ("&amp;K183&amp;") "&amp;A183)+COUNTIF(萨满祭司卡组!A:C,"# 1x ("&amp;K183&amp;") "&amp;A183)+COUNTIF(术士卡组!A:C,"# 1x ("&amp;K183&amp;") "&amp;A183)+COUNTIF(战士卡组!A:C,"# 1x ("&amp;K183&amp;") "&amp;A183)=0,COUNTIF(单卡排行!A:J,A183&amp;"★")=0),"",1),2)</f>
        <v>2</v>
      </c>
      <c r="E183" s="53" t="str">
        <f>IF(收藏进度!E183="","",收藏进度!E183)</f>
        <v>经典</v>
      </c>
      <c r="F183" s="53" t="str">
        <f>IF(收藏进度!F183="","",收藏进度!F183)</f>
        <v/>
      </c>
      <c r="G183" s="53" t="str">
        <f>IF(收藏进度!G183="","",收藏进度!G183)</f>
        <v>法师</v>
      </c>
      <c r="H183" s="53" t="str">
        <f>IF(收藏进度!H183="","",收藏进度!H183)</f>
        <v>稀有</v>
      </c>
      <c r="I183" s="53" t="str">
        <f>IF(收藏进度!I183="","",收藏进度!I183)</f>
        <v>随从</v>
      </c>
      <c r="J183" s="53" t="str">
        <f>IF(收藏进度!J183="","",收藏进度!J183)</f>
        <v/>
      </c>
      <c r="K183" s="53">
        <f>IF(收藏进度!K183="","",收藏进度!K183)</f>
        <v>3</v>
      </c>
      <c r="L183" s="53">
        <f>IF(收藏进度!L183="","",收藏进度!L183)</f>
        <v>4</v>
      </c>
      <c r="M183" s="53">
        <f>IF(收藏进度!M183="","",收藏进度!M183)</f>
        <v>3</v>
      </c>
      <c r="N183" s="54" t="str">
        <f>IF(收藏进度!N183="","",收藏进度!N183)</f>
        <v>战吼：
在本回合中，你使用的下一个奥秘的法力值消耗为（0）点。</v>
      </c>
    </row>
    <row r="184" spans="1:14" x14ac:dyDescent="0.15">
      <c r="A184" s="52" t="str">
        <f>IF(收藏进度!A184="","",收藏进度!A184)</f>
        <v>蒸发</v>
      </c>
      <c r="B184" s="52">
        <f>IF(收藏进度!B184="","",收藏进度!B184)</f>
        <v>2</v>
      </c>
      <c r="C184" s="52" t="str">
        <f t="shared" si="2"/>
        <v/>
      </c>
      <c r="D184" s="52" t="str">
        <f>IF(AND(COUNTIF(德鲁伊卡组!A:C,"# 2x ("&amp;K184&amp;") "&amp;A184)+COUNTIF(猎人卡组!A:C,"# 2x ("&amp;K184&amp;") "&amp;A184)+COUNTIF(法师卡组!A:C,"# 2x ("&amp;K184&amp;") "&amp;A184)+COUNTIF(圣骑士卡组!A:C,"# 2x ("&amp;K184&amp;") "&amp;A184)+COUNTIF(牧师卡组!A:C,"# 2x ("&amp;K184&amp;") "&amp;A184)+COUNTIF(潜行者卡组!A:C,"# 2x ("&amp;K184&amp;") "&amp;A184)+COUNTIF(萨满祭司卡组!A:C,"# 2x ("&amp;K184&amp;") "&amp;A184)+COUNTIF(术士卡组!A:C,"# 2x ("&amp;K184&amp;") "&amp;A184)+COUNTIF(战士卡组!A:C,"# 2x ("&amp;K184&amp;") "&amp;A184)=0,COUNTIF(单卡排行!A:J,A184)=0),IF(AND(COUNTIF(德鲁伊卡组!A:C,"# 1x ("&amp;K184&amp;") "&amp;A184)+COUNTIF(猎人卡组!A:C,"# 1x ("&amp;K184&amp;") "&amp;A184)+COUNTIF(法师卡组!A:C,"# 1x ("&amp;K184&amp;") "&amp;A184)+COUNTIF(圣骑士卡组!A:C,"# 1x ("&amp;K184&amp;") "&amp;A184)+COUNTIF(牧师卡组!A:C,"# 1x ("&amp;K184&amp;") "&amp;A184)+COUNTIF(潜行者卡组!A:C,"# 1x ("&amp;K184&amp;") "&amp;A184)+COUNTIF(萨满祭司卡组!A:C,"# 1x ("&amp;K184&amp;") "&amp;A184)+COUNTIF(术士卡组!A:C,"# 1x ("&amp;K184&amp;") "&amp;A184)+COUNTIF(战士卡组!A:C,"# 1x ("&amp;K184&amp;") "&amp;A184)=0,COUNTIF(单卡排行!A:J,A184&amp;"★")=0),"",1),2)</f>
        <v/>
      </c>
      <c r="E184" s="53" t="str">
        <f>IF(收藏进度!E184="","",收藏进度!E184)</f>
        <v>经典</v>
      </c>
      <c r="F184" s="53" t="str">
        <f>IF(收藏进度!F184="","",收藏进度!F184)</f>
        <v/>
      </c>
      <c r="G184" s="53" t="str">
        <f>IF(收藏进度!G184="","",收藏进度!G184)</f>
        <v>法师</v>
      </c>
      <c r="H184" s="53" t="str">
        <f>IF(收藏进度!H184="","",收藏进度!H184)</f>
        <v>稀有</v>
      </c>
      <c r="I184" s="53" t="str">
        <f>IF(收藏进度!I184="","",收藏进度!I184)</f>
        <v>法术</v>
      </c>
      <c r="J184" s="53" t="str">
        <f>IF(收藏进度!J184="","",收藏进度!J184)</f>
        <v/>
      </c>
      <c r="K184" s="53">
        <f>IF(收藏进度!K184="","",收藏进度!K184)</f>
        <v>3</v>
      </c>
      <c r="L184" s="53">
        <f>IF(收藏进度!L184="","",收藏进度!L184)</f>
        <v>0</v>
      </c>
      <c r="M184" s="53">
        <f>IF(收藏进度!M184="","",收藏进度!M184)</f>
        <v>0</v>
      </c>
      <c r="N184" s="54" t="str">
        <f>IF(收藏进度!N184="","",收藏进度!N184)</f>
        <v>奥秘：当一个随从攻击你的英雄，将其消灭。</v>
      </c>
    </row>
    <row r="185" spans="1:14" x14ac:dyDescent="0.15">
      <c r="A185" s="52" t="str">
        <f>IF(收藏进度!A185="","",收藏进度!A185)</f>
        <v>扰咒术</v>
      </c>
      <c r="B185" s="52">
        <f>IF(收藏进度!B185="","",收藏进度!B185)</f>
        <v>2</v>
      </c>
      <c r="C185" s="52" t="str">
        <f t="shared" si="2"/>
        <v/>
      </c>
      <c r="D185" s="52" t="str">
        <f>IF(AND(COUNTIF(德鲁伊卡组!A:C,"# 2x ("&amp;K185&amp;") "&amp;A185)+COUNTIF(猎人卡组!A:C,"# 2x ("&amp;K185&amp;") "&amp;A185)+COUNTIF(法师卡组!A:C,"# 2x ("&amp;K185&amp;") "&amp;A185)+COUNTIF(圣骑士卡组!A:C,"# 2x ("&amp;K185&amp;") "&amp;A185)+COUNTIF(牧师卡组!A:C,"# 2x ("&amp;K185&amp;") "&amp;A185)+COUNTIF(潜行者卡组!A:C,"# 2x ("&amp;K185&amp;") "&amp;A185)+COUNTIF(萨满祭司卡组!A:C,"# 2x ("&amp;K185&amp;") "&amp;A185)+COUNTIF(术士卡组!A:C,"# 2x ("&amp;K185&amp;") "&amp;A185)+COUNTIF(战士卡组!A:C,"# 2x ("&amp;K185&amp;") "&amp;A185)=0,COUNTIF(单卡排行!A:J,A185)=0),IF(AND(COUNTIF(德鲁伊卡组!A:C,"# 1x ("&amp;K185&amp;") "&amp;A185)+COUNTIF(猎人卡组!A:C,"# 1x ("&amp;K185&amp;") "&amp;A185)+COUNTIF(法师卡组!A:C,"# 1x ("&amp;K185&amp;") "&amp;A185)+COUNTIF(圣骑士卡组!A:C,"# 1x ("&amp;K185&amp;") "&amp;A185)+COUNTIF(牧师卡组!A:C,"# 1x ("&amp;K185&amp;") "&amp;A185)+COUNTIF(潜行者卡组!A:C,"# 1x ("&amp;K185&amp;") "&amp;A185)+COUNTIF(萨满祭司卡组!A:C,"# 1x ("&amp;K185&amp;") "&amp;A185)+COUNTIF(术士卡组!A:C,"# 1x ("&amp;K185&amp;") "&amp;A185)+COUNTIF(战士卡组!A:C,"# 1x ("&amp;K185&amp;") "&amp;A185)=0,COUNTIF(单卡排行!A:J,A185&amp;"★")=0),"",1),2)</f>
        <v/>
      </c>
      <c r="E185" s="53" t="str">
        <f>IF(收藏进度!E185="","",收藏进度!E185)</f>
        <v>经典</v>
      </c>
      <c r="F185" s="53" t="str">
        <f>IF(收藏进度!F185="","",收藏进度!F185)</f>
        <v/>
      </c>
      <c r="G185" s="53" t="str">
        <f>IF(收藏进度!G185="","",收藏进度!G185)</f>
        <v>法师</v>
      </c>
      <c r="H185" s="53" t="str">
        <f>IF(收藏进度!H185="","",收藏进度!H185)</f>
        <v>史诗</v>
      </c>
      <c r="I185" s="53" t="str">
        <f>IF(收藏进度!I185="","",收藏进度!I185)</f>
        <v>法术</v>
      </c>
      <c r="J185" s="53" t="str">
        <f>IF(收藏进度!J185="","",收藏进度!J185)</f>
        <v/>
      </c>
      <c r="K185" s="53">
        <f>IF(收藏进度!K185="","",收藏进度!K185)</f>
        <v>3</v>
      </c>
      <c r="L185" s="53">
        <f>IF(收藏进度!L185="","",收藏进度!L185)</f>
        <v>0</v>
      </c>
      <c r="M185" s="53">
        <f>IF(收藏进度!M185="","",收藏进度!M185)</f>
        <v>0</v>
      </c>
      <c r="N185" s="54" t="str">
        <f>IF(收藏进度!N185="","",收藏进度!N185)</f>
        <v>奥秘：当一个敌方法术以一个随从为目标时，召唤一个1/3的随从并使其成为新的目标。</v>
      </c>
    </row>
    <row r="186" spans="1:14" x14ac:dyDescent="0.15">
      <c r="A186" s="52" t="str">
        <f>IF(收藏进度!A186="","",收藏进度!A186)</f>
        <v>冰锥术</v>
      </c>
      <c r="B186" s="52">
        <f>IF(收藏进度!B186="","",收藏进度!B186)</f>
        <v>2</v>
      </c>
      <c r="C186" s="52" t="str">
        <f t="shared" si="2"/>
        <v/>
      </c>
      <c r="D186" s="52" t="str">
        <f>IF(AND(COUNTIF(德鲁伊卡组!A:C,"# 2x ("&amp;K186&amp;") "&amp;A186)+COUNTIF(猎人卡组!A:C,"# 2x ("&amp;K186&amp;") "&amp;A186)+COUNTIF(法师卡组!A:C,"# 2x ("&amp;K186&amp;") "&amp;A186)+COUNTIF(圣骑士卡组!A:C,"# 2x ("&amp;K186&amp;") "&amp;A186)+COUNTIF(牧师卡组!A:C,"# 2x ("&amp;K186&amp;") "&amp;A186)+COUNTIF(潜行者卡组!A:C,"# 2x ("&amp;K186&amp;") "&amp;A186)+COUNTIF(萨满祭司卡组!A:C,"# 2x ("&amp;K186&amp;") "&amp;A186)+COUNTIF(术士卡组!A:C,"# 2x ("&amp;K186&amp;") "&amp;A186)+COUNTIF(战士卡组!A:C,"# 2x ("&amp;K186&amp;") "&amp;A186)=0,COUNTIF(单卡排行!A:J,A186)=0),IF(AND(COUNTIF(德鲁伊卡组!A:C,"# 1x ("&amp;K186&amp;") "&amp;A186)+COUNTIF(猎人卡组!A:C,"# 1x ("&amp;K186&amp;") "&amp;A186)+COUNTIF(法师卡组!A:C,"# 1x ("&amp;K186&amp;") "&amp;A186)+COUNTIF(圣骑士卡组!A:C,"# 1x ("&amp;K186&amp;") "&amp;A186)+COUNTIF(牧师卡组!A:C,"# 1x ("&amp;K186&amp;") "&amp;A186)+COUNTIF(潜行者卡组!A:C,"# 1x ("&amp;K186&amp;") "&amp;A186)+COUNTIF(萨满祭司卡组!A:C,"# 1x ("&amp;K186&amp;") "&amp;A186)+COUNTIF(术士卡组!A:C,"# 1x ("&amp;K186&amp;") "&amp;A186)+COUNTIF(战士卡组!A:C,"# 1x ("&amp;K186&amp;") "&amp;A186)=0,COUNTIF(单卡排行!A:J,A186&amp;"★")=0),"",1),2)</f>
        <v/>
      </c>
      <c r="E186" s="53" t="str">
        <f>IF(收藏进度!E186="","",收藏进度!E186)</f>
        <v>经典</v>
      </c>
      <c r="F186" s="53" t="str">
        <f>IF(收藏进度!F186="","",收藏进度!F186)</f>
        <v/>
      </c>
      <c r="G186" s="53" t="str">
        <f>IF(收藏进度!G186="","",收藏进度!G186)</f>
        <v>法师</v>
      </c>
      <c r="H186" s="53" t="str">
        <f>IF(收藏进度!H186="","",收藏进度!H186)</f>
        <v>普通</v>
      </c>
      <c r="I186" s="53" t="str">
        <f>IF(收藏进度!I186="","",收藏进度!I186)</f>
        <v>法术</v>
      </c>
      <c r="J186" s="53" t="str">
        <f>IF(收藏进度!J186="","",收藏进度!J186)</f>
        <v/>
      </c>
      <c r="K186" s="53">
        <f>IF(收藏进度!K186="","",收藏进度!K186)</f>
        <v>4</v>
      </c>
      <c r="L186" s="53">
        <f>IF(收藏进度!L186="","",收藏进度!L186)</f>
        <v>0</v>
      </c>
      <c r="M186" s="53">
        <f>IF(收藏进度!M186="","",收藏进度!M186)</f>
        <v>0</v>
      </c>
      <c r="N186" s="54" t="str">
        <f>IF(收藏进度!N186="","",收藏进度!N186)</f>
        <v>冻结一个随从和其相邻的随从，并对它们造成1点伤害。</v>
      </c>
    </row>
    <row r="187" spans="1:14" x14ac:dyDescent="0.15">
      <c r="A187" s="52" t="str">
        <f>IF(收藏进度!A187="","",收藏进度!A187)</f>
        <v>虚灵奥术师</v>
      </c>
      <c r="B187" s="52">
        <f>IF(收藏进度!B187="","",收藏进度!B187)</f>
        <v>2</v>
      </c>
      <c r="C187" s="52" t="str">
        <f t="shared" si="2"/>
        <v/>
      </c>
      <c r="D187" s="52" t="str">
        <f>IF(AND(COUNTIF(德鲁伊卡组!A:C,"# 2x ("&amp;K187&amp;") "&amp;A187)+COUNTIF(猎人卡组!A:C,"# 2x ("&amp;K187&amp;") "&amp;A187)+COUNTIF(法师卡组!A:C,"# 2x ("&amp;K187&amp;") "&amp;A187)+COUNTIF(圣骑士卡组!A:C,"# 2x ("&amp;K187&amp;") "&amp;A187)+COUNTIF(牧师卡组!A:C,"# 2x ("&amp;K187&amp;") "&amp;A187)+COUNTIF(潜行者卡组!A:C,"# 2x ("&amp;K187&amp;") "&amp;A187)+COUNTIF(萨满祭司卡组!A:C,"# 2x ("&amp;K187&amp;") "&amp;A187)+COUNTIF(术士卡组!A:C,"# 2x ("&amp;K187&amp;") "&amp;A187)+COUNTIF(战士卡组!A:C,"# 2x ("&amp;K187&amp;") "&amp;A187)=0,COUNTIF(单卡排行!A:J,A187)=0),IF(AND(COUNTIF(德鲁伊卡组!A:C,"# 1x ("&amp;K187&amp;") "&amp;A187)+COUNTIF(猎人卡组!A:C,"# 1x ("&amp;K187&amp;") "&amp;A187)+COUNTIF(法师卡组!A:C,"# 1x ("&amp;K187&amp;") "&amp;A187)+COUNTIF(圣骑士卡组!A:C,"# 1x ("&amp;K187&amp;") "&amp;A187)+COUNTIF(牧师卡组!A:C,"# 1x ("&amp;K187&amp;") "&amp;A187)+COUNTIF(潜行者卡组!A:C,"# 1x ("&amp;K187&amp;") "&amp;A187)+COUNTIF(萨满祭司卡组!A:C,"# 1x ("&amp;K187&amp;") "&amp;A187)+COUNTIF(术士卡组!A:C,"# 1x ("&amp;K187&amp;") "&amp;A187)+COUNTIF(战士卡组!A:C,"# 1x ("&amp;K187&amp;") "&amp;A187)=0,COUNTIF(单卡排行!A:J,A187&amp;"★")=0),"",1),2)</f>
        <v/>
      </c>
      <c r="E187" s="53" t="str">
        <f>IF(收藏进度!E187="","",收藏进度!E187)</f>
        <v>经典</v>
      </c>
      <c r="F187" s="53" t="str">
        <f>IF(收藏进度!F187="","",收藏进度!F187)</f>
        <v/>
      </c>
      <c r="G187" s="53" t="str">
        <f>IF(收藏进度!G187="","",收藏进度!G187)</f>
        <v>法师</v>
      </c>
      <c r="H187" s="53" t="str">
        <f>IF(收藏进度!H187="","",收藏进度!H187)</f>
        <v>稀有</v>
      </c>
      <c r="I187" s="53" t="str">
        <f>IF(收藏进度!I187="","",收藏进度!I187)</f>
        <v>随从</v>
      </c>
      <c r="J187" s="53" t="str">
        <f>IF(收藏进度!J187="","",收藏进度!J187)</f>
        <v/>
      </c>
      <c r="K187" s="53">
        <f>IF(收藏进度!K187="","",收藏进度!K187)</f>
        <v>4</v>
      </c>
      <c r="L187" s="53">
        <f>IF(收藏进度!L187="","",收藏进度!L187)</f>
        <v>3</v>
      </c>
      <c r="M187" s="53">
        <f>IF(收藏进度!M187="","",收藏进度!M187)</f>
        <v>3</v>
      </c>
      <c r="N187" s="54" t="str">
        <f>IF(收藏进度!N187="","",收藏进度!N187)</f>
        <v>如果在你的回合结束时，你控制一个奥秘，该随从便获得+2/+2。</v>
      </c>
    </row>
    <row r="188" spans="1:14" x14ac:dyDescent="0.15">
      <c r="A188" s="52" t="str">
        <f>IF(收藏进度!A188="","",收藏进度!A188)</f>
        <v>暴风雪</v>
      </c>
      <c r="B188" s="52">
        <f>IF(收藏进度!B188="","",收藏进度!B188)</f>
        <v>2</v>
      </c>
      <c r="C188" s="52" t="str">
        <f t="shared" si="2"/>
        <v/>
      </c>
      <c r="D188" s="52">
        <f>IF(AND(COUNTIF(德鲁伊卡组!A:C,"# 2x ("&amp;K188&amp;") "&amp;A188)+COUNTIF(猎人卡组!A:C,"# 2x ("&amp;K188&amp;") "&amp;A188)+COUNTIF(法师卡组!A:C,"# 2x ("&amp;K188&amp;") "&amp;A188)+COUNTIF(圣骑士卡组!A:C,"# 2x ("&amp;K188&amp;") "&amp;A188)+COUNTIF(牧师卡组!A:C,"# 2x ("&amp;K188&amp;") "&amp;A188)+COUNTIF(潜行者卡组!A:C,"# 2x ("&amp;K188&amp;") "&amp;A188)+COUNTIF(萨满祭司卡组!A:C,"# 2x ("&amp;K188&amp;") "&amp;A188)+COUNTIF(术士卡组!A:C,"# 2x ("&amp;K188&amp;") "&amp;A188)+COUNTIF(战士卡组!A:C,"# 2x ("&amp;K188&amp;") "&amp;A188)=0,COUNTIF(单卡排行!A:J,A188)=0),IF(AND(COUNTIF(德鲁伊卡组!A:C,"# 1x ("&amp;K188&amp;") "&amp;A188)+COUNTIF(猎人卡组!A:C,"# 1x ("&amp;K188&amp;") "&amp;A188)+COUNTIF(法师卡组!A:C,"# 1x ("&amp;K188&amp;") "&amp;A188)+COUNTIF(圣骑士卡组!A:C,"# 1x ("&amp;K188&amp;") "&amp;A188)+COUNTIF(牧师卡组!A:C,"# 1x ("&amp;K188&amp;") "&amp;A188)+COUNTIF(潜行者卡组!A:C,"# 1x ("&amp;K188&amp;") "&amp;A188)+COUNTIF(萨满祭司卡组!A:C,"# 1x ("&amp;K188&amp;") "&amp;A188)+COUNTIF(术士卡组!A:C,"# 1x ("&amp;K188&amp;") "&amp;A188)+COUNTIF(战士卡组!A:C,"# 1x ("&amp;K188&amp;") "&amp;A188)=0,COUNTIF(单卡排行!A:J,A188&amp;"★")=0),"",1),2)</f>
        <v>2</v>
      </c>
      <c r="E188" s="53" t="str">
        <f>IF(收藏进度!E188="","",收藏进度!E188)</f>
        <v>经典</v>
      </c>
      <c r="F188" s="53" t="str">
        <f>IF(收藏进度!F188="","",收藏进度!F188)</f>
        <v/>
      </c>
      <c r="G188" s="53" t="str">
        <f>IF(收藏进度!G188="","",收藏进度!G188)</f>
        <v>法师</v>
      </c>
      <c r="H188" s="53" t="str">
        <f>IF(收藏进度!H188="","",收藏进度!H188)</f>
        <v>稀有</v>
      </c>
      <c r="I188" s="53" t="str">
        <f>IF(收藏进度!I188="","",收藏进度!I188)</f>
        <v>法术</v>
      </c>
      <c r="J188" s="53" t="str">
        <f>IF(收藏进度!J188="","",收藏进度!J188)</f>
        <v/>
      </c>
      <c r="K188" s="53">
        <f>IF(收藏进度!K188="","",收藏进度!K188)</f>
        <v>6</v>
      </c>
      <c r="L188" s="53">
        <f>IF(收藏进度!L188="","",收藏进度!L188)</f>
        <v>0</v>
      </c>
      <c r="M188" s="53">
        <f>IF(收藏进度!M188="","",收藏进度!M188)</f>
        <v>0</v>
      </c>
      <c r="N188" s="54" t="str">
        <f>IF(收藏进度!N188="","",收藏进度!N188)</f>
        <v>对所有敌方随从造成2点伤害，并使其冻结。</v>
      </c>
    </row>
    <row r="189" spans="1:14" x14ac:dyDescent="0.15">
      <c r="A189" s="52" t="str">
        <f>IF(收藏进度!A189="","",收藏进度!A189)</f>
        <v>大法师安东尼达斯</v>
      </c>
      <c r="B189" s="52">
        <f>IF(收藏进度!B189="","",收藏进度!B189)</f>
        <v>1</v>
      </c>
      <c r="C189" s="52" t="str">
        <f t="shared" si="2"/>
        <v/>
      </c>
      <c r="D189" s="52">
        <f>IF(AND(COUNTIF(德鲁伊卡组!A:C,"# 2x ("&amp;K189&amp;") "&amp;A189)+COUNTIF(猎人卡组!A:C,"# 2x ("&amp;K189&amp;") "&amp;A189)+COUNTIF(法师卡组!A:C,"# 2x ("&amp;K189&amp;") "&amp;A189)+COUNTIF(圣骑士卡组!A:C,"# 2x ("&amp;K189&amp;") "&amp;A189)+COUNTIF(牧师卡组!A:C,"# 2x ("&amp;K189&amp;") "&amp;A189)+COUNTIF(潜行者卡组!A:C,"# 2x ("&amp;K189&amp;") "&amp;A189)+COUNTIF(萨满祭司卡组!A:C,"# 2x ("&amp;K189&amp;") "&amp;A189)+COUNTIF(术士卡组!A:C,"# 2x ("&amp;K189&amp;") "&amp;A189)+COUNTIF(战士卡组!A:C,"# 2x ("&amp;K189&amp;") "&amp;A189)=0,COUNTIF(单卡排行!A:J,A189)=0),IF(AND(COUNTIF(德鲁伊卡组!A:C,"# 1x ("&amp;K189&amp;") "&amp;A189)+COUNTIF(猎人卡组!A:C,"# 1x ("&amp;K189&amp;") "&amp;A189)+COUNTIF(法师卡组!A:C,"# 1x ("&amp;K189&amp;") "&amp;A189)+COUNTIF(圣骑士卡组!A:C,"# 1x ("&amp;K189&amp;") "&amp;A189)+COUNTIF(牧师卡组!A:C,"# 1x ("&amp;K189&amp;") "&amp;A189)+COUNTIF(潜行者卡组!A:C,"# 1x ("&amp;K189&amp;") "&amp;A189)+COUNTIF(萨满祭司卡组!A:C,"# 1x ("&amp;K189&amp;") "&amp;A189)+COUNTIF(术士卡组!A:C,"# 1x ("&amp;K189&amp;") "&amp;A189)+COUNTIF(战士卡组!A:C,"# 1x ("&amp;K189&amp;") "&amp;A189)=0,COUNTIF(单卡排行!A:J,A189&amp;"★")=0),"",1),2)</f>
        <v>1</v>
      </c>
      <c r="E189" s="53" t="str">
        <f>IF(收藏进度!E189="","",收藏进度!E189)</f>
        <v>经典</v>
      </c>
      <c r="F189" s="53" t="str">
        <f>IF(收藏进度!F189="","",收藏进度!F189)</f>
        <v/>
      </c>
      <c r="G189" s="53" t="str">
        <f>IF(收藏进度!G189="","",收藏进度!G189)</f>
        <v>法师</v>
      </c>
      <c r="H189" s="53" t="str">
        <f>IF(收藏进度!H189="","",收藏进度!H189)</f>
        <v>传说</v>
      </c>
      <c r="I189" s="53" t="str">
        <f>IF(收藏进度!I189="","",收藏进度!I189)</f>
        <v>随从</v>
      </c>
      <c r="J189" s="53" t="str">
        <f>IF(收藏进度!J189="","",收藏进度!J189)</f>
        <v/>
      </c>
      <c r="K189" s="53">
        <f>IF(收藏进度!K189="","",收藏进度!K189)</f>
        <v>7</v>
      </c>
      <c r="L189" s="53">
        <f>IF(收藏进度!L189="","",收藏进度!L189)</f>
        <v>5</v>
      </c>
      <c r="M189" s="53">
        <f>IF(收藏进度!M189="","",收藏进度!M189)</f>
        <v>7</v>
      </c>
      <c r="N189" s="54" t="str">
        <f>IF(收藏进度!N189="","",收藏进度!N189)</f>
        <v>每当你施放一个法术，将一张“火球术”法术牌置入你的手牌。</v>
      </c>
    </row>
    <row r="190" spans="1:14" x14ac:dyDescent="0.15">
      <c r="A190" s="52" t="str">
        <f>IF(收藏进度!A190="","",收藏进度!A190)</f>
        <v>炎爆术</v>
      </c>
      <c r="B190" s="52">
        <f>IF(收藏进度!B190="","",收藏进度!B190)</f>
        <v>1</v>
      </c>
      <c r="C190" s="52" t="str">
        <f t="shared" si="2"/>
        <v/>
      </c>
      <c r="D190" s="52">
        <f>IF(AND(COUNTIF(德鲁伊卡组!A:C,"# 2x ("&amp;K190&amp;") "&amp;A190)+COUNTIF(猎人卡组!A:C,"# 2x ("&amp;K190&amp;") "&amp;A190)+COUNTIF(法师卡组!A:C,"# 2x ("&amp;K190&amp;") "&amp;A190)+COUNTIF(圣骑士卡组!A:C,"# 2x ("&amp;K190&amp;") "&amp;A190)+COUNTIF(牧师卡组!A:C,"# 2x ("&amp;K190&amp;") "&amp;A190)+COUNTIF(潜行者卡组!A:C,"# 2x ("&amp;K190&amp;") "&amp;A190)+COUNTIF(萨满祭司卡组!A:C,"# 2x ("&amp;K190&amp;") "&amp;A190)+COUNTIF(术士卡组!A:C,"# 2x ("&amp;K190&amp;") "&amp;A190)+COUNTIF(战士卡组!A:C,"# 2x ("&amp;K190&amp;") "&amp;A190)=0,COUNTIF(单卡排行!A:J,A190)=0),IF(AND(COUNTIF(德鲁伊卡组!A:C,"# 1x ("&amp;K190&amp;") "&amp;A190)+COUNTIF(猎人卡组!A:C,"# 1x ("&amp;K190&amp;") "&amp;A190)+COUNTIF(法师卡组!A:C,"# 1x ("&amp;K190&amp;") "&amp;A190)+COUNTIF(圣骑士卡组!A:C,"# 1x ("&amp;K190&amp;") "&amp;A190)+COUNTIF(牧师卡组!A:C,"# 1x ("&amp;K190&amp;") "&amp;A190)+COUNTIF(潜行者卡组!A:C,"# 1x ("&amp;K190&amp;") "&amp;A190)+COUNTIF(萨满祭司卡组!A:C,"# 1x ("&amp;K190&amp;") "&amp;A190)+COUNTIF(术士卡组!A:C,"# 1x ("&amp;K190&amp;") "&amp;A190)+COUNTIF(战士卡组!A:C,"# 1x ("&amp;K190&amp;") "&amp;A190)=0,COUNTIF(单卡排行!A:J,A190&amp;"★")=0),"",1),2)</f>
        <v>1</v>
      </c>
      <c r="E190" s="53" t="str">
        <f>IF(收藏进度!E190="","",收藏进度!E190)</f>
        <v>经典</v>
      </c>
      <c r="F190" s="53" t="str">
        <f>IF(收藏进度!F190="","",收藏进度!F190)</f>
        <v/>
      </c>
      <c r="G190" s="53" t="str">
        <f>IF(收藏进度!G190="","",收藏进度!G190)</f>
        <v>法师</v>
      </c>
      <c r="H190" s="53" t="str">
        <f>IF(收藏进度!H190="","",收藏进度!H190)</f>
        <v>史诗</v>
      </c>
      <c r="I190" s="53" t="str">
        <f>IF(收藏进度!I190="","",收藏进度!I190)</f>
        <v>法术</v>
      </c>
      <c r="J190" s="53" t="str">
        <f>IF(收藏进度!J190="","",收藏进度!J190)</f>
        <v/>
      </c>
      <c r="K190" s="53">
        <f>IF(收藏进度!K190="","",收藏进度!K190)</f>
        <v>10</v>
      </c>
      <c r="L190" s="53">
        <f>IF(收藏进度!L190="","",收藏进度!L190)</f>
        <v>0</v>
      </c>
      <c r="M190" s="53">
        <f>IF(收藏进度!M190="","",收藏进度!M190)</f>
        <v>0</v>
      </c>
      <c r="N190" s="54" t="str">
        <f>IF(收藏进度!N190="","",收藏进度!N190)</f>
        <v>造成10点伤害。</v>
      </c>
    </row>
    <row r="191" spans="1:14" x14ac:dyDescent="0.15">
      <c r="A191" s="52" t="str">
        <f>IF(收藏进度!A191="","",收藏进度!A191)</f>
        <v>忏悔</v>
      </c>
      <c r="B191" s="52">
        <f>IF(收藏进度!B191="","",收藏进度!B191)</f>
        <v>2</v>
      </c>
      <c r="C191" s="52" t="str">
        <f t="shared" si="2"/>
        <v/>
      </c>
      <c r="D191" s="52">
        <f>IF(AND(COUNTIF(德鲁伊卡组!A:C,"# 2x ("&amp;K191&amp;") "&amp;A191)+COUNTIF(猎人卡组!A:C,"# 2x ("&amp;K191&amp;") "&amp;A191)+COUNTIF(法师卡组!A:C,"# 2x ("&amp;K191&amp;") "&amp;A191)+COUNTIF(圣骑士卡组!A:C,"# 2x ("&amp;K191&amp;") "&amp;A191)+COUNTIF(牧师卡组!A:C,"# 2x ("&amp;K191&amp;") "&amp;A191)+COUNTIF(潜行者卡组!A:C,"# 2x ("&amp;K191&amp;") "&amp;A191)+COUNTIF(萨满祭司卡组!A:C,"# 2x ("&amp;K191&amp;") "&amp;A191)+COUNTIF(术士卡组!A:C,"# 2x ("&amp;K191&amp;") "&amp;A191)+COUNTIF(战士卡组!A:C,"# 2x ("&amp;K191&amp;") "&amp;A191)=0,COUNTIF(单卡排行!A:J,A191)=0),IF(AND(COUNTIF(德鲁伊卡组!A:C,"# 1x ("&amp;K191&amp;") "&amp;A191)+COUNTIF(猎人卡组!A:C,"# 1x ("&amp;K191&amp;") "&amp;A191)+COUNTIF(法师卡组!A:C,"# 1x ("&amp;K191&amp;") "&amp;A191)+COUNTIF(圣骑士卡组!A:C,"# 1x ("&amp;K191&amp;") "&amp;A191)+COUNTIF(牧师卡组!A:C,"# 1x ("&amp;K191&amp;") "&amp;A191)+COUNTIF(潜行者卡组!A:C,"# 1x ("&amp;K191&amp;") "&amp;A191)+COUNTIF(萨满祭司卡组!A:C,"# 1x ("&amp;K191&amp;") "&amp;A191)+COUNTIF(术士卡组!A:C,"# 1x ("&amp;K191&amp;") "&amp;A191)+COUNTIF(战士卡组!A:C,"# 1x ("&amp;K191&amp;") "&amp;A191)=0,COUNTIF(单卡排行!A:J,A191&amp;"★")=0),"",1),2)</f>
        <v>1</v>
      </c>
      <c r="E191" s="53" t="str">
        <f>IF(收藏进度!E191="","",收藏进度!E191)</f>
        <v>经典</v>
      </c>
      <c r="F191" s="53" t="str">
        <f>IF(收藏进度!F191="","",收藏进度!F191)</f>
        <v/>
      </c>
      <c r="G191" s="53" t="str">
        <f>IF(收藏进度!G191="","",收藏进度!G191)</f>
        <v>圣骑士</v>
      </c>
      <c r="H191" s="53" t="str">
        <f>IF(收藏进度!H191="","",收藏进度!H191)</f>
        <v>普通</v>
      </c>
      <c r="I191" s="53" t="str">
        <f>IF(收藏进度!I191="","",收藏进度!I191)</f>
        <v>法术</v>
      </c>
      <c r="J191" s="53" t="str">
        <f>IF(收藏进度!J191="","",收藏进度!J191)</f>
        <v/>
      </c>
      <c r="K191" s="53">
        <f>IF(收藏进度!K191="","",收藏进度!K191)</f>
        <v>1</v>
      </c>
      <c r="L191" s="53">
        <f>IF(收藏进度!L191="","",收藏进度!L191)</f>
        <v>0</v>
      </c>
      <c r="M191" s="53">
        <f>IF(收藏进度!M191="","",收藏进度!M191)</f>
        <v>0</v>
      </c>
      <c r="N191" s="54" t="str">
        <f>IF(收藏进度!N191="","",收藏进度!N191)</f>
        <v>奥秘：
在你的对手使用一张随从牌后，使该随从的生命值降为1。</v>
      </c>
    </row>
    <row r="192" spans="1:14" x14ac:dyDescent="0.15">
      <c r="A192" s="52" t="str">
        <f>IF(收藏进度!A192="","",收藏进度!A192)</f>
        <v>崇高牺牲</v>
      </c>
      <c r="B192" s="52">
        <f>IF(收藏进度!B192="","",收藏进度!B192)</f>
        <v>2</v>
      </c>
      <c r="C192" s="52" t="str">
        <f t="shared" si="2"/>
        <v/>
      </c>
      <c r="D192" s="52">
        <f>IF(AND(COUNTIF(德鲁伊卡组!A:C,"# 2x ("&amp;K192&amp;") "&amp;A192)+COUNTIF(猎人卡组!A:C,"# 2x ("&amp;K192&amp;") "&amp;A192)+COUNTIF(法师卡组!A:C,"# 2x ("&amp;K192&amp;") "&amp;A192)+COUNTIF(圣骑士卡组!A:C,"# 2x ("&amp;K192&amp;") "&amp;A192)+COUNTIF(牧师卡组!A:C,"# 2x ("&amp;K192&amp;") "&amp;A192)+COUNTIF(潜行者卡组!A:C,"# 2x ("&amp;K192&amp;") "&amp;A192)+COUNTIF(萨满祭司卡组!A:C,"# 2x ("&amp;K192&amp;") "&amp;A192)+COUNTIF(术士卡组!A:C,"# 2x ("&amp;K192&amp;") "&amp;A192)+COUNTIF(战士卡组!A:C,"# 2x ("&amp;K192&amp;") "&amp;A192)=0,COUNTIF(单卡排行!A:J,A192)=0),IF(AND(COUNTIF(德鲁伊卡组!A:C,"# 1x ("&amp;K192&amp;") "&amp;A192)+COUNTIF(猎人卡组!A:C,"# 1x ("&amp;K192&amp;") "&amp;A192)+COUNTIF(法师卡组!A:C,"# 1x ("&amp;K192&amp;") "&amp;A192)+COUNTIF(圣骑士卡组!A:C,"# 1x ("&amp;K192&amp;") "&amp;A192)+COUNTIF(牧师卡组!A:C,"# 1x ("&amp;K192&amp;") "&amp;A192)+COUNTIF(潜行者卡组!A:C,"# 1x ("&amp;K192&amp;") "&amp;A192)+COUNTIF(萨满祭司卡组!A:C,"# 1x ("&amp;K192&amp;") "&amp;A192)+COUNTIF(术士卡组!A:C,"# 1x ("&amp;K192&amp;") "&amp;A192)+COUNTIF(战士卡组!A:C,"# 1x ("&amp;K192&amp;") "&amp;A192)=0,COUNTIF(单卡排行!A:J,A192&amp;"★")=0),"",1),2)</f>
        <v>2</v>
      </c>
      <c r="E192" s="53" t="str">
        <f>IF(收藏进度!E192="","",收藏进度!E192)</f>
        <v>经典</v>
      </c>
      <c r="F192" s="53" t="str">
        <f>IF(收藏进度!F192="","",收藏进度!F192)</f>
        <v/>
      </c>
      <c r="G192" s="53" t="str">
        <f>IF(收藏进度!G192="","",收藏进度!G192)</f>
        <v>圣骑士</v>
      </c>
      <c r="H192" s="53" t="str">
        <f>IF(收藏进度!H192="","",收藏进度!H192)</f>
        <v>普通</v>
      </c>
      <c r="I192" s="53" t="str">
        <f>IF(收藏进度!I192="","",收藏进度!I192)</f>
        <v>法术</v>
      </c>
      <c r="J192" s="53" t="str">
        <f>IF(收藏进度!J192="","",收藏进度!J192)</f>
        <v/>
      </c>
      <c r="K192" s="53">
        <f>IF(收藏进度!K192="","",收藏进度!K192)</f>
        <v>1</v>
      </c>
      <c r="L192" s="53">
        <f>IF(收藏进度!L192="","",收藏进度!L192)</f>
        <v>0</v>
      </c>
      <c r="M192" s="53">
        <f>IF(收藏进度!M192="","",收藏进度!M192)</f>
        <v>0</v>
      </c>
      <c r="N192" s="54" t="str">
        <f>IF(收藏进度!N192="","",收藏进度!N192)</f>
        <v>奥秘：当一个敌人攻击时，召唤一个2/1的防御者，并使其成为攻击的目标。</v>
      </c>
    </row>
    <row r="193" spans="1:14" x14ac:dyDescent="0.15">
      <c r="A193" s="52" t="str">
        <f>IF(收藏进度!A193="","",收藏进度!A193)</f>
        <v>救赎</v>
      </c>
      <c r="B193" s="52">
        <f>IF(收藏进度!B193="","",收藏进度!B193)</f>
        <v>2</v>
      </c>
      <c r="C193" s="52" t="str">
        <f t="shared" si="2"/>
        <v/>
      </c>
      <c r="D193" s="52">
        <f>IF(AND(COUNTIF(德鲁伊卡组!A:C,"# 2x ("&amp;K193&amp;") "&amp;A193)+COUNTIF(猎人卡组!A:C,"# 2x ("&amp;K193&amp;") "&amp;A193)+COUNTIF(法师卡组!A:C,"# 2x ("&amp;K193&amp;") "&amp;A193)+COUNTIF(圣骑士卡组!A:C,"# 2x ("&amp;K193&amp;") "&amp;A193)+COUNTIF(牧师卡组!A:C,"# 2x ("&amp;K193&amp;") "&amp;A193)+COUNTIF(潜行者卡组!A:C,"# 2x ("&amp;K193&amp;") "&amp;A193)+COUNTIF(萨满祭司卡组!A:C,"# 2x ("&amp;K193&amp;") "&amp;A193)+COUNTIF(术士卡组!A:C,"# 2x ("&amp;K193&amp;") "&amp;A193)+COUNTIF(战士卡组!A:C,"# 2x ("&amp;K193&amp;") "&amp;A193)=0,COUNTIF(单卡排行!A:J,A193)=0),IF(AND(COUNTIF(德鲁伊卡组!A:C,"# 1x ("&amp;K193&amp;") "&amp;A193)+COUNTIF(猎人卡组!A:C,"# 1x ("&amp;K193&amp;") "&amp;A193)+COUNTIF(法师卡组!A:C,"# 1x ("&amp;K193&amp;") "&amp;A193)+COUNTIF(圣骑士卡组!A:C,"# 1x ("&amp;K193&amp;") "&amp;A193)+COUNTIF(牧师卡组!A:C,"# 1x ("&amp;K193&amp;") "&amp;A193)+COUNTIF(潜行者卡组!A:C,"# 1x ("&amp;K193&amp;") "&amp;A193)+COUNTIF(萨满祭司卡组!A:C,"# 1x ("&amp;K193&amp;") "&amp;A193)+COUNTIF(术士卡组!A:C,"# 1x ("&amp;K193&amp;") "&amp;A193)+COUNTIF(战士卡组!A:C,"# 1x ("&amp;K193&amp;") "&amp;A193)=0,COUNTIF(单卡排行!A:J,A193&amp;"★")=0),"",1),2)</f>
        <v>2</v>
      </c>
      <c r="E193" s="53" t="str">
        <f>IF(收藏进度!E193="","",收藏进度!E193)</f>
        <v>经典</v>
      </c>
      <c r="F193" s="53" t="str">
        <f>IF(收藏进度!F193="","",收藏进度!F193)</f>
        <v/>
      </c>
      <c r="G193" s="53" t="str">
        <f>IF(收藏进度!G193="","",收藏进度!G193)</f>
        <v>圣骑士</v>
      </c>
      <c r="H193" s="53" t="str">
        <f>IF(收藏进度!H193="","",收藏进度!H193)</f>
        <v>普通</v>
      </c>
      <c r="I193" s="53" t="str">
        <f>IF(收藏进度!I193="","",收藏进度!I193)</f>
        <v>法术</v>
      </c>
      <c r="J193" s="53" t="str">
        <f>IF(收藏进度!J193="","",收藏进度!J193)</f>
        <v/>
      </c>
      <c r="K193" s="53">
        <f>IF(收藏进度!K193="","",收藏进度!K193)</f>
        <v>1</v>
      </c>
      <c r="L193" s="53">
        <f>IF(收藏进度!L193="","",收藏进度!L193)</f>
        <v>0</v>
      </c>
      <c r="M193" s="53">
        <f>IF(收藏进度!M193="","",收藏进度!M193)</f>
        <v>0</v>
      </c>
      <c r="N193" s="54" t="str">
        <f>IF(收藏进度!N193="","",收藏进度!N193)</f>
        <v>奥秘：当一个友方随从死亡时，使其回到战场，并具有1点生命值。</v>
      </c>
    </row>
    <row r="194" spans="1:14" x14ac:dyDescent="0.15">
      <c r="A194" s="52" t="str">
        <f>IF(收藏进度!A194="","",收藏进度!A194)</f>
        <v>以眼还眼</v>
      </c>
      <c r="B194" s="52">
        <f>IF(收藏进度!B194="","",收藏进度!B194)</f>
        <v>2</v>
      </c>
      <c r="C194" s="52" t="str">
        <f t="shared" si="2"/>
        <v/>
      </c>
      <c r="D194" s="52" t="str">
        <f>IF(AND(COUNTIF(德鲁伊卡组!A:C,"# 2x ("&amp;K194&amp;") "&amp;A194)+COUNTIF(猎人卡组!A:C,"# 2x ("&amp;K194&amp;") "&amp;A194)+COUNTIF(法师卡组!A:C,"# 2x ("&amp;K194&amp;") "&amp;A194)+COUNTIF(圣骑士卡组!A:C,"# 2x ("&amp;K194&amp;") "&amp;A194)+COUNTIF(牧师卡组!A:C,"# 2x ("&amp;K194&amp;") "&amp;A194)+COUNTIF(潜行者卡组!A:C,"# 2x ("&amp;K194&amp;") "&amp;A194)+COUNTIF(萨满祭司卡组!A:C,"# 2x ("&amp;K194&amp;") "&amp;A194)+COUNTIF(术士卡组!A:C,"# 2x ("&amp;K194&amp;") "&amp;A194)+COUNTIF(战士卡组!A:C,"# 2x ("&amp;K194&amp;") "&amp;A194)=0,COUNTIF(单卡排行!A:J,A194)=0),IF(AND(COUNTIF(德鲁伊卡组!A:C,"# 1x ("&amp;K194&amp;") "&amp;A194)+COUNTIF(猎人卡组!A:C,"# 1x ("&amp;K194&amp;") "&amp;A194)+COUNTIF(法师卡组!A:C,"# 1x ("&amp;K194&amp;") "&amp;A194)+COUNTIF(圣骑士卡组!A:C,"# 1x ("&amp;K194&amp;") "&amp;A194)+COUNTIF(牧师卡组!A:C,"# 1x ("&amp;K194&amp;") "&amp;A194)+COUNTIF(潜行者卡组!A:C,"# 1x ("&amp;K194&amp;") "&amp;A194)+COUNTIF(萨满祭司卡组!A:C,"# 1x ("&amp;K194&amp;") "&amp;A194)+COUNTIF(术士卡组!A:C,"# 1x ("&amp;K194&amp;") "&amp;A194)+COUNTIF(战士卡组!A:C,"# 1x ("&amp;K194&amp;") "&amp;A194)=0,COUNTIF(单卡排行!A:J,A194&amp;"★")=0),"",1),2)</f>
        <v/>
      </c>
      <c r="E194" s="53" t="str">
        <f>IF(收藏进度!E194="","",收藏进度!E194)</f>
        <v>经典</v>
      </c>
      <c r="F194" s="53" t="str">
        <f>IF(收藏进度!F194="","",收藏进度!F194)</f>
        <v/>
      </c>
      <c r="G194" s="53" t="str">
        <f>IF(收藏进度!G194="","",收藏进度!G194)</f>
        <v>圣骑士</v>
      </c>
      <c r="H194" s="53" t="str">
        <f>IF(收藏进度!H194="","",收藏进度!H194)</f>
        <v>普通</v>
      </c>
      <c r="I194" s="53" t="str">
        <f>IF(收藏进度!I194="","",收藏进度!I194)</f>
        <v>法术</v>
      </c>
      <c r="J194" s="53" t="str">
        <f>IF(收藏进度!J194="","",收藏进度!J194)</f>
        <v/>
      </c>
      <c r="K194" s="53">
        <f>IF(收藏进度!K194="","",收藏进度!K194)</f>
        <v>1</v>
      </c>
      <c r="L194" s="53">
        <f>IF(收藏进度!L194="","",收藏进度!L194)</f>
        <v>0</v>
      </c>
      <c r="M194" s="53">
        <f>IF(收藏进度!M194="","",收藏进度!M194)</f>
        <v>0</v>
      </c>
      <c r="N194" s="54" t="str">
        <f>IF(收藏进度!N194="","",收藏进度!N194)</f>
        <v>奥秘：
当你的英雄受到伤害时，对敌方英雄造成等量伤害。</v>
      </c>
    </row>
    <row r="195" spans="1:14" x14ac:dyDescent="0.15">
      <c r="A195" s="52" t="str">
        <f>IF(收藏进度!A195="","",收藏进度!A195)</f>
        <v>智慧祝福</v>
      </c>
      <c r="B195" s="52">
        <f>IF(收藏进度!B195="","",收藏进度!B195)</f>
        <v>2</v>
      </c>
      <c r="C195" s="52" t="str">
        <f t="shared" ref="C195:C258" si="3">IF(D195="","",IF(D195&gt;B195,D195-B195,""))</f>
        <v/>
      </c>
      <c r="D195" s="52" t="str">
        <f>IF(AND(COUNTIF(德鲁伊卡组!A:C,"# 2x ("&amp;K195&amp;") "&amp;A195)+COUNTIF(猎人卡组!A:C,"# 2x ("&amp;K195&amp;") "&amp;A195)+COUNTIF(法师卡组!A:C,"# 2x ("&amp;K195&amp;") "&amp;A195)+COUNTIF(圣骑士卡组!A:C,"# 2x ("&amp;K195&amp;") "&amp;A195)+COUNTIF(牧师卡组!A:C,"# 2x ("&amp;K195&amp;") "&amp;A195)+COUNTIF(潜行者卡组!A:C,"# 2x ("&amp;K195&amp;") "&amp;A195)+COUNTIF(萨满祭司卡组!A:C,"# 2x ("&amp;K195&amp;") "&amp;A195)+COUNTIF(术士卡组!A:C,"# 2x ("&amp;K195&amp;") "&amp;A195)+COUNTIF(战士卡组!A:C,"# 2x ("&amp;K195&amp;") "&amp;A195)=0,COUNTIF(单卡排行!A:J,A195)=0),IF(AND(COUNTIF(德鲁伊卡组!A:C,"# 1x ("&amp;K195&amp;") "&amp;A195)+COUNTIF(猎人卡组!A:C,"# 1x ("&amp;K195&amp;") "&amp;A195)+COUNTIF(法师卡组!A:C,"# 1x ("&amp;K195&amp;") "&amp;A195)+COUNTIF(圣骑士卡组!A:C,"# 1x ("&amp;K195&amp;") "&amp;A195)+COUNTIF(牧师卡组!A:C,"# 1x ("&amp;K195&amp;") "&amp;A195)+COUNTIF(潜行者卡组!A:C,"# 1x ("&amp;K195&amp;") "&amp;A195)+COUNTIF(萨满祭司卡组!A:C,"# 1x ("&amp;K195&amp;") "&amp;A195)+COUNTIF(术士卡组!A:C,"# 1x ("&amp;K195&amp;") "&amp;A195)+COUNTIF(战士卡组!A:C,"# 1x ("&amp;K195&amp;") "&amp;A195)=0,COUNTIF(单卡排行!A:J,A195&amp;"★")=0),"",1),2)</f>
        <v/>
      </c>
      <c r="E195" s="53" t="str">
        <f>IF(收藏进度!E195="","",收藏进度!E195)</f>
        <v>经典</v>
      </c>
      <c r="F195" s="53" t="str">
        <f>IF(收藏进度!F195="","",收藏进度!F195)</f>
        <v/>
      </c>
      <c r="G195" s="53" t="str">
        <f>IF(收藏进度!G195="","",收藏进度!G195)</f>
        <v>圣骑士</v>
      </c>
      <c r="H195" s="53" t="str">
        <f>IF(收藏进度!H195="","",收藏进度!H195)</f>
        <v>普通</v>
      </c>
      <c r="I195" s="53" t="str">
        <f>IF(收藏进度!I195="","",收藏进度!I195)</f>
        <v>法术</v>
      </c>
      <c r="J195" s="53" t="str">
        <f>IF(收藏进度!J195="","",收藏进度!J195)</f>
        <v/>
      </c>
      <c r="K195" s="53">
        <f>IF(收藏进度!K195="","",收藏进度!K195)</f>
        <v>1</v>
      </c>
      <c r="L195" s="53">
        <f>IF(收藏进度!L195="","",收藏进度!L195)</f>
        <v>0</v>
      </c>
      <c r="M195" s="53">
        <f>IF(收藏进度!M195="","",收藏进度!M195)</f>
        <v>0</v>
      </c>
      <c r="N195" s="54" t="str">
        <f>IF(收藏进度!N195="","",收藏进度!N195)</f>
        <v>选择一个随从，每当其进行攻击，便抽一张牌。</v>
      </c>
    </row>
    <row r="196" spans="1:14" x14ac:dyDescent="0.15">
      <c r="A196" s="52" t="str">
        <f>IF(收藏进度!A196="","",收藏进度!A196)</f>
        <v>银色保卫者</v>
      </c>
      <c r="B196" s="52">
        <f>IF(收藏进度!B196="","",收藏进度!B196)</f>
        <v>2</v>
      </c>
      <c r="C196" s="52" t="str">
        <f t="shared" si="3"/>
        <v/>
      </c>
      <c r="D196" s="52" t="str">
        <f>IF(AND(COUNTIF(德鲁伊卡组!A:C,"# 2x ("&amp;K196&amp;") "&amp;A196)+COUNTIF(猎人卡组!A:C,"# 2x ("&amp;K196&amp;") "&amp;A196)+COUNTIF(法师卡组!A:C,"# 2x ("&amp;K196&amp;") "&amp;A196)+COUNTIF(圣骑士卡组!A:C,"# 2x ("&amp;K196&amp;") "&amp;A196)+COUNTIF(牧师卡组!A:C,"# 2x ("&amp;K196&amp;") "&amp;A196)+COUNTIF(潜行者卡组!A:C,"# 2x ("&amp;K196&amp;") "&amp;A196)+COUNTIF(萨满祭司卡组!A:C,"# 2x ("&amp;K196&amp;") "&amp;A196)+COUNTIF(术士卡组!A:C,"# 2x ("&amp;K196&amp;") "&amp;A196)+COUNTIF(战士卡组!A:C,"# 2x ("&amp;K196&amp;") "&amp;A196)=0,COUNTIF(单卡排行!A:J,A196)=0),IF(AND(COUNTIF(德鲁伊卡组!A:C,"# 1x ("&amp;K196&amp;") "&amp;A196)+COUNTIF(猎人卡组!A:C,"# 1x ("&amp;K196&amp;") "&amp;A196)+COUNTIF(法师卡组!A:C,"# 1x ("&amp;K196&amp;") "&amp;A196)+COUNTIF(圣骑士卡组!A:C,"# 1x ("&amp;K196&amp;") "&amp;A196)+COUNTIF(牧师卡组!A:C,"# 1x ("&amp;K196&amp;") "&amp;A196)+COUNTIF(潜行者卡组!A:C,"# 1x ("&amp;K196&amp;") "&amp;A196)+COUNTIF(萨满祭司卡组!A:C,"# 1x ("&amp;K196&amp;") "&amp;A196)+COUNTIF(术士卡组!A:C,"# 1x ("&amp;K196&amp;") "&amp;A196)+COUNTIF(战士卡组!A:C,"# 1x ("&amp;K196&amp;") "&amp;A196)=0,COUNTIF(单卡排行!A:J,A196&amp;"★")=0),"",1),2)</f>
        <v/>
      </c>
      <c r="E196" s="53" t="str">
        <f>IF(收藏进度!E196="","",收藏进度!E196)</f>
        <v>经典</v>
      </c>
      <c r="F196" s="53" t="str">
        <f>IF(收藏进度!F196="","",收藏进度!F196)</f>
        <v/>
      </c>
      <c r="G196" s="53" t="str">
        <f>IF(收藏进度!G196="","",收藏进度!G196)</f>
        <v>圣骑士</v>
      </c>
      <c r="H196" s="53" t="str">
        <f>IF(收藏进度!H196="","",收藏进度!H196)</f>
        <v>普通</v>
      </c>
      <c r="I196" s="53" t="str">
        <f>IF(收藏进度!I196="","",收藏进度!I196)</f>
        <v>随从</v>
      </c>
      <c r="J196" s="53" t="str">
        <f>IF(收藏进度!J196="","",收藏进度!J196)</f>
        <v/>
      </c>
      <c r="K196" s="53">
        <f>IF(收藏进度!K196="","",收藏进度!K196)</f>
        <v>2</v>
      </c>
      <c r="L196" s="53">
        <f>IF(收藏进度!L196="","",收藏进度!L196)</f>
        <v>2</v>
      </c>
      <c r="M196" s="53">
        <f>IF(收藏进度!M196="","",收藏进度!M196)</f>
        <v>2</v>
      </c>
      <c r="N196" s="54" t="str">
        <f>IF(收藏进度!N196="","",收藏进度!N196)</f>
        <v>战吼：使一个其他友方随从获得圣盾。</v>
      </c>
    </row>
    <row r="197" spans="1:14" x14ac:dyDescent="0.15">
      <c r="A197" s="52" t="str">
        <f>IF(收藏进度!A197="","",收藏进度!A197)</f>
        <v>生而平等</v>
      </c>
      <c r="B197" s="52">
        <f>IF(收藏进度!B197="","",收藏进度!B197)</f>
        <v>2</v>
      </c>
      <c r="C197" s="52" t="str">
        <f t="shared" si="3"/>
        <v/>
      </c>
      <c r="D197" s="52">
        <f>IF(AND(COUNTIF(德鲁伊卡组!A:C,"# 2x ("&amp;K197&amp;") "&amp;A197)+COUNTIF(猎人卡组!A:C,"# 2x ("&amp;K197&amp;") "&amp;A197)+COUNTIF(法师卡组!A:C,"# 2x ("&amp;K197&amp;") "&amp;A197)+COUNTIF(圣骑士卡组!A:C,"# 2x ("&amp;K197&amp;") "&amp;A197)+COUNTIF(牧师卡组!A:C,"# 2x ("&amp;K197&amp;") "&amp;A197)+COUNTIF(潜行者卡组!A:C,"# 2x ("&amp;K197&amp;") "&amp;A197)+COUNTIF(萨满祭司卡组!A:C,"# 2x ("&amp;K197&amp;") "&amp;A197)+COUNTIF(术士卡组!A:C,"# 2x ("&amp;K197&amp;") "&amp;A197)+COUNTIF(战士卡组!A:C,"# 2x ("&amp;K197&amp;") "&amp;A197)=0,COUNTIF(单卡排行!A:J,A197)=0),IF(AND(COUNTIF(德鲁伊卡组!A:C,"# 1x ("&amp;K197&amp;") "&amp;A197)+COUNTIF(猎人卡组!A:C,"# 1x ("&amp;K197&amp;") "&amp;A197)+COUNTIF(法师卡组!A:C,"# 1x ("&amp;K197&amp;") "&amp;A197)+COUNTIF(圣骑士卡组!A:C,"# 1x ("&amp;K197&amp;") "&amp;A197)+COUNTIF(牧师卡组!A:C,"# 1x ("&amp;K197&amp;") "&amp;A197)+COUNTIF(潜行者卡组!A:C,"# 1x ("&amp;K197&amp;") "&amp;A197)+COUNTIF(萨满祭司卡组!A:C,"# 1x ("&amp;K197&amp;") "&amp;A197)+COUNTIF(术士卡组!A:C,"# 1x ("&amp;K197&amp;") "&amp;A197)+COUNTIF(战士卡组!A:C,"# 1x ("&amp;K197&amp;") "&amp;A197)=0,COUNTIF(单卡排行!A:J,A197&amp;"★")=0),"",1),2)</f>
        <v>2</v>
      </c>
      <c r="E197" s="53" t="str">
        <f>IF(收藏进度!E197="","",收藏进度!E197)</f>
        <v>经典</v>
      </c>
      <c r="F197" s="53" t="str">
        <f>IF(收藏进度!F197="","",收藏进度!F197)</f>
        <v/>
      </c>
      <c r="G197" s="53" t="str">
        <f>IF(收藏进度!G197="","",收藏进度!G197)</f>
        <v>圣骑士</v>
      </c>
      <c r="H197" s="53" t="str">
        <f>IF(收藏进度!H197="","",收藏进度!H197)</f>
        <v>稀有</v>
      </c>
      <c r="I197" s="53" t="str">
        <f>IF(收藏进度!I197="","",收藏进度!I197)</f>
        <v>法术</v>
      </c>
      <c r="J197" s="53" t="str">
        <f>IF(收藏进度!J197="","",收藏进度!J197)</f>
        <v/>
      </c>
      <c r="K197" s="53">
        <f>IF(收藏进度!K197="","",收藏进度!K197)</f>
        <v>2</v>
      </c>
      <c r="L197" s="53">
        <f>IF(收藏进度!L197="","",收藏进度!L197)</f>
        <v>0</v>
      </c>
      <c r="M197" s="53">
        <f>IF(收藏进度!M197="","",收藏进度!M197)</f>
        <v>0</v>
      </c>
      <c r="N197" s="54" t="str">
        <f>IF(收藏进度!N197="","",收藏进度!N197)</f>
        <v>将所有随从的生命值变为1。</v>
      </c>
    </row>
    <row r="198" spans="1:14" x14ac:dyDescent="0.15">
      <c r="A198" s="52" t="str">
        <f>IF(收藏进度!A198="","",收藏进度!A198)</f>
        <v>奥尔多卫士</v>
      </c>
      <c r="B198" s="52">
        <f>IF(收藏进度!B198="","",收藏进度!B198)</f>
        <v>2</v>
      </c>
      <c r="C198" s="52" t="str">
        <f t="shared" si="3"/>
        <v/>
      </c>
      <c r="D198" s="52" t="str">
        <f>IF(AND(COUNTIF(德鲁伊卡组!A:C,"# 2x ("&amp;K198&amp;") "&amp;A198)+COUNTIF(猎人卡组!A:C,"# 2x ("&amp;K198&amp;") "&amp;A198)+COUNTIF(法师卡组!A:C,"# 2x ("&amp;K198&amp;") "&amp;A198)+COUNTIF(圣骑士卡组!A:C,"# 2x ("&amp;K198&amp;") "&amp;A198)+COUNTIF(牧师卡组!A:C,"# 2x ("&amp;K198&amp;") "&amp;A198)+COUNTIF(潜行者卡组!A:C,"# 2x ("&amp;K198&amp;") "&amp;A198)+COUNTIF(萨满祭司卡组!A:C,"# 2x ("&amp;K198&amp;") "&amp;A198)+COUNTIF(术士卡组!A:C,"# 2x ("&amp;K198&amp;") "&amp;A198)+COUNTIF(战士卡组!A:C,"# 2x ("&amp;K198&amp;") "&amp;A198)=0,COUNTIF(单卡排行!A:J,A198)=0),IF(AND(COUNTIF(德鲁伊卡组!A:C,"# 1x ("&amp;K198&amp;") "&amp;A198)+COUNTIF(猎人卡组!A:C,"# 1x ("&amp;K198&amp;") "&amp;A198)+COUNTIF(法师卡组!A:C,"# 1x ("&amp;K198&amp;") "&amp;A198)+COUNTIF(圣骑士卡组!A:C,"# 1x ("&amp;K198&amp;") "&amp;A198)+COUNTIF(牧师卡组!A:C,"# 1x ("&amp;K198&amp;") "&amp;A198)+COUNTIF(潜行者卡组!A:C,"# 1x ("&amp;K198&amp;") "&amp;A198)+COUNTIF(萨满祭司卡组!A:C,"# 1x ("&amp;K198&amp;") "&amp;A198)+COUNTIF(术士卡组!A:C,"# 1x ("&amp;K198&amp;") "&amp;A198)+COUNTIF(战士卡组!A:C,"# 1x ("&amp;K198&amp;") "&amp;A198)=0,COUNTIF(单卡排行!A:J,A198&amp;"★")=0),"",1),2)</f>
        <v/>
      </c>
      <c r="E198" s="53" t="str">
        <f>IF(收藏进度!E198="","",收藏进度!E198)</f>
        <v>经典</v>
      </c>
      <c r="F198" s="53" t="str">
        <f>IF(收藏进度!F198="","",收藏进度!F198)</f>
        <v/>
      </c>
      <c r="G198" s="53" t="str">
        <f>IF(收藏进度!G198="","",收藏进度!G198)</f>
        <v>圣骑士</v>
      </c>
      <c r="H198" s="53" t="str">
        <f>IF(收藏进度!H198="","",收藏进度!H198)</f>
        <v>稀有</v>
      </c>
      <c r="I198" s="53" t="str">
        <f>IF(收藏进度!I198="","",收藏进度!I198)</f>
        <v>随从</v>
      </c>
      <c r="J198" s="53" t="str">
        <f>IF(收藏进度!J198="","",收藏进度!J198)</f>
        <v/>
      </c>
      <c r="K198" s="53">
        <f>IF(收藏进度!K198="","",收藏进度!K198)</f>
        <v>3</v>
      </c>
      <c r="L198" s="53">
        <f>IF(收藏进度!L198="","",收藏进度!L198)</f>
        <v>3</v>
      </c>
      <c r="M198" s="53">
        <f>IF(收藏进度!M198="","",收藏进度!M198)</f>
        <v>3</v>
      </c>
      <c r="N198" s="54" t="str">
        <f>IF(收藏进度!N198="","",收藏进度!N198)</f>
        <v>战吼：使一个敌方随从的攻击力变为1。</v>
      </c>
    </row>
    <row r="199" spans="1:14" x14ac:dyDescent="0.15">
      <c r="A199" s="52" t="str">
        <f>IF(收藏进度!A199="","",收藏进度!A199)</f>
        <v>神恩术</v>
      </c>
      <c r="B199" s="52">
        <f>IF(收藏进度!B199="","",收藏进度!B199)</f>
        <v>2</v>
      </c>
      <c r="C199" s="52" t="str">
        <f t="shared" si="3"/>
        <v/>
      </c>
      <c r="D199" s="52">
        <f>IF(AND(COUNTIF(德鲁伊卡组!A:C,"# 2x ("&amp;K199&amp;") "&amp;A199)+COUNTIF(猎人卡组!A:C,"# 2x ("&amp;K199&amp;") "&amp;A199)+COUNTIF(法师卡组!A:C,"# 2x ("&amp;K199&amp;") "&amp;A199)+COUNTIF(圣骑士卡组!A:C,"# 2x ("&amp;K199&amp;") "&amp;A199)+COUNTIF(牧师卡组!A:C,"# 2x ("&amp;K199&amp;") "&amp;A199)+COUNTIF(潜行者卡组!A:C,"# 2x ("&amp;K199&amp;") "&amp;A199)+COUNTIF(萨满祭司卡组!A:C,"# 2x ("&amp;K199&amp;") "&amp;A199)+COUNTIF(术士卡组!A:C,"# 2x ("&amp;K199&amp;") "&amp;A199)+COUNTIF(战士卡组!A:C,"# 2x ("&amp;K199&amp;") "&amp;A199)=0,COUNTIF(单卡排行!A:J,A199)=0),IF(AND(COUNTIF(德鲁伊卡组!A:C,"# 1x ("&amp;K199&amp;") "&amp;A199)+COUNTIF(猎人卡组!A:C,"# 1x ("&amp;K199&amp;") "&amp;A199)+COUNTIF(法师卡组!A:C,"# 1x ("&amp;K199&amp;") "&amp;A199)+COUNTIF(圣骑士卡组!A:C,"# 1x ("&amp;K199&amp;") "&amp;A199)+COUNTIF(牧师卡组!A:C,"# 1x ("&amp;K199&amp;") "&amp;A199)+COUNTIF(潜行者卡组!A:C,"# 1x ("&amp;K199&amp;") "&amp;A199)+COUNTIF(萨满祭司卡组!A:C,"# 1x ("&amp;K199&amp;") "&amp;A199)+COUNTIF(术士卡组!A:C,"# 1x ("&amp;K199&amp;") "&amp;A199)+COUNTIF(战士卡组!A:C,"# 1x ("&amp;K199&amp;") "&amp;A199)=0,COUNTIF(单卡排行!A:J,A199&amp;"★")=0),"",1),2)</f>
        <v>2</v>
      </c>
      <c r="E199" s="53" t="str">
        <f>IF(收藏进度!E199="","",收藏进度!E199)</f>
        <v>经典</v>
      </c>
      <c r="F199" s="53" t="str">
        <f>IF(收藏进度!F199="","",收藏进度!F199)</f>
        <v/>
      </c>
      <c r="G199" s="53" t="str">
        <f>IF(收藏进度!G199="","",收藏进度!G199)</f>
        <v>圣骑士</v>
      </c>
      <c r="H199" s="53" t="str">
        <f>IF(收藏进度!H199="","",收藏进度!H199)</f>
        <v>稀有</v>
      </c>
      <c r="I199" s="53" t="str">
        <f>IF(收藏进度!I199="","",收藏进度!I199)</f>
        <v>法术</v>
      </c>
      <c r="J199" s="53" t="str">
        <f>IF(收藏进度!J199="","",收藏进度!J199)</f>
        <v/>
      </c>
      <c r="K199" s="53">
        <f>IF(收藏进度!K199="","",收藏进度!K199)</f>
        <v>3</v>
      </c>
      <c r="L199" s="53">
        <f>IF(收藏进度!L199="","",收藏进度!L199)</f>
        <v>0</v>
      </c>
      <c r="M199" s="53">
        <f>IF(收藏进度!M199="","",收藏进度!M199)</f>
        <v>0</v>
      </c>
      <c r="N199" s="54" t="str">
        <f>IF(收藏进度!N199="","",收藏进度!N199)</f>
        <v>抽若干数量的牌，直到你的手牌数量等同于你的对手的手牌数量。</v>
      </c>
    </row>
    <row r="200" spans="1:14" x14ac:dyDescent="0.15">
      <c r="A200" s="52" t="str">
        <f>IF(收藏进度!A200="","",收藏进度!A200)</f>
        <v>公正之剑</v>
      </c>
      <c r="B200" s="52">
        <f>IF(收藏进度!B200="","",收藏进度!B200)</f>
        <v>2</v>
      </c>
      <c r="C200" s="52" t="str">
        <f t="shared" si="3"/>
        <v/>
      </c>
      <c r="D200" s="52" t="str">
        <f>IF(AND(COUNTIF(德鲁伊卡组!A:C,"# 2x ("&amp;K200&amp;") "&amp;A200)+COUNTIF(猎人卡组!A:C,"# 2x ("&amp;K200&amp;") "&amp;A200)+COUNTIF(法师卡组!A:C,"# 2x ("&amp;K200&amp;") "&amp;A200)+COUNTIF(圣骑士卡组!A:C,"# 2x ("&amp;K200&amp;") "&amp;A200)+COUNTIF(牧师卡组!A:C,"# 2x ("&amp;K200&amp;") "&amp;A200)+COUNTIF(潜行者卡组!A:C,"# 2x ("&amp;K200&amp;") "&amp;A200)+COUNTIF(萨满祭司卡组!A:C,"# 2x ("&amp;K200&amp;") "&amp;A200)+COUNTIF(术士卡组!A:C,"# 2x ("&amp;K200&amp;") "&amp;A200)+COUNTIF(战士卡组!A:C,"# 2x ("&amp;K200&amp;") "&amp;A200)=0,COUNTIF(单卡排行!A:J,A200)=0),IF(AND(COUNTIF(德鲁伊卡组!A:C,"# 1x ("&amp;K200&amp;") "&amp;A200)+COUNTIF(猎人卡组!A:C,"# 1x ("&amp;K200&amp;") "&amp;A200)+COUNTIF(法师卡组!A:C,"# 1x ("&amp;K200&amp;") "&amp;A200)+COUNTIF(圣骑士卡组!A:C,"# 1x ("&amp;K200&amp;") "&amp;A200)+COUNTIF(牧师卡组!A:C,"# 1x ("&amp;K200&amp;") "&amp;A200)+COUNTIF(潜行者卡组!A:C,"# 1x ("&amp;K200&amp;") "&amp;A200)+COUNTIF(萨满祭司卡组!A:C,"# 1x ("&amp;K200&amp;") "&amp;A200)+COUNTIF(术士卡组!A:C,"# 1x ("&amp;K200&amp;") "&amp;A200)+COUNTIF(战士卡组!A:C,"# 1x ("&amp;K200&amp;") "&amp;A200)=0,COUNTIF(单卡排行!A:J,A200&amp;"★")=0),"",1),2)</f>
        <v/>
      </c>
      <c r="E200" s="53" t="str">
        <f>IF(收藏进度!E200="","",收藏进度!E200)</f>
        <v>经典</v>
      </c>
      <c r="F200" s="53" t="str">
        <f>IF(收藏进度!F200="","",收藏进度!F200)</f>
        <v/>
      </c>
      <c r="G200" s="53" t="str">
        <f>IF(收藏进度!G200="","",收藏进度!G200)</f>
        <v>圣骑士</v>
      </c>
      <c r="H200" s="53" t="str">
        <f>IF(收藏进度!H200="","",收藏进度!H200)</f>
        <v>史诗</v>
      </c>
      <c r="I200" s="53" t="str">
        <f>IF(收藏进度!I200="","",收藏进度!I200)</f>
        <v>武器</v>
      </c>
      <c r="J200" s="53" t="str">
        <f>IF(收藏进度!J200="","",收藏进度!J200)</f>
        <v/>
      </c>
      <c r="K200" s="53">
        <f>IF(收藏进度!K200="","",收藏进度!K200)</f>
        <v>3</v>
      </c>
      <c r="L200" s="53">
        <f>IF(收藏进度!L200="","",收藏进度!L200)</f>
        <v>1</v>
      </c>
      <c r="M200" s="53">
        <f>IF(收藏进度!M200="","",收藏进度!M200)</f>
        <v>0</v>
      </c>
      <c r="N200" s="54" t="str">
        <f>IF(收藏进度!N200="","",收藏进度!N200)</f>
        <v>在你召唤一个随从后，使其获得+1/+1，这把武器失去1点耐久度。</v>
      </c>
    </row>
    <row r="201" spans="1:14" x14ac:dyDescent="0.15">
      <c r="A201" s="52" t="str">
        <f>IF(收藏进度!A201="","",收藏进度!A201)</f>
        <v>神圣愤怒</v>
      </c>
      <c r="B201" s="52">
        <f>IF(收藏进度!B201="","",收藏进度!B201)</f>
        <v>2</v>
      </c>
      <c r="C201" s="52" t="str">
        <f t="shared" si="3"/>
        <v/>
      </c>
      <c r="D201" s="52" t="str">
        <f>IF(AND(COUNTIF(德鲁伊卡组!A:C,"# 2x ("&amp;K201&amp;") "&amp;A201)+COUNTIF(猎人卡组!A:C,"# 2x ("&amp;K201&amp;") "&amp;A201)+COUNTIF(法师卡组!A:C,"# 2x ("&amp;K201&amp;") "&amp;A201)+COUNTIF(圣骑士卡组!A:C,"# 2x ("&amp;K201&amp;") "&amp;A201)+COUNTIF(牧师卡组!A:C,"# 2x ("&amp;K201&amp;") "&amp;A201)+COUNTIF(潜行者卡组!A:C,"# 2x ("&amp;K201&amp;") "&amp;A201)+COUNTIF(萨满祭司卡组!A:C,"# 2x ("&amp;K201&amp;") "&amp;A201)+COUNTIF(术士卡组!A:C,"# 2x ("&amp;K201&amp;") "&amp;A201)+COUNTIF(战士卡组!A:C,"# 2x ("&amp;K201&amp;") "&amp;A201)=0,COUNTIF(单卡排行!A:J,A201)=0),IF(AND(COUNTIF(德鲁伊卡组!A:C,"# 1x ("&amp;K201&amp;") "&amp;A201)+COUNTIF(猎人卡组!A:C,"# 1x ("&amp;K201&amp;") "&amp;A201)+COUNTIF(法师卡组!A:C,"# 1x ("&amp;K201&amp;") "&amp;A201)+COUNTIF(圣骑士卡组!A:C,"# 1x ("&amp;K201&amp;") "&amp;A201)+COUNTIF(牧师卡组!A:C,"# 1x ("&amp;K201&amp;") "&amp;A201)+COUNTIF(潜行者卡组!A:C,"# 1x ("&amp;K201&amp;") "&amp;A201)+COUNTIF(萨满祭司卡组!A:C,"# 1x ("&amp;K201&amp;") "&amp;A201)+COUNTIF(术士卡组!A:C,"# 1x ("&amp;K201&amp;") "&amp;A201)+COUNTIF(战士卡组!A:C,"# 1x ("&amp;K201&amp;") "&amp;A201)=0,COUNTIF(单卡排行!A:J,A201&amp;"★")=0),"",1),2)</f>
        <v/>
      </c>
      <c r="E201" s="53" t="str">
        <f>IF(收藏进度!E201="","",收藏进度!E201)</f>
        <v>经典</v>
      </c>
      <c r="F201" s="53" t="str">
        <f>IF(收藏进度!F201="","",收藏进度!F201)</f>
        <v/>
      </c>
      <c r="G201" s="53" t="str">
        <f>IF(收藏进度!G201="","",收藏进度!G201)</f>
        <v>圣骑士</v>
      </c>
      <c r="H201" s="53" t="str">
        <f>IF(收藏进度!H201="","",收藏进度!H201)</f>
        <v>稀有</v>
      </c>
      <c r="I201" s="53" t="str">
        <f>IF(收藏进度!I201="","",收藏进度!I201)</f>
        <v>法术</v>
      </c>
      <c r="J201" s="53" t="str">
        <f>IF(收藏进度!J201="","",收藏进度!J201)</f>
        <v/>
      </c>
      <c r="K201" s="53">
        <f>IF(收藏进度!K201="","",收藏进度!K201)</f>
        <v>5</v>
      </c>
      <c r="L201" s="53">
        <f>IF(收藏进度!L201="","",收藏进度!L201)</f>
        <v>0</v>
      </c>
      <c r="M201" s="53">
        <f>IF(收藏进度!M201="","",收藏进度!M201)</f>
        <v>0</v>
      </c>
      <c r="N201" s="54" t="str">
        <f>IF(收藏进度!N201="","",收藏进度!N201)</f>
        <v>抽一张牌，并造成等同于其法力值消耗的伤害。</v>
      </c>
    </row>
    <row r="202" spans="1:14" x14ac:dyDescent="0.15">
      <c r="A202" s="52" t="str">
        <f>IF(收藏进度!A202="","",收藏进度!A202)</f>
        <v>受祝福的勇士</v>
      </c>
      <c r="B202" s="52">
        <f>IF(收藏进度!B202="","",收藏进度!B202)</f>
        <v>2</v>
      </c>
      <c r="C202" s="52" t="str">
        <f t="shared" si="3"/>
        <v/>
      </c>
      <c r="D202" s="52" t="str">
        <f>IF(AND(COUNTIF(德鲁伊卡组!A:C,"# 2x ("&amp;K202&amp;") "&amp;A202)+COUNTIF(猎人卡组!A:C,"# 2x ("&amp;K202&amp;") "&amp;A202)+COUNTIF(法师卡组!A:C,"# 2x ("&amp;K202&amp;") "&amp;A202)+COUNTIF(圣骑士卡组!A:C,"# 2x ("&amp;K202&amp;") "&amp;A202)+COUNTIF(牧师卡组!A:C,"# 2x ("&amp;K202&amp;") "&amp;A202)+COUNTIF(潜行者卡组!A:C,"# 2x ("&amp;K202&amp;") "&amp;A202)+COUNTIF(萨满祭司卡组!A:C,"# 2x ("&amp;K202&amp;") "&amp;A202)+COUNTIF(术士卡组!A:C,"# 2x ("&amp;K202&amp;") "&amp;A202)+COUNTIF(战士卡组!A:C,"# 2x ("&amp;K202&amp;") "&amp;A202)=0,COUNTIF(单卡排行!A:J,A202)=0),IF(AND(COUNTIF(德鲁伊卡组!A:C,"# 1x ("&amp;K202&amp;") "&amp;A202)+COUNTIF(猎人卡组!A:C,"# 1x ("&amp;K202&amp;") "&amp;A202)+COUNTIF(法师卡组!A:C,"# 1x ("&amp;K202&amp;") "&amp;A202)+COUNTIF(圣骑士卡组!A:C,"# 1x ("&amp;K202&amp;") "&amp;A202)+COUNTIF(牧师卡组!A:C,"# 1x ("&amp;K202&amp;") "&amp;A202)+COUNTIF(潜行者卡组!A:C,"# 1x ("&amp;K202&amp;") "&amp;A202)+COUNTIF(萨满祭司卡组!A:C,"# 1x ("&amp;K202&amp;") "&amp;A202)+COUNTIF(术士卡组!A:C,"# 1x ("&amp;K202&amp;") "&amp;A202)+COUNTIF(战士卡组!A:C,"# 1x ("&amp;K202&amp;") "&amp;A202)=0,COUNTIF(单卡排行!A:J,A202&amp;"★")=0),"",1),2)</f>
        <v/>
      </c>
      <c r="E202" s="53" t="str">
        <f>IF(收藏进度!E202="","",收藏进度!E202)</f>
        <v>经典</v>
      </c>
      <c r="F202" s="53" t="str">
        <f>IF(收藏进度!F202="","",收藏进度!F202)</f>
        <v/>
      </c>
      <c r="G202" s="53" t="str">
        <f>IF(收藏进度!G202="","",收藏进度!G202)</f>
        <v>圣骑士</v>
      </c>
      <c r="H202" s="53" t="str">
        <f>IF(收藏进度!H202="","",收藏进度!H202)</f>
        <v>稀有</v>
      </c>
      <c r="I202" s="53" t="str">
        <f>IF(收藏进度!I202="","",收藏进度!I202)</f>
        <v>法术</v>
      </c>
      <c r="J202" s="53" t="str">
        <f>IF(收藏进度!J202="","",收藏进度!J202)</f>
        <v/>
      </c>
      <c r="K202" s="53">
        <f>IF(收藏进度!K202="","",收藏进度!K202)</f>
        <v>5</v>
      </c>
      <c r="L202" s="53">
        <f>IF(收藏进度!L202="","",收藏进度!L202)</f>
        <v>0</v>
      </c>
      <c r="M202" s="53">
        <f>IF(收藏进度!M202="","",收藏进度!M202)</f>
        <v>0</v>
      </c>
      <c r="N202" s="54" t="str">
        <f>IF(收藏进度!N202="","",收藏进度!N202)</f>
        <v>使一个随从的攻击力翻倍。</v>
      </c>
    </row>
    <row r="203" spans="1:14" x14ac:dyDescent="0.15">
      <c r="A203" s="52" t="str">
        <f>IF(收藏进度!A203="","",收藏进度!A203)</f>
        <v>复仇之怒</v>
      </c>
      <c r="B203" s="52">
        <f>IF(收藏进度!B203="","",收藏进度!B203)</f>
        <v>0</v>
      </c>
      <c r="C203" s="52" t="str">
        <f t="shared" si="3"/>
        <v/>
      </c>
      <c r="D203" s="52" t="str">
        <f>IF(AND(COUNTIF(德鲁伊卡组!A:C,"# 2x ("&amp;K203&amp;") "&amp;A203)+COUNTIF(猎人卡组!A:C,"# 2x ("&amp;K203&amp;") "&amp;A203)+COUNTIF(法师卡组!A:C,"# 2x ("&amp;K203&amp;") "&amp;A203)+COUNTIF(圣骑士卡组!A:C,"# 2x ("&amp;K203&amp;") "&amp;A203)+COUNTIF(牧师卡组!A:C,"# 2x ("&amp;K203&amp;") "&amp;A203)+COUNTIF(潜行者卡组!A:C,"# 2x ("&amp;K203&amp;") "&amp;A203)+COUNTIF(萨满祭司卡组!A:C,"# 2x ("&amp;K203&amp;") "&amp;A203)+COUNTIF(术士卡组!A:C,"# 2x ("&amp;K203&amp;") "&amp;A203)+COUNTIF(战士卡组!A:C,"# 2x ("&amp;K203&amp;") "&amp;A203)=0,COUNTIF(单卡排行!A:J,A203)=0),IF(AND(COUNTIF(德鲁伊卡组!A:C,"# 1x ("&amp;K203&amp;") "&amp;A203)+COUNTIF(猎人卡组!A:C,"# 1x ("&amp;K203&amp;") "&amp;A203)+COUNTIF(法师卡组!A:C,"# 1x ("&amp;K203&amp;") "&amp;A203)+COUNTIF(圣骑士卡组!A:C,"# 1x ("&amp;K203&amp;") "&amp;A203)+COUNTIF(牧师卡组!A:C,"# 1x ("&amp;K203&amp;") "&amp;A203)+COUNTIF(潜行者卡组!A:C,"# 1x ("&amp;K203&amp;") "&amp;A203)+COUNTIF(萨满祭司卡组!A:C,"# 1x ("&amp;K203&amp;") "&amp;A203)+COUNTIF(术士卡组!A:C,"# 1x ("&amp;K203&amp;") "&amp;A203)+COUNTIF(战士卡组!A:C,"# 1x ("&amp;K203&amp;") "&amp;A203)=0,COUNTIF(单卡排行!A:J,A203&amp;"★")=0),"",1),2)</f>
        <v/>
      </c>
      <c r="E203" s="53" t="str">
        <f>IF(收藏进度!E203="","",收藏进度!E203)</f>
        <v>经典</v>
      </c>
      <c r="F203" s="53" t="str">
        <f>IF(收藏进度!F203="","",收藏进度!F203)</f>
        <v/>
      </c>
      <c r="G203" s="53" t="str">
        <f>IF(收藏进度!G203="","",收藏进度!G203)</f>
        <v>圣骑士</v>
      </c>
      <c r="H203" s="53" t="str">
        <f>IF(收藏进度!H203="","",收藏进度!H203)</f>
        <v>史诗</v>
      </c>
      <c r="I203" s="53" t="str">
        <f>IF(收藏进度!I203="","",收藏进度!I203)</f>
        <v>法术</v>
      </c>
      <c r="J203" s="53" t="str">
        <f>IF(收藏进度!J203="","",收藏进度!J203)</f>
        <v/>
      </c>
      <c r="K203" s="53">
        <f>IF(收藏进度!K203="","",收藏进度!K203)</f>
        <v>6</v>
      </c>
      <c r="L203" s="53">
        <f>IF(收藏进度!L203="","",收藏进度!L203)</f>
        <v>0</v>
      </c>
      <c r="M203" s="53">
        <f>IF(收藏进度!M203="","",收藏进度!M203)</f>
        <v>0</v>
      </c>
      <c r="N203" s="54" t="str">
        <f>IF(收藏进度!N203="","",收藏进度!N203)</f>
        <v>造成8点伤害，随机分配到所有敌人身上。</v>
      </c>
    </row>
    <row r="204" spans="1:14" x14ac:dyDescent="0.15">
      <c r="A204" s="52" t="str">
        <f>IF(收藏进度!A204="","",收藏进度!A204)</f>
        <v>圣疗术</v>
      </c>
      <c r="B204" s="52">
        <f>IF(收藏进度!B204="","",收藏进度!B204)</f>
        <v>2</v>
      </c>
      <c r="C204" s="52" t="str">
        <f t="shared" si="3"/>
        <v/>
      </c>
      <c r="D204" s="52" t="str">
        <f>IF(AND(COUNTIF(德鲁伊卡组!A:C,"# 2x ("&amp;K204&amp;") "&amp;A204)+COUNTIF(猎人卡组!A:C,"# 2x ("&amp;K204&amp;") "&amp;A204)+COUNTIF(法师卡组!A:C,"# 2x ("&amp;K204&amp;") "&amp;A204)+COUNTIF(圣骑士卡组!A:C,"# 2x ("&amp;K204&amp;") "&amp;A204)+COUNTIF(牧师卡组!A:C,"# 2x ("&amp;K204&amp;") "&amp;A204)+COUNTIF(潜行者卡组!A:C,"# 2x ("&amp;K204&amp;") "&amp;A204)+COUNTIF(萨满祭司卡组!A:C,"# 2x ("&amp;K204&amp;") "&amp;A204)+COUNTIF(术士卡组!A:C,"# 2x ("&amp;K204&amp;") "&amp;A204)+COUNTIF(战士卡组!A:C,"# 2x ("&amp;K204&amp;") "&amp;A204)=0,COUNTIF(单卡排行!A:J,A204)=0),IF(AND(COUNTIF(德鲁伊卡组!A:C,"# 1x ("&amp;K204&amp;") "&amp;A204)+COUNTIF(猎人卡组!A:C,"# 1x ("&amp;K204&amp;") "&amp;A204)+COUNTIF(法师卡组!A:C,"# 1x ("&amp;K204&amp;") "&amp;A204)+COUNTIF(圣骑士卡组!A:C,"# 1x ("&amp;K204&amp;") "&amp;A204)+COUNTIF(牧师卡组!A:C,"# 1x ("&amp;K204&amp;") "&amp;A204)+COUNTIF(潜行者卡组!A:C,"# 1x ("&amp;K204&amp;") "&amp;A204)+COUNTIF(萨满祭司卡组!A:C,"# 1x ("&amp;K204&amp;") "&amp;A204)+COUNTIF(术士卡组!A:C,"# 1x ("&amp;K204&amp;") "&amp;A204)+COUNTIF(战士卡组!A:C,"# 1x ("&amp;K204&amp;") "&amp;A204)=0,COUNTIF(单卡排行!A:J,A204&amp;"★")=0),"",1),2)</f>
        <v/>
      </c>
      <c r="E204" s="53" t="str">
        <f>IF(收藏进度!E204="","",收藏进度!E204)</f>
        <v>经典</v>
      </c>
      <c r="F204" s="53" t="str">
        <f>IF(收藏进度!F204="","",收藏进度!F204)</f>
        <v/>
      </c>
      <c r="G204" s="53" t="str">
        <f>IF(收藏进度!G204="","",收藏进度!G204)</f>
        <v>圣骑士</v>
      </c>
      <c r="H204" s="53" t="str">
        <f>IF(收藏进度!H204="","",收藏进度!H204)</f>
        <v>史诗</v>
      </c>
      <c r="I204" s="53" t="str">
        <f>IF(收藏进度!I204="","",收藏进度!I204)</f>
        <v>法术</v>
      </c>
      <c r="J204" s="53" t="str">
        <f>IF(收藏进度!J204="","",收藏进度!J204)</f>
        <v/>
      </c>
      <c r="K204" s="53">
        <f>IF(收藏进度!K204="","",收藏进度!K204)</f>
        <v>8</v>
      </c>
      <c r="L204" s="53">
        <f>IF(收藏进度!L204="","",收藏进度!L204)</f>
        <v>0</v>
      </c>
      <c r="M204" s="53">
        <f>IF(收藏进度!M204="","",收藏进度!M204)</f>
        <v>0</v>
      </c>
      <c r="N204" s="54" t="str">
        <f>IF(收藏进度!N204="","",收藏进度!N204)</f>
        <v>恢复#8点生命值，抽三张牌。</v>
      </c>
    </row>
    <row r="205" spans="1:14" x14ac:dyDescent="0.15">
      <c r="A205" s="52" t="str">
        <f>IF(收藏进度!A205="","",收藏进度!A205)</f>
        <v>提里奥·弗丁</v>
      </c>
      <c r="B205" s="52">
        <f>IF(收藏进度!B205="","",收藏进度!B205)</f>
        <v>1</v>
      </c>
      <c r="C205" s="52" t="str">
        <f t="shared" si="3"/>
        <v/>
      </c>
      <c r="D205" s="52" t="str">
        <f>IF(AND(COUNTIF(德鲁伊卡组!A:C,"# 2x ("&amp;K205&amp;") "&amp;A205)+COUNTIF(猎人卡组!A:C,"# 2x ("&amp;K205&amp;") "&amp;A205)+COUNTIF(法师卡组!A:C,"# 2x ("&amp;K205&amp;") "&amp;A205)+COUNTIF(圣骑士卡组!A:C,"# 2x ("&amp;K205&amp;") "&amp;A205)+COUNTIF(牧师卡组!A:C,"# 2x ("&amp;K205&amp;") "&amp;A205)+COUNTIF(潜行者卡组!A:C,"# 2x ("&amp;K205&amp;") "&amp;A205)+COUNTIF(萨满祭司卡组!A:C,"# 2x ("&amp;K205&amp;") "&amp;A205)+COUNTIF(术士卡组!A:C,"# 2x ("&amp;K205&amp;") "&amp;A205)+COUNTIF(战士卡组!A:C,"# 2x ("&amp;K205&amp;") "&amp;A205)=0,COUNTIF(单卡排行!A:J,A205)=0),IF(AND(COUNTIF(德鲁伊卡组!A:C,"# 1x ("&amp;K205&amp;") "&amp;A205)+COUNTIF(猎人卡组!A:C,"# 1x ("&amp;K205&amp;") "&amp;A205)+COUNTIF(法师卡组!A:C,"# 1x ("&amp;K205&amp;") "&amp;A205)+COUNTIF(圣骑士卡组!A:C,"# 1x ("&amp;K205&amp;") "&amp;A205)+COUNTIF(牧师卡组!A:C,"# 1x ("&amp;K205&amp;") "&amp;A205)+COUNTIF(潜行者卡组!A:C,"# 1x ("&amp;K205&amp;") "&amp;A205)+COUNTIF(萨满祭司卡组!A:C,"# 1x ("&amp;K205&amp;") "&amp;A205)+COUNTIF(术士卡组!A:C,"# 1x ("&amp;K205&amp;") "&amp;A205)+COUNTIF(战士卡组!A:C,"# 1x ("&amp;K205&amp;") "&amp;A205)=0,COUNTIF(单卡排行!A:J,A205&amp;"★")=0),"",1),2)</f>
        <v/>
      </c>
      <c r="E205" s="53" t="str">
        <f>IF(收藏进度!E205="","",收藏进度!E205)</f>
        <v>经典</v>
      </c>
      <c r="F205" s="53" t="str">
        <f>IF(收藏进度!F205="","",收藏进度!F205)</f>
        <v/>
      </c>
      <c r="G205" s="53" t="str">
        <f>IF(收藏进度!G205="","",收藏进度!G205)</f>
        <v>圣骑士</v>
      </c>
      <c r="H205" s="53" t="str">
        <f>IF(收藏进度!H205="","",收藏进度!H205)</f>
        <v>传说</v>
      </c>
      <c r="I205" s="53" t="str">
        <f>IF(收藏进度!I205="","",收藏进度!I205)</f>
        <v>随从</v>
      </c>
      <c r="J205" s="53" t="str">
        <f>IF(收藏进度!J205="","",收藏进度!J205)</f>
        <v/>
      </c>
      <c r="K205" s="53">
        <f>IF(收藏进度!K205="","",收藏进度!K205)</f>
        <v>8</v>
      </c>
      <c r="L205" s="53">
        <f>IF(收藏进度!L205="","",收藏进度!L205)</f>
        <v>6</v>
      </c>
      <c r="M205" s="53">
        <f>IF(收藏进度!M205="","",收藏进度!M205)</f>
        <v>6</v>
      </c>
      <c r="N205" s="54" t="str">
        <f>IF(收藏进度!N205="","",收藏进度!N205)</f>
        <v>圣盾，嘲讽，亡语：装备一把5/3的
灰烬使者。</v>
      </c>
    </row>
    <row r="206" spans="1:14" x14ac:dyDescent="0.15">
      <c r="A206" s="52" t="str">
        <f>IF(收藏进度!A206="","",收藏进度!A206)</f>
        <v>沉默</v>
      </c>
      <c r="B206" s="52">
        <f>IF(收藏进度!B206="","",收藏进度!B206)</f>
        <v>2</v>
      </c>
      <c r="C206" s="52" t="str">
        <f t="shared" si="3"/>
        <v/>
      </c>
      <c r="D206" s="52">
        <f>IF(AND(COUNTIF(德鲁伊卡组!A:C,"# 2x ("&amp;K206&amp;") "&amp;A206)+COUNTIF(猎人卡组!A:C,"# 2x ("&amp;K206&amp;") "&amp;A206)+COUNTIF(法师卡组!A:C,"# 2x ("&amp;K206&amp;") "&amp;A206)+COUNTIF(圣骑士卡组!A:C,"# 2x ("&amp;K206&amp;") "&amp;A206)+COUNTIF(牧师卡组!A:C,"# 2x ("&amp;K206&amp;") "&amp;A206)+COUNTIF(潜行者卡组!A:C,"# 2x ("&amp;K206&amp;") "&amp;A206)+COUNTIF(萨满祭司卡组!A:C,"# 2x ("&amp;K206&amp;") "&amp;A206)+COUNTIF(术士卡组!A:C,"# 2x ("&amp;K206&amp;") "&amp;A206)+COUNTIF(战士卡组!A:C,"# 2x ("&amp;K206&amp;") "&amp;A206)=0,COUNTIF(单卡排行!A:J,A206)=0),IF(AND(COUNTIF(德鲁伊卡组!A:C,"# 1x ("&amp;K206&amp;") "&amp;A206)+COUNTIF(猎人卡组!A:C,"# 1x ("&amp;K206&amp;") "&amp;A206)+COUNTIF(法师卡组!A:C,"# 1x ("&amp;K206&amp;") "&amp;A206)+COUNTIF(圣骑士卡组!A:C,"# 1x ("&amp;K206&amp;") "&amp;A206)+COUNTIF(牧师卡组!A:C,"# 1x ("&amp;K206&amp;") "&amp;A206)+COUNTIF(潜行者卡组!A:C,"# 1x ("&amp;K206&amp;") "&amp;A206)+COUNTIF(萨满祭司卡组!A:C,"# 1x ("&amp;K206&amp;") "&amp;A206)+COUNTIF(术士卡组!A:C,"# 1x ("&amp;K206&amp;") "&amp;A206)+COUNTIF(战士卡组!A:C,"# 1x ("&amp;K206&amp;") "&amp;A206)=0,COUNTIF(单卡排行!A:J,A206&amp;"★")=0),"",1),2)</f>
        <v>1</v>
      </c>
      <c r="E206" s="53" t="str">
        <f>IF(收藏进度!E206="","",收藏进度!E206)</f>
        <v>经典</v>
      </c>
      <c r="F206" s="53" t="str">
        <f>IF(收藏进度!F206="","",收藏进度!F206)</f>
        <v/>
      </c>
      <c r="G206" s="53" t="str">
        <f>IF(收藏进度!G206="","",收藏进度!G206)</f>
        <v>牧师</v>
      </c>
      <c r="H206" s="53" t="str">
        <f>IF(收藏进度!H206="","",收藏进度!H206)</f>
        <v>普通</v>
      </c>
      <c r="I206" s="53" t="str">
        <f>IF(收藏进度!I206="","",收藏进度!I206)</f>
        <v>法术</v>
      </c>
      <c r="J206" s="53" t="str">
        <f>IF(收藏进度!J206="","",收藏进度!J206)</f>
        <v/>
      </c>
      <c r="K206" s="53">
        <f>IF(收藏进度!K206="","",收藏进度!K206)</f>
        <v>0</v>
      </c>
      <c r="L206" s="53">
        <f>IF(收藏进度!L206="","",收藏进度!L206)</f>
        <v>0</v>
      </c>
      <c r="M206" s="53">
        <f>IF(收藏进度!M206="","",收藏进度!M206)</f>
        <v>0</v>
      </c>
      <c r="N206" s="54" t="str">
        <f>IF(收藏进度!N206="","",收藏进度!N206)</f>
        <v>沉默一个随从。</v>
      </c>
    </row>
    <row r="207" spans="1:14" x14ac:dyDescent="0.15">
      <c r="A207" s="52" t="str">
        <f>IF(收藏进度!A207="","",收藏进度!A207)</f>
        <v>治疗之环</v>
      </c>
      <c r="B207" s="52">
        <f>IF(收藏进度!B207="","",收藏进度!B207)</f>
        <v>2</v>
      </c>
      <c r="C207" s="52" t="str">
        <f t="shared" si="3"/>
        <v/>
      </c>
      <c r="D207" s="52" t="str">
        <f>IF(AND(COUNTIF(德鲁伊卡组!A:C,"# 2x ("&amp;K207&amp;") "&amp;A207)+COUNTIF(猎人卡组!A:C,"# 2x ("&amp;K207&amp;") "&amp;A207)+COUNTIF(法师卡组!A:C,"# 2x ("&amp;K207&amp;") "&amp;A207)+COUNTIF(圣骑士卡组!A:C,"# 2x ("&amp;K207&amp;") "&amp;A207)+COUNTIF(牧师卡组!A:C,"# 2x ("&amp;K207&amp;") "&amp;A207)+COUNTIF(潜行者卡组!A:C,"# 2x ("&amp;K207&amp;") "&amp;A207)+COUNTIF(萨满祭司卡组!A:C,"# 2x ("&amp;K207&amp;") "&amp;A207)+COUNTIF(术士卡组!A:C,"# 2x ("&amp;K207&amp;") "&amp;A207)+COUNTIF(战士卡组!A:C,"# 2x ("&amp;K207&amp;") "&amp;A207)=0,COUNTIF(单卡排行!A:J,A207)=0),IF(AND(COUNTIF(德鲁伊卡组!A:C,"# 1x ("&amp;K207&amp;") "&amp;A207)+COUNTIF(猎人卡组!A:C,"# 1x ("&amp;K207&amp;") "&amp;A207)+COUNTIF(法师卡组!A:C,"# 1x ("&amp;K207&amp;") "&amp;A207)+COUNTIF(圣骑士卡组!A:C,"# 1x ("&amp;K207&amp;") "&amp;A207)+COUNTIF(牧师卡组!A:C,"# 1x ("&amp;K207&amp;") "&amp;A207)+COUNTIF(潜行者卡组!A:C,"# 1x ("&amp;K207&amp;") "&amp;A207)+COUNTIF(萨满祭司卡组!A:C,"# 1x ("&amp;K207&amp;") "&amp;A207)+COUNTIF(术士卡组!A:C,"# 1x ("&amp;K207&amp;") "&amp;A207)+COUNTIF(战士卡组!A:C,"# 1x ("&amp;K207&amp;") "&amp;A207)=0,COUNTIF(单卡排行!A:J,A207&amp;"★")=0),"",1),2)</f>
        <v/>
      </c>
      <c r="E207" s="53" t="str">
        <f>IF(收藏进度!E207="","",收藏进度!E207)</f>
        <v>经典</v>
      </c>
      <c r="F207" s="53" t="str">
        <f>IF(收藏进度!F207="","",收藏进度!F207)</f>
        <v/>
      </c>
      <c r="G207" s="53" t="str">
        <f>IF(收藏进度!G207="","",收藏进度!G207)</f>
        <v>牧师</v>
      </c>
      <c r="H207" s="53" t="str">
        <f>IF(收藏进度!H207="","",收藏进度!H207)</f>
        <v>普通</v>
      </c>
      <c r="I207" s="53" t="str">
        <f>IF(收藏进度!I207="","",收藏进度!I207)</f>
        <v>法术</v>
      </c>
      <c r="J207" s="53" t="str">
        <f>IF(收藏进度!J207="","",收藏进度!J207)</f>
        <v/>
      </c>
      <c r="K207" s="53">
        <f>IF(收藏进度!K207="","",收藏进度!K207)</f>
        <v>0</v>
      </c>
      <c r="L207" s="53">
        <f>IF(收藏进度!L207="","",收藏进度!L207)</f>
        <v>0</v>
      </c>
      <c r="M207" s="53">
        <f>IF(收藏进度!M207="","",收藏进度!M207)</f>
        <v>0</v>
      </c>
      <c r="N207" s="54" t="str">
        <f>IF(收藏进度!N207="","",收藏进度!N207)</f>
        <v>为所有随从恢复#4点生命值。</v>
      </c>
    </row>
    <row r="208" spans="1:14" x14ac:dyDescent="0.15">
      <c r="A208" s="52" t="str">
        <f>IF(收藏进度!A208="","",收藏进度!A208)</f>
        <v>心灵之火</v>
      </c>
      <c r="B208" s="52">
        <f>IF(收藏进度!B208="","",收藏进度!B208)</f>
        <v>2</v>
      </c>
      <c r="C208" s="52" t="str">
        <f t="shared" si="3"/>
        <v/>
      </c>
      <c r="D208" s="52" t="str">
        <f>IF(AND(COUNTIF(德鲁伊卡组!A:C,"# 2x ("&amp;K208&amp;") "&amp;A208)+COUNTIF(猎人卡组!A:C,"# 2x ("&amp;K208&amp;") "&amp;A208)+COUNTIF(法师卡组!A:C,"# 2x ("&amp;K208&amp;") "&amp;A208)+COUNTIF(圣骑士卡组!A:C,"# 2x ("&amp;K208&amp;") "&amp;A208)+COUNTIF(牧师卡组!A:C,"# 2x ("&amp;K208&amp;") "&amp;A208)+COUNTIF(潜行者卡组!A:C,"# 2x ("&amp;K208&amp;") "&amp;A208)+COUNTIF(萨满祭司卡组!A:C,"# 2x ("&amp;K208&amp;") "&amp;A208)+COUNTIF(术士卡组!A:C,"# 2x ("&amp;K208&amp;") "&amp;A208)+COUNTIF(战士卡组!A:C,"# 2x ("&amp;K208&amp;") "&amp;A208)=0,COUNTIF(单卡排行!A:J,A208)=0),IF(AND(COUNTIF(德鲁伊卡组!A:C,"# 1x ("&amp;K208&amp;") "&amp;A208)+COUNTIF(猎人卡组!A:C,"# 1x ("&amp;K208&amp;") "&amp;A208)+COUNTIF(法师卡组!A:C,"# 1x ("&amp;K208&amp;") "&amp;A208)+COUNTIF(圣骑士卡组!A:C,"# 1x ("&amp;K208&amp;") "&amp;A208)+COUNTIF(牧师卡组!A:C,"# 1x ("&amp;K208&amp;") "&amp;A208)+COUNTIF(潜行者卡组!A:C,"# 1x ("&amp;K208&amp;") "&amp;A208)+COUNTIF(萨满祭司卡组!A:C,"# 1x ("&amp;K208&amp;") "&amp;A208)+COUNTIF(术士卡组!A:C,"# 1x ("&amp;K208&amp;") "&amp;A208)+COUNTIF(战士卡组!A:C,"# 1x ("&amp;K208&amp;") "&amp;A208)=0,COUNTIF(单卡排行!A:J,A208&amp;"★")=0),"",1),2)</f>
        <v/>
      </c>
      <c r="E208" s="53" t="str">
        <f>IF(收藏进度!E208="","",收藏进度!E208)</f>
        <v>经典</v>
      </c>
      <c r="F208" s="53" t="str">
        <f>IF(收藏进度!F208="","",收藏进度!F208)</f>
        <v/>
      </c>
      <c r="G208" s="53" t="str">
        <f>IF(收藏进度!G208="","",收藏进度!G208)</f>
        <v>牧师</v>
      </c>
      <c r="H208" s="53" t="str">
        <f>IF(收藏进度!H208="","",收藏进度!H208)</f>
        <v>普通</v>
      </c>
      <c r="I208" s="53" t="str">
        <f>IF(收藏进度!I208="","",收藏进度!I208)</f>
        <v>法术</v>
      </c>
      <c r="J208" s="53" t="str">
        <f>IF(收藏进度!J208="","",收藏进度!J208)</f>
        <v/>
      </c>
      <c r="K208" s="53">
        <f>IF(收藏进度!K208="","",收藏进度!K208)</f>
        <v>1</v>
      </c>
      <c r="L208" s="53">
        <f>IF(收藏进度!L208="","",收藏进度!L208)</f>
        <v>0</v>
      </c>
      <c r="M208" s="53">
        <f>IF(收藏进度!M208="","",收藏进度!M208)</f>
        <v>0</v>
      </c>
      <c r="N208" s="54" t="str">
        <f>IF(收藏进度!N208="","",收藏进度!N208)</f>
        <v>使一个随从的攻击力等同于其生命值。</v>
      </c>
    </row>
    <row r="209" spans="1:14" x14ac:dyDescent="0.15">
      <c r="A209" s="52" t="str">
        <f>IF(收藏进度!A209="","",收藏进度!A209)</f>
        <v>光明之泉</v>
      </c>
      <c r="B209" s="52">
        <f>IF(收藏进度!B209="","",收藏进度!B209)</f>
        <v>2</v>
      </c>
      <c r="C209" s="52" t="str">
        <f t="shared" si="3"/>
        <v/>
      </c>
      <c r="D209" s="52" t="str">
        <f>IF(AND(COUNTIF(德鲁伊卡组!A:C,"# 2x ("&amp;K209&amp;") "&amp;A209)+COUNTIF(猎人卡组!A:C,"# 2x ("&amp;K209&amp;") "&amp;A209)+COUNTIF(法师卡组!A:C,"# 2x ("&amp;K209&amp;") "&amp;A209)+COUNTIF(圣骑士卡组!A:C,"# 2x ("&amp;K209&amp;") "&amp;A209)+COUNTIF(牧师卡组!A:C,"# 2x ("&amp;K209&amp;") "&amp;A209)+COUNTIF(潜行者卡组!A:C,"# 2x ("&amp;K209&amp;") "&amp;A209)+COUNTIF(萨满祭司卡组!A:C,"# 2x ("&amp;K209&amp;") "&amp;A209)+COUNTIF(术士卡组!A:C,"# 2x ("&amp;K209&amp;") "&amp;A209)+COUNTIF(战士卡组!A:C,"# 2x ("&amp;K209&amp;") "&amp;A209)=0,COUNTIF(单卡排行!A:J,A209)=0),IF(AND(COUNTIF(德鲁伊卡组!A:C,"# 1x ("&amp;K209&amp;") "&amp;A209)+COUNTIF(猎人卡组!A:C,"# 1x ("&amp;K209&amp;") "&amp;A209)+COUNTIF(法师卡组!A:C,"# 1x ("&amp;K209&amp;") "&amp;A209)+COUNTIF(圣骑士卡组!A:C,"# 1x ("&amp;K209&amp;") "&amp;A209)+COUNTIF(牧师卡组!A:C,"# 1x ("&amp;K209&amp;") "&amp;A209)+COUNTIF(潜行者卡组!A:C,"# 1x ("&amp;K209&amp;") "&amp;A209)+COUNTIF(萨满祭司卡组!A:C,"# 1x ("&amp;K209&amp;") "&amp;A209)+COUNTIF(术士卡组!A:C,"# 1x ("&amp;K209&amp;") "&amp;A209)+COUNTIF(战士卡组!A:C,"# 1x ("&amp;K209&amp;") "&amp;A209)=0,COUNTIF(单卡排行!A:J,A209&amp;"★")=0),"",1),2)</f>
        <v/>
      </c>
      <c r="E209" s="53" t="str">
        <f>IF(收藏进度!E209="","",收藏进度!E209)</f>
        <v>经典</v>
      </c>
      <c r="F209" s="53" t="str">
        <f>IF(收藏进度!F209="","",收藏进度!F209)</f>
        <v/>
      </c>
      <c r="G209" s="53" t="str">
        <f>IF(收藏进度!G209="","",收藏进度!G209)</f>
        <v>牧师</v>
      </c>
      <c r="H209" s="53" t="str">
        <f>IF(收藏进度!H209="","",收藏进度!H209)</f>
        <v>稀有</v>
      </c>
      <c r="I209" s="53" t="str">
        <f>IF(收藏进度!I209="","",收藏进度!I209)</f>
        <v>随从</v>
      </c>
      <c r="J209" s="53" t="str">
        <f>IF(收藏进度!J209="","",收藏进度!J209)</f>
        <v/>
      </c>
      <c r="K209" s="53">
        <f>IF(收藏进度!K209="","",收藏进度!K209)</f>
        <v>2</v>
      </c>
      <c r="L209" s="53">
        <f>IF(收藏进度!L209="","",收藏进度!L209)</f>
        <v>0</v>
      </c>
      <c r="M209" s="53">
        <f>IF(收藏进度!M209="","",收藏进度!M209)</f>
        <v>5</v>
      </c>
      <c r="N209" s="54" t="str">
        <f>IF(收藏进度!N209="","",收藏进度!N209)</f>
        <v>在你的回合开始时，随机为一个受伤的
友方角色恢复#3点生命值。</v>
      </c>
    </row>
    <row r="210" spans="1:14" x14ac:dyDescent="0.15">
      <c r="A210" s="52" t="str">
        <f>IF(收藏进度!A210="","",收藏进度!A210)</f>
        <v>思维窃取</v>
      </c>
      <c r="B210" s="52">
        <f>IF(收藏进度!B210="","",收藏进度!B210)</f>
        <v>2</v>
      </c>
      <c r="C210" s="52" t="str">
        <f t="shared" si="3"/>
        <v/>
      </c>
      <c r="D210" s="52" t="str">
        <f>IF(AND(COUNTIF(德鲁伊卡组!A:C,"# 2x ("&amp;K210&amp;") "&amp;A210)+COUNTIF(猎人卡组!A:C,"# 2x ("&amp;K210&amp;") "&amp;A210)+COUNTIF(法师卡组!A:C,"# 2x ("&amp;K210&amp;") "&amp;A210)+COUNTIF(圣骑士卡组!A:C,"# 2x ("&amp;K210&amp;") "&amp;A210)+COUNTIF(牧师卡组!A:C,"# 2x ("&amp;K210&amp;") "&amp;A210)+COUNTIF(潜行者卡组!A:C,"# 2x ("&amp;K210&amp;") "&amp;A210)+COUNTIF(萨满祭司卡组!A:C,"# 2x ("&amp;K210&amp;") "&amp;A210)+COUNTIF(术士卡组!A:C,"# 2x ("&amp;K210&amp;") "&amp;A210)+COUNTIF(战士卡组!A:C,"# 2x ("&amp;K210&amp;") "&amp;A210)=0,COUNTIF(单卡排行!A:J,A210)=0),IF(AND(COUNTIF(德鲁伊卡组!A:C,"# 1x ("&amp;K210&amp;") "&amp;A210)+COUNTIF(猎人卡组!A:C,"# 1x ("&amp;K210&amp;") "&amp;A210)+COUNTIF(法师卡组!A:C,"# 1x ("&amp;K210&amp;") "&amp;A210)+COUNTIF(圣骑士卡组!A:C,"# 1x ("&amp;K210&amp;") "&amp;A210)+COUNTIF(牧师卡组!A:C,"# 1x ("&amp;K210&amp;") "&amp;A210)+COUNTIF(潜行者卡组!A:C,"# 1x ("&amp;K210&amp;") "&amp;A210)+COUNTIF(萨满祭司卡组!A:C,"# 1x ("&amp;K210&amp;") "&amp;A210)+COUNTIF(术士卡组!A:C,"# 1x ("&amp;K210&amp;") "&amp;A210)+COUNTIF(战士卡组!A:C,"# 1x ("&amp;K210&amp;") "&amp;A210)=0,COUNTIF(单卡排行!A:J,A210&amp;"★")=0),"",1),2)</f>
        <v/>
      </c>
      <c r="E210" s="53" t="str">
        <f>IF(收藏进度!E210="","",收藏进度!E210)</f>
        <v>经典</v>
      </c>
      <c r="F210" s="53" t="str">
        <f>IF(收藏进度!F210="","",收藏进度!F210)</f>
        <v/>
      </c>
      <c r="G210" s="53" t="str">
        <f>IF(收藏进度!G210="","",收藏进度!G210)</f>
        <v>牧师</v>
      </c>
      <c r="H210" s="53" t="str">
        <f>IF(收藏进度!H210="","",收藏进度!H210)</f>
        <v>普通</v>
      </c>
      <c r="I210" s="53" t="str">
        <f>IF(收藏进度!I210="","",收藏进度!I210)</f>
        <v>法术</v>
      </c>
      <c r="J210" s="53" t="str">
        <f>IF(收藏进度!J210="","",收藏进度!J210)</f>
        <v/>
      </c>
      <c r="K210" s="53">
        <f>IF(收藏进度!K210="","",收藏进度!K210)</f>
        <v>3</v>
      </c>
      <c r="L210" s="53">
        <f>IF(收藏进度!L210="","",收藏进度!L210)</f>
        <v>0</v>
      </c>
      <c r="M210" s="53">
        <f>IF(收藏进度!M210="","",收藏进度!M210)</f>
        <v>0</v>
      </c>
      <c r="N210" s="54" t="str">
        <f>IF(收藏进度!N210="","",收藏进度!N210)</f>
        <v>复制对手牌库中的两张牌，并将其置入你的手牌。</v>
      </c>
    </row>
    <row r="211" spans="1:14" x14ac:dyDescent="0.15">
      <c r="A211" s="52" t="str">
        <f>IF(收藏进度!A211="","",收藏进度!A211)</f>
        <v>暗影形态</v>
      </c>
      <c r="B211" s="52">
        <f>IF(收藏进度!B211="","",收藏进度!B211)</f>
        <v>2</v>
      </c>
      <c r="C211" s="52" t="str">
        <f t="shared" si="3"/>
        <v/>
      </c>
      <c r="D211" s="52" t="str">
        <f>IF(AND(COUNTIF(德鲁伊卡组!A:C,"# 2x ("&amp;K211&amp;") "&amp;A211)+COUNTIF(猎人卡组!A:C,"# 2x ("&amp;K211&amp;") "&amp;A211)+COUNTIF(法师卡组!A:C,"# 2x ("&amp;K211&amp;") "&amp;A211)+COUNTIF(圣骑士卡组!A:C,"# 2x ("&amp;K211&amp;") "&amp;A211)+COUNTIF(牧师卡组!A:C,"# 2x ("&amp;K211&amp;") "&amp;A211)+COUNTIF(潜行者卡组!A:C,"# 2x ("&amp;K211&amp;") "&amp;A211)+COUNTIF(萨满祭司卡组!A:C,"# 2x ("&amp;K211&amp;") "&amp;A211)+COUNTIF(术士卡组!A:C,"# 2x ("&amp;K211&amp;") "&amp;A211)+COUNTIF(战士卡组!A:C,"# 2x ("&amp;K211&amp;") "&amp;A211)=0,COUNTIF(单卡排行!A:J,A211)=0),IF(AND(COUNTIF(德鲁伊卡组!A:C,"# 1x ("&amp;K211&amp;") "&amp;A211)+COUNTIF(猎人卡组!A:C,"# 1x ("&amp;K211&amp;") "&amp;A211)+COUNTIF(法师卡组!A:C,"# 1x ("&amp;K211&amp;") "&amp;A211)+COUNTIF(圣骑士卡组!A:C,"# 1x ("&amp;K211&amp;") "&amp;A211)+COUNTIF(牧师卡组!A:C,"# 1x ("&amp;K211&amp;") "&amp;A211)+COUNTIF(潜行者卡组!A:C,"# 1x ("&amp;K211&amp;") "&amp;A211)+COUNTIF(萨满祭司卡组!A:C,"# 1x ("&amp;K211&amp;") "&amp;A211)+COUNTIF(术士卡组!A:C,"# 1x ("&amp;K211&amp;") "&amp;A211)+COUNTIF(战士卡组!A:C,"# 1x ("&amp;K211&amp;") "&amp;A211)=0,COUNTIF(单卡排行!A:J,A211&amp;"★")=0),"",1),2)</f>
        <v/>
      </c>
      <c r="E211" s="53" t="str">
        <f>IF(收藏进度!E211="","",收藏进度!E211)</f>
        <v>经典</v>
      </c>
      <c r="F211" s="53" t="str">
        <f>IF(收藏进度!F211="","",收藏进度!F211)</f>
        <v/>
      </c>
      <c r="G211" s="53" t="str">
        <f>IF(收藏进度!G211="","",收藏进度!G211)</f>
        <v>牧师</v>
      </c>
      <c r="H211" s="53" t="str">
        <f>IF(收藏进度!H211="","",收藏进度!H211)</f>
        <v>史诗</v>
      </c>
      <c r="I211" s="53" t="str">
        <f>IF(收藏进度!I211="","",收藏进度!I211)</f>
        <v>法术</v>
      </c>
      <c r="J211" s="53" t="str">
        <f>IF(收藏进度!J211="","",收藏进度!J211)</f>
        <v/>
      </c>
      <c r="K211" s="53">
        <f>IF(收藏进度!K211="","",收藏进度!K211)</f>
        <v>3</v>
      </c>
      <c r="L211" s="53">
        <f>IF(收藏进度!L211="","",收藏进度!L211)</f>
        <v>0</v>
      </c>
      <c r="M211" s="53">
        <f>IF(收藏进度!M211="","",收藏进度!M211)</f>
        <v>0</v>
      </c>
      <c r="N211" s="54" t="str">
        <f>IF(收藏进度!N211="","",收藏进度!N211)</f>
        <v>你的英雄技能变为“造成2点伤害”，如果已经处于暗影形态下：改为“造成3点伤害”。</v>
      </c>
    </row>
    <row r="212" spans="1:14" x14ac:dyDescent="0.15">
      <c r="A212" s="52" t="str">
        <f>IF(收藏进度!A212="","",收藏进度!A212)</f>
        <v>光耀之子</v>
      </c>
      <c r="B212" s="52">
        <f>IF(收藏进度!B212="","",收藏进度!B212)</f>
        <v>2</v>
      </c>
      <c r="C212" s="52" t="str">
        <f t="shared" si="3"/>
        <v/>
      </c>
      <c r="D212" s="52" t="str">
        <f>IF(AND(COUNTIF(德鲁伊卡组!A:C,"# 2x ("&amp;K212&amp;") "&amp;A212)+COUNTIF(猎人卡组!A:C,"# 2x ("&amp;K212&amp;") "&amp;A212)+COUNTIF(法师卡组!A:C,"# 2x ("&amp;K212&amp;") "&amp;A212)+COUNTIF(圣骑士卡组!A:C,"# 2x ("&amp;K212&amp;") "&amp;A212)+COUNTIF(牧师卡组!A:C,"# 2x ("&amp;K212&amp;") "&amp;A212)+COUNTIF(潜行者卡组!A:C,"# 2x ("&amp;K212&amp;") "&amp;A212)+COUNTIF(萨满祭司卡组!A:C,"# 2x ("&amp;K212&amp;") "&amp;A212)+COUNTIF(术士卡组!A:C,"# 2x ("&amp;K212&amp;") "&amp;A212)+COUNTIF(战士卡组!A:C,"# 2x ("&amp;K212&amp;") "&amp;A212)=0,COUNTIF(单卡排行!A:J,A212)=0),IF(AND(COUNTIF(德鲁伊卡组!A:C,"# 1x ("&amp;K212&amp;") "&amp;A212)+COUNTIF(猎人卡组!A:C,"# 1x ("&amp;K212&amp;") "&amp;A212)+COUNTIF(法师卡组!A:C,"# 1x ("&amp;K212&amp;") "&amp;A212)+COUNTIF(圣骑士卡组!A:C,"# 1x ("&amp;K212&amp;") "&amp;A212)+COUNTIF(牧师卡组!A:C,"# 1x ("&amp;K212&amp;") "&amp;A212)+COUNTIF(潜行者卡组!A:C,"# 1x ("&amp;K212&amp;") "&amp;A212)+COUNTIF(萨满祭司卡组!A:C,"# 1x ("&amp;K212&amp;") "&amp;A212)+COUNTIF(术士卡组!A:C,"# 1x ("&amp;K212&amp;") "&amp;A212)+COUNTIF(战士卡组!A:C,"# 1x ("&amp;K212&amp;") "&amp;A212)=0,COUNTIF(单卡排行!A:J,A212&amp;"★")=0),"",1),2)</f>
        <v/>
      </c>
      <c r="E212" s="53" t="str">
        <f>IF(收藏进度!E212="","",收藏进度!E212)</f>
        <v>经典</v>
      </c>
      <c r="F212" s="53" t="str">
        <f>IF(收藏进度!F212="","",收藏进度!F212)</f>
        <v/>
      </c>
      <c r="G212" s="53" t="str">
        <f>IF(收藏进度!G212="","",收藏进度!G212)</f>
        <v>牧师</v>
      </c>
      <c r="H212" s="53" t="str">
        <f>IF(收藏进度!H212="","",收藏进度!H212)</f>
        <v>普通</v>
      </c>
      <c r="I212" s="53" t="str">
        <f>IF(收藏进度!I212="","",收藏进度!I212)</f>
        <v>随从</v>
      </c>
      <c r="J212" s="53" t="str">
        <f>IF(收藏进度!J212="","",收藏进度!J212)</f>
        <v>元素</v>
      </c>
      <c r="K212" s="53">
        <f>IF(收藏进度!K212="","",收藏进度!K212)</f>
        <v>4</v>
      </c>
      <c r="L212" s="53">
        <f>IF(收藏进度!L212="","",收藏进度!L212)</f>
        <v>0</v>
      </c>
      <c r="M212" s="53">
        <f>IF(收藏进度!M212="","",收藏进度!M212)</f>
        <v>5</v>
      </c>
      <c r="N212" s="54" t="str">
        <f>IF(收藏进度!N212="","",收藏进度!N212)</f>
        <v>该随从的攻击力等同于其生命值。</v>
      </c>
    </row>
    <row r="213" spans="1:14" x14ac:dyDescent="0.15">
      <c r="A213" s="52" t="str">
        <f>IF(收藏进度!A213="","",收藏进度!A213)</f>
        <v>暗影狂乱</v>
      </c>
      <c r="B213" s="52">
        <f>IF(收藏进度!B213="","",收藏进度!B213)</f>
        <v>2</v>
      </c>
      <c r="C213" s="52" t="str">
        <f t="shared" si="3"/>
        <v/>
      </c>
      <c r="D213" s="52" t="str">
        <f>IF(AND(COUNTIF(德鲁伊卡组!A:C,"# 2x ("&amp;K213&amp;") "&amp;A213)+COUNTIF(猎人卡组!A:C,"# 2x ("&amp;K213&amp;") "&amp;A213)+COUNTIF(法师卡组!A:C,"# 2x ("&amp;K213&amp;") "&amp;A213)+COUNTIF(圣骑士卡组!A:C,"# 2x ("&amp;K213&amp;") "&amp;A213)+COUNTIF(牧师卡组!A:C,"# 2x ("&amp;K213&amp;") "&amp;A213)+COUNTIF(潜行者卡组!A:C,"# 2x ("&amp;K213&amp;") "&amp;A213)+COUNTIF(萨满祭司卡组!A:C,"# 2x ("&amp;K213&amp;") "&amp;A213)+COUNTIF(术士卡组!A:C,"# 2x ("&amp;K213&amp;") "&amp;A213)+COUNTIF(战士卡组!A:C,"# 2x ("&amp;K213&amp;") "&amp;A213)=0,COUNTIF(单卡排行!A:J,A213)=0),IF(AND(COUNTIF(德鲁伊卡组!A:C,"# 1x ("&amp;K213&amp;") "&amp;A213)+COUNTIF(猎人卡组!A:C,"# 1x ("&amp;K213&amp;") "&amp;A213)+COUNTIF(法师卡组!A:C,"# 1x ("&amp;K213&amp;") "&amp;A213)+COUNTIF(圣骑士卡组!A:C,"# 1x ("&amp;K213&amp;") "&amp;A213)+COUNTIF(牧师卡组!A:C,"# 1x ("&amp;K213&amp;") "&amp;A213)+COUNTIF(潜行者卡组!A:C,"# 1x ("&amp;K213&amp;") "&amp;A213)+COUNTIF(萨满祭司卡组!A:C,"# 1x ("&amp;K213&amp;") "&amp;A213)+COUNTIF(术士卡组!A:C,"# 1x ("&amp;K213&amp;") "&amp;A213)+COUNTIF(战士卡组!A:C,"# 1x ("&amp;K213&amp;") "&amp;A213)=0,COUNTIF(单卡排行!A:J,A213&amp;"★")=0),"",1),2)</f>
        <v/>
      </c>
      <c r="E213" s="53" t="str">
        <f>IF(收藏进度!E213="","",收藏进度!E213)</f>
        <v>经典</v>
      </c>
      <c r="F213" s="53" t="str">
        <f>IF(收藏进度!F213="","",收藏进度!F213)</f>
        <v/>
      </c>
      <c r="G213" s="53" t="str">
        <f>IF(收藏进度!G213="","",收藏进度!G213)</f>
        <v>牧师</v>
      </c>
      <c r="H213" s="53" t="str">
        <f>IF(收藏进度!H213="","",收藏进度!H213)</f>
        <v>稀有</v>
      </c>
      <c r="I213" s="53" t="str">
        <f>IF(收藏进度!I213="","",收藏进度!I213)</f>
        <v>法术</v>
      </c>
      <c r="J213" s="53" t="str">
        <f>IF(收藏进度!J213="","",收藏进度!J213)</f>
        <v/>
      </c>
      <c r="K213" s="53">
        <f>IF(收藏进度!K213="","",收藏进度!K213)</f>
        <v>4</v>
      </c>
      <c r="L213" s="53">
        <f>IF(收藏进度!L213="","",收藏进度!L213)</f>
        <v>0</v>
      </c>
      <c r="M213" s="53">
        <f>IF(收藏进度!M213="","",收藏进度!M213)</f>
        <v>0</v>
      </c>
      <c r="N213" s="54" t="str">
        <f>IF(收藏进度!N213="","",收藏进度!N213)</f>
        <v>直到回合结束，获得一个攻击力小于或等于3的敌方随从的控制权。</v>
      </c>
    </row>
    <row r="214" spans="1:14" x14ac:dyDescent="0.15">
      <c r="A214" s="52" t="str">
        <f>IF(收藏进度!A214="","",收藏进度!A214)</f>
        <v>奥金尼灵魂祭司</v>
      </c>
      <c r="B214" s="52">
        <f>IF(收藏进度!B214="","",收藏进度!B214)</f>
        <v>2</v>
      </c>
      <c r="C214" s="52" t="str">
        <f t="shared" si="3"/>
        <v/>
      </c>
      <c r="D214" s="52" t="str">
        <f>IF(AND(COUNTIF(德鲁伊卡组!A:C,"# 2x ("&amp;K214&amp;") "&amp;A214)+COUNTIF(猎人卡组!A:C,"# 2x ("&amp;K214&amp;") "&amp;A214)+COUNTIF(法师卡组!A:C,"# 2x ("&amp;K214&amp;") "&amp;A214)+COUNTIF(圣骑士卡组!A:C,"# 2x ("&amp;K214&amp;") "&amp;A214)+COUNTIF(牧师卡组!A:C,"# 2x ("&amp;K214&amp;") "&amp;A214)+COUNTIF(潜行者卡组!A:C,"# 2x ("&amp;K214&amp;") "&amp;A214)+COUNTIF(萨满祭司卡组!A:C,"# 2x ("&amp;K214&amp;") "&amp;A214)+COUNTIF(术士卡组!A:C,"# 2x ("&amp;K214&amp;") "&amp;A214)+COUNTIF(战士卡组!A:C,"# 2x ("&amp;K214&amp;") "&amp;A214)=0,COUNTIF(单卡排行!A:J,A214)=0),IF(AND(COUNTIF(德鲁伊卡组!A:C,"# 1x ("&amp;K214&amp;") "&amp;A214)+COUNTIF(猎人卡组!A:C,"# 1x ("&amp;K214&amp;") "&amp;A214)+COUNTIF(法师卡组!A:C,"# 1x ("&amp;K214&amp;") "&amp;A214)+COUNTIF(圣骑士卡组!A:C,"# 1x ("&amp;K214&amp;") "&amp;A214)+COUNTIF(牧师卡组!A:C,"# 1x ("&amp;K214&amp;") "&amp;A214)+COUNTIF(潜行者卡组!A:C,"# 1x ("&amp;K214&amp;") "&amp;A214)+COUNTIF(萨满祭司卡组!A:C,"# 1x ("&amp;K214&amp;") "&amp;A214)+COUNTIF(术士卡组!A:C,"# 1x ("&amp;K214&amp;") "&amp;A214)+COUNTIF(战士卡组!A:C,"# 1x ("&amp;K214&amp;") "&amp;A214)=0,COUNTIF(单卡排行!A:J,A214&amp;"★")=0),"",1),2)</f>
        <v/>
      </c>
      <c r="E214" s="53" t="str">
        <f>IF(收藏进度!E214="","",收藏进度!E214)</f>
        <v>经典</v>
      </c>
      <c r="F214" s="53" t="str">
        <f>IF(收藏进度!F214="","",收藏进度!F214)</f>
        <v/>
      </c>
      <c r="G214" s="53" t="str">
        <f>IF(收藏进度!G214="","",收藏进度!G214)</f>
        <v>牧师</v>
      </c>
      <c r="H214" s="53" t="str">
        <f>IF(收藏进度!H214="","",收藏进度!H214)</f>
        <v>稀有</v>
      </c>
      <c r="I214" s="53" t="str">
        <f>IF(收藏进度!I214="","",收藏进度!I214)</f>
        <v>随从</v>
      </c>
      <c r="J214" s="53" t="str">
        <f>IF(收藏进度!J214="","",收藏进度!J214)</f>
        <v/>
      </c>
      <c r="K214" s="53">
        <f>IF(收藏进度!K214="","",收藏进度!K214)</f>
        <v>4</v>
      </c>
      <c r="L214" s="53">
        <f>IF(收藏进度!L214="","",收藏进度!L214)</f>
        <v>3</v>
      </c>
      <c r="M214" s="53">
        <f>IF(收藏进度!M214="","",收藏进度!M214)</f>
        <v>5</v>
      </c>
      <c r="N214" s="54" t="str">
        <f>IF(收藏进度!N214="","",收藏进度!N214)</f>
        <v>你的恢复生命值的牌和技能改为造成等量的伤害。</v>
      </c>
    </row>
    <row r="215" spans="1:14" x14ac:dyDescent="0.15">
      <c r="A215" s="52" t="str">
        <f>IF(收藏进度!A215="","",收藏进度!A215)</f>
        <v>群体驱散</v>
      </c>
      <c r="B215" s="52">
        <f>IF(收藏进度!B215="","",收藏进度!B215)</f>
        <v>2</v>
      </c>
      <c r="C215" s="52" t="str">
        <f t="shared" si="3"/>
        <v/>
      </c>
      <c r="D215" s="52">
        <f>IF(AND(COUNTIF(德鲁伊卡组!A:C,"# 2x ("&amp;K215&amp;") "&amp;A215)+COUNTIF(猎人卡组!A:C,"# 2x ("&amp;K215&amp;") "&amp;A215)+COUNTIF(法师卡组!A:C,"# 2x ("&amp;K215&amp;") "&amp;A215)+COUNTIF(圣骑士卡组!A:C,"# 2x ("&amp;K215&amp;") "&amp;A215)+COUNTIF(牧师卡组!A:C,"# 2x ("&amp;K215&amp;") "&amp;A215)+COUNTIF(潜行者卡组!A:C,"# 2x ("&amp;K215&amp;") "&amp;A215)+COUNTIF(萨满祭司卡组!A:C,"# 2x ("&amp;K215&amp;") "&amp;A215)+COUNTIF(术士卡组!A:C,"# 2x ("&amp;K215&amp;") "&amp;A215)+COUNTIF(战士卡组!A:C,"# 2x ("&amp;K215&amp;") "&amp;A215)=0,COUNTIF(单卡排行!A:J,A215)=0),IF(AND(COUNTIF(德鲁伊卡组!A:C,"# 1x ("&amp;K215&amp;") "&amp;A215)+COUNTIF(猎人卡组!A:C,"# 1x ("&amp;K215&amp;") "&amp;A215)+COUNTIF(法师卡组!A:C,"# 1x ("&amp;K215&amp;") "&amp;A215)+COUNTIF(圣骑士卡组!A:C,"# 1x ("&amp;K215&amp;") "&amp;A215)+COUNTIF(牧师卡组!A:C,"# 1x ("&amp;K215&amp;") "&amp;A215)+COUNTIF(潜行者卡组!A:C,"# 1x ("&amp;K215&amp;") "&amp;A215)+COUNTIF(萨满祭司卡组!A:C,"# 1x ("&amp;K215&amp;") "&amp;A215)+COUNTIF(术士卡组!A:C,"# 1x ("&amp;K215&amp;") "&amp;A215)+COUNTIF(战士卡组!A:C,"# 1x ("&amp;K215&amp;") "&amp;A215)=0,COUNTIF(单卡排行!A:J,A215&amp;"★")=0),"",1),2)</f>
        <v>2</v>
      </c>
      <c r="E215" s="53" t="str">
        <f>IF(收藏进度!E215="","",收藏进度!E215)</f>
        <v>经典</v>
      </c>
      <c r="F215" s="53" t="str">
        <f>IF(收藏进度!F215="","",收藏进度!F215)</f>
        <v/>
      </c>
      <c r="G215" s="53" t="str">
        <f>IF(收藏进度!G215="","",收藏进度!G215)</f>
        <v>牧师</v>
      </c>
      <c r="H215" s="53" t="str">
        <f>IF(收藏进度!H215="","",收藏进度!H215)</f>
        <v>稀有</v>
      </c>
      <c r="I215" s="53" t="str">
        <f>IF(收藏进度!I215="","",收藏进度!I215)</f>
        <v>法术</v>
      </c>
      <c r="J215" s="53" t="str">
        <f>IF(收藏进度!J215="","",收藏进度!J215)</f>
        <v/>
      </c>
      <c r="K215" s="53">
        <f>IF(收藏进度!K215="","",收藏进度!K215)</f>
        <v>4</v>
      </c>
      <c r="L215" s="53">
        <f>IF(收藏进度!L215="","",收藏进度!L215)</f>
        <v>0</v>
      </c>
      <c r="M215" s="53">
        <f>IF(收藏进度!M215="","",收藏进度!M215)</f>
        <v>0</v>
      </c>
      <c r="N215" s="54" t="str">
        <f>IF(收藏进度!N215="","",收藏进度!N215)</f>
        <v>沉默所有敌方随从，抽一张牌。</v>
      </c>
    </row>
    <row r="216" spans="1:14" x14ac:dyDescent="0.15">
      <c r="A216" s="52" t="str">
        <f>IF(收藏进度!A216="","",收藏进度!A216)</f>
        <v>控心术</v>
      </c>
      <c r="B216" s="52">
        <f>IF(收藏进度!B216="","",收藏进度!B216)</f>
        <v>2</v>
      </c>
      <c r="C216" s="52" t="str">
        <f t="shared" si="3"/>
        <v/>
      </c>
      <c r="D216" s="52" t="str">
        <f>IF(AND(COUNTIF(德鲁伊卡组!A:C,"# 2x ("&amp;K216&amp;") "&amp;A216)+COUNTIF(猎人卡组!A:C,"# 2x ("&amp;K216&amp;") "&amp;A216)+COUNTIF(法师卡组!A:C,"# 2x ("&amp;K216&amp;") "&amp;A216)+COUNTIF(圣骑士卡组!A:C,"# 2x ("&amp;K216&amp;") "&amp;A216)+COUNTIF(牧师卡组!A:C,"# 2x ("&amp;K216&amp;") "&amp;A216)+COUNTIF(潜行者卡组!A:C,"# 2x ("&amp;K216&amp;") "&amp;A216)+COUNTIF(萨满祭司卡组!A:C,"# 2x ("&amp;K216&amp;") "&amp;A216)+COUNTIF(术士卡组!A:C,"# 2x ("&amp;K216&amp;") "&amp;A216)+COUNTIF(战士卡组!A:C,"# 2x ("&amp;K216&amp;") "&amp;A216)=0,COUNTIF(单卡排行!A:J,A216)=0),IF(AND(COUNTIF(德鲁伊卡组!A:C,"# 1x ("&amp;K216&amp;") "&amp;A216)+COUNTIF(猎人卡组!A:C,"# 1x ("&amp;K216&amp;") "&amp;A216)+COUNTIF(法师卡组!A:C,"# 1x ("&amp;K216&amp;") "&amp;A216)+COUNTIF(圣骑士卡组!A:C,"# 1x ("&amp;K216&amp;") "&amp;A216)+COUNTIF(牧师卡组!A:C,"# 1x ("&amp;K216&amp;") "&amp;A216)+COUNTIF(潜行者卡组!A:C,"# 1x ("&amp;K216&amp;") "&amp;A216)+COUNTIF(萨满祭司卡组!A:C,"# 1x ("&amp;K216&amp;") "&amp;A216)+COUNTIF(术士卡组!A:C,"# 1x ("&amp;K216&amp;") "&amp;A216)+COUNTIF(战士卡组!A:C,"# 1x ("&amp;K216&amp;") "&amp;A216)=0,COUNTIF(单卡排行!A:J,A216&amp;"★")=0),"",1),2)</f>
        <v/>
      </c>
      <c r="E216" s="53" t="str">
        <f>IF(收藏进度!E216="","",收藏进度!E216)</f>
        <v>经典</v>
      </c>
      <c r="F216" s="53" t="str">
        <f>IF(收藏进度!F216="","",收藏进度!F216)</f>
        <v/>
      </c>
      <c r="G216" s="53" t="str">
        <f>IF(收藏进度!G216="","",收藏进度!G216)</f>
        <v>牧师</v>
      </c>
      <c r="H216" s="53" t="str">
        <f>IF(收藏进度!H216="","",收藏进度!H216)</f>
        <v>史诗</v>
      </c>
      <c r="I216" s="53" t="str">
        <f>IF(收藏进度!I216="","",收藏进度!I216)</f>
        <v>法术</v>
      </c>
      <c r="J216" s="53" t="str">
        <f>IF(收藏进度!J216="","",收藏进度!J216)</f>
        <v/>
      </c>
      <c r="K216" s="53">
        <f>IF(收藏进度!K216="","",收藏进度!K216)</f>
        <v>4</v>
      </c>
      <c r="L216" s="53">
        <f>IF(收藏进度!L216="","",收藏进度!L216)</f>
        <v>0</v>
      </c>
      <c r="M216" s="53">
        <f>IF(收藏进度!M216="","",收藏进度!M216)</f>
        <v>0</v>
      </c>
      <c r="N216" s="54" t="str">
        <f>IF(收藏进度!N216="","",收藏进度!N216)</f>
        <v>随机复制对手的牌库中的一张随从牌，并将该随从置入战场。</v>
      </c>
    </row>
    <row r="217" spans="1:14" x14ac:dyDescent="0.15">
      <c r="A217" s="52" t="str">
        <f>IF(收藏进度!A217="","",收藏进度!A217)</f>
        <v>圣殿执行者</v>
      </c>
      <c r="B217" s="52">
        <f>IF(收藏进度!B217="","",收藏进度!B217)</f>
        <v>2</v>
      </c>
      <c r="C217" s="52" t="str">
        <f t="shared" si="3"/>
        <v/>
      </c>
      <c r="D217" s="52" t="str">
        <f>IF(AND(COUNTIF(德鲁伊卡组!A:C,"# 2x ("&amp;K217&amp;") "&amp;A217)+COUNTIF(猎人卡组!A:C,"# 2x ("&amp;K217&amp;") "&amp;A217)+COUNTIF(法师卡组!A:C,"# 2x ("&amp;K217&amp;") "&amp;A217)+COUNTIF(圣骑士卡组!A:C,"# 2x ("&amp;K217&amp;") "&amp;A217)+COUNTIF(牧师卡组!A:C,"# 2x ("&amp;K217&amp;") "&amp;A217)+COUNTIF(潜行者卡组!A:C,"# 2x ("&amp;K217&amp;") "&amp;A217)+COUNTIF(萨满祭司卡组!A:C,"# 2x ("&amp;K217&amp;") "&amp;A217)+COUNTIF(术士卡组!A:C,"# 2x ("&amp;K217&amp;") "&amp;A217)+COUNTIF(战士卡组!A:C,"# 2x ("&amp;K217&amp;") "&amp;A217)=0,COUNTIF(单卡排行!A:J,A217)=0),IF(AND(COUNTIF(德鲁伊卡组!A:C,"# 1x ("&amp;K217&amp;") "&amp;A217)+COUNTIF(猎人卡组!A:C,"# 1x ("&amp;K217&amp;") "&amp;A217)+COUNTIF(法师卡组!A:C,"# 1x ("&amp;K217&amp;") "&amp;A217)+COUNTIF(圣骑士卡组!A:C,"# 1x ("&amp;K217&amp;") "&amp;A217)+COUNTIF(牧师卡组!A:C,"# 1x ("&amp;K217&amp;") "&amp;A217)+COUNTIF(潜行者卡组!A:C,"# 1x ("&amp;K217&amp;") "&amp;A217)+COUNTIF(萨满祭司卡组!A:C,"# 1x ("&amp;K217&amp;") "&amp;A217)+COUNTIF(术士卡组!A:C,"# 1x ("&amp;K217&amp;") "&amp;A217)+COUNTIF(战士卡组!A:C,"# 1x ("&amp;K217&amp;") "&amp;A217)=0,COUNTIF(单卡排行!A:J,A217&amp;"★")=0),"",1),2)</f>
        <v/>
      </c>
      <c r="E217" s="53" t="str">
        <f>IF(收藏进度!E217="","",收藏进度!E217)</f>
        <v>经典</v>
      </c>
      <c r="F217" s="53" t="str">
        <f>IF(收藏进度!F217="","",收藏进度!F217)</f>
        <v/>
      </c>
      <c r="G217" s="53" t="str">
        <f>IF(收藏进度!G217="","",收藏进度!G217)</f>
        <v>牧师</v>
      </c>
      <c r="H217" s="53" t="str">
        <f>IF(收藏进度!H217="","",收藏进度!H217)</f>
        <v>普通</v>
      </c>
      <c r="I217" s="53" t="str">
        <f>IF(收藏进度!I217="","",收藏进度!I217)</f>
        <v>随从</v>
      </c>
      <c r="J217" s="53" t="str">
        <f>IF(收藏进度!J217="","",收藏进度!J217)</f>
        <v/>
      </c>
      <c r="K217" s="53">
        <f>IF(收藏进度!K217="","",收藏进度!K217)</f>
        <v>6</v>
      </c>
      <c r="L217" s="53">
        <f>IF(收藏进度!L217="","",收藏进度!L217)</f>
        <v>6</v>
      </c>
      <c r="M217" s="53">
        <f>IF(收藏进度!M217="","",收藏进度!M217)</f>
        <v>6</v>
      </c>
      <c r="N217" s="54" t="str">
        <f>IF(收藏进度!N217="","",收藏进度!N217)</f>
        <v>战吼：使一个友方随从获得+3生命值。</v>
      </c>
    </row>
    <row r="218" spans="1:14" x14ac:dyDescent="0.15">
      <c r="A218" s="52" t="str">
        <f>IF(收藏进度!A218="","",收藏进度!A218)</f>
        <v>神圣之火</v>
      </c>
      <c r="B218" s="52">
        <f>IF(收藏进度!B218="","",收藏进度!B218)</f>
        <v>2</v>
      </c>
      <c r="C218" s="52" t="str">
        <f t="shared" si="3"/>
        <v/>
      </c>
      <c r="D218" s="52">
        <f>IF(AND(COUNTIF(德鲁伊卡组!A:C,"# 2x ("&amp;K218&amp;") "&amp;A218)+COUNTIF(猎人卡组!A:C,"# 2x ("&amp;K218&amp;") "&amp;A218)+COUNTIF(法师卡组!A:C,"# 2x ("&amp;K218&amp;") "&amp;A218)+COUNTIF(圣骑士卡组!A:C,"# 2x ("&amp;K218&amp;") "&amp;A218)+COUNTIF(牧师卡组!A:C,"# 2x ("&amp;K218&amp;") "&amp;A218)+COUNTIF(潜行者卡组!A:C,"# 2x ("&amp;K218&amp;") "&amp;A218)+COUNTIF(萨满祭司卡组!A:C,"# 2x ("&amp;K218&amp;") "&amp;A218)+COUNTIF(术士卡组!A:C,"# 2x ("&amp;K218&amp;") "&amp;A218)+COUNTIF(战士卡组!A:C,"# 2x ("&amp;K218&amp;") "&amp;A218)=0,COUNTIF(单卡排行!A:J,A218)=0),IF(AND(COUNTIF(德鲁伊卡组!A:C,"# 1x ("&amp;K218&amp;") "&amp;A218)+COUNTIF(猎人卡组!A:C,"# 1x ("&amp;K218&amp;") "&amp;A218)+COUNTIF(法师卡组!A:C,"# 1x ("&amp;K218&amp;") "&amp;A218)+COUNTIF(圣骑士卡组!A:C,"# 1x ("&amp;K218&amp;") "&amp;A218)+COUNTIF(牧师卡组!A:C,"# 1x ("&amp;K218&amp;") "&amp;A218)+COUNTIF(潜行者卡组!A:C,"# 1x ("&amp;K218&amp;") "&amp;A218)+COUNTIF(萨满祭司卡组!A:C,"# 1x ("&amp;K218&amp;") "&amp;A218)+COUNTIF(术士卡组!A:C,"# 1x ("&amp;K218&amp;") "&amp;A218)+COUNTIF(战士卡组!A:C,"# 1x ("&amp;K218&amp;") "&amp;A218)=0,COUNTIF(单卡排行!A:J,A218&amp;"★")=0),"",1),2)</f>
        <v>2</v>
      </c>
      <c r="E218" s="53" t="str">
        <f>IF(收藏进度!E218="","",收藏进度!E218)</f>
        <v>经典</v>
      </c>
      <c r="F218" s="53" t="str">
        <f>IF(收藏进度!F218="","",收藏进度!F218)</f>
        <v/>
      </c>
      <c r="G218" s="53" t="str">
        <f>IF(收藏进度!G218="","",收藏进度!G218)</f>
        <v>牧师</v>
      </c>
      <c r="H218" s="53" t="str">
        <f>IF(收藏进度!H218="","",收藏进度!H218)</f>
        <v>稀有</v>
      </c>
      <c r="I218" s="53" t="str">
        <f>IF(收藏进度!I218="","",收藏进度!I218)</f>
        <v>法术</v>
      </c>
      <c r="J218" s="53" t="str">
        <f>IF(收藏进度!J218="","",收藏进度!J218)</f>
        <v/>
      </c>
      <c r="K218" s="53">
        <f>IF(收藏进度!K218="","",收藏进度!K218)</f>
        <v>6</v>
      </c>
      <c r="L218" s="53">
        <f>IF(收藏进度!L218="","",收藏进度!L218)</f>
        <v>0</v>
      </c>
      <c r="M218" s="53">
        <f>IF(收藏进度!M218="","",收藏进度!M218)</f>
        <v>0</v>
      </c>
      <c r="N218" s="54" t="str">
        <f>IF(收藏进度!N218="","",收藏进度!N218)</f>
        <v>造成5点伤害。为你的英雄恢复#5点生命值。</v>
      </c>
    </row>
    <row r="219" spans="1:14" x14ac:dyDescent="0.15">
      <c r="A219" s="52" t="str">
        <f>IF(收藏进度!A219="","",收藏进度!A219)</f>
        <v>秘教暗影祭司</v>
      </c>
      <c r="B219" s="52">
        <f>IF(收藏进度!B219="","",收藏进度!B219)</f>
        <v>2</v>
      </c>
      <c r="C219" s="52" t="str">
        <f t="shared" si="3"/>
        <v/>
      </c>
      <c r="D219" s="52">
        <f>IF(AND(COUNTIF(德鲁伊卡组!A:C,"# 2x ("&amp;K219&amp;") "&amp;A219)+COUNTIF(猎人卡组!A:C,"# 2x ("&amp;K219&amp;") "&amp;A219)+COUNTIF(法师卡组!A:C,"# 2x ("&amp;K219&amp;") "&amp;A219)+COUNTIF(圣骑士卡组!A:C,"# 2x ("&amp;K219&amp;") "&amp;A219)+COUNTIF(牧师卡组!A:C,"# 2x ("&amp;K219&amp;") "&amp;A219)+COUNTIF(潜行者卡组!A:C,"# 2x ("&amp;K219&amp;") "&amp;A219)+COUNTIF(萨满祭司卡组!A:C,"# 2x ("&amp;K219&amp;") "&amp;A219)+COUNTIF(术士卡组!A:C,"# 2x ("&amp;K219&amp;") "&amp;A219)+COUNTIF(战士卡组!A:C,"# 2x ("&amp;K219&amp;") "&amp;A219)=0,COUNTIF(单卡排行!A:J,A219)=0),IF(AND(COUNTIF(德鲁伊卡组!A:C,"# 1x ("&amp;K219&amp;") "&amp;A219)+COUNTIF(猎人卡组!A:C,"# 1x ("&amp;K219&amp;") "&amp;A219)+COUNTIF(法师卡组!A:C,"# 1x ("&amp;K219&amp;") "&amp;A219)+COUNTIF(圣骑士卡组!A:C,"# 1x ("&amp;K219&amp;") "&amp;A219)+COUNTIF(牧师卡组!A:C,"# 1x ("&amp;K219&amp;") "&amp;A219)+COUNTIF(潜行者卡组!A:C,"# 1x ("&amp;K219&amp;") "&amp;A219)+COUNTIF(萨满祭司卡组!A:C,"# 1x ("&amp;K219&amp;") "&amp;A219)+COUNTIF(术士卡组!A:C,"# 1x ("&amp;K219&amp;") "&amp;A219)+COUNTIF(战士卡组!A:C,"# 1x ("&amp;K219&amp;") "&amp;A219)=0,COUNTIF(单卡排行!A:J,A219&amp;"★")=0),"",1),2)</f>
        <v>2</v>
      </c>
      <c r="E219" s="53" t="str">
        <f>IF(收藏进度!E219="","",收藏进度!E219)</f>
        <v>经典</v>
      </c>
      <c r="F219" s="53" t="str">
        <f>IF(收藏进度!F219="","",收藏进度!F219)</f>
        <v/>
      </c>
      <c r="G219" s="53" t="str">
        <f>IF(收藏进度!G219="","",收藏进度!G219)</f>
        <v>牧师</v>
      </c>
      <c r="H219" s="53" t="str">
        <f>IF(收藏进度!H219="","",收藏进度!H219)</f>
        <v>史诗</v>
      </c>
      <c r="I219" s="53" t="str">
        <f>IF(收藏进度!I219="","",收藏进度!I219)</f>
        <v>随从</v>
      </c>
      <c r="J219" s="53" t="str">
        <f>IF(收藏进度!J219="","",收藏进度!J219)</f>
        <v/>
      </c>
      <c r="K219" s="53">
        <f>IF(收藏进度!K219="","",收藏进度!K219)</f>
        <v>6</v>
      </c>
      <c r="L219" s="53">
        <f>IF(收藏进度!L219="","",收藏进度!L219)</f>
        <v>4</v>
      </c>
      <c r="M219" s="53">
        <f>IF(收藏进度!M219="","",收藏进度!M219)</f>
        <v>5</v>
      </c>
      <c r="N219" s="54" t="str">
        <f>IF(收藏进度!N219="","",收藏进度!N219)</f>
        <v>战吼：获得一个攻击力小于或等于2的敌方随从的控制权。</v>
      </c>
    </row>
    <row r="220" spans="1:14" x14ac:dyDescent="0.15">
      <c r="A220" s="52" t="str">
        <f>IF(收藏进度!A220="","",收藏进度!A220)</f>
        <v>先知维伦</v>
      </c>
      <c r="B220" s="52">
        <f>IF(收藏进度!B220="","",收藏进度!B220)</f>
        <v>0</v>
      </c>
      <c r="C220" s="52" t="str">
        <f t="shared" si="3"/>
        <v/>
      </c>
      <c r="D220" s="52" t="str">
        <f>IF(AND(COUNTIF(德鲁伊卡组!A:C,"# 2x ("&amp;K220&amp;") "&amp;A220)+COUNTIF(猎人卡组!A:C,"# 2x ("&amp;K220&amp;") "&amp;A220)+COUNTIF(法师卡组!A:C,"# 2x ("&amp;K220&amp;") "&amp;A220)+COUNTIF(圣骑士卡组!A:C,"# 2x ("&amp;K220&amp;") "&amp;A220)+COUNTIF(牧师卡组!A:C,"# 2x ("&amp;K220&amp;") "&amp;A220)+COUNTIF(潜行者卡组!A:C,"# 2x ("&amp;K220&amp;") "&amp;A220)+COUNTIF(萨满祭司卡组!A:C,"# 2x ("&amp;K220&amp;") "&amp;A220)+COUNTIF(术士卡组!A:C,"# 2x ("&amp;K220&amp;") "&amp;A220)+COUNTIF(战士卡组!A:C,"# 2x ("&amp;K220&amp;") "&amp;A220)=0,COUNTIF(单卡排行!A:J,A220)=0),IF(AND(COUNTIF(德鲁伊卡组!A:C,"# 1x ("&amp;K220&amp;") "&amp;A220)+COUNTIF(猎人卡组!A:C,"# 1x ("&amp;K220&amp;") "&amp;A220)+COUNTIF(法师卡组!A:C,"# 1x ("&amp;K220&amp;") "&amp;A220)+COUNTIF(圣骑士卡组!A:C,"# 1x ("&amp;K220&amp;") "&amp;A220)+COUNTIF(牧师卡组!A:C,"# 1x ("&amp;K220&amp;") "&amp;A220)+COUNTIF(潜行者卡组!A:C,"# 1x ("&amp;K220&amp;") "&amp;A220)+COUNTIF(萨满祭司卡组!A:C,"# 1x ("&amp;K220&amp;") "&amp;A220)+COUNTIF(术士卡组!A:C,"# 1x ("&amp;K220&amp;") "&amp;A220)+COUNTIF(战士卡组!A:C,"# 1x ("&amp;K220&amp;") "&amp;A220)=0,COUNTIF(单卡排行!A:J,A220&amp;"★")=0),"",1),2)</f>
        <v/>
      </c>
      <c r="E220" s="53" t="str">
        <f>IF(收藏进度!E220="","",收藏进度!E220)</f>
        <v>经典</v>
      </c>
      <c r="F220" s="53" t="str">
        <f>IF(收藏进度!F220="","",收藏进度!F220)</f>
        <v/>
      </c>
      <c r="G220" s="53" t="str">
        <f>IF(收藏进度!G220="","",收藏进度!G220)</f>
        <v>牧师</v>
      </c>
      <c r="H220" s="53" t="str">
        <f>IF(收藏进度!H220="","",收藏进度!H220)</f>
        <v>传说</v>
      </c>
      <c r="I220" s="53" t="str">
        <f>IF(收藏进度!I220="","",收藏进度!I220)</f>
        <v>随从</v>
      </c>
      <c r="J220" s="53" t="str">
        <f>IF(收藏进度!J220="","",收藏进度!J220)</f>
        <v/>
      </c>
      <c r="K220" s="53">
        <f>IF(收藏进度!K220="","",收藏进度!K220)</f>
        <v>7</v>
      </c>
      <c r="L220" s="53">
        <f>IF(收藏进度!L220="","",收藏进度!L220)</f>
        <v>7</v>
      </c>
      <c r="M220" s="53">
        <f>IF(收藏进度!M220="","",收藏进度!M220)</f>
        <v>7</v>
      </c>
      <c r="N220" s="54" t="str">
        <f>IF(收藏进度!N220="","",收藏进度!N220)</f>
        <v>使你的法术牌和英雄技能的伤害和治疗效果翻倍。</v>
      </c>
    </row>
    <row r="221" spans="1:14" x14ac:dyDescent="0.15">
      <c r="A221" s="52" t="str">
        <f>IF(收藏进度!A221="","",收藏进度!A221)</f>
        <v>暗影步</v>
      </c>
      <c r="B221" s="52">
        <f>IF(收藏进度!B221="","",收藏进度!B221)</f>
        <v>4</v>
      </c>
      <c r="C221" s="52" t="str">
        <f t="shared" si="3"/>
        <v/>
      </c>
      <c r="D221" s="52">
        <f>IF(AND(COUNTIF(德鲁伊卡组!A:C,"# 2x ("&amp;K221&amp;") "&amp;A221)+COUNTIF(猎人卡组!A:C,"# 2x ("&amp;K221&amp;") "&amp;A221)+COUNTIF(法师卡组!A:C,"# 2x ("&amp;K221&amp;") "&amp;A221)+COUNTIF(圣骑士卡组!A:C,"# 2x ("&amp;K221&amp;") "&amp;A221)+COUNTIF(牧师卡组!A:C,"# 2x ("&amp;K221&amp;") "&amp;A221)+COUNTIF(潜行者卡组!A:C,"# 2x ("&amp;K221&amp;") "&amp;A221)+COUNTIF(萨满祭司卡组!A:C,"# 2x ("&amp;K221&amp;") "&amp;A221)+COUNTIF(术士卡组!A:C,"# 2x ("&amp;K221&amp;") "&amp;A221)+COUNTIF(战士卡组!A:C,"# 2x ("&amp;K221&amp;") "&amp;A221)=0,COUNTIF(单卡排行!A:J,A221)=0),IF(AND(COUNTIF(德鲁伊卡组!A:C,"# 1x ("&amp;K221&amp;") "&amp;A221)+COUNTIF(猎人卡组!A:C,"# 1x ("&amp;K221&amp;") "&amp;A221)+COUNTIF(法师卡组!A:C,"# 1x ("&amp;K221&amp;") "&amp;A221)+COUNTIF(圣骑士卡组!A:C,"# 1x ("&amp;K221&amp;") "&amp;A221)+COUNTIF(牧师卡组!A:C,"# 1x ("&amp;K221&amp;") "&amp;A221)+COUNTIF(潜行者卡组!A:C,"# 1x ("&amp;K221&amp;") "&amp;A221)+COUNTIF(萨满祭司卡组!A:C,"# 1x ("&amp;K221&amp;") "&amp;A221)+COUNTIF(术士卡组!A:C,"# 1x ("&amp;K221&amp;") "&amp;A221)+COUNTIF(战士卡组!A:C,"# 1x ("&amp;K221&amp;") "&amp;A221)=0,COUNTIF(单卡排行!A:J,A221&amp;"★")=0),"",1),2)</f>
        <v>2</v>
      </c>
      <c r="E221" s="53" t="str">
        <f>IF(收藏进度!E221="","",收藏进度!E221)</f>
        <v>经典</v>
      </c>
      <c r="F221" s="53" t="str">
        <f>IF(收藏进度!F221="","",收藏进度!F221)</f>
        <v/>
      </c>
      <c r="G221" s="53" t="str">
        <f>IF(收藏进度!G221="","",收藏进度!G221)</f>
        <v>潜行者</v>
      </c>
      <c r="H221" s="53" t="str">
        <f>IF(收藏进度!H221="","",收藏进度!H221)</f>
        <v>普通</v>
      </c>
      <c r="I221" s="53" t="str">
        <f>IF(收藏进度!I221="","",收藏进度!I221)</f>
        <v>法术</v>
      </c>
      <c r="J221" s="53" t="str">
        <f>IF(收藏进度!J221="","",收藏进度!J221)</f>
        <v/>
      </c>
      <c r="K221" s="53">
        <f>IF(收藏进度!K221="","",收藏进度!K221)</f>
        <v>0</v>
      </c>
      <c r="L221" s="53">
        <f>IF(收藏进度!L221="","",收藏进度!L221)</f>
        <v>0</v>
      </c>
      <c r="M221" s="53">
        <f>IF(收藏进度!M221="","",收藏进度!M221)</f>
        <v>0</v>
      </c>
      <c r="N221" s="54" t="str">
        <f>IF(收藏进度!N221="","",收藏进度!N221)</f>
        <v>将一个友方随从移回你的手牌，它的法力值消耗减少
（2）点。</v>
      </c>
    </row>
    <row r="222" spans="1:14" x14ac:dyDescent="0.15">
      <c r="A222" s="52" t="str">
        <f>IF(收藏进度!A222="","",收藏进度!A222)</f>
        <v>伺机待发</v>
      </c>
      <c r="B222" s="52">
        <f>IF(收藏进度!B222="","",收藏进度!B222)</f>
        <v>3</v>
      </c>
      <c r="C222" s="52" t="str">
        <f t="shared" si="3"/>
        <v/>
      </c>
      <c r="D222" s="52">
        <f>IF(AND(COUNTIF(德鲁伊卡组!A:C,"# 2x ("&amp;K222&amp;") "&amp;A222)+COUNTIF(猎人卡组!A:C,"# 2x ("&amp;K222&amp;") "&amp;A222)+COUNTIF(法师卡组!A:C,"# 2x ("&amp;K222&amp;") "&amp;A222)+COUNTIF(圣骑士卡组!A:C,"# 2x ("&amp;K222&amp;") "&amp;A222)+COUNTIF(牧师卡组!A:C,"# 2x ("&amp;K222&amp;") "&amp;A222)+COUNTIF(潜行者卡组!A:C,"# 2x ("&amp;K222&amp;") "&amp;A222)+COUNTIF(萨满祭司卡组!A:C,"# 2x ("&amp;K222&amp;") "&amp;A222)+COUNTIF(术士卡组!A:C,"# 2x ("&amp;K222&amp;") "&amp;A222)+COUNTIF(战士卡组!A:C,"# 2x ("&amp;K222&amp;") "&amp;A222)=0,COUNTIF(单卡排行!A:J,A222)=0),IF(AND(COUNTIF(德鲁伊卡组!A:C,"# 1x ("&amp;K222&amp;") "&amp;A222)+COUNTIF(猎人卡组!A:C,"# 1x ("&amp;K222&amp;") "&amp;A222)+COUNTIF(法师卡组!A:C,"# 1x ("&amp;K222&amp;") "&amp;A222)+COUNTIF(圣骑士卡组!A:C,"# 1x ("&amp;K222&amp;") "&amp;A222)+COUNTIF(牧师卡组!A:C,"# 1x ("&amp;K222&amp;") "&amp;A222)+COUNTIF(潜行者卡组!A:C,"# 1x ("&amp;K222&amp;") "&amp;A222)+COUNTIF(萨满祭司卡组!A:C,"# 1x ("&amp;K222&amp;") "&amp;A222)+COUNTIF(术士卡组!A:C,"# 1x ("&amp;K222&amp;") "&amp;A222)+COUNTIF(战士卡组!A:C,"# 1x ("&amp;K222&amp;") "&amp;A222)=0,COUNTIF(单卡排行!A:J,A222&amp;"★")=0),"",1),2)</f>
        <v>2</v>
      </c>
      <c r="E222" s="53" t="str">
        <f>IF(收藏进度!E222="","",收藏进度!E222)</f>
        <v>经典</v>
      </c>
      <c r="F222" s="53" t="str">
        <f>IF(收藏进度!F222="","",收藏进度!F222)</f>
        <v/>
      </c>
      <c r="G222" s="53" t="str">
        <f>IF(收藏进度!G222="","",收藏进度!G222)</f>
        <v>潜行者</v>
      </c>
      <c r="H222" s="53" t="str">
        <f>IF(收藏进度!H222="","",收藏进度!H222)</f>
        <v>史诗</v>
      </c>
      <c r="I222" s="53" t="str">
        <f>IF(收藏进度!I222="","",收藏进度!I222)</f>
        <v>法术</v>
      </c>
      <c r="J222" s="53" t="str">
        <f>IF(收藏进度!J222="","",收藏进度!J222)</f>
        <v/>
      </c>
      <c r="K222" s="53">
        <f>IF(收藏进度!K222="","",收藏进度!K222)</f>
        <v>0</v>
      </c>
      <c r="L222" s="53">
        <f>IF(收藏进度!L222="","",收藏进度!L222)</f>
        <v>0</v>
      </c>
      <c r="M222" s="53">
        <f>IF(收藏进度!M222="","",收藏进度!M222)</f>
        <v>0</v>
      </c>
      <c r="N222" s="54" t="str">
        <f>IF(收藏进度!N222="","",收藏进度!N222)</f>
        <v>在本回合中，你所施放的下一个法术的法力值消耗减少（3）点。</v>
      </c>
    </row>
    <row r="223" spans="1:14" x14ac:dyDescent="0.15">
      <c r="A223" s="52" t="str">
        <f>IF(收藏进度!A223="","",收藏进度!A223)</f>
        <v>冷血</v>
      </c>
      <c r="B223" s="52">
        <f>IF(收藏进度!B223="","",收藏进度!B223)</f>
        <v>2</v>
      </c>
      <c r="C223" s="52" t="str">
        <f t="shared" si="3"/>
        <v/>
      </c>
      <c r="D223" s="52">
        <f>IF(AND(COUNTIF(德鲁伊卡组!A:C,"# 2x ("&amp;K223&amp;") "&amp;A223)+COUNTIF(猎人卡组!A:C,"# 2x ("&amp;K223&amp;") "&amp;A223)+COUNTIF(法师卡组!A:C,"# 2x ("&amp;K223&amp;") "&amp;A223)+COUNTIF(圣骑士卡组!A:C,"# 2x ("&amp;K223&amp;") "&amp;A223)+COUNTIF(牧师卡组!A:C,"# 2x ("&amp;K223&amp;") "&amp;A223)+COUNTIF(潜行者卡组!A:C,"# 2x ("&amp;K223&amp;") "&amp;A223)+COUNTIF(萨满祭司卡组!A:C,"# 2x ("&amp;K223&amp;") "&amp;A223)+COUNTIF(术士卡组!A:C,"# 2x ("&amp;K223&amp;") "&amp;A223)+COUNTIF(战士卡组!A:C,"# 2x ("&amp;K223&amp;") "&amp;A223)=0,COUNTIF(单卡排行!A:J,A223)=0),IF(AND(COUNTIF(德鲁伊卡组!A:C,"# 1x ("&amp;K223&amp;") "&amp;A223)+COUNTIF(猎人卡组!A:C,"# 1x ("&amp;K223&amp;") "&amp;A223)+COUNTIF(法师卡组!A:C,"# 1x ("&amp;K223&amp;") "&amp;A223)+COUNTIF(圣骑士卡组!A:C,"# 1x ("&amp;K223&amp;") "&amp;A223)+COUNTIF(牧师卡组!A:C,"# 1x ("&amp;K223&amp;") "&amp;A223)+COUNTIF(潜行者卡组!A:C,"# 1x ("&amp;K223&amp;") "&amp;A223)+COUNTIF(萨满祭司卡组!A:C,"# 1x ("&amp;K223&amp;") "&amp;A223)+COUNTIF(术士卡组!A:C,"# 1x ("&amp;K223&amp;") "&amp;A223)+COUNTIF(战士卡组!A:C,"# 1x ("&amp;K223&amp;") "&amp;A223)=0,COUNTIF(单卡排行!A:J,A223&amp;"★")=0),"",1),2)</f>
        <v>2</v>
      </c>
      <c r="E223" s="53" t="str">
        <f>IF(收藏进度!E223="","",收藏进度!E223)</f>
        <v>经典</v>
      </c>
      <c r="F223" s="53" t="str">
        <f>IF(收藏进度!F223="","",收藏进度!F223)</f>
        <v/>
      </c>
      <c r="G223" s="53" t="str">
        <f>IF(收藏进度!G223="","",收藏进度!G223)</f>
        <v>潜行者</v>
      </c>
      <c r="H223" s="53" t="str">
        <f>IF(收藏进度!H223="","",收藏进度!H223)</f>
        <v>普通</v>
      </c>
      <c r="I223" s="53" t="str">
        <f>IF(收藏进度!I223="","",收藏进度!I223)</f>
        <v>法术</v>
      </c>
      <c r="J223" s="53" t="str">
        <f>IF(收藏进度!J223="","",收藏进度!J223)</f>
        <v/>
      </c>
      <c r="K223" s="53">
        <f>IF(收藏进度!K223="","",收藏进度!K223)</f>
        <v>1</v>
      </c>
      <c r="L223" s="53">
        <f>IF(收藏进度!L223="","",收藏进度!L223)</f>
        <v>0</v>
      </c>
      <c r="M223" s="53">
        <f>IF(收藏进度!M223="","",收藏进度!M223)</f>
        <v>0</v>
      </c>
      <c r="N223" s="54" t="str">
        <f>IF(收藏进度!N223="","",收藏进度!N223)</f>
        <v>使一个随从获得+2攻击力；连击：改为获得+4攻击力。</v>
      </c>
    </row>
    <row r="224" spans="1:14" x14ac:dyDescent="0.15">
      <c r="A224" s="52" t="str">
        <f>IF(收藏进度!A224="","",收藏进度!A224)</f>
        <v>背叛</v>
      </c>
      <c r="B224" s="52">
        <f>IF(收藏进度!B224="","",收藏进度!B224)</f>
        <v>2</v>
      </c>
      <c r="C224" s="52" t="str">
        <f t="shared" si="3"/>
        <v/>
      </c>
      <c r="D224" s="52" t="str">
        <f>IF(AND(COUNTIF(德鲁伊卡组!A:C,"# 2x ("&amp;K224&amp;") "&amp;A224)+COUNTIF(猎人卡组!A:C,"# 2x ("&amp;K224&amp;") "&amp;A224)+COUNTIF(法师卡组!A:C,"# 2x ("&amp;K224&amp;") "&amp;A224)+COUNTIF(圣骑士卡组!A:C,"# 2x ("&amp;K224&amp;") "&amp;A224)+COUNTIF(牧师卡组!A:C,"# 2x ("&amp;K224&amp;") "&amp;A224)+COUNTIF(潜行者卡组!A:C,"# 2x ("&amp;K224&amp;") "&amp;A224)+COUNTIF(萨满祭司卡组!A:C,"# 2x ("&amp;K224&amp;") "&amp;A224)+COUNTIF(术士卡组!A:C,"# 2x ("&amp;K224&amp;") "&amp;A224)+COUNTIF(战士卡组!A:C,"# 2x ("&amp;K224&amp;") "&amp;A224)=0,COUNTIF(单卡排行!A:J,A224)=0),IF(AND(COUNTIF(德鲁伊卡组!A:C,"# 1x ("&amp;K224&amp;") "&amp;A224)+COUNTIF(猎人卡组!A:C,"# 1x ("&amp;K224&amp;") "&amp;A224)+COUNTIF(法师卡组!A:C,"# 1x ("&amp;K224&amp;") "&amp;A224)+COUNTIF(圣骑士卡组!A:C,"# 1x ("&amp;K224&amp;") "&amp;A224)+COUNTIF(牧师卡组!A:C,"# 1x ("&amp;K224&amp;") "&amp;A224)+COUNTIF(潜行者卡组!A:C,"# 1x ("&amp;K224&amp;") "&amp;A224)+COUNTIF(萨满祭司卡组!A:C,"# 1x ("&amp;K224&amp;") "&amp;A224)+COUNTIF(术士卡组!A:C,"# 1x ("&amp;K224&amp;") "&amp;A224)+COUNTIF(战士卡组!A:C,"# 1x ("&amp;K224&amp;") "&amp;A224)=0,COUNTIF(单卡排行!A:J,A224&amp;"★")=0),"",1),2)</f>
        <v/>
      </c>
      <c r="E224" s="53" t="str">
        <f>IF(收藏进度!E224="","",收藏进度!E224)</f>
        <v>经典</v>
      </c>
      <c r="F224" s="53" t="str">
        <f>IF(收藏进度!F224="","",收藏进度!F224)</f>
        <v/>
      </c>
      <c r="G224" s="53" t="str">
        <f>IF(收藏进度!G224="","",收藏进度!G224)</f>
        <v>潜行者</v>
      </c>
      <c r="H224" s="53" t="str">
        <f>IF(收藏进度!H224="","",收藏进度!H224)</f>
        <v>普通</v>
      </c>
      <c r="I224" s="53" t="str">
        <f>IF(收藏进度!I224="","",收藏进度!I224)</f>
        <v>法术</v>
      </c>
      <c r="J224" s="53" t="str">
        <f>IF(收藏进度!J224="","",收藏进度!J224)</f>
        <v/>
      </c>
      <c r="K224" s="53">
        <f>IF(收藏进度!K224="","",收藏进度!K224)</f>
        <v>2</v>
      </c>
      <c r="L224" s="53">
        <f>IF(收藏进度!L224="","",收藏进度!L224)</f>
        <v>0</v>
      </c>
      <c r="M224" s="53">
        <f>IF(收藏进度!M224="","",收藏进度!M224)</f>
        <v>0</v>
      </c>
      <c r="N224" s="54" t="str">
        <f>IF(收藏进度!N224="","",收藏进度!N224)</f>
        <v>使一个敌方随从对其相邻的随从
造成等同于其攻击力的伤害。</v>
      </c>
    </row>
    <row r="225" spans="1:14" x14ac:dyDescent="0.15">
      <c r="A225" s="52" t="str">
        <f>IF(收藏进度!A225="","",收藏进度!A225)</f>
        <v>刺骨</v>
      </c>
      <c r="B225" s="52">
        <f>IF(收藏进度!B225="","",收藏进度!B225)</f>
        <v>2</v>
      </c>
      <c r="C225" s="52" t="str">
        <f t="shared" si="3"/>
        <v/>
      </c>
      <c r="D225" s="52">
        <f>IF(AND(COUNTIF(德鲁伊卡组!A:C,"# 2x ("&amp;K225&amp;") "&amp;A225)+COUNTIF(猎人卡组!A:C,"# 2x ("&amp;K225&amp;") "&amp;A225)+COUNTIF(法师卡组!A:C,"# 2x ("&amp;K225&amp;") "&amp;A225)+COUNTIF(圣骑士卡组!A:C,"# 2x ("&amp;K225&amp;") "&amp;A225)+COUNTIF(牧师卡组!A:C,"# 2x ("&amp;K225&amp;") "&amp;A225)+COUNTIF(潜行者卡组!A:C,"# 2x ("&amp;K225&amp;") "&amp;A225)+COUNTIF(萨满祭司卡组!A:C,"# 2x ("&amp;K225&amp;") "&amp;A225)+COUNTIF(术士卡组!A:C,"# 2x ("&amp;K225&amp;") "&amp;A225)+COUNTIF(战士卡组!A:C,"# 2x ("&amp;K225&amp;") "&amp;A225)=0,COUNTIF(单卡排行!A:J,A225)=0),IF(AND(COUNTIF(德鲁伊卡组!A:C,"# 1x ("&amp;K225&amp;") "&amp;A225)+COUNTIF(猎人卡组!A:C,"# 1x ("&amp;K225&amp;") "&amp;A225)+COUNTIF(法师卡组!A:C,"# 1x ("&amp;K225&amp;") "&amp;A225)+COUNTIF(圣骑士卡组!A:C,"# 1x ("&amp;K225&amp;") "&amp;A225)+COUNTIF(牧师卡组!A:C,"# 1x ("&amp;K225&amp;") "&amp;A225)+COUNTIF(潜行者卡组!A:C,"# 1x ("&amp;K225&amp;") "&amp;A225)+COUNTIF(萨满祭司卡组!A:C,"# 1x ("&amp;K225&amp;") "&amp;A225)+COUNTIF(术士卡组!A:C,"# 1x ("&amp;K225&amp;") "&amp;A225)+COUNTIF(战士卡组!A:C,"# 1x ("&amp;K225&amp;") "&amp;A225)=0,COUNTIF(单卡排行!A:J,A225&amp;"★")=0),"",1),2)</f>
        <v>2</v>
      </c>
      <c r="E225" s="53" t="str">
        <f>IF(收藏进度!E225="","",收藏进度!E225)</f>
        <v>经典</v>
      </c>
      <c r="F225" s="53" t="str">
        <f>IF(收藏进度!F225="","",收藏进度!F225)</f>
        <v/>
      </c>
      <c r="G225" s="53" t="str">
        <f>IF(收藏进度!G225="","",收藏进度!G225)</f>
        <v>潜行者</v>
      </c>
      <c r="H225" s="53" t="str">
        <f>IF(收藏进度!H225="","",收藏进度!H225)</f>
        <v>普通</v>
      </c>
      <c r="I225" s="53" t="str">
        <f>IF(收藏进度!I225="","",收藏进度!I225)</f>
        <v>法术</v>
      </c>
      <c r="J225" s="53" t="str">
        <f>IF(收藏进度!J225="","",收藏进度!J225)</f>
        <v/>
      </c>
      <c r="K225" s="53">
        <f>IF(收藏进度!K225="","",收藏进度!K225)</f>
        <v>2</v>
      </c>
      <c r="L225" s="53">
        <f>IF(收藏进度!L225="","",收藏进度!L225)</f>
        <v>0</v>
      </c>
      <c r="M225" s="53">
        <f>IF(收藏进度!M225="","",收藏进度!M225)</f>
        <v>0</v>
      </c>
      <c r="N225" s="54" t="str">
        <f>IF(收藏进度!N225="","",收藏进度!N225)</f>
        <v>造成2点伤害；连击：改为造成4点伤害。</v>
      </c>
    </row>
    <row r="226" spans="1:14" x14ac:dyDescent="0.15">
      <c r="A226" s="52" t="str">
        <f>IF(收藏进度!A226="","",收藏进度!A226)</f>
        <v>迪菲亚头目</v>
      </c>
      <c r="B226" s="52">
        <f>IF(收藏进度!B226="","",收藏进度!B226)</f>
        <v>2</v>
      </c>
      <c r="C226" s="52" t="str">
        <f t="shared" si="3"/>
        <v/>
      </c>
      <c r="D226" s="52" t="str">
        <f>IF(AND(COUNTIF(德鲁伊卡组!A:C,"# 2x ("&amp;K226&amp;") "&amp;A226)+COUNTIF(猎人卡组!A:C,"# 2x ("&amp;K226&amp;") "&amp;A226)+COUNTIF(法师卡组!A:C,"# 2x ("&amp;K226&amp;") "&amp;A226)+COUNTIF(圣骑士卡组!A:C,"# 2x ("&amp;K226&amp;") "&amp;A226)+COUNTIF(牧师卡组!A:C,"# 2x ("&amp;K226&amp;") "&amp;A226)+COUNTIF(潜行者卡组!A:C,"# 2x ("&amp;K226&amp;") "&amp;A226)+COUNTIF(萨满祭司卡组!A:C,"# 2x ("&amp;K226&amp;") "&amp;A226)+COUNTIF(术士卡组!A:C,"# 2x ("&amp;K226&amp;") "&amp;A226)+COUNTIF(战士卡组!A:C,"# 2x ("&amp;K226&amp;") "&amp;A226)=0,COUNTIF(单卡排行!A:J,A226)=0),IF(AND(COUNTIF(德鲁伊卡组!A:C,"# 1x ("&amp;K226&amp;") "&amp;A226)+COUNTIF(猎人卡组!A:C,"# 1x ("&amp;K226&amp;") "&amp;A226)+COUNTIF(法师卡组!A:C,"# 1x ("&amp;K226&amp;") "&amp;A226)+COUNTIF(圣骑士卡组!A:C,"# 1x ("&amp;K226&amp;") "&amp;A226)+COUNTIF(牧师卡组!A:C,"# 1x ("&amp;K226&amp;") "&amp;A226)+COUNTIF(潜行者卡组!A:C,"# 1x ("&amp;K226&amp;") "&amp;A226)+COUNTIF(萨满祭司卡组!A:C,"# 1x ("&amp;K226&amp;") "&amp;A226)+COUNTIF(术士卡组!A:C,"# 1x ("&amp;K226&amp;") "&amp;A226)+COUNTIF(战士卡组!A:C,"# 1x ("&amp;K226&amp;") "&amp;A226)=0,COUNTIF(单卡排行!A:J,A226&amp;"★")=0),"",1),2)</f>
        <v/>
      </c>
      <c r="E226" s="53" t="str">
        <f>IF(收藏进度!E226="","",收藏进度!E226)</f>
        <v>经典</v>
      </c>
      <c r="F226" s="53" t="str">
        <f>IF(收藏进度!F226="","",收藏进度!F226)</f>
        <v/>
      </c>
      <c r="G226" s="53" t="str">
        <f>IF(收藏进度!G226="","",收藏进度!G226)</f>
        <v>潜行者</v>
      </c>
      <c r="H226" s="53" t="str">
        <f>IF(收藏进度!H226="","",收藏进度!H226)</f>
        <v>普通</v>
      </c>
      <c r="I226" s="53" t="str">
        <f>IF(收藏进度!I226="","",收藏进度!I226)</f>
        <v>随从</v>
      </c>
      <c r="J226" s="53" t="str">
        <f>IF(收藏进度!J226="","",收藏进度!J226)</f>
        <v/>
      </c>
      <c r="K226" s="53">
        <f>IF(收藏进度!K226="","",收藏进度!K226)</f>
        <v>2</v>
      </c>
      <c r="L226" s="53">
        <f>IF(收藏进度!L226="","",收藏进度!L226)</f>
        <v>2</v>
      </c>
      <c r="M226" s="53">
        <f>IF(收藏进度!M226="","",收藏进度!M226)</f>
        <v>2</v>
      </c>
      <c r="N226" s="54" t="str">
        <f>IF(收藏进度!N226="","",收藏进度!N226)</f>
        <v>连击：召唤一个2/1的迪菲亚强盗。</v>
      </c>
    </row>
    <row r="227" spans="1:14" x14ac:dyDescent="0.15">
      <c r="A227" s="52" t="str">
        <f>IF(收藏进度!A227="","",收藏进度!A227)</f>
        <v>耐心的刺客</v>
      </c>
      <c r="B227" s="52">
        <f>IF(收藏进度!B227="","",收藏进度!B227)</f>
        <v>2</v>
      </c>
      <c r="C227" s="52" t="str">
        <f t="shared" si="3"/>
        <v/>
      </c>
      <c r="D227" s="52" t="str">
        <f>IF(AND(COUNTIF(德鲁伊卡组!A:C,"# 2x ("&amp;K227&amp;") "&amp;A227)+COUNTIF(猎人卡组!A:C,"# 2x ("&amp;K227&amp;") "&amp;A227)+COUNTIF(法师卡组!A:C,"# 2x ("&amp;K227&amp;") "&amp;A227)+COUNTIF(圣骑士卡组!A:C,"# 2x ("&amp;K227&amp;") "&amp;A227)+COUNTIF(牧师卡组!A:C,"# 2x ("&amp;K227&amp;") "&amp;A227)+COUNTIF(潜行者卡组!A:C,"# 2x ("&amp;K227&amp;") "&amp;A227)+COUNTIF(萨满祭司卡组!A:C,"# 2x ("&amp;K227&amp;") "&amp;A227)+COUNTIF(术士卡组!A:C,"# 2x ("&amp;K227&amp;") "&amp;A227)+COUNTIF(战士卡组!A:C,"# 2x ("&amp;K227&amp;") "&amp;A227)=0,COUNTIF(单卡排行!A:J,A227)=0),IF(AND(COUNTIF(德鲁伊卡组!A:C,"# 1x ("&amp;K227&amp;") "&amp;A227)+COUNTIF(猎人卡组!A:C,"# 1x ("&amp;K227&amp;") "&amp;A227)+COUNTIF(法师卡组!A:C,"# 1x ("&amp;K227&amp;") "&amp;A227)+COUNTIF(圣骑士卡组!A:C,"# 1x ("&amp;K227&amp;") "&amp;A227)+COUNTIF(牧师卡组!A:C,"# 1x ("&amp;K227&amp;") "&amp;A227)+COUNTIF(潜行者卡组!A:C,"# 1x ("&amp;K227&amp;") "&amp;A227)+COUNTIF(萨满祭司卡组!A:C,"# 1x ("&amp;K227&amp;") "&amp;A227)+COUNTIF(术士卡组!A:C,"# 1x ("&amp;K227&amp;") "&amp;A227)+COUNTIF(战士卡组!A:C,"# 1x ("&amp;K227&amp;") "&amp;A227)=0,COUNTIF(单卡排行!A:J,A227&amp;"★")=0),"",1),2)</f>
        <v/>
      </c>
      <c r="E227" s="53" t="str">
        <f>IF(收藏进度!E227="","",收藏进度!E227)</f>
        <v>经典</v>
      </c>
      <c r="F227" s="53" t="str">
        <f>IF(收藏进度!F227="","",收藏进度!F227)</f>
        <v/>
      </c>
      <c r="G227" s="53" t="str">
        <f>IF(收藏进度!G227="","",收藏进度!G227)</f>
        <v>潜行者</v>
      </c>
      <c r="H227" s="53" t="str">
        <f>IF(收藏进度!H227="","",收藏进度!H227)</f>
        <v>史诗</v>
      </c>
      <c r="I227" s="53" t="str">
        <f>IF(收藏进度!I227="","",收藏进度!I227)</f>
        <v>随从</v>
      </c>
      <c r="J227" s="53" t="str">
        <f>IF(收藏进度!J227="","",收藏进度!J227)</f>
        <v/>
      </c>
      <c r="K227" s="53">
        <f>IF(收藏进度!K227="","",收藏进度!K227)</f>
        <v>2</v>
      </c>
      <c r="L227" s="53">
        <f>IF(收藏进度!L227="","",收藏进度!L227)</f>
        <v>1</v>
      </c>
      <c r="M227" s="53">
        <f>IF(收藏进度!M227="","",收藏进度!M227)</f>
        <v>1</v>
      </c>
      <c r="N227" s="54" t="str">
        <f>IF(收藏进度!N227="","",收藏进度!N227)</f>
        <v>潜行
剧毒</v>
      </c>
    </row>
    <row r="228" spans="1:14" x14ac:dyDescent="0.15">
      <c r="A228" s="52" t="str">
        <f>IF(收藏进度!A228="","",收藏进度!A228)</f>
        <v>毁灭之刃</v>
      </c>
      <c r="B228" s="52">
        <f>IF(收藏进度!B228="","",收藏进度!B228)</f>
        <v>2</v>
      </c>
      <c r="C228" s="52" t="str">
        <f t="shared" si="3"/>
        <v/>
      </c>
      <c r="D228" s="52" t="str">
        <f>IF(AND(COUNTIF(德鲁伊卡组!A:C,"# 2x ("&amp;K228&amp;") "&amp;A228)+COUNTIF(猎人卡组!A:C,"# 2x ("&amp;K228&amp;") "&amp;A228)+COUNTIF(法师卡组!A:C,"# 2x ("&amp;K228&amp;") "&amp;A228)+COUNTIF(圣骑士卡组!A:C,"# 2x ("&amp;K228&amp;") "&amp;A228)+COUNTIF(牧师卡组!A:C,"# 2x ("&amp;K228&amp;") "&amp;A228)+COUNTIF(潜行者卡组!A:C,"# 2x ("&amp;K228&amp;") "&amp;A228)+COUNTIF(萨满祭司卡组!A:C,"# 2x ("&amp;K228&amp;") "&amp;A228)+COUNTIF(术士卡组!A:C,"# 2x ("&amp;K228&amp;") "&amp;A228)+COUNTIF(战士卡组!A:C,"# 2x ("&amp;K228&amp;") "&amp;A228)=0,COUNTIF(单卡排行!A:J,A228)=0),IF(AND(COUNTIF(德鲁伊卡组!A:C,"# 1x ("&amp;K228&amp;") "&amp;A228)+COUNTIF(猎人卡组!A:C,"# 1x ("&amp;K228&amp;") "&amp;A228)+COUNTIF(法师卡组!A:C,"# 1x ("&amp;K228&amp;") "&amp;A228)+COUNTIF(圣骑士卡组!A:C,"# 1x ("&amp;K228&amp;") "&amp;A228)+COUNTIF(牧师卡组!A:C,"# 1x ("&amp;K228&amp;") "&amp;A228)+COUNTIF(潜行者卡组!A:C,"# 1x ("&amp;K228&amp;") "&amp;A228)+COUNTIF(萨满祭司卡组!A:C,"# 1x ("&amp;K228&amp;") "&amp;A228)+COUNTIF(术士卡组!A:C,"# 1x ("&amp;K228&amp;") "&amp;A228)+COUNTIF(战士卡组!A:C,"# 1x ("&amp;K228&amp;") "&amp;A228)=0,COUNTIF(单卡排行!A:J,A228&amp;"★")=0),"",1),2)</f>
        <v/>
      </c>
      <c r="E228" s="53" t="str">
        <f>IF(收藏进度!E228="","",收藏进度!E228)</f>
        <v>经典</v>
      </c>
      <c r="F228" s="53" t="str">
        <f>IF(收藏进度!F228="","",收藏进度!F228)</f>
        <v/>
      </c>
      <c r="G228" s="53" t="str">
        <f>IF(收藏进度!G228="","",收藏进度!G228)</f>
        <v>潜行者</v>
      </c>
      <c r="H228" s="53" t="str">
        <f>IF(收藏进度!H228="","",收藏进度!H228)</f>
        <v>稀有</v>
      </c>
      <c r="I228" s="53" t="str">
        <f>IF(收藏进度!I228="","",收藏进度!I228)</f>
        <v>武器</v>
      </c>
      <c r="J228" s="53" t="str">
        <f>IF(收藏进度!J228="","",收藏进度!J228)</f>
        <v/>
      </c>
      <c r="K228" s="53">
        <f>IF(收藏进度!K228="","",收藏进度!K228)</f>
        <v>3</v>
      </c>
      <c r="L228" s="53">
        <f>IF(收藏进度!L228="","",收藏进度!L228)</f>
        <v>2</v>
      </c>
      <c r="M228" s="53">
        <f>IF(收藏进度!M228="","",收藏进度!M228)</f>
        <v>0</v>
      </c>
      <c r="N228" s="54" t="str">
        <f>IF(收藏进度!N228="","",收藏进度!N228)</f>
        <v>战吼：造成1点伤害。连击：改为造成2点伤害。</v>
      </c>
    </row>
    <row r="229" spans="1:14" x14ac:dyDescent="0.15">
      <c r="A229" s="52" t="str">
        <f>IF(收藏进度!A229="","",收藏进度!A229)</f>
        <v>军情七处特工</v>
      </c>
      <c r="B229" s="52">
        <f>IF(收藏进度!B229="","",收藏进度!B229)</f>
        <v>2</v>
      </c>
      <c r="C229" s="52" t="str">
        <f t="shared" si="3"/>
        <v/>
      </c>
      <c r="D229" s="52">
        <f>IF(AND(COUNTIF(德鲁伊卡组!A:C,"# 2x ("&amp;K229&amp;") "&amp;A229)+COUNTIF(猎人卡组!A:C,"# 2x ("&amp;K229&amp;") "&amp;A229)+COUNTIF(法师卡组!A:C,"# 2x ("&amp;K229&amp;") "&amp;A229)+COUNTIF(圣骑士卡组!A:C,"# 2x ("&amp;K229&amp;") "&amp;A229)+COUNTIF(牧师卡组!A:C,"# 2x ("&amp;K229&amp;") "&amp;A229)+COUNTIF(潜行者卡组!A:C,"# 2x ("&amp;K229&amp;") "&amp;A229)+COUNTIF(萨满祭司卡组!A:C,"# 2x ("&amp;K229&amp;") "&amp;A229)+COUNTIF(术士卡组!A:C,"# 2x ("&amp;K229&amp;") "&amp;A229)+COUNTIF(战士卡组!A:C,"# 2x ("&amp;K229&amp;") "&amp;A229)=0,COUNTIF(单卡排行!A:J,A229)=0),IF(AND(COUNTIF(德鲁伊卡组!A:C,"# 1x ("&amp;K229&amp;") "&amp;A229)+COUNTIF(猎人卡组!A:C,"# 1x ("&amp;K229&amp;") "&amp;A229)+COUNTIF(法师卡组!A:C,"# 1x ("&amp;K229&amp;") "&amp;A229)+COUNTIF(圣骑士卡组!A:C,"# 1x ("&amp;K229&amp;") "&amp;A229)+COUNTIF(牧师卡组!A:C,"# 1x ("&amp;K229&amp;") "&amp;A229)+COUNTIF(潜行者卡组!A:C,"# 1x ("&amp;K229&amp;") "&amp;A229)+COUNTIF(萨满祭司卡组!A:C,"# 1x ("&amp;K229&amp;") "&amp;A229)+COUNTIF(术士卡组!A:C,"# 1x ("&amp;K229&amp;") "&amp;A229)+COUNTIF(战士卡组!A:C,"# 1x ("&amp;K229&amp;") "&amp;A229)=0,COUNTIF(单卡排行!A:J,A229&amp;"★")=0),"",1),2)</f>
        <v>2</v>
      </c>
      <c r="E229" s="53" t="str">
        <f>IF(收藏进度!E229="","",收藏进度!E229)</f>
        <v>经典</v>
      </c>
      <c r="F229" s="53" t="str">
        <f>IF(收藏进度!F229="","",收藏进度!F229)</f>
        <v/>
      </c>
      <c r="G229" s="53" t="str">
        <f>IF(收藏进度!G229="","",收藏进度!G229)</f>
        <v>潜行者</v>
      </c>
      <c r="H229" s="53" t="str">
        <f>IF(收藏进度!H229="","",收藏进度!H229)</f>
        <v>稀有</v>
      </c>
      <c r="I229" s="53" t="str">
        <f>IF(收藏进度!I229="","",收藏进度!I229)</f>
        <v>随从</v>
      </c>
      <c r="J229" s="53" t="str">
        <f>IF(收藏进度!J229="","",收藏进度!J229)</f>
        <v/>
      </c>
      <c r="K229" s="53">
        <f>IF(收藏进度!K229="","",收藏进度!K229)</f>
        <v>3</v>
      </c>
      <c r="L229" s="53">
        <f>IF(收藏进度!L229="","",收藏进度!L229)</f>
        <v>3</v>
      </c>
      <c r="M229" s="53">
        <f>IF(收藏进度!M229="","",收藏进度!M229)</f>
        <v>3</v>
      </c>
      <c r="N229" s="54" t="str">
        <f>IF(收藏进度!N229="","",收藏进度!N229)</f>
        <v>连击：造成2点伤害。</v>
      </c>
    </row>
    <row r="230" spans="1:14" x14ac:dyDescent="0.15">
      <c r="A230" s="52" t="str">
        <f>IF(收藏进度!A230="","",收藏进度!A230)</f>
        <v>裂颅之击</v>
      </c>
      <c r="B230" s="52">
        <f>IF(收藏进度!B230="","",收藏进度!B230)</f>
        <v>2</v>
      </c>
      <c r="C230" s="52" t="str">
        <f t="shared" si="3"/>
        <v/>
      </c>
      <c r="D230" s="52" t="str">
        <f>IF(AND(COUNTIF(德鲁伊卡组!A:C,"# 2x ("&amp;K230&amp;") "&amp;A230)+COUNTIF(猎人卡组!A:C,"# 2x ("&amp;K230&amp;") "&amp;A230)+COUNTIF(法师卡组!A:C,"# 2x ("&amp;K230&amp;") "&amp;A230)+COUNTIF(圣骑士卡组!A:C,"# 2x ("&amp;K230&amp;") "&amp;A230)+COUNTIF(牧师卡组!A:C,"# 2x ("&amp;K230&amp;") "&amp;A230)+COUNTIF(潜行者卡组!A:C,"# 2x ("&amp;K230&amp;") "&amp;A230)+COUNTIF(萨满祭司卡组!A:C,"# 2x ("&amp;K230&amp;") "&amp;A230)+COUNTIF(术士卡组!A:C,"# 2x ("&amp;K230&amp;") "&amp;A230)+COUNTIF(战士卡组!A:C,"# 2x ("&amp;K230&amp;") "&amp;A230)=0,COUNTIF(单卡排行!A:J,A230)=0),IF(AND(COUNTIF(德鲁伊卡组!A:C,"# 1x ("&amp;K230&amp;") "&amp;A230)+COUNTIF(猎人卡组!A:C,"# 1x ("&amp;K230&amp;") "&amp;A230)+COUNTIF(法师卡组!A:C,"# 1x ("&amp;K230&amp;") "&amp;A230)+COUNTIF(圣骑士卡组!A:C,"# 1x ("&amp;K230&amp;") "&amp;A230)+COUNTIF(牧师卡组!A:C,"# 1x ("&amp;K230&amp;") "&amp;A230)+COUNTIF(潜行者卡组!A:C,"# 1x ("&amp;K230&amp;") "&amp;A230)+COUNTIF(萨满祭司卡组!A:C,"# 1x ("&amp;K230&amp;") "&amp;A230)+COUNTIF(术士卡组!A:C,"# 1x ("&amp;K230&amp;") "&amp;A230)+COUNTIF(战士卡组!A:C,"# 1x ("&amp;K230&amp;") "&amp;A230)=0,COUNTIF(单卡排行!A:J,A230&amp;"★")=0),"",1),2)</f>
        <v/>
      </c>
      <c r="E230" s="53" t="str">
        <f>IF(收藏进度!E230="","",收藏进度!E230)</f>
        <v>经典</v>
      </c>
      <c r="F230" s="53" t="str">
        <f>IF(收藏进度!F230="","",收藏进度!F230)</f>
        <v/>
      </c>
      <c r="G230" s="53" t="str">
        <f>IF(收藏进度!G230="","",收藏进度!G230)</f>
        <v>潜行者</v>
      </c>
      <c r="H230" s="53" t="str">
        <f>IF(收藏进度!H230="","",收藏进度!H230)</f>
        <v>稀有</v>
      </c>
      <c r="I230" s="53" t="str">
        <f>IF(收藏进度!I230="","",收藏进度!I230)</f>
        <v>法术</v>
      </c>
      <c r="J230" s="53" t="str">
        <f>IF(收藏进度!J230="","",收藏进度!J230)</f>
        <v/>
      </c>
      <c r="K230" s="53">
        <f>IF(收藏进度!K230="","",收藏进度!K230)</f>
        <v>3</v>
      </c>
      <c r="L230" s="53">
        <f>IF(收藏进度!L230="","",收藏进度!L230)</f>
        <v>0</v>
      </c>
      <c r="M230" s="53">
        <f>IF(收藏进度!M230="","",收藏进度!M230)</f>
        <v>0</v>
      </c>
      <c r="N230" s="54" t="str">
        <f>IF(收藏进度!N230="","",收藏进度!N230)</f>
        <v>对敌方英雄造成2点伤害；连击：在下个回合将其移回你的手牌。</v>
      </c>
    </row>
    <row r="231" spans="1:14" x14ac:dyDescent="0.15">
      <c r="A231" s="52" t="str">
        <f>IF(收藏进度!A231="","",收藏进度!A231)</f>
        <v>艾德温·范克里夫</v>
      </c>
      <c r="B231" s="52">
        <f>IF(收藏进度!B231="","",收藏进度!B231)</f>
        <v>1</v>
      </c>
      <c r="C231" s="52" t="str">
        <f t="shared" si="3"/>
        <v/>
      </c>
      <c r="D231" s="52">
        <f>IF(AND(COUNTIF(德鲁伊卡组!A:C,"# 2x ("&amp;K231&amp;") "&amp;A231)+COUNTIF(猎人卡组!A:C,"# 2x ("&amp;K231&amp;") "&amp;A231)+COUNTIF(法师卡组!A:C,"# 2x ("&amp;K231&amp;") "&amp;A231)+COUNTIF(圣骑士卡组!A:C,"# 2x ("&amp;K231&amp;") "&amp;A231)+COUNTIF(牧师卡组!A:C,"# 2x ("&amp;K231&amp;") "&amp;A231)+COUNTIF(潜行者卡组!A:C,"# 2x ("&amp;K231&amp;") "&amp;A231)+COUNTIF(萨满祭司卡组!A:C,"# 2x ("&amp;K231&amp;") "&amp;A231)+COUNTIF(术士卡组!A:C,"# 2x ("&amp;K231&amp;") "&amp;A231)+COUNTIF(战士卡组!A:C,"# 2x ("&amp;K231&amp;") "&amp;A231)=0,COUNTIF(单卡排行!A:J,A231)=0),IF(AND(COUNTIF(德鲁伊卡组!A:C,"# 1x ("&amp;K231&amp;") "&amp;A231)+COUNTIF(猎人卡组!A:C,"# 1x ("&amp;K231&amp;") "&amp;A231)+COUNTIF(法师卡组!A:C,"# 1x ("&amp;K231&amp;") "&amp;A231)+COUNTIF(圣骑士卡组!A:C,"# 1x ("&amp;K231&amp;") "&amp;A231)+COUNTIF(牧师卡组!A:C,"# 1x ("&amp;K231&amp;") "&amp;A231)+COUNTIF(潜行者卡组!A:C,"# 1x ("&amp;K231&amp;") "&amp;A231)+COUNTIF(萨满祭司卡组!A:C,"# 1x ("&amp;K231&amp;") "&amp;A231)+COUNTIF(术士卡组!A:C,"# 1x ("&amp;K231&amp;") "&amp;A231)+COUNTIF(战士卡组!A:C,"# 1x ("&amp;K231&amp;") "&amp;A231)=0,COUNTIF(单卡排行!A:J,A231&amp;"★")=0),"",1),2)</f>
        <v>1</v>
      </c>
      <c r="E231" s="53" t="str">
        <f>IF(收藏进度!E231="","",收藏进度!E231)</f>
        <v>经典</v>
      </c>
      <c r="F231" s="53" t="str">
        <f>IF(收藏进度!F231="","",收藏进度!F231)</f>
        <v/>
      </c>
      <c r="G231" s="53" t="str">
        <f>IF(收藏进度!G231="","",收藏进度!G231)</f>
        <v>潜行者</v>
      </c>
      <c r="H231" s="53" t="str">
        <f>IF(收藏进度!H231="","",收藏进度!H231)</f>
        <v>传说</v>
      </c>
      <c r="I231" s="53" t="str">
        <f>IF(收藏进度!I231="","",收藏进度!I231)</f>
        <v>随从</v>
      </c>
      <c r="J231" s="53" t="str">
        <f>IF(收藏进度!J231="","",收藏进度!J231)</f>
        <v/>
      </c>
      <c r="K231" s="53">
        <f>IF(收藏进度!K231="","",收藏进度!K231)</f>
        <v>3</v>
      </c>
      <c r="L231" s="53">
        <f>IF(收藏进度!L231="","",收藏进度!L231)</f>
        <v>2</v>
      </c>
      <c r="M231" s="53">
        <f>IF(收藏进度!M231="","",收藏进度!M231)</f>
        <v>2</v>
      </c>
      <c r="N231" s="54" t="str">
        <f>IF(收藏进度!N231="","",收藏进度!N231)</f>
        <v>连击：在本回合中，你每使用一张其他牌，便获得+2/+2。</v>
      </c>
    </row>
    <row r="232" spans="1:14" x14ac:dyDescent="0.15">
      <c r="A232" s="52" t="str">
        <f>IF(收藏进度!A232="","",收藏进度!A232)</f>
        <v>剑刃乱舞</v>
      </c>
      <c r="B232" s="52">
        <f>IF(收藏进度!B232="","",收藏进度!B232)</f>
        <v>1</v>
      </c>
      <c r="C232" s="52" t="str">
        <f t="shared" si="3"/>
        <v/>
      </c>
      <c r="D232" s="52" t="str">
        <f>IF(AND(COUNTIF(德鲁伊卡组!A:C,"# 2x ("&amp;K232&amp;") "&amp;A232)+COUNTIF(猎人卡组!A:C,"# 2x ("&amp;K232&amp;") "&amp;A232)+COUNTIF(法师卡组!A:C,"# 2x ("&amp;K232&amp;") "&amp;A232)+COUNTIF(圣骑士卡组!A:C,"# 2x ("&amp;K232&amp;") "&amp;A232)+COUNTIF(牧师卡组!A:C,"# 2x ("&amp;K232&amp;") "&amp;A232)+COUNTIF(潜行者卡组!A:C,"# 2x ("&amp;K232&amp;") "&amp;A232)+COUNTIF(萨满祭司卡组!A:C,"# 2x ("&amp;K232&amp;") "&amp;A232)+COUNTIF(术士卡组!A:C,"# 2x ("&amp;K232&amp;") "&amp;A232)+COUNTIF(战士卡组!A:C,"# 2x ("&amp;K232&amp;") "&amp;A232)=0,COUNTIF(单卡排行!A:J,A232)=0),IF(AND(COUNTIF(德鲁伊卡组!A:C,"# 1x ("&amp;K232&amp;") "&amp;A232)+COUNTIF(猎人卡组!A:C,"# 1x ("&amp;K232&amp;") "&amp;A232)+COUNTIF(法师卡组!A:C,"# 1x ("&amp;K232&amp;") "&amp;A232)+COUNTIF(圣骑士卡组!A:C,"# 1x ("&amp;K232&amp;") "&amp;A232)+COUNTIF(牧师卡组!A:C,"# 1x ("&amp;K232&amp;") "&amp;A232)+COUNTIF(潜行者卡组!A:C,"# 1x ("&amp;K232&amp;") "&amp;A232)+COUNTIF(萨满祭司卡组!A:C,"# 1x ("&amp;K232&amp;") "&amp;A232)+COUNTIF(术士卡组!A:C,"# 1x ("&amp;K232&amp;") "&amp;A232)+COUNTIF(战士卡组!A:C,"# 1x ("&amp;K232&amp;") "&amp;A232)=0,COUNTIF(单卡排行!A:J,A232&amp;"★")=0),"",1),2)</f>
        <v/>
      </c>
      <c r="E232" s="53" t="str">
        <f>IF(收藏进度!E232="","",收藏进度!E232)</f>
        <v>经典</v>
      </c>
      <c r="F232" s="53" t="str">
        <f>IF(收藏进度!F232="","",收藏进度!F232)</f>
        <v/>
      </c>
      <c r="G232" s="53" t="str">
        <f>IF(收藏进度!G232="","",收藏进度!G232)</f>
        <v>潜行者</v>
      </c>
      <c r="H232" s="53" t="str">
        <f>IF(收藏进度!H232="","",收藏进度!H232)</f>
        <v>稀有</v>
      </c>
      <c r="I232" s="53" t="str">
        <f>IF(收藏进度!I232="","",收藏进度!I232)</f>
        <v>法术</v>
      </c>
      <c r="J232" s="53" t="str">
        <f>IF(收藏进度!J232="","",收藏进度!J232)</f>
        <v/>
      </c>
      <c r="K232" s="53">
        <f>IF(收藏进度!K232="","",收藏进度!K232)</f>
        <v>4</v>
      </c>
      <c r="L232" s="53">
        <f>IF(收藏进度!L232="","",收藏进度!L232)</f>
        <v>0</v>
      </c>
      <c r="M232" s="53">
        <f>IF(收藏进度!M232="","",收藏进度!M232)</f>
        <v>0</v>
      </c>
      <c r="N232" s="54" t="str">
        <f>IF(收藏进度!N232="","",收藏进度!N232)</f>
        <v>摧毁你的武器，对所有敌方随从
造成等同于其攻击力的伤害。</v>
      </c>
    </row>
    <row r="233" spans="1:14" x14ac:dyDescent="0.15">
      <c r="A233" s="52" t="str">
        <f>IF(收藏进度!A233="","",收藏进度!A233)</f>
        <v>伪装大师</v>
      </c>
      <c r="B233" s="52">
        <f>IF(收藏进度!B233="","",收藏进度!B233)</f>
        <v>2</v>
      </c>
      <c r="C233" s="52" t="str">
        <f t="shared" si="3"/>
        <v/>
      </c>
      <c r="D233" s="52" t="str">
        <f>IF(AND(COUNTIF(德鲁伊卡组!A:C,"# 2x ("&amp;K233&amp;") "&amp;A233)+COUNTIF(猎人卡组!A:C,"# 2x ("&amp;K233&amp;") "&amp;A233)+COUNTIF(法师卡组!A:C,"# 2x ("&amp;K233&amp;") "&amp;A233)+COUNTIF(圣骑士卡组!A:C,"# 2x ("&amp;K233&amp;") "&amp;A233)+COUNTIF(牧师卡组!A:C,"# 2x ("&amp;K233&amp;") "&amp;A233)+COUNTIF(潜行者卡组!A:C,"# 2x ("&amp;K233&amp;") "&amp;A233)+COUNTIF(萨满祭司卡组!A:C,"# 2x ("&amp;K233&amp;") "&amp;A233)+COUNTIF(术士卡组!A:C,"# 2x ("&amp;K233&amp;") "&amp;A233)+COUNTIF(战士卡组!A:C,"# 2x ("&amp;K233&amp;") "&amp;A233)=0,COUNTIF(单卡排行!A:J,A233)=0),IF(AND(COUNTIF(德鲁伊卡组!A:C,"# 1x ("&amp;K233&amp;") "&amp;A233)+COUNTIF(猎人卡组!A:C,"# 1x ("&amp;K233&amp;") "&amp;A233)+COUNTIF(法师卡组!A:C,"# 1x ("&amp;K233&amp;") "&amp;A233)+COUNTIF(圣骑士卡组!A:C,"# 1x ("&amp;K233&amp;") "&amp;A233)+COUNTIF(牧师卡组!A:C,"# 1x ("&amp;K233&amp;") "&amp;A233)+COUNTIF(潜行者卡组!A:C,"# 1x ("&amp;K233&amp;") "&amp;A233)+COUNTIF(萨满祭司卡组!A:C,"# 1x ("&amp;K233&amp;") "&amp;A233)+COUNTIF(术士卡组!A:C,"# 1x ("&amp;K233&amp;") "&amp;A233)+COUNTIF(战士卡组!A:C,"# 1x ("&amp;K233&amp;") "&amp;A233)=0,COUNTIF(单卡排行!A:J,A233&amp;"★")=0),"",1),2)</f>
        <v/>
      </c>
      <c r="E233" s="53" t="str">
        <f>IF(收藏进度!E233="","",收藏进度!E233)</f>
        <v>经典</v>
      </c>
      <c r="F233" s="53" t="str">
        <f>IF(收藏进度!F233="","",收藏进度!F233)</f>
        <v/>
      </c>
      <c r="G233" s="53" t="str">
        <f>IF(收藏进度!G233="","",收藏进度!G233)</f>
        <v>潜行者</v>
      </c>
      <c r="H233" s="53" t="str">
        <f>IF(收藏进度!H233="","",收藏进度!H233)</f>
        <v>稀有</v>
      </c>
      <c r="I233" s="53" t="str">
        <f>IF(收藏进度!I233="","",收藏进度!I233)</f>
        <v>随从</v>
      </c>
      <c r="J233" s="53" t="str">
        <f>IF(收藏进度!J233="","",收藏进度!J233)</f>
        <v/>
      </c>
      <c r="K233" s="53">
        <f>IF(收藏进度!K233="","",收藏进度!K233)</f>
        <v>4</v>
      </c>
      <c r="L233" s="53">
        <f>IF(收藏进度!L233="","",收藏进度!L233)</f>
        <v>4</v>
      </c>
      <c r="M233" s="53">
        <f>IF(收藏进度!M233="","",收藏进度!M233)</f>
        <v>4</v>
      </c>
      <c r="N233" s="54" t="str">
        <f>IF(收藏进度!N233="","",收藏进度!N233)</f>
        <v>战吼：直到你的下个回合，使一个友方随从获得潜行。</v>
      </c>
    </row>
    <row r="234" spans="1:14" x14ac:dyDescent="0.15">
      <c r="A234" s="52" t="str">
        <f>IF(收藏进度!A234="","",收藏进度!A234)</f>
        <v>劫持者</v>
      </c>
      <c r="B234" s="52">
        <f>IF(收藏进度!B234="","",收藏进度!B234)</f>
        <v>2</v>
      </c>
      <c r="C234" s="52" t="str">
        <f t="shared" si="3"/>
        <v/>
      </c>
      <c r="D234" s="52" t="str">
        <f>IF(AND(COUNTIF(德鲁伊卡组!A:C,"# 2x ("&amp;K234&amp;") "&amp;A234)+COUNTIF(猎人卡组!A:C,"# 2x ("&amp;K234&amp;") "&amp;A234)+COUNTIF(法师卡组!A:C,"# 2x ("&amp;K234&amp;") "&amp;A234)+COUNTIF(圣骑士卡组!A:C,"# 2x ("&amp;K234&amp;") "&amp;A234)+COUNTIF(牧师卡组!A:C,"# 2x ("&amp;K234&amp;") "&amp;A234)+COUNTIF(潜行者卡组!A:C,"# 2x ("&amp;K234&amp;") "&amp;A234)+COUNTIF(萨满祭司卡组!A:C,"# 2x ("&amp;K234&amp;") "&amp;A234)+COUNTIF(术士卡组!A:C,"# 2x ("&amp;K234&amp;") "&amp;A234)+COUNTIF(战士卡组!A:C,"# 2x ("&amp;K234&amp;") "&amp;A234)=0,COUNTIF(单卡排行!A:J,A234)=0),IF(AND(COUNTIF(德鲁伊卡组!A:C,"# 1x ("&amp;K234&amp;") "&amp;A234)+COUNTIF(猎人卡组!A:C,"# 1x ("&amp;K234&amp;") "&amp;A234)+COUNTIF(法师卡组!A:C,"# 1x ("&amp;K234&amp;") "&amp;A234)+COUNTIF(圣骑士卡组!A:C,"# 1x ("&amp;K234&amp;") "&amp;A234)+COUNTIF(牧师卡组!A:C,"# 1x ("&amp;K234&amp;") "&amp;A234)+COUNTIF(潜行者卡组!A:C,"# 1x ("&amp;K234&amp;") "&amp;A234)+COUNTIF(萨满祭司卡组!A:C,"# 1x ("&amp;K234&amp;") "&amp;A234)+COUNTIF(术士卡组!A:C,"# 1x ("&amp;K234&amp;") "&amp;A234)+COUNTIF(战士卡组!A:C,"# 1x ("&amp;K234&amp;") "&amp;A234)=0,COUNTIF(单卡排行!A:J,A234&amp;"★")=0),"",1),2)</f>
        <v/>
      </c>
      <c r="E234" s="53" t="str">
        <f>IF(收藏进度!E234="","",收藏进度!E234)</f>
        <v>经典</v>
      </c>
      <c r="F234" s="53" t="str">
        <f>IF(收藏进度!F234="","",收藏进度!F234)</f>
        <v/>
      </c>
      <c r="G234" s="53" t="str">
        <f>IF(收藏进度!G234="","",收藏进度!G234)</f>
        <v>潜行者</v>
      </c>
      <c r="H234" s="53" t="str">
        <f>IF(收藏进度!H234="","",收藏进度!H234)</f>
        <v>史诗</v>
      </c>
      <c r="I234" s="53" t="str">
        <f>IF(收藏进度!I234="","",收藏进度!I234)</f>
        <v>随从</v>
      </c>
      <c r="J234" s="53" t="str">
        <f>IF(收藏进度!J234="","",收藏进度!J234)</f>
        <v/>
      </c>
      <c r="K234" s="53">
        <f>IF(收藏进度!K234="","",收藏进度!K234)</f>
        <v>6</v>
      </c>
      <c r="L234" s="53">
        <f>IF(收藏进度!L234="","",收藏进度!L234)</f>
        <v>5</v>
      </c>
      <c r="M234" s="53">
        <f>IF(收藏进度!M234="","",收藏进度!M234)</f>
        <v>3</v>
      </c>
      <c r="N234" s="54" t="str">
        <f>IF(收藏进度!N234="","",收藏进度!N234)</f>
        <v>连击：将一个随从移回其拥有者的手牌。</v>
      </c>
    </row>
    <row r="235" spans="1:14" x14ac:dyDescent="0.15">
      <c r="A235" s="52" t="str">
        <f>IF(收藏进度!A235="","",收藏进度!A235)</f>
        <v>叉状闪电</v>
      </c>
      <c r="B235" s="52">
        <f>IF(收藏进度!B235="","",收藏进度!B235)</f>
        <v>2</v>
      </c>
      <c r="C235" s="52" t="str">
        <f t="shared" si="3"/>
        <v/>
      </c>
      <c r="D235" s="52" t="str">
        <f>IF(AND(COUNTIF(德鲁伊卡组!A:C,"# 2x ("&amp;K235&amp;") "&amp;A235)+COUNTIF(猎人卡组!A:C,"# 2x ("&amp;K235&amp;") "&amp;A235)+COUNTIF(法师卡组!A:C,"# 2x ("&amp;K235&amp;") "&amp;A235)+COUNTIF(圣骑士卡组!A:C,"# 2x ("&amp;K235&amp;") "&amp;A235)+COUNTIF(牧师卡组!A:C,"# 2x ("&amp;K235&amp;") "&amp;A235)+COUNTIF(潜行者卡组!A:C,"# 2x ("&amp;K235&amp;") "&amp;A235)+COUNTIF(萨满祭司卡组!A:C,"# 2x ("&amp;K235&amp;") "&amp;A235)+COUNTIF(术士卡组!A:C,"# 2x ("&amp;K235&amp;") "&amp;A235)+COUNTIF(战士卡组!A:C,"# 2x ("&amp;K235&amp;") "&amp;A235)=0,COUNTIF(单卡排行!A:J,A235)=0),IF(AND(COUNTIF(德鲁伊卡组!A:C,"# 1x ("&amp;K235&amp;") "&amp;A235)+COUNTIF(猎人卡组!A:C,"# 1x ("&amp;K235&amp;") "&amp;A235)+COUNTIF(法师卡组!A:C,"# 1x ("&amp;K235&amp;") "&amp;A235)+COUNTIF(圣骑士卡组!A:C,"# 1x ("&amp;K235&amp;") "&amp;A235)+COUNTIF(牧师卡组!A:C,"# 1x ("&amp;K235&amp;") "&amp;A235)+COUNTIF(潜行者卡组!A:C,"# 1x ("&amp;K235&amp;") "&amp;A235)+COUNTIF(萨满祭司卡组!A:C,"# 1x ("&amp;K235&amp;") "&amp;A235)+COUNTIF(术士卡组!A:C,"# 1x ("&amp;K235&amp;") "&amp;A235)+COUNTIF(战士卡组!A:C,"# 1x ("&amp;K235&amp;") "&amp;A235)=0,COUNTIF(单卡排行!A:J,A235&amp;"★")=0),"",1),2)</f>
        <v/>
      </c>
      <c r="E235" s="53" t="str">
        <f>IF(收藏进度!E235="","",收藏进度!E235)</f>
        <v>经典</v>
      </c>
      <c r="F235" s="53" t="str">
        <f>IF(收藏进度!F235="","",收藏进度!F235)</f>
        <v/>
      </c>
      <c r="G235" s="53" t="str">
        <f>IF(收藏进度!G235="","",收藏进度!G235)</f>
        <v>萨满祭司</v>
      </c>
      <c r="H235" s="53" t="str">
        <f>IF(收藏进度!H235="","",收藏进度!H235)</f>
        <v>普通</v>
      </c>
      <c r="I235" s="53" t="str">
        <f>IF(收藏进度!I235="","",收藏进度!I235)</f>
        <v>法术</v>
      </c>
      <c r="J235" s="53" t="str">
        <f>IF(收藏进度!J235="","",收藏进度!J235)</f>
        <v/>
      </c>
      <c r="K235" s="53">
        <f>IF(收藏进度!K235="","",收藏进度!K235)</f>
        <v>1</v>
      </c>
      <c r="L235" s="53">
        <f>IF(收藏进度!L235="","",收藏进度!L235)</f>
        <v>0</v>
      </c>
      <c r="M235" s="53">
        <f>IF(收藏进度!M235="","",收藏进度!M235)</f>
        <v>0</v>
      </c>
      <c r="N235" s="54" t="str">
        <f>IF(收藏进度!N235="","",收藏进度!N235)</f>
        <v>对两个随机敌方随从造成2点伤害，过载：（2）</v>
      </c>
    </row>
    <row r="236" spans="1:14" x14ac:dyDescent="0.15">
      <c r="A236" s="52" t="str">
        <f>IF(收藏进度!A236="","",收藏进度!A236)</f>
        <v>尘魔</v>
      </c>
      <c r="B236" s="52">
        <f>IF(收藏进度!B236="","",收藏进度!B236)</f>
        <v>2</v>
      </c>
      <c r="C236" s="52" t="str">
        <f t="shared" si="3"/>
        <v/>
      </c>
      <c r="D236" s="52" t="str">
        <f>IF(AND(COUNTIF(德鲁伊卡组!A:C,"# 2x ("&amp;K236&amp;") "&amp;A236)+COUNTIF(猎人卡组!A:C,"# 2x ("&amp;K236&amp;") "&amp;A236)+COUNTIF(法师卡组!A:C,"# 2x ("&amp;K236&amp;") "&amp;A236)+COUNTIF(圣骑士卡组!A:C,"# 2x ("&amp;K236&amp;") "&amp;A236)+COUNTIF(牧师卡组!A:C,"# 2x ("&amp;K236&amp;") "&amp;A236)+COUNTIF(潜行者卡组!A:C,"# 2x ("&amp;K236&amp;") "&amp;A236)+COUNTIF(萨满祭司卡组!A:C,"# 2x ("&amp;K236&amp;") "&amp;A236)+COUNTIF(术士卡组!A:C,"# 2x ("&amp;K236&amp;") "&amp;A236)+COUNTIF(战士卡组!A:C,"# 2x ("&amp;K236&amp;") "&amp;A236)=0,COUNTIF(单卡排行!A:J,A236)=0),IF(AND(COUNTIF(德鲁伊卡组!A:C,"# 1x ("&amp;K236&amp;") "&amp;A236)+COUNTIF(猎人卡组!A:C,"# 1x ("&amp;K236&amp;") "&amp;A236)+COUNTIF(法师卡组!A:C,"# 1x ("&amp;K236&amp;") "&amp;A236)+COUNTIF(圣骑士卡组!A:C,"# 1x ("&amp;K236&amp;") "&amp;A236)+COUNTIF(牧师卡组!A:C,"# 1x ("&amp;K236&amp;") "&amp;A236)+COUNTIF(潜行者卡组!A:C,"# 1x ("&amp;K236&amp;") "&amp;A236)+COUNTIF(萨满祭司卡组!A:C,"# 1x ("&amp;K236&amp;") "&amp;A236)+COUNTIF(术士卡组!A:C,"# 1x ("&amp;K236&amp;") "&amp;A236)+COUNTIF(战士卡组!A:C,"# 1x ("&amp;K236&amp;") "&amp;A236)=0,COUNTIF(单卡排行!A:J,A236&amp;"★")=0),"",1),2)</f>
        <v/>
      </c>
      <c r="E236" s="53" t="str">
        <f>IF(收藏进度!E236="","",收藏进度!E236)</f>
        <v>经典</v>
      </c>
      <c r="F236" s="53" t="str">
        <f>IF(收藏进度!F236="","",收藏进度!F236)</f>
        <v/>
      </c>
      <c r="G236" s="53" t="str">
        <f>IF(收藏进度!G236="","",收藏进度!G236)</f>
        <v>萨满祭司</v>
      </c>
      <c r="H236" s="53" t="str">
        <f>IF(收藏进度!H236="","",收藏进度!H236)</f>
        <v>普通</v>
      </c>
      <c r="I236" s="53" t="str">
        <f>IF(收藏进度!I236="","",收藏进度!I236)</f>
        <v>随从</v>
      </c>
      <c r="J236" s="53" t="str">
        <f>IF(收藏进度!J236="","",收藏进度!J236)</f>
        <v>元素</v>
      </c>
      <c r="K236" s="53">
        <f>IF(收藏进度!K236="","",收藏进度!K236)</f>
        <v>1</v>
      </c>
      <c r="L236" s="53">
        <f>IF(收藏进度!L236="","",收藏进度!L236)</f>
        <v>3</v>
      </c>
      <c r="M236" s="53">
        <f>IF(收藏进度!M236="","",收藏进度!M236)</f>
        <v>1</v>
      </c>
      <c r="N236" s="54" t="str">
        <f>IF(收藏进度!N236="","",收藏进度!N236)</f>
        <v>风怒，过载：（2）</v>
      </c>
    </row>
    <row r="237" spans="1:14" x14ac:dyDescent="0.15">
      <c r="A237" s="52" t="str">
        <f>IF(收藏进度!A237="","",收藏进度!A237)</f>
        <v>大地震击</v>
      </c>
      <c r="B237" s="52">
        <f>IF(收藏进度!B237="","",收藏进度!B237)</f>
        <v>2</v>
      </c>
      <c r="C237" s="52" t="str">
        <f t="shared" si="3"/>
        <v/>
      </c>
      <c r="D237" s="52">
        <f>IF(AND(COUNTIF(德鲁伊卡组!A:C,"# 2x ("&amp;K237&amp;") "&amp;A237)+COUNTIF(猎人卡组!A:C,"# 2x ("&amp;K237&amp;") "&amp;A237)+COUNTIF(法师卡组!A:C,"# 2x ("&amp;K237&amp;") "&amp;A237)+COUNTIF(圣骑士卡组!A:C,"# 2x ("&amp;K237&amp;") "&amp;A237)+COUNTIF(牧师卡组!A:C,"# 2x ("&amp;K237&amp;") "&amp;A237)+COUNTIF(潜行者卡组!A:C,"# 2x ("&amp;K237&amp;") "&amp;A237)+COUNTIF(萨满祭司卡组!A:C,"# 2x ("&amp;K237&amp;") "&amp;A237)+COUNTIF(术士卡组!A:C,"# 2x ("&amp;K237&amp;") "&amp;A237)+COUNTIF(战士卡组!A:C,"# 2x ("&amp;K237&amp;") "&amp;A237)=0,COUNTIF(单卡排行!A:J,A237)=0),IF(AND(COUNTIF(德鲁伊卡组!A:C,"# 1x ("&amp;K237&amp;") "&amp;A237)+COUNTIF(猎人卡组!A:C,"# 1x ("&amp;K237&amp;") "&amp;A237)+COUNTIF(法师卡组!A:C,"# 1x ("&amp;K237&amp;") "&amp;A237)+COUNTIF(圣骑士卡组!A:C,"# 1x ("&amp;K237&amp;") "&amp;A237)+COUNTIF(牧师卡组!A:C,"# 1x ("&amp;K237&amp;") "&amp;A237)+COUNTIF(潜行者卡组!A:C,"# 1x ("&amp;K237&amp;") "&amp;A237)+COUNTIF(萨满祭司卡组!A:C,"# 1x ("&amp;K237&amp;") "&amp;A237)+COUNTIF(术士卡组!A:C,"# 1x ("&amp;K237&amp;") "&amp;A237)+COUNTIF(战士卡组!A:C,"# 1x ("&amp;K237&amp;") "&amp;A237)=0,COUNTIF(单卡排行!A:J,A237&amp;"★")=0),"",1),2)</f>
        <v>2</v>
      </c>
      <c r="E237" s="53" t="str">
        <f>IF(收藏进度!E237="","",收藏进度!E237)</f>
        <v>经典</v>
      </c>
      <c r="F237" s="53" t="str">
        <f>IF(收藏进度!F237="","",收藏进度!F237)</f>
        <v/>
      </c>
      <c r="G237" s="53" t="str">
        <f>IF(收藏进度!G237="","",收藏进度!G237)</f>
        <v>萨满祭司</v>
      </c>
      <c r="H237" s="53" t="str">
        <f>IF(收藏进度!H237="","",收藏进度!H237)</f>
        <v>普通</v>
      </c>
      <c r="I237" s="53" t="str">
        <f>IF(收藏进度!I237="","",收藏进度!I237)</f>
        <v>法术</v>
      </c>
      <c r="J237" s="53" t="str">
        <f>IF(收藏进度!J237="","",收藏进度!J237)</f>
        <v/>
      </c>
      <c r="K237" s="53">
        <f>IF(收藏进度!K237="","",收藏进度!K237)</f>
        <v>1</v>
      </c>
      <c r="L237" s="53">
        <f>IF(收藏进度!L237="","",收藏进度!L237)</f>
        <v>0</v>
      </c>
      <c r="M237" s="53">
        <f>IF(收藏进度!M237="","",收藏进度!M237)</f>
        <v>0</v>
      </c>
      <c r="N237" s="54" t="str">
        <f>IF(收藏进度!N237="","",收藏进度!N237)</f>
        <v>沉默一个随从，然后对其造成1点伤害。</v>
      </c>
    </row>
    <row r="238" spans="1:14" x14ac:dyDescent="0.15">
      <c r="A238" s="52" t="str">
        <f>IF(收藏进度!A238="","",收藏进度!A238)</f>
        <v>闪电箭</v>
      </c>
      <c r="B238" s="52">
        <f>IF(收藏进度!B238="","",收藏进度!B238)</f>
        <v>2</v>
      </c>
      <c r="C238" s="52" t="str">
        <f t="shared" si="3"/>
        <v/>
      </c>
      <c r="D238" s="52">
        <f>IF(AND(COUNTIF(德鲁伊卡组!A:C,"# 2x ("&amp;K238&amp;") "&amp;A238)+COUNTIF(猎人卡组!A:C,"# 2x ("&amp;K238&amp;") "&amp;A238)+COUNTIF(法师卡组!A:C,"# 2x ("&amp;K238&amp;") "&amp;A238)+COUNTIF(圣骑士卡组!A:C,"# 2x ("&amp;K238&amp;") "&amp;A238)+COUNTIF(牧师卡组!A:C,"# 2x ("&amp;K238&amp;") "&amp;A238)+COUNTIF(潜行者卡组!A:C,"# 2x ("&amp;K238&amp;") "&amp;A238)+COUNTIF(萨满祭司卡组!A:C,"# 2x ("&amp;K238&amp;") "&amp;A238)+COUNTIF(术士卡组!A:C,"# 2x ("&amp;K238&amp;") "&amp;A238)+COUNTIF(战士卡组!A:C,"# 2x ("&amp;K238&amp;") "&amp;A238)=0,COUNTIF(单卡排行!A:J,A238)=0),IF(AND(COUNTIF(德鲁伊卡组!A:C,"# 1x ("&amp;K238&amp;") "&amp;A238)+COUNTIF(猎人卡组!A:C,"# 1x ("&amp;K238&amp;") "&amp;A238)+COUNTIF(法师卡组!A:C,"# 1x ("&amp;K238&amp;") "&amp;A238)+COUNTIF(圣骑士卡组!A:C,"# 1x ("&amp;K238&amp;") "&amp;A238)+COUNTIF(牧师卡组!A:C,"# 1x ("&amp;K238&amp;") "&amp;A238)+COUNTIF(潜行者卡组!A:C,"# 1x ("&amp;K238&amp;") "&amp;A238)+COUNTIF(萨满祭司卡组!A:C,"# 1x ("&amp;K238&amp;") "&amp;A238)+COUNTIF(术士卡组!A:C,"# 1x ("&amp;K238&amp;") "&amp;A238)+COUNTIF(战士卡组!A:C,"# 1x ("&amp;K238&amp;") "&amp;A238)=0,COUNTIF(单卡排行!A:J,A238&amp;"★")=0),"",1),2)</f>
        <v>2</v>
      </c>
      <c r="E238" s="53" t="str">
        <f>IF(收藏进度!E238="","",收藏进度!E238)</f>
        <v>经典</v>
      </c>
      <c r="F238" s="53" t="str">
        <f>IF(收藏进度!F238="","",收藏进度!F238)</f>
        <v/>
      </c>
      <c r="G238" s="53" t="str">
        <f>IF(收藏进度!G238="","",收藏进度!G238)</f>
        <v>萨满祭司</v>
      </c>
      <c r="H238" s="53" t="str">
        <f>IF(收藏进度!H238="","",收藏进度!H238)</f>
        <v>普通</v>
      </c>
      <c r="I238" s="53" t="str">
        <f>IF(收藏进度!I238="","",收藏进度!I238)</f>
        <v>法术</v>
      </c>
      <c r="J238" s="53" t="str">
        <f>IF(收藏进度!J238="","",收藏进度!J238)</f>
        <v/>
      </c>
      <c r="K238" s="53">
        <f>IF(收藏进度!K238="","",收藏进度!K238)</f>
        <v>1</v>
      </c>
      <c r="L238" s="53">
        <f>IF(收藏进度!L238="","",收藏进度!L238)</f>
        <v>0</v>
      </c>
      <c r="M238" s="53">
        <f>IF(收藏进度!M238="","",收藏进度!M238)</f>
        <v>0</v>
      </c>
      <c r="N238" s="54" t="str">
        <f>IF(收藏进度!N238="","",收藏进度!N238)</f>
        <v>造成3点伤害，过载：（1）</v>
      </c>
    </row>
    <row r="239" spans="1:14" x14ac:dyDescent="0.15">
      <c r="A239" s="52" t="str">
        <f>IF(收藏进度!A239="","",收藏进度!A239)</f>
        <v>雷铸战斧</v>
      </c>
      <c r="B239" s="52">
        <f>IF(收藏进度!B239="","",收藏进度!B239)</f>
        <v>2</v>
      </c>
      <c r="C239" s="52" t="str">
        <f t="shared" si="3"/>
        <v/>
      </c>
      <c r="D239" s="52" t="str">
        <f>IF(AND(COUNTIF(德鲁伊卡组!A:C,"# 2x ("&amp;K239&amp;") "&amp;A239)+COUNTIF(猎人卡组!A:C,"# 2x ("&amp;K239&amp;") "&amp;A239)+COUNTIF(法师卡组!A:C,"# 2x ("&amp;K239&amp;") "&amp;A239)+COUNTIF(圣骑士卡组!A:C,"# 2x ("&amp;K239&amp;") "&amp;A239)+COUNTIF(牧师卡组!A:C,"# 2x ("&amp;K239&amp;") "&amp;A239)+COUNTIF(潜行者卡组!A:C,"# 2x ("&amp;K239&amp;") "&amp;A239)+COUNTIF(萨满祭司卡组!A:C,"# 2x ("&amp;K239&amp;") "&amp;A239)+COUNTIF(术士卡组!A:C,"# 2x ("&amp;K239&amp;") "&amp;A239)+COUNTIF(战士卡组!A:C,"# 2x ("&amp;K239&amp;") "&amp;A239)=0,COUNTIF(单卡排行!A:J,A239)=0),IF(AND(COUNTIF(德鲁伊卡组!A:C,"# 1x ("&amp;K239&amp;") "&amp;A239)+COUNTIF(猎人卡组!A:C,"# 1x ("&amp;K239&amp;") "&amp;A239)+COUNTIF(法师卡组!A:C,"# 1x ("&amp;K239&amp;") "&amp;A239)+COUNTIF(圣骑士卡组!A:C,"# 1x ("&amp;K239&amp;") "&amp;A239)+COUNTIF(牧师卡组!A:C,"# 1x ("&amp;K239&amp;") "&amp;A239)+COUNTIF(潜行者卡组!A:C,"# 1x ("&amp;K239&amp;") "&amp;A239)+COUNTIF(萨满祭司卡组!A:C,"# 1x ("&amp;K239&amp;") "&amp;A239)+COUNTIF(术士卡组!A:C,"# 1x ("&amp;K239&amp;") "&amp;A239)+COUNTIF(战士卡组!A:C,"# 1x ("&amp;K239&amp;") "&amp;A239)=0,COUNTIF(单卡排行!A:J,A239&amp;"★")=0),"",1),2)</f>
        <v/>
      </c>
      <c r="E239" s="53" t="str">
        <f>IF(收藏进度!E239="","",收藏进度!E239)</f>
        <v>经典</v>
      </c>
      <c r="F239" s="53" t="str">
        <f>IF(收藏进度!F239="","",收藏进度!F239)</f>
        <v/>
      </c>
      <c r="G239" s="53" t="str">
        <f>IF(收藏进度!G239="","",收藏进度!G239)</f>
        <v>萨满祭司</v>
      </c>
      <c r="H239" s="53" t="str">
        <f>IF(收藏进度!H239="","",收藏进度!H239)</f>
        <v>普通</v>
      </c>
      <c r="I239" s="53" t="str">
        <f>IF(收藏进度!I239="","",收藏进度!I239)</f>
        <v>武器</v>
      </c>
      <c r="J239" s="53" t="str">
        <f>IF(收藏进度!J239="","",收藏进度!J239)</f>
        <v/>
      </c>
      <c r="K239" s="53">
        <f>IF(收藏进度!K239="","",收藏进度!K239)</f>
        <v>2</v>
      </c>
      <c r="L239" s="53">
        <f>IF(收藏进度!L239="","",收藏进度!L239)</f>
        <v>2</v>
      </c>
      <c r="M239" s="53">
        <f>IF(收藏进度!M239="","",收藏进度!M239)</f>
        <v>0</v>
      </c>
      <c r="N239" s="54" t="str">
        <f>IF(收藏进度!N239="","",收藏进度!N239)</f>
        <v>过载：（1）</v>
      </c>
    </row>
    <row r="240" spans="1:14" x14ac:dyDescent="0.15">
      <c r="A240" s="52" t="str">
        <f>IF(收藏进度!A240="","",收藏进度!A240)</f>
        <v>先祖之魂</v>
      </c>
      <c r="B240" s="52">
        <f>IF(收藏进度!B240="","",收藏进度!B240)</f>
        <v>2</v>
      </c>
      <c r="C240" s="52" t="str">
        <f t="shared" si="3"/>
        <v/>
      </c>
      <c r="D240" s="52" t="str">
        <f>IF(AND(COUNTIF(德鲁伊卡组!A:C,"# 2x ("&amp;K240&amp;") "&amp;A240)+COUNTIF(猎人卡组!A:C,"# 2x ("&amp;K240&amp;") "&amp;A240)+COUNTIF(法师卡组!A:C,"# 2x ("&amp;K240&amp;") "&amp;A240)+COUNTIF(圣骑士卡组!A:C,"# 2x ("&amp;K240&amp;") "&amp;A240)+COUNTIF(牧师卡组!A:C,"# 2x ("&amp;K240&amp;") "&amp;A240)+COUNTIF(潜行者卡组!A:C,"# 2x ("&amp;K240&amp;") "&amp;A240)+COUNTIF(萨满祭司卡组!A:C,"# 2x ("&amp;K240&amp;") "&amp;A240)+COUNTIF(术士卡组!A:C,"# 2x ("&amp;K240&amp;") "&amp;A240)+COUNTIF(战士卡组!A:C,"# 2x ("&amp;K240&amp;") "&amp;A240)=0,COUNTIF(单卡排行!A:J,A240)=0),IF(AND(COUNTIF(德鲁伊卡组!A:C,"# 1x ("&amp;K240&amp;") "&amp;A240)+COUNTIF(猎人卡组!A:C,"# 1x ("&amp;K240&amp;") "&amp;A240)+COUNTIF(法师卡组!A:C,"# 1x ("&amp;K240&amp;") "&amp;A240)+COUNTIF(圣骑士卡组!A:C,"# 1x ("&amp;K240&amp;") "&amp;A240)+COUNTIF(牧师卡组!A:C,"# 1x ("&amp;K240&amp;") "&amp;A240)+COUNTIF(潜行者卡组!A:C,"# 1x ("&amp;K240&amp;") "&amp;A240)+COUNTIF(萨满祭司卡组!A:C,"# 1x ("&amp;K240&amp;") "&amp;A240)+COUNTIF(术士卡组!A:C,"# 1x ("&amp;K240&amp;") "&amp;A240)+COUNTIF(战士卡组!A:C,"# 1x ("&amp;K240&amp;") "&amp;A240)=0,COUNTIF(单卡排行!A:J,A240&amp;"★")=0),"",1),2)</f>
        <v/>
      </c>
      <c r="E240" s="53" t="str">
        <f>IF(收藏进度!E240="","",收藏进度!E240)</f>
        <v>经典</v>
      </c>
      <c r="F240" s="53" t="str">
        <f>IF(收藏进度!F240="","",收藏进度!F240)</f>
        <v/>
      </c>
      <c r="G240" s="53" t="str">
        <f>IF(收藏进度!G240="","",收藏进度!G240)</f>
        <v>萨满祭司</v>
      </c>
      <c r="H240" s="53" t="str">
        <f>IF(收藏进度!H240="","",收藏进度!H240)</f>
        <v>稀有</v>
      </c>
      <c r="I240" s="53" t="str">
        <f>IF(收藏进度!I240="","",收藏进度!I240)</f>
        <v>法术</v>
      </c>
      <c r="J240" s="53" t="str">
        <f>IF(收藏进度!J240="","",收藏进度!J240)</f>
        <v/>
      </c>
      <c r="K240" s="53">
        <f>IF(收藏进度!K240="","",收藏进度!K240)</f>
        <v>2</v>
      </c>
      <c r="L240" s="53">
        <f>IF(收藏进度!L240="","",收藏进度!L240)</f>
        <v>0</v>
      </c>
      <c r="M240" s="53">
        <f>IF(收藏进度!M240="","",收藏进度!M240)</f>
        <v>0</v>
      </c>
      <c r="N240" s="54" t="str">
        <f>IF(收藏进度!N240="","",收藏进度!N240)</f>
        <v>使一个随从获得“亡语：再次召唤该随从。”</v>
      </c>
    </row>
    <row r="241" spans="1:14" x14ac:dyDescent="0.15">
      <c r="A241" s="52" t="str">
        <f>IF(收藏进度!A241="","",收藏进度!A241)</f>
        <v>无羁元素</v>
      </c>
      <c r="B241" s="52">
        <f>IF(收藏进度!B241="","",收藏进度!B241)</f>
        <v>2</v>
      </c>
      <c r="C241" s="52" t="str">
        <f t="shared" si="3"/>
        <v/>
      </c>
      <c r="D241" s="52" t="str">
        <f>IF(AND(COUNTIF(德鲁伊卡组!A:C,"# 2x ("&amp;K241&amp;") "&amp;A241)+COUNTIF(猎人卡组!A:C,"# 2x ("&amp;K241&amp;") "&amp;A241)+COUNTIF(法师卡组!A:C,"# 2x ("&amp;K241&amp;") "&amp;A241)+COUNTIF(圣骑士卡组!A:C,"# 2x ("&amp;K241&amp;") "&amp;A241)+COUNTIF(牧师卡组!A:C,"# 2x ("&amp;K241&amp;") "&amp;A241)+COUNTIF(潜行者卡组!A:C,"# 2x ("&amp;K241&amp;") "&amp;A241)+COUNTIF(萨满祭司卡组!A:C,"# 2x ("&amp;K241&amp;") "&amp;A241)+COUNTIF(术士卡组!A:C,"# 2x ("&amp;K241&amp;") "&amp;A241)+COUNTIF(战士卡组!A:C,"# 2x ("&amp;K241&amp;") "&amp;A241)=0,COUNTIF(单卡排行!A:J,A241)=0),IF(AND(COUNTIF(德鲁伊卡组!A:C,"# 1x ("&amp;K241&amp;") "&amp;A241)+COUNTIF(猎人卡组!A:C,"# 1x ("&amp;K241&amp;") "&amp;A241)+COUNTIF(法师卡组!A:C,"# 1x ("&amp;K241&amp;") "&amp;A241)+COUNTIF(圣骑士卡组!A:C,"# 1x ("&amp;K241&amp;") "&amp;A241)+COUNTIF(牧师卡组!A:C,"# 1x ("&amp;K241&amp;") "&amp;A241)+COUNTIF(潜行者卡组!A:C,"# 1x ("&amp;K241&amp;") "&amp;A241)+COUNTIF(萨满祭司卡组!A:C,"# 1x ("&amp;K241&amp;") "&amp;A241)+COUNTIF(术士卡组!A:C,"# 1x ("&amp;K241&amp;") "&amp;A241)+COUNTIF(战士卡组!A:C,"# 1x ("&amp;K241&amp;") "&amp;A241)=0,COUNTIF(单卡排行!A:J,A241&amp;"★")=0),"",1),2)</f>
        <v/>
      </c>
      <c r="E241" s="53" t="str">
        <f>IF(收藏进度!E241="","",收藏进度!E241)</f>
        <v>经典</v>
      </c>
      <c r="F241" s="53" t="str">
        <f>IF(收藏进度!F241="","",收藏进度!F241)</f>
        <v/>
      </c>
      <c r="G241" s="53" t="str">
        <f>IF(收藏进度!G241="","",收藏进度!G241)</f>
        <v>萨满祭司</v>
      </c>
      <c r="H241" s="53" t="str">
        <f>IF(收藏进度!H241="","",收藏进度!H241)</f>
        <v>普通</v>
      </c>
      <c r="I241" s="53" t="str">
        <f>IF(收藏进度!I241="","",收藏进度!I241)</f>
        <v>随从</v>
      </c>
      <c r="J241" s="53" t="str">
        <f>IF(收藏进度!J241="","",收藏进度!J241)</f>
        <v>元素</v>
      </c>
      <c r="K241" s="53">
        <f>IF(收藏进度!K241="","",收藏进度!K241)</f>
        <v>3</v>
      </c>
      <c r="L241" s="53">
        <f>IF(收藏进度!L241="","",收藏进度!L241)</f>
        <v>2</v>
      </c>
      <c r="M241" s="53">
        <f>IF(收藏进度!M241="","",收藏进度!M241)</f>
        <v>4</v>
      </c>
      <c r="N241" s="54" t="str">
        <f>IF(收藏进度!N241="","",收藏进度!N241)</f>
        <v>每当你使用一张具有过载的牌，便获得+1/+1。</v>
      </c>
    </row>
    <row r="242" spans="1:14" x14ac:dyDescent="0.15">
      <c r="A242" s="52" t="str">
        <f>IF(收藏进度!A242="","",收藏进度!A242)</f>
        <v>法力之潮图腾</v>
      </c>
      <c r="B242" s="52">
        <f>IF(收藏进度!B242="","",收藏进度!B242)</f>
        <v>2</v>
      </c>
      <c r="C242" s="52" t="str">
        <f t="shared" si="3"/>
        <v/>
      </c>
      <c r="D242" s="52">
        <f>IF(AND(COUNTIF(德鲁伊卡组!A:C,"# 2x ("&amp;K242&amp;") "&amp;A242)+COUNTIF(猎人卡组!A:C,"# 2x ("&amp;K242&amp;") "&amp;A242)+COUNTIF(法师卡组!A:C,"# 2x ("&amp;K242&amp;") "&amp;A242)+COUNTIF(圣骑士卡组!A:C,"# 2x ("&amp;K242&amp;") "&amp;A242)+COUNTIF(牧师卡组!A:C,"# 2x ("&amp;K242&amp;") "&amp;A242)+COUNTIF(潜行者卡组!A:C,"# 2x ("&amp;K242&amp;") "&amp;A242)+COUNTIF(萨满祭司卡组!A:C,"# 2x ("&amp;K242&amp;") "&amp;A242)+COUNTIF(术士卡组!A:C,"# 2x ("&amp;K242&amp;") "&amp;A242)+COUNTIF(战士卡组!A:C,"# 2x ("&amp;K242&amp;") "&amp;A242)=0,COUNTIF(单卡排行!A:J,A242)=0),IF(AND(COUNTIF(德鲁伊卡组!A:C,"# 1x ("&amp;K242&amp;") "&amp;A242)+COUNTIF(猎人卡组!A:C,"# 1x ("&amp;K242&amp;") "&amp;A242)+COUNTIF(法师卡组!A:C,"# 1x ("&amp;K242&amp;") "&amp;A242)+COUNTIF(圣骑士卡组!A:C,"# 1x ("&amp;K242&amp;") "&amp;A242)+COUNTIF(牧师卡组!A:C,"# 1x ("&amp;K242&amp;") "&amp;A242)+COUNTIF(潜行者卡组!A:C,"# 1x ("&amp;K242&amp;") "&amp;A242)+COUNTIF(萨满祭司卡组!A:C,"# 1x ("&amp;K242&amp;") "&amp;A242)+COUNTIF(术士卡组!A:C,"# 1x ("&amp;K242&amp;") "&amp;A242)+COUNTIF(战士卡组!A:C,"# 1x ("&amp;K242&amp;") "&amp;A242)=0,COUNTIF(单卡排行!A:J,A242&amp;"★")=0),"",1),2)</f>
        <v>2</v>
      </c>
      <c r="E242" s="53" t="str">
        <f>IF(收藏进度!E242="","",收藏进度!E242)</f>
        <v>经典</v>
      </c>
      <c r="F242" s="53" t="str">
        <f>IF(收藏进度!F242="","",收藏进度!F242)</f>
        <v/>
      </c>
      <c r="G242" s="53" t="str">
        <f>IF(收藏进度!G242="","",收藏进度!G242)</f>
        <v>萨满祭司</v>
      </c>
      <c r="H242" s="53" t="str">
        <f>IF(收藏进度!H242="","",收藏进度!H242)</f>
        <v>稀有</v>
      </c>
      <c r="I242" s="53" t="str">
        <f>IF(收藏进度!I242="","",收藏进度!I242)</f>
        <v>随从</v>
      </c>
      <c r="J242" s="53" t="str">
        <f>IF(收藏进度!J242="","",收藏进度!J242)</f>
        <v>图腾</v>
      </c>
      <c r="K242" s="53">
        <f>IF(收藏进度!K242="","",收藏进度!K242)</f>
        <v>3</v>
      </c>
      <c r="L242" s="53">
        <f>IF(收藏进度!L242="","",收藏进度!L242)</f>
        <v>0</v>
      </c>
      <c r="M242" s="53">
        <f>IF(收藏进度!M242="","",收藏进度!M242)</f>
        <v>3</v>
      </c>
      <c r="N242" s="54" t="str">
        <f>IF(收藏进度!N242="","",收藏进度!N242)</f>
        <v>在你的回合结束时，抽一张牌。</v>
      </c>
    </row>
    <row r="243" spans="1:14" x14ac:dyDescent="0.15">
      <c r="A243" s="52" t="str">
        <f>IF(收藏进度!A243="","",收藏进度!A243)</f>
        <v>熔岩爆裂</v>
      </c>
      <c r="B243" s="52">
        <f>IF(收藏进度!B243="","",收藏进度!B243)</f>
        <v>2</v>
      </c>
      <c r="C243" s="52" t="str">
        <f t="shared" si="3"/>
        <v/>
      </c>
      <c r="D243" s="52" t="str">
        <f>IF(AND(COUNTIF(德鲁伊卡组!A:C,"# 2x ("&amp;K243&amp;") "&amp;A243)+COUNTIF(猎人卡组!A:C,"# 2x ("&amp;K243&amp;") "&amp;A243)+COUNTIF(法师卡组!A:C,"# 2x ("&amp;K243&amp;") "&amp;A243)+COUNTIF(圣骑士卡组!A:C,"# 2x ("&amp;K243&amp;") "&amp;A243)+COUNTIF(牧师卡组!A:C,"# 2x ("&amp;K243&amp;") "&amp;A243)+COUNTIF(潜行者卡组!A:C,"# 2x ("&amp;K243&amp;") "&amp;A243)+COUNTIF(萨满祭司卡组!A:C,"# 2x ("&amp;K243&amp;") "&amp;A243)+COUNTIF(术士卡组!A:C,"# 2x ("&amp;K243&amp;") "&amp;A243)+COUNTIF(战士卡组!A:C,"# 2x ("&amp;K243&amp;") "&amp;A243)=0,COUNTIF(单卡排行!A:J,A243)=0),IF(AND(COUNTIF(德鲁伊卡组!A:C,"# 1x ("&amp;K243&amp;") "&amp;A243)+COUNTIF(猎人卡组!A:C,"# 1x ("&amp;K243&amp;") "&amp;A243)+COUNTIF(法师卡组!A:C,"# 1x ("&amp;K243&amp;") "&amp;A243)+COUNTIF(圣骑士卡组!A:C,"# 1x ("&amp;K243&amp;") "&amp;A243)+COUNTIF(牧师卡组!A:C,"# 1x ("&amp;K243&amp;") "&amp;A243)+COUNTIF(潜行者卡组!A:C,"# 1x ("&amp;K243&amp;") "&amp;A243)+COUNTIF(萨满祭司卡组!A:C,"# 1x ("&amp;K243&amp;") "&amp;A243)+COUNTIF(术士卡组!A:C,"# 1x ("&amp;K243&amp;") "&amp;A243)+COUNTIF(战士卡组!A:C,"# 1x ("&amp;K243&amp;") "&amp;A243)=0,COUNTIF(单卡排行!A:J,A243&amp;"★")=0),"",1),2)</f>
        <v/>
      </c>
      <c r="E243" s="53" t="str">
        <f>IF(收藏进度!E243="","",收藏进度!E243)</f>
        <v>经典</v>
      </c>
      <c r="F243" s="53" t="str">
        <f>IF(收藏进度!F243="","",收藏进度!F243)</f>
        <v/>
      </c>
      <c r="G243" s="53" t="str">
        <f>IF(收藏进度!G243="","",收藏进度!G243)</f>
        <v>萨满祭司</v>
      </c>
      <c r="H243" s="53" t="str">
        <f>IF(收藏进度!H243="","",收藏进度!H243)</f>
        <v>稀有</v>
      </c>
      <c r="I243" s="53" t="str">
        <f>IF(收藏进度!I243="","",收藏进度!I243)</f>
        <v>法术</v>
      </c>
      <c r="J243" s="53" t="str">
        <f>IF(收藏进度!J243="","",收藏进度!J243)</f>
        <v/>
      </c>
      <c r="K243" s="53">
        <f>IF(收藏进度!K243="","",收藏进度!K243)</f>
        <v>3</v>
      </c>
      <c r="L243" s="53">
        <f>IF(收藏进度!L243="","",收藏进度!L243)</f>
        <v>0</v>
      </c>
      <c r="M243" s="53">
        <f>IF(收藏进度!M243="","",收藏进度!M243)</f>
        <v>0</v>
      </c>
      <c r="N243" s="54" t="str">
        <f>IF(收藏进度!N243="","",收藏进度!N243)</f>
        <v>造成5点伤害，过载：（2）</v>
      </c>
    </row>
    <row r="244" spans="1:14" x14ac:dyDescent="0.15">
      <c r="A244" s="52" t="str">
        <f>IF(收藏进度!A244="","",收藏进度!A244)</f>
        <v>闪电风暴</v>
      </c>
      <c r="B244" s="52">
        <f>IF(收藏进度!B244="","",收藏进度!B244)</f>
        <v>2</v>
      </c>
      <c r="C244" s="52" t="str">
        <f t="shared" si="3"/>
        <v/>
      </c>
      <c r="D244" s="52">
        <f>IF(AND(COUNTIF(德鲁伊卡组!A:C,"# 2x ("&amp;K244&amp;") "&amp;A244)+COUNTIF(猎人卡组!A:C,"# 2x ("&amp;K244&amp;") "&amp;A244)+COUNTIF(法师卡组!A:C,"# 2x ("&amp;K244&amp;") "&amp;A244)+COUNTIF(圣骑士卡组!A:C,"# 2x ("&amp;K244&amp;") "&amp;A244)+COUNTIF(牧师卡组!A:C,"# 2x ("&amp;K244&amp;") "&amp;A244)+COUNTIF(潜行者卡组!A:C,"# 2x ("&amp;K244&amp;") "&amp;A244)+COUNTIF(萨满祭司卡组!A:C,"# 2x ("&amp;K244&amp;") "&amp;A244)+COUNTIF(术士卡组!A:C,"# 2x ("&amp;K244&amp;") "&amp;A244)+COUNTIF(战士卡组!A:C,"# 2x ("&amp;K244&amp;") "&amp;A244)=0,COUNTIF(单卡排行!A:J,A244)=0),IF(AND(COUNTIF(德鲁伊卡组!A:C,"# 1x ("&amp;K244&amp;") "&amp;A244)+COUNTIF(猎人卡组!A:C,"# 1x ("&amp;K244&amp;") "&amp;A244)+COUNTIF(法师卡组!A:C,"# 1x ("&amp;K244&amp;") "&amp;A244)+COUNTIF(圣骑士卡组!A:C,"# 1x ("&amp;K244&amp;") "&amp;A244)+COUNTIF(牧师卡组!A:C,"# 1x ("&amp;K244&amp;") "&amp;A244)+COUNTIF(潜行者卡组!A:C,"# 1x ("&amp;K244&amp;") "&amp;A244)+COUNTIF(萨满祭司卡组!A:C,"# 1x ("&amp;K244&amp;") "&amp;A244)+COUNTIF(术士卡组!A:C,"# 1x ("&amp;K244&amp;") "&amp;A244)+COUNTIF(战士卡组!A:C,"# 1x ("&amp;K244&amp;") "&amp;A244)=0,COUNTIF(单卡排行!A:J,A244&amp;"★")=0),"",1),2)</f>
        <v>2</v>
      </c>
      <c r="E244" s="53" t="str">
        <f>IF(收藏进度!E244="","",收藏进度!E244)</f>
        <v>经典</v>
      </c>
      <c r="F244" s="53" t="str">
        <f>IF(收藏进度!F244="","",收藏进度!F244)</f>
        <v/>
      </c>
      <c r="G244" s="53" t="str">
        <f>IF(收藏进度!G244="","",收藏进度!G244)</f>
        <v>萨满祭司</v>
      </c>
      <c r="H244" s="53" t="str">
        <f>IF(收藏进度!H244="","",收藏进度!H244)</f>
        <v>稀有</v>
      </c>
      <c r="I244" s="53" t="str">
        <f>IF(收藏进度!I244="","",收藏进度!I244)</f>
        <v>法术</v>
      </c>
      <c r="J244" s="53" t="str">
        <f>IF(收藏进度!J244="","",收藏进度!J244)</f>
        <v/>
      </c>
      <c r="K244" s="53">
        <f>IF(收藏进度!K244="","",收藏进度!K244)</f>
        <v>3</v>
      </c>
      <c r="L244" s="53">
        <f>IF(收藏进度!L244="","",收藏进度!L244)</f>
        <v>0</v>
      </c>
      <c r="M244" s="53">
        <f>IF(收藏进度!M244="","",收藏进度!M244)</f>
        <v>0</v>
      </c>
      <c r="N244" s="54" t="str">
        <f>IF(收藏进度!N244="","",收藏进度!N244)</f>
        <v>对所有敌方随从造成2到3点伤害，过载：（2）</v>
      </c>
    </row>
    <row r="245" spans="1:14" x14ac:dyDescent="0.15">
      <c r="A245" s="52" t="str">
        <f>IF(收藏进度!A245="","",收藏进度!A245)</f>
        <v>野性狼魂</v>
      </c>
      <c r="B245" s="52">
        <f>IF(收藏进度!B245="","",收藏进度!B245)</f>
        <v>2</v>
      </c>
      <c r="C245" s="52" t="str">
        <f t="shared" si="3"/>
        <v/>
      </c>
      <c r="D245" s="52" t="str">
        <f>IF(AND(COUNTIF(德鲁伊卡组!A:C,"# 2x ("&amp;K245&amp;") "&amp;A245)+COUNTIF(猎人卡组!A:C,"# 2x ("&amp;K245&amp;") "&amp;A245)+COUNTIF(法师卡组!A:C,"# 2x ("&amp;K245&amp;") "&amp;A245)+COUNTIF(圣骑士卡组!A:C,"# 2x ("&amp;K245&amp;") "&amp;A245)+COUNTIF(牧师卡组!A:C,"# 2x ("&amp;K245&amp;") "&amp;A245)+COUNTIF(潜行者卡组!A:C,"# 2x ("&amp;K245&amp;") "&amp;A245)+COUNTIF(萨满祭司卡组!A:C,"# 2x ("&amp;K245&amp;") "&amp;A245)+COUNTIF(术士卡组!A:C,"# 2x ("&amp;K245&amp;") "&amp;A245)+COUNTIF(战士卡组!A:C,"# 2x ("&amp;K245&amp;") "&amp;A245)=0,COUNTIF(单卡排行!A:J,A245)=0),IF(AND(COUNTIF(德鲁伊卡组!A:C,"# 1x ("&amp;K245&amp;") "&amp;A245)+COUNTIF(猎人卡组!A:C,"# 1x ("&amp;K245&amp;") "&amp;A245)+COUNTIF(法师卡组!A:C,"# 1x ("&amp;K245&amp;") "&amp;A245)+COUNTIF(圣骑士卡组!A:C,"# 1x ("&amp;K245&amp;") "&amp;A245)+COUNTIF(牧师卡组!A:C,"# 1x ("&amp;K245&amp;") "&amp;A245)+COUNTIF(潜行者卡组!A:C,"# 1x ("&amp;K245&amp;") "&amp;A245)+COUNTIF(萨满祭司卡组!A:C,"# 1x ("&amp;K245&amp;") "&amp;A245)+COUNTIF(术士卡组!A:C,"# 1x ("&amp;K245&amp;") "&amp;A245)+COUNTIF(战士卡组!A:C,"# 1x ("&amp;K245&amp;") "&amp;A245)=0,COUNTIF(单卡排行!A:J,A245&amp;"★")=0),"",1),2)</f>
        <v/>
      </c>
      <c r="E245" s="53" t="str">
        <f>IF(收藏进度!E245="","",收藏进度!E245)</f>
        <v>经典</v>
      </c>
      <c r="F245" s="53" t="str">
        <f>IF(收藏进度!F245="","",收藏进度!F245)</f>
        <v/>
      </c>
      <c r="G245" s="53" t="str">
        <f>IF(收藏进度!G245="","",收藏进度!G245)</f>
        <v>萨满祭司</v>
      </c>
      <c r="H245" s="53" t="str">
        <f>IF(收藏进度!H245="","",收藏进度!H245)</f>
        <v>稀有</v>
      </c>
      <c r="I245" s="53" t="str">
        <f>IF(收藏进度!I245="","",收藏进度!I245)</f>
        <v>法术</v>
      </c>
      <c r="J245" s="53" t="str">
        <f>IF(收藏进度!J245="","",收藏进度!J245)</f>
        <v/>
      </c>
      <c r="K245" s="53">
        <f>IF(收藏进度!K245="","",收藏进度!K245)</f>
        <v>3</v>
      </c>
      <c r="L245" s="53">
        <f>IF(收藏进度!L245="","",收藏进度!L245)</f>
        <v>0</v>
      </c>
      <c r="M245" s="53">
        <f>IF(收藏进度!M245="","",收藏进度!M245)</f>
        <v>0</v>
      </c>
      <c r="N245" s="54" t="str">
        <f>IF(收藏进度!N245="","",收藏进度!N245)</f>
        <v>召唤两只2/3并具有嘲讽的幽灵狼。过载：（2）</v>
      </c>
    </row>
    <row r="246" spans="1:14" x14ac:dyDescent="0.15">
      <c r="A246" s="52" t="str">
        <f>IF(收藏进度!A246="","",收藏进度!A246)</f>
        <v>视界术</v>
      </c>
      <c r="B246" s="52">
        <f>IF(收藏进度!B246="","",收藏进度!B246)</f>
        <v>2</v>
      </c>
      <c r="C246" s="52" t="str">
        <f t="shared" si="3"/>
        <v/>
      </c>
      <c r="D246" s="52">
        <f>IF(AND(COUNTIF(德鲁伊卡组!A:C,"# 2x ("&amp;K246&amp;") "&amp;A246)+COUNTIF(猎人卡组!A:C,"# 2x ("&amp;K246&amp;") "&amp;A246)+COUNTIF(法师卡组!A:C,"# 2x ("&amp;K246&amp;") "&amp;A246)+COUNTIF(圣骑士卡组!A:C,"# 2x ("&amp;K246&amp;") "&amp;A246)+COUNTIF(牧师卡组!A:C,"# 2x ("&amp;K246&amp;") "&amp;A246)+COUNTIF(潜行者卡组!A:C,"# 2x ("&amp;K246&amp;") "&amp;A246)+COUNTIF(萨满祭司卡组!A:C,"# 2x ("&amp;K246&amp;") "&amp;A246)+COUNTIF(术士卡组!A:C,"# 2x ("&amp;K246&amp;") "&amp;A246)+COUNTIF(战士卡组!A:C,"# 2x ("&amp;K246&amp;") "&amp;A246)=0,COUNTIF(单卡排行!A:J,A246)=0),IF(AND(COUNTIF(德鲁伊卡组!A:C,"# 1x ("&amp;K246&amp;") "&amp;A246)+COUNTIF(猎人卡组!A:C,"# 1x ("&amp;K246&amp;") "&amp;A246)+COUNTIF(法师卡组!A:C,"# 1x ("&amp;K246&amp;") "&amp;A246)+COUNTIF(圣骑士卡组!A:C,"# 1x ("&amp;K246&amp;") "&amp;A246)+COUNTIF(牧师卡组!A:C,"# 1x ("&amp;K246&amp;") "&amp;A246)+COUNTIF(潜行者卡组!A:C,"# 1x ("&amp;K246&amp;") "&amp;A246)+COUNTIF(萨满祭司卡组!A:C,"# 1x ("&amp;K246&amp;") "&amp;A246)+COUNTIF(术士卡组!A:C,"# 1x ("&amp;K246&amp;") "&amp;A246)+COUNTIF(战士卡组!A:C,"# 1x ("&amp;K246&amp;") "&amp;A246)=0,COUNTIF(单卡排行!A:J,A246&amp;"★")=0),"",1),2)</f>
        <v>1</v>
      </c>
      <c r="E246" s="53" t="str">
        <f>IF(收藏进度!E246="","",收藏进度!E246)</f>
        <v>经典</v>
      </c>
      <c r="F246" s="53" t="str">
        <f>IF(收藏进度!F246="","",收藏进度!F246)</f>
        <v/>
      </c>
      <c r="G246" s="53" t="str">
        <f>IF(收藏进度!G246="","",收藏进度!G246)</f>
        <v>萨满祭司</v>
      </c>
      <c r="H246" s="53" t="str">
        <f>IF(收藏进度!H246="","",收藏进度!H246)</f>
        <v>史诗</v>
      </c>
      <c r="I246" s="53" t="str">
        <f>IF(收藏进度!I246="","",收藏进度!I246)</f>
        <v>法术</v>
      </c>
      <c r="J246" s="53" t="str">
        <f>IF(收藏进度!J246="","",收藏进度!J246)</f>
        <v/>
      </c>
      <c r="K246" s="53">
        <f>IF(收藏进度!K246="","",收藏进度!K246)</f>
        <v>3</v>
      </c>
      <c r="L246" s="53">
        <f>IF(收藏进度!L246="","",收藏进度!L246)</f>
        <v>0</v>
      </c>
      <c r="M246" s="53">
        <f>IF(收藏进度!M246="","",收藏进度!M246)</f>
        <v>0</v>
      </c>
      <c r="N246" s="54" t="str">
        <f>IF(收藏进度!N246="","",收藏进度!N246)</f>
        <v>抽一张牌，该牌的法力值消耗减少（3）点。</v>
      </c>
    </row>
    <row r="247" spans="1:14" x14ac:dyDescent="0.15">
      <c r="A247" s="52" t="str">
        <f>IF(收藏进度!A247="","",收藏进度!A247)</f>
        <v>毁灭之锤</v>
      </c>
      <c r="B247" s="52">
        <f>IF(收藏进度!B247="","",收藏进度!B247)</f>
        <v>2</v>
      </c>
      <c r="C247" s="52" t="str">
        <f t="shared" si="3"/>
        <v/>
      </c>
      <c r="D247" s="52" t="str">
        <f>IF(AND(COUNTIF(德鲁伊卡组!A:C,"# 2x ("&amp;K247&amp;") "&amp;A247)+COUNTIF(猎人卡组!A:C,"# 2x ("&amp;K247&amp;") "&amp;A247)+COUNTIF(法师卡组!A:C,"# 2x ("&amp;K247&amp;") "&amp;A247)+COUNTIF(圣骑士卡组!A:C,"# 2x ("&amp;K247&amp;") "&amp;A247)+COUNTIF(牧师卡组!A:C,"# 2x ("&amp;K247&amp;") "&amp;A247)+COUNTIF(潜行者卡组!A:C,"# 2x ("&amp;K247&amp;") "&amp;A247)+COUNTIF(萨满祭司卡组!A:C,"# 2x ("&amp;K247&amp;") "&amp;A247)+COUNTIF(术士卡组!A:C,"# 2x ("&amp;K247&amp;") "&amp;A247)+COUNTIF(战士卡组!A:C,"# 2x ("&amp;K247&amp;") "&amp;A247)=0,COUNTIF(单卡排行!A:J,A247)=0),IF(AND(COUNTIF(德鲁伊卡组!A:C,"# 1x ("&amp;K247&amp;") "&amp;A247)+COUNTIF(猎人卡组!A:C,"# 1x ("&amp;K247&amp;") "&amp;A247)+COUNTIF(法师卡组!A:C,"# 1x ("&amp;K247&amp;") "&amp;A247)+COUNTIF(圣骑士卡组!A:C,"# 1x ("&amp;K247&amp;") "&amp;A247)+COUNTIF(牧师卡组!A:C,"# 1x ("&amp;K247&amp;") "&amp;A247)+COUNTIF(潜行者卡组!A:C,"# 1x ("&amp;K247&amp;") "&amp;A247)+COUNTIF(萨满祭司卡组!A:C,"# 1x ("&amp;K247&amp;") "&amp;A247)+COUNTIF(术士卡组!A:C,"# 1x ("&amp;K247&amp;") "&amp;A247)+COUNTIF(战士卡组!A:C,"# 1x ("&amp;K247&amp;") "&amp;A247)=0,COUNTIF(单卡排行!A:J,A247&amp;"★")=0),"",1),2)</f>
        <v/>
      </c>
      <c r="E247" s="53" t="str">
        <f>IF(收藏进度!E247="","",收藏进度!E247)</f>
        <v>经典</v>
      </c>
      <c r="F247" s="53" t="str">
        <f>IF(收藏进度!F247="","",收藏进度!F247)</f>
        <v/>
      </c>
      <c r="G247" s="53" t="str">
        <f>IF(收藏进度!G247="","",收藏进度!G247)</f>
        <v>萨满祭司</v>
      </c>
      <c r="H247" s="53" t="str">
        <f>IF(收藏进度!H247="","",收藏进度!H247)</f>
        <v>史诗</v>
      </c>
      <c r="I247" s="53" t="str">
        <f>IF(收藏进度!I247="","",收藏进度!I247)</f>
        <v>武器</v>
      </c>
      <c r="J247" s="53" t="str">
        <f>IF(收藏进度!J247="","",收藏进度!J247)</f>
        <v/>
      </c>
      <c r="K247" s="53">
        <f>IF(收藏进度!K247="","",收藏进度!K247)</f>
        <v>5</v>
      </c>
      <c r="L247" s="53">
        <f>IF(收藏进度!L247="","",收藏进度!L247)</f>
        <v>2</v>
      </c>
      <c r="M247" s="53">
        <f>IF(收藏进度!M247="","",收藏进度!M247)</f>
        <v>0</v>
      </c>
      <c r="N247" s="54" t="str">
        <f>IF(收藏进度!N247="","",收藏进度!N247)</f>
        <v>风怒，过载：（2）</v>
      </c>
    </row>
    <row r="248" spans="1:14" x14ac:dyDescent="0.15">
      <c r="A248" s="52" t="str">
        <f>IF(收藏进度!A248="","",收藏进度!A248)</f>
        <v>土元素</v>
      </c>
      <c r="B248" s="52">
        <f>IF(收藏进度!B248="","",收藏进度!B248)</f>
        <v>2</v>
      </c>
      <c r="C248" s="52" t="str">
        <f t="shared" si="3"/>
        <v/>
      </c>
      <c r="D248" s="52" t="str">
        <f>IF(AND(COUNTIF(德鲁伊卡组!A:C,"# 2x ("&amp;K248&amp;") "&amp;A248)+COUNTIF(猎人卡组!A:C,"# 2x ("&amp;K248&amp;") "&amp;A248)+COUNTIF(法师卡组!A:C,"# 2x ("&amp;K248&amp;") "&amp;A248)+COUNTIF(圣骑士卡组!A:C,"# 2x ("&amp;K248&amp;") "&amp;A248)+COUNTIF(牧师卡组!A:C,"# 2x ("&amp;K248&amp;") "&amp;A248)+COUNTIF(潜行者卡组!A:C,"# 2x ("&amp;K248&amp;") "&amp;A248)+COUNTIF(萨满祭司卡组!A:C,"# 2x ("&amp;K248&amp;") "&amp;A248)+COUNTIF(术士卡组!A:C,"# 2x ("&amp;K248&amp;") "&amp;A248)+COUNTIF(战士卡组!A:C,"# 2x ("&amp;K248&amp;") "&amp;A248)=0,COUNTIF(单卡排行!A:J,A248)=0),IF(AND(COUNTIF(德鲁伊卡组!A:C,"# 1x ("&amp;K248&amp;") "&amp;A248)+COUNTIF(猎人卡组!A:C,"# 1x ("&amp;K248&amp;") "&amp;A248)+COUNTIF(法师卡组!A:C,"# 1x ("&amp;K248&amp;") "&amp;A248)+COUNTIF(圣骑士卡组!A:C,"# 1x ("&amp;K248&amp;") "&amp;A248)+COUNTIF(牧师卡组!A:C,"# 1x ("&amp;K248&amp;") "&amp;A248)+COUNTIF(潜行者卡组!A:C,"# 1x ("&amp;K248&amp;") "&amp;A248)+COUNTIF(萨满祭司卡组!A:C,"# 1x ("&amp;K248&amp;") "&amp;A248)+COUNTIF(术士卡组!A:C,"# 1x ("&amp;K248&amp;") "&amp;A248)+COUNTIF(战士卡组!A:C,"# 1x ("&amp;K248&amp;") "&amp;A248)=0,COUNTIF(单卡排行!A:J,A248&amp;"★")=0),"",1),2)</f>
        <v/>
      </c>
      <c r="E248" s="53" t="str">
        <f>IF(收藏进度!E248="","",收藏进度!E248)</f>
        <v>经典</v>
      </c>
      <c r="F248" s="53" t="str">
        <f>IF(收藏进度!F248="","",收藏进度!F248)</f>
        <v/>
      </c>
      <c r="G248" s="53" t="str">
        <f>IF(收藏进度!G248="","",收藏进度!G248)</f>
        <v>萨满祭司</v>
      </c>
      <c r="H248" s="53" t="str">
        <f>IF(收藏进度!H248="","",收藏进度!H248)</f>
        <v>史诗</v>
      </c>
      <c r="I248" s="53" t="str">
        <f>IF(收藏进度!I248="","",收藏进度!I248)</f>
        <v>随从</v>
      </c>
      <c r="J248" s="53" t="str">
        <f>IF(收藏进度!J248="","",收藏进度!J248)</f>
        <v>元素</v>
      </c>
      <c r="K248" s="53">
        <f>IF(收藏进度!K248="","",收藏进度!K248)</f>
        <v>5</v>
      </c>
      <c r="L248" s="53">
        <f>IF(收藏进度!L248="","",收藏进度!L248)</f>
        <v>7</v>
      </c>
      <c r="M248" s="53">
        <f>IF(收藏进度!M248="","",收藏进度!M248)</f>
        <v>8</v>
      </c>
      <c r="N248" s="54" t="str">
        <f>IF(收藏进度!N248="","",收藏进度!N248)</f>
        <v>嘲讽，过载：（3）</v>
      </c>
    </row>
    <row r="249" spans="1:14" x14ac:dyDescent="0.15">
      <c r="A249" s="52" t="str">
        <f>IF(收藏进度!A249="","",收藏进度!A249)</f>
        <v>风领主奥拉基尔</v>
      </c>
      <c r="B249" s="52">
        <f>IF(收藏进度!B249="","",收藏进度!B249)</f>
        <v>0</v>
      </c>
      <c r="C249" s="52">
        <f t="shared" si="3"/>
        <v>1</v>
      </c>
      <c r="D249" s="52">
        <f>IF(AND(COUNTIF(德鲁伊卡组!A:C,"# 2x ("&amp;K249&amp;") "&amp;A249)+COUNTIF(猎人卡组!A:C,"# 2x ("&amp;K249&amp;") "&amp;A249)+COUNTIF(法师卡组!A:C,"# 2x ("&amp;K249&amp;") "&amp;A249)+COUNTIF(圣骑士卡组!A:C,"# 2x ("&amp;K249&amp;") "&amp;A249)+COUNTIF(牧师卡组!A:C,"# 2x ("&amp;K249&amp;") "&amp;A249)+COUNTIF(潜行者卡组!A:C,"# 2x ("&amp;K249&amp;") "&amp;A249)+COUNTIF(萨满祭司卡组!A:C,"# 2x ("&amp;K249&amp;") "&amp;A249)+COUNTIF(术士卡组!A:C,"# 2x ("&amp;K249&amp;") "&amp;A249)+COUNTIF(战士卡组!A:C,"# 2x ("&amp;K249&amp;") "&amp;A249)=0,COUNTIF(单卡排行!A:J,A249)=0),IF(AND(COUNTIF(德鲁伊卡组!A:C,"# 1x ("&amp;K249&amp;") "&amp;A249)+COUNTIF(猎人卡组!A:C,"# 1x ("&amp;K249&amp;") "&amp;A249)+COUNTIF(法师卡组!A:C,"# 1x ("&amp;K249&amp;") "&amp;A249)+COUNTIF(圣骑士卡组!A:C,"# 1x ("&amp;K249&amp;") "&amp;A249)+COUNTIF(牧师卡组!A:C,"# 1x ("&amp;K249&amp;") "&amp;A249)+COUNTIF(潜行者卡组!A:C,"# 1x ("&amp;K249&amp;") "&amp;A249)+COUNTIF(萨满祭司卡组!A:C,"# 1x ("&amp;K249&amp;") "&amp;A249)+COUNTIF(术士卡组!A:C,"# 1x ("&amp;K249&amp;") "&amp;A249)+COUNTIF(战士卡组!A:C,"# 1x ("&amp;K249&amp;") "&amp;A249)=0,COUNTIF(单卡排行!A:J,A249&amp;"★")=0),"",1),2)</f>
        <v>1</v>
      </c>
      <c r="E249" s="53" t="str">
        <f>IF(收藏进度!E249="","",收藏进度!E249)</f>
        <v>经典</v>
      </c>
      <c r="F249" s="53" t="str">
        <f>IF(收藏进度!F249="","",收藏进度!F249)</f>
        <v/>
      </c>
      <c r="G249" s="53" t="str">
        <f>IF(收藏进度!G249="","",收藏进度!G249)</f>
        <v>萨满祭司</v>
      </c>
      <c r="H249" s="53" t="str">
        <f>IF(收藏进度!H249="","",收藏进度!H249)</f>
        <v>传说</v>
      </c>
      <c r="I249" s="53" t="str">
        <f>IF(收藏进度!I249="","",收藏进度!I249)</f>
        <v>随从</v>
      </c>
      <c r="J249" s="53" t="str">
        <f>IF(收藏进度!J249="","",收藏进度!J249)</f>
        <v>元素</v>
      </c>
      <c r="K249" s="53">
        <f>IF(收藏进度!K249="","",收藏进度!K249)</f>
        <v>8</v>
      </c>
      <c r="L249" s="53">
        <f>IF(收藏进度!L249="","",收藏进度!L249)</f>
        <v>3</v>
      </c>
      <c r="M249" s="53">
        <f>IF(收藏进度!M249="","",收藏进度!M249)</f>
        <v>5</v>
      </c>
      <c r="N249" s="54" t="str">
        <f>IF(收藏进度!N249="","",收藏进度!N249)</f>
        <v>冲锋，圣盾，嘲讽，风怒</v>
      </c>
    </row>
    <row r="250" spans="1:14" x14ac:dyDescent="0.15">
      <c r="A250" s="52" t="str">
        <f>IF(收藏进度!A250="","",收藏进度!A250)</f>
        <v>烈焰小鬼</v>
      </c>
      <c r="B250" s="52">
        <f>IF(收藏进度!B250="","",收藏进度!B250)</f>
        <v>2</v>
      </c>
      <c r="C250" s="52" t="str">
        <f t="shared" si="3"/>
        <v/>
      </c>
      <c r="D250" s="52">
        <f>IF(AND(COUNTIF(德鲁伊卡组!A:C,"# 2x ("&amp;K250&amp;") "&amp;A250)+COUNTIF(猎人卡组!A:C,"# 2x ("&amp;K250&amp;") "&amp;A250)+COUNTIF(法师卡组!A:C,"# 2x ("&amp;K250&amp;") "&amp;A250)+COUNTIF(圣骑士卡组!A:C,"# 2x ("&amp;K250&amp;") "&amp;A250)+COUNTIF(牧师卡组!A:C,"# 2x ("&amp;K250&amp;") "&amp;A250)+COUNTIF(潜行者卡组!A:C,"# 2x ("&amp;K250&amp;") "&amp;A250)+COUNTIF(萨满祭司卡组!A:C,"# 2x ("&amp;K250&amp;") "&amp;A250)+COUNTIF(术士卡组!A:C,"# 2x ("&amp;K250&amp;") "&amp;A250)+COUNTIF(战士卡组!A:C,"# 2x ("&amp;K250&amp;") "&amp;A250)=0,COUNTIF(单卡排行!A:J,A250)=0),IF(AND(COUNTIF(德鲁伊卡组!A:C,"# 1x ("&amp;K250&amp;") "&amp;A250)+COUNTIF(猎人卡组!A:C,"# 1x ("&amp;K250&amp;") "&amp;A250)+COUNTIF(法师卡组!A:C,"# 1x ("&amp;K250&amp;") "&amp;A250)+COUNTIF(圣骑士卡组!A:C,"# 1x ("&amp;K250&amp;") "&amp;A250)+COUNTIF(牧师卡组!A:C,"# 1x ("&amp;K250&amp;") "&amp;A250)+COUNTIF(潜行者卡组!A:C,"# 1x ("&amp;K250&amp;") "&amp;A250)+COUNTIF(萨满祭司卡组!A:C,"# 1x ("&amp;K250&amp;") "&amp;A250)+COUNTIF(术士卡组!A:C,"# 1x ("&amp;K250&amp;") "&amp;A250)+COUNTIF(战士卡组!A:C,"# 1x ("&amp;K250&amp;") "&amp;A250)=0,COUNTIF(单卡排行!A:J,A250&amp;"★")=0),"",1),2)</f>
        <v>2</v>
      </c>
      <c r="E250" s="53" t="str">
        <f>IF(收藏进度!E250="","",收藏进度!E250)</f>
        <v>经典</v>
      </c>
      <c r="F250" s="53" t="str">
        <f>IF(收藏进度!F250="","",收藏进度!F250)</f>
        <v/>
      </c>
      <c r="G250" s="53" t="str">
        <f>IF(收藏进度!G250="","",收藏进度!G250)</f>
        <v>术士</v>
      </c>
      <c r="H250" s="53" t="str">
        <f>IF(收藏进度!H250="","",收藏进度!H250)</f>
        <v>普通</v>
      </c>
      <c r="I250" s="53" t="str">
        <f>IF(收藏进度!I250="","",收藏进度!I250)</f>
        <v>随从</v>
      </c>
      <c r="J250" s="53" t="str">
        <f>IF(收藏进度!J250="","",收藏进度!J250)</f>
        <v>恶魔</v>
      </c>
      <c r="K250" s="53">
        <f>IF(收藏进度!K250="","",收藏进度!K250)</f>
        <v>1</v>
      </c>
      <c r="L250" s="53">
        <f>IF(收藏进度!L250="","",收藏进度!L250)</f>
        <v>3</v>
      </c>
      <c r="M250" s="53">
        <f>IF(收藏进度!M250="","",收藏进度!M250)</f>
        <v>2</v>
      </c>
      <c r="N250" s="54" t="str">
        <f>IF(收藏进度!N250="","",收藏进度!N250)</f>
        <v>战吼：对你的英雄造成3点伤害。</v>
      </c>
    </row>
    <row r="251" spans="1:14" x14ac:dyDescent="0.15">
      <c r="A251" s="52" t="str">
        <f>IF(收藏进度!A251="","",收藏进度!A251)</f>
        <v>鲜血小鬼</v>
      </c>
      <c r="B251" s="52">
        <f>IF(收藏进度!B251="","",收藏进度!B251)</f>
        <v>2</v>
      </c>
      <c r="C251" s="52" t="str">
        <f t="shared" si="3"/>
        <v/>
      </c>
      <c r="D251" s="52" t="str">
        <f>IF(AND(COUNTIF(德鲁伊卡组!A:C,"# 2x ("&amp;K251&amp;") "&amp;A251)+COUNTIF(猎人卡组!A:C,"# 2x ("&amp;K251&amp;") "&amp;A251)+COUNTIF(法师卡组!A:C,"# 2x ("&amp;K251&amp;") "&amp;A251)+COUNTIF(圣骑士卡组!A:C,"# 2x ("&amp;K251&amp;") "&amp;A251)+COUNTIF(牧师卡组!A:C,"# 2x ("&amp;K251&amp;") "&amp;A251)+COUNTIF(潜行者卡组!A:C,"# 2x ("&amp;K251&amp;") "&amp;A251)+COUNTIF(萨满祭司卡组!A:C,"# 2x ("&amp;K251&amp;") "&amp;A251)+COUNTIF(术士卡组!A:C,"# 2x ("&amp;K251&amp;") "&amp;A251)+COUNTIF(战士卡组!A:C,"# 2x ("&amp;K251&amp;") "&amp;A251)=0,COUNTIF(单卡排行!A:J,A251)=0),IF(AND(COUNTIF(德鲁伊卡组!A:C,"# 1x ("&amp;K251&amp;") "&amp;A251)+COUNTIF(猎人卡组!A:C,"# 1x ("&amp;K251&amp;") "&amp;A251)+COUNTIF(法师卡组!A:C,"# 1x ("&amp;K251&amp;") "&amp;A251)+COUNTIF(圣骑士卡组!A:C,"# 1x ("&amp;K251&amp;") "&amp;A251)+COUNTIF(牧师卡组!A:C,"# 1x ("&amp;K251&amp;") "&amp;A251)+COUNTIF(潜行者卡组!A:C,"# 1x ("&amp;K251&amp;") "&amp;A251)+COUNTIF(萨满祭司卡组!A:C,"# 1x ("&amp;K251&amp;") "&amp;A251)+COUNTIF(术士卡组!A:C,"# 1x ("&amp;K251&amp;") "&amp;A251)+COUNTIF(战士卡组!A:C,"# 1x ("&amp;K251&amp;") "&amp;A251)=0,COUNTIF(单卡排行!A:J,A251&amp;"★")=0),"",1),2)</f>
        <v/>
      </c>
      <c r="E251" s="53" t="str">
        <f>IF(收藏进度!E251="","",收藏进度!E251)</f>
        <v>经典</v>
      </c>
      <c r="F251" s="53" t="str">
        <f>IF(收藏进度!F251="","",收藏进度!F251)</f>
        <v/>
      </c>
      <c r="G251" s="53" t="str">
        <f>IF(收藏进度!G251="","",收藏进度!G251)</f>
        <v>术士</v>
      </c>
      <c r="H251" s="53" t="str">
        <f>IF(收藏进度!H251="","",收藏进度!H251)</f>
        <v>普通</v>
      </c>
      <c r="I251" s="53" t="str">
        <f>IF(收藏进度!I251="","",收藏进度!I251)</f>
        <v>随从</v>
      </c>
      <c r="J251" s="53" t="str">
        <f>IF(收藏进度!J251="","",收藏进度!J251)</f>
        <v>恶魔</v>
      </c>
      <c r="K251" s="53">
        <f>IF(收藏进度!K251="","",收藏进度!K251)</f>
        <v>1</v>
      </c>
      <c r="L251" s="53">
        <f>IF(收藏进度!L251="","",收藏进度!L251)</f>
        <v>0</v>
      </c>
      <c r="M251" s="53">
        <f>IF(收藏进度!M251="","",收藏进度!M251)</f>
        <v>1</v>
      </c>
      <c r="N251" s="54" t="str">
        <f>IF(收藏进度!N251="","",收藏进度!N251)</f>
        <v>潜行
在你的回合结束时，使另一个随机友方随从获得+1生命值。</v>
      </c>
    </row>
    <row r="252" spans="1:14" x14ac:dyDescent="0.15">
      <c r="A252" s="52" t="str">
        <f>IF(收藏进度!A252="","",收藏进度!A252)</f>
        <v>恶魔之火</v>
      </c>
      <c r="B252" s="52">
        <f>IF(收藏进度!B252="","",收藏进度!B252)</f>
        <v>2</v>
      </c>
      <c r="C252" s="52" t="str">
        <f t="shared" si="3"/>
        <v/>
      </c>
      <c r="D252" s="52" t="str">
        <f>IF(AND(COUNTIF(德鲁伊卡组!A:C,"# 2x ("&amp;K252&amp;") "&amp;A252)+COUNTIF(猎人卡组!A:C,"# 2x ("&amp;K252&amp;") "&amp;A252)+COUNTIF(法师卡组!A:C,"# 2x ("&amp;K252&amp;") "&amp;A252)+COUNTIF(圣骑士卡组!A:C,"# 2x ("&amp;K252&amp;") "&amp;A252)+COUNTIF(牧师卡组!A:C,"# 2x ("&amp;K252&amp;") "&amp;A252)+COUNTIF(潜行者卡组!A:C,"# 2x ("&amp;K252&amp;") "&amp;A252)+COUNTIF(萨满祭司卡组!A:C,"# 2x ("&amp;K252&amp;") "&amp;A252)+COUNTIF(术士卡组!A:C,"# 2x ("&amp;K252&amp;") "&amp;A252)+COUNTIF(战士卡组!A:C,"# 2x ("&amp;K252&amp;") "&amp;A252)=0,COUNTIF(单卡排行!A:J,A252)=0),IF(AND(COUNTIF(德鲁伊卡组!A:C,"# 1x ("&amp;K252&amp;") "&amp;A252)+COUNTIF(猎人卡组!A:C,"# 1x ("&amp;K252&amp;") "&amp;A252)+COUNTIF(法师卡组!A:C,"# 1x ("&amp;K252&amp;") "&amp;A252)+COUNTIF(圣骑士卡组!A:C,"# 1x ("&amp;K252&amp;") "&amp;A252)+COUNTIF(牧师卡组!A:C,"# 1x ("&amp;K252&amp;") "&amp;A252)+COUNTIF(潜行者卡组!A:C,"# 1x ("&amp;K252&amp;") "&amp;A252)+COUNTIF(萨满祭司卡组!A:C,"# 1x ("&amp;K252&amp;") "&amp;A252)+COUNTIF(术士卡组!A:C,"# 1x ("&amp;K252&amp;") "&amp;A252)+COUNTIF(战士卡组!A:C,"# 1x ("&amp;K252&amp;") "&amp;A252)=0,COUNTIF(单卡排行!A:J,A252&amp;"★")=0),"",1),2)</f>
        <v/>
      </c>
      <c r="E252" s="53" t="str">
        <f>IF(收藏进度!E252="","",收藏进度!E252)</f>
        <v>经典</v>
      </c>
      <c r="F252" s="53" t="str">
        <f>IF(收藏进度!F252="","",收藏进度!F252)</f>
        <v/>
      </c>
      <c r="G252" s="53" t="str">
        <f>IF(收藏进度!G252="","",收藏进度!G252)</f>
        <v>术士</v>
      </c>
      <c r="H252" s="53" t="str">
        <f>IF(收藏进度!H252="","",收藏进度!H252)</f>
        <v>普通</v>
      </c>
      <c r="I252" s="53" t="str">
        <f>IF(收藏进度!I252="","",收藏进度!I252)</f>
        <v>法术</v>
      </c>
      <c r="J252" s="53" t="str">
        <f>IF(收藏进度!J252="","",收藏进度!J252)</f>
        <v/>
      </c>
      <c r="K252" s="53">
        <f>IF(收藏进度!K252="","",收藏进度!K252)</f>
        <v>2</v>
      </c>
      <c r="L252" s="53">
        <f>IF(收藏进度!L252="","",收藏进度!L252)</f>
        <v>0</v>
      </c>
      <c r="M252" s="53">
        <f>IF(收藏进度!M252="","",收藏进度!M252)</f>
        <v>0</v>
      </c>
      <c r="N252" s="54" t="str">
        <f>IF(收藏进度!N252="","",收藏进度!N252)</f>
        <v>对一个随从造成2点伤害，如果该随从是友方恶魔，则改为使其获得+2/+2。</v>
      </c>
    </row>
    <row r="253" spans="1:14" x14ac:dyDescent="0.15">
      <c r="A253" s="52" t="str">
        <f>IF(收藏进度!A253="","",收藏进度!A253)</f>
        <v>感知恶魔</v>
      </c>
      <c r="B253" s="52">
        <f>IF(收藏进度!B253="","",收藏进度!B253)</f>
        <v>2</v>
      </c>
      <c r="C253" s="52" t="str">
        <f t="shared" si="3"/>
        <v/>
      </c>
      <c r="D253" s="52" t="str">
        <f>IF(AND(COUNTIF(德鲁伊卡组!A:C,"# 2x ("&amp;K253&amp;") "&amp;A253)+COUNTIF(猎人卡组!A:C,"# 2x ("&amp;K253&amp;") "&amp;A253)+COUNTIF(法师卡组!A:C,"# 2x ("&amp;K253&amp;") "&amp;A253)+COUNTIF(圣骑士卡组!A:C,"# 2x ("&amp;K253&amp;") "&amp;A253)+COUNTIF(牧师卡组!A:C,"# 2x ("&amp;K253&amp;") "&amp;A253)+COUNTIF(潜行者卡组!A:C,"# 2x ("&amp;K253&amp;") "&amp;A253)+COUNTIF(萨满祭司卡组!A:C,"# 2x ("&amp;K253&amp;") "&amp;A253)+COUNTIF(术士卡组!A:C,"# 2x ("&amp;K253&amp;") "&amp;A253)+COUNTIF(战士卡组!A:C,"# 2x ("&amp;K253&amp;") "&amp;A253)=0,COUNTIF(单卡排行!A:J,A253)=0),IF(AND(COUNTIF(德鲁伊卡组!A:C,"# 1x ("&amp;K253&amp;") "&amp;A253)+COUNTIF(猎人卡组!A:C,"# 1x ("&amp;K253&amp;") "&amp;A253)+COUNTIF(法师卡组!A:C,"# 1x ("&amp;K253&amp;") "&amp;A253)+COUNTIF(圣骑士卡组!A:C,"# 1x ("&amp;K253&amp;") "&amp;A253)+COUNTIF(牧师卡组!A:C,"# 1x ("&amp;K253&amp;") "&amp;A253)+COUNTIF(潜行者卡组!A:C,"# 1x ("&amp;K253&amp;") "&amp;A253)+COUNTIF(萨满祭司卡组!A:C,"# 1x ("&amp;K253&amp;") "&amp;A253)+COUNTIF(术士卡组!A:C,"# 1x ("&amp;K253&amp;") "&amp;A253)+COUNTIF(战士卡组!A:C,"# 1x ("&amp;K253&amp;") "&amp;A253)=0,COUNTIF(单卡排行!A:J,A253&amp;"★")=0),"",1),2)</f>
        <v/>
      </c>
      <c r="E253" s="53" t="str">
        <f>IF(收藏进度!E253="","",收藏进度!E253)</f>
        <v>经典</v>
      </c>
      <c r="F253" s="53" t="str">
        <f>IF(收藏进度!F253="","",收藏进度!F253)</f>
        <v/>
      </c>
      <c r="G253" s="53" t="str">
        <f>IF(收藏进度!G253="","",收藏进度!G253)</f>
        <v>术士</v>
      </c>
      <c r="H253" s="53" t="str">
        <f>IF(收藏进度!H253="","",收藏进度!H253)</f>
        <v>普通</v>
      </c>
      <c r="I253" s="53" t="str">
        <f>IF(收藏进度!I253="","",收藏进度!I253)</f>
        <v>法术</v>
      </c>
      <c r="J253" s="53" t="str">
        <f>IF(收藏进度!J253="","",收藏进度!J253)</f>
        <v/>
      </c>
      <c r="K253" s="53">
        <f>IF(收藏进度!K253="","",收藏进度!K253)</f>
        <v>3</v>
      </c>
      <c r="L253" s="53">
        <f>IF(收藏进度!L253="","",收藏进度!L253)</f>
        <v>0</v>
      </c>
      <c r="M253" s="53">
        <f>IF(收藏进度!M253="","",收藏进度!M253)</f>
        <v>0</v>
      </c>
      <c r="N253" s="54" t="str">
        <f>IF(收藏进度!N253="","",收藏进度!N253)</f>
        <v>从你的牌库中抽两张恶魔牌。</v>
      </c>
    </row>
    <row r="254" spans="1:14" x14ac:dyDescent="0.15">
      <c r="A254" s="52" t="str">
        <f>IF(收藏进度!A254="","",收藏进度!A254)</f>
        <v>恶魔卫士</v>
      </c>
      <c r="B254" s="52">
        <f>IF(收藏进度!B254="","",收藏进度!B254)</f>
        <v>2</v>
      </c>
      <c r="C254" s="52" t="str">
        <f t="shared" si="3"/>
        <v/>
      </c>
      <c r="D254" s="52" t="str">
        <f>IF(AND(COUNTIF(德鲁伊卡组!A:C,"# 2x ("&amp;K254&amp;") "&amp;A254)+COUNTIF(猎人卡组!A:C,"# 2x ("&amp;K254&amp;") "&amp;A254)+COUNTIF(法师卡组!A:C,"# 2x ("&amp;K254&amp;") "&amp;A254)+COUNTIF(圣骑士卡组!A:C,"# 2x ("&amp;K254&amp;") "&amp;A254)+COUNTIF(牧师卡组!A:C,"# 2x ("&amp;K254&amp;") "&amp;A254)+COUNTIF(潜行者卡组!A:C,"# 2x ("&amp;K254&amp;") "&amp;A254)+COUNTIF(萨满祭司卡组!A:C,"# 2x ("&amp;K254&amp;") "&amp;A254)+COUNTIF(术士卡组!A:C,"# 2x ("&amp;K254&amp;") "&amp;A254)+COUNTIF(战士卡组!A:C,"# 2x ("&amp;K254&amp;") "&amp;A254)=0,COUNTIF(单卡排行!A:J,A254)=0),IF(AND(COUNTIF(德鲁伊卡组!A:C,"# 1x ("&amp;K254&amp;") "&amp;A254)+COUNTIF(猎人卡组!A:C,"# 1x ("&amp;K254&amp;") "&amp;A254)+COUNTIF(法师卡组!A:C,"# 1x ("&amp;K254&amp;") "&amp;A254)+COUNTIF(圣骑士卡组!A:C,"# 1x ("&amp;K254&amp;") "&amp;A254)+COUNTIF(牧师卡组!A:C,"# 1x ("&amp;K254&amp;") "&amp;A254)+COUNTIF(潜行者卡组!A:C,"# 1x ("&amp;K254&amp;") "&amp;A254)+COUNTIF(萨满祭司卡组!A:C,"# 1x ("&amp;K254&amp;") "&amp;A254)+COUNTIF(术士卡组!A:C,"# 1x ("&amp;K254&amp;") "&amp;A254)+COUNTIF(战士卡组!A:C,"# 1x ("&amp;K254&amp;") "&amp;A254)=0,COUNTIF(单卡排行!A:J,A254&amp;"★")=0),"",1),2)</f>
        <v/>
      </c>
      <c r="E254" s="53" t="str">
        <f>IF(收藏进度!E254="","",收藏进度!E254)</f>
        <v>经典</v>
      </c>
      <c r="F254" s="53" t="str">
        <f>IF(收藏进度!F254="","",收藏进度!F254)</f>
        <v/>
      </c>
      <c r="G254" s="53" t="str">
        <f>IF(收藏进度!G254="","",收藏进度!G254)</f>
        <v>术士</v>
      </c>
      <c r="H254" s="53" t="str">
        <f>IF(收藏进度!H254="","",收藏进度!H254)</f>
        <v>稀有</v>
      </c>
      <c r="I254" s="53" t="str">
        <f>IF(收藏进度!I254="","",收藏进度!I254)</f>
        <v>随从</v>
      </c>
      <c r="J254" s="53" t="str">
        <f>IF(收藏进度!J254="","",收藏进度!J254)</f>
        <v>恶魔</v>
      </c>
      <c r="K254" s="53">
        <f>IF(收藏进度!K254="","",收藏进度!K254)</f>
        <v>3</v>
      </c>
      <c r="L254" s="53">
        <f>IF(收藏进度!L254="","",收藏进度!L254)</f>
        <v>3</v>
      </c>
      <c r="M254" s="53">
        <f>IF(收藏进度!M254="","",收藏进度!M254)</f>
        <v>5</v>
      </c>
      <c r="N254" s="54" t="str">
        <f>IF(收藏进度!N254="","",收藏进度!N254)</f>
        <v>嘲讽，战吼：摧毁你的一个法力水晶。</v>
      </c>
    </row>
    <row r="255" spans="1:14" x14ac:dyDescent="0.15">
      <c r="A255" s="52" t="str">
        <f>IF(收藏进度!A255="","",收藏进度!A255)</f>
        <v>虚空恐魔</v>
      </c>
      <c r="B255" s="52">
        <f>IF(收藏进度!B255="","",收藏进度!B255)</f>
        <v>2</v>
      </c>
      <c r="C255" s="52" t="str">
        <f t="shared" si="3"/>
        <v/>
      </c>
      <c r="D255" s="52" t="str">
        <f>IF(AND(COUNTIF(德鲁伊卡组!A:C,"# 2x ("&amp;K255&amp;") "&amp;A255)+COUNTIF(猎人卡组!A:C,"# 2x ("&amp;K255&amp;") "&amp;A255)+COUNTIF(法师卡组!A:C,"# 2x ("&amp;K255&amp;") "&amp;A255)+COUNTIF(圣骑士卡组!A:C,"# 2x ("&amp;K255&amp;") "&amp;A255)+COUNTIF(牧师卡组!A:C,"# 2x ("&amp;K255&amp;") "&amp;A255)+COUNTIF(潜行者卡组!A:C,"# 2x ("&amp;K255&amp;") "&amp;A255)+COUNTIF(萨满祭司卡组!A:C,"# 2x ("&amp;K255&amp;") "&amp;A255)+COUNTIF(术士卡组!A:C,"# 2x ("&amp;K255&amp;") "&amp;A255)+COUNTIF(战士卡组!A:C,"# 2x ("&amp;K255&amp;") "&amp;A255)=0,COUNTIF(单卡排行!A:J,A255)=0),IF(AND(COUNTIF(德鲁伊卡组!A:C,"# 1x ("&amp;K255&amp;") "&amp;A255)+COUNTIF(猎人卡组!A:C,"# 1x ("&amp;K255&amp;") "&amp;A255)+COUNTIF(法师卡组!A:C,"# 1x ("&amp;K255&amp;") "&amp;A255)+COUNTIF(圣骑士卡组!A:C,"# 1x ("&amp;K255&amp;") "&amp;A255)+COUNTIF(牧师卡组!A:C,"# 1x ("&amp;K255&amp;") "&amp;A255)+COUNTIF(潜行者卡组!A:C,"# 1x ("&amp;K255&amp;") "&amp;A255)+COUNTIF(萨满祭司卡组!A:C,"# 1x ("&amp;K255&amp;") "&amp;A255)+COUNTIF(术士卡组!A:C,"# 1x ("&amp;K255&amp;") "&amp;A255)+COUNTIF(战士卡组!A:C,"# 1x ("&amp;K255&amp;") "&amp;A255)=0,COUNTIF(单卡排行!A:J,A255&amp;"★")=0),"",1),2)</f>
        <v/>
      </c>
      <c r="E255" s="53" t="str">
        <f>IF(收藏进度!E255="","",收藏进度!E255)</f>
        <v>经典</v>
      </c>
      <c r="F255" s="53" t="str">
        <f>IF(收藏进度!F255="","",收藏进度!F255)</f>
        <v/>
      </c>
      <c r="G255" s="53" t="str">
        <f>IF(收藏进度!G255="","",收藏进度!G255)</f>
        <v>术士</v>
      </c>
      <c r="H255" s="53" t="str">
        <f>IF(收藏进度!H255="","",收藏进度!H255)</f>
        <v>稀有</v>
      </c>
      <c r="I255" s="53" t="str">
        <f>IF(收藏进度!I255="","",收藏进度!I255)</f>
        <v>随从</v>
      </c>
      <c r="J255" s="53" t="str">
        <f>IF(收藏进度!J255="","",收藏进度!J255)</f>
        <v>恶魔</v>
      </c>
      <c r="K255" s="53">
        <f>IF(收藏进度!K255="","",收藏进度!K255)</f>
        <v>3</v>
      </c>
      <c r="L255" s="53">
        <f>IF(收藏进度!L255="","",收藏进度!L255)</f>
        <v>3</v>
      </c>
      <c r="M255" s="53">
        <f>IF(收藏进度!M255="","",收藏进度!M255)</f>
        <v>3</v>
      </c>
      <c r="N255" s="54" t="str">
        <f>IF(收藏进度!N255="","",收藏进度!N255)</f>
        <v>战吼：消灭该随从两侧的随从，并获得他们的攻击力和生命值。</v>
      </c>
    </row>
    <row r="256" spans="1:14" x14ac:dyDescent="0.15">
      <c r="A256" s="52" t="str">
        <f>IF(收藏进度!A256="","",收藏进度!A256)</f>
        <v>召唤传送门</v>
      </c>
      <c r="B256" s="52">
        <f>IF(收藏进度!B256="","",收藏进度!B256)</f>
        <v>2</v>
      </c>
      <c r="C256" s="52" t="str">
        <f t="shared" si="3"/>
        <v/>
      </c>
      <c r="D256" s="52" t="str">
        <f>IF(AND(COUNTIF(德鲁伊卡组!A:C,"# 2x ("&amp;K256&amp;") "&amp;A256)+COUNTIF(猎人卡组!A:C,"# 2x ("&amp;K256&amp;") "&amp;A256)+COUNTIF(法师卡组!A:C,"# 2x ("&amp;K256&amp;") "&amp;A256)+COUNTIF(圣骑士卡组!A:C,"# 2x ("&amp;K256&amp;") "&amp;A256)+COUNTIF(牧师卡组!A:C,"# 2x ("&amp;K256&amp;") "&amp;A256)+COUNTIF(潜行者卡组!A:C,"# 2x ("&amp;K256&amp;") "&amp;A256)+COUNTIF(萨满祭司卡组!A:C,"# 2x ("&amp;K256&amp;") "&amp;A256)+COUNTIF(术士卡组!A:C,"# 2x ("&amp;K256&amp;") "&amp;A256)+COUNTIF(战士卡组!A:C,"# 2x ("&amp;K256&amp;") "&amp;A256)=0,COUNTIF(单卡排行!A:J,A256)=0),IF(AND(COUNTIF(德鲁伊卡组!A:C,"# 1x ("&amp;K256&amp;") "&amp;A256)+COUNTIF(猎人卡组!A:C,"# 1x ("&amp;K256&amp;") "&amp;A256)+COUNTIF(法师卡组!A:C,"# 1x ("&amp;K256&amp;") "&amp;A256)+COUNTIF(圣骑士卡组!A:C,"# 1x ("&amp;K256&amp;") "&amp;A256)+COUNTIF(牧师卡组!A:C,"# 1x ("&amp;K256&amp;") "&amp;A256)+COUNTIF(潜行者卡组!A:C,"# 1x ("&amp;K256&amp;") "&amp;A256)+COUNTIF(萨满祭司卡组!A:C,"# 1x ("&amp;K256&amp;") "&amp;A256)+COUNTIF(术士卡组!A:C,"# 1x ("&amp;K256&amp;") "&amp;A256)+COUNTIF(战士卡组!A:C,"# 1x ("&amp;K256&amp;") "&amp;A256)=0,COUNTIF(单卡排行!A:J,A256&amp;"★")=0),"",1),2)</f>
        <v/>
      </c>
      <c r="E256" s="53" t="str">
        <f>IF(收藏进度!E256="","",收藏进度!E256)</f>
        <v>经典</v>
      </c>
      <c r="F256" s="53" t="str">
        <f>IF(收藏进度!F256="","",收藏进度!F256)</f>
        <v/>
      </c>
      <c r="G256" s="53" t="str">
        <f>IF(收藏进度!G256="","",收藏进度!G256)</f>
        <v>术士</v>
      </c>
      <c r="H256" s="53" t="str">
        <f>IF(收藏进度!H256="","",收藏进度!H256)</f>
        <v>普通</v>
      </c>
      <c r="I256" s="53" t="str">
        <f>IF(收藏进度!I256="","",收藏进度!I256)</f>
        <v>随从</v>
      </c>
      <c r="J256" s="53" t="str">
        <f>IF(收藏进度!J256="","",收藏进度!J256)</f>
        <v/>
      </c>
      <c r="K256" s="53">
        <f>IF(收藏进度!K256="","",收藏进度!K256)</f>
        <v>4</v>
      </c>
      <c r="L256" s="53">
        <f>IF(收藏进度!L256="","",收藏进度!L256)</f>
        <v>0</v>
      </c>
      <c r="M256" s="53">
        <f>IF(收藏进度!M256="","",收藏进度!M256)</f>
        <v>4</v>
      </c>
      <c r="N256" s="54" t="str">
        <f>IF(收藏进度!N256="","",收藏进度!N256)</f>
        <v>你的随从牌的法力值消耗减少（2）点，但不能少于（1）点。</v>
      </c>
    </row>
    <row r="257" spans="1:14" x14ac:dyDescent="0.15">
      <c r="A257" s="52" t="str">
        <f>IF(收藏进度!A257="","",收藏进度!A257)</f>
        <v>暗影烈焰</v>
      </c>
      <c r="B257" s="52">
        <f>IF(收藏进度!B257="","",收藏进度!B257)</f>
        <v>2</v>
      </c>
      <c r="C257" s="52" t="str">
        <f t="shared" si="3"/>
        <v/>
      </c>
      <c r="D257" s="52">
        <f>IF(AND(COUNTIF(德鲁伊卡组!A:C,"# 2x ("&amp;K257&amp;") "&amp;A257)+COUNTIF(猎人卡组!A:C,"# 2x ("&amp;K257&amp;") "&amp;A257)+COUNTIF(法师卡组!A:C,"# 2x ("&amp;K257&amp;") "&amp;A257)+COUNTIF(圣骑士卡组!A:C,"# 2x ("&amp;K257&amp;") "&amp;A257)+COUNTIF(牧师卡组!A:C,"# 2x ("&amp;K257&amp;") "&amp;A257)+COUNTIF(潜行者卡组!A:C,"# 2x ("&amp;K257&amp;") "&amp;A257)+COUNTIF(萨满祭司卡组!A:C,"# 2x ("&amp;K257&amp;") "&amp;A257)+COUNTIF(术士卡组!A:C,"# 2x ("&amp;K257&amp;") "&amp;A257)+COUNTIF(战士卡组!A:C,"# 2x ("&amp;K257&amp;") "&amp;A257)=0,COUNTIF(单卡排行!A:J,A257)=0),IF(AND(COUNTIF(德鲁伊卡组!A:C,"# 1x ("&amp;K257&amp;") "&amp;A257)+COUNTIF(猎人卡组!A:C,"# 1x ("&amp;K257&amp;") "&amp;A257)+COUNTIF(法师卡组!A:C,"# 1x ("&amp;K257&amp;") "&amp;A257)+COUNTIF(圣骑士卡组!A:C,"# 1x ("&amp;K257&amp;") "&amp;A257)+COUNTIF(牧师卡组!A:C,"# 1x ("&amp;K257&amp;") "&amp;A257)+COUNTIF(潜行者卡组!A:C,"# 1x ("&amp;K257&amp;") "&amp;A257)+COUNTIF(萨满祭司卡组!A:C,"# 1x ("&amp;K257&amp;") "&amp;A257)+COUNTIF(术士卡组!A:C,"# 1x ("&amp;K257&amp;") "&amp;A257)+COUNTIF(战士卡组!A:C,"# 1x ("&amp;K257&amp;") "&amp;A257)=0,COUNTIF(单卡排行!A:J,A257&amp;"★")=0),"",1),2)</f>
        <v>1</v>
      </c>
      <c r="E257" s="53" t="str">
        <f>IF(收藏进度!E257="","",收藏进度!E257)</f>
        <v>经典</v>
      </c>
      <c r="F257" s="53" t="str">
        <f>IF(收藏进度!F257="","",收藏进度!F257)</f>
        <v/>
      </c>
      <c r="G257" s="53" t="str">
        <f>IF(收藏进度!G257="","",收藏进度!G257)</f>
        <v>术士</v>
      </c>
      <c r="H257" s="53" t="str">
        <f>IF(收藏进度!H257="","",收藏进度!H257)</f>
        <v>稀有</v>
      </c>
      <c r="I257" s="53" t="str">
        <f>IF(收藏进度!I257="","",收藏进度!I257)</f>
        <v>法术</v>
      </c>
      <c r="J257" s="53" t="str">
        <f>IF(收藏进度!J257="","",收藏进度!J257)</f>
        <v/>
      </c>
      <c r="K257" s="53">
        <f>IF(收藏进度!K257="","",收藏进度!K257)</f>
        <v>4</v>
      </c>
      <c r="L257" s="53">
        <f>IF(收藏进度!L257="","",收藏进度!L257)</f>
        <v>0</v>
      </c>
      <c r="M257" s="53">
        <f>IF(收藏进度!M257="","",收藏进度!M257)</f>
        <v>0</v>
      </c>
      <c r="N257" s="54" t="str">
        <f>IF(收藏进度!N257="","",收藏进度!N257)</f>
        <v>消灭一个友方随从，对所有敌方随从造成等同于其攻击力的伤害。</v>
      </c>
    </row>
    <row r="258" spans="1:14" x14ac:dyDescent="0.15">
      <c r="A258" s="52" t="str">
        <f>IF(收藏进度!A258="","",收藏进度!A258)</f>
        <v>深渊领主</v>
      </c>
      <c r="B258" s="52">
        <f>IF(收藏进度!B258="","",收藏进度!B258)</f>
        <v>2</v>
      </c>
      <c r="C258" s="52" t="str">
        <f t="shared" si="3"/>
        <v/>
      </c>
      <c r="D258" s="52" t="str">
        <f>IF(AND(COUNTIF(德鲁伊卡组!A:C,"# 2x ("&amp;K258&amp;") "&amp;A258)+COUNTIF(猎人卡组!A:C,"# 2x ("&amp;K258&amp;") "&amp;A258)+COUNTIF(法师卡组!A:C,"# 2x ("&amp;K258&amp;") "&amp;A258)+COUNTIF(圣骑士卡组!A:C,"# 2x ("&amp;K258&amp;") "&amp;A258)+COUNTIF(牧师卡组!A:C,"# 2x ("&amp;K258&amp;") "&amp;A258)+COUNTIF(潜行者卡组!A:C,"# 2x ("&amp;K258&amp;") "&amp;A258)+COUNTIF(萨满祭司卡组!A:C,"# 2x ("&amp;K258&amp;") "&amp;A258)+COUNTIF(术士卡组!A:C,"# 2x ("&amp;K258&amp;") "&amp;A258)+COUNTIF(战士卡组!A:C,"# 2x ("&amp;K258&amp;") "&amp;A258)=0,COUNTIF(单卡排行!A:J,A258)=0),IF(AND(COUNTIF(德鲁伊卡组!A:C,"# 1x ("&amp;K258&amp;") "&amp;A258)+COUNTIF(猎人卡组!A:C,"# 1x ("&amp;K258&amp;") "&amp;A258)+COUNTIF(法师卡组!A:C,"# 1x ("&amp;K258&amp;") "&amp;A258)+COUNTIF(圣骑士卡组!A:C,"# 1x ("&amp;K258&amp;") "&amp;A258)+COUNTIF(牧师卡组!A:C,"# 1x ("&amp;K258&amp;") "&amp;A258)+COUNTIF(潜行者卡组!A:C,"# 1x ("&amp;K258&amp;") "&amp;A258)+COUNTIF(萨满祭司卡组!A:C,"# 1x ("&amp;K258&amp;") "&amp;A258)+COUNTIF(术士卡组!A:C,"# 1x ("&amp;K258&amp;") "&amp;A258)+COUNTIF(战士卡组!A:C,"# 1x ("&amp;K258&amp;") "&amp;A258)=0,COUNTIF(单卡排行!A:J,A258&amp;"★")=0),"",1),2)</f>
        <v/>
      </c>
      <c r="E258" s="53" t="str">
        <f>IF(收藏进度!E258="","",收藏进度!E258)</f>
        <v>经典</v>
      </c>
      <c r="F258" s="53" t="str">
        <f>IF(收藏进度!F258="","",收藏进度!F258)</f>
        <v/>
      </c>
      <c r="G258" s="53" t="str">
        <f>IF(收藏进度!G258="","",收藏进度!G258)</f>
        <v>术士</v>
      </c>
      <c r="H258" s="53" t="str">
        <f>IF(收藏进度!H258="","",收藏进度!H258)</f>
        <v>史诗</v>
      </c>
      <c r="I258" s="53" t="str">
        <f>IF(收藏进度!I258="","",收藏进度!I258)</f>
        <v>随从</v>
      </c>
      <c r="J258" s="53" t="str">
        <f>IF(收藏进度!J258="","",收藏进度!J258)</f>
        <v>恶魔</v>
      </c>
      <c r="K258" s="53">
        <f>IF(收藏进度!K258="","",收藏进度!K258)</f>
        <v>4</v>
      </c>
      <c r="L258" s="53">
        <f>IF(收藏进度!L258="","",收藏进度!L258)</f>
        <v>5</v>
      </c>
      <c r="M258" s="53">
        <f>IF(收藏进度!M258="","",收藏进度!M258)</f>
        <v>6</v>
      </c>
      <c r="N258" s="54" t="str">
        <f>IF(收藏进度!N258="","",收藏进度!N258)</f>
        <v>战吼：对你的英雄造成5点伤害。</v>
      </c>
    </row>
    <row r="259" spans="1:14" x14ac:dyDescent="0.15">
      <c r="A259" s="52" t="str">
        <f>IF(收藏进度!A259="","",收藏进度!A259)</f>
        <v>末日守卫</v>
      </c>
      <c r="B259" s="52">
        <f>IF(收藏进度!B259="","",收藏进度!B259)</f>
        <v>2</v>
      </c>
      <c r="C259" s="52" t="str">
        <f t="shared" ref="C259:C322" si="4">IF(D259="","",IF(D259&gt;B259,D259-B259,""))</f>
        <v/>
      </c>
      <c r="D259" s="52">
        <f>IF(AND(COUNTIF(德鲁伊卡组!A:C,"# 2x ("&amp;K259&amp;") "&amp;A259)+COUNTIF(猎人卡组!A:C,"# 2x ("&amp;K259&amp;") "&amp;A259)+COUNTIF(法师卡组!A:C,"# 2x ("&amp;K259&amp;") "&amp;A259)+COUNTIF(圣骑士卡组!A:C,"# 2x ("&amp;K259&amp;") "&amp;A259)+COUNTIF(牧师卡组!A:C,"# 2x ("&amp;K259&amp;") "&amp;A259)+COUNTIF(潜行者卡组!A:C,"# 2x ("&amp;K259&amp;") "&amp;A259)+COUNTIF(萨满祭司卡组!A:C,"# 2x ("&amp;K259&amp;") "&amp;A259)+COUNTIF(术士卡组!A:C,"# 2x ("&amp;K259&amp;") "&amp;A259)+COUNTIF(战士卡组!A:C,"# 2x ("&amp;K259&amp;") "&amp;A259)=0,COUNTIF(单卡排行!A:J,A259)=0),IF(AND(COUNTIF(德鲁伊卡组!A:C,"# 1x ("&amp;K259&amp;") "&amp;A259)+COUNTIF(猎人卡组!A:C,"# 1x ("&amp;K259&amp;") "&amp;A259)+COUNTIF(法师卡组!A:C,"# 1x ("&amp;K259&amp;") "&amp;A259)+COUNTIF(圣骑士卡组!A:C,"# 1x ("&amp;K259&amp;") "&amp;A259)+COUNTIF(牧师卡组!A:C,"# 1x ("&amp;K259&amp;") "&amp;A259)+COUNTIF(潜行者卡组!A:C,"# 1x ("&amp;K259&amp;") "&amp;A259)+COUNTIF(萨满祭司卡组!A:C,"# 1x ("&amp;K259&amp;") "&amp;A259)+COUNTIF(术士卡组!A:C,"# 1x ("&amp;K259&amp;") "&amp;A259)+COUNTIF(战士卡组!A:C,"# 1x ("&amp;K259&amp;") "&amp;A259)=0,COUNTIF(单卡排行!A:J,A259&amp;"★")=0),"",1),2)</f>
        <v>2</v>
      </c>
      <c r="E259" s="53" t="str">
        <f>IF(收藏进度!E259="","",收藏进度!E259)</f>
        <v>经典</v>
      </c>
      <c r="F259" s="53" t="str">
        <f>IF(收藏进度!F259="","",收藏进度!F259)</f>
        <v/>
      </c>
      <c r="G259" s="53" t="str">
        <f>IF(收藏进度!G259="","",收藏进度!G259)</f>
        <v>术士</v>
      </c>
      <c r="H259" s="53" t="str">
        <f>IF(收藏进度!H259="","",收藏进度!H259)</f>
        <v>稀有</v>
      </c>
      <c r="I259" s="53" t="str">
        <f>IF(收藏进度!I259="","",收藏进度!I259)</f>
        <v>随从</v>
      </c>
      <c r="J259" s="53" t="str">
        <f>IF(收藏进度!J259="","",收藏进度!J259)</f>
        <v>恶魔</v>
      </c>
      <c r="K259" s="53">
        <f>IF(收藏进度!K259="","",收藏进度!K259)</f>
        <v>5</v>
      </c>
      <c r="L259" s="53">
        <f>IF(收藏进度!L259="","",收藏进度!L259)</f>
        <v>5</v>
      </c>
      <c r="M259" s="53">
        <f>IF(收藏进度!M259="","",收藏进度!M259)</f>
        <v>7</v>
      </c>
      <c r="N259" s="54" t="str">
        <f>IF(收藏进度!N259="","",收藏进度!N259)</f>
        <v>冲锋，战吼：随机弃两张牌。</v>
      </c>
    </row>
    <row r="260" spans="1:14" x14ac:dyDescent="0.15">
      <c r="A260" s="52" t="str">
        <f>IF(收藏进度!A260="","",收藏进度!A260)</f>
        <v>末日灾祸</v>
      </c>
      <c r="B260" s="52">
        <f>IF(收藏进度!B260="","",收藏进度!B260)</f>
        <v>2</v>
      </c>
      <c r="C260" s="52" t="str">
        <f t="shared" si="4"/>
        <v/>
      </c>
      <c r="D260" s="52" t="str">
        <f>IF(AND(COUNTIF(德鲁伊卡组!A:C,"# 2x ("&amp;K260&amp;") "&amp;A260)+COUNTIF(猎人卡组!A:C,"# 2x ("&amp;K260&amp;") "&amp;A260)+COUNTIF(法师卡组!A:C,"# 2x ("&amp;K260&amp;") "&amp;A260)+COUNTIF(圣骑士卡组!A:C,"# 2x ("&amp;K260&amp;") "&amp;A260)+COUNTIF(牧师卡组!A:C,"# 2x ("&amp;K260&amp;") "&amp;A260)+COUNTIF(潜行者卡组!A:C,"# 2x ("&amp;K260&amp;") "&amp;A260)+COUNTIF(萨满祭司卡组!A:C,"# 2x ("&amp;K260&amp;") "&amp;A260)+COUNTIF(术士卡组!A:C,"# 2x ("&amp;K260&amp;") "&amp;A260)+COUNTIF(战士卡组!A:C,"# 2x ("&amp;K260&amp;") "&amp;A260)=0,COUNTIF(单卡排行!A:J,A260)=0),IF(AND(COUNTIF(德鲁伊卡组!A:C,"# 1x ("&amp;K260&amp;") "&amp;A260)+COUNTIF(猎人卡组!A:C,"# 1x ("&amp;K260&amp;") "&amp;A260)+COUNTIF(法师卡组!A:C,"# 1x ("&amp;K260&amp;") "&amp;A260)+COUNTIF(圣骑士卡组!A:C,"# 1x ("&amp;K260&amp;") "&amp;A260)+COUNTIF(牧师卡组!A:C,"# 1x ("&amp;K260&amp;") "&amp;A260)+COUNTIF(潜行者卡组!A:C,"# 1x ("&amp;K260&amp;") "&amp;A260)+COUNTIF(萨满祭司卡组!A:C,"# 1x ("&amp;K260&amp;") "&amp;A260)+COUNTIF(术士卡组!A:C,"# 1x ("&amp;K260&amp;") "&amp;A260)+COUNTIF(战士卡组!A:C,"# 1x ("&amp;K260&amp;") "&amp;A260)=0,COUNTIF(单卡排行!A:J,A260&amp;"★")=0),"",1),2)</f>
        <v/>
      </c>
      <c r="E260" s="53" t="str">
        <f>IF(收藏进度!E260="","",收藏进度!E260)</f>
        <v>经典</v>
      </c>
      <c r="F260" s="53" t="str">
        <f>IF(收藏进度!F260="","",收藏进度!F260)</f>
        <v/>
      </c>
      <c r="G260" s="53" t="str">
        <f>IF(收藏进度!G260="","",收藏进度!G260)</f>
        <v>术士</v>
      </c>
      <c r="H260" s="53" t="str">
        <f>IF(收藏进度!H260="","",收藏进度!H260)</f>
        <v>史诗</v>
      </c>
      <c r="I260" s="53" t="str">
        <f>IF(收藏进度!I260="","",收藏进度!I260)</f>
        <v>法术</v>
      </c>
      <c r="J260" s="53" t="str">
        <f>IF(收藏进度!J260="","",收藏进度!J260)</f>
        <v/>
      </c>
      <c r="K260" s="53">
        <f>IF(收藏进度!K260="","",收藏进度!K260)</f>
        <v>5</v>
      </c>
      <c r="L260" s="53">
        <f>IF(收藏进度!L260="","",收藏进度!L260)</f>
        <v>0</v>
      </c>
      <c r="M260" s="53">
        <f>IF(收藏进度!M260="","",收藏进度!M260)</f>
        <v>0</v>
      </c>
      <c r="N260" s="54" t="str">
        <f>IF(收藏进度!N260="","",收藏进度!N260)</f>
        <v>对一个角色造成2点伤害。如果“末日灾祸”杀死该角色，随机召唤一个恶魔。</v>
      </c>
    </row>
    <row r="261" spans="1:14" x14ac:dyDescent="0.15">
      <c r="A261" s="52" t="str">
        <f>IF(收藏进度!A261="","",收藏进度!A261)</f>
        <v>灵魂虹吸</v>
      </c>
      <c r="B261" s="52">
        <f>IF(收藏进度!B261="","",收藏进度!B261)</f>
        <v>2</v>
      </c>
      <c r="C261" s="52" t="str">
        <f t="shared" si="4"/>
        <v/>
      </c>
      <c r="D261" s="52">
        <f>IF(AND(COUNTIF(德鲁伊卡组!A:C,"# 2x ("&amp;K261&amp;") "&amp;A261)+COUNTIF(猎人卡组!A:C,"# 2x ("&amp;K261&amp;") "&amp;A261)+COUNTIF(法师卡组!A:C,"# 2x ("&amp;K261&amp;") "&amp;A261)+COUNTIF(圣骑士卡组!A:C,"# 2x ("&amp;K261&amp;") "&amp;A261)+COUNTIF(牧师卡组!A:C,"# 2x ("&amp;K261&amp;") "&amp;A261)+COUNTIF(潜行者卡组!A:C,"# 2x ("&amp;K261&amp;") "&amp;A261)+COUNTIF(萨满祭司卡组!A:C,"# 2x ("&amp;K261&amp;") "&amp;A261)+COUNTIF(术士卡组!A:C,"# 2x ("&amp;K261&amp;") "&amp;A261)+COUNTIF(战士卡组!A:C,"# 2x ("&amp;K261&amp;") "&amp;A261)=0,COUNTIF(单卡排行!A:J,A261)=0),IF(AND(COUNTIF(德鲁伊卡组!A:C,"# 1x ("&amp;K261&amp;") "&amp;A261)+COUNTIF(猎人卡组!A:C,"# 1x ("&amp;K261&amp;") "&amp;A261)+COUNTIF(法师卡组!A:C,"# 1x ("&amp;K261&amp;") "&amp;A261)+COUNTIF(圣骑士卡组!A:C,"# 1x ("&amp;K261&amp;") "&amp;A261)+COUNTIF(牧师卡组!A:C,"# 1x ("&amp;K261&amp;") "&amp;A261)+COUNTIF(潜行者卡组!A:C,"# 1x ("&amp;K261&amp;") "&amp;A261)+COUNTIF(萨满祭司卡组!A:C,"# 1x ("&amp;K261&amp;") "&amp;A261)+COUNTIF(术士卡组!A:C,"# 1x ("&amp;K261&amp;") "&amp;A261)+COUNTIF(战士卡组!A:C,"# 1x ("&amp;K261&amp;") "&amp;A261)=0,COUNTIF(单卡排行!A:J,A261&amp;"★")=0),"",1),2)</f>
        <v>2</v>
      </c>
      <c r="E261" s="53" t="str">
        <f>IF(收藏进度!E261="","",收藏进度!E261)</f>
        <v>经典</v>
      </c>
      <c r="F261" s="53" t="str">
        <f>IF(收藏进度!F261="","",收藏进度!F261)</f>
        <v/>
      </c>
      <c r="G261" s="53" t="str">
        <f>IF(收藏进度!G261="","",收藏进度!G261)</f>
        <v>术士</v>
      </c>
      <c r="H261" s="53" t="str">
        <f>IF(收藏进度!H261="","",收藏进度!H261)</f>
        <v>稀有</v>
      </c>
      <c r="I261" s="53" t="str">
        <f>IF(收藏进度!I261="","",收藏进度!I261)</f>
        <v>法术</v>
      </c>
      <c r="J261" s="53" t="str">
        <f>IF(收藏进度!J261="","",收藏进度!J261)</f>
        <v/>
      </c>
      <c r="K261" s="53">
        <f>IF(收藏进度!K261="","",收藏进度!K261)</f>
        <v>6</v>
      </c>
      <c r="L261" s="53">
        <f>IF(收藏进度!L261="","",收藏进度!L261)</f>
        <v>0</v>
      </c>
      <c r="M261" s="53">
        <f>IF(收藏进度!M261="","",收藏进度!M261)</f>
        <v>0</v>
      </c>
      <c r="N261" s="54" t="str">
        <f>IF(收藏进度!N261="","",收藏进度!N261)</f>
        <v>消灭一个随从，为你的英雄恢复#3点生命值。</v>
      </c>
    </row>
    <row r="262" spans="1:14" x14ac:dyDescent="0.15">
      <c r="A262" s="52" t="str">
        <f>IF(收藏进度!A262="","",收藏进度!A262)</f>
        <v>扭曲虚空</v>
      </c>
      <c r="B262" s="52">
        <f>IF(收藏进度!B262="","",收藏进度!B262)</f>
        <v>2</v>
      </c>
      <c r="C262" s="52" t="str">
        <f t="shared" si="4"/>
        <v/>
      </c>
      <c r="D262" s="52">
        <f>IF(AND(COUNTIF(德鲁伊卡组!A:C,"# 2x ("&amp;K262&amp;") "&amp;A262)+COUNTIF(猎人卡组!A:C,"# 2x ("&amp;K262&amp;") "&amp;A262)+COUNTIF(法师卡组!A:C,"# 2x ("&amp;K262&amp;") "&amp;A262)+COUNTIF(圣骑士卡组!A:C,"# 2x ("&amp;K262&amp;") "&amp;A262)+COUNTIF(牧师卡组!A:C,"# 2x ("&amp;K262&amp;") "&amp;A262)+COUNTIF(潜行者卡组!A:C,"# 2x ("&amp;K262&amp;") "&amp;A262)+COUNTIF(萨满祭司卡组!A:C,"# 2x ("&amp;K262&amp;") "&amp;A262)+COUNTIF(术士卡组!A:C,"# 2x ("&amp;K262&amp;") "&amp;A262)+COUNTIF(战士卡组!A:C,"# 2x ("&amp;K262&amp;") "&amp;A262)=0,COUNTIF(单卡排行!A:J,A262)=0),IF(AND(COUNTIF(德鲁伊卡组!A:C,"# 1x ("&amp;K262&amp;") "&amp;A262)+COUNTIF(猎人卡组!A:C,"# 1x ("&amp;K262&amp;") "&amp;A262)+COUNTIF(法师卡组!A:C,"# 1x ("&amp;K262&amp;") "&amp;A262)+COUNTIF(圣骑士卡组!A:C,"# 1x ("&amp;K262&amp;") "&amp;A262)+COUNTIF(牧师卡组!A:C,"# 1x ("&amp;K262&amp;") "&amp;A262)+COUNTIF(潜行者卡组!A:C,"# 1x ("&amp;K262&amp;") "&amp;A262)+COUNTIF(萨满祭司卡组!A:C,"# 1x ("&amp;K262&amp;") "&amp;A262)+COUNTIF(术士卡组!A:C,"# 1x ("&amp;K262&amp;") "&amp;A262)+COUNTIF(战士卡组!A:C,"# 1x ("&amp;K262&amp;") "&amp;A262)=0,COUNTIF(单卡排行!A:J,A262&amp;"★")=0),"",1),2)</f>
        <v>2</v>
      </c>
      <c r="E262" s="53" t="str">
        <f>IF(收藏进度!E262="","",收藏进度!E262)</f>
        <v>经典</v>
      </c>
      <c r="F262" s="53" t="str">
        <f>IF(收藏进度!F262="","",收藏进度!F262)</f>
        <v/>
      </c>
      <c r="G262" s="53" t="str">
        <f>IF(收藏进度!G262="","",收藏进度!G262)</f>
        <v>术士</v>
      </c>
      <c r="H262" s="53" t="str">
        <f>IF(收藏进度!H262="","",收藏进度!H262)</f>
        <v>史诗</v>
      </c>
      <c r="I262" s="53" t="str">
        <f>IF(收藏进度!I262="","",收藏进度!I262)</f>
        <v>法术</v>
      </c>
      <c r="J262" s="53" t="str">
        <f>IF(收藏进度!J262="","",收藏进度!J262)</f>
        <v/>
      </c>
      <c r="K262" s="53">
        <f>IF(收藏进度!K262="","",收藏进度!K262)</f>
        <v>8</v>
      </c>
      <c r="L262" s="53">
        <f>IF(收藏进度!L262="","",收藏进度!L262)</f>
        <v>0</v>
      </c>
      <c r="M262" s="53">
        <f>IF(收藏进度!M262="","",收藏进度!M262)</f>
        <v>0</v>
      </c>
      <c r="N262" s="54" t="str">
        <f>IF(收藏进度!N262="","",收藏进度!N262)</f>
        <v>消灭所有随从。</v>
      </c>
    </row>
    <row r="263" spans="1:14" x14ac:dyDescent="0.15">
      <c r="A263" s="52" t="str">
        <f>IF(收藏进度!A263="","",收藏进度!A263)</f>
        <v>加拉克苏斯大王</v>
      </c>
      <c r="B263" s="52">
        <f>IF(收藏进度!B263="","",收藏进度!B263)</f>
        <v>1</v>
      </c>
      <c r="C263" s="52" t="str">
        <f t="shared" si="4"/>
        <v/>
      </c>
      <c r="D263" s="52" t="str">
        <f>IF(AND(COUNTIF(德鲁伊卡组!A:C,"# 2x ("&amp;K263&amp;") "&amp;A263)+COUNTIF(猎人卡组!A:C,"# 2x ("&amp;K263&amp;") "&amp;A263)+COUNTIF(法师卡组!A:C,"# 2x ("&amp;K263&amp;") "&amp;A263)+COUNTIF(圣骑士卡组!A:C,"# 2x ("&amp;K263&amp;") "&amp;A263)+COUNTIF(牧师卡组!A:C,"# 2x ("&amp;K263&amp;") "&amp;A263)+COUNTIF(潜行者卡组!A:C,"# 2x ("&amp;K263&amp;") "&amp;A263)+COUNTIF(萨满祭司卡组!A:C,"# 2x ("&amp;K263&amp;") "&amp;A263)+COUNTIF(术士卡组!A:C,"# 2x ("&amp;K263&amp;") "&amp;A263)+COUNTIF(战士卡组!A:C,"# 2x ("&amp;K263&amp;") "&amp;A263)=0,COUNTIF(单卡排行!A:J,A263)=0),IF(AND(COUNTIF(德鲁伊卡组!A:C,"# 1x ("&amp;K263&amp;") "&amp;A263)+COUNTIF(猎人卡组!A:C,"# 1x ("&amp;K263&amp;") "&amp;A263)+COUNTIF(法师卡组!A:C,"# 1x ("&amp;K263&amp;") "&amp;A263)+COUNTIF(圣骑士卡组!A:C,"# 1x ("&amp;K263&amp;") "&amp;A263)+COUNTIF(牧师卡组!A:C,"# 1x ("&amp;K263&amp;") "&amp;A263)+COUNTIF(潜行者卡组!A:C,"# 1x ("&amp;K263&amp;") "&amp;A263)+COUNTIF(萨满祭司卡组!A:C,"# 1x ("&amp;K263&amp;") "&amp;A263)+COUNTIF(术士卡组!A:C,"# 1x ("&amp;K263&amp;") "&amp;A263)+COUNTIF(战士卡组!A:C,"# 1x ("&amp;K263&amp;") "&amp;A263)=0,COUNTIF(单卡排行!A:J,A263&amp;"★")=0),"",1),2)</f>
        <v/>
      </c>
      <c r="E263" s="53" t="str">
        <f>IF(收藏进度!E263="","",收藏进度!E263)</f>
        <v>经典</v>
      </c>
      <c r="F263" s="53" t="str">
        <f>IF(收藏进度!F263="","",收藏进度!F263)</f>
        <v/>
      </c>
      <c r="G263" s="53" t="str">
        <f>IF(收藏进度!G263="","",收藏进度!G263)</f>
        <v>术士</v>
      </c>
      <c r="H263" s="53" t="str">
        <f>IF(收藏进度!H263="","",收藏进度!H263)</f>
        <v>传说</v>
      </c>
      <c r="I263" s="53" t="str">
        <f>IF(收藏进度!I263="","",收藏进度!I263)</f>
        <v>随从</v>
      </c>
      <c r="J263" s="53" t="str">
        <f>IF(收藏进度!J263="","",收藏进度!J263)</f>
        <v>恶魔</v>
      </c>
      <c r="K263" s="53">
        <f>IF(收藏进度!K263="","",收藏进度!K263)</f>
        <v>9</v>
      </c>
      <c r="L263" s="53">
        <f>IF(收藏进度!L263="","",收藏进度!L263)</f>
        <v>3</v>
      </c>
      <c r="M263" s="53">
        <f>IF(收藏进度!M263="","",收藏进度!M263)</f>
        <v>15</v>
      </c>
      <c r="N263" s="54" t="str">
        <f>IF(收藏进度!N263="","",收藏进度!N263)</f>
        <v>战吼：消灭你的英雄，并用加拉克苏斯大王替换他。</v>
      </c>
    </row>
    <row r="264" spans="1:14" x14ac:dyDescent="0.15">
      <c r="A264" s="52" t="str">
        <f>IF(收藏进度!A264="","",收藏进度!A264)</f>
        <v>怒火中烧</v>
      </c>
      <c r="B264" s="52">
        <f>IF(收藏进度!B264="","",收藏进度!B264)</f>
        <v>2</v>
      </c>
      <c r="C264" s="52" t="str">
        <f t="shared" si="4"/>
        <v/>
      </c>
      <c r="D264" s="52" t="str">
        <f>IF(AND(COUNTIF(德鲁伊卡组!A:C,"# 2x ("&amp;K264&amp;") "&amp;A264)+COUNTIF(猎人卡组!A:C,"# 2x ("&amp;K264&amp;") "&amp;A264)+COUNTIF(法师卡组!A:C,"# 2x ("&amp;K264&amp;") "&amp;A264)+COUNTIF(圣骑士卡组!A:C,"# 2x ("&amp;K264&amp;") "&amp;A264)+COUNTIF(牧师卡组!A:C,"# 2x ("&amp;K264&amp;") "&amp;A264)+COUNTIF(潜行者卡组!A:C,"# 2x ("&amp;K264&amp;") "&amp;A264)+COUNTIF(萨满祭司卡组!A:C,"# 2x ("&amp;K264&amp;") "&amp;A264)+COUNTIF(术士卡组!A:C,"# 2x ("&amp;K264&amp;") "&amp;A264)+COUNTIF(战士卡组!A:C,"# 2x ("&amp;K264&amp;") "&amp;A264)=0,COUNTIF(单卡排行!A:J,A264)=0),IF(AND(COUNTIF(德鲁伊卡组!A:C,"# 1x ("&amp;K264&amp;") "&amp;A264)+COUNTIF(猎人卡组!A:C,"# 1x ("&amp;K264&amp;") "&amp;A264)+COUNTIF(法师卡组!A:C,"# 1x ("&amp;K264&amp;") "&amp;A264)+COUNTIF(圣骑士卡组!A:C,"# 1x ("&amp;K264&amp;") "&amp;A264)+COUNTIF(牧师卡组!A:C,"# 1x ("&amp;K264&amp;") "&amp;A264)+COUNTIF(潜行者卡组!A:C,"# 1x ("&amp;K264&amp;") "&amp;A264)+COUNTIF(萨满祭司卡组!A:C,"# 1x ("&amp;K264&amp;") "&amp;A264)+COUNTIF(术士卡组!A:C,"# 1x ("&amp;K264&amp;") "&amp;A264)+COUNTIF(战士卡组!A:C,"# 1x ("&amp;K264&amp;") "&amp;A264)=0,COUNTIF(单卡排行!A:J,A264&amp;"★")=0),"",1),2)</f>
        <v/>
      </c>
      <c r="E264" s="53" t="str">
        <f>IF(收藏进度!E264="","",收藏进度!E264)</f>
        <v>经典</v>
      </c>
      <c r="F264" s="53" t="str">
        <f>IF(收藏进度!F264="","",收藏进度!F264)</f>
        <v/>
      </c>
      <c r="G264" s="53" t="str">
        <f>IF(收藏进度!G264="","",收藏进度!G264)</f>
        <v>战士</v>
      </c>
      <c r="H264" s="53" t="str">
        <f>IF(收藏进度!H264="","",收藏进度!H264)</f>
        <v>普通</v>
      </c>
      <c r="I264" s="53" t="str">
        <f>IF(收藏进度!I264="","",收藏进度!I264)</f>
        <v>法术</v>
      </c>
      <c r="J264" s="53" t="str">
        <f>IF(收藏进度!J264="","",收藏进度!J264)</f>
        <v/>
      </c>
      <c r="K264" s="53">
        <f>IF(收藏进度!K264="","",收藏进度!K264)</f>
        <v>0</v>
      </c>
      <c r="L264" s="53">
        <f>IF(收藏进度!L264="","",收藏进度!L264)</f>
        <v>0</v>
      </c>
      <c r="M264" s="53">
        <f>IF(收藏进度!M264="","",收藏进度!M264)</f>
        <v>0</v>
      </c>
      <c r="N264" s="54" t="str">
        <f>IF(收藏进度!N264="","",收藏进度!N264)</f>
        <v>对一个随从造成1点伤害，该随从获得+2攻击力。</v>
      </c>
    </row>
    <row r="265" spans="1:14" x14ac:dyDescent="0.15">
      <c r="A265" s="52" t="str">
        <f>IF(收藏进度!A265="","",收藏进度!A265)</f>
        <v>升级！</v>
      </c>
      <c r="B265" s="52">
        <f>IF(收藏进度!B265="","",收藏进度!B265)</f>
        <v>2</v>
      </c>
      <c r="C265" s="52" t="str">
        <f t="shared" si="4"/>
        <v/>
      </c>
      <c r="D265" s="52">
        <f>IF(AND(COUNTIF(德鲁伊卡组!A:C,"# 2x ("&amp;K265&amp;") "&amp;A265)+COUNTIF(猎人卡组!A:C,"# 2x ("&amp;K265&amp;") "&amp;A265)+COUNTIF(法师卡组!A:C,"# 2x ("&amp;K265&amp;") "&amp;A265)+COUNTIF(圣骑士卡组!A:C,"# 2x ("&amp;K265&amp;") "&amp;A265)+COUNTIF(牧师卡组!A:C,"# 2x ("&amp;K265&amp;") "&amp;A265)+COUNTIF(潜行者卡组!A:C,"# 2x ("&amp;K265&amp;") "&amp;A265)+COUNTIF(萨满祭司卡组!A:C,"# 2x ("&amp;K265&amp;") "&amp;A265)+COUNTIF(术士卡组!A:C,"# 2x ("&amp;K265&amp;") "&amp;A265)+COUNTIF(战士卡组!A:C,"# 2x ("&amp;K265&amp;") "&amp;A265)=0,COUNTIF(单卡排行!A:J,A265)=0),IF(AND(COUNTIF(德鲁伊卡组!A:C,"# 1x ("&amp;K265&amp;") "&amp;A265)+COUNTIF(猎人卡组!A:C,"# 1x ("&amp;K265&amp;") "&amp;A265)+COUNTIF(法师卡组!A:C,"# 1x ("&amp;K265&amp;") "&amp;A265)+COUNTIF(圣骑士卡组!A:C,"# 1x ("&amp;K265&amp;") "&amp;A265)+COUNTIF(牧师卡组!A:C,"# 1x ("&amp;K265&amp;") "&amp;A265)+COUNTIF(潜行者卡组!A:C,"# 1x ("&amp;K265&amp;") "&amp;A265)+COUNTIF(萨满祭司卡组!A:C,"# 1x ("&amp;K265&amp;") "&amp;A265)+COUNTIF(术士卡组!A:C,"# 1x ("&amp;K265&amp;") "&amp;A265)+COUNTIF(战士卡组!A:C,"# 1x ("&amp;K265&amp;") "&amp;A265)=0,COUNTIF(单卡排行!A:J,A265&amp;"★")=0),"",1),2)</f>
        <v>2</v>
      </c>
      <c r="E265" s="53" t="str">
        <f>IF(收藏进度!E265="","",收藏进度!E265)</f>
        <v>经典</v>
      </c>
      <c r="F265" s="53" t="str">
        <f>IF(收藏进度!F265="","",收藏进度!F265)</f>
        <v/>
      </c>
      <c r="G265" s="53" t="str">
        <f>IF(收藏进度!G265="","",收藏进度!G265)</f>
        <v>战士</v>
      </c>
      <c r="H265" s="53" t="str">
        <f>IF(收藏进度!H265="","",收藏进度!H265)</f>
        <v>稀有</v>
      </c>
      <c r="I265" s="53" t="str">
        <f>IF(收藏进度!I265="","",收藏进度!I265)</f>
        <v>法术</v>
      </c>
      <c r="J265" s="53" t="str">
        <f>IF(收藏进度!J265="","",收藏进度!J265)</f>
        <v/>
      </c>
      <c r="K265" s="53">
        <f>IF(收藏进度!K265="","",收藏进度!K265)</f>
        <v>1</v>
      </c>
      <c r="L265" s="53">
        <f>IF(收藏进度!L265="","",收藏进度!L265)</f>
        <v>0</v>
      </c>
      <c r="M265" s="53">
        <f>IF(收藏进度!M265="","",收藏进度!M265)</f>
        <v>0</v>
      </c>
      <c r="N265" s="54" t="str">
        <f>IF(收藏进度!N265="","",收藏进度!N265)</f>
        <v>如果你装备一把武器，使它获得+1/+1。否则，装备一把1/3的武器。</v>
      </c>
    </row>
    <row r="266" spans="1:14" x14ac:dyDescent="0.15">
      <c r="A266" s="52" t="str">
        <f>IF(收藏进度!A266="","",收藏进度!A266)</f>
        <v>盾牌猛击</v>
      </c>
      <c r="B266" s="52">
        <f>IF(收藏进度!B266="","",收藏进度!B266)</f>
        <v>2</v>
      </c>
      <c r="C266" s="52" t="str">
        <f t="shared" si="4"/>
        <v/>
      </c>
      <c r="D266" s="52">
        <f>IF(AND(COUNTIF(德鲁伊卡组!A:C,"# 2x ("&amp;K266&amp;") "&amp;A266)+COUNTIF(猎人卡组!A:C,"# 2x ("&amp;K266&amp;") "&amp;A266)+COUNTIF(法师卡组!A:C,"# 2x ("&amp;K266&amp;") "&amp;A266)+COUNTIF(圣骑士卡组!A:C,"# 2x ("&amp;K266&amp;") "&amp;A266)+COUNTIF(牧师卡组!A:C,"# 2x ("&amp;K266&amp;") "&amp;A266)+COUNTIF(潜行者卡组!A:C,"# 2x ("&amp;K266&amp;") "&amp;A266)+COUNTIF(萨满祭司卡组!A:C,"# 2x ("&amp;K266&amp;") "&amp;A266)+COUNTIF(术士卡组!A:C,"# 2x ("&amp;K266&amp;") "&amp;A266)+COUNTIF(战士卡组!A:C,"# 2x ("&amp;K266&amp;") "&amp;A266)=0,COUNTIF(单卡排行!A:J,A266)=0),IF(AND(COUNTIF(德鲁伊卡组!A:C,"# 1x ("&amp;K266&amp;") "&amp;A266)+COUNTIF(猎人卡组!A:C,"# 1x ("&amp;K266&amp;") "&amp;A266)+COUNTIF(法师卡组!A:C,"# 1x ("&amp;K266&amp;") "&amp;A266)+COUNTIF(圣骑士卡组!A:C,"# 1x ("&amp;K266&amp;") "&amp;A266)+COUNTIF(牧师卡组!A:C,"# 1x ("&amp;K266&amp;") "&amp;A266)+COUNTIF(潜行者卡组!A:C,"# 1x ("&amp;K266&amp;") "&amp;A266)+COUNTIF(萨满祭司卡组!A:C,"# 1x ("&amp;K266&amp;") "&amp;A266)+COUNTIF(术士卡组!A:C,"# 1x ("&amp;K266&amp;") "&amp;A266)+COUNTIF(战士卡组!A:C,"# 1x ("&amp;K266&amp;") "&amp;A266)=0,COUNTIF(单卡排行!A:J,A266&amp;"★")=0),"",1),2)</f>
        <v>2</v>
      </c>
      <c r="E266" s="53" t="str">
        <f>IF(收藏进度!E266="","",收藏进度!E266)</f>
        <v>经典</v>
      </c>
      <c r="F266" s="53" t="str">
        <f>IF(收藏进度!F266="","",收藏进度!F266)</f>
        <v/>
      </c>
      <c r="G266" s="53" t="str">
        <f>IF(收藏进度!G266="","",收藏进度!G266)</f>
        <v>战士</v>
      </c>
      <c r="H266" s="53" t="str">
        <f>IF(收藏进度!H266="","",收藏进度!H266)</f>
        <v>史诗</v>
      </c>
      <c r="I266" s="53" t="str">
        <f>IF(收藏进度!I266="","",收藏进度!I266)</f>
        <v>法术</v>
      </c>
      <c r="J266" s="53" t="str">
        <f>IF(收藏进度!J266="","",收藏进度!J266)</f>
        <v/>
      </c>
      <c r="K266" s="53">
        <f>IF(收藏进度!K266="","",收藏进度!K266)</f>
        <v>1</v>
      </c>
      <c r="L266" s="53">
        <f>IF(收藏进度!L266="","",收藏进度!L266)</f>
        <v>0</v>
      </c>
      <c r="M266" s="53">
        <f>IF(收藏进度!M266="","",收藏进度!M266)</f>
        <v>0</v>
      </c>
      <c r="N266" s="54" t="str">
        <f>IF(收藏进度!N266="","",收藏进度!N266)</f>
        <v>你每有1点护甲值，便对一个随从造成1点伤害。</v>
      </c>
    </row>
    <row r="267" spans="1:14" x14ac:dyDescent="0.15">
      <c r="A267" s="52" t="str">
        <f>IF(收藏进度!A267="","",收藏进度!A267)</f>
        <v>狂暴</v>
      </c>
      <c r="B267" s="52">
        <f>IF(收藏进度!B267="","",收藏进度!B267)</f>
        <v>2</v>
      </c>
      <c r="C267" s="52" t="str">
        <f t="shared" si="4"/>
        <v/>
      </c>
      <c r="D267" s="52" t="str">
        <f>IF(AND(COUNTIF(德鲁伊卡组!A:C,"# 2x ("&amp;K267&amp;") "&amp;A267)+COUNTIF(猎人卡组!A:C,"# 2x ("&amp;K267&amp;") "&amp;A267)+COUNTIF(法师卡组!A:C,"# 2x ("&amp;K267&amp;") "&amp;A267)+COUNTIF(圣骑士卡组!A:C,"# 2x ("&amp;K267&amp;") "&amp;A267)+COUNTIF(牧师卡组!A:C,"# 2x ("&amp;K267&amp;") "&amp;A267)+COUNTIF(潜行者卡组!A:C,"# 2x ("&amp;K267&amp;") "&amp;A267)+COUNTIF(萨满祭司卡组!A:C,"# 2x ("&amp;K267&amp;") "&amp;A267)+COUNTIF(术士卡组!A:C,"# 2x ("&amp;K267&amp;") "&amp;A267)+COUNTIF(战士卡组!A:C,"# 2x ("&amp;K267&amp;") "&amp;A267)=0,COUNTIF(单卡排行!A:J,A267)=0),IF(AND(COUNTIF(德鲁伊卡组!A:C,"# 1x ("&amp;K267&amp;") "&amp;A267)+COUNTIF(猎人卡组!A:C,"# 1x ("&amp;K267&amp;") "&amp;A267)+COUNTIF(法师卡组!A:C,"# 1x ("&amp;K267&amp;") "&amp;A267)+COUNTIF(圣骑士卡组!A:C,"# 1x ("&amp;K267&amp;") "&amp;A267)+COUNTIF(牧师卡组!A:C,"# 1x ("&amp;K267&amp;") "&amp;A267)+COUNTIF(潜行者卡组!A:C,"# 1x ("&amp;K267&amp;") "&amp;A267)+COUNTIF(萨满祭司卡组!A:C,"# 1x ("&amp;K267&amp;") "&amp;A267)+COUNTIF(术士卡组!A:C,"# 1x ("&amp;K267&amp;") "&amp;A267)+COUNTIF(战士卡组!A:C,"# 1x ("&amp;K267&amp;") "&amp;A267)=0,COUNTIF(单卡排行!A:J,A267&amp;"★")=0),"",1),2)</f>
        <v/>
      </c>
      <c r="E267" s="53" t="str">
        <f>IF(收藏进度!E267="","",收藏进度!E267)</f>
        <v>经典</v>
      </c>
      <c r="F267" s="53" t="str">
        <f>IF(收藏进度!F267="","",收藏进度!F267)</f>
        <v/>
      </c>
      <c r="G267" s="53" t="str">
        <f>IF(收藏进度!G267="","",收藏进度!G267)</f>
        <v>战士</v>
      </c>
      <c r="H267" s="53" t="str">
        <f>IF(收藏进度!H267="","",收藏进度!H267)</f>
        <v>普通</v>
      </c>
      <c r="I267" s="53" t="str">
        <f>IF(收藏进度!I267="","",收藏进度!I267)</f>
        <v>法术</v>
      </c>
      <c r="J267" s="53" t="str">
        <f>IF(收藏进度!J267="","",收藏进度!J267)</f>
        <v/>
      </c>
      <c r="K267" s="53">
        <f>IF(收藏进度!K267="","",收藏进度!K267)</f>
        <v>2</v>
      </c>
      <c r="L267" s="53">
        <f>IF(收藏进度!L267="","",收藏进度!L267)</f>
        <v>0</v>
      </c>
      <c r="M267" s="53">
        <f>IF(收藏进度!M267="","",收藏进度!M267)</f>
        <v>0</v>
      </c>
      <c r="N267" s="54" t="str">
        <f>IF(收藏进度!N267="","",收藏进度!N267)</f>
        <v>使一个受伤的随从获得+3/+3。</v>
      </c>
    </row>
    <row r="268" spans="1:14" x14ac:dyDescent="0.15">
      <c r="A268" s="52" t="str">
        <f>IF(收藏进度!A268="","",收藏进度!A268)</f>
        <v>猛击</v>
      </c>
      <c r="B268" s="52">
        <f>IF(收藏进度!B268="","",收藏进度!B268)</f>
        <v>2</v>
      </c>
      <c r="C268" s="52" t="str">
        <f t="shared" si="4"/>
        <v/>
      </c>
      <c r="D268" s="52">
        <f>IF(AND(COUNTIF(德鲁伊卡组!A:C,"# 2x ("&amp;K268&amp;") "&amp;A268)+COUNTIF(猎人卡组!A:C,"# 2x ("&amp;K268&amp;") "&amp;A268)+COUNTIF(法师卡组!A:C,"# 2x ("&amp;K268&amp;") "&amp;A268)+COUNTIF(圣骑士卡组!A:C,"# 2x ("&amp;K268&amp;") "&amp;A268)+COUNTIF(牧师卡组!A:C,"# 2x ("&amp;K268&amp;") "&amp;A268)+COUNTIF(潜行者卡组!A:C,"# 2x ("&amp;K268&amp;") "&amp;A268)+COUNTIF(萨满祭司卡组!A:C,"# 2x ("&amp;K268&amp;") "&amp;A268)+COUNTIF(术士卡组!A:C,"# 2x ("&amp;K268&amp;") "&amp;A268)+COUNTIF(战士卡组!A:C,"# 2x ("&amp;K268&amp;") "&amp;A268)=0,COUNTIF(单卡排行!A:J,A268)=0),IF(AND(COUNTIF(德鲁伊卡组!A:C,"# 1x ("&amp;K268&amp;") "&amp;A268)+COUNTIF(猎人卡组!A:C,"# 1x ("&amp;K268&amp;") "&amp;A268)+COUNTIF(法师卡组!A:C,"# 1x ("&amp;K268&amp;") "&amp;A268)+COUNTIF(圣骑士卡组!A:C,"# 1x ("&amp;K268&amp;") "&amp;A268)+COUNTIF(牧师卡组!A:C,"# 1x ("&amp;K268&amp;") "&amp;A268)+COUNTIF(潜行者卡组!A:C,"# 1x ("&amp;K268&amp;") "&amp;A268)+COUNTIF(萨满祭司卡组!A:C,"# 1x ("&amp;K268&amp;") "&amp;A268)+COUNTIF(术士卡组!A:C,"# 1x ("&amp;K268&amp;") "&amp;A268)+COUNTIF(战士卡组!A:C,"# 1x ("&amp;K268&amp;") "&amp;A268)=0,COUNTIF(单卡排行!A:J,A268&amp;"★")=0),"",1),2)</f>
        <v>2</v>
      </c>
      <c r="E268" s="53" t="str">
        <f>IF(收藏进度!E268="","",收藏进度!E268)</f>
        <v>经典</v>
      </c>
      <c r="F268" s="53" t="str">
        <f>IF(收藏进度!F268="","",收藏进度!F268)</f>
        <v/>
      </c>
      <c r="G268" s="53" t="str">
        <f>IF(收藏进度!G268="","",收藏进度!G268)</f>
        <v>战士</v>
      </c>
      <c r="H268" s="53" t="str">
        <f>IF(收藏进度!H268="","",收藏进度!H268)</f>
        <v>普通</v>
      </c>
      <c r="I268" s="53" t="str">
        <f>IF(收藏进度!I268="","",收藏进度!I268)</f>
        <v>法术</v>
      </c>
      <c r="J268" s="53" t="str">
        <f>IF(收藏进度!J268="","",收藏进度!J268)</f>
        <v/>
      </c>
      <c r="K268" s="53">
        <f>IF(收藏进度!K268="","",收藏进度!K268)</f>
        <v>2</v>
      </c>
      <c r="L268" s="53">
        <f>IF(收藏进度!L268="","",收藏进度!L268)</f>
        <v>0</v>
      </c>
      <c r="M268" s="53">
        <f>IF(收藏进度!M268="","",收藏进度!M268)</f>
        <v>0</v>
      </c>
      <c r="N268" s="54" t="str">
        <f>IF(收藏进度!N268="","",收藏进度!N268)</f>
        <v>对一个随从造成2点伤害，如果
它依然存活，则抽一张牌。</v>
      </c>
    </row>
    <row r="269" spans="1:14" x14ac:dyDescent="0.15">
      <c r="A269" s="52" t="str">
        <f>IF(收藏进度!A269="","",收藏进度!A269)</f>
        <v>严酷的监工</v>
      </c>
      <c r="B269" s="52">
        <f>IF(收藏进度!B269="","",收藏进度!B269)</f>
        <v>2</v>
      </c>
      <c r="C269" s="52" t="str">
        <f t="shared" si="4"/>
        <v/>
      </c>
      <c r="D269" s="52" t="str">
        <f>IF(AND(COUNTIF(德鲁伊卡组!A:C,"# 2x ("&amp;K269&amp;") "&amp;A269)+COUNTIF(猎人卡组!A:C,"# 2x ("&amp;K269&amp;") "&amp;A269)+COUNTIF(法师卡组!A:C,"# 2x ("&amp;K269&amp;") "&amp;A269)+COUNTIF(圣骑士卡组!A:C,"# 2x ("&amp;K269&amp;") "&amp;A269)+COUNTIF(牧师卡组!A:C,"# 2x ("&amp;K269&amp;") "&amp;A269)+COUNTIF(潜行者卡组!A:C,"# 2x ("&amp;K269&amp;") "&amp;A269)+COUNTIF(萨满祭司卡组!A:C,"# 2x ("&amp;K269&amp;") "&amp;A269)+COUNTIF(术士卡组!A:C,"# 2x ("&amp;K269&amp;") "&amp;A269)+COUNTIF(战士卡组!A:C,"# 2x ("&amp;K269&amp;") "&amp;A269)=0,COUNTIF(单卡排行!A:J,A269)=0),IF(AND(COUNTIF(德鲁伊卡组!A:C,"# 1x ("&amp;K269&amp;") "&amp;A269)+COUNTIF(猎人卡组!A:C,"# 1x ("&amp;K269&amp;") "&amp;A269)+COUNTIF(法师卡组!A:C,"# 1x ("&amp;K269&amp;") "&amp;A269)+COUNTIF(圣骑士卡组!A:C,"# 1x ("&amp;K269&amp;") "&amp;A269)+COUNTIF(牧师卡组!A:C,"# 1x ("&amp;K269&amp;") "&amp;A269)+COUNTIF(潜行者卡组!A:C,"# 1x ("&amp;K269&amp;") "&amp;A269)+COUNTIF(萨满祭司卡组!A:C,"# 1x ("&amp;K269&amp;") "&amp;A269)+COUNTIF(术士卡组!A:C,"# 1x ("&amp;K269&amp;") "&amp;A269)+COUNTIF(战士卡组!A:C,"# 1x ("&amp;K269&amp;") "&amp;A269)=0,COUNTIF(单卡排行!A:J,A269&amp;"★")=0),"",1),2)</f>
        <v/>
      </c>
      <c r="E269" s="53" t="str">
        <f>IF(收藏进度!E269="","",收藏进度!E269)</f>
        <v>经典</v>
      </c>
      <c r="F269" s="53" t="str">
        <f>IF(收藏进度!F269="","",收藏进度!F269)</f>
        <v/>
      </c>
      <c r="G269" s="53" t="str">
        <f>IF(收藏进度!G269="","",收藏进度!G269)</f>
        <v>战士</v>
      </c>
      <c r="H269" s="53" t="str">
        <f>IF(收藏进度!H269="","",收藏进度!H269)</f>
        <v>普通</v>
      </c>
      <c r="I269" s="53" t="str">
        <f>IF(收藏进度!I269="","",收藏进度!I269)</f>
        <v>随从</v>
      </c>
      <c r="J269" s="53" t="str">
        <f>IF(收藏进度!J269="","",收藏进度!J269)</f>
        <v/>
      </c>
      <c r="K269" s="53">
        <f>IF(收藏进度!K269="","",收藏进度!K269)</f>
        <v>2</v>
      </c>
      <c r="L269" s="53">
        <f>IF(收藏进度!L269="","",收藏进度!L269)</f>
        <v>2</v>
      </c>
      <c r="M269" s="53">
        <f>IF(收藏进度!M269="","",收藏进度!M269)</f>
        <v>2</v>
      </c>
      <c r="N269" s="54" t="str">
        <f>IF(收藏进度!N269="","",收藏进度!N269)</f>
        <v>战吼：对一个随从造成1点伤害，并使其获得+2攻击力。</v>
      </c>
    </row>
    <row r="270" spans="1:14" x14ac:dyDescent="0.15">
      <c r="A270" s="52" t="str">
        <f>IF(收藏进度!A270="","",收藏进度!A270)</f>
        <v>战斗怒火</v>
      </c>
      <c r="B270" s="52">
        <f>IF(收藏进度!B270="","",收藏进度!B270)</f>
        <v>2</v>
      </c>
      <c r="C270" s="52" t="str">
        <f t="shared" si="4"/>
        <v/>
      </c>
      <c r="D270" s="52">
        <f>IF(AND(COUNTIF(德鲁伊卡组!A:C,"# 2x ("&amp;K270&amp;") "&amp;A270)+COUNTIF(猎人卡组!A:C,"# 2x ("&amp;K270&amp;") "&amp;A270)+COUNTIF(法师卡组!A:C,"# 2x ("&amp;K270&amp;") "&amp;A270)+COUNTIF(圣骑士卡组!A:C,"# 2x ("&amp;K270&amp;") "&amp;A270)+COUNTIF(牧师卡组!A:C,"# 2x ("&amp;K270&amp;") "&amp;A270)+COUNTIF(潜行者卡组!A:C,"# 2x ("&amp;K270&amp;") "&amp;A270)+COUNTIF(萨满祭司卡组!A:C,"# 2x ("&amp;K270&amp;") "&amp;A270)+COUNTIF(术士卡组!A:C,"# 2x ("&amp;K270&amp;") "&amp;A270)+COUNTIF(战士卡组!A:C,"# 2x ("&amp;K270&amp;") "&amp;A270)=0,COUNTIF(单卡排行!A:J,A270)=0),IF(AND(COUNTIF(德鲁伊卡组!A:C,"# 1x ("&amp;K270&amp;") "&amp;A270)+COUNTIF(猎人卡组!A:C,"# 1x ("&amp;K270&amp;") "&amp;A270)+COUNTIF(法师卡组!A:C,"# 1x ("&amp;K270&amp;") "&amp;A270)+COUNTIF(圣骑士卡组!A:C,"# 1x ("&amp;K270&amp;") "&amp;A270)+COUNTIF(牧师卡组!A:C,"# 1x ("&amp;K270&amp;") "&amp;A270)+COUNTIF(潜行者卡组!A:C,"# 1x ("&amp;K270&amp;") "&amp;A270)+COUNTIF(萨满祭司卡组!A:C,"# 1x ("&amp;K270&amp;") "&amp;A270)+COUNTIF(术士卡组!A:C,"# 1x ("&amp;K270&amp;") "&amp;A270)+COUNTIF(战士卡组!A:C,"# 1x ("&amp;K270&amp;") "&amp;A270)=0,COUNTIF(单卡排行!A:J,A270&amp;"★")=0),"",1),2)</f>
        <v>2</v>
      </c>
      <c r="E270" s="53" t="str">
        <f>IF(收藏进度!E270="","",收藏进度!E270)</f>
        <v>经典</v>
      </c>
      <c r="F270" s="53" t="str">
        <f>IF(收藏进度!F270="","",收藏进度!F270)</f>
        <v/>
      </c>
      <c r="G270" s="53" t="str">
        <f>IF(收藏进度!G270="","",收藏进度!G270)</f>
        <v>战士</v>
      </c>
      <c r="H270" s="53" t="str">
        <f>IF(收藏进度!H270="","",收藏进度!H270)</f>
        <v>普通</v>
      </c>
      <c r="I270" s="53" t="str">
        <f>IF(收藏进度!I270="","",收藏进度!I270)</f>
        <v>法术</v>
      </c>
      <c r="J270" s="53" t="str">
        <f>IF(收藏进度!J270="","",收藏进度!J270)</f>
        <v/>
      </c>
      <c r="K270" s="53">
        <f>IF(收藏进度!K270="","",收藏进度!K270)</f>
        <v>2</v>
      </c>
      <c r="L270" s="53">
        <f>IF(收藏进度!L270="","",收藏进度!L270)</f>
        <v>0</v>
      </c>
      <c r="M270" s="53">
        <f>IF(收藏进度!M270="","",收藏进度!M270)</f>
        <v>0</v>
      </c>
      <c r="N270" s="54" t="str">
        <f>IF(收藏进度!N270="","",收藏进度!N270)</f>
        <v>每有一个受伤的友方角色，便抽一张牌。</v>
      </c>
    </row>
    <row r="271" spans="1:14" x14ac:dyDescent="0.15">
      <c r="A271" s="52" t="str">
        <f>IF(收藏进度!A271="","",收藏进度!A271)</f>
        <v>命令怒吼</v>
      </c>
      <c r="B271" s="52">
        <f>IF(收藏进度!B271="","",收藏进度!B271)</f>
        <v>2</v>
      </c>
      <c r="C271" s="52" t="str">
        <f t="shared" si="4"/>
        <v/>
      </c>
      <c r="D271" s="52" t="str">
        <f>IF(AND(COUNTIF(德鲁伊卡组!A:C,"# 2x ("&amp;K271&amp;") "&amp;A271)+COUNTIF(猎人卡组!A:C,"# 2x ("&amp;K271&amp;") "&amp;A271)+COUNTIF(法师卡组!A:C,"# 2x ("&amp;K271&amp;") "&amp;A271)+COUNTIF(圣骑士卡组!A:C,"# 2x ("&amp;K271&amp;") "&amp;A271)+COUNTIF(牧师卡组!A:C,"# 2x ("&amp;K271&amp;") "&amp;A271)+COUNTIF(潜行者卡组!A:C,"# 2x ("&amp;K271&amp;") "&amp;A271)+COUNTIF(萨满祭司卡组!A:C,"# 2x ("&amp;K271&amp;") "&amp;A271)+COUNTIF(术士卡组!A:C,"# 2x ("&amp;K271&amp;") "&amp;A271)+COUNTIF(战士卡组!A:C,"# 2x ("&amp;K271&amp;") "&amp;A271)=0,COUNTIF(单卡排行!A:J,A271)=0),IF(AND(COUNTIF(德鲁伊卡组!A:C,"# 1x ("&amp;K271&amp;") "&amp;A271)+COUNTIF(猎人卡组!A:C,"# 1x ("&amp;K271&amp;") "&amp;A271)+COUNTIF(法师卡组!A:C,"# 1x ("&amp;K271&amp;") "&amp;A271)+COUNTIF(圣骑士卡组!A:C,"# 1x ("&amp;K271&amp;") "&amp;A271)+COUNTIF(牧师卡组!A:C,"# 1x ("&amp;K271&amp;") "&amp;A271)+COUNTIF(潜行者卡组!A:C,"# 1x ("&amp;K271&amp;") "&amp;A271)+COUNTIF(萨满祭司卡组!A:C,"# 1x ("&amp;K271&amp;") "&amp;A271)+COUNTIF(术士卡组!A:C,"# 1x ("&amp;K271&amp;") "&amp;A271)+COUNTIF(战士卡组!A:C,"# 1x ("&amp;K271&amp;") "&amp;A271)=0,COUNTIF(单卡排行!A:J,A271&amp;"★")=0),"",1),2)</f>
        <v/>
      </c>
      <c r="E271" s="53" t="str">
        <f>IF(收藏进度!E271="","",收藏进度!E271)</f>
        <v>经典</v>
      </c>
      <c r="F271" s="53" t="str">
        <f>IF(收藏进度!F271="","",收藏进度!F271)</f>
        <v/>
      </c>
      <c r="G271" s="53" t="str">
        <f>IF(收藏进度!G271="","",收藏进度!G271)</f>
        <v>战士</v>
      </c>
      <c r="H271" s="53" t="str">
        <f>IF(收藏进度!H271="","",收藏进度!H271)</f>
        <v>稀有</v>
      </c>
      <c r="I271" s="53" t="str">
        <f>IF(收藏进度!I271="","",收藏进度!I271)</f>
        <v>法术</v>
      </c>
      <c r="J271" s="53" t="str">
        <f>IF(收藏进度!J271="","",收藏进度!J271)</f>
        <v/>
      </c>
      <c r="K271" s="53">
        <f>IF(收藏进度!K271="","",收藏进度!K271)</f>
        <v>2</v>
      </c>
      <c r="L271" s="53">
        <f>IF(收藏进度!L271="","",收藏进度!L271)</f>
        <v>0</v>
      </c>
      <c r="M271" s="53">
        <f>IF(收藏进度!M271="","",收藏进度!M271)</f>
        <v>0</v>
      </c>
      <c r="N271" s="54" t="str">
        <f>IF(收藏进度!N271="","",收藏进度!N271)</f>
        <v>在本回合中，你的随从的生命值无法被降到1点以下。抽一张牌。</v>
      </c>
    </row>
    <row r="272" spans="1:14" x14ac:dyDescent="0.15">
      <c r="A272" s="52" t="str">
        <f>IF(收藏进度!A272="","",收藏进度!A272)</f>
        <v>铸甲师</v>
      </c>
      <c r="B272" s="52">
        <f>IF(收藏进度!B272="","",收藏进度!B272)</f>
        <v>2</v>
      </c>
      <c r="C272" s="52" t="str">
        <f t="shared" si="4"/>
        <v/>
      </c>
      <c r="D272" s="52" t="str">
        <f>IF(AND(COUNTIF(德鲁伊卡组!A:C,"# 2x ("&amp;K272&amp;") "&amp;A272)+COUNTIF(猎人卡组!A:C,"# 2x ("&amp;K272&amp;") "&amp;A272)+COUNTIF(法师卡组!A:C,"# 2x ("&amp;K272&amp;") "&amp;A272)+COUNTIF(圣骑士卡组!A:C,"# 2x ("&amp;K272&amp;") "&amp;A272)+COUNTIF(牧师卡组!A:C,"# 2x ("&amp;K272&amp;") "&amp;A272)+COUNTIF(潜行者卡组!A:C,"# 2x ("&amp;K272&amp;") "&amp;A272)+COUNTIF(萨满祭司卡组!A:C,"# 2x ("&amp;K272&amp;") "&amp;A272)+COUNTIF(术士卡组!A:C,"# 2x ("&amp;K272&amp;") "&amp;A272)+COUNTIF(战士卡组!A:C,"# 2x ("&amp;K272&amp;") "&amp;A272)=0,COUNTIF(单卡排行!A:J,A272)=0),IF(AND(COUNTIF(德鲁伊卡组!A:C,"# 1x ("&amp;K272&amp;") "&amp;A272)+COUNTIF(猎人卡组!A:C,"# 1x ("&amp;K272&amp;") "&amp;A272)+COUNTIF(法师卡组!A:C,"# 1x ("&amp;K272&amp;") "&amp;A272)+COUNTIF(圣骑士卡组!A:C,"# 1x ("&amp;K272&amp;") "&amp;A272)+COUNTIF(牧师卡组!A:C,"# 1x ("&amp;K272&amp;") "&amp;A272)+COUNTIF(潜行者卡组!A:C,"# 1x ("&amp;K272&amp;") "&amp;A272)+COUNTIF(萨满祭司卡组!A:C,"# 1x ("&amp;K272&amp;") "&amp;A272)+COUNTIF(术士卡组!A:C,"# 1x ("&amp;K272&amp;") "&amp;A272)+COUNTIF(战士卡组!A:C,"# 1x ("&amp;K272&amp;") "&amp;A272)=0,COUNTIF(单卡排行!A:J,A272&amp;"★")=0),"",1),2)</f>
        <v/>
      </c>
      <c r="E272" s="53" t="str">
        <f>IF(收藏进度!E272="","",收藏进度!E272)</f>
        <v>经典</v>
      </c>
      <c r="F272" s="53" t="str">
        <f>IF(收藏进度!F272="","",收藏进度!F272)</f>
        <v/>
      </c>
      <c r="G272" s="53" t="str">
        <f>IF(收藏进度!G272="","",收藏进度!G272)</f>
        <v>战士</v>
      </c>
      <c r="H272" s="53" t="str">
        <f>IF(收藏进度!H272="","",收藏进度!H272)</f>
        <v>稀有</v>
      </c>
      <c r="I272" s="53" t="str">
        <f>IF(收藏进度!I272="","",收藏进度!I272)</f>
        <v>随从</v>
      </c>
      <c r="J272" s="53" t="str">
        <f>IF(收藏进度!J272="","",收藏进度!J272)</f>
        <v/>
      </c>
      <c r="K272" s="53">
        <f>IF(收藏进度!K272="","",收藏进度!K272)</f>
        <v>2</v>
      </c>
      <c r="L272" s="53">
        <f>IF(收藏进度!L272="","",收藏进度!L272)</f>
        <v>1</v>
      </c>
      <c r="M272" s="53">
        <f>IF(收藏进度!M272="","",收藏进度!M272)</f>
        <v>4</v>
      </c>
      <c r="N272" s="54" t="str">
        <f>IF(收藏进度!N272="","",收藏进度!N272)</f>
        <v>每当一个友方随从受到伤害，便获得1点护甲值。</v>
      </c>
    </row>
    <row r="273" spans="1:14" x14ac:dyDescent="0.15">
      <c r="A273" s="52" t="str">
        <f>IF(收藏进度!A273="","",收藏进度!A273)</f>
        <v>暴乱狂战士</v>
      </c>
      <c r="B273" s="52">
        <f>IF(收藏进度!B273="","",收藏进度!B273)</f>
        <v>2</v>
      </c>
      <c r="C273" s="52" t="str">
        <f t="shared" si="4"/>
        <v/>
      </c>
      <c r="D273" s="52">
        <f>IF(AND(COUNTIF(德鲁伊卡组!A:C,"# 2x ("&amp;K273&amp;") "&amp;A273)+COUNTIF(猎人卡组!A:C,"# 2x ("&amp;K273&amp;") "&amp;A273)+COUNTIF(法师卡组!A:C,"# 2x ("&amp;K273&amp;") "&amp;A273)+COUNTIF(圣骑士卡组!A:C,"# 2x ("&amp;K273&amp;") "&amp;A273)+COUNTIF(牧师卡组!A:C,"# 2x ("&amp;K273&amp;") "&amp;A273)+COUNTIF(潜行者卡组!A:C,"# 2x ("&amp;K273&amp;") "&amp;A273)+COUNTIF(萨满祭司卡组!A:C,"# 2x ("&amp;K273&amp;") "&amp;A273)+COUNTIF(术士卡组!A:C,"# 2x ("&amp;K273&amp;") "&amp;A273)+COUNTIF(战士卡组!A:C,"# 2x ("&amp;K273&amp;") "&amp;A273)=0,COUNTIF(单卡排行!A:J,A273)=0),IF(AND(COUNTIF(德鲁伊卡组!A:C,"# 1x ("&amp;K273&amp;") "&amp;A273)+COUNTIF(猎人卡组!A:C,"# 1x ("&amp;K273&amp;") "&amp;A273)+COUNTIF(法师卡组!A:C,"# 1x ("&amp;K273&amp;") "&amp;A273)+COUNTIF(圣骑士卡组!A:C,"# 1x ("&amp;K273&amp;") "&amp;A273)+COUNTIF(牧师卡组!A:C,"# 1x ("&amp;K273&amp;") "&amp;A273)+COUNTIF(潜行者卡组!A:C,"# 1x ("&amp;K273&amp;") "&amp;A273)+COUNTIF(萨满祭司卡组!A:C,"# 1x ("&amp;K273&amp;") "&amp;A273)+COUNTIF(术士卡组!A:C,"# 1x ("&amp;K273&amp;") "&amp;A273)+COUNTIF(战士卡组!A:C,"# 1x ("&amp;K273&amp;") "&amp;A273)=0,COUNTIF(单卡排行!A:J,A273&amp;"★")=0),"",1),2)</f>
        <v>2</v>
      </c>
      <c r="E273" s="53" t="str">
        <f>IF(收藏进度!E273="","",收藏进度!E273)</f>
        <v>经典</v>
      </c>
      <c r="F273" s="53" t="str">
        <f>IF(收藏进度!F273="","",收藏进度!F273)</f>
        <v/>
      </c>
      <c r="G273" s="53" t="str">
        <f>IF(收藏进度!G273="","",收藏进度!G273)</f>
        <v>战士</v>
      </c>
      <c r="H273" s="53" t="str">
        <f>IF(收藏进度!H273="","",收藏进度!H273)</f>
        <v>稀有</v>
      </c>
      <c r="I273" s="53" t="str">
        <f>IF(收藏进度!I273="","",收藏进度!I273)</f>
        <v>随从</v>
      </c>
      <c r="J273" s="53" t="str">
        <f>IF(收藏进度!J273="","",收藏进度!J273)</f>
        <v/>
      </c>
      <c r="K273" s="53">
        <f>IF(收藏进度!K273="","",收藏进度!K273)</f>
        <v>3</v>
      </c>
      <c r="L273" s="53">
        <f>IF(收藏进度!L273="","",收藏进度!L273)</f>
        <v>2</v>
      </c>
      <c r="M273" s="53">
        <f>IF(收藏进度!M273="","",收藏进度!M273)</f>
        <v>4</v>
      </c>
      <c r="N273" s="54" t="str">
        <f>IF(收藏进度!N273="","",收藏进度!N273)</f>
        <v>每当一个随从
受到伤害，便获得+1攻击力。</v>
      </c>
    </row>
    <row r="274" spans="1:14" x14ac:dyDescent="0.15">
      <c r="A274" s="52" t="str">
        <f>IF(收藏进度!A274="","",收藏进度!A274)</f>
        <v>阿拉希武器匠</v>
      </c>
      <c r="B274" s="52">
        <f>IF(收藏进度!B274="","",收藏进度!B274)</f>
        <v>2</v>
      </c>
      <c r="C274" s="52" t="str">
        <f t="shared" si="4"/>
        <v/>
      </c>
      <c r="D274" s="52" t="str">
        <f>IF(AND(COUNTIF(德鲁伊卡组!A:C,"# 2x ("&amp;K274&amp;") "&amp;A274)+COUNTIF(猎人卡组!A:C,"# 2x ("&amp;K274&amp;") "&amp;A274)+COUNTIF(法师卡组!A:C,"# 2x ("&amp;K274&amp;") "&amp;A274)+COUNTIF(圣骑士卡组!A:C,"# 2x ("&amp;K274&amp;") "&amp;A274)+COUNTIF(牧师卡组!A:C,"# 2x ("&amp;K274&amp;") "&amp;A274)+COUNTIF(潜行者卡组!A:C,"# 2x ("&amp;K274&amp;") "&amp;A274)+COUNTIF(萨满祭司卡组!A:C,"# 2x ("&amp;K274&amp;") "&amp;A274)+COUNTIF(术士卡组!A:C,"# 2x ("&amp;K274&amp;") "&amp;A274)+COUNTIF(战士卡组!A:C,"# 2x ("&amp;K274&amp;") "&amp;A274)=0,COUNTIF(单卡排行!A:J,A274)=0),IF(AND(COUNTIF(德鲁伊卡组!A:C,"# 1x ("&amp;K274&amp;") "&amp;A274)+COUNTIF(猎人卡组!A:C,"# 1x ("&amp;K274&amp;") "&amp;A274)+COUNTIF(法师卡组!A:C,"# 1x ("&amp;K274&amp;") "&amp;A274)+COUNTIF(圣骑士卡组!A:C,"# 1x ("&amp;K274&amp;") "&amp;A274)+COUNTIF(牧师卡组!A:C,"# 1x ("&amp;K274&amp;") "&amp;A274)+COUNTIF(潜行者卡组!A:C,"# 1x ("&amp;K274&amp;") "&amp;A274)+COUNTIF(萨满祭司卡组!A:C,"# 1x ("&amp;K274&amp;") "&amp;A274)+COUNTIF(术士卡组!A:C,"# 1x ("&amp;K274&amp;") "&amp;A274)+COUNTIF(战士卡组!A:C,"# 1x ("&amp;K274&amp;") "&amp;A274)=0,COUNTIF(单卡排行!A:J,A274&amp;"★")=0),"",1),2)</f>
        <v/>
      </c>
      <c r="E274" s="53" t="str">
        <f>IF(收藏进度!E274="","",收藏进度!E274)</f>
        <v>经典</v>
      </c>
      <c r="F274" s="53" t="str">
        <f>IF(收藏进度!F274="","",收藏进度!F274)</f>
        <v/>
      </c>
      <c r="G274" s="53" t="str">
        <f>IF(收藏进度!G274="","",收藏进度!G274)</f>
        <v>战士</v>
      </c>
      <c r="H274" s="53" t="str">
        <f>IF(收藏进度!H274="","",收藏进度!H274)</f>
        <v>普通</v>
      </c>
      <c r="I274" s="53" t="str">
        <f>IF(收藏进度!I274="","",收藏进度!I274)</f>
        <v>随从</v>
      </c>
      <c r="J274" s="53" t="str">
        <f>IF(收藏进度!J274="","",收藏进度!J274)</f>
        <v/>
      </c>
      <c r="K274" s="53">
        <f>IF(收藏进度!K274="","",收藏进度!K274)</f>
        <v>4</v>
      </c>
      <c r="L274" s="53">
        <f>IF(收藏进度!L274="","",收藏进度!L274)</f>
        <v>3</v>
      </c>
      <c r="M274" s="53">
        <f>IF(收藏进度!M274="","",收藏进度!M274)</f>
        <v>3</v>
      </c>
      <c r="N274" s="54" t="str">
        <f>IF(收藏进度!N274="","",收藏进度!N274)</f>
        <v>战吼：装备一把2/2的武器。</v>
      </c>
    </row>
    <row r="275" spans="1:14" x14ac:dyDescent="0.15">
      <c r="A275" s="52" t="str">
        <f>IF(收藏进度!A275="","",收藏进度!A275)</f>
        <v>致死打击</v>
      </c>
      <c r="B275" s="52">
        <f>IF(收藏进度!B275="","",收藏进度!B275)</f>
        <v>2</v>
      </c>
      <c r="C275" s="52" t="str">
        <f t="shared" si="4"/>
        <v/>
      </c>
      <c r="D275" s="52" t="str">
        <f>IF(AND(COUNTIF(德鲁伊卡组!A:C,"# 2x ("&amp;K275&amp;") "&amp;A275)+COUNTIF(猎人卡组!A:C,"# 2x ("&amp;K275&amp;") "&amp;A275)+COUNTIF(法师卡组!A:C,"# 2x ("&amp;K275&amp;") "&amp;A275)+COUNTIF(圣骑士卡组!A:C,"# 2x ("&amp;K275&amp;") "&amp;A275)+COUNTIF(牧师卡组!A:C,"# 2x ("&amp;K275&amp;") "&amp;A275)+COUNTIF(潜行者卡组!A:C,"# 2x ("&amp;K275&amp;") "&amp;A275)+COUNTIF(萨满祭司卡组!A:C,"# 2x ("&amp;K275&amp;") "&amp;A275)+COUNTIF(术士卡组!A:C,"# 2x ("&amp;K275&amp;") "&amp;A275)+COUNTIF(战士卡组!A:C,"# 2x ("&amp;K275&amp;") "&amp;A275)=0,COUNTIF(单卡排行!A:J,A275)=0),IF(AND(COUNTIF(德鲁伊卡组!A:C,"# 1x ("&amp;K275&amp;") "&amp;A275)+COUNTIF(猎人卡组!A:C,"# 1x ("&amp;K275&amp;") "&amp;A275)+COUNTIF(法师卡组!A:C,"# 1x ("&amp;K275&amp;") "&amp;A275)+COUNTIF(圣骑士卡组!A:C,"# 1x ("&amp;K275&amp;") "&amp;A275)+COUNTIF(牧师卡组!A:C,"# 1x ("&amp;K275&amp;") "&amp;A275)+COUNTIF(潜行者卡组!A:C,"# 1x ("&amp;K275&amp;") "&amp;A275)+COUNTIF(萨满祭司卡组!A:C,"# 1x ("&amp;K275&amp;") "&amp;A275)+COUNTIF(术士卡组!A:C,"# 1x ("&amp;K275&amp;") "&amp;A275)+COUNTIF(战士卡组!A:C,"# 1x ("&amp;K275&amp;") "&amp;A275)=0,COUNTIF(单卡排行!A:J,A275&amp;"★")=0),"",1),2)</f>
        <v/>
      </c>
      <c r="E275" s="53" t="str">
        <f>IF(收藏进度!E275="","",收藏进度!E275)</f>
        <v>经典</v>
      </c>
      <c r="F275" s="53" t="str">
        <f>IF(收藏进度!F275="","",收藏进度!F275)</f>
        <v/>
      </c>
      <c r="G275" s="53" t="str">
        <f>IF(收藏进度!G275="","",收藏进度!G275)</f>
        <v>战士</v>
      </c>
      <c r="H275" s="53" t="str">
        <f>IF(收藏进度!H275="","",收藏进度!H275)</f>
        <v>稀有</v>
      </c>
      <c r="I275" s="53" t="str">
        <f>IF(收藏进度!I275="","",收藏进度!I275)</f>
        <v>法术</v>
      </c>
      <c r="J275" s="53" t="str">
        <f>IF(收藏进度!J275="","",收藏进度!J275)</f>
        <v/>
      </c>
      <c r="K275" s="53">
        <f>IF(收藏进度!K275="","",收藏进度!K275)</f>
        <v>4</v>
      </c>
      <c r="L275" s="53">
        <f>IF(收藏进度!L275="","",收藏进度!L275)</f>
        <v>0</v>
      </c>
      <c r="M275" s="53">
        <f>IF(收藏进度!M275="","",收藏进度!M275)</f>
        <v>0</v>
      </c>
      <c r="N275" s="54" t="str">
        <f>IF(收藏进度!N275="","",收藏进度!N275)</f>
        <v>造成4点伤害；如果你的生命值小于或等于12点，则改为造成6点伤害。</v>
      </c>
    </row>
    <row r="276" spans="1:14" x14ac:dyDescent="0.15">
      <c r="A276" s="52" t="str">
        <f>IF(收藏进度!A276="","",收藏进度!A276)</f>
        <v>绝命乱斗</v>
      </c>
      <c r="B276" s="52">
        <f>IF(收藏进度!B276="","",收藏进度!B276)</f>
        <v>2</v>
      </c>
      <c r="C276" s="52" t="str">
        <f t="shared" si="4"/>
        <v/>
      </c>
      <c r="D276" s="52">
        <f>IF(AND(COUNTIF(德鲁伊卡组!A:C,"# 2x ("&amp;K276&amp;") "&amp;A276)+COUNTIF(猎人卡组!A:C,"# 2x ("&amp;K276&amp;") "&amp;A276)+COUNTIF(法师卡组!A:C,"# 2x ("&amp;K276&amp;") "&amp;A276)+COUNTIF(圣骑士卡组!A:C,"# 2x ("&amp;K276&amp;") "&amp;A276)+COUNTIF(牧师卡组!A:C,"# 2x ("&amp;K276&amp;") "&amp;A276)+COUNTIF(潜行者卡组!A:C,"# 2x ("&amp;K276&amp;") "&amp;A276)+COUNTIF(萨满祭司卡组!A:C,"# 2x ("&amp;K276&amp;") "&amp;A276)+COUNTIF(术士卡组!A:C,"# 2x ("&amp;K276&amp;") "&amp;A276)+COUNTIF(战士卡组!A:C,"# 2x ("&amp;K276&amp;") "&amp;A276)=0,COUNTIF(单卡排行!A:J,A276)=0),IF(AND(COUNTIF(德鲁伊卡组!A:C,"# 1x ("&amp;K276&amp;") "&amp;A276)+COUNTIF(猎人卡组!A:C,"# 1x ("&amp;K276&amp;") "&amp;A276)+COUNTIF(法师卡组!A:C,"# 1x ("&amp;K276&amp;") "&amp;A276)+COUNTIF(圣骑士卡组!A:C,"# 1x ("&amp;K276&amp;") "&amp;A276)+COUNTIF(牧师卡组!A:C,"# 1x ("&amp;K276&amp;") "&amp;A276)+COUNTIF(潜行者卡组!A:C,"# 1x ("&amp;K276&amp;") "&amp;A276)+COUNTIF(萨满祭司卡组!A:C,"# 1x ("&amp;K276&amp;") "&amp;A276)+COUNTIF(术士卡组!A:C,"# 1x ("&amp;K276&amp;") "&amp;A276)+COUNTIF(战士卡组!A:C,"# 1x ("&amp;K276&amp;") "&amp;A276)=0,COUNTIF(单卡排行!A:J,A276&amp;"★")=0),"",1),2)</f>
        <v>2</v>
      </c>
      <c r="E276" s="53" t="str">
        <f>IF(收藏进度!E276="","",收藏进度!E276)</f>
        <v>经典</v>
      </c>
      <c r="F276" s="53" t="str">
        <f>IF(收藏进度!F276="","",收藏进度!F276)</f>
        <v/>
      </c>
      <c r="G276" s="53" t="str">
        <f>IF(收藏进度!G276="","",收藏进度!G276)</f>
        <v>战士</v>
      </c>
      <c r="H276" s="53" t="str">
        <f>IF(收藏进度!H276="","",收藏进度!H276)</f>
        <v>史诗</v>
      </c>
      <c r="I276" s="53" t="str">
        <f>IF(收藏进度!I276="","",收藏进度!I276)</f>
        <v>法术</v>
      </c>
      <c r="J276" s="53" t="str">
        <f>IF(收藏进度!J276="","",收藏进度!J276)</f>
        <v/>
      </c>
      <c r="K276" s="53">
        <f>IF(收藏进度!K276="","",收藏进度!K276)</f>
        <v>5</v>
      </c>
      <c r="L276" s="53">
        <f>IF(收藏进度!L276="","",收藏进度!L276)</f>
        <v>0</v>
      </c>
      <c r="M276" s="53">
        <f>IF(收藏进度!M276="","",收藏进度!M276)</f>
        <v>0</v>
      </c>
      <c r="N276" s="54" t="str">
        <f>IF(收藏进度!N276="","",收藏进度!N276)</f>
        <v>随机选择一个随从，消灭除了该随从外的所有其他随从。</v>
      </c>
    </row>
    <row r="277" spans="1:14" x14ac:dyDescent="0.15">
      <c r="A277" s="52" t="str">
        <f>IF(收藏进度!A277="","",收藏进度!A277)</f>
        <v>血吼</v>
      </c>
      <c r="B277" s="52">
        <f>IF(收藏进度!B277="","",收藏进度!B277)</f>
        <v>1</v>
      </c>
      <c r="C277" s="52" t="str">
        <f t="shared" si="4"/>
        <v/>
      </c>
      <c r="D277" s="52">
        <f>IF(AND(COUNTIF(德鲁伊卡组!A:C,"# 2x ("&amp;K277&amp;") "&amp;A277)+COUNTIF(猎人卡组!A:C,"# 2x ("&amp;K277&amp;") "&amp;A277)+COUNTIF(法师卡组!A:C,"# 2x ("&amp;K277&amp;") "&amp;A277)+COUNTIF(圣骑士卡组!A:C,"# 2x ("&amp;K277&amp;") "&amp;A277)+COUNTIF(牧师卡组!A:C,"# 2x ("&amp;K277&amp;") "&amp;A277)+COUNTIF(潜行者卡组!A:C,"# 2x ("&amp;K277&amp;") "&amp;A277)+COUNTIF(萨满祭司卡组!A:C,"# 2x ("&amp;K277&amp;") "&amp;A277)+COUNTIF(术士卡组!A:C,"# 2x ("&amp;K277&amp;") "&amp;A277)+COUNTIF(战士卡组!A:C,"# 2x ("&amp;K277&amp;") "&amp;A277)=0,COUNTIF(单卡排行!A:J,A277)=0),IF(AND(COUNTIF(德鲁伊卡组!A:C,"# 1x ("&amp;K277&amp;") "&amp;A277)+COUNTIF(猎人卡组!A:C,"# 1x ("&amp;K277&amp;") "&amp;A277)+COUNTIF(法师卡组!A:C,"# 1x ("&amp;K277&amp;") "&amp;A277)+COUNTIF(圣骑士卡组!A:C,"# 1x ("&amp;K277&amp;") "&amp;A277)+COUNTIF(牧师卡组!A:C,"# 1x ("&amp;K277&amp;") "&amp;A277)+COUNTIF(潜行者卡组!A:C,"# 1x ("&amp;K277&amp;") "&amp;A277)+COUNTIF(萨满祭司卡组!A:C,"# 1x ("&amp;K277&amp;") "&amp;A277)+COUNTIF(术士卡组!A:C,"# 1x ("&amp;K277&amp;") "&amp;A277)+COUNTIF(战士卡组!A:C,"# 1x ("&amp;K277&amp;") "&amp;A277)=0,COUNTIF(单卡排行!A:J,A277&amp;"★")=0),"",1),2)</f>
        <v>1</v>
      </c>
      <c r="E277" s="53" t="str">
        <f>IF(收藏进度!E277="","",收藏进度!E277)</f>
        <v>经典</v>
      </c>
      <c r="F277" s="53" t="str">
        <f>IF(收藏进度!F277="","",收藏进度!F277)</f>
        <v/>
      </c>
      <c r="G277" s="53" t="str">
        <f>IF(收藏进度!G277="","",收藏进度!G277)</f>
        <v>战士</v>
      </c>
      <c r="H277" s="53" t="str">
        <f>IF(收藏进度!H277="","",收藏进度!H277)</f>
        <v>史诗</v>
      </c>
      <c r="I277" s="53" t="str">
        <f>IF(收藏进度!I277="","",收藏进度!I277)</f>
        <v>武器</v>
      </c>
      <c r="J277" s="53" t="str">
        <f>IF(收藏进度!J277="","",收藏进度!J277)</f>
        <v/>
      </c>
      <c r="K277" s="53">
        <f>IF(收藏进度!K277="","",收藏进度!K277)</f>
        <v>7</v>
      </c>
      <c r="L277" s="53">
        <f>IF(收藏进度!L277="","",收藏进度!L277)</f>
        <v>7</v>
      </c>
      <c r="M277" s="53">
        <f>IF(收藏进度!M277="","",收藏进度!M277)</f>
        <v>0</v>
      </c>
      <c r="N277" s="54" t="str">
        <f>IF(收藏进度!N277="","",收藏进度!N277)</f>
        <v>攻击随从不会消耗耐久度，改为降低1点攻击力。</v>
      </c>
    </row>
    <row r="278" spans="1:14" x14ac:dyDescent="0.15">
      <c r="A278" s="52" t="str">
        <f>IF(收藏进度!A278="","",收藏进度!A278)</f>
        <v>格罗玛什·地狱咆哮</v>
      </c>
      <c r="B278" s="52">
        <f>IF(收藏进度!B278="","",收藏进度!B278)</f>
        <v>1</v>
      </c>
      <c r="C278" s="52" t="str">
        <f t="shared" si="4"/>
        <v/>
      </c>
      <c r="D278" s="52">
        <f>IF(AND(COUNTIF(德鲁伊卡组!A:C,"# 2x ("&amp;K278&amp;") "&amp;A278)+COUNTIF(猎人卡组!A:C,"# 2x ("&amp;K278&amp;") "&amp;A278)+COUNTIF(法师卡组!A:C,"# 2x ("&amp;K278&amp;") "&amp;A278)+COUNTIF(圣骑士卡组!A:C,"# 2x ("&amp;K278&amp;") "&amp;A278)+COUNTIF(牧师卡组!A:C,"# 2x ("&amp;K278&amp;") "&amp;A278)+COUNTIF(潜行者卡组!A:C,"# 2x ("&amp;K278&amp;") "&amp;A278)+COUNTIF(萨满祭司卡组!A:C,"# 2x ("&amp;K278&amp;") "&amp;A278)+COUNTIF(术士卡组!A:C,"# 2x ("&amp;K278&amp;") "&amp;A278)+COUNTIF(战士卡组!A:C,"# 2x ("&amp;K278&amp;") "&amp;A278)=0,COUNTIF(单卡排行!A:J,A278)=0),IF(AND(COUNTIF(德鲁伊卡组!A:C,"# 1x ("&amp;K278&amp;") "&amp;A278)+COUNTIF(猎人卡组!A:C,"# 1x ("&amp;K278&amp;") "&amp;A278)+COUNTIF(法师卡组!A:C,"# 1x ("&amp;K278&amp;") "&amp;A278)+COUNTIF(圣骑士卡组!A:C,"# 1x ("&amp;K278&amp;") "&amp;A278)+COUNTIF(牧师卡组!A:C,"# 1x ("&amp;K278&amp;") "&amp;A278)+COUNTIF(潜行者卡组!A:C,"# 1x ("&amp;K278&amp;") "&amp;A278)+COUNTIF(萨满祭司卡组!A:C,"# 1x ("&amp;K278&amp;") "&amp;A278)+COUNTIF(术士卡组!A:C,"# 1x ("&amp;K278&amp;") "&amp;A278)+COUNTIF(战士卡组!A:C,"# 1x ("&amp;K278&amp;") "&amp;A278)=0,COUNTIF(单卡排行!A:J,A278&amp;"★")=0),"",1),2)</f>
        <v>1</v>
      </c>
      <c r="E278" s="53" t="str">
        <f>IF(收藏进度!E278="","",收藏进度!E278)</f>
        <v>经典</v>
      </c>
      <c r="F278" s="53" t="str">
        <f>IF(收藏进度!F278="","",收藏进度!F278)</f>
        <v/>
      </c>
      <c r="G278" s="53" t="str">
        <f>IF(收藏进度!G278="","",收藏进度!G278)</f>
        <v>战士</v>
      </c>
      <c r="H278" s="53" t="str">
        <f>IF(收藏进度!H278="","",收藏进度!H278)</f>
        <v>传说</v>
      </c>
      <c r="I278" s="53" t="str">
        <f>IF(收藏进度!I278="","",收藏进度!I278)</f>
        <v>随从</v>
      </c>
      <c r="J278" s="53" t="str">
        <f>IF(收藏进度!J278="","",收藏进度!J278)</f>
        <v/>
      </c>
      <c r="K278" s="53">
        <f>IF(收藏进度!K278="","",收藏进度!K278)</f>
        <v>8</v>
      </c>
      <c r="L278" s="53">
        <f>IF(收藏进度!L278="","",收藏进度!L278)</f>
        <v>4</v>
      </c>
      <c r="M278" s="53">
        <f>IF(收藏进度!M278="","",收藏进度!M278)</f>
        <v>9</v>
      </c>
      <c r="N278" s="54" t="str">
        <f>IF(收藏进度!N278="","",收藏进度!N278)</f>
        <v>冲锋
受伤时具有+6攻
击力。</v>
      </c>
    </row>
    <row r="279" spans="1:14" x14ac:dyDescent="0.15">
      <c r="A279" s="52" t="str">
        <f>IF(收藏进度!A279="","",收藏进度!A279)</f>
        <v>小精灵</v>
      </c>
      <c r="B279" s="52">
        <f>IF(收藏进度!B279="","",收藏进度!B279)</f>
        <v>2</v>
      </c>
      <c r="C279" s="52" t="str">
        <f t="shared" si="4"/>
        <v/>
      </c>
      <c r="D279" s="52" t="str">
        <f>IF(AND(COUNTIF(德鲁伊卡组!A:C,"# 2x ("&amp;K279&amp;") "&amp;A279)+COUNTIF(猎人卡组!A:C,"# 2x ("&amp;K279&amp;") "&amp;A279)+COUNTIF(法师卡组!A:C,"# 2x ("&amp;K279&amp;") "&amp;A279)+COUNTIF(圣骑士卡组!A:C,"# 2x ("&amp;K279&amp;") "&amp;A279)+COUNTIF(牧师卡组!A:C,"# 2x ("&amp;K279&amp;") "&amp;A279)+COUNTIF(潜行者卡组!A:C,"# 2x ("&amp;K279&amp;") "&amp;A279)+COUNTIF(萨满祭司卡组!A:C,"# 2x ("&amp;K279&amp;") "&amp;A279)+COUNTIF(术士卡组!A:C,"# 2x ("&amp;K279&amp;") "&amp;A279)+COUNTIF(战士卡组!A:C,"# 2x ("&amp;K279&amp;") "&amp;A279)=0,COUNTIF(单卡排行!A:J,A279)=0),IF(AND(COUNTIF(德鲁伊卡组!A:C,"# 1x ("&amp;K279&amp;") "&amp;A279)+COUNTIF(猎人卡组!A:C,"# 1x ("&amp;K279&amp;") "&amp;A279)+COUNTIF(法师卡组!A:C,"# 1x ("&amp;K279&amp;") "&amp;A279)+COUNTIF(圣骑士卡组!A:C,"# 1x ("&amp;K279&amp;") "&amp;A279)+COUNTIF(牧师卡组!A:C,"# 1x ("&amp;K279&amp;") "&amp;A279)+COUNTIF(潜行者卡组!A:C,"# 1x ("&amp;K279&amp;") "&amp;A279)+COUNTIF(萨满祭司卡组!A:C,"# 1x ("&amp;K279&amp;") "&amp;A279)+COUNTIF(术士卡组!A:C,"# 1x ("&amp;K279&amp;") "&amp;A279)+COUNTIF(战士卡组!A:C,"# 1x ("&amp;K279&amp;") "&amp;A279)=0,COUNTIF(单卡排行!A:J,A279&amp;"★")=0),"",1),2)</f>
        <v/>
      </c>
      <c r="E279" s="53" t="str">
        <f>IF(收藏进度!E279="","",收藏进度!E279)</f>
        <v>经典</v>
      </c>
      <c r="F279" s="53" t="str">
        <f>IF(收藏进度!F279="","",收藏进度!F279)</f>
        <v/>
      </c>
      <c r="G279" s="53" t="str">
        <f>IF(收藏进度!G279="","",收藏进度!G279)</f>
        <v>中立</v>
      </c>
      <c r="H279" s="53" t="str">
        <f>IF(收藏进度!H279="","",收藏进度!H279)</f>
        <v>普通</v>
      </c>
      <c r="I279" s="53" t="str">
        <f>IF(收藏进度!I279="","",收藏进度!I279)</f>
        <v>随从</v>
      </c>
      <c r="J279" s="53" t="str">
        <f>IF(收藏进度!J279="","",收藏进度!J279)</f>
        <v/>
      </c>
      <c r="K279" s="53">
        <f>IF(收藏进度!K279="","",收藏进度!K279)</f>
        <v>0</v>
      </c>
      <c r="L279" s="53">
        <f>IF(收藏进度!L279="","",收藏进度!L279)</f>
        <v>1</v>
      </c>
      <c r="M279" s="53">
        <f>IF(收藏进度!M279="","",收藏进度!M279)</f>
        <v>1</v>
      </c>
      <c r="N279" s="54" t="str">
        <f>IF(收藏进度!N279="","",收藏进度!N279)</f>
        <v/>
      </c>
    </row>
    <row r="280" spans="1:14" x14ac:dyDescent="0.15">
      <c r="A280" s="52" t="str">
        <f>IF(收藏进度!A280="","",收藏进度!A280)</f>
        <v>持盾卫士</v>
      </c>
      <c r="B280" s="52">
        <f>IF(收藏进度!B280="","",收藏进度!B280)</f>
        <v>2</v>
      </c>
      <c r="C280" s="52" t="str">
        <f t="shared" si="4"/>
        <v/>
      </c>
      <c r="D280" s="52" t="str">
        <f>IF(AND(COUNTIF(德鲁伊卡组!A:C,"# 2x ("&amp;K280&amp;") "&amp;A280)+COUNTIF(猎人卡组!A:C,"# 2x ("&amp;K280&amp;") "&amp;A280)+COUNTIF(法师卡组!A:C,"# 2x ("&amp;K280&amp;") "&amp;A280)+COUNTIF(圣骑士卡组!A:C,"# 2x ("&amp;K280&amp;") "&amp;A280)+COUNTIF(牧师卡组!A:C,"# 2x ("&amp;K280&amp;") "&amp;A280)+COUNTIF(潜行者卡组!A:C,"# 2x ("&amp;K280&amp;") "&amp;A280)+COUNTIF(萨满祭司卡组!A:C,"# 2x ("&amp;K280&amp;") "&amp;A280)+COUNTIF(术士卡组!A:C,"# 2x ("&amp;K280&amp;") "&amp;A280)+COUNTIF(战士卡组!A:C,"# 2x ("&amp;K280&amp;") "&amp;A280)=0,COUNTIF(单卡排行!A:J,A280)=0),IF(AND(COUNTIF(德鲁伊卡组!A:C,"# 1x ("&amp;K280&amp;") "&amp;A280)+COUNTIF(猎人卡组!A:C,"# 1x ("&amp;K280&amp;") "&amp;A280)+COUNTIF(法师卡组!A:C,"# 1x ("&amp;K280&amp;") "&amp;A280)+COUNTIF(圣骑士卡组!A:C,"# 1x ("&amp;K280&amp;") "&amp;A280)+COUNTIF(牧师卡组!A:C,"# 1x ("&amp;K280&amp;") "&amp;A280)+COUNTIF(潜行者卡组!A:C,"# 1x ("&amp;K280&amp;") "&amp;A280)+COUNTIF(萨满祭司卡组!A:C,"# 1x ("&amp;K280&amp;") "&amp;A280)+COUNTIF(术士卡组!A:C,"# 1x ("&amp;K280&amp;") "&amp;A280)+COUNTIF(战士卡组!A:C,"# 1x ("&amp;K280&amp;") "&amp;A280)=0,COUNTIF(单卡排行!A:J,A280&amp;"★")=0),"",1),2)</f>
        <v/>
      </c>
      <c r="E280" s="53" t="str">
        <f>IF(收藏进度!E280="","",收藏进度!E280)</f>
        <v>经典</v>
      </c>
      <c r="F280" s="53" t="str">
        <f>IF(收藏进度!F280="","",收藏进度!F280)</f>
        <v/>
      </c>
      <c r="G280" s="53" t="str">
        <f>IF(收藏进度!G280="","",收藏进度!G280)</f>
        <v>中立</v>
      </c>
      <c r="H280" s="53" t="str">
        <f>IF(收藏进度!H280="","",收藏进度!H280)</f>
        <v>普通</v>
      </c>
      <c r="I280" s="53" t="str">
        <f>IF(收藏进度!I280="","",收藏进度!I280)</f>
        <v>随从</v>
      </c>
      <c r="J280" s="53" t="str">
        <f>IF(收藏进度!J280="","",收藏进度!J280)</f>
        <v/>
      </c>
      <c r="K280" s="53">
        <f>IF(收藏进度!K280="","",收藏进度!K280)</f>
        <v>1</v>
      </c>
      <c r="L280" s="53">
        <f>IF(收藏进度!L280="","",收藏进度!L280)</f>
        <v>0</v>
      </c>
      <c r="M280" s="53">
        <f>IF(收藏进度!M280="","",收藏进度!M280)</f>
        <v>4</v>
      </c>
      <c r="N280" s="54" t="str">
        <f>IF(收藏进度!N280="","",收藏进度!N280)</f>
        <v>嘲讽</v>
      </c>
    </row>
    <row r="281" spans="1:14" x14ac:dyDescent="0.15">
      <c r="A281" s="52" t="str">
        <f>IF(收藏进度!A281="","",收藏进度!A281)</f>
        <v>叫嚣的中士</v>
      </c>
      <c r="B281" s="52">
        <f>IF(收藏进度!B281="","",收藏进度!B281)</f>
        <v>2</v>
      </c>
      <c r="C281" s="52" t="str">
        <f t="shared" si="4"/>
        <v/>
      </c>
      <c r="D281" s="52" t="str">
        <f>IF(AND(COUNTIF(德鲁伊卡组!A:C,"# 2x ("&amp;K281&amp;") "&amp;A281)+COUNTIF(猎人卡组!A:C,"# 2x ("&amp;K281&amp;") "&amp;A281)+COUNTIF(法师卡组!A:C,"# 2x ("&amp;K281&amp;") "&amp;A281)+COUNTIF(圣骑士卡组!A:C,"# 2x ("&amp;K281&amp;") "&amp;A281)+COUNTIF(牧师卡组!A:C,"# 2x ("&amp;K281&amp;") "&amp;A281)+COUNTIF(潜行者卡组!A:C,"# 2x ("&amp;K281&amp;") "&amp;A281)+COUNTIF(萨满祭司卡组!A:C,"# 2x ("&amp;K281&amp;") "&amp;A281)+COUNTIF(术士卡组!A:C,"# 2x ("&amp;K281&amp;") "&amp;A281)+COUNTIF(战士卡组!A:C,"# 2x ("&amp;K281&amp;") "&amp;A281)=0,COUNTIF(单卡排行!A:J,A281)=0),IF(AND(COUNTIF(德鲁伊卡组!A:C,"# 1x ("&amp;K281&amp;") "&amp;A281)+COUNTIF(猎人卡组!A:C,"# 1x ("&amp;K281&amp;") "&amp;A281)+COUNTIF(法师卡组!A:C,"# 1x ("&amp;K281&amp;") "&amp;A281)+COUNTIF(圣骑士卡组!A:C,"# 1x ("&amp;K281&amp;") "&amp;A281)+COUNTIF(牧师卡组!A:C,"# 1x ("&amp;K281&amp;") "&amp;A281)+COUNTIF(潜行者卡组!A:C,"# 1x ("&amp;K281&amp;") "&amp;A281)+COUNTIF(萨满祭司卡组!A:C,"# 1x ("&amp;K281&amp;") "&amp;A281)+COUNTIF(术士卡组!A:C,"# 1x ("&amp;K281&amp;") "&amp;A281)+COUNTIF(战士卡组!A:C,"# 1x ("&amp;K281&amp;") "&amp;A281)=0,COUNTIF(单卡排行!A:J,A281&amp;"★")=0),"",1),2)</f>
        <v/>
      </c>
      <c r="E281" s="53" t="str">
        <f>IF(收藏进度!E281="","",收藏进度!E281)</f>
        <v>经典</v>
      </c>
      <c r="F281" s="53" t="str">
        <f>IF(收藏进度!F281="","",收藏进度!F281)</f>
        <v/>
      </c>
      <c r="G281" s="53" t="str">
        <f>IF(收藏进度!G281="","",收藏进度!G281)</f>
        <v>中立</v>
      </c>
      <c r="H281" s="53" t="str">
        <f>IF(收藏进度!H281="","",收藏进度!H281)</f>
        <v>普通</v>
      </c>
      <c r="I281" s="53" t="str">
        <f>IF(收藏进度!I281="","",收藏进度!I281)</f>
        <v>随从</v>
      </c>
      <c r="J281" s="53" t="str">
        <f>IF(收藏进度!J281="","",收藏进度!J281)</f>
        <v/>
      </c>
      <c r="K281" s="53">
        <f>IF(收藏进度!K281="","",收藏进度!K281)</f>
        <v>1</v>
      </c>
      <c r="L281" s="53">
        <f>IF(收藏进度!L281="","",收藏进度!L281)</f>
        <v>1</v>
      </c>
      <c r="M281" s="53">
        <f>IF(收藏进度!M281="","",收藏进度!M281)</f>
        <v>1</v>
      </c>
      <c r="N281" s="54" t="str">
        <f>IF(收藏进度!N281="","",收藏进度!N281)</f>
        <v>战吼：
本回合中，使一个随从获得+2攻击力。</v>
      </c>
    </row>
    <row r="282" spans="1:14" x14ac:dyDescent="0.15">
      <c r="A282" s="52" t="str">
        <f>IF(收藏进度!A282="","",收藏进度!A282)</f>
        <v>狼人渗透者</v>
      </c>
      <c r="B282" s="52">
        <f>IF(收藏进度!B282="","",收藏进度!B282)</f>
        <v>2</v>
      </c>
      <c r="C282" s="52" t="str">
        <f t="shared" si="4"/>
        <v/>
      </c>
      <c r="D282" s="52" t="str">
        <f>IF(AND(COUNTIF(德鲁伊卡组!A:C,"# 2x ("&amp;K282&amp;") "&amp;A282)+COUNTIF(猎人卡组!A:C,"# 2x ("&amp;K282&amp;") "&amp;A282)+COUNTIF(法师卡组!A:C,"# 2x ("&amp;K282&amp;") "&amp;A282)+COUNTIF(圣骑士卡组!A:C,"# 2x ("&amp;K282&amp;") "&amp;A282)+COUNTIF(牧师卡组!A:C,"# 2x ("&amp;K282&amp;") "&amp;A282)+COUNTIF(潜行者卡组!A:C,"# 2x ("&amp;K282&amp;") "&amp;A282)+COUNTIF(萨满祭司卡组!A:C,"# 2x ("&amp;K282&amp;") "&amp;A282)+COUNTIF(术士卡组!A:C,"# 2x ("&amp;K282&amp;") "&amp;A282)+COUNTIF(战士卡组!A:C,"# 2x ("&amp;K282&amp;") "&amp;A282)=0,COUNTIF(单卡排行!A:J,A282)=0),IF(AND(COUNTIF(德鲁伊卡组!A:C,"# 1x ("&amp;K282&amp;") "&amp;A282)+COUNTIF(猎人卡组!A:C,"# 1x ("&amp;K282&amp;") "&amp;A282)+COUNTIF(法师卡组!A:C,"# 1x ("&amp;K282&amp;") "&amp;A282)+COUNTIF(圣骑士卡组!A:C,"# 1x ("&amp;K282&amp;") "&amp;A282)+COUNTIF(牧师卡组!A:C,"# 1x ("&amp;K282&amp;") "&amp;A282)+COUNTIF(潜行者卡组!A:C,"# 1x ("&amp;K282&amp;") "&amp;A282)+COUNTIF(萨满祭司卡组!A:C,"# 1x ("&amp;K282&amp;") "&amp;A282)+COUNTIF(术士卡组!A:C,"# 1x ("&amp;K282&amp;") "&amp;A282)+COUNTIF(战士卡组!A:C,"# 1x ("&amp;K282&amp;") "&amp;A282)=0,COUNTIF(单卡排行!A:J,A282&amp;"★")=0),"",1),2)</f>
        <v/>
      </c>
      <c r="E282" s="53" t="str">
        <f>IF(收藏进度!E282="","",收藏进度!E282)</f>
        <v>经典</v>
      </c>
      <c r="F282" s="53" t="str">
        <f>IF(收藏进度!F282="","",收藏进度!F282)</f>
        <v/>
      </c>
      <c r="G282" s="53" t="str">
        <f>IF(收藏进度!G282="","",收藏进度!G282)</f>
        <v>中立</v>
      </c>
      <c r="H282" s="53" t="str">
        <f>IF(收藏进度!H282="","",收藏进度!H282)</f>
        <v>普通</v>
      </c>
      <c r="I282" s="53" t="str">
        <f>IF(收藏进度!I282="","",收藏进度!I282)</f>
        <v>随从</v>
      </c>
      <c r="J282" s="53" t="str">
        <f>IF(收藏进度!J282="","",收藏进度!J282)</f>
        <v/>
      </c>
      <c r="K282" s="53">
        <f>IF(收藏进度!K282="","",收藏进度!K282)</f>
        <v>1</v>
      </c>
      <c r="L282" s="53">
        <f>IF(收藏进度!L282="","",收藏进度!L282)</f>
        <v>2</v>
      </c>
      <c r="M282" s="53">
        <f>IF(收藏进度!M282="","",收藏进度!M282)</f>
        <v>1</v>
      </c>
      <c r="N282" s="54" t="str">
        <f>IF(收藏进度!N282="","",收藏进度!N282)</f>
        <v>潜行</v>
      </c>
    </row>
    <row r="283" spans="1:14" x14ac:dyDescent="0.15">
      <c r="A283" s="52" t="str">
        <f>IF(收藏进度!A283="","",收藏进度!A283)</f>
        <v>麻风侏儒</v>
      </c>
      <c r="B283" s="52">
        <f>IF(收藏进度!B283="","",收藏进度!B283)</f>
        <v>2</v>
      </c>
      <c r="C283" s="52" t="str">
        <f t="shared" si="4"/>
        <v/>
      </c>
      <c r="D283" s="52" t="str">
        <f>IF(AND(COUNTIF(德鲁伊卡组!A:C,"# 2x ("&amp;K283&amp;") "&amp;A283)+COUNTIF(猎人卡组!A:C,"# 2x ("&amp;K283&amp;") "&amp;A283)+COUNTIF(法师卡组!A:C,"# 2x ("&amp;K283&amp;") "&amp;A283)+COUNTIF(圣骑士卡组!A:C,"# 2x ("&amp;K283&amp;") "&amp;A283)+COUNTIF(牧师卡组!A:C,"# 2x ("&amp;K283&amp;") "&amp;A283)+COUNTIF(潜行者卡组!A:C,"# 2x ("&amp;K283&amp;") "&amp;A283)+COUNTIF(萨满祭司卡组!A:C,"# 2x ("&amp;K283&amp;") "&amp;A283)+COUNTIF(术士卡组!A:C,"# 2x ("&amp;K283&amp;") "&amp;A283)+COUNTIF(战士卡组!A:C,"# 2x ("&amp;K283&amp;") "&amp;A283)=0,COUNTIF(单卡排行!A:J,A283)=0),IF(AND(COUNTIF(德鲁伊卡组!A:C,"# 1x ("&amp;K283&amp;") "&amp;A283)+COUNTIF(猎人卡组!A:C,"# 1x ("&amp;K283&amp;") "&amp;A283)+COUNTIF(法师卡组!A:C,"# 1x ("&amp;K283&amp;") "&amp;A283)+COUNTIF(圣骑士卡组!A:C,"# 1x ("&amp;K283&amp;") "&amp;A283)+COUNTIF(牧师卡组!A:C,"# 1x ("&amp;K283&amp;") "&amp;A283)+COUNTIF(潜行者卡组!A:C,"# 1x ("&amp;K283&amp;") "&amp;A283)+COUNTIF(萨满祭司卡组!A:C,"# 1x ("&amp;K283&amp;") "&amp;A283)+COUNTIF(术士卡组!A:C,"# 1x ("&amp;K283&amp;") "&amp;A283)+COUNTIF(战士卡组!A:C,"# 1x ("&amp;K283&amp;") "&amp;A283)=0,COUNTIF(单卡排行!A:J,A283&amp;"★")=0),"",1),2)</f>
        <v/>
      </c>
      <c r="E283" s="53" t="str">
        <f>IF(收藏进度!E283="","",收藏进度!E283)</f>
        <v>经典</v>
      </c>
      <c r="F283" s="53" t="str">
        <f>IF(收藏进度!F283="","",收藏进度!F283)</f>
        <v/>
      </c>
      <c r="G283" s="53" t="str">
        <f>IF(收藏进度!G283="","",收藏进度!G283)</f>
        <v>中立</v>
      </c>
      <c r="H283" s="53" t="str">
        <f>IF(收藏进度!H283="","",收藏进度!H283)</f>
        <v>普通</v>
      </c>
      <c r="I283" s="53" t="str">
        <f>IF(收藏进度!I283="","",收藏进度!I283)</f>
        <v>随从</v>
      </c>
      <c r="J283" s="53" t="str">
        <f>IF(收藏进度!J283="","",收藏进度!J283)</f>
        <v/>
      </c>
      <c r="K283" s="53">
        <f>IF(收藏进度!K283="","",收藏进度!K283)</f>
        <v>1</v>
      </c>
      <c r="L283" s="53">
        <f>IF(收藏进度!L283="","",收藏进度!L283)</f>
        <v>1</v>
      </c>
      <c r="M283" s="53">
        <f>IF(收藏进度!M283="","",收藏进度!M283)</f>
        <v>1</v>
      </c>
      <c r="N283" s="54" t="str">
        <f>IF(收藏进度!N283="","",收藏进度!N283)</f>
        <v>亡语：对敌方英雄造成2点伤害。</v>
      </c>
    </row>
    <row r="284" spans="1:14" x14ac:dyDescent="0.15">
      <c r="A284" s="52" t="str">
        <f>IF(收藏进度!A284="","",收藏进度!A284)</f>
        <v>南海船工</v>
      </c>
      <c r="B284" s="52">
        <f>IF(收藏进度!B284="","",收藏进度!B284)</f>
        <v>2</v>
      </c>
      <c r="C284" s="52" t="str">
        <f t="shared" si="4"/>
        <v/>
      </c>
      <c r="D284" s="52">
        <f>IF(AND(COUNTIF(德鲁伊卡组!A:C,"# 2x ("&amp;K284&amp;") "&amp;A284)+COUNTIF(猎人卡组!A:C,"# 2x ("&amp;K284&amp;") "&amp;A284)+COUNTIF(法师卡组!A:C,"# 2x ("&amp;K284&amp;") "&amp;A284)+COUNTIF(圣骑士卡组!A:C,"# 2x ("&amp;K284&amp;") "&amp;A284)+COUNTIF(牧师卡组!A:C,"# 2x ("&amp;K284&amp;") "&amp;A284)+COUNTIF(潜行者卡组!A:C,"# 2x ("&amp;K284&amp;") "&amp;A284)+COUNTIF(萨满祭司卡组!A:C,"# 2x ("&amp;K284&amp;") "&amp;A284)+COUNTIF(术士卡组!A:C,"# 2x ("&amp;K284&amp;") "&amp;A284)+COUNTIF(战士卡组!A:C,"# 2x ("&amp;K284&amp;") "&amp;A284)=0,COUNTIF(单卡排行!A:J,A284)=0),IF(AND(COUNTIF(德鲁伊卡组!A:C,"# 1x ("&amp;K284&amp;") "&amp;A284)+COUNTIF(猎人卡组!A:C,"# 1x ("&amp;K284&amp;") "&amp;A284)+COUNTIF(法师卡组!A:C,"# 1x ("&amp;K284&amp;") "&amp;A284)+COUNTIF(圣骑士卡组!A:C,"# 1x ("&amp;K284&amp;") "&amp;A284)+COUNTIF(牧师卡组!A:C,"# 1x ("&amp;K284&amp;") "&amp;A284)+COUNTIF(潜行者卡组!A:C,"# 1x ("&amp;K284&amp;") "&amp;A284)+COUNTIF(萨满祭司卡组!A:C,"# 1x ("&amp;K284&amp;") "&amp;A284)+COUNTIF(术士卡组!A:C,"# 1x ("&amp;K284&amp;") "&amp;A284)+COUNTIF(战士卡组!A:C,"# 1x ("&amp;K284&amp;") "&amp;A284)=0,COUNTIF(单卡排行!A:J,A284&amp;"★")=0),"",1),2)</f>
        <v>2</v>
      </c>
      <c r="E284" s="53" t="str">
        <f>IF(收藏进度!E284="","",收藏进度!E284)</f>
        <v>经典</v>
      </c>
      <c r="F284" s="53" t="str">
        <f>IF(收藏进度!F284="","",收藏进度!F284)</f>
        <v/>
      </c>
      <c r="G284" s="53" t="str">
        <f>IF(收藏进度!G284="","",收藏进度!G284)</f>
        <v>中立</v>
      </c>
      <c r="H284" s="53" t="str">
        <f>IF(收藏进度!H284="","",收藏进度!H284)</f>
        <v>普通</v>
      </c>
      <c r="I284" s="53" t="str">
        <f>IF(收藏进度!I284="","",收藏进度!I284)</f>
        <v>随从</v>
      </c>
      <c r="J284" s="53" t="str">
        <f>IF(收藏进度!J284="","",收藏进度!J284)</f>
        <v>海盗</v>
      </c>
      <c r="K284" s="53">
        <f>IF(收藏进度!K284="","",收藏进度!K284)</f>
        <v>1</v>
      </c>
      <c r="L284" s="53">
        <f>IF(收藏进度!L284="","",收藏进度!L284)</f>
        <v>2</v>
      </c>
      <c r="M284" s="53">
        <f>IF(收藏进度!M284="","",收藏进度!M284)</f>
        <v>1</v>
      </c>
      <c r="N284" s="54" t="str">
        <f>IF(收藏进度!N284="","",收藏进度!N284)</f>
        <v>如果你装备一把武器，该随从具有
冲锋。</v>
      </c>
    </row>
    <row r="285" spans="1:14" x14ac:dyDescent="0.15">
      <c r="A285" s="52" t="str">
        <f>IF(收藏进度!A285="","",收藏进度!A285)</f>
        <v>银色侍从</v>
      </c>
      <c r="B285" s="52">
        <f>IF(收藏进度!B285="","",收藏进度!B285)</f>
        <v>2</v>
      </c>
      <c r="C285" s="52" t="str">
        <f t="shared" si="4"/>
        <v/>
      </c>
      <c r="D285" s="52">
        <f>IF(AND(COUNTIF(德鲁伊卡组!A:C,"# 2x ("&amp;K285&amp;") "&amp;A285)+COUNTIF(猎人卡组!A:C,"# 2x ("&amp;K285&amp;") "&amp;A285)+COUNTIF(法师卡组!A:C,"# 2x ("&amp;K285&amp;") "&amp;A285)+COUNTIF(圣骑士卡组!A:C,"# 2x ("&amp;K285&amp;") "&amp;A285)+COUNTIF(牧师卡组!A:C,"# 2x ("&amp;K285&amp;") "&amp;A285)+COUNTIF(潜行者卡组!A:C,"# 2x ("&amp;K285&amp;") "&amp;A285)+COUNTIF(萨满祭司卡组!A:C,"# 2x ("&amp;K285&amp;") "&amp;A285)+COUNTIF(术士卡组!A:C,"# 2x ("&amp;K285&amp;") "&amp;A285)+COUNTIF(战士卡组!A:C,"# 2x ("&amp;K285&amp;") "&amp;A285)=0,COUNTIF(单卡排行!A:J,A285)=0),IF(AND(COUNTIF(德鲁伊卡组!A:C,"# 1x ("&amp;K285&amp;") "&amp;A285)+COUNTIF(猎人卡组!A:C,"# 1x ("&amp;K285&amp;") "&amp;A285)+COUNTIF(法师卡组!A:C,"# 1x ("&amp;K285&amp;") "&amp;A285)+COUNTIF(圣骑士卡组!A:C,"# 1x ("&amp;K285&amp;") "&amp;A285)+COUNTIF(牧师卡组!A:C,"# 1x ("&amp;K285&amp;") "&amp;A285)+COUNTIF(潜行者卡组!A:C,"# 1x ("&amp;K285&amp;") "&amp;A285)+COUNTIF(萨满祭司卡组!A:C,"# 1x ("&amp;K285&amp;") "&amp;A285)+COUNTIF(术士卡组!A:C,"# 1x ("&amp;K285&amp;") "&amp;A285)+COUNTIF(战士卡组!A:C,"# 1x ("&amp;K285&amp;") "&amp;A285)=0,COUNTIF(单卡排行!A:J,A285&amp;"★")=0),"",1),2)</f>
        <v>2</v>
      </c>
      <c r="E285" s="53" t="str">
        <f>IF(收藏进度!E285="","",收藏进度!E285)</f>
        <v>经典</v>
      </c>
      <c r="F285" s="53" t="str">
        <f>IF(收藏进度!F285="","",收藏进度!F285)</f>
        <v/>
      </c>
      <c r="G285" s="53" t="str">
        <f>IF(收藏进度!G285="","",收藏进度!G285)</f>
        <v>中立</v>
      </c>
      <c r="H285" s="53" t="str">
        <f>IF(收藏进度!H285="","",收藏进度!H285)</f>
        <v>普通</v>
      </c>
      <c r="I285" s="53" t="str">
        <f>IF(收藏进度!I285="","",收藏进度!I285)</f>
        <v>随从</v>
      </c>
      <c r="J285" s="53" t="str">
        <f>IF(收藏进度!J285="","",收藏进度!J285)</f>
        <v/>
      </c>
      <c r="K285" s="53">
        <f>IF(收藏进度!K285="","",收藏进度!K285)</f>
        <v>1</v>
      </c>
      <c r="L285" s="53">
        <f>IF(收藏进度!L285="","",收藏进度!L285)</f>
        <v>1</v>
      </c>
      <c r="M285" s="53">
        <f>IF(收藏进度!M285="","",收藏进度!M285)</f>
        <v>1</v>
      </c>
      <c r="N285" s="54" t="str">
        <f>IF(收藏进度!N285="","",收藏进度!N285)</f>
        <v>圣盾</v>
      </c>
    </row>
    <row r="286" spans="1:14" x14ac:dyDescent="0.15">
      <c r="A286" s="52" t="str">
        <f>IF(收藏进度!A286="","",收藏进度!A286)</f>
        <v>幼龙鹰</v>
      </c>
      <c r="B286" s="52">
        <f>IF(收藏进度!B286="","",收藏进度!B286)</f>
        <v>2</v>
      </c>
      <c r="C286" s="52" t="str">
        <f t="shared" si="4"/>
        <v/>
      </c>
      <c r="D286" s="52" t="str">
        <f>IF(AND(COUNTIF(德鲁伊卡组!A:C,"# 2x ("&amp;K286&amp;") "&amp;A286)+COUNTIF(猎人卡组!A:C,"# 2x ("&amp;K286&amp;") "&amp;A286)+COUNTIF(法师卡组!A:C,"# 2x ("&amp;K286&amp;") "&amp;A286)+COUNTIF(圣骑士卡组!A:C,"# 2x ("&amp;K286&amp;") "&amp;A286)+COUNTIF(牧师卡组!A:C,"# 2x ("&amp;K286&amp;") "&amp;A286)+COUNTIF(潜行者卡组!A:C,"# 2x ("&amp;K286&amp;") "&amp;A286)+COUNTIF(萨满祭司卡组!A:C,"# 2x ("&amp;K286&amp;") "&amp;A286)+COUNTIF(术士卡组!A:C,"# 2x ("&amp;K286&amp;") "&amp;A286)+COUNTIF(战士卡组!A:C,"# 2x ("&amp;K286&amp;") "&amp;A286)=0,COUNTIF(单卡排行!A:J,A286)=0),IF(AND(COUNTIF(德鲁伊卡组!A:C,"# 1x ("&amp;K286&amp;") "&amp;A286)+COUNTIF(猎人卡组!A:C,"# 1x ("&amp;K286&amp;") "&amp;A286)+COUNTIF(法师卡组!A:C,"# 1x ("&amp;K286&amp;") "&amp;A286)+COUNTIF(圣骑士卡组!A:C,"# 1x ("&amp;K286&amp;") "&amp;A286)+COUNTIF(牧师卡组!A:C,"# 1x ("&amp;K286&amp;") "&amp;A286)+COUNTIF(潜行者卡组!A:C,"# 1x ("&amp;K286&amp;") "&amp;A286)+COUNTIF(萨满祭司卡组!A:C,"# 1x ("&amp;K286&amp;") "&amp;A286)+COUNTIF(术士卡组!A:C,"# 1x ("&amp;K286&amp;") "&amp;A286)+COUNTIF(战士卡组!A:C,"# 1x ("&amp;K286&amp;") "&amp;A286)=0,COUNTIF(单卡排行!A:J,A286&amp;"★")=0),"",1),2)</f>
        <v/>
      </c>
      <c r="E286" s="53" t="str">
        <f>IF(收藏进度!E286="","",收藏进度!E286)</f>
        <v>经典</v>
      </c>
      <c r="F286" s="53" t="str">
        <f>IF(收藏进度!F286="","",收藏进度!F286)</f>
        <v/>
      </c>
      <c r="G286" s="53" t="str">
        <f>IF(收藏进度!G286="","",收藏进度!G286)</f>
        <v>中立</v>
      </c>
      <c r="H286" s="53" t="str">
        <f>IF(收藏进度!H286="","",收藏进度!H286)</f>
        <v>普通</v>
      </c>
      <c r="I286" s="53" t="str">
        <f>IF(收藏进度!I286="","",收藏进度!I286)</f>
        <v>随从</v>
      </c>
      <c r="J286" s="53" t="str">
        <f>IF(收藏进度!J286="","",收藏进度!J286)</f>
        <v>野兽</v>
      </c>
      <c r="K286" s="53">
        <f>IF(收藏进度!K286="","",收藏进度!K286)</f>
        <v>1</v>
      </c>
      <c r="L286" s="53">
        <f>IF(收藏进度!L286="","",收藏进度!L286)</f>
        <v>1</v>
      </c>
      <c r="M286" s="53">
        <f>IF(收藏进度!M286="","",收藏进度!M286)</f>
        <v>1</v>
      </c>
      <c r="N286" s="54" t="str">
        <f>IF(收藏进度!N286="","",收藏进度!N286)</f>
        <v>风怒</v>
      </c>
    </row>
    <row r="287" spans="1:14" x14ac:dyDescent="0.15">
      <c r="A287" s="52" t="str">
        <f>IF(收藏进度!A287="","",收藏进度!A287)</f>
        <v>奥秘守护者</v>
      </c>
      <c r="B287" s="52">
        <f>IF(收藏进度!B287="","",收藏进度!B287)</f>
        <v>2</v>
      </c>
      <c r="C287" s="52" t="str">
        <f t="shared" si="4"/>
        <v/>
      </c>
      <c r="D287" s="52">
        <f>IF(AND(COUNTIF(德鲁伊卡组!A:C,"# 2x ("&amp;K287&amp;") "&amp;A287)+COUNTIF(猎人卡组!A:C,"# 2x ("&amp;K287&amp;") "&amp;A287)+COUNTIF(法师卡组!A:C,"# 2x ("&amp;K287&amp;") "&amp;A287)+COUNTIF(圣骑士卡组!A:C,"# 2x ("&amp;K287&amp;") "&amp;A287)+COUNTIF(牧师卡组!A:C,"# 2x ("&amp;K287&amp;") "&amp;A287)+COUNTIF(潜行者卡组!A:C,"# 2x ("&amp;K287&amp;") "&amp;A287)+COUNTIF(萨满祭司卡组!A:C,"# 2x ("&amp;K287&amp;") "&amp;A287)+COUNTIF(术士卡组!A:C,"# 2x ("&amp;K287&amp;") "&amp;A287)+COUNTIF(战士卡组!A:C,"# 2x ("&amp;K287&amp;") "&amp;A287)=0,COUNTIF(单卡排行!A:J,A287)=0),IF(AND(COUNTIF(德鲁伊卡组!A:C,"# 1x ("&amp;K287&amp;") "&amp;A287)+COUNTIF(猎人卡组!A:C,"# 1x ("&amp;K287&amp;") "&amp;A287)+COUNTIF(法师卡组!A:C,"# 1x ("&amp;K287&amp;") "&amp;A287)+COUNTIF(圣骑士卡组!A:C,"# 1x ("&amp;K287&amp;") "&amp;A287)+COUNTIF(牧师卡组!A:C,"# 1x ("&amp;K287&amp;") "&amp;A287)+COUNTIF(潜行者卡组!A:C,"# 1x ("&amp;K287&amp;") "&amp;A287)+COUNTIF(萨满祭司卡组!A:C,"# 1x ("&amp;K287&amp;") "&amp;A287)+COUNTIF(术士卡组!A:C,"# 1x ("&amp;K287&amp;") "&amp;A287)+COUNTIF(战士卡组!A:C,"# 1x ("&amp;K287&amp;") "&amp;A287)=0,COUNTIF(单卡排行!A:J,A287&amp;"★")=0),"",1),2)</f>
        <v>2</v>
      </c>
      <c r="E287" s="53" t="str">
        <f>IF(收藏进度!E287="","",收藏进度!E287)</f>
        <v>经典</v>
      </c>
      <c r="F287" s="53" t="str">
        <f>IF(收藏进度!F287="","",收藏进度!F287)</f>
        <v/>
      </c>
      <c r="G287" s="53" t="str">
        <f>IF(收藏进度!G287="","",收藏进度!G287)</f>
        <v>中立</v>
      </c>
      <c r="H287" s="53" t="str">
        <f>IF(收藏进度!H287="","",收藏进度!H287)</f>
        <v>稀有</v>
      </c>
      <c r="I287" s="53" t="str">
        <f>IF(收藏进度!I287="","",收藏进度!I287)</f>
        <v>随从</v>
      </c>
      <c r="J287" s="53" t="str">
        <f>IF(收藏进度!J287="","",收藏进度!J287)</f>
        <v/>
      </c>
      <c r="K287" s="53">
        <f>IF(收藏进度!K287="","",收藏进度!K287)</f>
        <v>1</v>
      </c>
      <c r="L287" s="53">
        <f>IF(收藏进度!L287="","",收藏进度!L287)</f>
        <v>1</v>
      </c>
      <c r="M287" s="53">
        <f>IF(收藏进度!M287="","",收藏进度!M287)</f>
        <v>2</v>
      </c>
      <c r="N287" s="54" t="str">
        <f>IF(收藏进度!N287="","",收藏进度!N287)</f>
        <v>每当有一张奥秘牌被使用时，便获得+1/+1。</v>
      </c>
    </row>
    <row r="288" spans="1:14" x14ac:dyDescent="0.15">
      <c r="A288" s="52" t="str">
        <f>IF(收藏进度!A288="","",收藏进度!A288)</f>
        <v>愤怒的小鸡</v>
      </c>
      <c r="B288" s="52">
        <f>IF(收藏进度!B288="","",收藏进度!B288)</f>
        <v>2</v>
      </c>
      <c r="C288" s="52" t="str">
        <f t="shared" si="4"/>
        <v/>
      </c>
      <c r="D288" s="52" t="str">
        <f>IF(AND(COUNTIF(德鲁伊卡组!A:C,"# 2x ("&amp;K288&amp;") "&amp;A288)+COUNTIF(猎人卡组!A:C,"# 2x ("&amp;K288&amp;") "&amp;A288)+COUNTIF(法师卡组!A:C,"# 2x ("&amp;K288&amp;") "&amp;A288)+COUNTIF(圣骑士卡组!A:C,"# 2x ("&amp;K288&amp;") "&amp;A288)+COUNTIF(牧师卡组!A:C,"# 2x ("&amp;K288&amp;") "&amp;A288)+COUNTIF(潜行者卡组!A:C,"# 2x ("&amp;K288&amp;") "&amp;A288)+COUNTIF(萨满祭司卡组!A:C,"# 2x ("&amp;K288&amp;") "&amp;A288)+COUNTIF(术士卡组!A:C,"# 2x ("&amp;K288&amp;") "&amp;A288)+COUNTIF(战士卡组!A:C,"# 2x ("&amp;K288&amp;") "&amp;A288)=0,COUNTIF(单卡排行!A:J,A288)=0),IF(AND(COUNTIF(德鲁伊卡组!A:C,"# 1x ("&amp;K288&amp;") "&amp;A288)+COUNTIF(猎人卡组!A:C,"# 1x ("&amp;K288&amp;") "&amp;A288)+COUNTIF(法师卡组!A:C,"# 1x ("&amp;K288&amp;") "&amp;A288)+COUNTIF(圣骑士卡组!A:C,"# 1x ("&amp;K288&amp;") "&amp;A288)+COUNTIF(牧师卡组!A:C,"# 1x ("&amp;K288&amp;") "&amp;A288)+COUNTIF(潜行者卡组!A:C,"# 1x ("&amp;K288&amp;") "&amp;A288)+COUNTIF(萨满祭司卡组!A:C,"# 1x ("&amp;K288&amp;") "&amp;A288)+COUNTIF(术士卡组!A:C,"# 1x ("&amp;K288&amp;") "&amp;A288)+COUNTIF(战士卡组!A:C,"# 1x ("&amp;K288&amp;") "&amp;A288)=0,COUNTIF(单卡排行!A:J,A288&amp;"★")=0),"",1),2)</f>
        <v/>
      </c>
      <c r="E288" s="53" t="str">
        <f>IF(收藏进度!E288="","",收藏进度!E288)</f>
        <v>经典</v>
      </c>
      <c r="F288" s="53" t="str">
        <f>IF(收藏进度!F288="","",收藏进度!F288)</f>
        <v/>
      </c>
      <c r="G288" s="53" t="str">
        <f>IF(收藏进度!G288="","",收藏进度!G288)</f>
        <v>中立</v>
      </c>
      <c r="H288" s="53" t="str">
        <f>IF(收藏进度!H288="","",收藏进度!H288)</f>
        <v>稀有</v>
      </c>
      <c r="I288" s="53" t="str">
        <f>IF(收藏进度!I288="","",收藏进度!I288)</f>
        <v>随从</v>
      </c>
      <c r="J288" s="53" t="str">
        <f>IF(收藏进度!J288="","",收藏进度!J288)</f>
        <v>野兽</v>
      </c>
      <c r="K288" s="53">
        <f>IF(收藏进度!K288="","",收藏进度!K288)</f>
        <v>1</v>
      </c>
      <c r="L288" s="53">
        <f>IF(收藏进度!L288="","",收藏进度!L288)</f>
        <v>1</v>
      </c>
      <c r="M288" s="53">
        <f>IF(收藏进度!M288="","",收藏进度!M288)</f>
        <v>1</v>
      </c>
      <c r="N288" s="54" t="str">
        <f>IF(收藏进度!N288="","",收藏进度!N288)</f>
        <v>受伤时具有+5攻
击力。</v>
      </c>
    </row>
    <row r="289" spans="1:14" x14ac:dyDescent="0.15">
      <c r="A289" s="52" t="str">
        <f>IF(收藏进度!A289="","",收藏进度!A289)</f>
        <v>年轻的女祭司</v>
      </c>
      <c r="B289" s="52">
        <f>IF(收藏进度!B289="","",收藏进度!B289)</f>
        <v>2</v>
      </c>
      <c r="C289" s="52" t="str">
        <f t="shared" si="4"/>
        <v/>
      </c>
      <c r="D289" s="52" t="str">
        <f>IF(AND(COUNTIF(德鲁伊卡组!A:C,"# 2x ("&amp;K289&amp;") "&amp;A289)+COUNTIF(猎人卡组!A:C,"# 2x ("&amp;K289&amp;") "&amp;A289)+COUNTIF(法师卡组!A:C,"# 2x ("&amp;K289&amp;") "&amp;A289)+COUNTIF(圣骑士卡组!A:C,"# 2x ("&amp;K289&amp;") "&amp;A289)+COUNTIF(牧师卡组!A:C,"# 2x ("&amp;K289&amp;") "&amp;A289)+COUNTIF(潜行者卡组!A:C,"# 2x ("&amp;K289&amp;") "&amp;A289)+COUNTIF(萨满祭司卡组!A:C,"# 2x ("&amp;K289&amp;") "&amp;A289)+COUNTIF(术士卡组!A:C,"# 2x ("&amp;K289&amp;") "&amp;A289)+COUNTIF(战士卡组!A:C,"# 2x ("&amp;K289&amp;") "&amp;A289)=0,COUNTIF(单卡排行!A:J,A289)=0),IF(AND(COUNTIF(德鲁伊卡组!A:C,"# 1x ("&amp;K289&amp;") "&amp;A289)+COUNTIF(猎人卡组!A:C,"# 1x ("&amp;K289&amp;") "&amp;A289)+COUNTIF(法师卡组!A:C,"# 1x ("&amp;K289&amp;") "&amp;A289)+COUNTIF(圣骑士卡组!A:C,"# 1x ("&amp;K289&amp;") "&amp;A289)+COUNTIF(牧师卡组!A:C,"# 1x ("&amp;K289&amp;") "&amp;A289)+COUNTIF(潜行者卡组!A:C,"# 1x ("&amp;K289&amp;") "&amp;A289)+COUNTIF(萨满祭司卡组!A:C,"# 1x ("&amp;K289&amp;") "&amp;A289)+COUNTIF(术士卡组!A:C,"# 1x ("&amp;K289&amp;") "&amp;A289)+COUNTIF(战士卡组!A:C,"# 1x ("&amp;K289&amp;") "&amp;A289)=0,COUNTIF(单卡排行!A:J,A289&amp;"★")=0),"",1),2)</f>
        <v/>
      </c>
      <c r="E289" s="53" t="str">
        <f>IF(收藏进度!E289="","",收藏进度!E289)</f>
        <v>经典</v>
      </c>
      <c r="F289" s="53" t="str">
        <f>IF(收藏进度!F289="","",收藏进度!F289)</f>
        <v/>
      </c>
      <c r="G289" s="53" t="str">
        <f>IF(收藏进度!G289="","",收藏进度!G289)</f>
        <v>中立</v>
      </c>
      <c r="H289" s="53" t="str">
        <f>IF(收藏进度!H289="","",收藏进度!H289)</f>
        <v>稀有</v>
      </c>
      <c r="I289" s="53" t="str">
        <f>IF(收藏进度!I289="","",收藏进度!I289)</f>
        <v>随从</v>
      </c>
      <c r="J289" s="53" t="str">
        <f>IF(收藏进度!J289="","",收藏进度!J289)</f>
        <v/>
      </c>
      <c r="K289" s="53">
        <f>IF(收藏进度!K289="","",收藏进度!K289)</f>
        <v>1</v>
      </c>
      <c r="L289" s="53">
        <f>IF(收藏进度!L289="","",收藏进度!L289)</f>
        <v>2</v>
      </c>
      <c r="M289" s="53">
        <f>IF(收藏进度!M289="","",收藏进度!M289)</f>
        <v>1</v>
      </c>
      <c r="N289" s="54" t="str">
        <f>IF(收藏进度!N289="","",收藏进度!N289)</f>
        <v>在你的回合结束时，使另一个随机友方随从获得+1生命值。</v>
      </c>
    </row>
    <row r="290" spans="1:14" x14ac:dyDescent="0.15">
      <c r="A290" s="52" t="str">
        <f>IF(收藏进度!A290="","",收藏进度!A290)</f>
        <v>圣光护卫者</v>
      </c>
      <c r="B290" s="52">
        <f>IF(收藏进度!B290="","",收藏进度!B290)</f>
        <v>2</v>
      </c>
      <c r="C290" s="52" t="str">
        <f t="shared" si="4"/>
        <v/>
      </c>
      <c r="D290" s="52" t="str">
        <f>IF(AND(COUNTIF(德鲁伊卡组!A:C,"# 2x ("&amp;K290&amp;") "&amp;A290)+COUNTIF(猎人卡组!A:C,"# 2x ("&amp;K290&amp;") "&amp;A290)+COUNTIF(法师卡组!A:C,"# 2x ("&amp;K290&amp;") "&amp;A290)+COUNTIF(圣骑士卡组!A:C,"# 2x ("&amp;K290&amp;") "&amp;A290)+COUNTIF(牧师卡组!A:C,"# 2x ("&amp;K290&amp;") "&amp;A290)+COUNTIF(潜行者卡组!A:C,"# 2x ("&amp;K290&amp;") "&amp;A290)+COUNTIF(萨满祭司卡组!A:C,"# 2x ("&amp;K290&amp;") "&amp;A290)+COUNTIF(术士卡组!A:C,"# 2x ("&amp;K290&amp;") "&amp;A290)+COUNTIF(战士卡组!A:C,"# 2x ("&amp;K290&amp;") "&amp;A290)=0,COUNTIF(单卡排行!A:J,A290)=0),IF(AND(COUNTIF(德鲁伊卡组!A:C,"# 1x ("&amp;K290&amp;") "&amp;A290)+COUNTIF(猎人卡组!A:C,"# 1x ("&amp;K290&amp;") "&amp;A290)+COUNTIF(法师卡组!A:C,"# 1x ("&amp;K290&amp;") "&amp;A290)+COUNTIF(圣骑士卡组!A:C,"# 1x ("&amp;K290&amp;") "&amp;A290)+COUNTIF(牧师卡组!A:C,"# 1x ("&amp;K290&amp;") "&amp;A290)+COUNTIF(潜行者卡组!A:C,"# 1x ("&amp;K290&amp;") "&amp;A290)+COUNTIF(萨满祭司卡组!A:C,"# 1x ("&amp;K290&amp;") "&amp;A290)+COUNTIF(术士卡组!A:C,"# 1x ("&amp;K290&amp;") "&amp;A290)+COUNTIF(战士卡组!A:C,"# 1x ("&amp;K290&amp;") "&amp;A290)=0,COUNTIF(单卡排行!A:J,A290&amp;"★")=0),"",1),2)</f>
        <v/>
      </c>
      <c r="E290" s="53" t="str">
        <f>IF(收藏进度!E290="","",收藏进度!E290)</f>
        <v>经典</v>
      </c>
      <c r="F290" s="53" t="str">
        <f>IF(收藏进度!F290="","",收藏进度!F290)</f>
        <v/>
      </c>
      <c r="G290" s="53" t="str">
        <f>IF(收藏进度!G290="","",收藏进度!G290)</f>
        <v>中立</v>
      </c>
      <c r="H290" s="53" t="str">
        <f>IF(收藏进度!H290="","",收藏进度!H290)</f>
        <v>稀有</v>
      </c>
      <c r="I290" s="53" t="str">
        <f>IF(收藏进度!I290="","",收藏进度!I290)</f>
        <v>随从</v>
      </c>
      <c r="J290" s="53" t="str">
        <f>IF(收藏进度!J290="","",收藏进度!J290)</f>
        <v/>
      </c>
      <c r="K290" s="53">
        <f>IF(收藏进度!K290="","",收藏进度!K290)</f>
        <v>1</v>
      </c>
      <c r="L290" s="53">
        <f>IF(收藏进度!L290="","",收藏进度!L290)</f>
        <v>1</v>
      </c>
      <c r="M290" s="53">
        <f>IF(收藏进度!M290="","",收藏进度!M290)</f>
        <v>2</v>
      </c>
      <c r="N290" s="54" t="str">
        <f>IF(收藏进度!N290="","",收藏进度!N290)</f>
        <v>每当一个角色获得治疗，便获得
+2攻击力。</v>
      </c>
    </row>
    <row r="291" spans="1:14" x14ac:dyDescent="0.15">
      <c r="A291" s="52" t="str">
        <f>IF(收藏进度!A291="","",收藏进度!A291)</f>
        <v>血帆海盗</v>
      </c>
      <c r="B291" s="52">
        <f>IF(收藏进度!B291="","",收藏进度!B291)</f>
        <v>2</v>
      </c>
      <c r="C291" s="52" t="str">
        <f t="shared" si="4"/>
        <v/>
      </c>
      <c r="D291" s="52" t="str">
        <f>IF(AND(COUNTIF(德鲁伊卡组!A:C,"# 2x ("&amp;K291&amp;") "&amp;A291)+COUNTIF(猎人卡组!A:C,"# 2x ("&amp;K291&amp;") "&amp;A291)+COUNTIF(法师卡组!A:C,"# 2x ("&amp;K291&amp;") "&amp;A291)+COUNTIF(圣骑士卡组!A:C,"# 2x ("&amp;K291&amp;") "&amp;A291)+COUNTIF(牧师卡组!A:C,"# 2x ("&amp;K291&amp;") "&amp;A291)+COUNTIF(潜行者卡组!A:C,"# 2x ("&amp;K291&amp;") "&amp;A291)+COUNTIF(萨满祭司卡组!A:C,"# 2x ("&amp;K291&amp;") "&amp;A291)+COUNTIF(术士卡组!A:C,"# 2x ("&amp;K291&amp;") "&amp;A291)+COUNTIF(战士卡组!A:C,"# 2x ("&amp;K291&amp;") "&amp;A291)=0,COUNTIF(单卡排行!A:J,A291)=0),IF(AND(COUNTIF(德鲁伊卡组!A:C,"# 1x ("&amp;K291&amp;") "&amp;A291)+COUNTIF(猎人卡组!A:C,"# 1x ("&amp;K291&amp;") "&amp;A291)+COUNTIF(法师卡组!A:C,"# 1x ("&amp;K291&amp;") "&amp;A291)+COUNTIF(圣骑士卡组!A:C,"# 1x ("&amp;K291&amp;") "&amp;A291)+COUNTIF(牧师卡组!A:C,"# 1x ("&amp;K291&amp;") "&amp;A291)+COUNTIF(潜行者卡组!A:C,"# 1x ("&amp;K291&amp;") "&amp;A291)+COUNTIF(萨满祭司卡组!A:C,"# 1x ("&amp;K291&amp;") "&amp;A291)+COUNTIF(术士卡组!A:C,"# 1x ("&amp;K291&amp;") "&amp;A291)+COUNTIF(战士卡组!A:C,"# 1x ("&amp;K291&amp;") "&amp;A291)=0,COUNTIF(单卡排行!A:J,A291&amp;"★")=0),"",1),2)</f>
        <v/>
      </c>
      <c r="E291" s="53" t="str">
        <f>IF(收藏进度!E291="","",收藏进度!E291)</f>
        <v>经典</v>
      </c>
      <c r="F291" s="53" t="str">
        <f>IF(收藏进度!F291="","",收藏进度!F291)</f>
        <v/>
      </c>
      <c r="G291" s="53" t="str">
        <f>IF(收藏进度!G291="","",收藏进度!G291)</f>
        <v>中立</v>
      </c>
      <c r="H291" s="53" t="str">
        <f>IF(收藏进度!H291="","",收藏进度!H291)</f>
        <v>稀有</v>
      </c>
      <c r="I291" s="53" t="str">
        <f>IF(收藏进度!I291="","",收藏进度!I291)</f>
        <v>随从</v>
      </c>
      <c r="J291" s="53" t="str">
        <f>IF(收藏进度!J291="","",收藏进度!J291)</f>
        <v>海盗</v>
      </c>
      <c r="K291" s="53">
        <f>IF(收藏进度!K291="","",收藏进度!K291)</f>
        <v>1</v>
      </c>
      <c r="L291" s="53">
        <f>IF(收藏进度!L291="","",收藏进度!L291)</f>
        <v>1</v>
      </c>
      <c r="M291" s="53">
        <f>IF(收藏进度!M291="","",收藏进度!M291)</f>
        <v>2</v>
      </c>
      <c r="N291" s="54" t="str">
        <f>IF(收藏进度!N291="","",收藏进度!N291)</f>
        <v>战吼：使对手的武器失去1点耐久度。</v>
      </c>
    </row>
    <row r="292" spans="1:14" x14ac:dyDescent="0.15">
      <c r="A292" s="52" t="str">
        <f>IF(收藏进度!A292="","",收藏进度!A292)</f>
        <v>鱼人招潮者</v>
      </c>
      <c r="B292" s="52">
        <f>IF(收藏进度!B292="","",收藏进度!B292)</f>
        <v>2</v>
      </c>
      <c r="C292" s="52" t="str">
        <f t="shared" si="4"/>
        <v/>
      </c>
      <c r="D292" s="52">
        <f>IF(AND(COUNTIF(德鲁伊卡组!A:C,"# 2x ("&amp;K292&amp;") "&amp;A292)+COUNTIF(猎人卡组!A:C,"# 2x ("&amp;K292&amp;") "&amp;A292)+COUNTIF(法师卡组!A:C,"# 2x ("&amp;K292&amp;") "&amp;A292)+COUNTIF(圣骑士卡组!A:C,"# 2x ("&amp;K292&amp;") "&amp;A292)+COUNTIF(牧师卡组!A:C,"# 2x ("&amp;K292&amp;") "&amp;A292)+COUNTIF(潜行者卡组!A:C,"# 2x ("&amp;K292&amp;") "&amp;A292)+COUNTIF(萨满祭司卡组!A:C,"# 2x ("&amp;K292&amp;") "&amp;A292)+COUNTIF(术士卡组!A:C,"# 2x ("&amp;K292&amp;") "&amp;A292)+COUNTIF(战士卡组!A:C,"# 2x ("&amp;K292&amp;") "&amp;A292)=0,COUNTIF(单卡排行!A:J,A292)=0),IF(AND(COUNTIF(德鲁伊卡组!A:C,"# 1x ("&amp;K292&amp;") "&amp;A292)+COUNTIF(猎人卡组!A:C,"# 1x ("&amp;K292&amp;") "&amp;A292)+COUNTIF(法师卡组!A:C,"# 1x ("&amp;K292&amp;") "&amp;A292)+COUNTIF(圣骑士卡组!A:C,"# 1x ("&amp;K292&amp;") "&amp;A292)+COUNTIF(牧师卡组!A:C,"# 1x ("&amp;K292&amp;") "&amp;A292)+COUNTIF(潜行者卡组!A:C,"# 1x ("&amp;K292&amp;") "&amp;A292)+COUNTIF(萨满祭司卡组!A:C,"# 1x ("&amp;K292&amp;") "&amp;A292)+COUNTIF(术士卡组!A:C,"# 1x ("&amp;K292&amp;") "&amp;A292)+COUNTIF(战士卡组!A:C,"# 1x ("&amp;K292&amp;") "&amp;A292)=0,COUNTIF(单卡排行!A:J,A292&amp;"★")=0),"",1),2)</f>
        <v>2</v>
      </c>
      <c r="E292" s="53" t="str">
        <f>IF(收藏进度!E292="","",收藏进度!E292)</f>
        <v>经典</v>
      </c>
      <c r="F292" s="53" t="str">
        <f>IF(收藏进度!F292="","",收藏进度!F292)</f>
        <v/>
      </c>
      <c r="G292" s="53" t="str">
        <f>IF(收藏进度!G292="","",收藏进度!G292)</f>
        <v>中立</v>
      </c>
      <c r="H292" s="53" t="str">
        <f>IF(收藏进度!H292="","",收藏进度!H292)</f>
        <v>稀有</v>
      </c>
      <c r="I292" s="53" t="str">
        <f>IF(收藏进度!I292="","",收藏进度!I292)</f>
        <v>随从</v>
      </c>
      <c r="J292" s="53" t="str">
        <f>IF(收藏进度!J292="","",收藏进度!J292)</f>
        <v>鱼人</v>
      </c>
      <c r="K292" s="53">
        <f>IF(收藏进度!K292="","",收藏进度!K292)</f>
        <v>1</v>
      </c>
      <c r="L292" s="53">
        <f>IF(收藏进度!L292="","",收藏进度!L292)</f>
        <v>1</v>
      </c>
      <c r="M292" s="53">
        <f>IF(收藏进度!M292="","",收藏进度!M292)</f>
        <v>2</v>
      </c>
      <c r="N292" s="54" t="str">
        <f>IF(收藏进度!N292="","",收藏进度!N292)</f>
        <v>每当你召唤一个鱼人，便获得
+1攻击力。</v>
      </c>
    </row>
    <row r="293" spans="1:14" x14ac:dyDescent="0.15">
      <c r="A293" s="52" t="str">
        <f>IF(收藏进度!A293="","",收藏进度!A293)</f>
        <v>鱼人杀手蟹</v>
      </c>
      <c r="B293" s="52">
        <f>IF(收藏进度!B293="","",收藏进度!B293)</f>
        <v>2</v>
      </c>
      <c r="C293" s="52" t="str">
        <f t="shared" si="4"/>
        <v/>
      </c>
      <c r="D293" s="52" t="str">
        <f>IF(AND(COUNTIF(德鲁伊卡组!A:C,"# 2x ("&amp;K293&amp;") "&amp;A293)+COUNTIF(猎人卡组!A:C,"# 2x ("&amp;K293&amp;") "&amp;A293)+COUNTIF(法师卡组!A:C,"# 2x ("&amp;K293&amp;") "&amp;A293)+COUNTIF(圣骑士卡组!A:C,"# 2x ("&amp;K293&amp;") "&amp;A293)+COUNTIF(牧师卡组!A:C,"# 2x ("&amp;K293&amp;") "&amp;A293)+COUNTIF(潜行者卡组!A:C,"# 2x ("&amp;K293&amp;") "&amp;A293)+COUNTIF(萨满祭司卡组!A:C,"# 2x ("&amp;K293&amp;") "&amp;A293)+COUNTIF(术士卡组!A:C,"# 2x ("&amp;K293&amp;") "&amp;A293)+COUNTIF(战士卡组!A:C,"# 2x ("&amp;K293&amp;") "&amp;A293)=0,COUNTIF(单卡排行!A:J,A293)=0),IF(AND(COUNTIF(德鲁伊卡组!A:C,"# 1x ("&amp;K293&amp;") "&amp;A293)+COUNTIF(猎人卡组!A:C,"# 1x ("&amp;K293&amp;") "&amp;A293)+COUNTIF(法师卡组!A:C,"# 1x ("&amp;K293&amp;") "&amp;A293)+COUNTIF(圣骑士卡组!A:C,"# 1x ("&amp;K293&amp;") "&amp;A293)+COUNTIF(牧师卡组!A:C,"# 1x ("&amp;K293&amp;") "&amp;A293)+COUNTIF(潜行者卡组!A:C,"# 1x ("&amp;K293&amp;") "&amp;A293)+COUNTIF(萨满祭司卡组!A:C,"# 1x ("&amp;K293&amp;") "&amp;A293)+COUNTIF(术士卡组!A:C,"# 1x ("&amp;K293&amp;") "&amp;A293)+COUNTIF(战士卡组!A:C,"# 1x ("&amp;K293&amp;") "&amp;A293)=0,COUNTIF(单卡排行!A:J,A293&amp;"★")=0),"",1),2)</f>
        <v/>
      </c>
      <c r="E293" s="53" t="str">
        <f>IF(收藏进度!E293="","",收藏进度!E293)</f>
        <v>经典</v>
      </c>
      <c r="F293" s="53" t="str">
        <f>IF(收藏进度!F293="","",收藏进度!F293)</f>
        <v/>
      </c>
      <c r="G293" s="53" t="str">
        <f>IF(收藏进度!G293="","",收藏进度!G293)</f>
        <v>中立</v>
      </c>
      <c r="H293" s="53" t="str">
        <f>IF(收藏进度!H293="","",收藏进度!H293)</f>
        <v>史诗</v>
      </c>
      <c r="I293" s="53" t="str">
        <f>IF(收藏进度!I293="","",收藏进度!I293)</f>
        <v>随从</v>
      </c>
      <c r="J293" s="53" t="str">
        <f>IF(收藏进度!J293="","",收藏进度!J293)</f>
        <v>野兽</v>
      </c>
      <c r="K293" s="53">
        <f>IF(收藏进度!K293="","",收藏进度!K293)</f>
        <v>1</v>
      </c>
      <c r="L293" s="53">
        <f>IF(收藏进度!L293="","",收藏进度!L293)</f>
        <v>1</v>
      </c>
      <c r="M293" s="53">
        <f>IF(收藏进度!M293="","",收藏进度!M293)</f>
        <v>2</v>
      </c>
      <c r="N293" s="54" t="str">
        <f>IF(收藏进度!N293="","",收藏进度!N293)</f>
        <v>战吼：消灭一个鱼人，并获得+2/+2。</v>
      </c>
    </row>
    <row r="294" spans="1:14" x14ac:dyDescent="0.15">
      <c r="A294" s="52" t="str">
        <f>IF(收藏进度!A294="","",收藏进度!A294)</f>
        <v>阿曼尼狂战士</v>
      </c>
      <c r="B294" s="52">
        <f>IF(收藏进度!B294="","",收藏进度!B294)</f>
        <v>2</v>
      </c>
      <c r="C294" s="52" t="str">
        <f t="shared" si="4"/>
        <v/>
      </c>
      <c r="D294" s="52">
        <f>IF(AND(COUNTIF(德鲁伊卡组!A:C,"# 2x ("&amp;K294&amp;") "&amp;A294)+COUNTIF(猎人卡组!A:C,"# 2x ("&amp;K294&amp;") "&amp;A294)+COUNTIF(法师卡组!A:C,"# 2x ("&amp;K294&amp;") "&amp;A294)+COUNTIF(圣骑士卡组!A:C,"# 2x ("&amp;K294&amp;") "&amp;A294)+COUNTIF(牧师卡组!A:C,"# 2x ("&amp;K294&amp;") "&amp;A294)+COUNTIF(潜行者卡组!A:C,"# 2x ("&amp;K294&amp;") "&amp;A294)+COUNTIF(萨满祭司卡组!A:C,"# 2x ("&amp;K294&amp;") "&amp;A294)+COUNTIF(术士卡组!A:C,"# 2x ("&amp;K294&amp;") "&amp;A294)+COUNTIF(战士卡组!A:C,"# 2x ("&amp;K294&amp;") "&amp;A294)=0,COUNTIF(单卡排行!A:J,A294)=0),IF(AND(COUNTIF(德鲁伊卡组!A:C,"# 1x ("&amp;K294&amp;") "&amp;A294)+COUNTIF(猎人卡组!A:C,"# 1x ("&amp;K294&amp;") "&amp;A294)+COUNTIF(法师卡组!A:C,"# 1x ("&amp;K294&amp;") "&amp;A294)+COUNTIF(圣骑士卡组!A:C,"# 1x ("&amp;K294&amp;") "&amp;A294)+COUNTIF(牧师卡组!A:C,"# 1x ("&amp;K294&amp;") "&amp;A294)+COUNTIF(潜行者卡组!A:C,"# 1x ("&amp;K294&amp;") "&amp;A294)+COUNTIF(萨满祭司卡组!A:C,"# 1x ("&amp;K294&amp;") "&amp;A294)+COUNTIF(术士卡组!A:C,"# 1x ("&amp;K294&amp;") "&amp;A294)+COUNTIF(战士卡组!A:C,"# 1x ("&amp;K294&amp;") "&amp;A294)=0,COUNTIF(单卡排行!A:J,A294&amp;"★")=0),"",1),2)</f>
        <v>2</v>
      </c>
      <c r="E294" s="53" t="str">
        <f>IF(收藏进度!E294="","",收藏进度!E294)</f>
        <v>经典</v>
      </c>
      <c r="F294" s="53" t="str">
        <f>IF(收藏进度!F294="","",收藏进度!F294)</f>
        <v/>
      </c>
      <c r="G294" s="53" t="str">
        <f>IF(收藏进度!G294="","",收藏进度!G294)</f>
        <v>中立</v>
      </c>
      <c r="H294" s="53" t="str">
        <f>IF(收藏进度!H294="","",收藏进度!H294)</f>
        <v>普通</v>
      </c>
      <c r="I294" s="53" t="str">
        <f>IF(收藏进度!I294="","",收藏进度!I294)</f>
        <v>随从</v>
      </c>
      <c r="J294" s="53" t="str">
        <f>IF(收藏进度!J294="","",收藏进度!J294)</f>
        <v/>
      </c>
      <c r="K294" s="53">
        <f>IF(收藏进度!K294="","",收藏进度!K294)</f>
        <v>2</v>
      </c>
      <c r="L294" s="53">
        <f>IF(收藏进度!L294="","",收藏进度!L294)</f>
        <v>2</v>
      </c>
      <c r="M294" s="53">
        <f>IF(收藏进度!M294="","",收藏进度!M294)</f>
        <v>3</v>
      </c>
      <c r="N294" s="54" t="str">
        <f>IF(收藏进度!N294="","",收藏进度!N294)</f>
        <v>受伤时具有+3攻
击力。</v>
      </c>
    </row>
    <row r="295" spans="1:14" x14ac:dyDescent="0.15">
      <c r="A295" s="52" t="str">
        <f>IF(收藏进度!A295="","",收藏进度!A295)</f>
        <v>疯狂投弹者</v>
      </c>
      <c r="B295" s="52">
        <f>IF(收藏进度!B295="","",收藏进度!B295)</f>
        <v>2</v>
      </c>
      <c r="C295" s="52" t="str">
        <f t="shared" si="4"/>
        <v/>
      </c>
      <c r="D295" s="52" t="str">
        <f>IF(AND(COUNTIF(德鲁伊卡组!A:C,"# 2x ("&amp;K295&amp;") "&amp;A295)+COUNTIF(猎人卡组!A:C,"# 2x ("&amp;K295&amp;") "&amp;A295)+COUNTIF(法师卡组!A:C,"# 2x ("&amp;K295&amp;") "&amp;A295)+COUNTIF(圣骑士卡组!A:C,"# 2x ("&amp;K295&amp;") "&amp;A295)+COUNTIF(牧师卡组!A:C,"# 2x ("&amp;K295&amp;") "&amp;A295)+COUNTIF(潜行者卡组!A:C,"# 2x ("&amp;K295&amp;") "&amp;A295)+COUNTIF(萨满祭司卡组!A:C,"# 2x ("&amp;K295&amp;") "&amp;A295)+COUNTIF(术士卡组!A:C,"# 2x ("&amp;K295&amp;") "&amp;A295)+COUNTIF(战士卡组!A:C,"# 2x ("&amp;K295&amp;") "&amp;A295)=0,COUNTIF(单卡排行!A:J,A295)=0),IF(AND(COUNTIF(德鲁伊卡组!A:C,"# 1x ("&amp;K295&amp;") "&amp;A295)+COUNTIF(猎人卡组!A:C,"# 1x ("&amp;K295&amp;") "&amp;A295)+COUNTIF(法师卡组!A:C,"# 1x ("&amp;K295&amp;") "&amp;A295)+COUNTIF(圣骑士卡组!A:C,"# 1x ("&amp;K295&amp;") "&amp;A295)+COUNTIF(牧师卡组!A:C,"# 1x ("&amp;K295&amp;") "&amp;A295)+COUNTIF(潜行者卡组!A:C,"# 1x ("&amp;K295&amp;") "&amp;A295)+COUNTIF(萨满祭司卡组!A:C,"# 1x ("&amp;K295&amp;") "&amp;A295)+COUNTIF(术士卡组!A:C,"# 1x ("&amp;K295&amp;") "&amp;A295)+COUNTIF(战士卡组!A:C,"# 1x ("&amp;K295&amp;") "&amp;A295)=0,COUNTIF(单卡排行!A:J,A295&amp;"★")=0),"",1),2)</f>
        <v/>
      </c>
      <c r="E295" s="53" t="str">
        <f>IF(收藏进度!E295="","",收藏进度!E295)</f>
        <v>经典</v>
      </c>
      <c r="F295" s="53" t="str">
        <f>IF(收藏进度!F295="","",收藏进度!F295)</f>
        <v/>
      </c>
      <c r="G295" s="53" t="str">
        <f>IF(收藏进度!G295="","",收藏进度!G295)</f>
        <v>中立</v>
      </c>
      <c r="H295" s="53" t="str">
        <f>IF(收藏进度!H295="","",收藏进度!H295)</f>
        <v>普通</v>
      </c>
      <c r="I295" s="53" t="str">
        <f>IF(收藏进度!I295="","",收藏进度!I295)</f>
        <v>随从</v>
      </c>
      <c r="J295" s="53" t="str">
        <f>IF(收藏进度!J295="","",收藏进度!J295)</f>
        <v/>
      </c>
      <c r="K295" s="53">
        <f>IF(收藏进度!K295="","",收藏进度!K295)</f>
        <v>2</v>
      </c>
      <c r="L295" s="53">
        <f>IF(收藏进度!L295="","",收藏进度!L295)</f>
        <v>3</v>
      </c>
      <c r="M295" s="53">
        <f>IF(收藏进度!M295="","",收藏进度!M295)</f>
        <v>2</v>
      </c>
      <c r="N295" s="54" t="str">
        <f>IF(收藏进度!N295="","",收藏进度!N295)</f>
        <v>战吼：造成3点伤害，随机分配到所有其他角色身上。</v>
      </c>
    </row>
    <row r="296" spans="1:14" x14ac:dyDescent="0.15">
      <c r="A296" s="52" t="str">
        <f>IF(收藏进度!A296="","",收藏进度!A296)</f>
        <v>精灵龙</v>
      </c>
      <c r="B296" s="52">
        <f>IF(收藏进度!B296="","",收藏进度!B296)</f>
        <v>2</v>
      </c>
      <c r="C296" s="52" t="str">
        <f t="shared" si="4"/>
        <v/>
      </c>
      <c r="D296" s="52" t="str">
        <f>IF(AND(COUNTIF(德鲁伊卡组!A:C,"# 2x ("&amp;K296&amp;") "&amp;A296)+COUNTIF(猎人卡组!A:C,"# 2x ("&amp;K296&amp;") "&amp;A296)+COUNTIF(法师卡组!A:C,"# 2x ("&amp;K296&amp;") "&amp;A296)+COUNTIF(圣骑士卡组!A:C,"# 2x ("&amp;K296&amp;") "&amp;A296)+COUNTIF(牧师卡组!A:C,"# 2x ("&amp;K296&amp;") "&amp;A296)+COUNTIF(潜行者卡组!A:C,"# 2x ("&amp;K296&amp;") "&amp;A296)+COUNTIF(萨满祭司卡组!A:C,"# 2x ("&amp;K296&amp;") "&amp;A296)+COUNTIF(术士卡组!A:C,"# 2x ("&amp;K296&amp;") "&amp;A296)+COUNTIF(战士卡组!A:C,"# 2x ("&amp;K296&amp;") "&amp;A296)=0,COUNTIF(单卡排行!A:J,A296)=0),IF(AND(COUNTIF(德鲁伊卡组!A:C,"# 1x ("&amp;K296&amp;") "&amp;A296)+COUNTIF(猎人卡组!A:C,"# 1x ("&amp;K296&amp;") "&amp;A296)+COUNTIF(法师卡组!A:C,"# 1x ("&amp;K296&amp;") "&amp;A296)+COUNTIF(圣骑士卡组!A:C,"# 1x ("&amp;K296&amp;") "&amp;A296)+COUNTIF(牧师卡组!A:C,"# 1x ("&amp;K296&amp;") "&amp;A296)+COUNTIF(潜行者卡组!A:C,"# 1x ("&amp;K296&amp;") "&amp;A296)+COUNTIF(萨满祭司卡组!A:C,"# 1x ("&amp;K296&amp;") "&amp;A296)+COUNTIF(术士卡组!A:C,"# 1x ("&amp;K296&amp;") "&amp;A296)+COUNTIF(战士卡组!A:C,"# 1x ("&amp;K296&amp;") "&amp;A296)=0,COUNTIF(单卡排行!A:J,A296&amp;"★")=0),"",1),2)</f>
        <v/>
      </c>
      <c r="E296" s="53" t="str">
        <f>IF(收藏进度!E296="","",收藏进度!E296)</f>
        <v>经典</v>
      </c>
      <c r="F296" s="53" t="str">
        <f>IF(收藏进度!F296="","",收藏进度!F296)</f>
        <v/>
      </c>
      <c r="G296" s="53" t="str">
        <f>IF(收藏进度!G296="","",收藏进度!G296)</f>
        <v>中立</v>
      </c>
      <c r="H296" s="53" t="str">
        <f>IF(收藏进度!H296="","",收藏进度!H296)</f>
        <v>普通</v>
      </c>
      <c r="I296" s="53" t="str">
        <f>IF(收藏进度!I296="","",收藏进度!I296)</f>
        <v>随从</v>
      </c>
      <c r="J296" s="53" t="str">
        <f>IF(收藏进度!J296="","",收藏进度!J296)</f>
        <v>龙</v>
      </c>
      <c r="K296" s="53">
        <f>IF(收藏进度!K296="","",收藏进度!K296)</f>
        <v>2</v>
      </c>
      <c r="L296" s="53">
        <f>IF(收藏进度!L296="","",收藏进度!L296)</f>
        <v>3</v>
      </c>
      <c r="M296" s="53">
        <f>IF(收藏进度!M296="","",收藏进度!M296)</f>
        <v>2</v>
      </c>
      <c r="N296" s="54" t="str">
        <f>IF(收藏进度!N296="","",收藏进度!N296)</f>
        <v>无法成为法术或英雄技能的目标。</v>
      </c>
    </row>
    <row r="297" spans="1:14" x14ac:dyDescent="0.15">
      <c r="A297" s="52" t="str">
        <f>IF(收藏进度!A297="","",收藏进度!A297)</f>
        <v>恐狼前锋</v>
      </c>
      <c r="B297" s="52">
        <f>IF(收藏进度!B297="","",收藏进度!B297)</f>
        <v>2</v>
      </c>
      <c r="C297" s="52" t="str">
        <f t="shared" si="4"/>
        <v/>
      </c>
      <c r="D297" s="52">
        <f>IF(AND(COUNTIF(德鲁伊卡组!A:C,"# 2x ("&amp;K297&amp;") "&amp;A297)+COUNTIF(猎人卡组!A:C,"# 2x ("&amp;K297&amp;") "&amp;A297)+COUNTIF(法师卡组!A:C,"# 2x ("&amp;K297&amp;") "&amp;A297)+COUNTIF(圣骑士卡组!A:C,"# 2x ("&amp;K297&amp;") "&amp;A297)+COUNTIF(牧师卡组!A:C,"# 2x ("&amp;K297&amp;") "&amp;A297)+COUNTIF(潜行者卡组!A:C,"# 2x ("&amp;K297&amp;") "&amp;A297)+COUNTIF(萨满祭司卡组!A:C,"# 2x ("&amp;K297&amp;") "&amp;A297)+COUNTIF(术士卡组!A:C,"# 2x ("&amp;K297&amp;") "&amp;A297)+COUNTIF(战士卡组!A:C,"# 2x ("&amp;K297&amp;") "&amp;A297)=0,COUNTIF(单卡排行!A:J,A297)=0),IF(AND(COUNTIF(德鲁伊卡组!A:C,"# 1x ("&amp;K297&amp;") "&amp;A297)+COUNTIF(猎人卡组!A:C,"# 1x ("&amp;K297&amp;") "&amp;A297)+COUNTIF(法师卡组!A:C,"# 1x ("&amp;K297&amp;") "&amp;A297)+COUNTIF(圣骑士卡组!A:C,"# 1x ("&amp;K297&amp;") "&amp;A297)+COUNTIF(牧师卡组!A:C,"# 1x ("&amp;K297&amp;") "&amp;A297)+COUNTIF(潜行者卡组!A:C,"# 1x ("&amp;K297&amp;") "&amp;A297)+COUNTIF(萨满祭司卡组!A:C,"# 1x ("&amp;K297&amp;") "&amp;A297)+COUNTIF(术士卡组!A:C,"# 1x ("&amp;K297&amp;") "&amp;A297)+COUNTIF(战士卡组!A:C,"# 1x ("&amp;K297&amp;") "&amp;A297)=0,COUNTIF(单卡排行!A:J,A297&amp;"★")=0),"",1),2)</f>
        <v>2</v>
      </c>
      <c r="E297" s="53" t="str">
        <f>IF(收藏进度!E297="","",收藏进度!E297)</f>
        <v>经典</v>
      </c>
      <c r="F297" s="53" t="str">
        <f>IF(收藏进度!F297="","",收藏进度!F297)</f>
        <v/>
      </c>
      <c r="G297" s="53" t="str">
        <f>IF(收藏进度!G297="","",收藏进度!G297)</f>
        <v>中立</v>
      </c>
      <c r="H297" s="53" t="str">
        <f>IF(收藏进度!H297="","",收藏进度!H297)</f>
        <v>普通</v>
      </c>
      <c r="I297" s="53" t="str">
        <f>IF(收藏进度!I297="","",收藏进度!I297)</f>
        <v>随从</v>
      </c>
      <c r="J297" s="53" t="str">
        <f>IF(收藏进度!J297="","",收藏进度!J297)</f>
        <v>野兽</v>
      </c>
      <c r="K297" s="53">
        <f>IF(收藏进度!K297="","",收藏进度!K297)</f>
        <v>2</v>
      </c>
      <c r="L297" s="53">
        <f>IF(收藏进度!L297="","",收藏进度!L297)</f>
        <v>2</v>
      </c>
      <c r="M297" s="53">
        <f>IF(收藏进度!M297="","",收藏进度!M297)</f>
        <v>2</v>
      </c>
      <c r="N297" s="54" t="str">
        <f>IF(收藏进度!N297="","",收藏进度!N297)</f>
        <v>相邻的随从获得+1攻击力。</v>
      </c>
    </row>
    <row r="298" spans="1:14" x14ac:dyDescent="0.15">
      <c r="A298" s="52" t="str">
        <f>IF(收藏进度!A298="","",收藏进度!A298)</f>
        <v>年轻的酒仙</v>
      </c>
      <c r="B298" s="52">
        <f>IF(收藏进度!B298="","",收藏进度!B298)</f>
        <v>2</v>
      </c>
      <c r="C298" s="52" t="str">
        <f t="shared" si="4"/>
        <v/>
      </c>
      <c r="D298" s="52">
        <f>IF(AND(COUNTIF(德鲁伊卡组!A:C,"# 2x ("&amp;K298&amp;") "&amp;A298)+COUNTIF(猎人卡组!A:C,"# 2x ("&amp;K298&amp;") "&amp;A298)+COUNTIF(法师卡组!A:C,"# 2x ("&amp;K298&amp;") "&amp;A298)+COUNTIF(圣骑士卡组!A:C,"# 2x ("&amp;K298&amp;") "&amp;A298)+COUNTIF(牧师卡组!A:C,"# 2x ("&amp;K298&amp;") "&amp;A298)+COUNTIF(潜行者卡组!A:C,"# 2x ("&amp;K298&amp;") "&amp;A298)+COUNTIF(萨满祭司卡组!A:C,"# 2x ("&amp;K298&amp;") "&amp;A298)+COUNTIF(术士卡组!A:C,"# 2x ("&amp;K298&amp;") "&amp;A298)+COUNTIF(战士卡组!A:C,"# 2x ("&amp;K298&amp;") "&amp;A298)=0,COUNTIF(单卡排行!A:J,A298)=0),IF(AND(COUNTIF(德鲁伊卡组!A:C,"# 1x ("&amp;K298&amp;") "&amp;A298)+COUNTIF(猎人卡组!A:C,"# 1x ("&amp;K298&amp;") "&amp;A298)+COUNTIF(法师卡组!A:C,"# 1x ("&amp;K298&amp;") "&amp;A298)+COUNTIF(圣骑士卡组!A:C,"# 1x ("&amp;K298&amp;") "&amp;A298)+COUNTIF(牧师卡组!A:C,"# 1x ("&amp;K298&amp;") "&amp;A298)+COUNTIF(潜行者卡组!A:C,"# 1x ("&amp;K298&amp;") "&amp;A298)+COUNTIF(萨满祭司卡组!A:C,"# 1x ("&amp;K298&amp;") "&amp;A298)+COUNTIF(术士卡组!A:C,"# 1x ("&amp;K298&amp;") "&amp;A298)+COUNTIF(战士卡组!A:C,"# 1x ("&amp;K298&amp;") "&amp;A298)=0,COUNTIF(单卡排行!A:J,A298&amp;"★")=0),"",1),2)</f>
        <v>2</v>
      </c>
      <c r="E298" s="53" t="str">
        <f>IF(收藏进度!E298="","",收藏进度!E298)</f>
        <v>经典</v>
      </c>
      <c r="F298" s="53" t="str">
        <f>IF(收藏进度!F298="","",收藏进度!F298)</f>
        <v/>
      </c>
      <c r="G298" s="53" t="str">
        <f>IF(收藏进度!G298="","",收藏进度!G298)</f>
        <v>中立</v>
      </c>
      <c r="H298" s="53" t="str">
        <f>IF(收藏进度!H298="","",收藏进度!H298)</f>
        <v>普通</v>
      </c>
      <c r="I298" s="53" t="str">
        <f>IF(收藏进度!I298="","",收藏进度!I298)</f>
        <v>随从</v>
      </c>
      <c r="J298" s="53" t="str">
        <f>IF(收藏进度!J298="","",收藏进度!J298)</f>
        <v/>
      </c>
      <c r="K298" s="53">
        <f>IF(收藏进度!K298="","",收藏进度!K298)</f>
        <v>2</v>
      </c>
      <c r="L298" s="53">
        <f>IF(收藏进度!L298="","",收藏进度!L298)</f>
        <v>3</v>
      </c>
      <c r="M298" s="53">
        <f>IF(收藏进度!M298="","",收藏进度!M298)</f>
        <v>2</v>
      </c>
      <c r="N298" s="54" t="str">
        <f>IF(收藏进度!N298="","",收藏进度!N298)</f>
        <v>战吼：使一个友方随从从战场上移回你的手牌。</v>
      </c>
    </row>
    <row r="299" spans="1:14" x14ac:dyDescent="0.15">
      <c r="A299" s="52" t="str">
        <f>IF(收藏进度!A299="","",收藏进度!A299)</f>
        <v>血帆袭击者</v>
      </c>
      <c r="B299" s="52">
        <f>IF(收藏进度!B299="","",收藏进度!B299)</f>
        <v>2</v>
      </c>
      <c r="C299" s="52" t="str">
        <f t="shared" si="4"/>
        <v/>
      </c>
      <c r="D299" s="52">
        <f>IF(AND(COUNTIF(德鲁伊卡组!A:C,"# 2x ("&amp;K299&amp;") "&amp;A299)+COUNTIF(猎人卡组!A:C,"# 2x ("&amp;K299&amp;") "&amp;A299)+COUNTIF(法师卡组!A:C,"# 2x ("&amp;K299&amp;") "&amp;A299)+COUNTIF(圣骑士卡组!A:C,"# 2x ("&amp;K299&amp;") "&amp;A299)+COUNTIF(牧师卡组!A:C,"# 2x ("&amp;K299&amp;") "&amp;A299)+COUNTIF(潜行者卡组!A:C,"# 2x ("&amp;K299&amp;") "&amp;A299)+COUNTIF(萨满祭司卡组!A:C,"# 2x ("&amp;K299&amp;") "&amp;A299)+COUNTIF(术士卡组!A:C,"# 2x ("&amp;K299&amp;") "&amp;A299)+COUNTIF(战士卡组!A:C,"# 2x ("&amp;K299&amp;") "&amp;A299)=0,COUNTIF(单卡排行!A:J,A299)=0),IF(AND(COUNTIF(德鲁伊卡组!A:C,"# 1x ("&amp;K299&amp;") "&amp;A299)+COUNTIF(猎人卡组!A:C,"# 1x ("&amp;K299&amp;") "&amp;A299)+COUNTIF(法师卡组!A:C,"# 1x ("&amp;K299&amp;") "&amp;A299)+COUNTIF(圣骑士卡组!A:C,"# 1x ("&amp;K299&amp;") "&amp;A299)+COUNTIF(牧师卡组!A:C,"# 1x ("&amp;K299&amp;") "&amp;A299)+COUNTIF(潜行者卡组!A:C,"# 1x ("&amp;K299&amp;") "&amp;A299)+COUNTIF(萨满祭司卡组!A:C,"# 1x ("&amp;K299&amp;") "&amp;A299)+COUNTIF(术士卡组!A:C,"# 1x ("&amp;K299&amp;") "&amp;A299)+COUNTIF(战士卡组!A:C,"# 1x ("&amp;K299&amp;") "&amp;A299)=0,COUNTIF(单卡排行!A:J,A299&amp;"★")=0),"",1),2)</f>
        <v>2</v>
      </c>
      <c r="E299" s="53" t="str">
        <f>IF(收藏进度!E299="","",收藏进度!E299)</f>
        <v>经典</v>
      </c>
      <c r="F299" s="53" t="str">
        <f>IF(收藏进度!F299="","",收藏进度!F299)</f>
        <v/>
      </c>
      <c r="G299" s="53" t="str">
        <f>IF(收藏进度!G299="","",收藏进度!G299)</f>
        <v>中立</v>
      </c>
      <c r="H299" s="53" t="str">
        <f>IF(收藏进度!H299="","",收藏进度!H299)</f>
        <v>普通</v>
      </c>
      <c r="I299" s="53" t="str">
        <f>IF(收藏进度!I299="","",收藏进度!I299)</f>
        <v>随从</v>
      </c>
      <c r="J299" s="53" t="str">
        <f>IF(收藏进度!J299="","",收藏进度!J299)</f>
        <v>海盗</v>
      </c>
      <c r="K299" s="53">
        <f>IF(收藏进度!K299="","",收藏进度!K299)</f>
        <v>2</v>
      </c>
      <c r="L299" s="53">
        <f>IF(收藏进度!L299="","",收藏进度!L299)</f>
        <v>2</v>
      </c>
      <c r="M299" s="53">
        <f>IF(收藏进度!M299="","",收藏进度!M299)</f>
        <v>3</v>
      </c>
      <c r="N299" s="54" t="str">
        <f>IF(收藏进度!N299="","",收藏进度!N299)</f>
        <v>战吼：
获得等同于你的武器攻击力的攻击力。</v>
      </c>
    </row>
    <row r="300" spans="1:14" x14ac:dyDescent="0.15">
      <c r="A300" s="52" t="str">
        <f>IF(收藏进度!A300="","",收藏进度!A300)</f>
        <v>战利品贮藏者</v>
      </c>
      <c r="B300" s="52">
        <f>IF(收藏进度!B300="","",收藏进度!B300)</f>
        <v>2</v>
      </c>
      <c r="C300" s="52" t="str">
        <f t="shared" si="4"/>
        <v/>
      </c>
      <c r="D300" s="52">
        <f>IF(AND(COUNTIF(德鲁伊卡组!A:C,"# 2x ("&amp;K300&amp;") "&amp;A300)+COUNTIF(猎人卡组!A:C,"# 2x ("&amp;K300&amp;") "&amp;A300)+COUNTIF(法师卡组!A:C,"# 2x ("&amp;K300&amp;") "&amp;A300)+COUNTIF(圣骑士卡组!A:C,"# 2x ("&amp;K300&amp;") "&amp;A300)+COUNTIF(牧师卡组!A:C,"# 2x ("&amp;K300&amp;") "&amp;A300)+COUNTIF(潜行者卡组!A:C,"# 2x ("&amp;K300&amp;") "&amp;A300)+COUNTIF(萨满祭司卡组!A:C,"# 2x ("&amp;K300&amp;") "&amp;A300)+COUNTIF(术士卡组!A:C,"# 2x ("&amp;K300&amp;") "&amp;A300)+COUNTIF(战士卡组!A:C,"# 2x ("&amp;K300&amp;") "&amp;A300)=0,COUNTIF(单卡排行!A:J,A300)=0),IF(AND(COUNTIF(德鲁伊卡组!A:C,"# 1x ("&amp;K300&amp;") "&amp;A300)+COUNTIF(猎人卡组!A:C,"# 1x ("&amp;K300&amp;") "&amp;A300)+COUNTIF(法师卡组!A:C,"# 1x ("&amp;K300&amp;") "&amp;A300)+COUNTIF(圣骑士卡组!A:C,"# 1x ("&amp;K300&amp;") "&amp;A300)+COUNTIF(牧师卡组!A:C,"# 1x ("&amp;K300&amp;") "&amp;A300)+COUNTIF(潜行者卡组!A:C,"# 1x ("&amp;K300&amp;") "&amp;A300)+COUNTIF(萨满祭司卡组!A:C,"# 1x ("&amp;K300&amp;") "&amp;A300)+COUNTIF(术士卡组!A:C,"# 1x ("&amp;K300&amp;") "&amp;A300)+COUNTIF(战士卡组!A:C,"# 1x ("&amp;K300&amp;") "&amp;A300)=0,COUNTIF(单卡排行!A:J,A300&amp;"★")=0),"",1),2)</f>
        <v>2</v>
      </c>
      <c r="E300" s="53" t="str">
        <f>IF(收藏进度!E300="","",收藏进度!E300)</f>
        <v>经典</v>
      </c>
      <c r="F300" s="53" t="str">
        <f>IF(收藏进度!F300="","",收藏进度!F300)</f>
        <v/>
      </c>
      <c r="G300" s="53" t="str">
        <f>IF(收藏进度!G300="","",收藏进度!G300)</f>
        <v>中立</v>
      </c>
      <c r="H300" s="53" t="str">
        <f>IF(收藏进度!H300="","",收藏进度!H300)</f>
        <v>普通</v>
      </c>
      <c r="I300" s="53" t="str">
        <f>IF(收藏进度!I300="","",收藏进度!I300)</f>
        <v>随从</v>
      </c>
      <c r="J300" s="53" t="str">
        <f>IF(收藏进度!J300="","",收藏进度!J300)</f>
        <v/>
      </c>
      <c r="K300" s="53">
        <f>IF(收藏进度!K300="","",收藏进度!K300)</f>
        <v>2</v>
      </c>
      <c r="L300" s="53">
        <f>IF(收藏进度!L300="","",收藏进度!L300)</f>
        <v>2</v>
      </c>
      <c r="M300" s="53">
        <f>IF(收藏进度!M300="","",收藏进度!M300)</f>
        <v>1</v>
      </c>
      <c r="N300" s="54" t="str">
        <f>IF(收藏进度!N300="","",收藏进度!N300)</f>
        <v>亡语：抽一张牌。</v>
      </c>
    </row>
    <row r="301" spans="1:14" x14ac:dyDescent="0.15">
      <c r="A301" s="52" t="str">
        <f>IF(收藏进度!A301="","",收藏进度!A301)</f>
        <v>法力怨魂</v>
      </c>
      <c r="B301" s="52">
        <f>IF(收藏进度!B301="","",收藏进度!B301)</f>
        <v>2</v>
      </c>
      <c r="C301" s="52" t="str">
        <f t="shared" si="4"/>
        <v/>
      </c>
      <c r="D301" s="52" t="str">
        <f>IF(AND(COUNTIF(德鲁伊卡组!A:C,"# 2x ("&amp;K301&amp;") "&amp;A301)+COUNTIF(猎人卡组!A:C,"# 2x ("&amp;K301&amp;") "&amp;A301)+COUNTIF(法师卡组!A:C,"# 2x ("&amp;K301&amp;") "&amp;A301)+COUNTIF(圣骑士卡组!A:C,"# 2x ("&amp;K301&amp;") "&amp;A301)+COUNTIF(牧师卡组!A:C,"# 2x ("&amp;K301&amp;") "&amp;A301)+COUNTIF(潜行者卡组!A:C,"# 2x ("&amp;K301&amp;") "&amp;A301)+COUNTIF(萨满祭司卡组!A:C,"# 2x ("&amp;K301&amp;") "&amp;A301)+COUNTIF(术士卡组!A:C,"# 2x ("&amp;K301&amp;") "&amp;A301)+COUNTIF(战士卡组!A:C,"# 2x ("&amp;K301&amp;") "&amp;A301)=0,COUNTIF(单卡排行!A:J,A301)=0),IF(AND(COUNTIF(德鲁伊卡组!A:C,"# 1x ("&amp;K301&amp;") "&amp;A301)+COUNTIF(猎人卡组!A:C,"# 1x ("&amp;K301&amp;") "&amp;A301)+COUNTIF(法师卡组!A:C,"# 1x ("&amp;K301&amp;") "&amp;A301)+COUNTIF(圣骑士卡组!A:C,"# 1x ("&amp;K301&amp;") "&amp;A301)+COUNTIF(牧师卡组!A:C,"# 1x ("&amp;K301&amp;") "&amp;A301)+COUNTIF(潜行者卡组!A:C,"# 1x ("&amp;K301&amp;") "&amp;A301)+COUNTIF(萨满祭司卡组!A:C,"# 1x ("&amp;K301&amp;") "&amp;A301)+COUNTIF(术士卡组!A:C,"# 1x ("&amp;K301&amp;") "&amp;A301)+COUNTIF(战士卡组!A:C,"# 1x ("&amp;K301&amp;") "&amp;A301)=0,COUNTIF(单卡排行!A:J,A301&amp;"★")=0),"",1),2)</f>
        <v/>
      </c>
      <c r="E301" s="53" t="str">
        <f>IF(收藏进度!E301="","",收藏进度!E301)</f>
        <v>经典</v>
      </c>
      <c r="F301" s="53" t="str">
        <f>IF(收藏进度!F301="","",收藏进度!F301)</f>
        <v/>
      </c>
      <c r="G301" s="53" t="str">
        <f>IF(收藏进度!G301="","",收藏进度!G301)</f>
        <v>中立</v>
      </c>
      <c r="H301" s="53" t="str">
        <f>IF(收藏进度!H301="","",收藏进度!H301)</f>
        <v>稀有</v>
      </c>
      <c r="I301" s="53" t="str">
        <f>IF(收藏进度!I301="","",收藏进度!I301)</f>
        <v>随从</v>
      </c>
      <c r="J301" s="53" t="str">
        <f>IF(收藏进度!J301="","",收藏进度!J301)</f>
        <v/>
      </c>
      <c r="K301" s="53">
        <f>IF(收藏进度!K301="","",收藏进度!K301)</f>
        <v>2</v>
      </c>
      <c r="L301" s="53">
        <f>IF(收藏进度!L301="","",收藏进度!L301)</f>
        <v>2</v>
      </c>
      <c r="M301" s="53">
        <f>IF(收藏进度!M301="","",收藏进度!M301)</f>
        <v>2</v>
      </c>
      <c r="N301" s="54" t="str">
        <f>IF(收藏进度!N301="","",收藏进度!N301)</f>
        <v>召唤所有随从的法力值消耗增加（1）点。</v>
      </c>
    </row>
    <row r="302" spans="1:14" x14ac:dyDescent="0.15">
      <c r="A302" s="52" t="str">
        <f>IF(收藏进度!A302="","",收藏进度!A302)</f>
        <v>飞刀杂耍者</v>
      </c>
      <c r="B302" s="52">
        <f>IF(收藏进度!B302="","",收藏进度!B302)</f>
        <v>2</v>
      </c>
      <c r="C302" s="52" t="str">
        <f t="shared" si="4"/>
        <v/>
      </c>
      <c r="D302" s="52">
        <f>IF(AND(COUNTIF(德鲁伊卡组!A:C,"# 2x ("&amp;K302&amp;") "&amp;A302)+COUNTIF(猎人卡组!A:C,"# 2x ("&amp;K302&amp;") "&amp;A302)+COUNTIF(法师卡组!A:C,"# 2x ("&amp;K302&amp;") "&amp;A302)+COUNTIF(圣骑士卡组!A:C,"# 2x ("&amp;K302&amp;") "&amp;A302)+COUNTIF(牧师卡组!A:C,"# 2x ("&amp;K302&amp;") "&amp;A302)+COUNTIF(潜行者卡组!A:C,"# 2x ("&amp;K302&amp;") "&amp;A302)+COUNTIF(萨满祭司卡组!A:C,"# 2x ("&amp;K302&amp;") "&amp;A302)+COUNTIF(术士卡组!A:C,"# 2x ("&amp;K302&amp;") "&amp;A302)+COUNTIF(战士卡组!A:C,"# 2x ("&amp;K302&amp;") "&amp;A302)=0,COUNTIF(单卡排行!A:J,A302)=0),IF(AND(COUNTIF(德鲁伊卡组!A:C,"# 1x ("&amp;K302&amp;") "&amp;A302)+COUNTIF(猎人卡组!A:C,"# 1x ("&amp;K302&amp;") "&amp;A302)+COUNTIF(法师卡组!A:C,"# 1x ("&amp;K302&amp;") "&amp;A302)+COUNTIF(圣骑士卡组!A:C,"# 1x ("&amp;K302&amp;") "&amp;A302)+COUNTIF(牧师卡组!A:C,"# 1x ("&amp;K302&amp;") "&amp;A302)+COUNTIF(潜行者卡组!A:C,"# 1x ("&amp;K302&amp;") "&amp;A302)+COUNTIF(萨满祭司卡组!A:C,"# 1x ("&amp;K302&amp;") "&amp;A302)+COUNTIF(术士卡组!A:C,"# 1x ("&amp;K302&amp;") "&amp;A302)+COUNTIF(战士卡组!A:C,"# 1x ("&amp;K302&amp;") "&amp;A302)=0,COUNTIF(单卡排行!A:J,A302&amp;"★")=0),"",1),2)</f>
        <v>2</v>
      </c>
      <c r="E302" s="53" t="str">
        <f>IF(收藏进度!E302="","",收藏进度!E302)</f>
        <v>经典</v>
      </c>
      <c r="F302" s="53" t="str">
        <f>IF(收藏进度!F302="","",收藏进度!F302)</f>
        <v/>
      </c>
      <c r="G302" s="53" t="str">
        <f>IF(收藏进度!G302="","",收藏进度!G302)</f>
        <v>中立</v>
      </c>
      <c r="H302" s="53" t="str">
        <f>IF(收藏进度!H302="","",收藏进度!H302)</f>
        <v>稀有</v>
      </c>
      <c r="I302" s="53" t="str">
        <f>IF(收藏进度!I302="","",收藏进度!I302)</f>
        <v>随从</v>
      </c>
      <c r="J302" s="53" t="str">
        <f>IF(收藏进度!J302="","",收藏进度!J302)</f>
        <v/>
      </c>
      <c r="K302" s="53">
        <f>IF(收藏进度!K302="","",收藏进度!K302)</f>
        <v>2</v>
      </c>
      <c r="L302" s="53">
        <f>IF(收藏进度!L302="","",收藏进度!L302)</f>
        <v>2</v>
      </c>
      <c r="M302" s="53">
        <f>IF(收藏进度!M302="","",收藏进度!M302)</f>
        <v>2</v>
      </c>
      <c r="N302" s="54" t="str">
        <f>IF(收藏进度!N302="","",收藏进度!N302)</f>
        <v>在你召唤一个随从后，对一个随机敌方角色造成1点伤害。</v>
      </c>
    </row>
    <row r="303" spans="1:14" x14ac:dyDescent="0.15">
      <c r="A303" s="52" t="str">
        <f>IF(收藏进度!A303="","",收藏进度!A303)</f>
        <v>疯狂的炼金师</v>
      </c>
      <c r="B303" s="52">
        <f>IF(收藏进度!B303="","",收藏进度!B303)</f>
        <v>2</v>
      </c>
      <c r="C303" s="52" t="str">
        <f t="shared" si="4"/>
        <v/>
      </c>
      <c r="D303" s="52" t="str">
        <f>IF(AND(COUNTIF(德鲁伊卡组!A:C,"# 2x ("&amp;K303&amp;") "&amp;A303)+COUNTIF(猎人卡组!A:C,"# 2x ("&amp;K303&amp;") "&amp;A303)+COUNTIF(法师卡组!A:C,"# 2x ("&amp;K303&amp;") "&amp;A303)+COUNTIF(圣骑士卡组!A:C,"# 2x ("&amp;K303&amp;") "&amp;A303)+COUNTIF(牧师卡组!A:C,"# 2x ("&amp;K303&amp;") "&amp;A303)+COUNTIF(潜行者卡组!A:C,"# 2x ("&amp;K303&amp;") "&amp;A303)+COUNTIF(萨满祭司卡组!A:C,"# 2x ("&amp;K303&amp;") "&amp;A303)+COUNTIF(术士卡组!A:C,"# 2x ("&amp;K303&amp;") "&amp;A303)+COUNTIF(战士卡组!A:C,"# 2x ("&amp;K303&amp;") "&amp;A303)=0,COUNTIF(单卡排行!A:J,A303)=0),IF(AND(COUNTIF(德鲁伊卡组!A:C,"# 1x ("&amp;K303&amp;") "&amp;A303)+COUNTIF(猎人卡组!A:C,"# 1x ("&amp;K303&amp;") "&amp;A303)+COUNTIF(法师卡组!A:C,"# 1x ("&amp;K303&amp;") "&amp;A303)+COUNTIF(圣骑士卡组!A:C,"# 1x ("&amp;K303&amp;") "&amp;A303)+COUNTIF(牧师卡组!A:C,"# 1x ("&amp;K303&amp;") "&amp;A303)+COUNTIF(潜行者卡组!A:C,"# 1x ("&amp;K303&amp;") "&amp;A303)+COUNTIF(萨满祭司卡组!A:C,"# 1x ("&amp;K303&amp;") "&amp;A303)+COUNTIF(术士卡组!A:C,"# 1x ("&amp;K303&amp;") "&amp;A303)+COUNTIF(战士卡组!A:C,"# 1x ("&amp;K303&amp;") "&amp;A303)=0,COUNTIF(单卡排行!A:J,A303&amp;"★")=0),"",1),2)</f>
        <v/>
      </c>
      <c r="E303" s="53" t="str">
        <f>IF(收藏进度!E303="","",收藏进度!E303)</f>
        <v>经典</v>
      </c>
      <c r="F303" s="53" t="str">
        <f>IF(收藏进度!F303="","",收藏进度!F303)</f>
        <v/>
      </c>
      <c r="G303" s="53" t="str">
        <f>IF(收藏进度!G303="","",收藏进度!G303)</f>
        <v>中立</v>
      </c>
      <c r="H303" s="53" t="str">
        <f>IF(收藏进度!H303="","",收藏进度!H303)</f>
        <v>稀有</v>
      </c>
      <c r="I303" s="53" t="str">
        <f>IF(收藏进度!I303="","",收藏进度!I303)</f>
        <v>随从</v>
      </c>
      <c r="J303" s="53" t="str">
        <f>IF(收藏进度!J303="","",收藏进度!J303)</f>
        <v/>
      </c>
      <c r="K303" s="53">
        <f>IF(收藏进度!K303="","",收藏进度!K303)</f>
        <v>2</v>
      </c>
      <c r="L303" s="53">
        <f>IF(收藏进度!L303="","",收藏进度!L303)</f>
        <v>2</v>
      </c>
      <c r="M303" s="53">
        <f>IF(收藏进度!M303="","",收藏进度!M303)</f>
        <v>2</v>
      </c>
      <c r="N303" s="54" t="str">
        <f>IF(收藏进度!N303="","",收藏进度!N303)</f>
        <v>战吼：
使一个随从的攻击力和生命值互换。</v>
      </c>
    </row>
    <row r="304" spans="1:14" x14ac:dyDescent="0.15">
      <c r="A304" s="52" t="str">
        <f>IF(收藏进度!A304="","",收藏进度!A304)</f>
        <v>狂野炎术师</v>
      </c>
      <c r="B304" s="52">
        <f>IF(收藏进度!B304="","",收藏进度!B304)</f>
        <v>2</v>
      </c>
      <c r="C304" s="52" t="str">
        <f t="shared" si="4"/>
        <v/>
      </c>
      <c r="D304" s="52">
        <f>IF(AND(COUNTIF(德鲁伊卡组!A:C,"# 2x ("&amp;K304&amp;") "&amp;A304)+COUNTIF(猎人卡组!A:C,"# 2x ("&amp;K304&amp;") "&amp;A304)+COUNTIF(法师卡组!A:C,"# 2x ("&amp;K304&amp;") "&amp;A304)+COUNTIF(圣骑士卡组!A:C,"# 2x ("&amp;K304&amp;") "&amp;A304)+COUNTIF(牧师卡组!A:C,"# 2x ("&amp;K304&amp;") "&amp;A304)+COUNTIF(潜行者卡组!A:C,"# 2x ("&amp;K304&amp;") "&amp;A304)+COUNTIF(萨满祭司卡组!A:C,"# 2x ("&amp;K304&amp;") "&amp;A304)+COUNTIF(术士卡组!A:C,"# 2x ("&amp;K304&amp;") "&amp;A304)+COUNTIF(战士卡组!A:C,"# 2x ("&amp;K304&amp;") "&amp;A304)=0,COUNTIF(单卡排行!A:J,A304)=0),IF(AND(COUNTIF(德鲁伊卡组!A:C,"# 1x ("&amp;K304&amp;") "&amp;A304)+COUNTIF(猎人卡组!A:C,"# 1x ("&amp;K304&amp;") "&amp;A304)+COUNTIF(法师卡组!A:C,"# 1x ("&amp;K304&amp;") "&amp;A304)+COUNTIF(圣骑士卡组!A:C,"# 1x ("&amp;K304&amp;") "&amp;A304)+COUNTIF(牧师卡组!A:C,"# 1x ("&amp;K304&amp;") "&amp;A304)+COUNTIF(潜行者卡组!A:C,"# 1x ("&amp;K304&amp;") "&amp;A304)+COUNTIF(萨满祭司卡组!A:C,"# 1x ("&amp;K304&amp;") "&amp;A304)+COUNTIF(术士卡组!A:C,"# 1x ("&amp;K304&amp;") "&amp;A304)+COUNTIF(战士卡组!A:C,"# 1x ("&amp;K304&amp;") "&amp;A304)=0,COUNTIF(单卡排行!A:J,A304&amp;"★")=0),"",1),2)</f>
        <v>2</v>
      </c>
      <c r="E304" s="53" t="str">
        <f>IF(收藏进度!E304="","",收藏进度!E304)</f>
        <v>经典</v>
      </c>
      <c r="F304" s="53" t="str">
        <f>IF(收藏进度!F304="","",收藏进度!F304)</f>
        <v/>
      </c>
      <c r="G304" s="53" t="str">
        <f>IF(收藏进度!G304="","",收藏进度!G304)</f>
        <v>中立</v>
      </c>
      <c r="H304" s="53" t="str">
        <f>IF(收藏进度!H304="","",收藏进度!H304)</f>
        <v>稀有</v>
      </c>
      <c r="I304" s="53" t="str">
        <f>IF(收藏进度!I304="","",收藏进度!I304)</f>
        <v>随从</v>
      </c>
      <c r="J304" s="53" t="str">
        <f>IF(收藏进度!J304="","",收藏进度!J304)</f>
        <v/>
      </c>
      <c r="K304" s="53">
        <f>IF(收藏进度!K304="","",收藏进度!K304)</f>
        <v>2</v>
      </c>
      <c r="L304" s="53">
        <f>IF(收藏进度!L304="","",收藏进度!L304)</f>
        <v>3</v>
      </c>
      <c r="M304" s="53">
        <f>IF(收藏进度!M304="","",收藏进度!M304)</f>
        <v>2</v>
      </c>
      <c r="N304" s="54" t="str">
        <f>IF(收藏进度!N304="","",收藏进度!N304)</f>
        <v>在你施放一个法术后，对所有随从造成1点伤害。</v>
      </c>
    </row>
    <row r="305" spans="1:14" x14ac:dyDescent="0.15">
      <c r="A305" s="52" t="str">
        <f>IF(收藏进度!A305="","",收藏进度!A305)</f>
        <v>魔瘾者</v>
      </c>
      <c r="B305" s="52">
        <f>IF(收藏进度!B305="","",收藏进度!B305)</f>
        <v>2</v>
      </c>
      <c r="C305" s="52" t="str">
        <f t="shared" si="4"/>
        <v/>
      </c>
      <c r="D305" s="52" t="str">
        <f>IF(AND(COUNTIF(德鲁伊卡组!A:C,"# 2x ("&amp;K305&amp;") "&amp;A305)+COUNTIF(猎人卡组!A:C,"# 2x ("&amp;K305&amp;") "&amp;A305)+COUNTIF(法师卡组!A:C,"# 2x ("&amp;K305&amp;") "&amp;A305)+COUNTIF(圣骑士卡组!A:C,"# 2x ("&amp;K305&amp;") "&amp;A305)+COUNTIF(牧师卡组!A:C,"# 2x ("&amp;K305&amp;") "&amp;A305)+COUNTIF(潜行者卡组!A:C,"# 2x ("&amp;K305&amp;") "&amp;A305)+COUNTIF(萨满祭司卡组!A:C,"# 2x ("&amp;K305&amp;") "&amp;A305)+COUNTIF(术士卡组!A:C,"# 2x ("&amp;K305&amp;") "&amp;A305)+COUNTIF(战士卡组!A:C,"# 2x ("&amp;K305&amp;") "&amp;A305)=0,COUNTIF(单卡排行!A:J,A305)=0),IF(AND(COUNTIF(德鲁伊卡组!A:C,"# 1x ("&amp;K305&amp;") "&amp;A305)+COUNTIF(猎人卡组!A:C,"# 1x ("&amp;K305&amp;") "&amp;A305)+COUNTIF(法师卡组!A:C,"# 1x ("&amp;K305&amp;") "&amp;A305)+COUNTIF(圣骑士卡组!A:C,"# 1x ("&amp;K305&amp;") "&amp;A305)+COUNTIF(牧师卡组!A:C,"# 1x ("&amp;K305&amp;") "&amp;A305)+COUNTIF(潜行者卡组!A:C,"# 1x ("&amp;K305&amp;") "&amp;A305)+COUNTIF(萨满祭司卡组!A:C,"# 1x ("&amp;K305&amp;") "&amp;A305)+COUNTIF(术士卡组!A:C,"# 1x ("&amp;K305&amp;") "&amp;A305)+COUNTIF(战士卡组!A:C,"# 1x ("&amp;K305&amp;") "&amp;A305)=0,COUNTIF(单卡排行!A:J,A305&amp;"★")=0),"",1),2)</f>
        <v/>
      </c>
      <c r="E305" s="53" t="str">
        <f>IF(收藏进度!E305="","",收藏进度!E305)</f>
        <v>经典</v>
      </c>
      <c r="F305" s="53" t="str">
        <f>IF(收藏进度!F305="","",收藏进度!F305)</f>
        <v/>
      </c>
      <c r="G305" s="53" t="str">
        <f>IF(收藏进度!G305="","",收藏进度!G305)</f>
        <v>中立</v>
      </c>
      <c r="H305" s="53" t="str">
        <f>IF(收藏进度!H305="","",收藏进度!H305)</f>
        <v>稀有</v>
      </c>
      <c r="I305" s="53" t="str">
        <f>IF(收藏进度!I305="","",收藏进度!I305)</f>
        <v>随从</v>
      </c>
      <c r="J305" s="53" t="str">
        <f>IF(收藏进度!J305="","",收藏进度!J305)</f>
        <v/>
      </c>
      <c r="K305" s="53">
        <f>IF(收藏进度!K305="","",收藏进度!K305)</f>
        <v>2</v>
      </c>
      <c r="L305" s="53">
        <f>IF(收藏进度!L305="","",收藏进度!L305)</f>
        <v>1</v>
      </c>
      <c r="M305" s="53">
        <f>IF(收藏进度!M305="","",收藏进度!M305)</f>
        <v>3</v>
      </c>
      <c r="N305" s="54" t="str">
        <f>IF(收藏进度!N305="","",收藏进度!N305)</f>
        <v>在本回合中，每当你施放一个法术，便获得+2攻击力。</v>
      </c>
    </row>
    <row r="306" spans="1:14" x14ac:dyDescent="0.15">
      <c r="A306" s="52" t="str">
        <f>IF(收藏进度!A306="","",收藏进度!A306)</f>
        <v>日怒保卫者</v>
      </c>
      <c r="B306" s="52">
        <f>IF(收藏进度!B306="","",收藏进度!B306)</f>
        <v>2</v>
      </c>
      <c r="C306" s="52" t="str">
        <f t="shared" si="4"/>
        <v/>
      </c>
      <c r="D306" s="52">
        <f>IF(AND(COUNTIF(德鲁伊卡组!A:C,"# 2x ("&amp;K306&amp;") "&amp;A306)+COUNTIF(猎人卡组!A:C,"# 2x ("&amp;K306&amp;") "&amp;A306)+COUNTIF(法师卡组!A:C,"# 2x ("&amp;K306&amp;") "&amp;A306)+COUNTIF(圣骑士卡组!A:C,"# 2x ("&amp;K306&amp;") "&amp;A306)+COUNTIF(牧师卡组!A:C,"# 2x ("&amp;K306&amp;") "&amp;A306)+COUNTIF(潜行者卡组!A:C,"# 2x ("&amp;K306&amp;") "&amp;A306)+COUNTIF(萨满祭司卡组!A:C,"# 2x ("&amp;K306&amp;") "&amp;A306)+COUNTIF(术士卡组!A:C,"# 2x ("&amp;K306&amp;") "&amp;A306)+COUNTIF(战士卡组!A:C,"# 2x ("&amp;K306&amp;") "&amp;A306)=0,COUNTIF(单卡排行!A:J,A306)=0),IF(AND(COUNTIF(德鲁伊卡组!A:C,"# 1x ("&amp;K306&amp;") "&amp;A306)+COUNTIF(猎人卡组!A:C,"# 1x ("&amp;K306&amp;") "&amp;A306)+COUNTIF(法师卡组!A:C,"# 1x ("&amp;K306&amp;") "&amp;A306)+COUNTIF(圣骑士卡组!A:C,"# 1x ("&amp;K306&amp;") "&amp;A306)+COUNTIF(牧师卡组!A:C,"# 1x ("&amp;K306&amp;") "&amp;A306)+COUNTIF(潜行者卡组!A:C,"# 1x ("&amp;K306&amp;") "&amp;A306)+COUNTIF(萨满祭司卡组!A:C,"# 1x ("&amp;K306&amp;") "&amp;A306)+COUNTIF(术士卡组!A:C,"# 1x ("&amp;K306&amp;") "&amp;A306)+COUNTIF(战士卡组!A:C,"# 1x ("&amp;K306&amp;") "&amp;A306)=0,COUNTIF(单卡排行!A:J,A306&amp;"★")=0),"",1),2)</f>
        <v>2</v>
      </c>
      <c r="E306" s="53" t="str">
        <f>IF(收藏进度!E306="","",收藏进度!E306)</f>
        <v>经典</v>
      </c>
      <c r="F306" s="53" t="str">
        <f>IF(收藏进度!F306="","",收藏进度!F306)</f>
        <v/>
      </c>
      <c r="G306" s="53" t="str">
        <f>IF(收藏进度!G306="","",收藏进度!G306)</f>
        <v>中立</v>
      </c>
      <c r="H306" s="53" t="str">
        <f>IF(收藏进度!H306="","",收藏进度!H306)</f>
        <v>稀有</v>
      </c>
      <c r="I306" s="53" t="str">
        <f>IF(收藏进度!I306="","",收藏进度!I306)</f>
        <v>随从</v>
      </c>
      <c r="J306" s="53" t="str">
        <f>IF(收藏进度!J306="","",收藏进度!J306)</f>
        <v/>
      </c>
      <c r="K306" s="53">
        <f>IF(收藏进度!K306="","",收藏进度!K306)</f>
        <v>2</v>
      </c>
      <c r="L306" s="53">
        <f>IF(收藏进度!L306="","",收藏进度!L306)</f>
        <v>2</v>
      </c>
      <c r="M306" s="53">
        <f>IF(收藏进度!M306="","",收藏进度!M306)</f>
        <v>3</v>
      </c>
      <c r="N306" s="54" t="str">
        <f>IF(收藏进度!N306="","",收藏进度!N306)</f>
        <v>战吼：使相邻的随从获得嘲讽。</v>
      </c>
    </row>
    <row r="307" spans="1:14" x14ac:dyDescent="0.15">
      <c r="A307" s="52" t="str">
        <f>IF(收藏进度!A307="","",收藏进度!A307)</f>
        <v>上古看守者</v>
      </c>
      <c r="B307" s="52">
        <f>IF(收藏进度!B307="","",收藏进度!B307)</f>
        <v>2</v>
      </c>
      <c r="C307" s="52" t="str">
        <f t="shared" si="4"/>
        <v/>
      </c>
      <c r="D307" s="52" t="str">
        <f>IF(AND(COUNTIF(德鲁伊卡组!A:C,"# 2x ("&amp;K307&amp;") "&amp;A307)+COUNTIF(猎人卡组!A:C,"# 2x ("&amp;K307&amp;") "&amp;A307)+COUNTIF(法师卡组!A:C,"# 2x ("&amp;K307&amp;") "&amp;A307)+COUNTIF(圣骑士卡组!A:C,"# 2x ("&amp;K307&amp;") "&amp;A307)+COUNTIF(牧师卡组!A:C,"# 2x ("&amp;K307&amp;") "&amp;A307)+COUNTIF(潜行者卡组!A:C,"# 2x ("&amp;K307&amp;") "&amp;A307)+COUNTIF(萨满祭司卡组!A:C,"# 2x ("&amp;K307&amp;") "&amp;A307)+COUNTIF(术士卡组!A:C,"# 2x ("&amp;K307&amp;") "&amp;A307)+COUNTIF(战士卡组!A:C,"# 2x ("&amp;K307&amp;") "&amp;A307)=0,COUNTIF(单卡排行!A:J,A307)=0),IF(AND(COUNTIF(德鲁伊卡组!A:C,"# 1x ("&amp;K307&amp;") "&amp;A307)+COUNTIF(猎人卡组!A:C,"# 1x ("&amp;K307&amp;") "&amp;A307)+COUNTIF(法师卡组!A:C,"# 1x ("&amp;K307&amp;") "&amp;A307)+COUNTIF(圣骑士卡组!A:C,"# 1x ("&amp;K307&amp;") "&amp;A307)+COUNTIF(牧师卡组!A:C,"# 1x ("&amp;K307&amp;") "&amp;A307)+COUNTIF(潜行者卡组!A:C,"# 1x ("&amp;K307&amp;") "&amp;A307)+COUNTIF(萨满祭司卡组!A:C,"# 1x ("&amp;K307&amp;") "&amp;A307)+COUNTIF(术士卡组!A:C,"# 1x ("&amp;K307&amp;") "&amp;A307)+COUNTIF(战士卡组!A:C,"# 1x ("&amp;K307&amp;") "&amp;A307)=0,COUNTIF(单卡排行!A:J,A307&amp;"★")=0),"",1),2)</f>
        <v/>
      </c>
      <c r="E307" s="53" t="str">
        <f>IF(收藏进度!E307="","",收藏进度!E307)</f>
        <v>经典</v>
      </c>
      <c r="F307" s="53" t="str">
        <f>IF(收藏进度!F307="","",收藏进度!F307)</f>
        <v/>
      </c>
      <c r="G307" s="53" t="str">
        <f>IF(收藏进度!G307="","",收藏进度!G307)</f>
        <v>中立</v>
      </c>
      <c r="H307" s="53" t="str">
        <f>IF(收藏进度!H307="","",收藏进度!H307)</f>
        <v>稀有</v>
      </c>
      <c r="I307" s="53" t="str">
        <f>IF(收藏进度!I307="","",收藏进度!I307)</f>
        <v>随从</v>
      </c>
      <c r="J307" s="53" t="str">
        <f>IF(收藏进度!J307="","",收藏进度!J307)</f>
        <v/>
      </c>
      <c r="K307" s="53">
        <f>IF(收藏进度!K307="","",收藏进度!K307)</f>
        <v>2</v>
      </c>
      <c r="L307" s="53">
        <f>IF(收藏进度!L307="","",收藏进度!L307)</f>
        <v>4</v>
      </c>
      <c r="M307" s="53">
        <f>IF(收藏进度!M307="","",收藏进度!M307)</f>
        <v>5</v>
      </c>
      <c r="N307" s="54" t="str">
        <f>IF(收藏进度!N307="","",收藏进度!N307)</f>
        <v>无法攻击。</v>
      </c>
    </row>
    <row r="308" spans="1:14" x14ac:dyDescent="0.15">
      <c r="A308" s="52" t="str">
        <f>IF(收藏进度!A308="","",收藏进度!A308)</f>
        <v>小个子召唤师</v>
      </c>
      <c r="B308" s="52">
        <f>IF(收藏进度!B308="","",收藏进度!B308)</f>
        <v>2</v>
      </c>
      <c r="C308" s="52" t="str">
        <f t="shared" si="4"/>
        <v/>
      </c>
      <c r="D308" s="52" t="str">
        <f>IF(AND(COUNTIF(德鲁伊卡组!A:C,"# 2x ("&amp;K308&amp;") "&amp;A308)+COUNTIF(猎人卡组!A:C,"# 2x ("&amp;K308&amp;") "&amp;A308)+COUNTIF(法师卡组!A:C,"# 2x ("&amp;K308&amp;") "&amp;A308)+COUNTIF(圣骑士卡组!A:C,"# 2x ("&amp;K308&amp;") "&amp;A308)+COUNTIF(牧师卡组!A:C,"# 2x ("&amp;K308&amp;") "&amp;A308)+COUNTIF(潜行者卡组!A:C,"# 2x ("&amp;K308&amp;") "&amp;A308)+COUNTIF(萨满祭司卡组!A:C,"# 2x ("&amp;K308&amp;") "&amp;A308)+COUNTIF(术士卡组!A:C,"# 2x ("&amp;K308&amp;") "&amp;A308)+COUNTIF(战士卡组!A:C,"# 2x ("&amp;K308&amp;") "&amp;A308)=0,COUNTIF(单卡排行!A:J,A308)=0),IF(AND(COUNTIF(德鲁伊卡组!A:C,"# 1x ("&amp;K308&amp;") "&amp;A308)+COUNTIF(猎人卡组!A:C,"# 1x ("&amp;K308&amp;") "&amp;A308)+COUNTIF(法师卡组!A:C,"# 1x ("&amp;K308&amp;") "&amp;A308)+COUNTIF(圣骑士卡组!A:C,"# 1x ("&amp;K308&amp;") "&amp;A308)+COUNTIF(牧师卡组!A:C,"# 1x ("&amp;K308&amp;") "&amp;A308)+COUNTIF(潜行者卡组!A:C,"# 1x ("&amp;K308&amp;") "&amp;A308)+COUNTIF(萨满祭司卡组!A:C,"# 1x ("&amp;K308&amp;") "&amp;A308)+COUNTIF(术士卡组!A:C,"# 1x ("&amp;K308&amp;") "&amp;A308)+COUNTIF(战士卡组!A:C,"# 1x ("&amp;K308&amp;") "&amp;A308)=0,COUNTIF(单卡排行!A:J,A308&amp;"★")=0),"",1),2)</f>
        <v/>
      </c>
      <c r="E308" s="53" t="str">
        <f>IF(收藏进度!E308="","",收藏进度!E308)</f>
        <v>经典</v>
      </c>
      <c r="F308" s="53" t="str">
        <f>IF(收藏进度!F308="","",收藏进度!F308)</f>
        <v/>
      </c>
      <c r="G308" s="53" t="str">
        <f>IF(收藏进度!G308="","",收藏进度!G308)</f>
        <v>中立</v>
      </c>
      <c r="H308" s="53" t="str">
        <f>IF(收藏进度!H308="","",收藏进度!H308)</f>
        <v>稀有</v>
      </c>
      <c r="I308" s="53" t="str">
        <f>IF(收藏进度!I308="","",收藏进度!I308)</f>
        <v>随从</v>
      </c>
      <c r="J308" s="53" t="str">
        <f>IF(收藏进度!J308="","",收藏进度!J308)</f>
        <v/>
      </c>
      <c r="K308" s="53">
        <f>IF(收藏进度!K308="","",收藏进度!K308)</f>
        <v>2</v>
      </c>
      <c r="L308" s="53">
        <f>IF(收藏进度!L308="","",收藏进度!L308)</f>
        <v>2</v>
      </c>
      <c r="M308" s="53">
        <f>IF(收藏进度!M308="","",收藏进度!M308)</f>
        <v>2</v>
      </c>
      <c r="N308" s="54" t="str">
        <f>IF(收藏进度!N308="","",收藏进度!N308)</f>
        <v>你每个回合使用的第一张随从牌的法力值消耗减少（1）点。</v>
      </c>
    </row>
    <row r="309" spans="1:14" x14ac:dyDescent="0.15">
      <c r="A309" s="52" t="str">
        <f>IF(收藏进度!A309="","",收藏进度!A309)</f>
        <v>铸剑师</v>
      </c>
      <c r="B309" s="52">
        <f>IF(收藏进度!B309="","",收藏进度!B309)</f>
        <v>2</v>
      </c>
      <c r="C309" s="52" t="str">
        <f t="shared" si="4"/>
        <v/>
      </c>
      <c r="D309" s="52" t="str">
        <f>IF(AND(COUNTIF(德鲁伊卡组!A:C,"# 2x ("&amp;K309&amp;") "&amp;A309)+COUNTIF(猎人卡组!A:C,"# 2x ("&amp;K309&amp;") "&amp;A309)+COUNTIF(法师卡组!A:C,"# 2x ("&amp;K309&amp;") "&amp;A309)+COUNTIF(圣骑士卡组!A:C,"# 2x ("&amp;K309&amp;") "&amp;A309)+COUNTIF(牧师卡组!A:C,"# 2x ("&amp;K309&amp;") "&amp;A309)+COUNTIF(潜行者卡组!A:C,"# 2x ("&amp;K309&amp;") "&amp;A309)+COUNTIF(萨满祭司卡组!A:C,"# 2x ("&amp;K309&amp;") "&amp;A309)+COUNTIF(术士卡组!A:C,"# 2x ("&amp;K309&amp;") "&amp;A309)+COUNTIF(战士卡组!A:C,"# 2x ("&amp;K309&amp;") "&amp;A309)=0,COUNTIF(单卡排行!A:J,A309)=0),IF(AND(COUNTIF(德鲁伊卡组!A:C,"# 1x ("&amp;K309&amp;") "&amp;A309)+COUNTIF(猎人卡组!A:C,"# 1x ("&amp;K309&amp;") "&amp;A309)+COUNTIF(法师卡组!A:C,"# 1x ("&amp;K309&amp;") "&amp;A309)+COUNTIF(圣骑士卡组!A:C,"# 1x ("&amp;K309&amp;") "&amp;A309)+COUNTIF(牧师卡组!A:C,"# 1x ("&amp;K309&amp;") "&amp;A309)+COUNTIF(潜行者卡组!A:C,"# 1x ("&amp;K309&amp;") "&amp;A309)+COUNTIF(萨满祭司卡组!A:C,"# 1x ("&amp;K309&amp;") "&amp;A309)+COUNTIF(术士卡组!A:C,"# 1x ("&amp;K309&amp;") "&amp;A309)+COUNTIF(战士卡组!A:C,"# 1x ("&amp;K309&amp;") "&amp;A309)=0,COUNTIF(单卡排行!A:J,A309&amp;"★")=0),"",1),2)</f>
        <v/>
      </c>
      <c r="E309" s="53" t="str">
        <f>IF(收藏进度!E309="","",收藏进度!E309)</f>
        <v>经典</v>
      </c>
      <c r="F309" s="53" t="str">
        <f>IF(收藏进度!F309="","",收藏进度!F309)</f>
        <v/>
      </c>
      <c r="G309" s="53" t="str">
        <f>IF(收藏进度!G309="","",收藏进度!G309)</f>
        <v>中立</v>
      </c>
      <c r="H309" s="53" t="str">
        <f>IF(收藏进度!H309="","",收藏进度!H309)</f>
        <v>稀有</v>
      </c>
      <c r="I309" s="53" t="str">
        <f>IF(收藏进度!I309="","",收藏进度!I309)</f>
        <v>随从</v>
      </c>
      <c r="J309" s="53" t="str">
        <f>IF(收藏进度!J309="","",收藏进度!J309)</f>
        <v/>
      </c>
      <c r="K309" s="53">
        <f>IF(收藏进度!K309="","",收藏进度!K309)</f>
        <v>2</v>
      </c>
      <c r="L309" s="53">
        <f>IF(收藏进度!L309="","",收藏进度!L309)</f>
        <v>1</v>
      </c>
      <c r="M309" s="53">
        <f>IF(收藏进度!M309="","",收藏进度!M309)</f>
        <v>3</v>
      </c>
      <c r="N309" s="54" t="str">
        <f>IF(收藏进度!N309="","",收藏进度!N309)</f>
        <v>在你的回合结束时，使另一个随机友方随从获得+1攻击力。</v>
      </c>
    </row>
    <row r="310" spans="1:14" x14ac:dyDescent="0.15">
      <c r="A310" s="52" t="str">
        <f>IF(收藏进度!A310="","",收藏进度!A310)</f>
        <v>末日预言者</v>
      </c>
      <c r="B310" s="52">
        <f>IF(收藏进度!B310="","",收藏进度!B310)</f>
        <v>2</v>
      </c>
      <c r="C310" s="52" t="str">
        <f t="shared" si="4"/>
        <v/>
      </c>
      <c r="D310" s="52">
        <f>IF(AND(COUNTIF(德鲁伊卡组!A:C,"# 2x ("&amp;K310&amp;") "&amp;A310)+COUNTIF(猎人卡组!A:C,"# 2x ("&amp;K310&amp;") "&amp;A310)+COUNTIF(法师卡组!A:C,"# 2x ("&amp;K310&amp;") "&amp;A310)+COUNTIF(圣骑士卡组!A:C,"# 2x ("&amp;K310&amp;") "&amp;A310)+COUNTIF(牧师卡组!A:C,"# 2x ("&amp;K310&amp;") "&amp;A310)+COUNTIF(潜行者卡组!A:C,"# 2x ("&amp;K310&amp;") "&amp;A310)+COUNTIF(萨满祭司卡组!A:C,"# 2x ("&amp;K310&amp;") "&amp;A310)+COUNTIF(术士卡组!A:C,"# 2x ("&amp;K310&amp;") "&amp;A310)+COUNTIF(战士卡组!A:C,"# 2x ("&amp;K310&amp;") "&amp;A310)=0,COUNTIF(单卡排行!A:J,A310)=0),IF(AND(COUNTIF(德鲁伊卡组!A:C,"# 1x ("&amp;K310&amp;") "&amp;A310)+COUNTIF(猎人卡组!A:C,"# 1x ("&amp;K310&amp;") "&amp;A310)+COUNTIF(法师卡组!A:C,"# 1x ("&amp;K310&amp;") "&amp;A310)+COUNTIF(圣骑士卡组!A:C,"# 1x ("&amp;K310&amp;") "&amp;A310)+COUNTIF(牧师卡组!A:C,"# 1x ("&amp;K310&amp;") "&amp;A310)+COUNTIF(潜行者卡组!A:C,"# 1x ("&amp;K310&amp;") "&amp;A310)+COUNTIF(萨满祭司卡组!A:C,"# 1x ("&amp;K310&amp;") "&amp;A310)+COUNTIF(术士卡组!A:C,"# 1x ("&amp;K310&amp;") "&amp;A310)+COUNTIF(战士卡组!A:C,"# 1x ("&amp;K310&amp;") "&amp;A310)=0,COUNTIF(单卡排行!A:J,A310&amp;"★")=0),"",1),2)</f>
        <v>2</v>
      </c>
      <c r="E310" s="53" t="str">
        <f>IF(收藏进度!E310="","",收藏进度!E310)</f>
        <v>经典</v>
      </c>
      <c r="F310" s="53" t="str">
        <f>IF(收藏进度!F310="","",收藏进度!F310)</f>
        <v/>
      </c>
      <c r="G310" s="53" t="str">
        <f>IF(收藏进度!G310="","",收藏进度!G310)</f>
        <v>中立</v>
      </c>
      <c r="H310" s="53" t="str">
        <f>IF(收藏进度!H310="","",收藏进度!H310)</f>
        <v>史诗</v>
      </c>
      <c r="I310" s="53" t="str">
        <f>IF(收藏进度!I310="","",收藏进度!I310)</f>
        <v>随从</v>
      </c>
      <c r="J310" s="53" t="str">
        <f>IF(收藏进度!J310="","",收藏进度!J310)</f>
        <v/>
      </c>
      <c r="K310" s="53">
        <f>IF(收藏进度!K310="","",收藏进度!K310)</f>
        <v>2</v>
      </c>
      <c r="L310" s="53">
        <f>IF(收藏进度!L310="","",收藏进度!L310)</f>
        <v>0</v>
      </c>
      <c r="M310" s="53">
        <f>IF(收藏进度!M310="","",收藏进度!M310)</f>
        <v>7</v>
      </c>
      <c r="N310" s="54" t="str">
        <f>IF(收藏进度!N310="","",收藏进度!N310)</f>
        <v>在你的回合开始时，消灭所有随从。</v>
      </c>
    </row>
    <row r="311" spans="1:14" x14ac:dyDescent="0.15">
      <c r="A311" s="52" t="str">
        <f>IF(收藏进度!A311="","",收藏进度!A311)</f>
        <v>米尔豪斯·法力风暴</v>
      </c>
      <c r="B311" s="52">
        <f>IF(收藏进度!B311="","",收藏进度!B311)</f>
        <v>1</v>
      </c>
      <c r="C311" s="52" t="str">
        <f t="shared" si="4"/>
        <v/>
      </c>
      <c r="D311" s="52" t="str">
        <f>IF(AND(COUNTIF(德鲁伊卡组!A:C,"# 2x ("&amp;K311&amp;") "&amp;A311)+COUNTIF(猎人卡组!A:C,"# 2x ("&amp;K311&amp;") "&amp;A311)+COUNTIF(法师卡组!A:C,"# 2x ("&amp;K311&amp;") "&amp;A311)+COUNTIF(圣骑士卡组!A:C,"# 2x ("&amp;K311&amp;") "&amp;A311)+COUNTIF(牧师卡组!A:C,"# 2x ("&amp;K311&amp;") "&amp;A311)+COUNTIF(潜行者卡组!A:C,"# 2x ("&amp;K311&amp;") "&amp;A311)+COUNTIF(萨满祭司卡组!A:C,"# 2x ("&amp;K311&amp;") "&amp;A311)+COUNTIF(术士卡组!A:C,"# 2x ("&amp;K311&amp;") "&amp;A311)+COUNTIF(战士卡组!A:C,"# 2x ("&amp;K311&amp;") "&amp;A311)=0,COUNTIF(单卡排行!A:J,A311)=0),IF(AND(COUNTIF(德鲁伊卡组!A:C,"# 1x ("&amp;K311&amp;") "&amp;A311)+COUNTIF(猎人卡组!A:C,"# 1x ("&amp;K311&amp;") "&amp;A311)+COUNTIF(法师卡组!A:C,"# 1x ("&amp;K311&amp;") "&amp;A311)+COUNTIF(圣骑士卡组!A:C,"# 1x ("&amp;K311&amp;") "&amp;A311)+COUNTIF(牧师卡组!A:C,"# 1x ("&amp;K311&amp;") "&amp;A311)+COUNTIF(潜行者卡组!A:C,"# 1x ("&amp;K311&amp;") "&amp;A311)+COUNTIF(萨满祭司卡组!A:C,"# 1x ("&amp;K311&amp;") "&amp;A311)+COUNTIF(术士卡组!A:C,"# 1x ("&amp;K311&amp;") "&amp;A311)+COUNTIF(战士卡组!A:C,"# 1x ("&amp;K311&amp;") "&amp;A311)=0,COUNTIF(单卡排行!A:J,A311&amp;"★")=0),"",1),2)</f>
        <v/>
      </c>
      <c r="E311" s="53" t="str">
        <f>IF(收藏进度!E311="","",收藏进度!E311)</f>
        <v>经典</v>
      </c>
      <c r="F311" s="53" t="str">
        <f>IF(收藏进度!F311="","",收藏进度!F311)</f>
        <v/>
      </c>
      <c r="G311" s="53" t="str">
        <f>IF(收藏进度!G311="","",收藏进度!G311)</f>
        <v>中立</v>
      </c>
      <c r="H311" s="53" t="str">
        <f>IF(收藏进度!H311="","",收藏进度!H311)</f>
        <v>传说</v>
      </c>
      <c r="I311" s="53" t="str">
        <f>IF(收藏进度!I311="","",收藏进度!I311)</f>
        <v>随从</v>
      </c>
      <c r="J311" s="53" t="str">
        <f>IF(收藏进度!J311="","",收藏进度!J311)</f>
        <v/>
      </c>
      <c r="K311" s="53">
        <f>IF(收藏进度!K311="","",收藏进度!K311)</f>
        <v>2</v>
      </c>
      <c r="L311" s="53">
        <f>IF(收藏进度!L311="","",收藏进度!L311)</f>
        <v>4</v>
      </c>
      <c r="M311" s="53">
        <f>IF(收藏进度!M311="","",收藏进度!M311)</f>
        <v>4</v>
      </c>
      <c r="N311" s="54" t="str">
        <f>IF(收藏进度!N311="","",收藏进度!N311)</f>
        <v>战吼：下个回合敌方法术的法力值消耗为（0）点。</v>
      </c>
    </row>
    <row r="312" spans="1:14" x14ac:dyDescent="0.15">
      <c r="A312" s="52" t="str">
        <f>IF(收藏进度!A312="","",收藏进度!A312)</f>
        <v>纳特·帕格</v>
      </c>
      <c r="B312" s="52">
        <f>IF(收藏进度!B312="","",收藏进度!B312)</f>
        <v>1</v>
      </c>
      <c r="C312" s="52" t="str">
        <f t="shared" si="4"/>
        <v/>
      </c>
      <c r="D312" s="52" t="str">
        <f>IF(AND(COUNTIF(德鲁伊卡组!A:C,"# 2x ("&amp;K312&amp;") "&amp;A312)+COUNTIF(猎人卡组!A:C,"# 2x ("&amp;K312&amp;") "&amp;A312)+COUNTIF(法师卡组!A:C,"# 2x ("&amp;K312&amp;") "&amp;A312)+COUNTIF(圣骑士卡组!A:C,"# 2x ("&amp;K312&amp;") "&amp;A312)+COUNTIF(牧师卡组!A:C,"# 2x ("&amp;K312&amp;") "&amp;A312)+COUNTIF(潜行者卡组!A:C,"# 2x ("&amp;K312&amp;") "&amp;A312)+COUNTIF(萨满祭司卡组!A:C,"# 2x ("&amp;K312&amp;") "&amp;A312)+COUNTIF(术士卡组!A:C,"# 2x ("&amp;K312&amp;") "&amp;A312)+COUNTIF(战士卡组!A:C,"# 2x ("&amp;K312&amp;") "&amp;A312)=0,COUNTIF(单卡排行!A:J,A312)=0),IF(AND(COUNTIF(德鲁伊卡组!A:C,"# 1x ("&amp;K312&amp;") "&amp;A312)+COUNTIF(猎人卡组!A:C,"# 1x ("&amp;K312&amp;") "&amp;A312)+COUNTIF(法师卡组!A:C,"# 1x ("&amp;K312&amp;") "&amp;A312)+COUNTIF(圣骑士卡组!A:C,"# 1x ("&amp;K312&amp;") "&amp;A312)+COUNTIF(牧师卡组!A:C,"# 1x ("&amp;K312&amp;") "&amp;A312)+COUNTIF(潜行者卡组!A:C,"# 1x ("&amp;K312&amp;") "&amp;A312)+COUNTIF(萨满祭司卡组!A:C,"# 1x ("&amp;K312&amp;") "&amp;A312)+COUNTIF(术士卡组!A:C,"# 1x ("&amp;K312&amp;") "&amp;A312)+COUNTIF(战士卡组!A:C,"# 1x ("&amp;K312&amp;") "&amp;A312)=0,COUNTIF(单卡排行!A:J,A312&amp;"★")=0),"",1),2)</f>
        <v/>
      </c>
      <c r="E312" s="53" t="str">
        <f>IF(收藏进度!E312="","",收藏进度!E312)</f>
        <v>经典</v>
      </c>
      <c r="F312" s="53" t="str">
        <f>IF(收藏进度!F312="","",收藏进度!F312)</f>
        <v/>
      </c>
      <c r="G312" s="53" t="str">
        <f>IF(收藏进度!G312="","",收藏进度!G312)</f>
        <v>中立</v>
      </c>
      <c r="H312" s="53" t="str">
        <f>IF(收藏进度!H312="","",收藏进度!H312)</f>
        <v>传说</v>
      </c>
      <c r="I312" s="53" t="str">
        <f>IF(收藏进度!I312="","",收藏进度!I312)</f>
        <v>随从</v>
      </c>
      <c r="J312" s="53" t="str">
        <f>IF(收藏进度!J312="","",收藏进度!J312)</f>
        <v/>
      </c>
      <c r="K312" s="53">
        <f>IF(收藏进度!K312="","",收藏进度!K312)</f>
        <v>2</v>
      </c>
      <c r="L312" s="53">
        <f>IF(收藏进度!L312="","",收藏进度!L312)</f>
        <v>0</v>
      </c>
      <c r="M312" s="53">
        <f>IF(收藏进度!M312="","",收藏进度!M312)</f>
        <v>4</v>
      </c>
      <c r="N312" s="54" t="str">
        <f>IF(收藏进度!N312="","",收藏进度!N312)</f>
        <v>在你的回合开始时，你有50%的几率额外抽一张牌。</v>
      </c>
    </row>
    <row r="313" spans="1:14" x14ac:dyDescent="0.15">
      <c r="A313" s="52" t="str">
        <f>IF(收藏进度!A313="","",收藏进度!A313)</f>
        <v>血法师萨尔诺斯</v>
      </c>
      <c r="B313" s="52">
        <f>IF(收藏进度!B313="","",收藏进度!B313)</f>
        <v>1</v>
      </c>
      <c r="C313" s="52" t="str">
        <f t="shared" si="4"/>
        <v/>
      </c>
      <c r="D313" s="52">
        <f>IF(AND(COUNTIF(德鲁伊卡组!A:C,"# 2x ("&amp;K313&amp;") "&amp;A313)+COUNTIF(猎人卡组!A:C,"# 2x ("&amp;K313&amp;") "&amp;A313)+COUNTIF(法师卡组!A:C,"# 2x ("&amp;K313&amp;") "&amp;A313)+COUNTIF(圣骑士卡组!A:C,"# 2x ("&amp;K313&amp;") "&amp;A313)+COUNTIF(牧师卡组!A:C,"# 2x ("&amp;K313&amp;") "&amp;A313)+COUNTIF(潜行者卡组!A:C,"# 2x ("&amp;K313&amp;") "&amp;A313)+COUNTIF(萨满祭司卡组!A:C,"# 2x ("&amp;K313&amp;") "&amp;A313)+COUNTIF(术士卡组!A:C,"# 2x ("&amp;K313&amp;") "&amp;A313)+COUNTIF(战士卡组!A:C,"# 2x ("&amp;K313&amp;") "&amp;A313)=0,COUNTIF(单卡排行!A:J,A313)=0),IF(AND(COUNTIF(德鲁伊卡组!A:C,"# 1x ("&amp;K313&amp;") "&amp;A313)+COUNTIF(猎人卡组!A:C,"# 1x ("&amp;K313&amp;") "&amp;A313)+COUNTIF(法师卡组!A:C,"# 1x ("&amp;K313&amp;") "&amp;A313)+COUNTIF(圣骑士卡组!A:C,"# 1x ("&amp;K313&amp;") "&amp;A313)+COUNTIF(牧师卡组!A:C,"# 1x ("&amp;K313&amp;") "&amp;A313)+COUNTIF(潜行者卡组!A:C,"# 1x ("&amp;K313&amp;") "&amp;A313)+COUNTIF(萨满祭司卡组!A:C,"# 1x ("&amp;K313&amp;") "&amp;A313)+COUNTIF(术士卡组!A:C,"# 1x ("&amp;K313&amp;") "&amp;A313)+COUNTIF(战士卡组!A:C,"# 1x ("&amp;K313&amp;") "&amp;A313)=0,COUNTIF(单卡排行!A:J,A313&amp;"★")=0),"",1),2)</f>
        <v>1</v>
      </c>
      <c r="E313" s="53" t="str">
        <f>IF(收藏进度!E313="","",收藏进度!E313)</f>
        <v>经典</v>
      </c>
      <c r="F313" s="53" t="str">
        <f>IF(收藏进度!F313="","",收藏进度!F313)</f>
        <v/>
      </c>
      <c r="G313" s="53" t="str">
        <f>IF(收藏进度!G313="","",收藏进度!G313)</f>
        <v>中立</v>
      </c>
      <c r="H313" s="53" t="str">
        <f>IF(收藏进度!H313="","",收藏进度!H313)</f>
        <v>传说</v>
      </c>
      <c r="I313" s="53" t="str">
        <f>IF(收藏进度!I313="","",收藏进度!I313)</f>
        <v>随从</v>
      </c>
      <c r="J313" s="53" t="str">
        <f>IF(收藏进度!J313="","",收藏进度!J313)</f>
        <v/>
      </c>
      <c r="K313" s="53">
        <f>IF(收藏进度!K313="","",收藏进度!K313)</f>
        <v>2</v>
      </c>
      <c r="L313" s="53">
        <f>IF(收藏进度!L313="","",收藏进度!L313)</f>
        <v>1</v>
      </c>
      <c r="M313" s="53">
        <f>IF(收藏进度!M313="","",收藏进度!M313)</f>
        <v>1</v>
      </c>
      <c r="N313" s="54" t="str">
        <f>IF(收藏进度!N313="","",收藏进度!N313)</f>
        <v>法术伤害+1，亡语：抽一张牌。</v>
      </c>
    </row>
    <row r="314" spans="1:14" x14ac:dyDescent="0.15">
      <c r="A314" s="52" t="str">
        <f>IF(收藏进度!A314="","",收藏进度!A314)</f>
        <v>游学者周卓</v>
      </c>
      <c r="B314" s="52">
        <f>IF(收藏进度!B314="","",收藏进度!B314)</f>
        <v>0</v>
      </c>
      <c r="C314" s="52" t="str">
        <f t="shared" si="4"/>
        <v/>
      </c>
      <c r="D314" s="52" t="str">
        <f>IF(AND(COUNTIF(德鲁伊卡组!A:C,"# 2x ("&amp;K314&amp;") "&amp;A314)+COUNTIF(猎人卡组!A:C,"# 2x ("&amp;K314&amp;") "&amp;A314)+COUNTIF(法师卡组!A:C,"# 2x ("&amp;K314&amp;") "&amp;A314)+COUNTIF(圣骑士卡组!A:C,"# 2x ("&amp;K314&amp;") "&amp;A314)+COUNTIF(牧师卡组!A:C,"# 2x ("&amp;K314&amp;") "&amp;A314)+COUNTIF(潜行者卡组!A:C,"# 2x ("&amp;K314&amp;") "&amp;A314)+COUNTIF(萨满祭司卡组!A:C,"# 2x ("&amp;K314&amp;") "&amp;A314)+COUNTIF(术士卡组!A:C,"# 2x ("&amp;K314&amp;") "&amp;A314)+COUNTIF(战士卡组!A:C,"# 2x ("&amp;K314&amp;") "&amp;A314)=0,COUNTIF(单卡排行!A:J,A314)=0),IF(AND(COUNTIF(德鲁伊卡组!A:C,"# 1x ("&amp;K314&amp;") "&amp;A314)+COUNTIF(猎人卡组!A:C,"# 1x ("&amp;K314&amp;") "&amp;A314)+COUNTIF(法师卡组!A:C,"# 1x ("&amp;K314&amp;") "&amp;A314)+COUNTIF(圣骑士卡组!A:C,"# 1x ("&amp;K314&amp;") "&amp;A314)+COUNTIF(牧师卡组!A:C,"# 1x ("&amp;K314&amp;") "&amp;A314)+COUNTIF(潜行者卡组!A:C,"# 1x ("&amp;K314&amp;") "&amp;A314)+COUNTIF(萨满祭司卡组!A:C,"# 1x ("&amp;K314&amp;") "&amp;A314)+COUNTIF(术士卡组!A:C,"# 1x ("&amp;K314&amp;") "&amp;A314)+COUNTIF(战士卡组!A:C,"# 1x ("&amp;K314&amp;") "&amp;A314)=0,COUNTIF(单卡排行!A:J,A314&amp;"★")=0),"",1),2)</f>
        <v/>
      </c>
      <c r="E314" s="53" t="str">
        <f>IF(收藏进度!E314="","",收藏进度!E314)</f>
        <v>经典</v>
      </c>
      <c r="F314" s="53" t="str">
        <f>IF(收藏进度!F314="","",收藏进度!F314)</f>
        <v/>
      </c>
      <c r="G314" s="53" t="str">
        <f>IF(收藏进度!G314="","",收藏进度!G314)</f>
        <v>中立</v>
      </c>
      <c r="H314" s="53" t="str">
        <f>IF(收藏进度!H314="","",收藏进度!H314)</f>
        <v>传说</v>
      </c>
      <c r="I314" s="53" t="str">
        <f>IF(收藏进度!I314="","",收藏进度!I314)</f>
        <v>随从</v>
      </c>
      <c r="J314" s="53" t="str">
        <f>IF(收藏进度!J314="","",收藏进度!J314)</f>
        <v/>
      </c>
      <c r="K314" s="53">
        <f>IF(收藏进度!K314="","",收藏进度!K314)</f>
        <v>2</v>
      </c>
      <c r="L314" s="53">
        <f>IF(收藏进度!L314="","",收藏进度!L314)</f>
        <v>0</v>
      </c>
      <c r="M314" s="53">
        <f>IF(收藏进度!M314="","",收藏进度!M314)</f>
        <v>4</v>
      </c>
      <c r="N314" s="54" t="str">
        <f>IF(收藏进度!N314="","",收藏进度!N314)</f>
        <v>每当一个玩家施放一个法术，复制该法术，将其置入另一个玩家的手牌。</v>
      </c>
    </row>
    <row r="315" spans="1:14" x14ac:dyDescent="0.15">
      <c r="A315" s="52" t="str">
        <f>IF(收藏进度!A315="","",收藏进度!A315)</f>
        <v>暴怒的狼人</v>
      </c>
      <c r="B315" s="52">
        <f>IF(收藏进度!B315="","",收藏进度!B315)</f>
        <v>2</v>
      </c>
      <c r="C315" s="52" t="str">
        <f t="shared" si="4"/>
        <v/>
      </c>
      <c r="D315" s="52" t="str">
        <f>IF(AND(COUNTIF(德鲁伊卡组!A:C,"# 2x ("&amp;K315&amp;") "&amp;A315)+COUNTIF(猎人卡组!A:C,"# 2x ("&amp;K315&amp;") "&amp;A315)+COUNTIF(法师卡组!A:C,"# 2x ("&amp;K315&amp;") "&amp;A315)+COUNTIF(圣骑士卡组!A:C,"# 2x ("&amp;K315&amp;") "&amp;A315)+COUNTIF(牧师卡组!A:C,"# 2x ("&amp;K315&amp;") "&amp;A315)+COUNTIF(潜行者卡组!A:C,"# 2x ("&amp;K315&amp;") "&amp;A315)+COUNTIF(萨满祭司卡组!A:C,"# 2x ("&amp;K315&amp;") "&amp;A315)+COUNTIF(术士卡组!A:C,"# 2x ("&amp;K315&amp;") "&amp;A315)+COUNTIF(战士卡组!A:C,"# 2x ("&amp;K315&amp;") "&amp;A315)=0,COUNTIF(单卡排行!A:J,A315)=0),IF(AND(COUNTIF(德鲁伊卡组!A:C,"# 1x ("&amp;K315&amp;") "&amp;A315)+COUNTIF(猎人卡组!A:C,"# 1x ("&amp;K315&amp;") "&amp;A315)+COUNTIF(法师卡组!A:C,"# 1x ("&amp;K315&amp;") "&amp;A315)+COUNTIF(圣骑士卡组!A:C,"# 1x ("&amp;K315&amp;") "&amp;A315)+COUNTIF(牧师卡组!A:C,"# 1x ("&amp;K315&amp;") "&amp;A315)+COUNTIF(潜行者卡组!A:C,"# 1x ("&amp;K315&amp;") "&amp;A315)+COUNTIF(萨满祭司卡组!A:C,"# 1x ("&amp;K315&amp;") "&amp;A315)+COUNTIF(术士卡组!A:C,"# 1x ("&amp;K315&amp;") "&amp;A315)+COUNTIF(战士卡组!A:C,"# 1x ("&amp;K315&amp;") "&amp;A315)=0,COUNTIF(单卡排行!A:J,A315&amp;"★")=0),"",1),2)</f>
        <v/>
      </c>
      <c r="E315" s="53" t="str">
        <f>IF(收藏进度!E315="","",收藏进度!E315)</f>
        <v>经典</v>
      </c>
      <c r="F315" s="53" t="str">
        <f>IF(收藏进度!F315="","",收藏进度!F315)</f>
        <v/>
      </c>
      <c r="G315" s="53" t="str">
        <f>IF(收藏进度!G315="","",收藏进度!G315)</f>
        <v>中立</v>
      </c>
      <c r="H315" s="53" t="str">
        <f>IF(收藏进度!H315="","",收藏进度!H315)</f>
        <v>普通</v>
      </c>
      <c r="I315" s="53" t="str">
        <f>IF(收藏进度!I315="","",收藏进度!I315)</f>
        <v>随从</v>
      </c>
      <c r="J315" s="53" t="str">
        <f>IF(收藏进度!J315="","",收藏进度!J315)</f>
        <v/>
      </c>
      <c r="K315" s="53">
        <f>IF(收藏进度!K315="","",收藏进度!K315)</f>
        <v>3</v>
      </c>
      <c r="L315" s="53">
        <f>IF(收藏进度!L315="","",收藏进度!L315)</f>
        <v>3</v>
      </c>
      <c r="M315" s="53">
        <f>IF(收藏进度!M315="","",收藏进度!M315)</f>
        <v>3</v>
      </c>
      <c r="N315" s="54" t="str">
        <f>IF(收藏进度!N315="","",收藏进度!N315)</f>
        <v>受伤时具有+1攻击力和风怒。</v>
      </c>
    </row>
    <row r="316" spans="1:14" x14ac:dyDescent="0.15">
      <c r="A316" s="52" t="str">
        <f>IF(收藏进度!A316="","",收藏进度!A316)</f>
        <v>丛林猎豹</v>
      </c>
      <c r="B316" s="52">
        <f>IF(收藏进度!B316="","",收藏进度!B316)</f>
        <v>2</v>
      </c>
      <c r="C316" s="52" t="str">
        <f t="shared" si="4"/>
        <v/>
      </c>
      <c r="D316" s="52" t="str">
        <f>IF(AND(COUNTIF(德鲁伊卡组!A:C,"# 2x ("&amp;K316&amp;") "&amp;A316)+COUNTIF(猎人卡组!A:C,"# 2x ("&amp;K316&amp;") "&amp;A316)+COUNTIF(法师卡组!A:C,"# 2x ("&amp;K316&amp;") "&amp;A316)+COUNTIF(圣骑士卡组!A:C,"# 2x ("&amp;K316&amp;") "&amp;A316)+COUNTIF(牧师卡组!A:C,"# 2x ("&amp;K316&amp;") "&amp;A316)+COUNTIF(潜行者卡组!A:C,"# 2x ("&amp;K316&amp;") "&amp;A316)+COUNTIF(萨满祭司卡组!A:C,"# 2x ("&amp;K316&amp;") "&amp;A316)+COUNTIF(术士卡组!A:C,"# 2x ("&amp;K316&amp;") "&amp;A316)+COUNTIF(战士卡组!A:C,"# 2x ("&amp;K316&amp;") "&amp;A316)=0,COUNTIF(单卡排行!A:J,A316)=0),IF(AND(COUNTIF(德鲁伊卡组!A:C,"# 1x ("&amp;K316&amp;") "&amp;A316)+COUNTIF(猎人卡组!A:C,"# 1x ("&amp;K316&amp;") "&amp;A316)+COUNTIF(法师卡组!A:C,"# 1x ("&amp;K316&amp;") "&amp;A316)+COUNTIF(圣骑士卡组!A:C,"# 1x ("&amp;K316&amp;") "&amp;A316)+COUNTIF(牧师卡组!A:C,"# 1x ("&amp;K316&amp;") "&amp;A316)+COUNTIF(潜行者卡组!A:C,"# 1x ("&amp;K316&amp;") "&amp;A316)+COUNTIF(萨满祭司卡组!A:C,"# 1x ("&amp;K316&amp;") "&amp;A316)+COUNTIF(术士卡组!A:C,"# 1x ("&amp;K316&amp;") "&amp;A316)+COUNTIF(战士卡组!A:C,"# 1x ("&amp;K316&amp;") "&amp;A316)=0,COUNTIF(单卡排行!A:J,A316&amp;"★")=0),"",1),2)</f>
        <v/>
      </c>
      <c r="E316" s="53" t="str">
        <f>IF(收藏进度!E316="","",收藏进度!E316)</f>
        <v>经典</v>
      </c>
      <c r="F316" s="53" t="str">
        <f>IF(收藏进度!F316="","",收藏进度!F316)</f>
        <v/>
      </c>
      <c r="G316" s="53" t="str">
        <f>IF(收藏进度!G316="","",收藏进度!G316)</f>
        <v>中立</v>
      </c>
      <c r="H316" s="53" t="str">
        <f>IF(收藏进度!H316="","",收藏进度!H316)</f>
        <v>普通</v>
      </c>
      <c r="I316" s="53" t="str">
        <f>IF(收藏进度!I316="","",收藏进度!I316)</f>
        <v>随从</v>
      </c>
      <c r="J316" s="53" t="str">
        <f>IF(收藏进度!J316="","",收藏进度!J316)</f>
        <v>野兽</v>
      </c>
      <c r="K316" s="53">
        <f>IF(收藏进度!K316="","",收藏进度!K316)</f>
        <v>3</v>
      </c>
      <c r="L316" s="53">
        <f>IF(收藏进度!L316="","",收藏进度!L316)</f>
        <v>4</v>
      </c>
      <c r="M316" s="53">
        <f>IF(收藏进度!M316="","",收藏进度!M316)</f>
        <v>2</v>
      </c>
      <c r="N316" s="54" t="str">
        <f>IF(收藏进度!N316="","",收藏进度!N316)</f>
        <v>潜行</v>
      </c>
    </row>
    <row r="317" spans="1:14" x14ac:dyDescent="0.15">
      <c r="A317" s="52" t="str">
        <f>IF(收藏进度!A317="","",收藏进度!A317)</f>
        <v>大地之环先知</v>
      </c>
      <c r="B317" s="52">
        <f>IF(收藏进度!B317="","",收藏进度!B317)</f>
        <v>2</v>
      </c>
      <c r="C317" s="52" t="str">
        <f t="shared" si="4"/>
        <v/>
      </c>
      <c r="D317" s="52" t="str">
        <f>IF(AND(COUNTIF(德鲁伊卡组!A:C,"# 2x ("&amp;K317&amp;") "&amp;A317)+COUNTIF(猎人卡组!A:C,"# 2x ("&amp;K317&amp;") "&amp;A317)+COUNTIF(法师卡组!A:C,"# 2x ("&amp;K317&amp;") "&amp;A317)+COUNTIF(圣骑士卡组!A:C,"# 2x ("&amp;K317&amp;") "&amp;A317)+COUNTIF(牧师卡组!A:C,"# 2x ("&amp;K317&amp;") "&amp;A317)+COUNTIF(潜行者卡组!A:C,"# 2x ("&amp;K317&amp;") "&amp;A317)+COUNTIF(萨满祭司卡组!A:C,"# 2x ("&amp;K317&amp;") "&amp;A317)+COUNTIF(术士卡组!A:C,"# 2x ("&amp;K317&amp;") "&amp;A317)+COUNTIF(战士卡组!A:C,"# 2x ("&amp;K317&amp;") "&amp;A317)=0,COUNTIF(单卡排行!A:J,A317)=0),IF(AND(COUNTIF(德鲁伊卡组!A:C,"# 1x ("&amp;K317&amp;") "&amp;A317)+COUNTIF(猎人卡组!A:C,"# 1x ("&amp;K317&amp;") "&amp;A317)+COUNTIF(法师卡组!A:C,"# 1x ("&amp;K317&amp;") "&amp;A317)+COUNTIF(圣骑士卡组!A:C,"# 1x ("&amp;K317&amp;") "&amp;A317)+COUNTIF(牧师卡组!A:C,"# 1x ("&amp;K317&amp;") "&amp;A317)+COUNTIF(潜行者卡组!A:C,"# 1x ("&amp;K317&amp;") "&amp;A317)+COUNTIF(萨满祭司卡组!A:C,"# 1x ("&amp;K317&amp;") "&amp;A317)+COUNTIF(术士卡组!A:C,"# 1x ("&amp;K317&amp;") "&amp;A317)+COUNTIF(战士卡组!A:C,"# 1x ("&amp;K317&amp;") "&amp;A317)=0,COUNTIF(单卡排行!A:J,A317&amp;"★")=0),"",1),2)</f>
        <v/>
      </c>
      <c r="E317" s="53" t="str">
        <f>IF(收藏进度!E317="","",收藏进度!E317)</f>
        <v>经典</v>
      </c>
      <c r="F317" s="53" t="str">
        <f>IF(收藏进度!F317="","",收藏进度!F317)</f>
        <v/>
      </c>
      <c r="G317" s="53" t="str">
        <f>IF(收藏进度!G317="","",收藏进度!G317)</f>
        <v>中立</v>
      </c>
      <c r="H317" s="53" t="str">
        <f>IF(收藏进度!H317="","",收藏进度!H317)</f>
        <v>普通</v>
      </c>
      <c r="I317" s="53" t="str">
        <f>IF(收藏进度!I317="","",收藏进度!I317)</f>
        <v>随从</v>
      </c>
      <c r="J317" s="53" t="str">
        <f>IF(收藏进度!J317="","",收藏进度!J317)</f>
        <v/>
      </c>
      <c r="K317" s="53">
        <f>IF(收藏进度!K317="","",收藏进度!K317)</f>
        <v>3</v>
      </c>
      <c r="L317" s="53">
        <f>IF(收藏进度!L317="","",收藏进度!L317)</f>
        <v>3</v>
      </c>
      <c r="M317" s="53">
        <f>IF(收藏进度!M317="","",收藏进度!M317)</f>
        <v>3</v>
      </c>
      <c r="N317" s="54" t="str">
        <f>IF(收藏进度!N317="","",收藏进度!N317)</f>
        <v>战吼：
恢复#3点生命值。</v>
      </c>
    </row>
    <row r="318" spans="1:14" x14ac:dyDescent="0.15">
      <c r="A318" s="52" t="str">
        <f>IF(收藏进度!A318="","",收藏进度!A318)</f>
        <v>腐肉食尸鬼</v>
      </c>
      <c r="B318" s="52">
        <f>IF(收藏进度!B318="","",收藏进度!B318)</f>
        <v>2</v>
      </c>
      <c r="C318" s="52" t="str">
        <f t="shared" si="4"/>
        <v/>
      </c>
      <c r="D318" s="52" t="str">
        <f>IF(AND(COUNTIF(德鲁伊卡组!A:C,"# 2x ("&amp;K318&amp;") "&amp;A318)+COUNTIF(猎人卡组!A:C,"# 2x ("&amp;K318&amp;") "&amp;A318)+COUNTIF(法师卡组!A:C,"# 2x ("&amp;K318&amp;") "&amp;A318)+COUNTIF(圣骑士卡组!A:C,"# 2x ("&amp;K318&amp;") "&amp;A318)+COUNTIF(牧师卡组!A:C,"# 2x ("&amp;K318&amp;") "&amp;A318)+COUNTIF(潜行者卡组!A:C,"# 2x ("&amp;K318&amp;") "&amp;A318)+COUNTIF(萨满祭司卡组!A:C,"# 2x ("&amp;K318&amp;") "&amp;A318)+COUNTIF(术士卡组!A:C,"# 2x ("&amp;K318&amp;") "&amp;A318)+COUNTIF(战士卡组!A:C,"# 2x ("&amp;K318&amp;") "&amp;A318)=0,COUNTIF(单卡排行!A:J,A318)=0),IF(AND(COUNTIF(德鲁伊卡组!A:C,"# 1x ("&amp;K318&amp;") "&amp;A318)+COUNTIF(猎人卡组!A:C,"# 1x ("&amp;K318&amp;") "&amp;A318)+COUNTIF(法师卡组!A:C,"# 1x ("&amp;K318&amp;") "&amp;A318)+COUNTIF(圣骑士卡组!A:C,"# 1x ("&amp;K318&amp;") "&amp;A318)+COUNTIF(牧师卡组!A:C,"# 1x ("&amp;K318&amp;") "&amp;A318)+COUNTIF(潜行者卡组!A:C,"# 1x ("&amp;K318&amp;") "&amp;A318)+COUNTIF(萨满祭司卡组!A:C,"# 1x ("&amp;K318&amp;") "&amp;A318)+COUNTIF(术士卡组!A:C,"# 1x ("&amp;K318&amp;") "&amp;A318)+COUNTIF(战士卡组!A:C,"# 1x ("&amp;K318&amp;") "&amp;A318)=0,COUNTIF(单卡排行!A:J,A318&amp;"★")=0),"",1),2)</f>
        <v/>
      </c>
      <c r="E318" s="53" t="str">
        <f>IF(收藏进度!E318="","",收藏进度!E318)</f>
        <v>经典</v>
      </c>
      <c r="F318" s="53" t="str">
        <f>IF(收藏进度!F318="","",收藏进度!F318)</f>
        <v/>
      </c>
      <c r="G318" s="53" t="str">
        <f>IF(收藏进度!G318="","",收藏进度!G318)</f>
        <v>中立</v>
      </c>
      <c r="H318" s="53" t="str">
        <f>IF(收藏进度!H318="","",收藏进度!H318)</f>
        <v>普通</v>
      </c>
      <c r="I318" s="53" t="str">
        <f>IF(收藏进度!I318="","",收藏进度!I318)</f>
        <v>随从</v>
      </c>
      <c r="J318" s="53" t="str">
        <f>IF(收藏进度!J318="","",收藏进度!J318)</f>
        <v/>
      </c>
      <c r="K318" s="53">
        <f>IF(收藏进度!K318="","",收藏进度!K318)</f>
        <v>3</v>
      </c>
      <c r="L318" s="53">
        <f>IF(收藏进度!L318="","",收藏进度!L318)</f>
        <v>2</v>
      </c>
      <c r="M318" s="53">
        <f>IF(收藏进度!M318="","",收藏进度!M318)</f>
        <v>3</v>
      </c>
      <c r="N318" s="54" t="str">
        <f>IF(收藏进度!N318="","",收藏进度!N318)</f>
        <v>每当一个随从死亡，便获得+1攻击力。</v>
      </c>
    </row>
    <row r="319" spans="1:14" x14ac:dyDescent="0.15">
      <c r="A319" s="52" t="str">
        <f>IF(收藏进度!A319="","",收藏进度!A319)</f>
        <v>苦痛侍僧</v>
      </c>
      <c r="B319" s="52">
        <f>IF(收藏进度!B319="","",收藏进度!B319)</f>
        <v>2</v>
      </c>
      <c r="C319" s="52" t="str">
        <f t="shared" si="4"/>
        <v/>
      </c>
      <c r="D319" s="52">
        <f>IF(AND(COUNTIF(德鲁伊卡组!A:C,"# 2x ("&amp;K319&amp;") "&amp;A319)+COUNTIF(猎人卡组!A:C,"# 2x ("&amp;K319&amp;") "&amp;A319)+COUNTIF(法师卡组!A:C,"# 2x ("&amp;K319&amp;") "&amp;A319)+COUNTIF(圣骑士卡组!A:C,"# 2x ("&amp;K319&amp;") "&amp;A319)+COUNTIF(牧师卡组!A:C,"# 2x ("&amp;K319&amp;") "&amp;A319)+COUNTIF(潜行者卡组!A:C,"# 2x ("&amp;K319&amp;") "&amp;A319)+COUNTIF(萨满祭司卡组!A:C,"# 2x ("&amp;K319&amp;") "&amp;A319)+COUNTIF(术士卡组!A:C,"# 2x ("&amp;K319&amp;") "&amp;A319)+COUNTIF(战士卡组!A:C,"# 2x ("&amp;K319&amp;") "&amp;A319)=0,COUNTIF(单卡排行!A:J,A319)=0),IF(AND(COUNTIF(德鲁伊卡组!A:C,"# 1x ("&amp;K319&amp;") "&amp;A319)+COUNTIF(猎人卡组!A:C,"# 1x ("&amp;K319&amp;") "&amp;A319)+COUNTIF(法师卡组!A:C,"# 1x ("&amp;K319&amp;") "&amp;A319)+COUNTIF(圣骑士卡组!A:C,"# 1x ("&amp;K319&amp;") "&amp;A319)+COUNTIF(牧师卡组!A:C,"# 1x ("&amp;K319&amp;") "&amp;A319)+COUNTIF(潜行者卡组!A:C,"# 1x ("&amp;K319&amp;") "&amp;A319)+COUNTIF(萨满祭司卡组!A:C,"# 1x ("&amp;K319&amp;") "&amp;A319)+COUNTIF(术士卡组!A:C,"# 1x ("&amp;K319&amp;") "&amp;A319)+COUNTIF(战士卡组!A:C,"# 1x ("&amp;K319&amp;") "&amp;A319)=0,COUNTIF(单卡排行!A:J,A319&amp;"★")=0),"",1),2)</f>
        <v>2</v>
      </c>
      <c r="E319" s="53" t="str">
        <f>IF(收藏进度!E319="","",收藏进度!E319)</f>
        <v>经典</v>
      </c>
      <c r="F319" s="53" t="str">
        <f>IF(收藏进度!F319="","",收藏进度!F319)</f>
        <v/>
      </c>
      <c r="G319" s="53" t="str">
        <f>IF(收藏进度!G319="","",收藏进度!G319)</f>
        <v>中立</v>
      </c>
      <c r="H319" s="53" t="str">
        <f>IF(收藏进度!H319="","",收藏进度!H319)</f>
        <v>普通</v>
      </c>
      <c r="I319" s="53" t="str">
        <f>IF(收藏进度!I319="","",收藏进度!I319)</f>
        <v>随从</v>
      </c>
      <c r="J319" s="53" t="str">
        <f>IF(收藏进度!J319="","",收藏进度!J319)</f>
        <v/>
      </c>
      <c r="K319" s="53">
        <f>IF(收藏进度!K319="","",收藏进度!K319)</f>
        <v>3</v>
      </c>
      <c r="L319" s="53">
        <f>IF(收藏进度!L319="","",收藏进度!L319)</f>
        <v>1</v>
      </c>
      <c r="M319" s="53">
        <f>IF(收藏进度!M319="","",收藏进度!M319)</f>
        <v>3</v>
      </c>
      <c r="N319" s="54" t="str">
        <f>IF(收藏进度!N319="","",收藏进度!N319)</f>
        <v>每当该随从受到伤害，抽一张牌。</v>
      </c>
    </row>
    <row r="320" spans="1:14" x14ac:dyDescent="0.15">
      <c r="A320" s="52" t="str">
        <f>IF(收藏进度!A320="","",收藏进度!A320)</f>
        <v>麦田傀儡</v>
      </c>
      <c r="B320" s="52">
        <f>IF(收藏进度!B320="","",收藏进度!B320)</f>
        <v>2</v>
      </c>
      <c r="C320" s="52" t="str">
        <f t="shared" si="4"/>
        <v/>
      </c>
      <c r="D320" s="52" t="str">
        <f>IF(AND(COUNTIF(德鲁伊卡组!A:C,"# 2x ("&amp;K320&amp;") "&amp;A320)+COUNTIF(猎人卡组!A:C,"# 2x ("&amp;K320&amp;") "&amp;A320)+COUNTIF(法师卡组!A:C,"# 2x ("&amp;K320&amp;") "&amp;A320)+COUNTIF(圣骑士卡组!A:C,"# 2x ("&amp;K320&amp;") "&amp;A320)+COUNTIF(牧师卡组!A:C,"# 2x ("&amp;K320&amp;") "&amp;A320)+COUNTIF(潜行者卡组!A:C,"# 2x ("&amp;K320&amp;") "&amp;A320)+COUNTIF(萨满祭司卡组!A:C,"# 2x ("&amp;K320&amp;") "&amp;A320)+COUNTIF(术士卡组!A:C,"# 2x ("&amp;K320&amp;") "&amp;A320)+COUNTIF(战士卡组!A:C,"# 2x ("&amp;K320&amp;") "&amp;A320)=0,COUNTIF(单卡排行!A:J,A320)=0),IF(AND(COUNTIF(德鲁伊卡组!A:C,"# 1x ("&amp;K320&amp;") "&amp;A320)+COUNTIF(猎人卡组!A:C,"# 1x ("&amp;K320&amp;") "&amp;A320)+COUNTIF(法师卡组!A:C,"# 1x ("&amp;K320&amp;") "&amp;A320)+COUNTIF(圣骑士卡组!A:C,"# 1x ("&amp;K320&amp;") "&amp;A320)+COUNTIF(牧师卡组!A:C,"# 1x ("&amp;K320&amp;") "&amp;A320)+COUNTIF(潜行者卡组!A:C,"# 1x ("&amp;K320&amp;") "&amp;A320)+COUNTIF(萨满祭司卡组!A:C,"# 1x ("&amp;K320&amp;") "&amp;A320)+COUNTIF(术士卡组!A:C,"# 1x ("&amp;K320&amp;") "&amp;A320)+COUNTIF(战士卡组!A:C,"# 1x ("&amp;K320&amp;") "&amp;A320)=0,COUNTIF(单卡排行!A:J,A320&amp;"★")=0),"",1),2)</f>
        <v/>
      </c>
      <c r="E320" s="53" t="str">
        <f>IF(收藏进度!E320="","",收藏进度!E320)</f>
        <v>经典</v>
      </c>
      <c r="F320" s="53" t="str">
        <f>IF(收藏进度!F320="","",收藏进度!F320)</f>
        <v/>
      </c>
      <c r="G320" s="53" t="str">
        <f>IF(收藏进度!G320="","",收藏进度!G320)</f>
        <v>中立</v>
      </c>
      <c r="H320" s="53" t="str">
        <f>IF(收藏进度!H320="","",收藏进度!H320)</f>
        <v>普通</v>
      </c>
      <c r="I320" s="53" t="str">
        <f>IF(收藏进度!I320="","",收藏进度!I320)</f>
        <v>随从</v>
      </c>
      <c r="J320" s="53" t="str">
        <f>IF(收藏进度!J320="","",收藏进度!J320)</f>
        <v>机械</v>
      </c>
      <c r="K320" s="53">
        <f>IF(收藏进度!K320="","",收藏进度!K320)</f>
        <v>3</v>
      </c>
      <c r="L320" s="53">
        <f>IF(收藏进度!L320="","",收藏进度!L320)</f>
        <v>2</v>
      </c>
      <c r="M320" s="53">
        <f>IF(收藏进度!M320="","",收藏进度!M320)</f>
        <v>3</v>
      </c>
      <c r="N320" s="54" t="str">
        <f>IF(收藏进度!N320="","",收藏进度!N320)</f>
        <v>亡语：召唤一个2/1的损坏的傀儡。</v>
      </c>
    </row>
    <row r="321" spans="1:14" x14ac:dyDescent="0.15">
      <c r="A321" s="52" t="str">
        <f>IF(收藏进度!A321="","",收藏进度!A321)</f>
        <v>牛头人战士</v>
      </c>
      <c r="B321" s="52">
        <f>IF(收藏进度!B321="","",收藏进度!B321)</f>
        <v>2</v>
      </c>
      <c r="C321" s="52" t="str">
        <f t="shared" si="4"/>
        <v/>
      </c>
      <c r="D321" s="52" t="str">
        <f>IF(AND(COUNTIF(德鲁伊卡组!A:C,"# 2x ("&amp;K321&amp;") "&amp;A321)+COUNTIF(猎人卡组!A:C,"# 2x ("&amp;K321&amp;") "&amp;A321)+COUNTIF(法师卡组!A:C,"# 2x ("&amp;K321&amp;") "&amp;A321)+COUNTIF(圣骑士卡组!A:C,"# 2x ("&amp;K321&amp;") "&amp;A321)+COUNTIF(牧师卡组!A:C,"# 2x ("&amp;K321&amp;") "&amp;A321)+COUNTIF(潜行者卡组!A:C,"# 2x ("&amp;K321&amp;") "&amp;A321)+COUNTIF(萨满祭司卡组!A:C,"# 2x ("&amp;K321&amp;") "&amp;A321)+COUNTIF(术士卡组!A:C,"# 2x ("&amp;K321&amp;") "&amp;A321)+COUNTIF(战士卡组!A:C,"# 2x ("&amp;K321&amp;") "&amp;A321)=0,COUNTIF(单卡排行!A:J,A321)=0),IF(AND(COUNTIF(德鲁伊卡组!A:C,"# 1x ("&amp;K321&amp;") "&amp;A321)+COUNTIF(猎人卡组!A:C,"# 1x ("&amp;K321&amp;") "&amp;A321)+COUNTIF(法师卡组!A:C,"# 1x ("&amp;K321&amp;") "&amp;A321)+COUNTIF(圣骑士卡组!A:C,"# 1x ("&amp;K321&amp;") "&amp;A321)+COUNTIF(牧师卡组!A:C,"# 1x ("&amp;K321&amp;") "&amp;A321)+COUNTIF(潜行者卡组!A:C,"# 1x ("&amp;K321&amp;") "&amp;A321)+COUNTIF(萨满祭司卡组!A:C,"# 1x ("&amp;K321&amp;") "&amp;A321)+COUNTIF(术士卡组!A:C,"# 1x ("&amp;K321&amp;") "&amp;A321)+COUNTIF(战士卡组!A:C,"# 1x ("&amp;K321&amp;") "&amp;A321)=0,COUNTIF(单卡排行!A:J,A321&amp;"★")=0),"",1),2)</f>
        <v/>
      </c>
      <c r="E321" s="53" t="str">
        <f>IF(收藏进度!E321="","",收藏进度!E321)</f>
        <v>经典</v>
      </c>
      <c r="F321" s="53" t="str">
        <f>IF(收藏进度!F321="","",收藏进度!F321)</f>
        <v/>
      </c>
      <c r="G321" s="53" t="str">
        <f>IF(收藏进度!G321="","",收藏进度!G321)</f>
        <v>中立</v>
      </c>
      <c r="H321" s="53" t="str">
        <f>IF(收藏进度!H321="","",收藏进度!H321)</f>
        <v>普通</v>
      </c>
      <c r="I321" s="53" t="str">
        <f>IF(收藏进度!I321="","",收藏进度!I321)</f>
        <v>随从</v>
      </c>
      <c r="J321" s="53" t="str">
        <f>IF(收藏进度!J321="","",收藏进度!J321)</f>
        <v/>
      </c>
      <c r="K321" s="53">
        <f>IF(收藏进度!K321="","",收藏进度!K321)</f>
        <v>3</v>
      </c>
      <c r="L321" s="53">
        <f>IF(收藏进度!L321="","",收藏进度!L321)</f>
        <v>2</v>
      </c>
      <c r="M321" s="53">
        <f>IF(收藏进度!M321="","",收藏进度!M321)</f>
        <v>3</v>
      </c>
      <c r="N321" s="54" t="str">
        <f>IF(收藏进度!N321="","",收藏进度!N321)</f>
        <v>嘲讽
受伤时具有+3攻
击力。</v>
      </c>
    </row>
    <row r="322" spans="1:14" x14ac:dyDescent="0.15">
      <c r="A322" s="52" t="str">
        <f>IF(收藏进度!A322="","",收藏进度!A322)</f>
        <v>萨尔玛先知</v>
      </c>
      <c r="B322" s="52">
        <f>IF(收藏进度!B322="","",收藏进度!B322)</f>
        <v>2</v>
      </c>
      <c r="C322" s="52" t="str">
        <f t="shared" si="4"/>
        <v/>
      </c>
      <c r="D322" s="52" t="str">
        <f>IF(AND(COUNTIF(德鲁伊卡组!A:C,"# 2x ("&amp;K322&amp;") "&amp;A322)+COUNTIF(猎人卡组!A:C,"# 2x ("&amp;K322&amp;") "&amp;A322)+COUNTIF(法师卡组!A:C,"# 2x ("&amp;K322&amp;") "&amp;A322)+COUNTIF(圣骑士卡组!A:C,"# 2x ("&amp;K322&amp;") "&amp;A322)+COUNTIF(牧师卡组!A:C,"# 2x ("&amp;K322&amp;") "&amp;A322)+COUNTIF(潜行者卡组!A:C,"# 2x ("&amp;K322&amp;") "&amp;A322)+COUNTIF(萨满祭司卡组!A:C,"# 2x ("&amp;K322&amp;") "&amp;A322)+COUNTIF(术士卡组!A:C,"# 2x ("&amp;K322&amp;") "&amp;A322)+COUNTIF(战士卡组!A:C,"# 2x ("&amp;K322&amp;") "&amp;A322)=0,COUNTIF(单卡排行!A:J,A322)=0),IF(AND(COUNTIF(德鲁伊卡组!A:C,"# 1x ("&amp;K322&amp;") "&amp;A322)+COUNTIF(猎人卡组!A:C,"# 1x ("&amp;K322&amp;") "&amp;A322)+COUNTIF(法师卡组!A:C,"# 1x ("&amp;K322&amp;") "&amp;A322)+COUNTIF(圣骑士卡组!A:C,"# 1x ("&amp;K322&amp;") "&amp;A322)+COUNTIF(牧师卡组!A:C,"# 1x ("&amp;K322&amp;") "&amp;A322)+COUNTIF(潜行者卡组!A:C,"# 1x ("&amp;K322&amp;") "&amp;A322)+COUNTIF(萨满祭司卡组!A:C,"# 1x ("&amp;K322&amp;") "&amp;A322)+COUNTIF(术士卡组!A:C,"# 1x ("&amp;K322&amp;") "&amp;A322)+COUNTIF(战士卡组!A:C,"# 1x ("&amp;K322&amp;") "&amp;A322)=0,COUNTIF(单卡排行!A:J,A322&amp;"★")=0),"",1),2)</f>
        <v/>
      </c>
      <c r="E322" s="53" t="str">
        <f>IF(收藏进度!E322="","",收藏进度!E322)</f>
        <v>经典</v>
      </c>
      <c r="F322" s="53" t="str">
        <f>IF(收藏进度!F322="","",收藏进度!F322)</f>
        <v/>
      </c>
      <c r="G322" s="53" t="str">
        <f>IF(收藏进度!G322="","",收藏进度!G322)</f>
        <v>中立</v>
      </c>
      <c r="H322" s="53" t="str">
        <f>IF(收藏进度!H322="","",收藏进度!H322)</f>
        <v>普通</v>
      </c>
      <c r="I322" s="53" t="str">
        <f>IF(收藏进度!I322="","",收藏进度!I322)</f>
        <v>随从</v>
      </c>
      <c r="J322" s="53" t="str">
        <f>IF(收藏进度!J322="","",收藏进度!J322)</f>
        <v/>
      </c>
      <c r="K322" s="53">
        <f>IF(收藏进度!K322="","",收藏进度!K322)</f>
        <v>3</v>
      </c>
      <c r="L322" s="53">
        <f>IF(收藏进度!L322="","",收藏进度!L322)</f>
        <v>2</v>
      </c>
      <c r="M322" s="53">
        <f>IF(收藏进度!M322="","",收藏进度!M322)</f>
        <v>3</v>
      </c>
      <c r="N322" s="54" t="str">
        <f>IF(收藏进度!N322="","",收藏进度!N322)</f>
        <v>风怒</v>
      </c>
    </row>
    <row r="323" spans="1:14" x14ac:dyDescent="0.15">
      <c r="A323" s="52" t="str">
        <f>IF(收藏进度!A323="","",收藏进度!A323)</f>
        <v>铁喙猫头鹰</v>
      </c>
      <c r="B323" s="52">
        <f>IF(收藏进度!B323="","",收藏进度!B323)</f>
        <v>2</v>
      </c>
      <c r="C323" s="52" t="str">
        <f t="shared" ref="C323:C386" si="5">IF(D323="","",IF(D323&gt;B323,D323-B323,""))</f>
        <v/>
      </c>
      <c r="D323" s="52">
        <f>IF(AND(COUNTIF(德鲁伊卡组!A:C,"# 2x ("&amp;K323&amp;") "&amp;A323)+COUNTIF(猎人卡组!A:C,"# 2x ("&amp;K323&amp;") "&amp;A323)+COUNTIF(法师卡组!A:C,"# 2x ("&amp;K323&amp;") "&amp;A323)+COUNTIF(圣骑士卡组!A:C,"# 2x ("&amp;K323&amp;") "&amp;A323)+COUNTIF(牧师卡组!A:C,"# 2x ("&amp;K323&amp;") "&amp;A323)+COUNTIF(潜行者卡组!A:C,"# 2x ("&amp;K323&amp;") "&amp;A323)+COUNTIF(萨满祭司卡组!A:C,"# 2x ("&amp;K323&amp;") "&amp;A323)+COUNTIF(术士卡组!A:C,"# 2x ("&amp;K323&amp;") "&amp;A323)+COUNTIF(战士卡组!A:C,"# 2x ("&amp;K323&amp;") "&amp;A323)=0,COUNTIF(单卡排行!A:J,A323)=0),IF(AND(COUNTIF(德鲁伊卡组!A:C,"# 1x ("&amp;K323&amp;") "&amp;A323)+COUNTIF(猎人卡组!A:C,"# 1x ("&amp;K323&amp;") "&amp;A323)+COUNTIF(法师卡组!A:C,"# 1x ("&amp;K323&amp;") "&amp;A323)+COUNTIF(圣骑士卡组!A:C,"# 1x ("&amp;K323&amp;") "&amp;A323)+COUNTIF(牧师卡组!A:C,"# 1x ("&amp;K323&amp;") "&amp;A323)+COUNTIF(潜行者卡组!A:C,"# 1x ("&amp;K323&amp;") "&amp;A323)+COUNTIF(萨满祭司卡组!A:C,"# 1x ("&amp;K323&amp;") "&amp;A323)+COUNTIF(术士卡组!A:C,"# 1x ("&amp;K323&amp;") "&amp;A323)+COUNTIF(战士卡组!A:C,"# 1x ("&amp;K323&amp;") "&amp;A323)=0,COUNTIF(单卡排行!A:J,A323&amp;"★")=0),"",1),2)</f>
        <v>2</v>
      </c>
      <c r="E323" s="53" t="str">
        <f>IF(收藏进度!E323="","",收藏进度!E323)</f>
        <v>经典</v>
      </c>
      <c r="F323" s="53" t="str">
        <f>IF(收藏进度!F323="","",收藏进度!F323)</f>
        <v/>
      </c>
      <c r="G323" s="53" t="str">
        <f>IF(收藏进度!G323="","",收藏进度!G323)</f>
        <v>中立</v>
      </c>
      <c r="H323" s="53" t="str">
        <f>IF(收藏进度!H323="","",收藏进度!H323)</f>
        <v>普通</v>
      </c>
      <c r="I323" s="53" t="str">
        <f>IF(收藏进度!I323="","",收藏进度!I323)</f>
        <v>随从</v>
      </c>
      <c r="J323" s="53" t="str">
        <f>IF(收藏进度!J323="","",收藏进度!J323)</f>
        <v>野兽</v>
      </c>
      <c r="K323" s="53">
        <f>IF(收藏进度!K323="","",收藏进度!K323)</f>
        <v>3</v>
      </c>
      <c r="L323" s="53">
        <f>IF(收藏进度!L323="","",收藏进度!L323)</f>
        <v>2</v>
      </c>
      <c r="M323" s="53">
        <f>IF(收藏进度!M323="","",收藏进度!M323)</f>
        <v>1</v>
      </c>
      <c r="N323" s="54" t="str">
        <f>IF(收藏进度!N323="","",收藏进度!N323)</f>
        <v>战吼：
沉默一个随从。</v>
      </c>
    </row>
    <row r="324" spans="1:14" x14ac:dyDescent="0.15">
      <c r="A324" s="52" t="str">
        <f>IF(收藏进度!A324="","",收藏进度!A324)</f>
        <v>血色十字军战士</v>
      </c>
      <c r="B324" s="52">
        <f>IF(收藏进度!B324="","",收藏进度!B324)</f>
        <v>2</v>
      </c>
      <c r="C324" s="52" t="str">
        <f t="shared" si="5"/>
        <v/>
      </c>
      <c r="D324" s="52" t="str">
        <f>IF(AND(COUNTIF(德鲁伊卡组!A:C,"# 2x ("&amp;K324&amp;") "&amp;A324)+COUNTIF(猎人卡组!A:C,"# 2x ("&amp;K324&amp;") "&amp;A324)+COUNTIF(法师卡组!A:C,"# 2x ("&amp;K324&amp;") "&amp;A324)+COUNTIF(圣骑士卡组!A:C,"# 2x ("&amp;K324&amp;") "&amp;A324)+COUNTIF(牧师卡组!A:C,"# 2x ("&amp;K324&amp;") "&amp;A324)+COUNTIF(潜行者卡组!A:C,"# 2x ("&amp;K324&amp;") "&amp;A324)+COUNTIF(萨满祭司卡组!A:C,"# 2x ("&amp;K324&amp;") "&amp;A324)+COUNTIF(术士卡组!A:C,"# 2x ("&amp;K324&amp;") "&amp;A324)+COUNTIF(战士卡组!A:C,"# 2x ("&amp;K324&amp;") "&amp;A324)=0,COUNTIF(单卡排行!A:J,A324)=0),IF(AND(COUNTIF(德鲁伊卡组!A:C,"# 1x ("&amp;K324&amp;") "&amp;A324)+COUNTIF(猎人卡组!A:C,"# 1x ("&amp;K324&amp;") "&amp;A324)+COUNTIF(法师卡组!A:C,"# 1x ("&amp;K324&amp;") "&amp;A324)+COUNTIF(圣骑士卡组!A:C,"# 1x ("&amp;K324&amp;") "&amp;A324)+COUNTIF(牧师卡组!A:C,"# 1x ("&amp;K324&amp;") "&amp;A324)+COUNTIF(潜行者卡组!A:C,"# 1x ("&amp;K324&amp;") "&amp;A324)+COUNTIF(萨满祭司卡组!A:C,"# 1x ("&amp;K324&amp;") "&amp;A324)+COUNTIF(术士卡组!A:C,"# 1x ("&amp;K324&amp;") "&amp;A324)+COUNTIF(战士卡组!A:C,"# 1x ("&amp;K324&amp;") "&amp;A324)=0,COUNTIF(单卡排行!A:J,A324&amp;"★")=0),"",1),2)</f>
        <v/>
      </c>
      <c r="E324" s="53" t="str">
        <f>IF(收藏进度!E324="","",收藏进度!E324)</f>
        <v>经典</v>
      </c>
      <c r="F324" s="53" t="str">
        <f>IF(收藏进度!F324="","",收藏进度!F324)</f>
        <v/>
      </c>
      <c r="G324" s="53" t="str">
        <f>IF(收藏进度!G324="","",收藏进度!G324)</f>
        <v>中立</v>
      </c>
      <c r="H324" s="53" t="str">
        <f>IF(收藏进度!H324="","",收藏进度!H324)</f>
        <v>普通</v>
      </c>
      <c r="I324" s="53" t="str">
        <f>IF(收藏进度!I324="","",收藏进度!I324)</f>
        <v>随从</v>
      </c>
      <c r="J324" s="53" t="str">
        <f>IF(收藏进度!J324="","",收藏进度!J324)</f>
        <v/>
      </c>
      <c r="K324" s="53">
        <f>IF(收藏进度!K324="","",收藏进度!K324)</f>
        <v>3</v>
      </c>
      <c r="L324" s="53">
        <f>IF(收藏进度!L324="","",收藏进度!L324)</f>
        <v>3</v>
      </c>
      <c r="M324" s="53">
        <f>IF(收藏进度!M324="","",收藏进度!M324)</f>
        <v>1</v>
      </c>
      <c r="N324" s="54" t="str">
        <f>IF(收藏进度!N324="","",收藏进度!N324)</f>
        <v>圣盾</v>
      </c>
    </row>
    <row r="325" spans="1:14" x14ac:dyDescent="0.15">
      <c r="A325" s="52" t="str">
        <f>IF(收藏进度!A325="","",收藏进度!A325)</f>
        <v>奥术傀儡</v>
      </c>
      <c r="B325" s="52">
        <f>IF(收藏进度!B325="","",收藏进度!B325)</f>
        <v>2</v>
      </c>
      <c r="C325" s="52" t="str">
        <f t="shared" si="5"/>
        <v/>
      </c>
      <c r="D325" s="52" t="str">
        <f>IF(AND(COUNTIF(德鲁伊卡组!A:C,"# 2x ("&amp;K325&amp;") "&amp;A325)+COUNTIF(猎人卡组!A:C,"# 2x ("&amp;K325&amp;") "&amp;A325)+COUNTIF(法师卡组!A:C,"# 2x ("&amp;K325&amp;") "&amp;A325)+COUNTIF(圣骑士卡组!A:C,"# 2x ("&amp;K325&amp;") "&amp;A325)+COUNTIF(牧师卡组!A:C,"# 2x ("&amp;K325&amp;") "&amp;A325)+COUNTIF(潜行者卡组!A:C,"# 2x ("&amp;K325&amp;") "&amp;A325)+COUNTIF(萨满祭司卡组!A:C,"# 2x ("&amp;K325&amp;") "&amp;A325)+COUNTIF(术士卡组!A:C,"# 2x ("&amp;K325&amp;") "&amp;A325)+COUNTIF(战士卡组!A:C,"# 2x ("&amp;K325&amp;") "&amp;A325)=0,COUNTIF(单卡排行!A:J,A325)=0),IF(AND(COUNTIF(德鲁伊卡组!A:C,"# 1x ("&amp;K325&amp;") "&amp;A325)+COUNTIF(猎人卡组!A:C,"# 1x ("&amp;K325&amp;") "&amp;A325)+COUNTIF(法师卡组!A:C,"# 1x ("&amp;K325&amp;") "&amp;A325)+COUNTIF(圣骑士卡组!A:C,"# 1x ("&amp;K325&amp;") "&amp;A325)+COUNTIF(牧师卡组!A:C,"# 1x ("&amp;K325&amp;") "&amp;A325)+COUNTIF(潜行者卡组!A:C,"# 1x ("&amp;K325&amp;") "&amp;A325)+COUNTIF(萨满祭司卡组!A:C,"# 1x ("&amp;K325&amp;") "&amp;A325)+COUNTIF(术士卡组!A:C,"# 1x ("&amp;K325&amp;") "&amp;A325)+COUNTIF(战士卡组!A:C,"# 1x ("&amp;K325&amp;") "&amp;A325)=0,COUNTIF(单卡排行!A:J,A325&amp;"★")=0),"",1),2)</f>
        <v/>
      </c>
      <c r="E325" s="53" t="str">
        <f>IF(收藏进度!E325="","",收藏进度!E325)</f>
        <v>经典</v>
      </c>
      <c r="F325" s="53" t="str">
        <f>IF(收藏进度!F325="","",收藏进度!F325)</f>
        <v/>
      </c>
      <c r="G325" s="53" t="str">
        <f>IF(收藏进度!G325="","",收藏进度!G325)</f>
        <v>中立</v>
      </c>
      <c r="H325" s="53" t="str">
        <f>IF(收藏进度!H325="","",收藏进度!H325)</f>
        <v>稀有</v>
      </c>
      <c r="I325" s="53" t="str">
        <f>IF(收藏进度!I325="","",收藏进度!I325)</f>
        <v>随从</v>
      </c>
      <c r="J325" s="53" t="str">
        <f>IF(收藏进度!J325="","",收藏进度!J325)</f>
        <v/>
      </c>
      <c r="K325" s="53">
        <f>IF(收藏进度!K325="","",收藏进度!K325)</f>
        <v>3</v>
      </c>
      <c r="L325" s="53">
        <f>IF(收藏进度!L325="","",收藏进度!L325)</f>
        <v>4</v>
      </c>
      <c r="M325" s="53">
        <f>IF(收藏进度!M325="","",收藏进度!M325)</f>
        <v>4</v>
      </c>
      <c r="N325" s="54" t="str">
        <f>IF(收藏进度!N325="","",收藏进度!N325)</f>
        <v>战吼：使你的对手获得一个法力水晶。</v>
      </c>
    </row>
    <row r="326" spans="1:14" x14ac:dyDescent="0.15">
      <c r="A326" s="52" t="str">
        <f>IF(收藏进度!A326="","",收藏进度!A326)</f>
        <v>报警机器人</v>
      </c>
      <c r="B326" s="52">
        <f>IF(收藏进度!B326="","",收藏进度!B326)</f>
        <v>2</v>
      </c>
      <c r="C326" s="52" t="str">
        <f t="shared" si="5"/>
        <v/>
      </c>
      <c r="D326" s="52" t="str">
        <f>IF(AND(COUNTIF(德鲁伊卡组!A:C,"# 2x ("&amp;K326&amp;") "&amp;A326)+COUNTIF(猎人卡组!A:C,"# 2x ("&amp;K326&amp;") "&amp;A326)+COUNTIF(法师卡组!A:C,"# 2x ("&amp;K326&amp;") "&amp;A326)+COUNTIF(圣骑士卡组!A:C,"# 2x ("&amp;K326&amp;") "&amp;A326)+COUNTIF(牧师卡组!A:C,"# 2x ("&amp;K326&amp;") "&amp;A326)+COUNTIF(潜行者卡组!A:C,"# 2x ("&amp;K326&amp;") "&amp;A326)+COUNTIF(萨满祭司卡组!A:C,"# 2x ("&amp;K326&amp;") "&amp;A326)+COUNTIF(术士卡组!A:C,"# 2x ("&amp;K326&amp;") "&amp;A326)+COUNTIF(战士卡组!A:C,"# 2x ("&amp;K326&amp;") "&amp;A326)=0,COUNTIF(单卡排行!A:J,A326)=0),IF(AND(COUNTIF(德鲁伊卡组!A:C,"# 1x ("&amp;K326&amp;") "&amp;A326)+COUNTIF(猎人卡组!A:C,"# 1x ("&amp;K326&amp;") "&amp;A326)+COUNTIF(法师卡组!A:C,"# 1x ("&amp;K326&amp;") "&amp;A326)+COUNTIF(圣骑士卡组!A:C,"# 1x ("&amp;K326&amp;") "&amp;A326)+COUNTIF(牧师卡组!A:C,"# 1x ("&amp;K326&amp;") "&amp;A326)+COUNTIF(潜行者卡组!A:C,"# 1x ("&amp;K326&amp;") "&amp;A326)+COUNTIF(萨满祭司卡组!A:C,"# 1x ("&amp;K326&amp;") "&amp;A326)+COUNTIF(术士卡组!A:C,"# 1x ("&amp;K326&amp;") "&amp;A326)+COUNTIF(战士卡组!A:C,"# 1x ("&amp;K326&amp;") "&amp;A326)=0,COUNTIF(单卡排行!A:J,A326&amp;"★")=0),"",1),2)</f>
        <v/>
      </c>
      <c r="E326" s="53" t="str">
        <f>IF(收藏进度!E326="","",收藏进度!E326)</f>
        <v>经典</v>
      </c>
      <c r="F326" s="53" t="str">
        <f>IF(收藏进度!F326="","",收藏进度!F326)</f>
        <v/>
      </c>
      <c r="G326" s="53" t="str">
        <f>IF(收藏进度!G326="","",收藏进度!G326)</f>
        <v>中立</v>
      </c>
      <c r="H326" s="53" t="str">
        <f>IF(收藏进度!H326="","",收藏进度!H326)</f>
        <v>稀有</v>
      </c>
      <c r="I326" s="53" t="str">
        <f>IF(收藏进度!I326="","",收藏进度!I326)</f>
        <v>随从</v>
      </c>
      <c r="J326" s="53" t="str">
        <f>IF(收藏进度!J326="","",收藏进度!J326)</f>
        <v>机械</v>
      </c>
      <c r="K326" s="53">
        <f>IF(收藏进度!K326="","",收藏进度!K326)</f>
        <v>3</v>
      </c>
      <c r="L326" s="53">
        <f>IF(收藏进度!L326="","",收藏进度!L326)</f>
        <v>0</v>
      </c>
      <c r="M326" s="53">
        <f>IF(收藏进度!M326="","",收藏进度!M326)</f>
        <v>3</v>
      </c>
      <c r="N326" s="54" t="str">
        <f>IF(收藏进度!N326="","",收藏进度!N326)</f>
        <v>在你的回合开始时，随机将你的手牌中的一张随从牌与该随从
交换。</v>
      </c>
    </row>
    <row r="327" spans="1:14" x14ac:dyDescent="0.15">
      <c r="A327" s="52" t="str">
        <f>IF(收藏进度!A327="","",收藏进度!A327)</f>
        <v>帝王眼镜蛇</v>
      </c>
      <c r="B327" s="52">
        <f>IF(收藏进度!B327="","",收藏进度!B327)</f>
        <v>2</v>
      </c>
      <c r="C327" s="52" t="str">
        <f t="shared" si="5"/>
        <v/>
      </c>
      <c r="D327" s="52" t="str">
        <f>IF(AND(COUNTIF(德鲁伊卡组!A:C,"# 2x ("&amp;K327&amp;") "&amp;A327)+COUNTIF(猎人卡组!A:C,"# 2x ("&amp;K327&amp;") "&amp;A327)+COUNTIF(法师卡组!A:C,"# 2x ("&amp;K327&amp;") "&amp;A327)+COUNTIF(圣骑士卡组!A:C,"# 2x ("&amp;K327&amp;") "&amp;A327)+COUNTIF(牧师卡组!A:C,"# 2x ("&amp;K327&amp;") "&amp;A327)+COUNTIF(潜行者卡组!A:C,"# 2x ("&amp;K327&amp;") "&amp;A327)+COUNTIF(萨满祭司卡组!A:C,"# 2x ("&amp;K327&amp;") "&amp;A327)+COUNTIF(术士卡组!A:C,"# 2x ("&amp;K327&amp;") "&amp;A327)+COUNTIF(战士卡组!A:C,"# 2x ("&amp;K327&amp;") "&amp;A327)=0,COUNTIF(单卡排行!A:J,A327)=0),IF(AND(COUNTIF(德鲁伊卡组!A:C,"# 1x ("&amp;K327&amp;") "&amp;A327)+COUNTIF(猎人卡组!A:C,"# 1x ("&amp;K327&amp;") "&amp;A327)+COUNTIF(法师卡组!A:C,"# 1x ("&amp;K327&amp;") "&amp;A327)+COUNTIF(圣骑士卡组!A:C,"# 1x ("&amp;K327&amp;") "&amp;A327)+COUNTIF(牧师卡组!A:C,"# 1x ("&amp;K327&amp;") "&amp;A327)+COUNTIF(潜行者卡组!A:C,"# 1x ("&amp;K327&amp;") "&amp;A327)+COUNTIF(萨满祭司卡组!A:C,"# 1x ("&amp;K327&amp;") "&amp;A327)+COUNTIF(术士卡组!A:C,"# 1x ("&amp;K327&amp;") "&amp;A327)+COUNTIF(战士卡组!A:C,"# 1x ("&amp;K327&amp;") "&amp;A327)=0,COUNTIF(单卡排行!A:J,A327&amp;"★")=0),"",1),2)</f>
        <v/>
      </c>
      <c r="E327" s="53" t="str">
        <f>IF(收藏进度!E327="","",收藏进度!E327)</f>
        <v>经典</v>
      </c>
      <c r="F327" s="53" t="str">
        <f>IF(收藏进度!F327="","",收藏进度!F327)</f>
        <v/>
      </c>
      <c r="G327" s="53" t="str">
        <f>IF(收藏进度!G327="","",收藏进度!G327)</f>
        <v>中立</v>
      </c>
      <c r="H327" s="53" t="str">
        <f>IF(收藏进度!H327="","",收藏进度!H327)</f>
        <v>稀有</v>
      </c>
      <c r="I327" s="53" t="str">
        <f>IF(收藏进度!I327="","",收藏进度!I327)</f>
        <v>随从</v>
      </c>
      <c r="J327" s="53" t="str">
        <f>IF(收藏进度!J327="","",收藏进度!J327)</f>
        <v>野兽</v>
      </c>
      <c r="K327" s="53">
        <f>IF(收藏进度!K327="","",收藏进度!K327)</f>
        <v>3</v>
      </c>
      <c r="L327" s="53">
        <f>IF(收藏进度!L327="","",收藏进度!L327)</f>
        <v>2</v>
      </c>
      <c r="M327" s="53">
        <f>IF(收藏进度!M327="","",收藏进度!M327)</f>
        <v>3</v>
      </c>
      <c r="N327" s="54" t="str">
        <f>IF(收藏进度!N327="","",收藏进度!N327)</f>
        <v>剧毒</v>
      </c>
    </row>
    <row r="328" spans="1:14" x14ac:dyDescent="0.15">
      <c r="A328" s="52" t="str">
        <f>IF(收藏进度!A328="","",收藏进度!A328)</f>
        <v>负伤剑圣</v>
      </c>
      <c r="B328" s="52">
        <f>IF(收藏进度!B328="","",收藏进度!B328)</f>
        <v>2</v>
      </c>
      <c r="C328" s="52" t="str">
        <f t="shared" si="5"/>
        <v/>
      </c>
      <c r="D328" s="52" t="str">
        <f>IF(AND(COUNTIF(德鲁伊卡组!A:C,"# 2x ("&amp;K328&amp;") "&amp;A328)+COUNTIF(猎人卡组!A:C,"# 2x ("&amp;K328&amp;") "&amp;A328)+COUNTIF(法师卡组!A:C,"# 2x ("&amp;K328&amp;") "&amp;A328)+COUNTIF(圣骑士卡组!A:C,"# 2x ("&amp;K328&amp;") "&amp;A328)+COUNTIF(牧师卡组!A:C,"# 2x ("&amp;K328&amp;") "&amp;A328)+COUNTIF(潜行者卡组!A:C,"# 2x ("&amp;K328&amp;") "&amp;A328)+COUNTIF(萨满祭司卡组!A:C,"# 2x ("&amp;K328&amp;") "&amp;A328)+COUNTIF(术士卡组!A:C,"# 2x ("&amp;K328&amp;") "&amp;A328)+COUNTIF(战士卡组!A:C,"# 2x ("&amp;K328&amp;") "&amp;A328)=0,COUNTIF(单卡排行!A:J,A328)=0),IF(AND(COUNTIF(德鲁伊卡组!A:C,"# 1x ("&amp;K328&amp;") "&amp;A328)+COUNTIF(猎人卡组!A:C,"# 1x ("&amp;K328&amp;") "&amp;A328)+COUNTIF(法师卡组!A:C,"# 1x ("&amp;K328&amp;") "&amp;A328)+COUNTIF(圣骑士卡组!A:C,"# 1x ("&amp;K328&amp;") "&amp;A328)+COUNTIF(牧师卡组!A:C,"# 1x ("&amp;K328&amp;") "&amp;A328)+COUNTIF(潜行者卡组!A:C,"# 1x ("&amp;K328&amp;") "&amp;A328)+COUNTIF(萨满祭司卡组!A:C,"# 1x ("&amp;K328&amp;") "&amp;A328)+COUNTIF(术士卡组!A:C,"# 1x ("&amp;K328&amp;") "&amp;A328)+COUNTIF(战士卡组!A:C,"# 1x ("&amp;K328&amp;") "&amp;A328)=0,COUNTIF(单卡排行!A:J,A328&amp;"★")=0),"",1),2)</f>
        <v/>
      </c>
      <c r="E328" s="53" t="str">
        <f>IF(收藏进度!E328="","",收藏进度!E328)</f>
        <v>经典</v>
      </c>
      <c r="F328" s="53" t="str">
        <f>IF(收藏进度!F328="","",收藏进度!F328)</f>
        <v/>
      </c>
      <c r="G328" s="53" t="str">
        <f>IF(收藏进度!G328="","",收藏进度!G328)</f>
        <v>中立</v>
      </c>
      <c r="H328" s="53" t="str">
        <f>IF(收藏进度!H328="","",收藏进度!H328)</f>
        <v>稀有</v>
      </c>
      <c r="I328" s="53" t="str">
        <f>IF(收藏进度!I328="","",收藏进度!I328)</f>
        <v>随从</v>
      </c>
      <c r="J328" s="53" t="str">
        <f>IF(收藏进度!J328="","",收藏进度!J328)</f>
        <v/>
      </c>
      <c r="K328" s="53">
        <f>IF(收藏进度!K328="","",收藏进度!K328)</f>
        <v>3</v>
      </c>
      <c r="L328" s="53">
        <f>IF(收藏进度!L328="","",收藏进度!L328)</f>
        <v>4</v>
      </c>
      <c r="M328" s="53">
        <f>IF(收藏进度!M328="","",收藏进度!M328)</f>
        <v>7</v>
      </c>
      <c r="N328" s="54" t="str">
        <f>IF(收藏进度!N328="","",收藏进度!N328)</f>
        <v>战吼：对自身造成4点伤害。</v>
      </c>
    </row>
    <row r="329" spans="1:14" x14ac:dyDescent="0.15">
      <c r="A329" s="52" t="str">
        <f>IF(收藏进度!A329="","",收藏进度!A329)</f>
        <v>攻城车</v>
      </c>
      <c r="B329" s="52">
        <f>IF(收藏进度!B329="","",收藏进度!B329)</f>
        <v>2</v>
      </c>
      <c r="C329" s="52" t="str">
        <f t="shared" si="5"/>
        <v/>
      </c>
      <c r="D329" s="52" t="str">
        <f>IF(AND(COUNTIF(德鲁伊卡组!A:C,"# 2x ("&amp;K329&amp;") "&amp;A329)+COUNTIF(猎人卡组!A:C,"# 2x ("&amp;K329&amp;") "&amp;A329)+COUNTIF(法师卡组!A:C,"# 2x ("&amp;K329&amp;") "&amp;A329)+COUNTIF(圣骑士卡组!A:C,"# 2x ("&amp;K329&amp;") "&amp;A329)+COUNTIF(牧师卡组!A:C,"# 2x ("&amp;K329&amp;") "&amp;A329)+COUNTIF(潜行者卡组!A:C,"# 2x ("&amp;K329&amp;") "&amp;A329)+COUNTIF(萨满祭司卡组!A:C,"# 2x ("&amp;K329&amp;") "&amp;A329)+COUNTIF(术士卡组!A:C,"# 2x ("&amp;K329&amp;") "&amp;A329)+COUNTIF(战士卡组!A:C,"# 2x ("&amp;K329&amp;") "&amp;A329)=0,COUNTIF(单卡排行!A:J,A329)=0),IF(AND(COUNTIF(德鲁伊卡组!A:C,"# 1x ("&amp;K329&amp;") "&amp;A329)+COUNTIF(猎人卡组!A:C,"# 1x ("&amp;K329&amp;") "&amp;A329)+COUNTIF(法师卡组!A:C,"# 1x ("&amp;K329&amp;") "&amp;A329)+COUNTIF(圣骑士卡组!A:C,"# 1x ("&amp;K329&amp;") "&amp;A329)+COUNTIF(牧师卡组!A:C,"# 1x ("&amp;K329&amp;") "&amp;A329)+COUNTIF(潜行者卡组!A:C,"# 1x ("&amp;K329&amp;") "&amp;A329)+COUNTIF(萨满祭司卡组!A:C,"# 1x ("&amp;K329&amp;") "&amp;A329)+COUNTIF(术士卡组!A:C,"# 1x ("&amp;K329&amp;") "&amp;A329)+COUNTIF(战士卡组!A:C,"# 1x ("&amp;K329&amp;") "&amp;A329)=0,COUNTIF(单卡排行!A:J,A329&amp;"★")=0),"",1),2)</f>
        <v/>
      </c>
      <c r="E329" s="53" t="str">
        <f>IF(收藏进度!E329="","",收藏进度!E329)</f>
        <v>经典</v>
      </c>
      <c r="F329" s="53" t="str">
        <f>IF(收藏进度!F329="","",收藏进度!F329)</f>
        <v/>
      </c>
      <c r="G329" s="53" t="str">
        <f>IF(收藏进度!G329="","",收藏进度!G329)</f>
        <v>中立</v>
      </c>
      <c r="H329" s="53" t="str">
        <f>IF(收藏进度!H329="","",收藏进度!H329)</f>
        <v>稀有</v>
      </c>
      <c r="I329" s="53" t="str">
        <f>IF(收藏进度!I329="","",收藏进度!I329)</f>
        <v>随从</v>
      </c>
      <c r="J329" s="53" t="str">
        <f>IF(收藏进度!J329="","",收藏进度!J329)</f>
        <v>机械</v>
      </c>
      <c r="K329" s="53">
        <f>IF(收藏进度!K329="","",收藏进度!K329)</f>
        <v>3</v>
      </c>
      <c r="L329" s="53">
        <f>IF(收藏进度!L329="","",收藏进度!L329)</f>
        <v>1</v>
      </c>
      <c r="M329" s="53">
        <f>IF(收藏进度!M329="","",收藏进度!M329)</f>
        <v>4</v>
      </c>
      <c r="N329" s="54" t="str">
        <f>IF(收藏进度!N329="","",收藏进度!N329)</f>
        <v>在你的回合开始时，对一个随机敌人造成2点伤害。</v>
      </c>
    </row>
    <row r="330" spans="1:14" x14ac:dyDescent="0.15">
      <c r="A330" s="52" t="str">
        <f>IF(收藏进度!A330="","",收藏进度!A330)</f>
        <v>寒光先知</v>
      </c>
      <c r="B330" s="52">
        <f>IF(收藏进度!B330="","",收藏进度!B330)</f>
        <v>2</v>
      </c>
      <c r="C330" s="52" t="str">
        <f t="shared" si="5"/>
        <v/>
      </c>
      <c r="D330" s="52">
        <f>IF(AND(COUNTIF(德鲁伊卡组!A:C,"# 2x ("&amp;K330&amp;") "&amp;A330)+COUNTIF(猎人卡组!A:C,"# 2x ("&amp;K330&amp;") "&amp;A330)+COUNTIF(法师卡组!A:C,"# 2x ("&amp;K330&amp;") "&amp;A330)+COUNTIF(圣骑士卡组!A:C,"# 2x ("&amp;K330&amp;") "&amp;A330)+COUNTIF(牧师卡组!A:C,"# 2x ("&amp;K330&amp;") "&amp;A330)+COUNTIF(潜行者卡组!A:C,"# 2x ("&amp;K330&amp;") "&amp;A330)+COUNTIF(萨满祭司卡组!A:C,"# 2x ("&amp;K330&amp;") "&amp;A330)+COUNTIF(术士卡组!A:C,"# 2x ("&amp;K330&amp;") "&amp;A330)+COUNTIF(战士卡组!A:C,"# 2x ("&amp;K330&amp;") "&amp;A330)=0,COUNTIF(单卡排行!A:J,A330)=0),IF(AND(COUNTIF(德鲁伊卡组!A:C,"# 1x ("&amp;K330&amp;") "&amp;A330)+COUNTIF(猎人卡组!A:C,"# 1x ("&amp;K330&amp;") "&amp;A330)+COUNTIF(法师卡组!A:C,"# 1x ("&amp;K330&amp;") "&amp;A330)+COUNTIF(圣骑士卡组!A:C,"# 1x ("&amp;K330&amp;") "&amp;A330)+COUNTIF(牧师卡组!A:C,"# 1x ("&amp;K330&amp;") "&amp;A330)+COUNTIF(潜行者卡组!A:C,"# 1x ("&amp;K330&amp;") "&amp;A330)+COUNTIF(萨满祭司卡组!A:C,"# 1x ("&amp;K330&amp;") "&amp;A330)+COUNTIF(术士卡组!A:C,"# 1x ("&amp;K330&amp;") "&amp;A330)+COUNTIF(战士卡组!A:C,"# 1x ("&amp;K330&amp;") "&amp;A330)=0,COUNTIF(单卡排行!A:J,A330&amp;"★")=0),"",1),2)</f>
        <v>2</v>
      </c>
      <c r="E330" s="53" t="str">
        <f>IF(收藏进度!E330="","",收藏进度!E330)</f>
        <v>经典</v>
      </c>
      <c r="F330" s="53" t="str">
        <f>IF(收藏进度!F330="","",收藏进度!F330)</f>
        <v/>
      </c>
      <c r="G330" s="53" t="str">
        <f>IF(收藏进度!G330="","",收藏进度!G330)</f>
        <v>中立</v>
      </c>
      <c r="H330" s="53" t="str">
        <f>IF(收藏进度!H330="","",收藏进度!H330)</f>
        <v>稀有</v>
      </c>
      <c r="I330" s="53" t="str">
        <f>IF(收藏进度!I330="","",收藏进度!I330)</f>
        <v>随从</v>
      </c>
      <c r="J330" s="53" t="str">
        <f>IF(收藏进度!J330="","",收藏进度!J330)</f>
        <v>鱼人</v>
      </c>
      <c r="K330" s="53">
        <f>IF(收藏进度!K330="","",收藏进度!K330)</f>
        <v>3</v>
      </c>
      <c r="L330" s="53">
        <f>IF(收藏进度!L330="","",收藏进度!L330)</f>
        <v>2</v>
      </c>
      <c r="M330" s="53">
        <f>IF(收藏进度!M330="","",收藏进度!M330)</f>
        <v>3</v>
      </c>
      <c r="N330" s="54" t="str">
        <f>IF(收藏进度!N330="","",收藏进度!N330)</f>
        <v>战吼：使你的其他鱼人获得+2生命值。</v>
      </c>
    </row>
    <row r="331" spans="1:14" x14ac:dyDescent="0.15">
      <c r="A331" s="52" t="str">
        <f>IF(收藏进度!A331="","",收藏进度!A331)</f>
        <v>精神控制技师</v>
      </c>
      <c r="B331" s="52">
        <f>IF(收藏进度!B331="","",收藏进度!B331)</f>
        <v>2</v>
      </c>
      <c r="C331" s="52" t="str">
        <f t="shared" si="5"/>
        <v/>
      </c>
      <c r="D331" s="52">
        <f>IF(AND(COUNTIF(德鲁伊卡组!A:C,"# 2x ("&amp;K331&amp;") "&amp;A331)+COUNTIF(猎人卡组!A:C,"# 2x ("&amp;K331&amp;") "&amp;A331)+COUNTIF(法师卡组!A:C,"# 2x ("&amp;K331&amp;") "&amp;A331)+COUNTIF(圣骑士卡组!A:C,"# 2x ("&amp;K331&amp;") "&amp;A331)+COUNTIF(牧师卡组!A:C,"# 2x ("&amp;K331&amp;") "&amp;A331)+COUNTIF(潜行者卡组!A:C,"# 2x ("&amp;K331&amp;") "&amp;A331)+COUNTIF(萨满祭司卡组!A:C,"# 2x ("&amp;K331&amp;") "&amp;A331)+COUNTIF(术士卡组!A:C,"# 2x ("&amp;K331&amp;") "&amp;A331)+COUNTIF(战士卡组!A:C,"# 2x ("&amp;K331&amp;") "&amp;A331)=0,COUNTIF(单卡排行!A:J,A331)=0),IF(AND(COUNTIF(德鲁伊卡组!A:C,"# 1x ("&amp;K331&amp;") "&amp;A331)+COUNTIF(猎人卡组!A:C,"# 1x ("&amp;K331&amp;") "&amp;A331)+COUNTIF(法师卡组!A:C,"# 1x ("&amp;K331&amp;") "&amp;A331)+COUNTIF(圣骑士卡组!A:C,"# 1x ("&amp;K331&amp;") "&amp;A331)+COUNTIF(牧师卡组!A:C,"# 1x ("&amp;K331&amp;") "&amp;A331)+COUNTIF(潜行者卡组!A:C,"# 1x ("&amp;K331&amp;") "&amp;A331)+COUNTIF(萨满祭司卡组!A:C,"# 1x ("&amp;K331&amp;") "&amp;A331)+COUNTIF(术士卡组!A:C,"# 1x ("&amp;K331&amp;") "&amp;A331)+COUNTIF(战士卡组!A:C,"# 1x ("&amp;K331&amp;") "&amp;A331)=0,COUNTIF(单卡排行!A:J,A331&amp;"★")=0),"",1),2)</f>
        <v>2</v>
      </c>
      <c r="E331" s="53" t="str">
        <f>IF(收藏进度!E331="","",收藏进度!E331)</f>
        <v>经典</v>
      </c>
      <c r="F331" s="53" t="str">
        <f>IF(收藏进度!F331="","",收藏进度!F331)</f>
        <v/>
      </c>
      <c r="G331" s="53" t="str">
        <f>IF(收藏进度!G331="","",收藏进度!G331)</f>
        <v>中立</v>
      </c>
      <c r="H331" s="53" t="str">
        <f>IF(收藏进度!H331="","",收藏进度!H331)</f>
        <v>稀有</v>
      </c>
      <c r="I331" s="53" t="str">
        <f>IF(收藏进度!I331="","",收藏进度!I331)</f>
        <v>随从</v>
      </c>
      <c r="J331" s="53" t="str">
        <f>IF(收藏进度!J331="","",收藏进度!J331)</f>
        <v/>
      </c>
      <c r="K331" s="53">
        <f>IF(收藏进度!K331="","",收藏进度!K331)</f>
        <v>3</v>
      </c>
      <c r="L331" s="53">
        <f>IF(收藏进度!L331="","",收藏进度!L331)</f>
        <v>3</v>
      </c>
      <c r="M331" s="53">
        <f>IF(收藏进度!M331="","",收藏进度!M331)</f>
        <v>3</v>
      </c>
      <c r="N331" s="54" t="str">
        <f>IF(收藏进度!N331="","",收藏进度!N331)</f>
        <v>战吼：如果你的对手拥有4个或者更多随从，随机获得其中一个的控制权。</v>
      </c>
    </row>
    <row r="332" spans="1:14" x14ac:dyDescent="0.15">
      <c r="A332" s="52" t="str">
        <f>IF(收藏进度!A332="","",收藏进度!A332)</f>
        <v>任务达人</v>
      </c>
      <c r="B332" s="52">
        <f>IF(收藏进度!B332="","",收藏进度!B332)</f>
        <v>2</v>
      </c>
      <c r="C332" s="52" t="str">
        <f t="shared" si="5"/>
        <v/>
      </c>
      <c r="D332" s="52" t="str">
        <f>IF(AND(COUNTIF(德鲁伊卡组!A:C,"# 2x ("&amp;K332&amp;") "&amp;A332)+COUNTIF(猎人卡组!A:C,"# 2x ("&amp;K332&amp;") "&amp;A332)+COUNTIF(法师卡组!A:C,"# 2x ("&amp;K332&amp;") "&amp;A332)+COUNTIF(圣骑士卡组!A:C,"# 2x ("&amp;K332&amp;") "&amp;A332)+COUNTIF(牧师卡组!A:C,"# 2x ("&amp;K332&amp;") "&amp;A332)+COUNTIF(潜行者卡组!A:C,"# 2x ("&amp;K332&amp;") "&amp;A332)+COUNTIF(萨满祭司卡组!A:C,"# 2x ("&amp;K332&amp;") "&amp;A332)+COUNTIF(术士卡组!A:C,"# 2x ("&amp;K332&amp;") "&amp;A332)+COUNTIF(战士卡组!A:C,"# 2x ("&amp;K332&amp;") "&amp;A332)=0,COUNTIF(单卡排行!A:J,A332)=0),IF(AND(COUNTIF(德鲁伊卡组!A:C,"# 1x ("&amp;K332&amp;") "&amp;A332)+COUNTIF(猎人卡组!A:C,"# 1x ("&amp;K332&amp;") "&amp;A332)+COUNTIF(法师卡组!A:C,"# 1x ("&amp;K332&amp;") "&amp;A332)+COUNTIF(圣骑士卡组!A:C,"# 1x ("&amp;K332&amp;") "&amp;A332)+COUNTIF(牧师卡组!A:C,"# 1x ("&amp;K332&amp;") "&amp;A332)+COUNTIF(潜行者卡组!A:C,"# 1x ("&amp;K332&amp;") "&amp;A332)+COUNTIF(萨满祭司卡组!A:C,"# 1x ("&amp;K332&amp;") "&amp;A332)+COUNTIF(术士卡组!A:C,"# 1x ("&amp;K332&amp;") "&amp;A332)+COUNTIF(战士卡组!A:C,"# 1x ("&amp;K332&amp;") "&amp;A332)=0,COUNTIF(单卡排行!A:J,A332&amp;"★")=0),"",1),2)</f>
        <v/>
      </c>
      <c r="E332" s="53" t="str">
        <f>IF(收藏进度!E332="","",收藏进度!E332)</f>
        <v>经典</v>
      </c>
      <c r="F332" s="53" t="str">
        <f>IF(收藏进度!F332="","",收藏进度!F332)</f>
        <v/>
      </c>
      <c r="G332" s="53" t="str">
        <f>IF(收藏进度!G332="","",收藏进度!G332)</f>
        <v>中立</v>
      </c>
      <c r="H332" s="53" t="str">
        <f>IF(收藏进度!H332="","",收藏进度!H332)</f>
        <v>稀有</v>
      </c>
      <c r="I332" s="53" t="str">
        <f>IF(收藏进度!I332="","",收藏进度!I332)</f>
        <v>随从</v>
      </c>
      <c r="J332" s="53" t="str">
        <f>IF(收藏进度!J332="","",收藏进度!J332)</f>
        <v/>
      </c>
      <c r="K332" s="53">
        <f>IF(收藏进度!K332="","",收藏进度!K332)</f>
        <v>3</v>
      </c>
      <c r="L332" s="53">
        <f>IF(收藏进度!L332="","",收藏进度!L332)</f>
        <v>2</v>
      </c>
      <c r="M332" s="53">
        <f>IF(收藏进度!M332="","",收藏进度!M332)</f>
        <v>2</v>
      </c>
      <c r="N332" s="54" t="str">
        <f>IF(收藏进度!N332="","",收藏进度!N332)</f>
        <v>每当你使用一张牌时，便获得+1/+1。</v>
      </c>
    </row>
    <row r="333" spans="1:14" x14ac:dyDescent="0.15">
      <c r="A333" s="52" t="str">
        <f>IF(收藏进度!A333="","",收藏进度!A333)</f>
        <v>小鬼召唤师</v>
      </c>
      <c r="B333" s="52">
        <f>IF(收藏进度!B333="","",收藏进度!B333)</f>
        <v>2</v>
      </c>
      <c r="C333" s="52" t="str">
        <f t="shared" si="5"/>
        <v/>
      </c>
      <c r="D333" s="52" t="str">
        <f>IF(AND(COUNTIF(德鲁伊卡组!A:C,"# 2x ("&amp;K333&amp;") "&amp;A333)+COUNTIF(猎人卡组!A:C,"# 2x ("&amp;K333&amp;") "&amp;A333)+COUNTIF(法师卡组!A:C,"# 2x ("&amp;K333&amp;") "&amp;A333)+COUNTIF(圣骑士卡组!A:C,"# 2x ("&amp;K333&amp;") "&amp;A333)+COUNTIF(牧师卡组!A:C,"# 2x ("&amp;K333&amp;") "&amp;A333)+COUNTIF(潜行者卡组!A:C,"# 2x ("&amp;K333&amp;") "&amp;A333)+COUNTIF(萨满祭司卡组!A:C,"# 2x ("&amp;K333&amp;") "&amp;A333)+COUNTIF(术士卡组!A:C,"# 2x ("&amp;K333&amp;") "&amp;A333)+COUNTIF(战士卡组!A:C,"# 2x ("&amp;K333&amp;") "&amp;A333)=0,COUNTIF(单卡排行!A:J,A333)=0),IF(AND(COUNTIF(德鲁伊卡组!A:C,"# 1x ("&amp;K333&amp;") "&amp;A333)+COUNTIF(猎人卡组!A:C,"# 1x ("&amp;K333&amp;") "&amp;A333)+COUNTIF(法师卡组!A:C,"# 1x ("&amp;K333&amp;") "&amp;A333)+COUNTIF(圣骑士卡组!A:C,"# 1x ("&amp;K333&amp;") "&amp;A333)+COUNTIF(牧师卡组!A:C,"# 1x ("&amp;K333&amp;") "&amp;A333)+COUNTIF(潜行者卡组!A:C,"# 1x ("&amp;K333&amp;") "&amp;A333)+COUNTIF(萨满祭司卡组!A:C,"# 1x ("&amp;K333&amp;") "&amp;A333)+COUNTIF(术士卡组!A:C,"# 1x ("&amp;K333&amp;") "&amp;A333)+COUNTIF(战士卡组!A:C,"# 1x ("&amp;K333&amp;") "&amp;A333)=0,COUNTIF(单卡排行!A:J,A333&amp;"★")=0),"",1),2)</f>
        <v/>
      </c>
      <c r="E333" s="53" t="str">
        <f>IF(收藏进度!E333="","",收藏进度!E333)</f>
        <v>经典</v>
      </c>
      <c r="F333" s="53" t="str">
        <f>IF(收藏进度!F333="","",收藏进度!F333)</f>
        <v/>
      </c>
      <c r="G333" s="53" t="str">
        <f>IF(收藏进度!G333="","",收藏进度!G333)</f>
        <v>中立</v>
      </c>
      <c r="H333" s="53" t="str">
        <f>IF(收藏进度!H333="","",收藏进度!H333)</f>
        <v>稀有</v>
      </c>
      <c r="I333" s="53" t="str">
        <f>IF(收藏进度!I333="","",收藏进度!I333)</f>
        <v>随从</v>
      </c>
      <c r="J333" s="53" t="str">
        <f>IF(收藏进度!J333="","",收藏进度!J333)</f>
        <v/>
      </c>
      <c r="K333" s="53">
        <f>IF(收藏进度!K333="","",收藏进度!K333)</f>
        <v>3</v>
      </c>
      <c r="L333" s="53">
        <f>IF(收藏进度!L333="","",收藏进度!L333)</f>
        <v>1</v>
      </c>
      <c r="M333" s="53">
        <f>IF(收藏进度!M333="","",收藏进度!M333)</f>
        <v>5</v>
      </c>
      <c r="N333" s="54" t="str">
        <f>IF(收藏进度!N333="","",收藏进度!N333)</f>
        <v>在你的回合结束时，对该随从造成1点伤害，并召唤一个1/1的
小鬼。</v>
      </c>
    </row>
    <row r="334" spans="1:14" x14ac:dyDescent="0.15">
      <c r="A334" s="52" t="str">
        <f>IF(收藏进度!A334="","",收藏进度!A334)</f>
        <v>南海船长</v>
      </c>
      <c r="B334" s="52">
        <f>IF(收藏进度!B334="","",收藏进度!B334)</f>
        <v>2</v>
      </c>
      <c r="C334" s="52" t="str">
        <f t="shared" si="5"/>
        <v/>
      </c>
      <c r="D334" s="52">
        <f>IF(AND(COUNTIF(德鲁伊卡组!A:C,"# 2x ("&amp;K334&amp;") "&amp;A334)+COUNTIF(猎人卡组!A:C,"# 2x ("&amp;K334&amp;") "&amp;A334)+COUNTIF(法师卡组!A:C,"# 2x ("&amp;K334&amp;") "&amp;A334)+COUNTIF(圣骑士卡组!A:C,"# 2x ("&amp;K334&amp;") "&amp;A334)+COUNTIF(牧师卡组!A:C,"# 2x ("&amp;K334&amp;") "&amp;A334)+COUNTIF(潜行者卡组!A:C,"# 2x ("&amp;K334&amp;") "&amp;A334)+COUNTIF(萨满祭司卡组!A:C,"# 2x ("&amp;K334&amp;") "&amp;A334)+COUNTIF(术士卡组!A:C,"# 2x ("&amp;K334&amp;") "&amp;A334)+COUNTIF(战士卡组!A:C,"# 2x ("&amp;K334&amp;") "&amp;A334)=0,COUNTIF(单卡排行!A:J,A334)=0),IF(AND(COUNTIF(德鲁伊卡组!A:C,"# 1x ("&amp;K334&amp;") "&amp;A334)+COUNTIF(猎人卡组!A:C,"# 1x ("&amp;K334&amp;") "&amp;A334)+COUNTIF(法师卡组!A:C,"# 1x ("&amp;K334&amp;") "&amp;A334)+COUNTIF(圣骑士卡组!A:C,"# 1x ("&amp;K334&amp;") "&amp;A334)+COUNTIF(牧师卡组!A:C,"# 1x ("&amp;K334&amp;") "&amp;A334)+COUNTIF(潜行者卡组!A:C,"# 1x ("&amp;K334&amp;") "&amp;A334)+COUNTIF(萨满祭司卡组!A:C,"# 1x ("&amp;K334&amp;") "&amp;A334)+COUNTIF(术士卡组!A:C,"# 1x ("&amp;K334&amp;") "&amp;A334)+COUNTIF(战士卡组!A:C,"# 1x ("&amp;K334&amp;") "&amp;A334)=0,COUNTIF(单卡排行!A:J,A334&amp;"★")=0),"",1),2)</f>
        <v>2</v>
      </c>
      <c r="E334" s="53" t="str">
        <f>IF(收藏进度!E334="","",收藏进度!E334)</f>
        <v>经典</v>
      </c>
      <c r="F334" s="53" t="str">
        <f>IF(收藏进度!F334="","",收藏进度!F334)</f>
        <v/>
      </c>
      <c r="G334" s="53" t="str">
        <f>IF(收藏进度!G334="","",收藏进度!G334)</f>
        <v>中立</v>
      </c>
      <c r="H334" s="53" t="str">
        <f>IF(收藏进度!H334="","",收藏进度!H334)</f>
        <v>史诗</v>
      </c>
      <c r="I334" s="53" t="str">
        <f>IF(收藏进度!I334="","",收藏进度!I334)</f>
        <v>随从</v>
      </c>
      <c r="J334" s="53" t="str">
        <f>IF(收藏进度!J334="","",收藏进度!J334)</f>
        <v>海盗</v>
      </c>
      <c r="K334" s="53">
        <f>IF(收藏进度!K334="","",收藏进度!K334)</f>
        <v>3</v>
      </c>
      <c r="L334" s="53">
        <f>IF(收藏进度!L334="","",收藏进度!L334)</f>
        <v>3</v>
      </c>
      <c r="M334" s="53">
        <f>IF(收藏进度!M334="","",收藏进度!M334)</f>
        <v>3</v>
      </c>
      <c r="N334" s="54" t="str">
        <f>IF(收藏进度!N334="","",收藏进度!N334)</f>
        <v>你的其他海盗获得+1/+1。</v>
      </c>
    </row>
    <row r="335" spans="1:14" x14ac:dyDescent="0.15">
      <c r="A335" s="52" t="str">
        <f>IF(收藏进度!A335="","",收藏进度!A335)</f>
        <v>血骑士</v>
      </c>
      <c r="B335" s="52">
        <f>IF(收藏进度!B335="","",收藏进度!B335)</f>
        <v>2</v>
      </c>
      <c r="C335" s="52" t="str">
        <f t="shared" si="5"/>
        <v/>
      </c>
      <c r="D335" s="52" t="str">
        <f>IF(AND(COUNTIF(德鲁伊卡组!A:C,"# 2x ("&amp;K335&amp;") "&amp;A335)+COUNTIF(猎人卡组!A:C,"# 2x ("&amp;K335&amp;") "&amp;A335)+COUNTIF(法师卡组!A:C,"# 2x ("&amp;K335&amp;") "&amp;A335)+COUNTIF(圣骑士卡组!A:C,"# 2x ("&amp;K335&amp;") "&amp;A335)+COUNTIF(牧师卡组!A:C,"# 2x ("&amp;K335&amp;") "&amp;A335)+COUNTIF(潜行者卡组!A:C,"# 2x ("&amp;K335&amp;") "&amp;A335)+COUNTIF(萨满祭司卡组!A:C,"# 2x ("&amp;K335&amp;") "&amp;A335)+COUNTIF(术士卡组!A:C,"# 2x ("&amp;K335&amp;") "&amp;A335)+COUNTIF(战士卡组!A:C,"# 2x ("&amp;K335&amp;") "&amp;A335)=0,COUNTIF(单卡排行!A:J,A335)=0),IF(AND(COUNTIF(德鲁伊卡组!A:C,"# 1x ("&amp;K335&amp;") "&amp;A335)+COUNTIF(猎人卡组!A:C,"# 1x ("&amp;K335&amp;") "&amp;A335)+COUNTIF(法师卡组!A:C,"# 1x ("&amp;K335&amp;") "&amp;A335)+COUNTIF(圣骑士卡组!A:C,"# 1x ("&amp;K335&amp;") "&amp;A335)+COUNTIF(牧师卡组!A:C,"# 1x ("&amp;K335&amp;") "&amp;A335)+COUNTIF(潜行者卡组!A:C,"# 1x ("&amp;K335&amp;") "&amp;A335)+COUNTIF(萨满祭司卡组!A:C,"# 1x ("&amp;K335&amp;") "&amp;A335)+COUNTIF(术士卡组!A:C,"# 1x ("&amp;K335&amp;") "&amp;A335)+COUNTIF(战士卡组!A:C,"# 1x ("&amp;K335&amp;") "&amp;A335)=0,COUNTIF(单卡排行!A:J,A335&amp;"★")=0),"",1),2)</f>
        <v/>
      </c>
      <c r="E335" s="53" t="str">
        <f>IF(收藏进度!E335="","",收藏进度!E335)</f>
        <v>经典</v>
      </c>
      <c r="F335" s="53" t="str">
        <f>IF(收藏进度!F335="","",收藏进度!F335)</f>
        <v/>
      </c>
      <c r="G335" s="53" t="str">
        <f>IF(收藏进度!G335="","",收藏进度!G335)</f>
        <v>中立</v>
      </c>
      <c r="H335" s="53" t="str">
        <f>IF(收藏进度!H335="","",收藏进度!H335)</f>
        <v>史诗</v>
      </c>
      <c r="I335" s="53" t="str">
        <f>IF(收藏进度!I335="","",收藏进度!I335)</f>
        <v>随从</v>
      </c>
      <c r="J335" s="53" t="str">
        <f>IF(收藏进度!J335="","",收藏进度!J335)</f>
        <v/>
      </c>
      <c r="K335" s="53">
        <f>IF(收藏进度!K335="","",收藏进度!K335)</f>
        <v>3</v>
      </c>
      <c r="L335" s="53">
        <f>IF(收藏进度!L335="","",收藏进度!L335)</f>
        <v>3</v>
      </c>
      <c r="M335" s="53">
        <f>IF(收藏进度!M335="","",收藏进度!M335)</f>
        <v>3</v>
      </c>
      <c r="N335" s="54" t="str">
        <f>IF(收藏进度!N335="","",收藏进度!N335)</f>
        <v>战吼：所有随从失去圣盾。每有一个随从失去圣盾，便获得+3/+3。</v>
      </c>
    </row>
    <row r="336" spans="1:14" x14ac:dyDescent="0.15">
      <c r="A336" s="52" t="str">
        <f>IF(收藏进度!A336="","",收藏进度!A336)</f>
        <v>鱼人领军</v>
      </c>
      <c r="B336" s="52">
        <f>IF(收藏进度!B336="","",收藏进度!B336)</f>
        <v>1</v>
      </c>
      <c r="C336" s="52">
        <f t="shared" si="5"/>
        <v>1</v>
      </c>
      <c r="D336" s="52">
        <f>IF(AND(COUNTIF(德鲁伊卡组!A:C,"# 2x ("&amp;K336&amp;") "&amp;A336)+COUNTIF(猎人卡组!A:C,"# 2x ("&amp;K336&amp;") "&amp;A336)+COUNTIF(法师卡组!A:C,"# 2x ("&amp;K336&amp;") "&amp;A336)+COUNTIF(圣骑士卡组!A:C,"# 2x ("&amp;K336&amp;") "&amp;A336)+COUNTIF(牧师卡组!A:C,"# 2x ("&amp;K336&amp;") "&amp;A336)+COUNTIF(潜行者卡组!A:C,"# 2x ("&amp;K336&amp;") "&amp;A336)+COUNTIF(萨满祭司卡组!A:C,"# 2x ("&amp;K336&amp;") "&amp;A336)+COUNTIF(术士卡组!A:C,"# 2x ("&amp;K336&amp;") "&amp;A336)+COUNTIF(战士卡组!A:C,"# 2x ("&amp;K336&amp;") "&amp;A336)=0,COUNTIF(单卡排行!A:J,A336)=0),IF(AND(COUNTIF(德鲁伊卡组!A:C,"# 1x ("&amp;K336&amp;") "&amp;A336)+COUNTIF(猎人卡组!A:C,"# 1x ("&amp;K336&amp;") "&amp;A336)+COUNTIF(法师卡组!A:C,"# 1x ("&amp;K336&amp;") "&amp;A336)+COUNTIF(圣骑士卡组!A:C,"# 1x ("&amp;K336&amp;") "&amp;A336)+COUNTIF(牧师卡组!A:C,"# 1x ("&amp;K336&amp;") "&amp;A336)+COUNTIF(潜行者卡组!A:C,"# 1x ("&amp;K336&amp;") "&amp;A336)+COUNTIF(萨满祭司卡组!A:C,"# 1x ("&amp;K336&amp;") "&amp;A336)+COUNTIF(术士卡组!A:C,"# 1x ("&amp;K336&amp;") "&amp;A336)+COUNTIF(战士卡组!A:C,"# 1x ("&amp;K336&amp;") "&amp;A336)=0,COUNTIF(单卡排行!A:J,A336&amp;"★")=0),"",1),2)</f>
        <v>2</v>
      </c>
      <c r="E336" s="53" t="str">
        <f>IF(收藏进度!E336="","",收藏进度!E336)</f>
        <v>经典</v>
      </c>
      <c r="F336" s="53" t="str">
        <f>IF(收藏进度!F336="","",收藏进度!F336)</f>
        <v/>
      </c>
      <c r="G336" s="53" t="str">
        <f>IF(收藏进度!G336="","",收藏进度!G336)</f>
        <v>中立</v>
      </c>
      <c r="H336" s="53" t="str">
        <f>IF(收藏进度!H336="","",收藏进度!H336)</f>
        <v>史诗</v>
      </c>
      <c r="I336" s="53" t="str">
        <f>IF(收藏进度!I336="","",收藏进度!I336)</f>
        <v>随从</v>
      </c>
      <c r="J336" s="53" t="str">
        <f>IF(收藏进度!J336="","",收藏进度!J336)</f>
        <v>鱼人</v>
      </c>
      <c r="K336" s="53">
        <f>IF(收藏进度!K336="","",收藏进度!K336)</f>
        <v>3</v>
      </c>
      <c r="L336" s="53">
        <f>IF(收藏进度!L336="","",收藏进度!L336)</f>
        <v>3</v>
      </c>
      <c r="M336" s="53">
        <f>IF(收藏进度!M336="","",收藏进度!M336)</f>
        <v>3</v>
      </c>
      <c r="N336" s="54" t="str">
        <f>IF(收藏进度!N336="","",收藏进度!N336)</f>
        <v>你的其他鱼人获得+2攻击力。</v>
      </c>
    </row>
    <row r="337" spans="1:14" x14ac:dyDescent="0.15">
      <c r="A337" s="52" t="str">
        <f>IF(收藏进度!A337="","",收藏进度!A337)</f>
        <v>工匠大师欧沃斯巴克</v>
      </c>
      <c r="B337" s="52">
        <f>IF(收藏进度!B337="","",收藏进度!B337)</f>
        <v>1</v>
      </c>
      <c r="C337" s="52" t="str">
        <f t="shared" si="5"/>
        <v/>
      </c>
      <c r="D337" s="52" t="str">
        <f>IF(AND(COUNTIF(德鲁伊卡组!A:C,"# 2x ("&amp;K337&amp;") "&amp;A337)+COUNTIF(猎人卡组!A:C,"# 2x ("&amp;K337&amp;") "&amp;A337)+COUNTIF(法师卡组!A:C,"# 2x ("&amp;K337&amp;") "&amp;A337)+COUNTIF(圣骑士卡组!A:C,"# 2x ("&amp;K337&amp;") "&amp;A337)+COUNTIF(牧师卡组!A:C,"# 2x ("&amp;K337&amp;") "&amp;A337)+COUNTIF(潜行者卡组!A:C,"# 2x ("&amp;K337&amp;") "&amp;A337)+COUNTIF(萨满祭司卡组!A:C,"# 2x ("&amp;K337&amp;") "&amp;A337)+COUNTIF(术士卡组!A:C,"# 2x ("&amp;K337&amp;") "&amp;A337)+COUNTIF(战士卡组!A:C,"# 2x ("&amp;K337&amp;") "&amp;A337)=0,COUNTIF(单卡排行!A:J,A337)=0),IF(AND(COUNTIF(德鲁伊卡组!A:C,"# 1x ("&amp;K337&amp;") "&amp;A337)+COUNTIF(猎人卡组!A:C,"# 1x ("&amp;K337&amp;") "&amp;A337)+COUNTIF(法师卡组!A:C,"# 1x ("&amp;K337&amp;") "&amp;A337)+COUNTIF(圣骑士卡组!A:C,"# 1x ("&amp;K337&amp;") "&amp;A337)+COUNTIF(牧师卡组!A:C,"# 1x ("&amp;K337&amp;") "&amp;A337)+COUNTIF(潜行者卡组!A:C,"# 1x ("&amp;K337&amp;") "&amp;A337)+COUNTIF(萨满祭司卡组!A:C,"# 1x ("&amp;K337&amp;") "&amp;A337)+COUNTIF(术士卡组!A:C,"# 1x ("&amp;K337&amp;") "&amp;A337)+COUNTIF(战士卡组!A:C,"# 1x ("&amp;K337&amp;") "&amp;A337)=0,COUNTIF(单卡排行!A:J,A337&amp;"★")=0),"",1),2)</f>
        <v/>
      </c>
      <c r="E337" s="53" t="str">
        <f>IF(收藏进度!E337="","",收藏进度!E337)</f>
        <v>经典</v>
      </c>
      <c r="F337" s="53" t="str">
        <f>IF(收藏进度!F337="","",收藏进度!F337)</f>
        <v/>
      </c>
      <c r="G337" s="53" t="str">
        <f>IF(收藏进度!G337="","",收藏进度!G337)</f>
        <v>中立</v>
      </c>
      <c r="H337" s="53" t="str">
        <f>IF(收藏进度!H337="","",收藏进度!H337)</f>
        <v>传说</v>
      </c>
      <c r="I337" s="53" t="str">
        <f>IF(收藏进度!I337="","",收藏进度!I337)</f>
        <v>随从</v>
      </c>
      <c r="J337" s="53" t="str">
        <f>IF(收藏进度!J337="","",收藏进度!J337)</f>
        <v/>
      </c>
      <c r="K337" s="53">
        <f>IF(收藏进度!K337="","",收藏进度!K337)</f>
        <v>3</v>
      </c>
      <c r="L337" s="53">
        <f>IF(收藏进度!L337="","",收藏进度!L337)</f>
        <v>3</v>
      </c>
      <c r="M337" s="53">
        <f>IF(收藏进度!M337="","",收藏进度!M337)</f>
        <v>3</v>
      </c>
      <c r="N337" s="54" t="str">
        <f>IF(收藏进度!N337="","",收藏进度!N337)</f>
        <v>战吼：
使另一个随机随从变形成为一个5/5的恐龙或一个1/1的松鼠。</v>
      </c>
    </row>
    <row r="338" spans="1:14" x14ac:dyDescent="0.15">
      <c r="A338" s="52" t="str">
        <f>IF(收藏进度!A338="","",收藏进度!A338)</f>
        <v>穆克拉</v>
      </c>
      <c r="B338" s="52">
        <f>IF(收藏进度!B338="","",收藏进度!B338)</f>
        <v>0</v>
      </c>
      <c r="C338" s="52" t="str">
        <f t="shared" si="5"/>
        <v/>
      </c>
      <c r="D338" s="52" t="str">
        <f>IF(AND(COUNTIF(德鲁伊卡组!A:C,"# 2x ("&amp;K338&amp;") "&amp;A338)+COUNTIF(猎人卡组!A:C,"# 2x ("&amp;K338&amp;") "&amp;A338)+COUNTIF(法师卡组!A:C,"# 2x ("&amp;K338&amp;") "&amp;A338)+COUNTIF(圣骑士卡组!A:C,"# 2x ("&amp;K338&amp;") "&amp;A338)+COUNTIF(牧师卡组!A:C,"# 2x ("&amp;K338&amp;") "&amp;A338)+COUNTIF(潜行者卡组!A:C,"# 2x ("&amp;K338&amp;") "&amp;A338)+COUNTIF(萨满祭司卡组!A:C,"# 2x ("&amp;K338&amp;") "&amp;A338)+COUNTIF(术士卡组!A:C,"# 2x ("&amp;K338&amp;") "&amp;A338)+COUNTIF(战士卡组!A:C,"# 2x ("&amp;K338&amp;") "&amp;A338)=0,COUNTIF(单卡排行!A:J,A338)=0),IF(AND(COUNTIF(德鲁伊卡组!A:C,"# 1x ("&amp;K338&amp;") "&amp;A338)+COUNTIF(猎人卡组!A:C,"# 1x ("&amp;K338&amp;") "&amp;A338)+COUNTIF(法师卡组!A:C,"# 1x ("&amp;K338&amp;") "&amp;A338)+COUNTIF(圣骑士卡组!A:C,"# 1x ("&amp;K338&amp;") "&amp;A338)+COUNTIF(牧师卡组!A:C,"# 1x ("&amp;K338&amp;") "&amp;A338)+COUNTIF(潜行者卡组!A:C,"# 1x ("&amp;K338&amp;") "&amp;A338)+COUNTIF(萨满祭司卡组!A:C,"# 1x ("&amp;K338&amp;") "&amp;A338)+COUNTIF(术士卡组!A:C,"# 1x ("&amp;K338&amp;") "&amp;A338)+COUNTIF(战士卡组!A:C,"# 1x ("&amp;K338&amp;") "&amp;A338)=0,COUNTIF(单卡排行!A:J,A338&amp;"★")=0),"",1),2)</f>
        <v/>
      </c>
      <c r="E338" s="53" t="str">
        <f>IF(收藏进度!E338="","",收藏进度!E338)</f>
        <v>经典</v>
      </c>
      <c r="F338" s="53" t="str">
        <f>IF(收藏进度!F338="","",收藏进度!F338)</f>
        <v/>
      </c>
      <c r="G338" s="53" t="str">
        <f>IF(收藏进度!G338="","",收藏进度!G338)</f>
        <v>中立</v>
      </c>
      <c r="H338" s="53" t="str">
        <f>IF(收藏进度!H338="","",收藏进度!H338)</f>
        <v>传说</v>
      </c>
      <c r="I338" s="53" t="str">
        <f>IF(收藏进度!I338="","",收藏进度!I338)</f>
        <v>随从</v>
      </c>
      <c r="J338" s="53" t="str">
        <f>IF(收藏进度!J338="","",收藏进度!J338)</f>
        <v>野兽</v>
      </c>
      <c r="K338" s="53">
        <f>IF(收藏进度!K338="","",收藏进度!K338)</f>
        <v>3</v>
      </c>
      <c r="L338" s="53">
        <f>IF(收藏进度!L338="","",收藏进度!L338)</f>
        <v>5</v>
      </c>
      <c r="M338" s="53">
        <f>IF(收藏进度!M338="","",收藏进度!M338)</f>
        <v>5</v>
      </c>
      <c r="N338" s="54" t="str">
        <f>IF(收藏进度!N338="","",收藏进度!N338)</f>
        <v>战吼：使你的对手获得两个香蕉。</v>
      </c>
    </row>
    <row r="339" spans="1:14" x14ac:dyDescent="0.15">
      <c r="A339" s="52" t="str">
        <f>IF(收藏进度!A339="","",收藏进度!A339)</f>
        <v>黑铁矮人</v>
      </c>
      <c r="B339" s="52">
        <f>IF(收藏进度!B339="","",收藏进度!B339)</f>
        <v>2</v>
      </c>
      <c r="C339" s="52" t="str">
        <f t="shared" si="5"/>
        <v/>
      </c>
      <c r="D339" s="52">
        <f>IF(AND(COUNTIF(德鲁伊卡组!A:C,"# 2x ("&amp;K339&amp;") "&amp;A339)+COUNTIF(猎人卡组!A:C,"# 2x ("&amp;K339&amp;") "&amp;A339)+COUNTIF(法师卡组!A:C,"# 2x ("&amp;K339&amp;") "&amp;A339)+COUNTIF(圣骑士卡组!A:C,"# 2x ("&amp;K339&amp;") "&amp;A339)+COUNTIF(牧师卡组!A:C,"# 2x ("&amp;K339&amp;") "&amp;A339)+COUNTIF(潜行者卡组!A:C,"# 2x ("&amp;K339&amp;") "&amp;A339)+COUNTIF(萨满祭司卡组!A:C,"# 2x ("&amp;K339&amp;") "&amp;A339)+COUNTIF(术士卡组!A:C,"# 2x ("&amp;K339&amp;") "&amp;A339)+COUNTIF(战士卡组!A:C,"# 2x ("&amp;K339&amp;") "&amp;A339)=0,COUNTIF(单卡排行!A:J,A339)=0),IF(AND(COUNTIF(德鲁伊卡组!A:C,"# 1x ("&amp;K339&amp;") "&amp;A339)+COUNTIF(猎人卡组!A:C,"# 1x ("&amp;K339&amp;") "&amp;A339)+COUNTIF(法师卡组!A:C,"# 1x ("&amp;K339&amp;") "&amp;A339)+COUNTIF(圣骑士卡组!A:C,"# 1x ("&amp;K339&amp;") "&amp;A339)+COUNTIF(牧师卡组!A:C,"# 1x ("&amp;K339&amp;") "&amp;A339)+COUNTIF(潜行者卡组!A:C,"# 1x ("&amp;K339&amp;") "&amp;A339)+COUNTIF(萨满祭司卡组!A:C,"# 1x ("&amp;K339&amp;") "&amp;A339)+COUNTIF(术士卡组!A:C,"# 1x ("&amp;K339&amp;") "&amp;A339)+COUNTIF(战士卡组!A:C,"# 1x ("&amp;K339&amp;") "&amp;A339)=0,COUNTIF(单卡排行!A:J,A339&amp;"★")=0),"",1),2)</f>
        <v>2</v>
      </c>
      <c r="E339" s="53" t="str">
        <f>IF(收藏进度!E339="","",收藏进度!E339)</f>
        <v>经典</v>
      </c>
      <c r="F339" s="53" t="str">
        <f>IF(收藏进度!F339="","",收藏进度!F339)</f>
        <v/>
      </c>
      <c r="G339" s="53" t="str">
        <f>IF(收藏进度!G339="","",收藏进度!G339)</f>
        <v>中立</v>
      </c>
      <c r="H339" s="53" t="str">
        <f>IF(收藏进度!H339="","",收藏进度!H339)</f>
        <v>普通</v>
      </c>
      <c r="I339" s="53" t="str">
        <f>IF(收藏进度!I339="","",收藏进度!I339)</f>
        <v>随从</v>
      </c>
      <c r="J339" s="53" t="str">
        <f>IF(收藏进度!J339="","",收藏进度!J339)</f>
        <v/>
      </c>
      <c r="K339" s="53">
        <f>IF(收藏进度!K339="","",收藏进度!K339)</f>
        <v>4</v>
      </c>
      <c r="L339" s="53">
        <f>IF(收藏进度!L339="","",收藏进度!L339)</f>
        <v>4</v>
      </c>
      <c r="M339" s="53">
        <f>IF(收藏进度!M339="","",收藏进度!M339)</f>
        <v>4</v>
      </c>
      <c r="N339" s="54" t="str">
        <f>IF(收藏进度!N339="","",收藏进度!N339)</f>
        <v>战吼：
本回合中，使一个随从获得+2攻击力。</v>
      </c>
    </row>
    <row r="340" spans="1:14" x14ac:dyDescent="0.15">
      <c r="A340" s="52" t="str">
        <f>IF(收藏进度!A340="","",收藏进度!A340)</f>
        <v>恐怖海盗</v>
      </c>
      <c r="B340" s="52">
        <f>IF(收藏进度!B340="","",收藏进度!B340)</f>
        <v>2</v>
      </c>
      <c r="C340" s="52" t="str">
        <f t="shared" si="5"/>
        <v/>
      </c>
      <c r="D340" s="52">
        <f>IF(AND(COUNTIF(德鲁伊卡组!A:C,"# 2x ("&amp;K340&amp;") "&amp;A340)+COUNTIF(猎人卡组!A:C,"# 2x ("&amp;K340&amp;") "&amp;A340)+COUNTIF(法师卡组!A:C,"# 2x ("&amp;K340&amp;") "&amp;A340)+COUNTIF(圣骑士卡组!A:C,"# 2x ("&amp;K340&amp;") "&amp;A340)+COUNTIF(牧师卡组!A:C,"# 2x ("&amp;K340&amp;") "&amp;A340)+COUNTIF(潜行者卡组!A:C,"# 2x ("&amp;K340&amp;") "&amp;A340)+COUNTIF(萨满祭司卡组!A:C,"# 2x ("&amp;K340&amp;") "&amp;A340)+COUNTIF(术士卡组!A:C,"# 2x ("&amp;K340&amp;") "&amp;A340)+COUNTIF(战士卡组!A:C,"# 2x ("&amp;K340&amp;") "&amp;A340)=0,COUNTIF(单卡排行!A:J,A340)=0),IF(AND(COUNTIF(德鲁伊卡组!A:C,"# 1x ("&amp;K340&amp;") "&amp;A340)+COUNTIF(猎人卡组!A:C,"# 1x ("&amp;K340&amp;") "&amp;A340)+COUNTIF(法师卡组!A:C,"# 1x ("&amp;K340&amp;") "&amp;A340)+COUNTIF(圣骑士卡组!A:C,"# 1x ("&amp;K340&amp;") "&amp;A340)+COUNTIF(牧师卡组!A:C,"# 1x ("&amp;K340&amp;") "&amp;A340)+COUNTIF(潜行者卡组!A:C,"# 1x ("&amp;K340&amp;") "&amp;A340)+COUNTIF(萨满祭司卡组!A:C,"# 1x ("&amp;K340&amp;") "&amp;A340)+COUNTIF(术士卡组!A:C,"# 1x ("&amp;K340&amp;") "&amp;A340)+COUNTIF(战士卡组!A:C,"# 1x ("&amp;K340&amp;") "&amp;A340)=0,COUNTIF(单卡排行!A:J,A340&amp;"★")=0),"",1),2)</f>
        <v>2</v>
      </c>
      <c r="E340" s="53" t="str">
        <f>IF(收藏进度!E340="","",收藏进度!E340)</f>
        <v>经典</v>
      </c>
      <c r="F340" s="53" t="str">
        <f>IF(收藏进度!F340="","",收藏进度!F340)</f>
        <v/>
      </c>
      <c r="G340" s="53" t="str">
        <f>IF(收藏进度!G340="","",收藏进度!G340)</f>
        <v>中立</v>
      </c>
      <c r="H340" s="53" t="str">
        <f>IF(收藏进度!H340="","",收藏进度!H340)</f>
        <v>普通</v>
      </c>
      <c r="I340" s="53" t="str">
        <f>IF(收藏进度!I340="","",收藏进度!I340)</f>
        <v>随从</v>
      </c>
      <c r="J340" s="53" t="str">
        <f>IF(收藏进度!J340="","",收藏进度!J340)</f>
        <v>海盗</v>
      </c>
      <c r="K340" s="53">
        <f>IF(收藏进度!K340="","",收藏进度!K340)</f>
        <v>4</v>
      </c>
      <c r="L340" s="53">
        <f>IF(收藏进度!L340="","",收藏进度!L340)</f>
        <v>3</v>
      </c>
      <c r="M340" s="53">
        <f>IF(收藏进度!M340="","",收藏进度!M340)</f>
        <v>3</v>
      </c>
      <c r="N340" s="54" t="str">
        <f>IF(收藏进度!N340="","",收藏进度!N340)</f>
        <v>嘲讽
你的武器每有1点攻击力，该牌的法力值消耗便减少（1）点。</v>
      </c>
    </row>
    <row r="341" spans="1:14" x14ac:dyDescent="0.15">
      <c r="A341" s="52" t="str">
        <f>IF(收藏进度!A341="","",收藏进度!A341)</f>
        <v>魔古山守望者</v>
      </c>
      <c r="B341" s="52">
        <f>IF(收藏进度!B341="","",收藏进度!B341)</f>
        <v>2</v>
      </c>
      <c r="C341" s="52" t="str">
        <f t="shared" si="5"/>
        <v/>
      </c>
      <c r="D341" s="52" t="str">
        <f>IF(AND(COUNTIF(德鲁伊卡组!A:C,"# 2x ("&amp;K341&amp;") "&amp;A341)+COUNTIF(猎人卡组!A:C,"# 2x ("&amp;K341&amp;") "&amp;A341)+COUNTIF(法师卡组!A:C,"# 2x ("&amp;K341&amp;") "&amp;A341)+COUNTIF(圣骑士卡组!A:C,"# 2x ("&amp;K341&amp;") "&amp;A341)+COUNTIF(牧师卡组!A:C,"# 2x ("&amp;K341&amp;") "&amp;A341)+COUNTIF(潜行者卡组!A:C,"# 2x ("&amp;K341&amp;") "&amp;A341)+COUNTIF(萨满祭司卡组!A:C,"# 2x ("&amp;K341&amp;") "&amp;A341)+COUNTIF(术士卡组!A:C,"# 2x ("&amp;K341&amp;") "&amp;A341)+COUNTIF(战士卡组!A:C,"# 2x ("&amp;K341&amp;") "&amp;A341)=0,COUNTIF(单卡排行!A:J,A341)=0),IF(AND(COUNTIF(德鲁伊卡组!A:C,"# 1x ("&amp;K341&amp;") "&amp;A341)+COUNTIF(猎人卡组!A:C,"# 1x ("&amp;K341&amp;") "&amp;A341)+COUNTIF(法师卡组!A:C,"# 1x ("&amp;K341&amp;") "&amp;A341)+COUNTIF(圣骑士卡组!A:C,"# 1x ("&amp;K341&amp;") "&amp;A341)+COUNTIF(牧师卡组!A:C,"# 1x ("&amp;K341&amp;") "&amp;A341)+COUNTIF(潜行者卡组!A:C,"# 1x ("&amp;K341&amp;") "&amp;A341)+COUNTIF(萨满祭司卡组!A:C,"# 1x ("&amp;K341&amp;") "&amp;A341)+COUNTIF(术士卡组!A:C,"# 1x ("&amp;K341&amp;") "&amp;A341)+COUNTIF(战士卡组!A:C,"# 1x ("&amp;K341&amp;") "&amp;A341)=0,COUNTIF(单卡排行!A:J,A341&amp;"★")=0),"",1),2)</f>
        <v/>
      </c>
      <c r="E341" s="53" t="str">
        <f>IF(收藏进度!E341="","",收藏进度!E341)</f>
        <v>经典</v>
      </c>
      <c r="F341" s="53" t="str">
        <f>IF(收藏进度!F341="","",收藏进度!F341)</f>
        <v/>
      </c>
      <c r="G341" s="53" t="str">
        <f>IF(收藏进度!G341="","",收藏进度!G341)</f>
        <v>中立</v>
      </c>
      <c r="H341" s="53" t="str">
        <f>IF(收藏进度!H341="","",收藏进度!H341)</f>
        <v>普通</v>
      </c>
      <c r="I341" s="53" t="str">
        <f>IF(收藏进度!I341="","",收藏进度!I341)</f>
        <v>随从</v>
      </c>
      <c r="J341" s="53" t="str">
        <f>IF(收藏进度!J341="","",收藏进度!J341)</f>
        <v/>
      </c>
      <c r="K341" s="53">
        <f>IF(收藏进度!K341="","",收藏进度!K341)</f>
        <v>4</v>
      </c>
      <c r="L341" s="53">
        <f>IF(收藏进度!L341="","",收藏进度!L341)</f>
        <v>1</v>
      </c>
      <c r="M341" s="53">
        <f>IF(收藏进度!M341="","",收藏进度!M341)</f>
        <v>7</v>
      </c>
      <c r="N341" s="54" t="str">
        <f>IF(收藏进度!N341="","",收藏进度!N341)</f>
        <v>嘲讽</v>
      </c>
    </row>
    <row r="342" spans="1:14" x14ac:dyDescent="0.15">
      <c r="A342" s="52" t="str">
        <f>IF(收藏进度!A342="","",收藏进度!A342)</f>
        <v>年迈的酒仙</v>
      </c>
      <c r="B342" s="52">
        <f>IF(收藏进度!B342="","",收藏进度!B342)</f>
        <v>2</v>
      </c>
      <c r="C342" s="52" t="str">
        <f t="shared" si="5"/>
        <v/>
      </c>
      <c r="D342" s="52" t="str">
        <f>IF(AND(COUNTIF(德鲁伊卡组!A:C,"# 2x ("&amp;K342&amp;") "&amp;A342)+COUNTIF(猎人卡组!A:C,"# 2x ("&amp;K342&amp;") "&amp;A342)+COUNTIF(法师卡组!A:C,"# 2x ("&amp;K342&amp;") "&amp;A342)+COUNTIF(圣骑士卡组!A:C,"# 2x ("&amp;K342&amp;") "&amp;A342)+COUNTIF(牧师卡组!A:C,"# 2x ("&amp;K342&amp;") "&amp;A342)+COUNTIF(潜行者卡组!A:C,"# 2x ("&amp;K342&amp;") "&amp;A342)+COUNTIF(萨满祭司卡组!A:C,"# 2x ("&amp;K342&amp;") "&amp;A342)+COUNTIF(术士卡组!A:C,"# 2x ("&amp;K342&amp;") "&amp;A342)+COUNTIF(战士卡组!A:C,"# 2x ("&amp;K342&amp;") "&amp;A342)=0,COUNTIF(单卡排行!A:J,A342)=0),IF(AND(COUNTIF(德鲁伊卡组!A:C,"# 1x ("&amp;K342&amp;") "&amp;A342)+COUNTIF(猎人卡组!A:C,"# 1x ("&amp;K342&amp;") "&amp;A342)+COUNTIF(法师卡组!A:C,"# 1x ("&amp;K342&amp;") "&amp;A342)+COUNTIF(圣骑士卡组!A:C,"# 1x ("&amp;K342&amp;") "&amp;A342)+COUNTIF(牧师卡组!A:C,"# 1x ("&amp;K342&amp;") "&amp;A342)+COUNTIF(潜行者卡组!A:C,"# 1x ("&amp;K342&amp;") "&amp;A342)+COUNTIF(萨满祭司卡组!A:C,"# 1x ("&amp;K342&amp;") "&amp;A342)+COUNTIF(术士卡组!A:C,"# 1x ("&amp;K342&amp;") "&amp;A342)+COUNTIF(战士卡组!A:C,"# 1x ("&amp;K342&amp;") "&amp;A342)=0,COUNTIF(单卡排行!A:J,A342&amp;"★")=0),"",1),2)</f>
        <v/>
      </c>
      <c r="E342" s="53" t="str">
        <f>IF(收藏进度!E342="","",收藏进度!E342)</f>
        <v>经典</v>
      </c>
      <c r="F342" s="53" t="str">
        <f>IF(收藏进度!F342="","",收藏进度!F342)</f>
        <v/>
      </c>
      <c r="G342" s="53" t="str">
        <f>IF(收藏进度!G342="","",收藏进度!G342)</f>
        <v>中立</v>
      </c>
      <c r="H342" s="53" t="str">
        <f>IF(收藏进度!H342="","",收藏进度!H342)</f>
        <v>普通</v>
      </c>
      <c r="I342" s="53" t="str">
        <f>IF(收藏进度!I342="","",收藏进度!I342)</f>
        <v>随从</v>
      </c>
      <c r="J342" s="53" t="str">
        <f>IF(收藏进度!J342="","",收藏进度!J342)</f>
        <v/>
      </c>
      <c r="K342" s="53">
        <f>IF(收藏进度!K342="","",收藏进度!K342)</f>
        <v>4</v>
      </c>
      <c r="L342" s="53">
        <f>IF(收藏进度!L342="","",收藏进度!L342)</f>
        <v>5</v>
      </c>
      <c r="M342" s="53">
        <f>IF(收藏进度!M342="","",收藏进度!M342)</f>
        <v>4</v>
      </c>
      <c r="N342" s="54" t="str">
        <f>IF(收藏进度!N342="","",收藏进度!N342)</f>
        <v>战吼：使一个友方随从从战场上移回你的手牌。</v>
      </c>
    </row>
    <row r="343" spans="1:14" x14ac:dyDescent="0.15">
      <c r="A343" s="52" t="str">
        <f>IF(收藏进度!A343="","",收藏进度!A343)</f>
        <v>破法者</v>
      </c>
      <c r="B343" s="52">
        <f>IF(收藏进度!B343="","",收藏进度!B343)</f>
        <v>4</v>
      </c>
      <c r="C343" s="52" t="str">
        <f t="shared" si="5"/>
        <v/>
      </c>
      <c r="D343" s="52">
        <f>IF(AND(COUNTIF(德鲁伊卡组!A:C,"# 2x ("&amp;K343&amp;") "&amp;A343)+COUNTIF(猎人卡组!A:C,"# 2x ("&amp;K343&amp;") "&amp;A343)+COUNTIF(法师卡组!A:C,"# 2x ("&amp;K343&amp;") "&amp;A343)+COUNTIF(圣骑士卡组!A:C,"# 2x ("&amp;K343&amp;") "&amp;A343)+COUNTIF(牧师卡组!A:C,"# 2x ("&amp;K343&amp;") "&amp;A343)+COUNTIF(潜行者卡组!A:C,"# 2x ("&amp;K343&amp;") "&amp;A343)+COUNTIF(萨满祭司卡组!A:C,"# 2x ("&amp;K343&amp;") "&amp;A343)+COUNTIF(术士卡组!A:C,"# 2x ("&amp;K343&amp;") "&amp;A343)+COUNTIF(战士卡组!A:C,"# 2x ("&amp;K343&amp;") "&amp;A343)=0,COUNTIF(单卡排行!A:J,A343)=0),IF(AND(COUNTIF(德鲁伊卡组!A:C,"# 1x ("&amp;K343&amp;") "&amp;A343)+COUNTIF(猎人卡组!A:C,"# 1x ("&amp;K343&amp;") "&amp;A343)+COUNTIF(法师卡组!A:C,"# 1x ("&amp;K343&amp;") "&amp;A343)+COUNTIF(圣骑士卡组!A:C,"# 1x ("&amp;K343&amp;") "&amp;A343)+COUNTIF(牧师卡组!A:C,"# 1x ("&amp;K343&amp;") "&amp;A343)+COUNTIF(潜行者卡组!A:C,"# 1x ("&amp;K343&amp;") "&amp;A343)+COUNTIF(萨满祭司卡组!A:C,"# 1x ("&amp;K343&amp;") "&amp;A343)+COUNTIF(术士卡组!A:C,"# 1x ("&amp;K343&amp;") "&amp;A343)+COUNTIF(战士卡组!A:C,"# 1x ("&amp;K343&amp;") "&amp;A343)=0,COUNTIF(单卡排行!A:J,A343&amp;"★")=0),"",1),2)</f>
        <v>2</v>
      </c>
      <c r="E343" s="53" t="str">
        <f>IF(收藏进度!E343="","",收藏进度!E343)</f>
        <v>经典</v>
      </c>
      <c r="F343" s="53" t="str">
        <f>IF(收藏进度!F343="","",收藏进度!F343)</f>
        <v/>
      </c>
      <c r="G343" s="53" t="str">
        <f>IF(收藏进度!G343="","",收藏进度!G343)</f>
        <v>中立</v>
      </c>
      <c r="H343" s="53" t="str">
        <f>IF(收藏进度!H343="","",收藏进度!H343)</f>
        <v>普通</v>
      </c>
      <c r="I343" s="53" t="str">
        <f>IF(收藏进度!I343="","",收藏进度!I343)</f>
        <v>随从</v>
      </c>
      <c r="J343" s="53" t="str">
        <f>IF(收藏进度!J343="","",收藏进度!J343)</f>
        <v/>
      </c>
      <c r="K343" s="53">
        <f>IF(收藏进度!K343="","",收藏进度!K343)</f>
        <v>4</v>
      </c>
      <c r="L343" s="53">
        <f>IF(收藏进度!L343="","",收藏进度!L343)</f>
        <v>4</v>
      </c>
      <c r="M343" s="53">
        <f>IF(收藏进度!M343="","",收藏进度!M343)</f>
        <v>3</v>
      </c>
      <c r="N343" s="54" t="str">
        <f>IF(收藏进度!N343="","",收藏进度!N343)</f>
        <v>战吼：
沉默一个随从。</v>
      </c>
    </row>
    <row r="344" spans="1:14" x14ac:dyDescent="0.15">
      <c r="A344" s="52" t="str">
        <f>IF(收藏进度!A344="","",收藏进度!A344)</f>
        <v>银月城卫兵</v>
      </c>
      <c r="B344" s="52">
        <f>IF(收藏进度!B344="","",收藏进度!B344)</f>
        <v>2</v>
      </c>
      <c r="C344" s="52" t="str">
        <f t="shared" si="5"/>
        <v/>
      </c>
      <c r="D344" s="52" t="str">
        <f>IF(AND(COUNTIF(德鲁伊卡组!A:C,"# 2x ("&amp;K344&amp;") "&amp;A344)+COUNTIF(猎人卡组!A:C,"# 2x ("&amp;K344&amp;") "&amp;A344)+COUNTIF(法师卡组!A:C,"# 2x ("&amp;K344&amp;") "&amp;A344)+COUNTIF(圣骑士卡组!A:C,"# 2x ("&amp;K344&amp;") "&amp;A344)+COUNTIF(牧师卡组!A:C,"# 2x ("&amp;K344&amp;") "&amp;A344)+COUNTIF(潜行者卡组!A:C,"# 2x ("&amp;K344&amp;") "&amp;A344)+COUNTIF(萨满祭司卡组!A:C,"# 2x ("&amp;K344&amp;") "&amp;A344)+COUNTIF(术士卡组!A:C,"# 2x ("&amp;K344&amp;") "&amp;A344)+COUNTIF(战士卡组!A:C,"# 2x ("&amp;K344&amp;") "&amp;A344)=0,COUNTIF(单卡排行!A:J,A344)=0),IF(AND(COUNTIF(德鲁伊卡组!A:C,"# 1x ("&amp;K344&amp;") "&amp;A344)+COUNTIF(猎人卡组!A:C,"# 1x ("&amp;K344&amp;") "&amp;A344)+COUNTIF(法师卡组!A:C,"# 1x ("&amp;K344&amp;") "&amp;A344)+COUNTIF(圣骑士卡组!A:C,"# 1x ("&amp;K344&amp;") "&amp;A344)+COUNTIF(牧师卡组!A:C,"# 1x ("&amp;K344&amp;") "&amp;A344)+COUNTIF(潜行者卡组!A:C,"# 1x ("&amp;K344&amp;") "&amp;A344)+COUNTIF(萨满祭司卡组!A:C,"# 1x ("&amp;K344&amp;") "&amp;A344)+COUNTIF(术士卡组!A:C,"# 1x ("&amp;K344&amp;") "&amp;A344)+COUNTIF(战士卡组!A:C,"# 1x ("&amp;K344&amp;") "&amp;A344)=0,COUNTIF(单卡排行!A:J,A344&amp;"★")=0),"",1),2)</f>
        <v/>
      </c>
      <c r="E344" s="53" t="str">
        <f>IF(收藏进度!E344="","",收藏进度!E344)</f>
        <v>经典</v>
      </c>
      <c r="F344" s="53" t="str">
        <f>IF(收藏进度!F344="","",收藏进度!F344)</f>
        <v/>
      </c>
      <c r="G344" s="53" t="str">
        <f>IF(收藏进度!G344="","",收藏进度!G344)</f>
        <v>中立</v>
      </c>
      <c r="H344" s="53" t="str">
        <f>IF(收藏进度!H344="","",收藏进度!H344)</f>
        <v>普通</v>
      </c>
      <c r="I344" s="53" t="str">
        <f>IF(收藏进度!I344="","",收藏进度!I344)</f>
        <v>随从</v>
      </c>
      <c r="J344" s="53" t="str">
        <f>IF(收藏进度!J344="","",收藏进度!J344)</f>
        <v/>
      </c>
      <c r="K344" s="53">
        <f>IF(收藏进度!K344="","",收藏进度!K344)</f>
        <v>4</v>
      </c>
      <c r="L344" s="53">
        <f>IF(收藏进度!L344="","",收藏进度!L344)</f>
        <v>3</v>
      </c>
      <c r="M344" s="53">
        <f>IF(收藏进度!M344="","",收藏进度!M344)</f>
        <v>3</v>
      </c>
      <c r="N344" s="54" t="str">
        <f>IF(收藏进度!N344="","",收藏进度!N344)</f>
        <v>圣盾</v>
      </c>
    </row>
    <row r="345" spans="1:14" x14ac:dyDescent="0.15">
      <c r="A345" s="52" t="str">
        <f>IF(收藏进度!A345="","",收藏进度!A345)</f>
        <v>诅咒教派领袖</v>
      </c>
      <c r="B345" s="52">
        <f>IF(收藏进度!B345="","",收藏进度!B345)</f>
        <v>2</v>
      </c>
      <c r="C345" s="52" t="str">
        <f t="shared" si="5"/>
        <v/>
      </c>
      <c r="D345" s="52">
        <f>IF(AND(COUNTIF(德鲁伊卡组!A:C,"# 2x ("&amp;K345&amp;") "&amp;A345)+COUNTIF(猎人卡组!A:C,"# 2x ("&amp;K345&amp;") "&amp;A345)+COUNTIF(法师卡组!A:C,"# 2x ("&amp;K345&amp;") "&amp;A345)+COUNTIF(圣骑士卡组!A:C,"# 2x ("&amp;K345&amp;") "&amp;A345)+COUNTIF(牧师卡组!A:C,"# 2x ("&amp;K345&amp;") "&amp;A345)+COUNTIF(潜行者卡组!A:C,"# 2x ("&amp;K345&amp;") "&amp;A345)+COUNTIF(萨满祭司卡组!A:C,"# 2x ("&amp;K345&amp;") "&amp;A345)+COUNTIF(术士卡组!A:C,"# 2x ("&amp;K345&amp;") "&amp;A345)+COUNTIF(战士卡组!A:C,"# 2x ("&amp;K345&amp;") "&amp;A345)=0,COUNTIF(单卡排行!A:J,A345)=0),IF(AND(COUNTIF(德鲁伊卡组!A:C,"# 1x ("&amp;K345&amp;") "&amp;A345)+COUNTIF(猎人卡组!A:C,"# 1x ("&amp;K345&amp;") "&amp;A345)+COUNTIF(法师卡组!A:C,"# 1x ("&amp;K345&amp;") "&amp;A345)+COUNTIF(圣骑士卡组!A:C,"# 1x ("&amp;K345&amp;") "&amp;A345)+COUNTIF(牧师卡组!A:C,"# 1x ("&amp;K345&amp;") "&amp;A345)+COUNTIF(潜行者卡组!A:C,"# 1x ("&amp;K345&amp;") "&amp;A345)+COUNTIF(萨满祭司卡组!A:C,"# 1x ("&amp;K345&amp;") "&amp;A345)+COUNTIF(术士卡组!A:C,"# 1x ("&amp;K345&amp;") "&amp;A345)+COUNTIF(战士卡组!A:C,"# 1x ("&amp;K345&amp;") "&amp;A345)=0,COUNTIF(单卡排行!A:J,A345&amp;"★")=0),"",1),2)</f>
        <v>1</v>
      </c>
      <c r="E345" s="53" t="str">
        <f>IF(收藏进度!E345="","",收藏进度!E345)</f>
        <v>经典</v>
      </c>
      <c r="F345" s="53" t="str">
        <f>IF(收藏进度!F345="","",收藏进度!F345)</f>
        <v/>
      </c>
      <c r="G345" s="53" t="str">
        <f>IF(收藏进度!G345="","",收藏进度!G345)</f>
        <v>中立</v>
      </c>
      <c r="H345" s="53" t="str">
        <f>IF(收藏进度!H345="","",收藏进度!H345)</f>
        <v>普通</v>
      </c>
      <c r="I345" s="53" t="str">
        <f>IF(收藏进度!I345="","",收藏进度!I345)</f>
        <v>随从</v>
      </c>
      <c r="J345" s="53" t="str">
        <f>IF(收藏进度!J345="","",收藏进度!J345)</f>
        <v/>
      </c>
      <c r="K345" s="53">
        <f>IF(收藏进度!K345="","",收藏进度!K345)</f>
        <v>4</v>
      </c>
      <c r="L345" s="53">
        <f>IF(收藏进度!L345="","",收藏进度!L345)</f>
        <v>4</v>
      </c>
      <c r="M345" s="53">
        <f>IF(收藏进度!M345="","",收藏进度!M345)</f>
        <v>2</v>
      </c>
      <c r="N345" s="54" t="str">
        <f>IF(收藏进度!N345="","",收藏进度!N345)</f>
        <v>在一个友方随从死亡后，抽一张牌。</v>
      </c>
    </row>
    <row r="346" spans="1:14" x14ac:dyDescent="0.15">
      <c r="A346" s="52" t="str">
        <f>IF(收藏进度!A346="","",收藏进度!A346)</f>
        <v>阿古斯防御者</v>
      </c>
      <c r="B346" s="52">
        <f>IF(收藏进度!B346="","",收藏进度!B346)</f>
        <v>2</v>
      </c>
      <c r="C346" s="52" t="str">
        <f t="shared" si="5"/>
        <v/>
      </c>
      <c r="D346" s="52">
        <f>IF(AND(COUNTIF(德鲁伊卡组!A:C,"# 2x ("&amp;K346&amp;") "&amp;A346)+COUNTIF(猎人卡组!A:C,"# 2x ("&amp;K346&amp;") "&amp;A346)+COUNTIF(法师卡组!A:C,"# 2x ("&amp;K346&amp;") "&amp;A346)+COUNTIF(圣骑士卡组!A:C,"# 2x ("&amp;K346&amp;") "&amp;A346)+COUNTIF(牧师卡组!A:C,"# 2x ("&amp;K346&amp;") "&amp;A346)+COUNTIF(潜行者卡组!A:C,"# 2x ("&amp;K346&amp;") "&amp;A346)+COUNTIF(萨满祭司卡组!A:C,"# 2x ("&amp;K346&amp;") "&amp;A346)+COUNTIF(术士卡组!A:C,"# 2x ("&amp;K346&amp;") "&amp;A346)+COUNTIF(战士卡组!A:C,"# 2x ("&amp;K346&amp;") "&amp;A346)=0,COUNTIF(单卡排行!A:J,A346)=0),IF(AND(COUNTIF(德鲁伊卡组!A:C,"# 1x ("&amp;K346&amp;") "&amp;A346)+COUNTIF(猎人卡组!A:C,"# 1x ("&amp;K346&amp;") "&amp;A346)+COUNTIF(法师卡组!A:C,"# 1x ("&amp;K346&amp;") "&amp;A346)+COUNTIF(圣骑士卡组!A:C,"# 1x ("&amp;K346&amp;") "&amp;A346)+COUNTIF(牧师卡组!A:C,"# 1x ("&amp;K346&amp;") "&amp;A346)+COUNTIF(潜行者卡组!A:C,"# 1x ("&amp;K346&amp;") "&amp;A346)+COUNTIF(萨满祭司卡组!A:C,"# 1x ("&amp;K346&amp;") "&amp;A346)+COUNTIF(术士卡组!A:C,"# 1x ("&amp;K346&amp;") "&amp;A346)+COUNTIF(战士卡组!A:C,"# 1x ("&amp;K346&amp;") "&amp;A346)=0,COUNTIF(单卡排行!A:J,A346&amp;"★")=0),"",1),2)</f>
        <v>2</v>
      </c>
      <c r="E346" s="53" t="str">
        <f>IF(收藏进度!E346="","",收藏进度!E346)</f>
        <v>经典</v>
      </c>
      <c r="F346" s="53" t="str">
        <f>IF(收藏进度!F346="","",收藏进度!F346)</f>
        <v/>
      </c>
      <c r="G346" s="53" t="str">
        <f>IF(收藏进度!G346="","",收藏进度!G346)</f>
        <v>中立</v>
      </c>
      <c r="H346" s="53" t="str">
        <f>IF(收藏进度!H346="","",收藏进度!H346)</f>
        <v>稀有</v>
      </c>
      <c r="I346" s="53" t="str">
        <f>IF(收藏进度!I346="","",收藏进度!I346)</f>
        <v>随从</v>
      </c>
      <c r="J346" s="53" t="str">
        <f>IF(收藏进度!J346="","",收藏进度!J346)</f>
        <v/>
      </c>
      <c r="K346" s="53">
        <f>IF(收藏进度!K346="","",收藏进度!K346)</f>
        <v>4</v>
      </c>
      <c r="L346" s="53">
        <f>IF(收藏进度!L346="","",收藏进度!L346)</f>
        <v>2</v>
      </c>
      <c r="M346" s="53">
        <f>IF(收藏进度!M346="","",收藏进度!M346)</f>
        <v>3</v>
      </c>
      <c r="N346" s="54" t="str">
        <f>IF(收藏进度!N346="","",收藏进度!N346)</f>
        <v>战吼：使相邻的随从获得+1/+1和嘲讽。</v>
      </c>
    </row>
    <row r="347" spans="1:14" x14ac:dyDescent="0.15">
      <c r="A347" s="52" t="str">
        <f>IF(收藏进度!A347="","",收藏进度!A347)</f>
        <v>暮光幼龙</v>
      </c>
      <c r="B347" s="52">
        <f>IF(收藏进度!B347="","",收藏进度!B347)</f>
        <v>2</v>
      </c>
      <c r="C347" s="52" t="str">
        <f t="shared" si="5"/>
        <v/>
      </c>
      <c r="D347" s="52">
        <f>IF(AND(COUNTIF(德鲁伊卡组!A:C,"# 2x ("&amp;K347&amp;") "&amp;A347)+COUNTIF(猎人卡组!A:C,"# 2x ("&amp;K347&amp;") "&amp;A347)+COUNTIF(法师卡组!A:C,"# 2x ("&amp;K347&amp;") "&amp;A347)+COUNTIF(圣骑士卡组!A:C,"# 2x ("&amp;K347&amp;") "&amp;A347)+COUNTIF(牧师卡组!A:C,"# 2x ("&amp;K347&amp;") "&amp;A347)+COUNTIF(潜行者卡组!A:C,"# 2x ("&amp;K347&amp;") "&amp;A347)+COUNTIF(萨满祭司卡组!A:C,"# 2x ("&amp;K347&amp;") "&amp;A347)+COUNTIF(术士卡组!A:C,"# 2x ("&amp;K347&amp;") "&amp;A347)+COUNTIF(战士卡组!A:C,"# 2x ("&amp;K347&amp;") "&amp;A347)=0,COUNTIF(单卡排行!A:J,A347)=0),IF(AND(COUNTIF(德鲁伊卡组!A:C,"# 1x ("&amp;K347&amp;") "&amp;A347)+COUNTIF(猎人卡组!A:C,"# 1x ("&amp;K347&amp;") "&amp;A347)+COUNTIF(法师卡组!A:C,"# 1x ("&amp;K347&amp;") "&amp;A347)+COUNTIF(圣骑士卡组!A:C,"# 1x ("&amp;K347&amp;") "&amp;A347)+COUNTIF(牧师卡组!A:C,"# 1x ("&amp;K347&amp;") "&amp;A347)+COUNTIF(潜行者卡组!A:C,"# 1x ("&amp;K347&amp;") "&amp;A347)+COUNTIF(萨满祭司卡组!A:C,"# 1x ("&amp;K347&amp;") "&amp;A347)+COUNTIF(术士卡组!A:C,"# 1x ("&amp;K347&amp;") "&amp;A347)+COUNTIF(战士卡组!A:C,"# 1x ("&amp;K347&amp;") "&amp;A347)=0,COUNTIF(单卡排行!A:J,A347&amp;"★")=0),"",1),2)</f>
        <v>2</v>
      </c>
      <c r="E347" s="53" t="str">
        <f>IF(收藏进度!E347="","",收藏进度!E347)</f>
        <v>经典</v>
      </c>
      <c r="F347" s="53" t="str">
        <f>IF(收藏进度!F347="","",收藏进度!F347)</f>
        <v/>
      </c>
      <c r="G347" s="53" t="str">
        <f>IF(收藏进度!G347="","",收藏进度!G347)</f>
        <v>中立</v>
      </c>
      <c r="H347" s="53" t="str">
        <f>IF(收藏进度!H347="","",收藏进度!H347)</f>
        <v>稀有</v>
      </c>
      <c r="I347" s="53" t="str">
        <f>IF(收藏进度!I347="","",收藏进度!I347)</f>
        <v>随从</v>
      </c>
      <c r="J347" s="53" t="str">
        <f>IF(收藏进度!J347="","",收藏进度!J347)</f>
        <v>龙</v>
      </c>
      <c r="K347" s="53">
        <f>IF(收藏进度!K347="","",收藏进度!K347)</f>
        <v>4</v>
      </c>
      <c r="L347" s="53">
        <f>IF(收藏进度!L347="","",收藏进度!L347)</f>
        <v>4</v>
      </c>
      <c r="M347" s="53">
        <f>IF(收藏进度!M347="","",收藏进度!M347)</f>
        <v>1</v>
      </c>
      <c r="N347" s="54" t="str">
        <f>IF(收藏进度!N347="","",收藏进度!N347)</f>
        <v>战吼：
你每有一张手牌，便获得+1生命值。</v>
      </c>
    </row>
    <row r="348" spans="1:14" x14ac:dyDescent="0.15">
      <c r="A348" s="52" t="str">
        <f>IF(收藏进度!A348="","",收藏进度!A348)</f>
        <v>年迈的法师</v>
      </c>
      <c r="B348" s="52">
        <f>IF(收藏进度!B348="","",收藏进度!B348)</f>
        <v>2</v>
      </c>
      <c r="C348" s="52" t="str">
        <f t="shared" si="5"/>
        <v/>
      </c>
      <c r="D348" s="52" t="str">
        <f>IF(AND(COUNTIF(德鲁伊卡组!A:C,"# 2x ("&amp;K348&amp;") "&amp;A348)+COUNTIF(猎人卡组!A:C,"# 2x ("&amp;K348&amp;") "&amp;A348)+COUNTIF(法师卡组!A:C,"# 2x ("&amp;K348&amp;") "&amp;A348)+COUNTIF(圣骑士卡组!A:C,"# 2x ("&amp;K348&amp;") "&amp;A348)+COUNTIF(牧师卡组!A:C,"# 2x ("&amp;K348&amp;") "&amp;A348)+COUNTIF(潜行者卡组!A:C,"# 2x ("&amp;K348&amp;") "&amp;A348)+COUNTIF(萨满祭司卡组!A:C,"# 2x ("&amp;K348&amp;") "&amp;A348)+COUNTIF(术士卡组!A:C,"# 2x ("&amp;K348&amp;") "&amp;A348)+COUNTIF(战士卡组!A:C,"# 2x ("&amp;K348&amp;") "&amp;A348)=0,COUNTIF(单卡排行!A:J,A348)=0),IF(AND(COUNTIF(德鲁伊卡组!A:C,"# 1x ("&amp;K348&amp;") "&amp;A348)+COUNTIF(猎人卡组!A:C,"# 1x ("&amp;K348&amp;") "&amp;A348)+COUNTIF(法师卡组!A:C,"# 1x ("&amp;K348&amp;") "&amp;A348)+COUNTIF(圣骑士卡组!A:C,"# 1x ("&amp;K348&amp;") "&amp;A348)+COUNTIF(牧师卡组!A:C,"# 1x ("&amp;K348&amp;") "&amp;A348)+COUNTIF(潜行者卡组!A:C,"# 1x ("&amp;K348&amp;") "&amp;A348)+COUNTIF(萨满祭司卡组!A:C,"# 1x ("&amp;K348&amp;") "&amp;A348)+COUNTIF(术士卡组!A:C,"# 1x ("&amp;K348&amp;") "&amp;A348)+COUNTIF(战士卡组!A:C,"# 1x ("&amp;K348&amp;") "&amp;A348)=0,COUNTIF(单卡排行!A:J,A348&amp;"★")=0),"",1),2)</f>
        <v/>
      </c>
      <c r="E348" s="53" t="str">
        <f>IF(收藏进度!E348="","",收藏进度!E348)</f>
        <v>经典</v>
      </c>
      <c r="F348" s="53" t="str">
        <f>IF(收藏进度!F348="","",收藏进度!F348)</f>
        <v/>
      </c>
      <c r="G348" s="53" t="str">
        <f>IF(收藏进度!G348="","",收藏进度!G348)</f>
        <v>中立</v>
      </c>
      <c r="H348" s="53" t="str">
        <f>IF(收藏进度!H348="","",收藏进度!H348)</f>
        <v>稀有</v>
      </c>
      <c r="I348" s="53" t="str">
        <f>IF(收藏进度!I348="","",收藏进度!I348)</f>
        <v>随从</v>
      </c>
      <c r="J348" s="53" t="str">
        <f>IF(收藏进度!J348="","",收藏进度!J348)</f>
        <v/>
      </c>
      <c r="K348" s="53">
        <f>IF(收藏进度!K348="","",收藏进度!K348)</f>
        <v>4</v>
      </c>
      <c r="L348" s="53">
        <f>IF(收藏进度!L348="","",收藏进度!L348)</f>
        <v>2</v>
      </c>
      <c r="M348" s="53">
        <f>IF(收藏进度!M348="","",收藏进度!M348)</f>
        <v>5</v>
      </c>
      <c r="N348" s="54" t="str">
        <f>IF(收藏进度!N348="","",收藏进度!N348)</f>
        <v>战吼：使相邻的随从获得法术伤害+1。</v>
      </c>
    </row>
    <row r="349" spans="1:14" x14ac:dyDescent="0.15">
      <c r="A349" s="52" t="str">
        <f>IF(收藏进度!A349="","",收藏进度!A349)</f>
        <v>紫罗兰教师</v>
      </c>
      <c r="B349" s="52">
        <f>IF(收藏进度!B349="","",收藏进度!B349)</f>
        <v>2</v>
      </c>
      <c r="C349" s="52" t="str">
        <f t="shared" si="5"/>
        <v/>
      </c>
      <c r="D349" s="52">
        <f>IF(AND(COUNTIF(德鲁伊卡组!A:C,"# 2x ("&amp;K349&amp;") "&amp;A349)+COUNTIF(猎人卡组!A:C,"# 2x ("&amp;K349&amp;") "&amp;A349)+COUNTIF(法师卡组!A:C,"# 2x ("&amp;K349&amp;") "&amp;A349)+COUNTIF(圣骑士卡组!A:C,"# 2x ("&amp;K349&amp;") "&amp;A349)+COUNTIF(牧师卡组!A:C,"# 2x ("&amp;K349&amp;") "&amp;A349)+COUNTIF(潜行者卡组!A:C,"# 2x ("&amp;K349&amp;") "&amp;A349)+COUNTIF(萨满祭司卡组!A:C,"# 2x ("&amp;K349&amp;") "&amp;A349)+COUNTIF(术士卡组!A:C,"# 2x ("&amp;K349&amp;") "&amp;A349)+COUNTIF(战士卡组!A:C,"# 2x ("&amp;K349&amp;") "&amp;A349)=0,COUNTIF(单卡排行!A:J,A349)=0),IF(AND(COUNTIF(德鲁伊卡组!A:C,"# 1x ("&amp;K349&amp;") "&amp;A349)+COUNTIF(猎人卡组!A:C,"# 1x ("&amp;K349&amp;") "&amp;A349)+COUNTIF(法师卡组!A:C,"# 1x ("&amp;K349&amp;") "&amp;A349)+COUNTIF(圣骑士卡组!A:C,"# 1x ("&amp;K349&amp;") "&amp;A349)+COUNTIF(牧师卡组!A:C,"# 1x ("&amp;K349&amp;") "&amp;A349)+COUNTIF(潜行者卡组!A:C,"# 1x ("&amp;K349&amp;") "&amp;A349)+COUNTIF(萨满祭司卡组!A:C,"# 1x ("&amp;K349&amp;") "&amp;A349)+COUNTIF(术士卡组!A:C,"# 1x ("&amp;K349&amp;") "&amp;A349)+COUNTIF(战士卡组!A:C,"# 1x ("&amp;K349&amp;") "&amp;A349)=0,COUNTIF(单卡排行!A:J,A349&amp;"★")=0),"",1),2)</f>
        <v>2</v>
      </c>
      <c r="E349" s="53" t="str">
        <f>IF(收藏进度!E349="","",收藏进度!E349)</f>
        <v>经典</v>
      </c>
      <c r="F349" s="53" t="str">
        <f>IF(收藏进度!F349="","",收藏进度!F349)</f>
        <v/>
      </c>
      <c r="G349" s="53" t="str">
        <f>IF(收藏进度!G349="","",收藏进度!G349)</f>
        <v>中立</v>
      </c>
      <c r="H349" s="53" t="str">
        <f>IF(收藏进度!H349="","",收藏进度!H349)</f>
        <v>稀有</v>
      </c>
      <c r="I349" s="53" t="str">
        <f>IF(收藏进度!I349="","",收藏进度!I349)</f>
        <v>随从</v>
      </c>
      <c r="J349" s="53" t="str">
        <f>IF(收藏进度!J349="","",收藏进度!J349)</f>
        <v/>
      </c>
      <c r="K349" s="53">
        <f>IF(收藏进度!K349="","",收藏进度!K349)</f>
        <v>4</v>
      </c>
      <c r="L349" s="53">
        <f>IF(收藏进度!L349="","",收藏进度!L349)</f>
        <v>3</v>
      </c>
      <c r="M349" s="53">
        <f>IF(收藏进度!M349="","",收藏进度!M349)</f>
        <v>5</v>
      </c>
      <c r="N349" s="54" t="str">
        <f>IF(收藏进度!N349="","",收藏进度!N349)</f>
        <v>每当你施放一个法术，召唤一个1/1的紫罗兰学徒。</v>
      </c>
    </row>
    <row r="350" spans="1:14" x14ac:dyDescent="0.15">
      <c r="A350" s="52" t="str">
        <f>IF(收藏进度!A350="","",收藏进度!A350)</f>
        <v>白银之手骑士</v>
      </c>
      <c r="B350" s="52">
        <f>IF(收藏进度!B350="","",收藏进度!B350)</f>
        <v>2</v>
      </c>
      <c r="C350" s="52" t="str">
        <f t="shared" si="5"/>
        <v/>
      </c>
      <c r="D350" s="52" t="str">
        <f>IF(AND(COUNTIF(德鲁伊卡组!A:C,"# 2x ("&amp;K350&amp;") "&amp;A350)+COUNTIF(猎人卡组!A:C,"# 2x ("&amp;K350&amp;") "&amp;A350)+COUNTIF(法师卡组!A:C,"# 2x ("&amp;K350&amp;") "&amp;A350)+COUNTIF(圣骑士卡组!A:C,"# 2x ("&amp;K350&amp;") "&amp;A350)+COUNTIF(牧师卡组!A:C,"# 2x ("&amp;K350&amp;") "&amp;A350)+COUNTIF(潜行者卡组!A:C,"# 2x ("&amp;K350&amp;") "&amp;A350)+COUNTIF(萨满祭司卡组!A:C,"# 2x ("&amp;K350&amp;") "&amp;A350)+COUNTIF(术士卡组!A:C,"# 2x ("&amp;K350&amp;") "&amp;A350)+COUNTIF(战士卡组!A:C,"# 2x ("&amp;K350&amp;") "&amp;A350)=0,COUNTIF(单卡排行!A:J,A350)=0),IF(AND(COUNTIF(德鲁伊卡组!A:C,"# 1x ("&amp;K350&amp;") "&amp;A350)+COUNTIF(猎人卡组!A:C,"# 1x ("&amp;K350&amp;") "&amp;A350)+COUNTIF(法师卡组!A:C,"# 1x ("&amp;K350&amp;") "&amp;A350)+COUNTIF(圣骑士卡组!A:C,"# 1x ("&amp;K350&amp;") "&amp;A350)+COUNTIF(牧师卡组!A:C,"# 1x ("&amp;K350&amp;") "&amp;A350)+COUNTIF(潜行者卡组!A:C,"# 1x ("&amp;K350&amp;") "&amp;A350)+COUNTIF(萨满祭司卡组!A:C,"# 1x ("&amp;K350&amp;") "&amp;A350)+COUNTIF(术士卡组!A:C,"# 1x ("&amp;K350&amp;") "&amp;A350)+COUNTIF(战士卡组!A:C,"# 1x ("&amp;K350&amp;") "&amp;A350)=0,COUNTIF(单卡排行!A:J,A350&amp;"★")=0),"",1),2)</f>
        <v/>
      </c>
      <c r="E350" s="53" t="str">
        <f>IF(收藏进度!E350="","",收藏进度!E350)</f>
        <v>经典</v>
      </c>
      <c r="F350" s="53" t="str">
        <f>IF(收藏进度!F350="","",收藏进度!F350)</f>
        <v/>
      </c>
      <c r="G350" s="53" t="str">
        <f>IF(收藏进度!G350="","",收藏进度!G350)</f>
        <v>中立</v>
      </c>
      <c r="H350" s="53" t="str">
        <f>IF(收藏进度!H350="","",收藏进度!H350)</f>
        <v>普通</v>
      </c>
      <c r="I350" s="53" t="str">
        <f>IF(收藏进度!I350="","",收藏进度!I350)</f>
        <v>随从</v>
      </c>
      <c r="J350" s="53" t="str">
        <f>IF(收藏进度!J350="","",收藏进度!J350)</f>
        <v/>
      </c>
      <c r="K350" s="53">
        <f>IF(收藏进度!K350="","",收藏进度!K350)</f>
        <v>5</v>
      </c>
      <c r="L350" s="53">
        <f>IF(收藏进度!L350="","",收藏进度!L350)</f>
        <v>4</v>
      </c>
      <c r="M350" s="53">
        <f>IF(收藏进度!M350="","",收藏进度!M350)</f>
        <v>4</v>
      </c>
      <c r="N350" s="54" t="str">
        <f>IF(收藏进度!N350="","",收藏进度!N350)</f>
        <v>战吼：召唤一个2/2的侍从。</v>
      </c>
    </row>
    <row r="351" spans="1:14" x14ac:dyDescent="0.15">
      <c r="A351" s="52" t="str">
        <f>IF(收藏进度!A351="","",收藏进度!A351)</f>
        <v>恶毒铁匠</v>
      </c>
      <c r="B351" s="52">
        <f>IF(收藏进度!B351="","",收藏进度!B351)</f>
        <v>2</v>
      </c>
      <c r="C351" s="52" t="str">
        <f t="shared" si="5"/>
        <v/>
      </c>
      <c r="D351" s="52" t="str">
        <f>IF(AND(COUNTIF(德鲁伊卡组!A:C,"# 2x ("&amp;K351&amp;") "&amp;A351)+COUNTIF(猎人卡组!A:C,"# 2x ("&amp;K351&amp;") "&amp;A351)+COUNTIF(法师卡组!A:C,"# 2x ("&amp;K351&amp;") "&amp;A351)+COUNTIF(圣骑士卡组!A:C,"# 2x ("&amp;K351&amp;") "&amp;A351)+COUNTIF(牧师卡组!A:C,"# 2x ("&amp;K351&amp;") "&amp;A351)+COUNTIF(潜行者卡组!A:C,"# 2x ("&amp;K351&amp;") "&amp;A351)+COUNTIF(萨满祭司卡组!A:C,"# 2x ("&amp;K351&amp;") "&amp;A351)+COUNTIF(术士卡组!A:C,"# 2x ("&amp;K351&amp;") "&amp;A351)+COUNTIF(战士卡组!A:C,"# 2x ("&amp;K351&amp;") "&amp;A351)=0,COUNTIF(单卡排行!A:J,A351)=0),IF(AND(COUNTIF(德鲁伊卡组!A:C,"# 1x ("&amp;K351&amp;") "&amp;A351)+COUNTIF(猎人卡组!A:C,"# 1x ("&amp;K351&amp;") "&amp;A351)+COUNTIF(法师卡组!A:C,"# 1x ("&amp;K351&amp;") "&amp;A351)+COUNTIF(圣骑士卡组!A:C,"# 1x ("&amp;K351&amp;") "&amp;A351)+COUNTIF(牧师卡组!A:C,"# 1x ("&amp;K351&amp;") "&amp;A351)+COUNTIF(潜行者卡组!A:C,"# 1x ("&amp;K351&amp;") "&amp;A351)+COUNTIF(萨满祭司卡组!A:C,"# 1x ("&amp;K351&amp;") "&amp;A351)+COUNTIF(术士卡组!A:C,"# 1x ("&amp;K351&amp;") "&amp;A351)+COUNTIF(战士卡组!A:C,"# 1x ("&amp;K351&amp;") "&amp;A351)=0,COUNTIF(单卡排行!A:J,A351&amp;"★")=0),"",1),2)</f>
        <v/>
      </c>
      <c r="E351" s="53" t="str">
        <f>IF(收藏进度!E351="","",收藏进度!E351)</f>
        <v>经典</v>
      </c>
      <c r="F351" s="53" t="str">
        <f>IF(收藏进度!F351="","",收藏进度!F351)</f>
        <v/>
      </c>
      <c r="G351" s="53" t="str">
        <f>IF(收藏进度!G351="","",收藏进度!G351)</f>
        <v>中立</v>
      </c>
      <c r="H351" s="53" t="str">
        <f>IF(收藏进度!H351="","",收藏进度!H351)</f>
        <v>普通</v>
      </c>
      <c r="I351" s="53" t="str">
        <f>IF(收藏进度!I351="","",收藏进度!I351)</f>
        <v>随从</v>
      </c>
      <c r="J351" s="53" t="str">
        <f>IF(收藏进度!J351="","",收藏进度!J351)</f>
        <v/>
      </c>
      <c r="K351" s="53">
        <f>IF(收藏进度!K351="","",收藏进度!K351)</f>
        <v>5</v>
      </c>
      <c r="L351" s="53">
        <f>IF(收藏进度!L351="","",收藏进度!L351)</f>
        <v>4</v>
      </c>
      <c r="M351" s="53">
        <f>IF(收藏进度!M351="","",收藏进度!M351)</f>
        <v>6</v>
      </c>
      <c r="N351" s="54" t="str">
        <f>IF(收藏进度!N351="","",收藏进度!N351)</f>
        <v>该随从受到伤害时使你的武器获得
+2攻击力。</v>
      </c>
    </row>
    <row r="352" spans="1:14" x14ac:dyDescent="0.15">
      <c r="A352" s="52" t="str">
        <f>IF(收藏进度!A352="","",收藏进度!A352)</f>
        <v>风险投资公司雇佣兵</v>
      </c>
      <c r="B352" s="52">
        <f>IF(收藏进度!B352="","",收藏进度!B352)</f>
        <v>2</v>
      </c>
      <c r="C352" s="52" t="str">
        <f t="shared" si="5"/>
        <v/>
      </c>
      <c r="D352" s="52" t="str">
        <f>IF(AND(COUNTIF(德鲁伊卡组!A:C,"# 2x ("&amp;K352&amp;") "&amp;A352)+COUNTIF(猎人卡组!A:C,"# 2x ("&amp;K352&amp;") "&amp;A352)+COUNTIF(法师卡组!A:C,"# 2x ("&amp;K352&amp;") "&amp;A352)+COUNTIF(圣骑士卡组!A:C,"# 2x ("&amp;K352&amp;") "&amp;A352)+COUNTIF(牧师卡组!A:C,"# 2x ("&amp;K352&amp;") "&amp;A352)+COUNTIF(潜行者卡组!A:C,"# 2x ("&amp;K352&amp;") "&amp;A352)+COUNTIF(萨满祭司卡组!A:C,"# 2x ("&amp;K352&amp;") "&amp;A352)+COUNTIF(术士卡组!A:C,"# 2x ("&amp;K352&amp;") "&amp;A352)+COUNTIF(战士卡组!A:C,"# 2x ("&amp;K352&amp;") "&amp;A352)=0,COUNTIF(单卡排行!A:J,A352)=0),IF(AND(COUNTIF(德鲁伊卡组!A:C,"# 1x ("&amp;K352&amp;") "&amp;A352)+COUNTIF(猎人卡组!A:C,"# 1x ("&amp;K352&amp;") "&amp;A352)+COUNTIF(法师卡组!A:C,"# 1x ("&amp;K352&amp;") "&amp;A352)+COUNTIF(圣骑士卡组!A:C,"# 1x ("&amp;K352&amp;") "&amp;A352)+COUNTIF(牧师卡组!A:C,"# 1x ("&amp;K352&amp;") "&amp;A352)+COUNTIF(潜行者卡组!A:C,"# 1x ("&amp;K352&amp;") "&amp;A352)+COUNTIF(萨满祭司卡组!A:C,"# 1x ("&amp;K352&amp;") "&amp;A352)+COUNTIF(术士卡组!A:C,"# 1x ("&amp;K352&amp;") "&amp;A352)+COUNTIF(战士卡组!A:C,"# 1x ("&amp;K352&amp;") "&amp;A352)=0,COUNTIF(单卡排行!A:J,A352&amp;"★")=0),"",1),2)</f>
        <v/>
      </c>
      <c r="E352" s="53" t="str">
        <f>IF(收藏进度!E352="","",收藏进度!E352)</f>
        <v>经典</v>
      </c>
      <c r="F352" s="53" t="str">
        <f>IF(收藏进度!F352="","",收藏进度!F352)</f>
        <v/>
      </c>
      <c r="G352" s="53" t="str">
        <f>IF(收藏进度!G352="","",收藏进度!G352)</f>
        <v>中立</v>
      </c>
      <c r="H352" s="53" t="str">
        <f>IF(收藏进度!H352="","",收藏进度!H352)</f>
        <v>普通</v>
      </c>
      <c r="I352" s="53" t="str">
        <f>IF(收藏进度!I352="","",收藏进度!I352)</f>
        <v>随从</v>
      </c>
      <c r="J352" s="53" t="str">
        <f>IF(收藏进度!J352="","",收藏进度!J352)</f>
        <v/>
      </c>
      <c r="K352" s="53">
        <f>IF(收藏进度!K352="","",收藏进度!K352)</f>
        <v>5</v>
      </c>
      <c r="L352" s="53">
        <f>IF(收藏进度!L352="","",收藏进度!L352)</f>
        <v>7</v>
      </c>
      <c r="M352" s="53">
        <f>IF(收藏进度!M352="","",收藏进度!M352)</f>
        <v>6</v>
      </c>
      <c r="N352" s="54" t="str">
        <f>IF(收藏进度!N352="","",收藏进度!N352)</f>
        <v>你的随从牌的法力值消耗增加（3）点。</v>
      </c>
    </row>
    <row r="353" spans="1:14" x14ac:dyDescent="0.15">
      <c r="A353" s="52" t="str">
        <f>IF(收藏进度!A353="","",收藏进度!A353)</f>
        <v>荆棘谷猛虎</v>
      </c>
      <c r="B353" s="52">
        <f>IF(收藏进度!B353="","",收藏进度!B353)</f>
        <v>2</v>
      </c>
      <c r="C353" s="52" t="str">
        <f t="shared" si="5"/>
        <v/>
      </c>
      <c r="D353" s="52" t="str">
        <f>IF(AND(COUNTIF(德鲁伊卡组!A:C,"# 2x ("&amp;K353&amp;") "&amp;A353)+COUNTIF(猎人卡组!A:C,"# 2x ("&amp;K353&amp;") "&amp;A353)+COUNTIF(法师卡组!A:C,"# 2x ("&amp;K353&amp;") "&amp;A353)+COUNTIF(圣骑士卡组!A:C,"# 2x ("&amp;K353&amp;") "&amp;A353)+COUNTIF(牧师卡组!A:C,"# 2x ("&amp;K353&amp;") "&amp;A353)+COUNTIF(潜行者卡组!A:C,"# 2x ("&amp;K353&amp;") "&amp;A353)+COUNTIF(萨满祭司卡组!A:C,"# 2x ("&amp;K353&amp;") "&amp;A353)+COUNTIF(术士卡组!A:C,"# 2x ("&amp;K353&amp;") "&amp;A353)+COUNTIF(战士卡组!A:C,"# 2x ("&amp;K353&amp;") "&amp;A353)=0,COUNTIF(单卡排行!A:J,A353)=0),IF(AND(COUNTIF(德鲁伊卡组!A:C,"# 1x ("&amp;K353&amp;") "&amp;A353)+COUNTIF(猎人卡组!A:C,"# 1x ("&amp;K353&amp;") "&amp;A353)+COUNTIF(法师卡组!A:C,"# 1x ("&amp;K353&amp;") "&amp;A353)+COUNTIF(圣骑士卡组!A:C,"# 1x ("&amp;K353&amp;") "&amp;A353)+COUNTIF(牧师卡组!A:C,"# 1x ("&amp;K353&amp;") "&amp;A353)+COUNTIF(潜行者卡组!A:C,"# 1x ("&amp;K353&amp;") "&amp;A353)+COUNTIF(萨满祭司卡组!A:C,"# 1x ("&amp;K353&amp;") "&amp;A353)+COUNTIF(术士卡组!A:C,"# 1x ("&amp;K353&amp;") "&amp;A353)+COUNTIF(战士卡组!A:C,"# 1x ("&amp;K353&amp;") "&amp;A353)=0,COUNTIF(单卡排行!A:J,A353&amp;"★")=0),"",1),2)</f>
        <v/>
      </c>
      <c r="E353" s="53" t="str">
        <f>IF(收藏进度!E353="","",收藏进度!E353)</f>
        <v>经典</v>
      </c>
      <c r="F353" s="53" t="str">
        <f>IF(收藏进度!F353="","",收藏进度!F353)</f>
        <v/>
      </c>
      <c r="G353" s="53" t="str">
        <f>IF(收藏进度!G353="","",收藏进度!G353)</f>
        <v>中立</v>
      </c>
      <c r="H353" s="53" t="str">
        <f>IF(收藏进度!H353="","",收藏进度!H353)</f>
        <v>普通</v>
      </c>
      <c r="I353" s="53" t="str">
        <f>IF(收藏进度!I353="","",收藏进度!I353)</f>
        <v>随从</v>
      </c>
      <c r="J353" s="53" t="str">
        <f>IF(收藏进度!J353="","",收藏进度!J353)</f>
        <v>野兽</v>
      </c>
      <c r="K353" s="53">
        <f>IF(收藏进度!K353="","",收藏进度!K353)</f>
        <v>5</v>
      </c>
      <c r="L353" s="53">
        <f>IF(收藏进度!L353="","",收藏进度!L353)</f>
        <v>5</v>
      </c>
      <c r="M353" s="53">
        <f>IF(收藏进度!M353="","",收藏进度!M353)</f>
        <v>5</v>
      </c>
      <c r="N353" s="54" t="str">
        <f>IF(收藏进度!N353="","",收藏进度!N353)</f>
        <v>潜行</v>
      </c>
    </row>
    <row r="354" spans="1:14" x14ac:dyDescent="0.15">
      <c r="A354" s="52" t="str">
        <f>IF(收藏进度!A354="","",收藏进度!A354)</f>
        <v>沼泽爬行者</v>
      </c>
      <c r="B354" s="52">
        <f>IF(收藏进度!B354="","",收藏进度!B354)</f>
        <v>2</v>
      </c>
      <c r="C354" s="52" t="str">
        <f t="shared" si="5"/>
        <v/>
      </c>
      <c r="D354" s="52" t="str">
        <f>IF(AND(COUNTIF(德鲁伊卡组!A:C,"# 2x ("&amp;K354&amp;") "&amp;A354)+COUNTIF(猎人卡组!A:C,"# 2x ("&amp;K354&amp;") "&amp;A354)+COUNTIF(法师卡组!A:C,"# 2x ("&amp;K354&amp;") "&amp;A354)+COUNTIF(圣骑士卡组!A:C,"# 2x ("&amp;K354&amp;") "&amp;A354)+COUNTIF(牧师卡组!A:C,"# 2x ("&amp;K354&amp;") "&amp;A354)+COUNTIF(潜行者卡组!A:C,"# 2x ("&amp;K354&amp;") "&amp;A354)+COUNTIF(萨满祭司卡组!A:C,"# 2x ("&amp;K354&amp;") "&amp;A354)+COUNTIF(术士卡组!A:C,"# 2x ("&amp;K354&amp;") "&amp;A354)+COUNTIF(战士卡组!A:C,"# 2x ("&amp;K354&amp;") "&amp;A354)=0,COUNTIF(单卡排行!A:J,A354)=0),IF(AND(COUNTIF(德鲁伊卡组!A:C,"# 1x ("&amp;K354&amp;") "&amp;A354)+COUNTIF(猎人卡组!A:C,"# 1x ("&amp;K354&amp;") "&amp;A354)+COUNTIF(法师卡组!A:C,"# 1x ("&amp;K354&amp;") "&amp;A354)+COUNTIF(圣骑士卡组!A:C,"# 1x ("&amp;K354&amp;") "&amp;A354)+COUNTIF(牧师卡组!A:C,"# 1x ("&amp;K354&amp;") "&amp;A354)+COUNTIF(潜行者卡组!A:C,"# 1x ("&amp;K354&amp;") "&amp;A354)+COUNTIF(萨满祭司卡组!A:C,"# 1x ("&amp;K354&amp;") "&amp;A354)+COUNTIF(术士卡组!A:C,"# 1x ("&amp;K354&amp;") "&amp;A354)+COUNTIF(战士卡组!A:C,"# 1x ("&amp;K354&amp;") "&amp;A354)=0,COUNTIF(单卡排行!A:J,A354&amp;"★")=0),"",1),2)</f>
        <v/>
      </c>
      <c r="E354" s="53" t="str">
        <f>IF(收藏进度!E354="","",收藏进度!E354)</f>
        <v>经典</v>
      </c>
      <c r="F354" s="53" t="str">
        <f>IF(收藏进度!F354="","",收藏进度!F354)</f>
        <v/>
      </c>
      <c r="G354" s="53" t="str">
        <f>IF(收藏进度!G354="","",收藏进度!G354)</f>
        <v>中立</v>
      </c>
      <c r="H354" s="53" t="str">
        <f>IF(收藏进度!H354="","",收藏进度!H354)</f>
        <v>普通</v>
      </c>
      <c r="I354" s="53" t="str">
        <f>IF(收藏进度!I354="","",收藏进度!I354)</f>
        <v>随从</v>
      </c>
      <c r="J354" s="53" t="str">
        <f>IF(收藏进度!J354="","",收藏进度!J354)</f>
        <v/>
      </c>
      <c r="K354" s="53">
        <f>IF(收藏进度!K354="","",收藏进度!K354)</f>
        <v>5</v>
      </c>
      <c r="L354" s="53">
        <f>IF(收藏进度!L354="","",收藏进度!L354)</f>
        <v>3</v>
      </c>
      <c r="M354" s="53">
        <f>IF(收藏进度!M354="","",收藏进度!M354)</f>
        <v>6</v>
      </c>
      <c r="N354" s="54" t="str">
        <f>IF(收藏进度!N354="","",收藏进度!N354)</f>
        <v>嘲讽</v>
      </c>
    </row>
    <row r="355" spans="1:14" x14ac:dyDescent="0.15">
      <c r="A355" s="52" t="str">
        <f>IF(收藏进度!A355="","",收藏进度!A355)</f>
        <v>狂奔科多兽</v>
      </c>
      <c r="B355" s="52">
        <f>IF(收藏进度!B355="","",收藏进度!B355)</f>
        <v>2</v>
      </c>
      <c r="C355" s="52" t="str">
        <f t="shared" si="5"/>
        <v/>
      </c>
      <c r="D355" s="52" t="str">
        <f>IF(AND(COUNTIF(德鲁伊卡组!A:C,"# 2x ("&amp;K355&amp;") "&amp;A355)+COUNTIF(猎人卡组!A:C,"# 2x ("&amp;K355&amp;") "&amp;A355)+COUNTIF(法师卡组!A:C,"# 2x ("&amp;K355&amp;") "&amp;A355)+COUNTIF(圣骑士卡组!A:C,"# 2x ("&amp;K355&amp;") "&amp;A355)+COUNTIF(牧师卡组!A:C,"# 2x ("&amp;K355&amp;") "&amp;A355)+COUNTIF(潜行者卡组!A:C,"# 2x ("&amp;K355&amp;") "&amp;A355)+COUNTIF(萨满祭司卡组!A:C,"# 2x ("&amp;K355&amp;") "&amp;A355)+COUNTIF(术士卡组!A:C,"# 2x ("&amp;K355&amp;") "&amp;A355)+COUNTIF(战士卡组!A:C,"# 2x ("&amp;K355&amp;") "&amp;A355)=0,COUNTIF(单卡排行!A:J,A355)=0),IF(AND(COUNTIF(德鲁伊卡组!A:C,"# 1x ("&amp;K355&amp;") "&amp;A355)+COUNTIF(猎人卡组!A:C,"# 1x ("&amp;K355&amp;") "&amp;A355)+COUNTIF(法师卡组!A:C,"# 1x ("&amp;K355&amp;") "&amp;A355)+COUNTIF(圣骑士卡组!A:C,"# 1x ("&amp;K355&amp;") "&amp;A355)+COUNTIF(牧师卡组!A:C,"# 1x ("&amp;K355&amp;") "&amp;A355)+COUNTIF(潜行者卡组!A:C,"# 1x ("&amp;K355&amp;") "&amp;A355)+COUNTIF(萨满祭司卡组!A:C,"# 1x ("&amp;K355&amp;") "&amp;A355)+COUNTIF(术士卡组!A:C,"# 1x ("&amp;K355&amp;") "&amp;A355)+COUNTIF(战士卡组!A:C,"# 1x ("&amp;K355&amp;") "&amp;A355)=0,COUNTIF(单卡排行!A:J,A355&amp;"★")=0),"",1),2)</f>
        <v/>
      </c>
      <c r="E355" s="53" t="str">
        <f>IF(收藏进度!E355="","",收藏进度!E355)</f>
        <v>经典</v>
      </c>
      <c r="F355" s="53" t="str">
        <f>IF(收藏进度!F355="","",收藏进度!F355)</f>
        <v/>
      </c>
      <c r="G355" s="53" t="str">
        <f>IF(收藏进度!G355="","",收藏进度!G355)</f>
        <v>中立</v>
      </c>
      <c r="H355" s="53" t="str">
        <f>IF(收藏进度!H355="","",收藏进度!H355)</f>
        <v>稀有</v>
      </c>
      <c r="I355" s="53" t="str">
        <f>IF(收藏进度!I355="","",收藏进度!I355)</f>
        <v>随从</v>
      </c>
      <c r="J355" s="53" t="str">
        <f>IF(收藏进度!J355="","",收藏进度!J355)</f>
        <v>野兽</v>
      </c>
      <c r="K355" s="53">
        <f>IF(收藏进度!K355="","",收藏进度!K355)</f>
        <v>5</v>
      </c>
      <c r="L355" s="53">
        <f>IF(收藏进度!L355="","",收藏进度!L355)</f>
        <v>3</v>
      </c>
      <c r="M355" s="53">
        <f>IF(收藏进度!M355="","",收藏进度!M355)</f>
        <v>5</v>
      </c>
      <c r="N355" s="54" t="str">
        <f>IF(收藏进度!N355="","",收藏进度!N355)</f>
        <v>战吼：随机消灭一个攻击力小于或等于2的敌方随从。</v>
      </c>
    </row>
    <row r="356" spans="1:14" x14ac:dyDescent="0.15">
      <c r="A356" s="52" t="str">
        <f>IF(收藏进度!A356="","",收藏进度!A356)</f>
        <v>憎恶</v>
      </c>
      <c r="B356" s="52">
        <f>IF(收藏进度!B356="","",收藏进度!B356)</f>
        <v>1</v>
      </c>
      <c r="C356" s="52" t="str">
        <f t="shared" si="5"/>
        <v/>
      </c>
      <c r="D356" s="52" t="str">
        <f>IF(AND(COUNTIF(德鲁伊卡组!A:C,"# 2x ("&amp;K356&amp;") "&amp;A356)+COUNTIF(猎人卡组!A:C,"# 2x ("&amp;K356&amp;") "&amp;A356)+COUNTIF(法师卡组!A:C,"# 2x ("&amp;K356&amp;") "&amp;A356)+COUNTIF(圣骑士卡组!A:C,"# 2x ("&amp;K356&amp;") "&amp;A356)+COUNTIF(牧师卡组!A:C,"# 2x ("&amp;K356&amp;") "&amp;A356)+COUNTIF(潜行者卡组!A:C,"# 2x ("&amp;K356&amp;") "&amp;A356)+COUNTIF(萨满祭司卡组!A:C,"# 2x ("&amp;K356&amp;") "&amp;A356)+COUNTIF(术士卡组!A:C,"# 2x ("&amp;K356&amp;") "&amp;A356)+COUNTIF(战士卡组!A:C,"# 2x ("&amp;K356&amp;") "&amp;A356)=0,COUNTIF(单卡排行!A:J,A356)=0),IF(AND(COUNTIF(德鲁伊卡组!A:C,"# 1x ("&amp;K356&amp;") "&amp;A356)+COUNTIF(猎人卡组!A:C,"# 1x ("&amp;K356&amp;") "&amp;A356)+COUNTIF(法师卡组!A:C,"# 1x ("&amp;K356&amp;") "&amp;A356)+COUNTIF(圣骑士卡组!A:C,"# 1x ("&amp;K356&amp;") "&amp;A356)+COUNTIF(牧师卡组!A:C,"# 1x ("&amp;K356&amp;") "&amp;A356)+COUNTIF(潜行者卡组!A:C,"# 1x ("&amp;K356&amp;") "&amp;A356)+COUNTIF(萨满祭司卡组!A:C,"# 1x ("&amp;K356&amp;") "&amp;A356)+COUNTIF(术士卡组!A:C,"# 1x ("&amp;K356&amp;") "&amp;A356)+COUNTIF(战士卡组!A:C,"# 1x ("&amp;K356&amp;") "&amp;A356)=0,COUNTIF(单卡排行!A:J,A356&amp;"★")=0),"",1),2)</f>
        <v/>
      </c>
      <c r="E356" s="53" t="str">
        <f>IF(收藏进度!E356="","",收藏进度!E356)</f>
        <v>经典</v>
      </c>
      <c r="F356" s="53" t="str">
        <f>IF(收藏进度!F356="","",收藏进度!F356)</f>
        <v/>
      </c>
      <c r="G356" s="53" t="str">
        <f>IF(收藏进度!G356="","",收藏进度!G356)</f>
        <v>中立</v>
      </c>
      <c r="H356" s="53" t="str">
        <f>IF(收藏进度!H356="","",收藏进度!H356)</f>
        <v>稀有</v>
      </c>
      <c r="I356" s="53" t="str">
        <f>IF(收藏进度!I356="","",收藏进度!I356)</f>
        <v>随从</v>
      </c>
      <c r="J356" s="53" t="str">
        <f>IF(收藏进度!J356="","",收藏进度!J356)</f>
        <v/>
      </c>
      <c r="K356" s="53">
        <f>IF(收藏进度!K356="","",收藏进度!K356)</f>
        <v>5</v>
      </c>
      <c r="L356" s="53">
        <f>IF(收藏进度!L356="","",收藏进度!L356)</f>
        <v>4</v>
      </c>
      <c r="M356" s="53">
        <f>IF(收藏进度!M356="","",收藏进度!M356)</f>
        <v>4</v>
      </c>
      <c r="N356" s="54" t="str">
        <f>IF(收藏进度!N356="","",收藏进度!N356)</f>
        <v>嘲讽，亡语：对所有角色造成2点伤害。</v>
      </c>
    </row>
    <row r="357" spans="1:14" x14ac:dyDescent="0.15">
      <c r="A357" s="52" t="str">
        <f>IF(收藏进度!A357="","",收藏进度!A357)</f>
        <v>王牌猎人</v>
      </c>
      <c r="B357" s="52">
        <f>IF(收藏进度!B357="","",收藏进度!B357)</f>
        <v>0</v>
      </c>
      <c r="C357" s="52">
        <f t="shared" si="5"/>
        <v>1</v>
      </c>
      <c r="D357" s="52">
        <f>IF(AND(COUNTIF(德鲁伊卡组!A:C,"# 2x ("&amp;K357&amp;") "&amp;A357)+COUNTIF(猎人卡组!A:C,"# 2x ("&amp;K357&amp;") "&amp;A357)+COUNTIF(法师卡组!A:C,"# 2x ("&amp;K357&amp;") "&amp;A357)+COUNTIF(圣骑士卡组!A:C,"# 2x ("&amp;K357&amp;") "&amp;A357)+COUNTIF(牧师卡组!A:C,"# 2x ("&amp;K357&amp;") "&amp;A357)+COUNTIF(潜行者卡组!A:C,"# 2x ("&amp;K357&amp;") "&amp;A357)+COUNTIF(萨满祭司卡组!A:C,"# 2x ("&amp;K357&amp;") "&amp;A357)+COUNTIF(术士卡组!A:C,"# 2x ("&amp;K357&amp;") "&amp;A357)+COUNTIF(战士卡组!A:C,"# 2x ("&amp;K357&amp;") "&amp;A357)=0,COUNTIF(单卡排行!A:J,A357)=0),IF(AND(COUNTIF(德鲁伊卡组!A:C,"# 1x ("&amp;K357&amp;") "&amp;A357)+COUNTIF(猎人卡组!A:C,"# 1x ("&amp;K357&amp;") "&amp;A357)+COUNTIF(法师卡组!A:C,"# 1x ("&amp;K357&amp;") "&amp;A357)+COUNTIF(圣骑士卡组!A:C,"# 1x ("&amp;K357&amp;") "&amp;A357)+COUNTIF(牧师卡组!A:C,"# 1x ("&amp;K357&amp;") "&amp;A357)+COUNTIF(潜行者卡组!A:C,"# 1x ("&amp;K357&amp;") "&amp;A357)+COUNTIF(萨满祭司卡组!A:C,"# 1x ("&amp;K357&amp;") "&amp;A357)+COUNTIF(术士卡组!A:C,"# 1x ("&amp;K357&amp;") "&amp;A357)+COUNTIF(战士卡组!A:C,"# 1x ("&amp;K357&amp;") "&amp;A357)=0,COUNTIF(单卡排行!A:J,A357&amp;"★")=0),"",1),2)</f>
        <v>1</v>
      </c>
      <c r="E357" s="53" t="str">
        <f>IF(收藏进度!E357="","",收藏进度!E357)</f>
        <v>经典</v>
      </c>
      <c r="F357" s="53" t="str">
        <f>IF(收藏进度!F357="","",收藏进度!F357)</f>
        <v/>
      </c>
      <c r="G357" s="53" t="str">
        <f>IF(收藏进度!G357="","",收藏进度!G357)</f>
        <v>中立</v>
      </c>
      <c r="H357" s="53" t="str">
        <f>IF(收藏进度!H357="","",收藏进度!H357)</f>
        <v>史诗</v>
      </c>
      <c r="I357" s="53" t="str">
        <f>IF(收藏进度!I357="","",收藏进度!I357)</f>
        <v>随从</v>
      </c>
      <c r="J357" s="53" t="str">
        <f>IF(收藏进度!J357="","",收藏进度!J357)</f>
        <v/>
      </c>
      <c r="K357" s="53">
        <f>IF(收藏进度!K357="","",收藏进度!K357)</f>
        <v>5</v>
      </c>
      <c r="L357" s="53">
        <f>IF(收藏进度!L357="","",收藏进度!L357)</f>
        <v>4</v>
      </c>
      <c r="M357" s="53">
        <f>IF(收藏进度!M357="","",收藏进度!M357)</f>
        <v>2</v>
      </c>
      <c r="N357" s="54" t="str">
        <f>IF(收藏进度!N357="","",收藏进度!N357)</f>
        <v>战吼：
消灭一个攻击力大于或等于7的随从。</v>
      </c>
    </row>
    <row r="358" spans="1:14" x14ac:dyDescent="0.15">
      <c r="A358" s="52" t="str">
        <f>IF(收藏进度!A358="","",收藏进度!A358)</f>
        <v>无面操纵者</v>
      </c>
      <c r="B358" s="52">
        <f>IF(收藏进度!B358="","",收藏进度!B358)</f>
        <v>1</v>
      </c>
      <c r="C358" s="52">
        <f t="shared" si="5"/>
        <v>1</v>
      </c>
      <c r="D358" s="52">
        <f>IF(AND(COUNTIF(德鲁伊卡组!A:C,"# 2x ("&amp;K358&amp;") "&amp;A358)+COUNTIF(猎人卡组!A:C,"# 2x ("&amp;K358&amp;") "&amp;A358)+COUNTIF(法师卡组!A:C,"# 2x ("&amp;K358&amp;") "&amp;A358)+COUNTIF(圣骑士卡组!A:C,"# 2x ("&amp;K358&amp;") "&amp;A358)+COUNTIF(牧师卡组!A:C,"# 2x ("&amp;K358&amp;") "&amp;A358)+COUNTIF(潜行者卡组!A:C,"# 2x ("&amp;K358&amp;") "&amp;A358)+COUNTIF(萨满祭司卡组!A:C,"# 2x ("&amp;K358&amp;") "&amp;A358)+COUNTIF(术士卡组!A:C,"# 2x ("&amp;K358&amp;") "&amp;A358)+COUNTIF(战士卡组!A:C,"# 2x ("&amp;K358&amp;") "&amp;A358)=0,COUNTIF(单卡排行!A:J,A358)=0),IF(AND(COUNTIF(德鲁伊卡组!A:C,"# 1x ("&amp;K358&amp;") "&amp;A358)+COUNTIF(猎人卡组!A:C,"# 1x ("&amp;K358&amp;") "&amp;A358)+COUNTIF(法师卡组!A:C,"# 1x ("&amp;K358&amp;") "&amp;A358)+COUNTIF(圣骑士卡组!A:C,"# 1x ("&amp;K358&amp;") "&amp;A358)+COUNTIF(牧师卡组!A:C,"# 1x ("&amp;K358&amp;") "&amp;A358)+COUNTIF(潜行者卡组!A:C,"# 1x ("&amp;K358&amp;") "&amp;A358)+COUNTIF(萨满祭司卡组!A:C,"# 1x ("&amp;K358&amp;") "&amp;A358)+COUNTIF(术士卡组!A:C,"# 1x ("&amp;K358&amp;") "&amp;A358)+COUNTIF(战士卡组!A:C,"# 1x ("&amp;K358&amp;") "&amp;A358)=0,COUNTIF(单卡排行!A:J,A358&amp;"★")=0),"",1),2)</f>
        <v>2</v>
      </c>
      <c r="E358" s="53" t="str">
        <f>IF(收藏进度!E358="","",收藏进度!E358)</f>
        <v>经典</v>
      </c>
      <c r="F358" s="53" t="str">
        <f>IF(收藏进度!F358="","",收藏进度!F358)</f>
        <v/>
      </c>
      <c r="G358" s="53" t="str">
        <f>IF(收藏进度!G358="","",收藏进度!G358)</f>
        <v>中立</v>
      </c>
      <c r="H358" s="53" t="str">
        <f>IF(收藏进度!H358="","",收藏进度!H358)</f>
        <v>史诗</v>
      </c>
      <c r="I358" s="53" t="str">
        <f>IF(收藏进度!I358="","",收藏进度!I358)</f>
        <v>随从</v>
      </c>
      <c r="J358" s="53" t="str">
        <f>IF(收藏进度!J358="","",收藏进度!J358)</f>
        <v/>
      </c>
      <c r="K358" s="53">
        <f>IF(收藏进度!K358="","",收藏进度!K358)</f>
        <v>5</v>
      </c>
      <c r="L358" s="53">
        <f>IF(收藏进度!L358="","",收藏进度!L358)</f>
        <v>3</v>
      </c>
      <c r="M358" s="53">
        <f>IF(收藏进度!M358="","",收藏进度!M358)</f>
        <v>3</v>
      </c>
      <c r="N358" s="54" t="str">
        <f>IF(收藏进度!N358="","",收藏进度!N358)</f>
        <v>战吼：选择一个随从，成为它的复制。</v>
      </c>
    </row>
    <row r="359" spans="1:14" x14ac:dyDescent="0.15">
      <c r="A359" s="52" t="str">
        <f>IF(收藏进度!A359="","",收藏进度!A359)</f>
        <v>哈里森·琼斯</v>
      </c>
      <c r="B359" s="52">
        <f>IF(收藏进度!B359="","",收藏进度!B359)</f>
        <v>1</v>
      </c>
      <c r="C359" s="52" t="str">
        <f t="shared" si="5"/>
        <v/>
      </c>
      <c r="D359" s="52">
        <f>IF(AND(COUNTIF(德鲁伊卡组!A:C,"# 2x ("&amp;K359&amp;") "&amp;A359)+COUNTIF(猎人卡组!A:C,"# 2x ("&amp;K359&amp;") "&amp;A359)+COUNTIF(法师卡组!A:C,"# 2x ("&amp;K359&amp;") "&amp;A359)+COUNTIF(圣骑士卡组!A:C,"# 2x ("&amp;K359&amp;") "&amp;A359)+COUNTIF(牧师卡组!A:C,"# 2x ("&amp;K359&amp;") "&amp;A359)+COUNTIF(潜行者卡组!A:C,"# 2x ("&amp;K359&amp;") "&amp;A359)+COUNTIF(萨满祭司卡组!A:C,"# 2x ("&amp;K359&amp;") "&amp;A359)+COUNTIF(术士卡组!A:C,"# 2x ("&amp;K359&amp;") "&amp;A359)+COUNTIF(战士卡组!A:C,"# 2x ("&amp;K359&amp;") "&amp;A359)=0,COUNTIF(单卡排行!A:J,A359)=0),IF(AND(COUNTIF(德鲁伊卡组!A:C,"# 1x ("&amp;K359&amp;") "&amp;A359)+COUNTIF(猎人卡组!A:C,"# 1x ("&amp;K359&amp;") "&amp;A359)+COUNTIF(法师卡组!A:C,"# 1x ("&amp;K359&amp;") "&amp;A359)+COUNTIF(圣骑士卡组!A:C,"# 1x ("&amp;K359&amp;") "&amp;A359)+COUNTIF(牧师卡组!A:C,"# 1x ("&amp;K359&amp;") "&amp;A359)+COUNTIF(潜行者卡组!A:C,"# 1x ("&amp;K359&amp;") "&amp;A359)+COUNTIF(萨满祭司卡组!A:C,"# 1x ("&amp;K359&amp;") "&amp;A359)+COUNTIF(术士卡组!A:C,"# 1x ("&amp;K359&amp;") "&amp;A359)+COUNTIF(战士卡组!A:C,"# 1x ("&amp;K359&amp;") "&amp;A359)=0,COUNTIF(单卡排行!A:J,A359&amp;"★")=0),"",1),2)</f>
        <v>1</v>
      </c>
      <c r="E359" s="53" t="str">
        <f>IF(收藏进度!E359="","",收藏进度!E359)</f>
        <v>经典</v>
      </c>
      <c r="F359" s="53" t="str">
        <f>IF(收藏进度!F359="","",收藏进度!F359)</f>
        <v/>
      </c>
      <c r="G359" s="53" t="str">
        <f>IF(收藏进度!G359="","",收藏进度!G359)</f>
        <v>中立</v>
      </c>
      <c r="H359" s="53" t="str">
        <f>IF(收藏进度!H359="","",收藏进度!H359)</f>
        <v>传说</v>
      </c>
      <c r="I359" s="53" t="str">
        <f>IF(收藏进度!I359="","",收藏进度!I359)</f>
        <v>随从</v>
      </c>
      <c r="J359" s="53" t="str">
        <f>IF(收藏进度!J359="","",收藏进度!J359)</f>
        <v/>
      </c>
      <c r="K359" s="53">
        <f>IF(收藏进度!K359="","",收藏进度!K359)</f>
        <v>5</v>
      </c>
      <c r="L359" s="53">
        <f>IF(收藏进度!L359="","",收藏进度!L359)</f>
        <v>5</v>
      </c>
      <c r="M359" s="53">
        <f>IF(收藏进度!M359="","",收藏进度!M359)</f>
        <v>4</v>
      </c>
      <c r="N359" s="54" t="str">
        <f>IF(收藏进度!N359="","",收藏进度!N359)</f>
        <v>战吼：摧毁对手的武器，并抽数量等同于其耐久度的牌。</v>
      </c>
    </row>
    <row r="360" spans="1:14" x14ac:dyDescent="0.15">
      <c r="A360" s="52" t="str">
        <f>IF(收藏进度!A360="","",收藏进度!A360)</f>
        <v>火车王里诺艾</v>
      </c>
      <c r="B360" s="52">
        <f>IF(收藏进度!B360="","",收藏进度!B360)</f>
        <v>1</v>
      </c>
      <c r="C360" s="52" t="str">
        <f t="shared" si="5"/>
        <v/>
      </c>
      <c r="D360" s="52">
        <f>IF(AND(COUNTIF(德鲁伊卡组!A:C,"# 2x ("&amp;K360&amp;") "&amp;A360)+COUNTIF(猎人卡组!A:C,"# 2x ("&amp;K360&amp;") "&amp;A360)+COUNTIF(法师卡组!A:C,"# 2x ("&amp;K360&amp;") "&amp;A360)+COUNTIF(圣骑士卡组!A:C,"# 2x ("&amp;K360&amp;") "&amp;A360)+COUNTIF(牧师卡组!A:C,"# 2x ("&amp;K360&amp;") "&amp;A360)+COUNTIF(潜行者卡组!A:C,"# 2x ("&amp;K360&amp;") "&amp;A360)+COUNTIF(萨满祭司卡组!A:C,"# 2x ("&amp;K360&amp;") "&amp;A360)+COUNTIF(术士卡组!A:C,"# 2x ("&amp;K360&amp;") "&amp;A360)+COUNTIF(战士卡组!A:C,"# 2x ("&amp;K360&amp;") "&amp;A360)=0,COUNTIF(单卡排行!A:J,A360)=0),IF(AND(COUNTIF(德鲁伊卡组!A:C,"# 1x ("&amp;K360&amp;") "&amp;A360)+COUNTIF(猎人卡组!A:C,"# 1x ("&amp;K360&amp;") "&amp;A360)+COUNTIF(法师卡组!A:C,"# 1x ("&amp;K360&amp;") "&amp;A360)+COUNTIF(圣骑士卡组!A:C,"# 1x ("&amp;K360&amp;") "&amp;A360)+COUNTIF(牧师卡组!A:C,"# 1x ("&amp;K360&amp;") "&amp;A360)+COUNTIF(潜行者卡组!A:C,"# 1x ("&amp;K360&amp;") "&amp;A360)+COUNTIF(萨满祭司卡组!A:C,"# 1x ("&amp;K360&amp;") "&amp;A360)+COUNTIF(术士卡组!A:C,"# 1x ("&amp;K360&amp;") "&amp;A360)+COUNTIF(战士卡组!A:C,"# 1x ("&amp;K360&amp;") "&amp;A360)=0,COUNTIF(单卡排行!A:J,A360&amp;"★")=0),"",1),2)</f>
        <v>1</v>
      </c>
      <c r="E360" s="53" t="str">
        <f>IF(收藏进度!E360="","",收藏进度!E360)</f>
        <v>经典</v>
      </c>
      <c r="F360" s="53" t="str">
        <f>IF(收藏进度!F360="","",收藏进度!F360)</f>
        <v/>
      </c>
      <c r="G360" s="53" t="str">
        <f>IF(收藏进度!G360="","",收藏进度!G360)</f>
        <v>中立</v>
      </c>
      <c r="H360" s="53" t="str">
        <f>IF(收藏进度!H360="","",收藏进度!H360)</f>
        <v>传说</v>
      </c>
      <c r="I360" s="53" t="str">
        <f>IF(收藏进度!I360="","",收藏进度!I360)</f>
        <v>随从</v>
      </c>
      <c r="J360" s="53" t="str">
        <f>IF(收藏进度!J360="","",收藏进度!J360)</f>
        <v/>
      </c>
      <c r="K360" s="53">
        <f>IF(收藏进度!K360="","",收藏进度!K360)</f>
        <v>5</v>
      </c>
      <c r="L360" s="53">
        <f>IF(收藏进度!L360="","",收藏进度!L360)</f>
        <v>6</v>
      </c>
      <c r="M360" s="53">
        <f>IF(收藏进度!M360="","",收藏进度!M360)</f>
        <v>2</v>
      </c>
      <c r="N360" s="54" t="str">
        <f>IF(收藏进度!N360="","",收藏进度!N360)</f>
        <v>冲锋，战吼：
为你的对手召唤两只1/1的雏龙。</v>
      </c>
    </row>
    <row r="361" spans="1:14" x14ac:dyDescent="0.15">
      <c r="A361" s="52" t="str">
        <f>IF(收藏进度!A361="","",收藏进度!A361)</f>
        <v>绿皮船长</v>
      </c>
      <c r="B361" s="52">
        <f>IF(收藏进度!B361="","",收藏进度!B361)</f>
        <v>0</v>
      </c>
      <c r="C361" s="52" t="str">
        <f t="shared" si="5"/>
        <v/>
      </c>
      <c r="D361" s="52" t="str">
        <f>IF(AND(COUNTIF(德鲁伊卡组!A:C,"# 2x ("&amp;K361&amp;") "&amp;A361)+COUNTIF(猎人卡组!A:C,"# 2x ("&amp;K361&amp;") "&amp;A361)+COUNTIF(法师卡组!A:C,"# 2x ("&amp;K361&amp;") "&amp;A361)+COUNTIF(圣骑士卡组!A:C,"# 2x ("&amp;K361&amp;") "&amp;A361)+COUNTIF(牧师卡组!A:C,"# 2x ("&amp;K361&amp;") "&amp;A361)+COUNTIF(潜行者卡组!A:C,"# 2x ("&amp;K361&amp;") "&amp;A361)+COUNTIF(萨满祭司卡组!A:C,"# 2x ("&amp;K361&amp;") "&amp;A361)+COUNTIF(术士卡组!A:C,"# 2x ("&amp;K361&amp;") "&amp;A361)+COUNTIF(战士卡组!A:C,"# 2x ("&amp;K361&amp;") "&amp;A361)=0,COUNTIF(单卡排行!A:J,A361)=0),IF(AND(COUNTIF(德鲁伊卡组!A:C,"# 1x ("&amp;K361&amp;") "&amp;A361)+COUNTIF(猎人卡组!A:C,"# 1x ("&amp;K361&amp;") "&amp;A361)+COUNTIF(法师卡组!A:C,"# 1x ("&amp;K361&amp;") "&amp;A361)+COUNTIF(圣骑士卡组!A:C,"# 1x ("&amp;K361&amp;") "&amp;A361)+COUNTIF(牧师卡组!A:C,"# 1x ("&amp;K361&amp;") "&amp;A361)+COUNTIF(潜行者卡组!A:C,"# 1x ("&amp;K361&amp;") "&amp;A361)+COUNTIF(萨满祭司卡组!A:C,"# 1x ("&amp;K361&amp;") "&amp;A361)+COUNTIF(术士卡组!A:C,"# 1x ("&amp;K361&amp;") "&amp;A361)+COUNTIF(战士卡组!A:C,"# 1x ("&amp;K361&amp;") "&amp;A361)=0,COUNTIF(单卡排行!A:J,A361&amp;"★")=0),"",1),2)</f>
        <v/>
      </c>
      <c r="E361" s="53" t="str">
        <f>IF(收藏进度!E361="","",收藏进度!E361)</f>
        <v>经典</v>
      </c>
      <c r="F361" s="53" t="str">
        <f>IF(收藏进度!F361="","",收藏进度!F361)</f>
        <v/>
      </c>
      <c r="G361" s="53" t="str">
        <f>IF(收藏进度!G361="","",收藏进度!G361)</f>
        <v>中立</v>
      </c>
      <c r="H361" s="53" t="str">
        <f>IF(收藏进度!H361="","",收藏进度!H361)</f>
        <v>传说</v>
      </c>
      <c r="I361" s="53" t="str">
        <f>IF(收藏进度!I361="","",收藏进度!I361)</f>
        <v>随从</v>
      </c>
      <c r="J361" s="53" t="str">
        <f>IF(收藏进度!J361="","",收藏进度!J361)</f>
        <v>海盗</v>
      </c>
      <c r="K361" s="53">
        <f>IF(收藏进度!K361="","",收藏进度!K361)</f>
        <v>5</v>
      </c>
      <c r="L361" s="53">
        <f>IF(收藏进度!L361="","",收藏进度!L361)</f>
        <v>5</v>
      </c>
      <c r="M361" s="53">
        <f>IF(收藏进度!M361="","",收藏进度!M361)</f>
        <v>4</v>
      </c>
      <c r="N361" s="54" t="str">
        <f>IF(收藏进度!N361="","",收藏进度!N361)</f>
        <v>战吼：使你的武器获得+1/+1。</v>
      </c>
    </row>
    <row r="362" spans="1:14" x14ac:dyDescent="0.15">
      <c r="A362" s="52" t="str">
        <f>IF(收藏进度!A362="","",收藏进度!A362)</f>
        <v>艾露恩的女祭司</v>
      </c>
      <c r="B362" s="52">
        <f>IF(收藏进度!B362="","",收藏进度!B362)</f>
        <v>2</v>
      </c>
      <c r="C362" s="52" t="str">
        <f t="shared" si="5"/>
        <v/>
      </c>
      <c r="D362" s="52" t="str">
        <f>IF(AND(COUNTIF(德鲁伊卡组!A:C,"# 2x ("&amp;K362&amp;") "&amp;A362)+COUNTIF(猎人卡组!A:C,"# 2x ("&amp;K362&amp;") "&amp;A362)+COUNTIF(法师卡组!A:C,"# 2x ("&amp;K362&amp;") "&amp;A362)+COUNTIF(圣骑士卡组!A:C,"# 2x ("&amp;K362&amp;") "&amp;A362)+COUNTIF(牧师卡组!A:C,"# 2x ("&amp;K362&amp;") "&amp;A362)+COUNTIF(潜行者卡组!A:C,"# 2x ("&amp;K362&amp;") "&amp;A362)+COUNTIF(萨满祭司卡组!A:C,"# 2x ("&amp;K362&amp;") "&amp;A362)+COUNTIF(术士卡组!A:C,"# 2x ("&amp;K362&amp;") "&amp;A362)+COUNTIF(战士卡组!A:C,"# 2x ("&amp;K362&amp;") "&amp;A362)=0,COUNTIF(单卡排行!A:J,A362)=0),IF(AND(COUNTIF(德鲁伊卡组!A:C,"# 1x ("&amp;K362&amp;") "&amp;A362)+COUNTIF(猎人卡组!A:C,"# 1x ("&amp;K362&amp;") "&amp;A362)+COUNTIF(法师卡组!A:C,"# 1x ("&amp;K362&amp;") "&amp;A362)+COUNTIF(圣骑士卡组!A:C,"# 1x ("&amp;K362&amp;") "&amp;A362)+COUNTIF(牧师卡组!A:C,"# 1x ("&amp;K362&amp;") "&amp;A362)+COUNTIF(潜行者卡组!A:C,"# 1x ("&amp;K362&amp;") "&amp;A362)+COUNTIF(萨满祭司卡组!A:C,"# 1x ("&amp;K362&amp;") "&amp;A362)+COUNTIF(术士卡组!A:C,"# 1x ("&amp;K362&amp;") "&amp;A362)+COUNTIF(战士卡组!A:C,"# 1x ("&amp;K362&amp;") "&amp;A362)=0,COUNTIF(单卡排行!A:J,A362&amp;"★")=0),"",1),2)</f>
        <v/>
      </c>
      <c r="E362" s="53" t="str">
        <f>IF(收藏进度!E362="","",收藏进度!E362)</f>
        <v>经典</v>
      </c>
      <c r="F362" s="53" t="str">
        <f>IF(收藏进度!F362="","",收藏进度!F362)</f>
        <v/>
      </c>
      <c r="G362" s="53" t="str">
        <f>IF(收藏进度!G362="","",收藏进度!G362)</f>
        <v>中立</v>
      </c>
      <c r="H362" s="53" t="str">
        <f>IF(收藏进度!H362="","",收藏进度!H362)</f>
        <v>普通</v>
      </c>
      <c r="I362" s="53" t="str">
        <f>IF(收藏进度!I362="","",收藏进度!I362)</f>
        <v>随从</v>
      </c>
      <c r="J362" s="53" t="str">
        <f>IF(收藏进度!J362="","",收藏进度!J362)</f>
        <v/>
      </c>
      <c r="K362" s="53">
        <f>IF(收藏进度!K362="","",收藏进度!K362)</f>
        <v>6</v>
      </c>
      <c r="L362" s="53">
        <f>IF(收藏进度!L362="","",收藏进度!L362)</f>
        <v>5</v>
      </c>
      <c r="M362" s="53">
        <f>IF(收藏进度!M362="","",收藏进度!M362)</f>
        <v>4</v>
      </c>
      <c r="N362" s="54" t="str">
        <f>IF(收藏进度!N362="","",收藏进度!N362)</f>
        <v>战吼：为你的英雄恢复#4点生命值。</v>
      </c>
    </row>
    <row r="363" spans="1:14" x14ac:dyDescent="0.15">
      <c r="A363" s="52" t="str">
        <f>IF(收藏进度!A363="","",收藏进度!A363)</f>
        <v>冰霜元素</v>
      </c>
      <c r="B363" s="52">
        <f>IF(收藏进度!B363="","",收藏进度!B363)</f>
        <v>2</v>
      </c>
      <c r="C363" s="52" t="str">
        <f t="shared" si="5"/>
        <v/>
      </c>
      <c r="D363" s="52" t="str">
        <f>IF(AND(COUNTIF(德鲁伊卡组!A:C,"# 2x ("&amp;K363&amp;") "&amp;A363)+COUNTIF(猎人卡组!A:C,"# 2x ("&amp;K363&amp;") "&amp;A363)+COUNTIF(法师卡组!A:C,"# 2x ("&amp;K363&amp;") "&amp;A363)+COUNTIF(圣骑士卡组!A:C,"# 2x ("&amp;K363&amp;") "&amp;A363)+COUNTIF(牧师卡组!A:C,"# 2x ("&amp;K363&amp;") "&amp;A363)+COUNTIF(潜行者卡组!A:C,"# 2x ("&amp;K363&amp;") "&amp;A363)+COUNTIF(萨满祭司卡组!A:C,"# 2x ("&amp;K363&amp;") "&amp;A363)+COUNTIF(术士卡组!A:C,"# 2x ("&amp;K363&amp;") "&amp;A363)+COUNTIF(战士卡组!A:C,"# 2x ("&amp;K363&amp;") "&amp;A363)=0,COUNTIF(单卡排行!A:J,A363)=0),IF(AND(COUNTIF(德鲁伊卡组!A:C,"# 1x ("&amp;K363&amp;") "&amp;A363)+COUNTIF(猎人卡组!A:C,"# 1x ("&amp;K363&amp;") "&amp;A363)+COUNTIF(法师卡组!A:C,"# 1x ("&amp;K363&amp;") "&amp;A363)+COUNTIF(圣骑士卡组!A:C,"# 1x ("&amp;K363&amp;") "&amp;A363)+COUNTIF(牧师卡组!A:C,"# 1x ("&amp;K363&amp;") "&amp;A363)+COUNTIF(潜行者卡组!A:C,"# 1x ("&amp;K363&amp;") "&amp;A363)+COUNTIF(萨满祭司卡组!A:C,"# 1x ("&amp;K363&amp;") "&amp;A363)+COUNTIF(术士卡组!A:C,"# 1x ("&amp;K363&amp;") "&amp;A363)+COUNTIF(战士卡组!A:C,"# 1x ("&amp;K363&amp;") "&amp;A363)=0,COUNTIF(单卡排行!A:J,A363&amp;"★")=0),"",1),2)</f>
        <v/>
      </c>
      <c r="E363" s="53" t="str">
        <f>IF(收藏进度!E363="","",收藏进度!E363)</f>
        <v>经典</v>
      </c>
      <c r="F363" s="53" t="str">
        <f>IF(收藏进度!F363="","",收藏进度!F363)</f>
        <v/>
      </c>
      <c r="G363" s="53" t="str">
        <f>IF(收藏进度!G363="","",收藏进度!G363)</f>
        <v>中立</v>
      </c>
      <c r="H363" s="53" t="str">
        <f>IF(收藏进度!H363="","",收藏进度!H363)</f>
        <v>普通</v>
      </c>
      <c r="I363" s="53" t="str">
        <f>IF(收藏进度!I363="","",收藏进度!I363)</f>
        <v>随从</v>
      </c>
      <c r="J363" s="53" t="str">
        <f>IF(收藏进度!J363="","",收藏进度!J363)</f>
        <v>元素</v>
      </c>
      <c r="K363" s="53">
        <f>IF(收藏进度!K363="","",收藏进度!K363)</f>
        <v>6</v>
      </c>
      <c r="L363" s="53">
        <f>IF(收藏进度!L363="","",收藏进度!L363)</f>
        <v>5</v>
      </c>
      <c r="M363" s="53">
        <f>IF(收藏进度!M363="","",收藏进度!M363)</f>
        <v>5</v>
      </c>
      <c r="N363" s="54" t="str">
        <f>IF(收藏进度!N363="","",收藏进度!N363)</f>
        <v>战吼：
冻结一个角色。</v>
      </c>
    </row>
    <row r="364" spans="1:14" x14ac:dyDescent="0.15">
      <c r="A364" s="52" t="str">
        <f>IF(收藏进度!A364="","",收藏进度!A364)</f>
        <v>风怒鹰身人</v>
      </c>
      <c r="B364" s="52">
        <f>IF(收藏进度!B364="","",收藏进度!B364)</f>
        <v>2</v>
      </c>
      <c r="C364" s="52" t="str">
        <f t="shared" si="5"/>
        <v/>
      </c>
      <c r="D364" s="52" t="str">
        <f>IF(AND(COUNTIF(德鲁伊卡组!A:C,"# 2x ("&amp;K364&amp;") "&amp;A364)+COUNTIF(猎人卡组!A:C,"# 2x ("&amp;K364&amp;") "&amp;A364)+COUNTIF(法师卡组!A:C,"# 2x ("&amp;K364&amp;") "&amp;A364)+COUNTIF(圣骑士卡组!A:C,"# 2x ("&amp;K364&amp;") "&amp;A364)+COUNTIF(牧师卡组!A:C,"# 2x ("&amp;K364&amp;") "&amp;A364)+COUNTIF(潜行者卡组!A:C,"# 2x ("&amp;K364&amp;") "&amp;A364)+COUNTIF(萨满祭司卡组!A:C,"# 2x ("&amp;K364&amp;") "&amp;A364)+COUNTIF(术士卡组!A:C,"# 2x ("&amp;K364&amp;") "&amp;A364)+COUNTIF(战士卡组!A:C,"# 2x ("&amp;K364&amp;") "&amp;A364)=0,COUNTIF(单卡排行!A:J,A364)=0),IF(AND(COUNTIF(德鲁伊卡组!A:C,"# 1x ("&amp;K364&amp;") "&amp;A364)+COUNTIF(猎人卡组!A:C,"# 1x ("&amp;K364&amp;") "&amp;A364)+COUNTIF(法师卡组!A:C,"# 1x ("&amp;K364&amp;") "&amp;A364)+COUNTIF(圣骑士卡组!A:C,"# 1x ("&amp;K364&amp;") "&amp;A364)+COUNTIF(牧师卡组!A:C,"# 1x ("&amp;K364&amp;") "&amp;A364)+COUNTIF(潜行者卡组!A:C,"# 1x ("&amp;K364&amp;") "&amp;A364)+COUNTIF(萨满祭司卡组!A:C,"# 1x ("&amp;K364&amp;") "&amp;A364)+COUNTIF(术士卡组!A:C,"# 1x ("&amp;K364&amp;") "&amp;A364)+COUNTIF(战士卡组!A:C,"# 1x ("&amp;K364&amp;") "&amp;A364)=0,COUNTIF(单卡排行!A:J,A364&amp;"★")=0),"",1),2)</f>
        <v/>
      </c>
      <c r="E364" s="53" t="str">
        <f>IF(收藏进度!E364="","",收藏进度!E364)</f>
        <v>经典</v>
      </c>
      <c r="F364" s="53" t="str">
        <f>IF(收藏进度!F364="","",收藏进度!F364)</f>
        <v/>
      </c>
      <c r="G364" s="53" t="str">
        <f>IF(收藏进度!G364="","",收藏进度!G364)</f>
        <v>中立</v>
      </c>
      <c r="H364" s="53" t="str">
        <f>IF(收藏进度!H364="","",收藏进度!H364)</f>
        <v>普通</v>
      </c>
      <c r="I364" s="53" t="str">
        <f>IF(收藏进度!I364="","",收藏进度!I364)</f>
        <v>随从</v>
      </c>
      <c r="J364" s="53" t="str">
        <f>IF(收藏进度!J364="","",收藏进度!J364)</f>
        <v/>
      </c>
      <c r="K364" s="53">
        <f>IF(收藏进度!K364="","",收藏进度!K364)</f>
        <v>6</v>
      </c>
      <c r="L364" s="53">
        <f>IF(收藏进度!L364="","",收藏进度!L364)</f>
        <v>4</v>
      </c>
      <c r="M364" s="53">
        <f>IF(收藏进度!M364="","",收藏进度!M364)</f>
        <v>5</v>
      </c>
      <c r="N364" s="54" t="str">
        <f>IF(收藏进度!N364="","",收藏进度!N364)</f>
        <v>风怒</v>
      </c>
    </row>
    <row r="365" spans="1:14" x14ac:dyDescent="0.15">
      <c r="A365" s="52" t="str">
        <f>IF(收藏进度!A365="","",收藏进度!A365)</f>
        <v>加基森拍卖师</v>
      </c>
      <c r="B365" s="52">
        <f>IF(收藏进度!B365="","",收藏进度!B365)</f>
        <v>3</v>
      </c>
      <c r="C365" s="52" t="str">
        <f t="shared" si="5"/>
        <v/>
      </c>
      <c r="D365" s="52">
        <f>IF(AND(COUNTIF(德鲁伊卡组!A:C,"# 2x ("&amp;K365&amp;") "&amp;A365)+COUNTIF(猎人卡组!A:C,"# 2x ("&amp;K365&amp;") "&amp;A365)+COUNTIF(法师卡组!A:C,"# 2x ("&amp;K365&amp;") "&amp;A365)+COUNTIF(圣骑士卡组!A:C,"# 2x ("&amp;K365&amp;") "&amp;A365)+COUNTIF(牧师卡组!A:C,"# 2x ("&amp;K365&amp;") "&amp;A365)+COUNTIF(潜行者卡组!A:C,"# 2x ("&amp;K365&amp;") "&amp;A365)+COUNTIF(萨满祭司卡组!A:C,"# 2x ("&amp;K365&amp;") "&amp;A365)+COUNTIF(术士卡组!A:C,"# 2x ("&amp;K365&amp;") "&amp;A365)+COUNTIF(战士卡组!A:C,"# 2x ("&amp;K365&amp;") "&amp;A365)=0,COUNTIF(单卡排行!A:J,A365)=0),IF(AND(COUNTIF(德鲁伊卡组!A:C,"# 1x ("&amp;K365&amp;") "&amp;A365)+COUNTIF(猎人卡组!A:C,"# 1x ("&amp;K365&amp;") "&amp;A365)+COUNTIF(法师卡组!A:C,"# 1x ("&amp;K365&amp;") "&amp;A365)+COUNTIF(圣骑士卡组!A:C,"# 1x ("&amp;K365&amp;") "&amp;A365)+COUNTIF(牧师卡组!A:C,"# 1x ("&amp;K365&amp;") "&amp;A365)+COUNTIF(潜行者卡组!A:C,"# 1x ("&amp;K365&amp;") "&amp;A365)+COUNTIF(萨满祭司卡组!A:C,"# 1x ("&amp;K365&amp;") "&amp;A365)+COUNTIF(术士卡组!A:C,"# 1x ("&amp;K365&amp;") "&amp;A365)+COUNTIF(战士卡组!A:C,"# 1x ("&amp;K365&amp;") "&amp;A365)=0,COUNTIF(单卡排行!A:J,A365&amp;"★")=0),"",1),2)</f>
        <v>2</v>
      </c>
      <c r="E365" s="53" t="str">
        <f>IF(收藏进度!E365="","",收藏进度!E365)</f>
        <v>经典</v>
      </c>
      <c r="F365" s="53" t="str">
        <f>IF(收藏进度!F365="","",收藏进度!F365)</f>
        <v/>
      </c>
      <c r="G365" s="53" t="str">
        <f>IF(收藏进度!G365="","",收藏进度!G365)</f>
        <v>中立</v>
      </c>
      <c r="H365" s="53" t="str">
        <f>IF(收藏进度!H365="","",收藏进度!H365)</f>
        <v>稀有</v>
      </c>
      <c r="I365" s="53" t="str">
        <f>IF(收藏进度!I365="","",收藏进度!I365)</f>
        <v>随从</v>
      </c>
      <c r="J365" s="53" t="str">
        <f>IF(收藏进度!J365="","",收藏进度!J365)</f>
        <v/>
      </c>
      <c r="K365" s="53">
        <f>IF(收藏进度!K365="","",收藏进度!K365)</f>
        <v>6</v>
      </c>
      <c r="L365" s="53">
        <f>IF(收藏进度!L365="","",收藏进度!L365)</f>
        <v>4</v>
      </c>
      <c r="M365" s="53">
        <f>IF(收藏进度!M365="","",收藏进度!M365)</f>
        <v>4</v>
      </c>
      <c r="N365" s="54" t="str">
        <f>IF(收藏进度!N365="","",收藏进度!N365)</f>
        <v>每当你施放一个法术，抽一张牌。</v>
      </c>
    </row>
    <row r="366" spans="1:14" x14ac:dyDescent="0.15">
      <c r="A366" s="52" t="str">
        <f>IF(收藏进度!A366="","",收藏进度!A366)</f>
        <v>烈日行者</v>
      </c>
      <c r="B366" s="52">
        <f>IF(收藏进度!B366="","",收藏进度!B366)</f>
        <v>2</v>
      </c>
      <c r="C366" s="52" t="str">
        <f t="shared" si="5"/>
        <v/>
      </c>
      <c r="D366" s="52" t="str">
        <f>IF(AND(COUNTIF(德鲁伊卡组!A:C,"# 2x ("&amp;K366&amp;") "&amp;A366)+COUNTIF(猎人卡组!A:C,"# 2x ("&amp;K366&amp;") "&amp;A366)+COUNTIF(法师卡组!A:C,"# 2x ("&amp;K366&amp;") "&amp;A366)+COUNTIF(圣骑士卡组!A:C,"# 2x ("&amp;K366&amp;") "&amp;A366)+COUNTIF(牧师卡组!A:C,"# 2x ("&amp;K366&amp;") "&amp;A366)+COUNTIF(潜行者卡组!A:C,"# 2x ("&amp;K366&amp;") "&amp;A366)+COUNTIF(萨满祭司卡组!A:C,"# 2x ("&amp;K366&amp;") "&amp;A366)+COUNTIF(术士卡组!A:C,"# 2x ("&amp;K366&amp;") "&amp;A366)+COUNTIF(战士卡组!A:C,"# 2x ("&amp;K366&amp;") "&amp;A366)=0,COUNTIF(单卡排行!A:J,A366)=0),IF(AND(COUNTIF(德鲁伊卡组!A:C,"# 1x ("&amp;K366&amp;") "&amp;A366)+COUNTIF(猎人卡组!A:C,"# 1x ("&amp;K366&amp;") "&amp;A366)+COUNTIF(法师卡组!A:C,"# 1x ("&amp;K366&amp;") "&amp;A366)+COUNTIF(圣骑士卡组!A:C,"# 1x ("&amp;K366&amp;") "&amp;A366)+COUNTIF(牧师卡组!A:C,"# 1x ("&amp;K366&amp;") "&amp;A366)+COUNTIF(潜行者卡组!A:C,"# 1x ("&amp;K366&amp;") "&amp;A366)+COUNTIF(萨满祭司卡组!A:C,"# 1x ("&amp;K366&amp;") "&amp;A366)+COUNTIF(术士卡组!A:C,"# 1x ("&amp;K366&amp;") "&amp;A366)+COUNTIF(战士卡组!A:C,"# 1x ("&amp;K366&amp;") "&amp;A366)=0,COUNTIF(单卡排行!A:J,A366&amp;"★")=0),"",1),2)</f>
        <v/>
      </c>
      <c r="E366" s="53" t="str">
        <f>IF(收藏进度!E366="","",收藏进度!E366)</f>
        <v>经典</v>
      </c>
      <c r="F366" s="53" t="str">
        <f>IF(收藏进度!F366="","",收藏进度!F366)</f>
        <v/>
      </c>
      <c r="G366" s="53" t="str">
        <f>IF(收藏进度!G366="","",收藏进度!G366)</f>
        <v>中立</v>
      </c>
      <c r="H366" s="53" t="str">
        <f>IF(收藏进度!H366="","",收藏进度!H366)</f>
        <v>稀有</v>
      </c>
      <c r="I366" s="53" t="str">
        <f>IF(收藏进度!I366="","",收藏进度!I366)</f>
        <v>随从</v>
      </c>
      <c r="J366" s="53" t="str">
        <f>IF(收藏进度!J366="","",收藏进度!J366)</f>
        <v/>
      </c>
      <c r="K366" s="53">
        <f>IF(收藏进度!K366="","",收藏进度!K366)</f>
        <v>6</v>
      </c>
      <c r="L366" s="53">
        <f>IF(收藏进度!L366="","",收藏进度!L366)</f>
        <v>4</v>
      </c>
      <c r="M366" s="53">
        <f>IF(收藏进度!M366="","",收藏进度!M366)</f>
        <v>5</v>
      </c>
      <c r="N366" s="54" t="str">
        <f>IF(收藏进度!N366="","",收藏进度!N366)</f>
        <v>嘲讽
圣盾</v>
      </c>
    </row>
    <row r="367" spans="1:14" x14ac:dyDescent="0.15">
      <c r="A367" s="52" t="str">
        <f>IF(收藏进度!A367="","",收藏进度!A367)</f>
        <v>银色指挥官</v>
      </c>
      <c r="B367" s="52">
        <f>IF(收藏进度!B367="","",收藏进度!B367)</f>
        <v>2</v>
      </c>
      <c r="C367" s="52" t="str">
        <f t="shared" si="5"/>
        <v/>
      </c>
      <c r="D367" s="52">
        <f>IF(AND(COUNTIF(德鲁伊卡组!A:C,"# 2x ("&amp;K367&amp;") "&amp;A367)+COUNTIF(猎人卡组!A:C,"# 2x ("&amp;K367&amp;") "&amp;A367)+COUNTIF(法师卡组!A:C,"# 2x ("&amp;K367&amp;") "&amp;A367)+COUNTIF(圣骑士卡组!A:C,"# 2x ("&amp;K367&amp;") "&amp;A367)+COUNTIF(牧师卡组!A:C,"# 2x ("&amp;K367&amp;") "&amp;A367)+COUNTIF(潜行者卡组!A:C,"# 2x ("&amp;K367&amp;") "&amp;A367)+COUNTIF(萨满祭司卡组!A:C,"# 2x ("&amp;K367&amp;") "&amp;A367)+COUNTIF(术士卡组!A:C,"# 2x ("&amp;K367&amp;") "&amp;A367)+COUNTIF(战士卡组!A:C,"# 2x ("&amp;K367&amp;") "&amp;A367)=0,COUNTIF(单卡排行!A:J,A367)=0),IF(AND(COUNTIF(德鲁伊卡组!A:C,"# 1x ("&amp;K367&amp;") "&amp;A367)+COUNTIF(猎人卡组!A:C,"# 1x ("&amp;K367&amp;") "&amp;A367)+COUNTIF(法师卡组!A:C,"# 1x ("&amp;K367&amp;") "&amp;A367)+COUNTIF(圣骑士卡组!A:C,"# 1x ("&amp;K367&amp;") "&amp;A367)+COUNTIF(牧师卡组!A:C,"# 1x ("&amp;K367&amp;") "&amp;A367)+COUNTIF(潜行者卡组!A:C,"# 1x ("&amp;K367&amp;") "&amp;A367)+COUNTIF(萨满祭司卡组!A:C,"# 1x ("&amp;K367&amp;") "&amp;A367)+COUNTIF(术士卡组!A:C,"# 1x ("&amp;K367&amp;") "&amp;A367)+COUNTIF(战士卡组!A:C,"# 1x ("&amp;K367&amp;") "&amp;A367)=0,COUNTIF(单卡排行!A:J,A367&amp;"★")=0),"",1),2)</f>
        <v>2</v>
      </c>
      <c r="E367" s="53" t="str">
        <f>IF(收藏进度!E367="","",收藏进度!E367)</f>
        <v>经典</v>
      </c>
      <c r="F367" s="53" t="str">
        <f>IF(收藏进度!F367="","",收藏进度!F367)</f>
        <v/>
      </c>
      <c r="G367" s="53" t="str">
        <f>IF(收藏进度!G367="","",收藏进度!G367)</f>
        <v>中立</v>
      </c>
      <c r="H367" s="53" t="str">
        <f>IF(收藏进度!H367="","",收藏进度!H367)</f>
        <v>稀有</v>
      </c>
      <c r="I367" s="53" t="str">
        <f>IF(收藏进度!I367="","",收藏进度!I367)</f>
        <v>随从</v>
      </c>
      <c r="J367" s="53" t="str">
        <f>IF(收藏进度!J367="","",收藏进度!J367)</f>
        <v/>
      </c>
      <c r="K367" s="53">
        <f>IF(收藏进度!K367="","",收藏进度!K367)</f>
        <v>6</v>
      </c>
      <c r="L367" s="53">
        <f>IF(收藏进度!L367="","",收藏进度!L367)</f>
        <v>4</v>
      </c>
      <c r="M367" s="53">
        <f>IF(收藏进度!M367="","",收藏进度!M367)</f>
        <v>2</v>
      </c>
      <c r="N367" s="54" t="str">
        <f>IF(收藏进度!N367="","",收藏进度!N367)</f>
        <v>冲锋
圣盾</v>
      </c>
    </row>
    <row r="368" spans="1:14" x14ac:dyDescent="0.15">
      <c r="A368" s="52" t="str">
        <f>IF(收藏进度!A368="","",收藏进度!A368)</f>
        <v>比斯巨兽</v>
      </c>
      <c r="B368" s="52">
        <f>IF(收藏进度!B368="","",收藏进度!B368)</f>
        <v>1</v>
      </c>
      <c r="C368" s="52" t="str">
        <f t="shared" si="5"/>
        <v/>
      </c>
      <c r="D368" s="52" t="str">
        <f>IF(AND(COUNTIF(德鲁伊卡组!A:C,"# 2x ("&amp;K368&amp;") "&amp;A368)+COUNTIF(猎人卡组!A:C,"# 2x ("&amp;K368&amp;") "&amp;A368)+COUNTIF(法师卡组!A:C,"# 2x ("&amp;K368&amp;") "&amp;A368)+COUNTIF(圣骑士卡组!A:C,"# 2x ("&amp;K368&amp;") "&amp;A368)+COUNTIF(牧师卡组!A:C,"# 2x ("&amp;K368&amp;") "&amp;A368)+COUNTIF(潜行者卡组!A:C,"# 2x ("&amp;K368&amp;") "&amp;A368)+COUNTIF(萨满祭司卡组!A:C,"# 2x ("&amp;K368&amp;") "&amp;A368)+COUNTIF(术士卡组!A:C,"# 2x ("&amp;K368&amp;") "&amp;A368)+COUNTIF(战士卡组!A:C,"# 2x ("&amp;K368&amp;") "&amp;A368)=0,COUNTIF(单卡排行!A:J,A368)=0),IF(AND(COUNTIF(德鲁伊卡组!A:C,"# 1x ("&amp;K368&amp;") "&amp;A368)+COUNTIF(猎人卡组!A:C,"# 1x ("&amp;K368&amp;") "&amp;A368)+COUNTIF(法师卡组!A:C,"# 1x ("&amp;K368&amp;") "&amp;A368)+COUNTIF(圣骑士卡组!A:C,"# 1x ("&amp;K368&amp;") "&amp;A368)+COUNTIF(牧师卡组!A:C,"# 1x ("&amp;K368&amp;") "&amp;A368)+COUNTIF(潜行者卡组!A:C,"# 1x ("&amp;K368&amp;") "&amp;A368)+COUNTIF(萨满祭司卡组!A:C,"# 1x ("&amp;K368&amp;") "&amp;A368)+COUNTIF(术士卡组!A:C,"# 1x ("&amp;K368&amp;") "&amp;A368)+COUNTIF(战士卡组!A:C,"# 1x ("&amp;K368&amp;") "&amp;A368)=0,COUNTIF(单卡排行!A:J,A368&amp;"★")=0),"",1),2)</f>
        <v/>
      </c>
      <c r="E368" s="53" t="str">
        <f>IF(收藏进度!E368="","",收藏进度!E368)</f>
        <v>经典</v>
      </c>
      <c r="F368" s="53" t="str">
        <f>IF(收藏进度!F368="","",收藏进度!F368)</f>
        <v/>
      </c>
      <c r="G368" s="53" t="str">
        <f>IF(收藏进度!G368="","",收藏进度!G368)</f>
        <v>中立</v>
      </c>
      <c r="H368" s="53" t="str">
        <f>IF(收藏进度!H368="","",收藏进度!H368)</f>
        <v>传说</v>
      </c>
      <c r="I368" s="53" t="str">
        <f>IF(收藏进度!I368="","",收藏进度!I368)</f>
        <v>随从</v>
      </c>
      <c r="J368" s="53" t="str">
        <f>IF(收藏进度!J368="","",收藏进度!J368)</f>
        <v>野兽</v>
      </c>
      <c r="K368" s="53">
        <f>IF(收藏进度!K368="","",收藏进度!K368)</f>
        <v>6</v>
      </c>
      <c r="L368" s="53">
        <f>IF(收藏进度!L368="","",收藏进度!L368)</f>
        <v>9</v>
      </c>
      <c r="M368" s="53">
        <f>IF(收藏进度!M368="","",收藏进度!M368)</f>
        <v>7</v>
      </c>
      <c r="N368" s="54" t="str">
        <f>IF(收藏进度!N368="","",收藏进度!N368)</f>
        <v>亡语：
为你的对手召唤1个3/3的芬克·恩霍尔。</v>
      </c>
    </row>
    <row r="369" spans="1:14" x14ac:dyDescent="0.15">
      <c r="A369" s="52" t="str">
        <f>IF(收藏进度!A369="","",收藏进度!A369)</f>
        <v>黑骑士</v>
      </c>
      <c r="B369" s="52">
        <f>IF(收藏进度!B369="","",收藏进度!B369)</f>
        <v>0</v>
      </c>
      <c r="C369" s="52" t="str">
        <f t="shared" si="5"/>
        <v/>
      </c>
      <c r="D369" s="52" t="str">
        <f>IF(AND(COUNTIF(德鲁伊卡组!A:C,"# 2x ("&amp;K369&amp;") "&amp;A369)+COUNTIF(猎人卡组!A:C,"# 2x ("&amp;K369&amp;") "&amp;A369)+COUNTIF(法师卡组!A:C,"# 2x ("&amp;K369&amp;") "&amp;A369)+COUNTIF(圣骑士卡组!A:C,"# 2x ("&amp;K369&amp;") "&amp;A369)+COUNTIF(牧师卡组!A:C,"# 2x ("&amp;K369&amp;") "&amp;A369)+COUNTIF(潜行者卡组!A:C,"# 2x ("&amp;K369&amp;") "&amp;A369)+COUNTIF(萨满祭司卡组!A:C,"# 2x ("&amp;K369&amp;") "&amp;A369)+COUNTIF(术士卡组!A:C,"# 2x ("&amp;K369&amp;") "&amp;A369)+COUNTIF(战士卡组!A:C,"# 2x ("&amp;K369&amp;") "&amp;A369)=0,COUNTIF(单卡排行!A:J,A369)=0),IF(AND(COUNTIF(德鲁伊卡组!A:C,"# 1x ("&amp;K369&amp;") "&amp;A369)+COUNTIF(猎人卡组!A:C,"# 1x ("&amp;K369&amp;") "&amp;A369)+COUNTIF(法师卡组!A:C,"# 1x ("&amp;K369&amp;") "&amp;A369)+COUNTIF(圣骑士卡组!A:C,"# 1x ("&amp;K369&amp;") "&amp;A369)+COUNTIF(牧师卡组!A:C,"# 1x ("&amp;K369&amp;") "&amp;A369)+COUNTIF(潜行者卡组!A:C,"# 1x ("&amp;K369&amp;") "&amp;A369)+COUNTIF(萨满祭司卡组!A:C,"# 1x ("&amp;K369&amp;") "&amp;A369)+COUNTIF(术士卡组!A:C,"# 1x ("&amp;K369&amp;") "&amp;A369)+COUNTIF(战士卡组!A:C,"# 1x ("&amp;K369&amp;") "&amp;A369)=0,COUNTIF(单卡排行!A:J,A369&amp;"★")=0),"",1),2)</f>
        <v/>
      </c>
      <c r="E369" s="53" t="str">
        <f>IF(收藏进度!E369="","",收藏进度!E369)</f>
        <v>经典</v>
      </c>
      <c r="F369" s="53" t="str">
        <f>IF(收藏进度!F369="","",收藏进度!F369)</f>
        <v/>
      </c>
      <c r="G369" s="53" t="str">
        <f>IF(收藏进度!G369="","",收藏进度!G369)</f>
        <v>中立</v>
      </c>
      <c r="H369" s="53" t="str">
        <f>IF(收藏进度!H369="","",收藏进度!H369)</f>
        <v>传说</v>
      </c>
      <c r="I369" s="53" t="str">
        <f>IF(收藏进度!I369="","",收藏进度!I369)</f>
        <v>随从</v>
      </c>
      <c r="J369" s="53" t="str">
        <f>IF(收藏进度!J369="","",收藏进度!J369)</f>
        <v/>
      </c>
      <c r="K369" s="53">
        <f>IF(收藏进度!K369="","",收藏进度!K369)</f>
        <v>6</v>
      </c>
      <c r="L369" s="53">
        <f>IF(收藏进度!L369="","",收藏进度!L369)</f>
        <v>4</v>
      </c>
      <c r="M369" s="53">
        <f>IF(收藏进度!M369="","",收藏进度!M369)</f>
        <v>5</v>
      </c>
      <c r="N369" s="54" t="str">
        <f>IF(收藏进度!N369="","",收藏进度!N369)</f>
        <v>战吼：消灭一个具有嘲讽的敌方随从。</v>
      </c>
    </row>
    <row r="370" spans="1:14" x14ac:dyDescent="0.15">
      <c r="A370" s="52" t="str">
        <f>IF(收藏进度!A370="","",收藏进度!A370)</f>
        <v>霍格</v>
      </c>
      <c r="B370" s="52">
        <f>IF(收藏进度!B370="","",收藏进度!B370)</f>
        <v>1</v>
      </c>
      <c r="C370" s="52" t="str">
        <f t="shared" si="5"/>
        <v/>
      </c>
      <c r="D370" s="52" t="str">
        <f>IF(AND(COUNTIF(德鲁伊卡组!A:C,"# 2x ("&amp;K370&amp;") "&amp;A370)+COUNTIF(猎人卡组!A:C,"# 2x ("&amp;K370&amp;") "&amp;A370)+COUNTIF(法师卡组!A:C,"# 2x ("&amp;K370&amp;") "&amp;A370)+COUNTIF(圣骑士卡组!A:C,"# 2x ("&amp;K370&amp;") "&amp;A370)+COUNTIF(牧师卡组!A:C,"# 2x ("&amp;K370&amp;") "&amp;A370)+COUNTIF(潜行者卡组!A:C,"# 2x ("&amp;K370&amp;") "&amp;A370)+COUNTIF(萨满祭司卡组!A:C,"# 2x ("&amp;K370&amp;") "&amp;A370)+COUNTIF(术士卡组!A:C,"# 2x ("&amp;K370&amp;") "&amp;A370)+COUNTIF(战士卡组!A:C,"# 2x ("&amp;K370&amp;") "&amp;A370)=0,COUNTIF(单卡排行!A:J,A370)=0),IF(AND(COUNTIF(德鲁伊卡组!A:C,"# 1x ("&amp;K370&amp;") "&amp;A370)+COUNTIF(猎人卡组!A:C,"# 1x ("&amp;K370&amp;") "&amp;A370)+COUNTIF(法师卡组!A:C,"# 1x ("&amp;K370&amp;") "&amp;A370)+COUNTIF(圣骑士卡组!A:C,"# 1x ("&amp;K370&amp;") "&amp;A370)+COUNTIF(牧师卡组!A:C,"# 1x ("&amp;K370&amp;") "&amp;A370)+COUNTIF(潜行者卡组!A:C,"# 1x ("&amp;K370&amp;") "&amp;A370)+COUNTIF(萨满祭司卡组!A:C,"# 1x ("&amp;K370&amp;") "&amp;A370)+COUNTIF(术士卡组!A:C,"# 1x ("&amp;K370&amp;") "&amp;A370)+COUNTIF(战士卡组!A:C,"# 1x ("&amp;K370&amp;") "&amp;A370)=0,COUNTIF(单卡排行!A:J,A370&amp;"★")=0),"",1),2)</f>
        <v/>
      </c>
      <c r="E370" s="53" t="str">
        <f>IF(收藏进度!E370="","",收藏进度!E370)</f>
        <v>经典</v>
      </c>
      <c r="F370" s="53" t="str">
        <f>IF(收藏进度!F370="","",收藏进度!F370)</f>
        <v/>
      </c>
      <c r="G370" s="53" t="str">
        <f>IF(收藏进度!G370="","",收藏进度!G370)</f>
        <v>中立</v>
      </c>
      <c r="H370" s="53" t="str">
        <f>IF(收藏进度!H370="","",收藏进度!H370)</f>
        <v>传说</v>
      </c>
      <c r="I370" s="53" t="str">
        <f>IF(收藏进度!I370="","",收藏进度!I370)</f>
        <v>随从</v>
      </c>
      <c r="J370" s="53" t="str">
        <f>IF(收藏进度!J370="","",收藏进度!J370)</f>
        <v/>
      </c>
      <c r="K370" s="53">
        <f>IF(收藏进度!K370="","",收藏进度!K370)</f>
        <v>6</v>
      </c>
      <c r="L370" s="53">
        <f>IF(收藏进度!L370="","",收藏进度!L370)</f>
        <v>4</v>
      </c>
      <c r="M370" s="53">
        <f>IF(收藏进度!M370="","",收藏进度!M370)</f>
        <v>4</v>
      </c>
      <c r="N370" s="54" t="str">
        <f>IF(收藏进度!N370="","",收藏进度!N370)</f>
        <v>在你的回合结束时，召唤一个2/2并具有嘲讽的豺狼人。</v>
      </c>
    </row>
    <row r="371" spans="1:14" x14ac:dyDescent="0.15">
      <c r="A371" s="52" t="str">
        <f>IF(收藏进度!A371="","",收藏进度!A371)</f>
        <v>凯恩·血蹄</v>
      </c>
      <c r="B371" s="52">
        <f>IF(收藏进度!B371="","",收藏进度!B371)</f>
        <v>1</v>
      </c>
      <c r="C371" s="52" t="str">
        <f t="shared" si="5"/>
        <v/>
      </c>
      <c r="D371" s="52" t="str">
        <f>IF(AND(COUNTIF(德鲁伊卡组!A:C,"# 2x ("&amp;K371&amp;") "&amp;A371)+COUNTIF(猎人卡组!A:C,"# 2x ("&amp;K371&amp;") "&amp;A371)+COUNTIF(法师卡组!A:C,"# 2x ("&amp;K371&amp;") "&amp;A371)+COUNTIF(圣骑士卡组!A:C,"# 2x ("&amp;K371&amp;") "&amp;A371)+COUNTIF(牧师卡组!A:C,"# 2x ("&amp;K371&amp;") "&amp;A371)+COUNTIF(潜行者卡组!A:C,"# 2x ("&amp;K371&amp;") "&amp;A371)+COUNTIF(萨满祭司卡组!A:C,"# 2x ("&amp;K371&amp;") "&amp;A371)+COUNTIF(术士卡组!A:C,"# 2x ("&amp;K371&amp;") "&amp;A371)+COUNTIF(战士卡组!A:C,"# 2x ("&amp;K371&amp;") "&amp;A371)=0,COUNTIF(单卡排行!A:J,A371)=0),IF(AND(COUNTIF(德鲁伊卡组!A:C,"# 1x ("&amp;K371&amp;") "&amp;A371)+COUNTIF(猎人卡组!A:C,"# 1x ("&amp;K371&amp;") "&amp;A371)+COUNTIF(法师卡组!A:C,"# 1x ("&amp;K371&amp;") "&amp;A371)+COUNTIF(圣骑士卡组!A:C,"# 1x ("&amp;K371&amp;") "&amp;A371)+COUNTIF(牧师卡组!A:C,"# 1x ("&amp;K371&amp;") "&amp;A371)+COUNTIF(潜行者卡组!A:C,"# 1x ("&amp;K371&amp;") "&amp;A371)+COUNTIF(萨满祭司卡组!A:C,"# 1x ("&amp;K371&amp;") "&amp;A371)+COUNTIF(术士卡组!A:C,"# 1x ("&amp;K371&amp;") "&amp;A371)+COUNTIF(战士卡组!A:C,"# 1x ("&amp;K371&amp;") "&amp;A371)=0,COUNTIF(单卡排行!A:J,A371&amp;"★")=0),"",1),2)</f>
        <v/>
      </c>
      <c r="E371" s="53" t="str">
        <f>IF(收藏进度!E371="","",收藏进度!E371)</f>
        <v>经典</v>
      </c>
      <c r="F371" s="53" t="str">
        <f>IF(收藏进度!F371="","",收藏进度!F371)</f>
        <v/>
      </c>
      <c r="G371" s="53" t="str">
        <f>IF(收藏进度!G371="","",收藏进度!G371)</f>
        <v>中立</v>
      </c>
      <c r="H371" s="53" t="str">
        <f>IF(收藏进度!H371="","",收藏进度!H371)</f>
        <v>传说</v>
      </c>
      <c r="I371" s="53" t="str">
        <f>IF(收藏进度!I371="","",收藏进度!I371)</f>
        <v>随从</v>
      </c>
      <c r="J371" s="53" t="str">
        <f>IF(收藏进度!J371="","",收藏进度!J371)</f>
        <v/>
      </c>
      <c r="K371" s="53">
        <f>IF(收藏进度!K371="","",收藏进度!K371)</f>
        <v>6</v>
      </c>
      <c r="L371" s="53">
        <f>IF(收藏进度!L371="","",收藏进度!L371)</f>
        <v>4</v>
      </c>
      <c r="M371" s="53">
        <f>IF(收藏进度!M371="","",收藏进度!M371)</f>
        <v>5</v>
      </c>
      <c r="N371" s="54" t="str">
        <f>IF(收藏进度!N371="","",收藏进度!N371)</f>
        <v>亡语：召唤一个4/5的贝恩·血蹄。</v>
      </c>
    </row>
    <row r="372" spans="1:14" x14ac:dyDescent="0.15">
      <c r="A372" s="52" t="str">
        <f>IF(收藏进度!A372="","",收藏进度!A372)</f>
        <v>伊利丹·怒风</v>
      </c>
      <c r="B372" s="52">
        <f>IF(收藏进度!B372="","",收藏进度!B372)</f>
        <v>0</v>
      </c>
      <c r="C372" s="52" t="str">
        <f t="shared" si="5"/>
        <v/>
      </c>
      <c r="D372" s="52" t="str">
        <f>IF(AND(COUNTIF(德鲁伊卡组!A:C,"# 2x ("&amp;K372&amp;") "&amp;A372)+COUNTIF(猎人卡组!A:C,"# 2x ("&amp;K372&amp;") "&amp;A372)+COUNTIF(法师卡组!A:C,"# 2x ("&amp;K372&amp;") "&amp;A372)+COUNTIF(圣骑士卡组!A:C,"# 2x ("&amp;K372&amp;") "&amp;A372)+COUNTIF(牧师卡组!A:C,"# 2x ("&amp;K372&amp;") "&amp;A372)+COUNTIF(潜行者卡组!A:C,"# 2x ("&amp;K372&amp;") "&amp;A372)+COUNTIF(萨满祭司卡组!A:C,"# 2x ("&amp;K372&amp;") "&amp;A372)+COUNTIF(术士卡组!A:C,"# 2x ("&amp;K372&amp;") "&amp;A372)+COUNTIF(战士卡组!A:C,"# 2x ("&amp;K372&amp;") "&amp;A372)=0,COUNTIF(单卡排行!A:J,A372)=0),IF(AND(COUNTIF(德鲁伊卡组!A:C,"# 1x ("&amp;K372&amp;") "&amp;A372)+COUNTIF(猎人卡组!A:C,"# 1x ("&amp;K372&amp;") "&amp;A372)+COUNTIF(法师卡组!A:C,"# 1x ("&amp;K372&amp;") "&amp;A372)+COUNTIF(圣骑士卡组!A:C,"# 1x ("&amp;K372&amp;") "&amp;A372)+COUNTIF(牧师卡组!A:C,"# 1x ("&amp;K372&amp;") "&amp;A372)+COUNTIF(潜行者卡组!A:C,"# 1x ("&amp;K372&amp;") "&amp;A372)+COUNTIF(萨满祭司卡组!A:C,"# 1x ("&amp;K372&amp;") "&amp;A372)+COUNTIF(术士卡组!A:C,"# 1x ("&amp;K372&amp;") "&amp;A372)+COUNTIF(战士卡组!A:C,"# 1x ("&amp;K372&amp;") "&amp;A372)=0,COUNTIF(单卡排行!A:J,A372&amp;"★")=0),"",1),2)</f>
        <v/>
      </c>
      <c r="E372" s="53" t="str">
        <f>IF(收藏进度!E372="","",收藏进度!E372)</f>
        <v>经典</v>
      </c>
      <c r="F372" s="53" t="str">
        <f>IF(收藏进度!F372="","",收藏进度!F372)</f>
        <v/>
      </c>
      <c r="G372" s="53" t="str">
        <f>IF(收藏进度!G372="","",收藏进度!G372)</f>
        <v>中立</v>
      </c>
      <c r="H372" s="53" t="str">
        <f>IF(收藏进度!H372="","",收藏进度!H372)</f>
        <v>传说</v>
      </c>
      <c r="I372" s="53" t="str">
        <f>IF(收藏进度!I372="","",收藏进度!I372)</f>
        <v>随从</v>
      </c>
      <c r="J372" s="53" t="str">
        <f>IF(收藏进度!J372="","",收藏进度!J372)</f>
        <v>恶魔</v>
      </c>
      <c r="K372" s="53">
        <f>IF(收藏进度!K372="","",收藏进度!K372)</f>
        <v>6</v>
      </c>
      <c r="L372" s="53">
        <f>IF(收藏进度!L372="","",收藏进度!L372)</f>
        <v>7</v>
      </c>
      <c r="M372" s="53">
        <f>IF(收藏进度!M372="","",收藏进度!M372)</f>
        <v>5</v>
      </c>
      <c r="N372" s="54" t="str">
        <f>IF(收藏进度!N372="","",收藏进度!N372)</f>
        <v>每当你使用一张牌时，召唤一个2/1的埃辛诺斯之焰。</v>
      </c>
    </row>
    <row r="373" spans="1:14" x14ac:dyDescent="0.15">
      <c r="A373" s="52" t="str">
        <f>IF(收藏进度!A373="","",收藏进度!A373)</f>
        <v>拉文霍德刺客</v>
      </c>
      <c r="B373" s="52">
        <f>IF(收藏进度!B373="","",收藏进度!B373)</f>
        <v>2</v>
      </c>
      <c r="C373" s="52" t="str">
        <f t="shared" si="5"/>
        <v/>
      </c>
      <c r="D373" s="52" t="str">
        <f>IF(AND(COUNTIF(德鲁伊卡组!A:C,"# 2x ("&amp;K373&amp;") "&amp;A373)+COUNTIF(猎人卡组!A:C,"# 2x ("&amp;K373&amp;") "&amp;A373)+COUNTIF(法师卡组!A:C,"# 2x ("&amp;K373&amp;") "&amp;A373)+COUNTIF(圣骑士卡组!A:C,"# 2x ("&amp;K373&amp;") "&amp;A373)+COUNTIF(牧师卡组!A:C,"# 2x ("&amp;K373&amp;") "&amp;A373)+COUNTIF(潜行者卡组!A:C,"# 2x ("&amp;K373&amp;") "&amp;A373)+COUNTIF(萨满祭司卡组!A:C,"# 2x ("&amp;K373&amp;") "&amp;A373)+COUNTIF(术士卡组!A:C,"# 2x ("&amp;K373&amp;") "&amp;A373)+COUNTIF(战士卡组!A:C,"# 2x ("&amp;K373&amp;") "&amp;A373)=0,COUNTIF(单卡排行!A:J,A373)=0),IF(AND(COUNTIF(德鲁伊卡组!A:C,"# 1x ("&amp;K373&amp;") "&amp;A373)+COUNTIF(猎人卡组!A:C,"# 1x ("&amp;K373&amp;") "&amp;A373)+COUNTIF(法师卡组!A:C,"# 1x ("&amp;K373&amp;") "&amp;A373)+COUNTIF(圣骑士卡组!A:C,"# 1x ("&amp;K373&amp;") "&amp;A373)+COUNTIF(牧师卡组!A:C,"# 1x ("&amp;K373&amp;") "&amp;A373)+COUNTIF(潜行者卡组!A:C,"# 1x ("&amp;K373&amp;") "&amp;A373)+COUNTIF(萨满祭司卡组!A:C,"# 1x ("&amp;K373&amp;") "&amp;A373)+COUNTIF(术士卡组!A:C,"# 1x ("&amp;K373&amp;") "&amp;A373)+COUNTIF(战士卡组!A:C,"# 1x ("&amp;K373&amp;") "&amp;A373)=0,COUNTIF(单卡排行!A:J,A373&amp;"★")=0),"",1),2)</f>
        <v/>
      </c>
      <c r="E373" s="53" t="str">
        <f>IF(收藏进度!E373="","",收藏进度!E373)</f>
        <v>经典</v>
      </c>
      <c r="F373" s="53" t="str">
        <f>IF(收藏进度!F373="","",收藏进度!F373)</f>
        <v/>
      </c>
      <c r="G373" s="53" t="str">
        <f>IF(收藏进度!G373="","",收藏进度!G373)</f>
        <v>中立</v>
      </c>
      <c r="H373" s="53" t="str">
        <f>IF(收藏进度!H373="","",收藏进度!H373)</f>
        <v>稀有</v>
      </c>
      <c r="I373" s="53" t="str">
        <f>IF(收藏进度!I373="","",收藏进度!I373)</f>
        <v>随从</v>
      </c>
      <c r="J373" s="53" t="str">
        <f>IF(收藏进度!J373="","",收藏进度!J373)</f>
        <v/>
      </c>
      <c r="K373" s="53">
        <f>IF(收藏进度!K373="","",收藏进度!K373)</f>
        <v>7</v>
      </c>
      <c r="L373" s="53">
        <f>IF(收藏进度!L373="","",收藏进度!L373)</f>
        <v>7</v>
      </c>
      <c r="M373" s="53">
        <f>IF(收藏进度!M373="","",收藏进度!M373)</f>
        <v>5</v>
      </c>
      <c r="N373" s="54" t="str">
        <f>IF(收藏进度!N373="","",收藏进度!N373)</f>
        <v>潜行</v>
      </c>
    </row>
    <row r="374" spans="1:14" x14ac:dyDescent="0.15">
      <c r="A374" s="52" t="str">
        <f>IF(收藏进度!A374="","",收藏进度!A374)</f>
        <v>迦顿男爵</v>
      </c>
      <c r="B374" s="52">
        <f>IF(收藏进度!B374="","",收藏进度!B374)</f>
        <v>1</v>
      </c>
      <c r="C374" s="52" t="str">
        <f t="shared" si="5"/>
        <v/>
      </c>
      <c r="D374" s="52">
        <f>IF(AND(COUNTIF(德鲁伊卡组!A:C,"# 2x ("&amp;K374&amp;") "&amp;A374)+COUNTIF(猎人卡组!A:C,"# 2x ("&amp;K374&amp;") "&amp;A374)+COUNTIF(法师卡组!A:C,"# 2x ("&amp;K374&amp;") "&amp;A374)+COUNTIF(圣骑士卡组!A:C,"# 2x ("&amp;K374&amp;") "&amp;A374)+COUNTIF(牧师卡组!A:C,"# 2x ("&amp;K374&amp;") "&amp;A374)+COUNTIF(潜行者卡组!A:C,"# 2x ("&amp;K374&amp;") "&amp;A374)+COUNTIF(萨满祭司卡组!A:C,"# 2x ("&amp;K374&amp;") "&amp;A374)+COUNTIF(术士卡组!A:C,"# 2x ("&amp;K374&amp;") "&amp;A374)+COUNTIF(战士卡组!A:C,"# 2x ("&amp;K374&amp;") "&amp;A374)=0,COUNTIF(单卡排行!A:J,A374)=0),IF(AND(COUNTIF(德鲁伊卡组!A:C,"# 1x ("&amp;K374&amp;") "&amp;A374)+COUNTIF(猎人卡组!A:C,"# 1x ("&amp;K374&amp;") "&amp;A374)+COUNTIF(法师卡组!A:C,"# 1x ("&amp;K374&amp;") "&amp;A374)+COUNTIF(圣骑士卡组!A:C,"# 1x ("&amp;K374&amp;") "&amp;A374)+COUNTIF(牧师卡组!A:C,"# 1x ("&amp;K374&amp;") "&amp;A374)+COUNTIF(潜行者卡组!A:C,"# 1x ("&amp;K374&amp;") "&amp;A374)+COUNTIF(萨满祭司卡组!A:C,"# 1x ("&amp;K374&amp;") "&amp;A374)+COUNTIF(术士卡组!A:C,"# 1x ("&amp;K374&amp;") "&amp;A374)+COUNTIF(战士卡组!A:C,"# 1x ("&amp;K374&amp;") "&amp;A374)=0,COUNTIF(单卡排行!A:J,A374&amp;"★")=0),"",1),2)</f>
        <v>1</v>
      </c>
      <c r="E374" s="53" t="str">
        <f>IF(收藏进度!E374="","",收藏进度!E374)</f>
        <v>经典</v>
      </c>
      <c r="F374" s="53" t="str">
        <f>IF(收藏进度!F374="","",收藏进度!F374)</f>
        <v/>
      </c>
      <c r="G374" s="53" t="str">
        <f>IF(收藏进度!G374="","",收藏进度!G374)</f>
        <v>中立</v>
      </c>
      <c r="H374" s="53" t="str">
        <f>IF(收藏进度!H374="","",收藏进度!H374)</f>
        <v>传说</v>
      </c>
      <c r="I374" s="53" t="str">
        <f>IF(收藏进度!I374="","",收藏进度!I374)</f>
        <v>随从</v>
      </c>
      <c r="J374" s="53" t="str">
        <f>IF(收藏进度!J374="","",收藏进度!J374)</f>
        <v>元素</v>
      </c>
      <c r="K374" s="53">
        <f>IF(收藏进度!K374="","",收藏进度!K374)</f>
        <v>7</v>
      </c>
      <c r="L374" s="53">
        <f>IF(收藏进度!L374="","",收藏进度!L374)</f>
        <v>7</v>
      </c>
      <c r="M374" s="53">
        <f>IF(收藏进度!M374="","",收藏进度!M374)</f>
        <v>5</v>
      </c>
      <c r="N374" s="54" t="str">
        <f>IF(收藏进度!N374="","",收藏进度!N374)</f>
        <v>在你的回合结束时，对所有其他角色造成2点伤害。</v>
      </c>
    </row>
    <row r="375" spans="1:14" x14ac:dyDescent="0.15">
      <c r="A375" s="52" t="str">
        <f>IF(收藏进度!A375="","",收藏进度!A375)</f>
        <v>格鲁尔</v>
      </c>
      <c r="B375" s="52">
        <f>IF(收藏进度!B375="","",收藏进度!B375)</f>
        <v>1</v>
      </c>
      <c r="C375" s="52" t="str">
        <f t="shared" si="5"/>
        <v/>
      </c>
      <c r="D375" s="52" t="str">
        <f>IF(AND(COUNTIF(德鲁伊卡组!A:C,"# 2x ("&amp;K375&amp;") "&amp;A375)+COUNTIF(猎人卡组!A:C,"# 2x ("&amp;K375&amp;") "&amp;A375)+COUNTIF(法师卡组!A:C,"# 2x ("&amp;K375&amp;") "&amp;A375)+COUNTIF(圣骑士卡组!A:C,"# 2x ("&amp;K375&amp;") "&amp;A375)+COUNTIF(牧师卡组!A:C,"# 2x ("&amp;K375&amp;") "&amp;A375)+COUNTIF(潜行者卡组!A:C,"# 2x ("&amp;K375&amp;") "&amp;A375)+COUNTIF(萨满祭司卡组!A:C,"# 2x ("&amp;K375&amp;") "&amp;A375)+COUNTIF(术士卡组!A:C,"# 2x ("&amp;K375&amp;") "&amp;A375)+COUNTIF(战士卡组!A:C,"# 2x ("&amp;K375&amp;") "&amp;A375)=0,COUNTIF(单卡排行!A:J,A375)=0),IF(AND(COUNTIF(德鲁伊卡组!A:C,"# 1x ("&amp;K375&amp;") "&amp;A375)+COUNTIF(猎人卡组!A:C,"# 1x ("&amp;K375&amp;") "&amp;A375)+COUNTIF(法师卡组!A:C,"# 1x ("&amp;K375&amp;") "&amp;A375)+COUNTIF(圣骑士卡组!A:C,"# 1x ("&amp;K375&amp;") "&amp;A375)+COUNTIF(牧师卡组!A:C,"# 1x ("&amp;K375&amp;") "&amp;A375)+COUNTIF(潜行者卡组!A:C,"# 1x ("&amp;K375&amp;") "&amp;A375)+COUNTIF(萨满祭司卡组!A:C,"# 1x ("&amp;K375&amp;") "&amp;A375)+COUNTIF(术士卡组!A:C,"# 1x ("&amp;K375&amp;") "&amp;A375)+COUNTIF(战士卡组!A:C,"# 1x ("&amp;K375&amp;") "&amp;A375)=0,COUNTIF(单卡排行!A:J,A375&amp;"★")=0),"",1),2)</f>
        <v/>
      </c>
      <c r="E375" s="53" t="str">
        <f>IF(收藏进度!E375="","",收藏进度!E375)</f>
        <v>经典</v>
      </c>
      <c r="F375" s="53" t="str">
        <f>IF(收藏进度!F375="","",收藏进度!F375)</f>
        <v/>
      </c>
      <c r="G375" s="53" t="str">
        <f>IF(收藏进度!G375="","",收藏进度!G375)</f>
        <v>中立</v>
      </c>
      <c r="H375" s="53" t="str">
        <f>IF(收藏进度!H375="","",收藏进度!H375)</f>
        <v>传说</v>
      </c>
      <c r="I375" s="53" t="str">
        <f>IF(收藏进度!I375="","",收藏进度!I375)</f>
        <v>随从</v>
      </c>
      <c r="J375" s="53" t="str">
        <f>IF(收藏进度!J375="","",收藏进度!J375)</f>
        <v/>
      </c>
      <c r="K375" s="53">
        <f>IF(收藏进度!K375="","",收藏进度!K375)</f>
        <v>8</v>
      </c>
      <c r="L375" s="53">
        <f>IF(收藏进度!L375="","",收藏进度!L375)</f>
        <v>7</v>
      </c>
      <c r="M375" s="53">
        <f>IF(收藏进度!M375="","",收藏进度!M375)</f>
        <v>7</v>
      </c>
      <c r="N375" s="54" t="str">
        <f>IF(收藏进度!N375="","",收藏进度!N375)</f>
        <v>在每个回合结束时，获得+1/+1。</v>
      </c>
    </row>
    <row r="376" spans="1:14" x14ac:dyDescent="0.15">
      <c r="A376" s="52" t="str">
        <f>IF(收藏进度!A376="","",收藏进度!A376)</f>
        <v>阿莱克丝塔萨</v>
      </c>
      <c r="B376" s="52">
        <f>IF(收藏进度!B376="","",收藏进度!B376)</f>
        <v>1</v>
      </c>
      <c r="C376" s="52" t="str">
        <f t="shared" si="5"/>
        <v/>
      </c>
      <c r="D376" s="52">
        <f>IF(AND(COUNTIF(德鲁伊卡组!A:C,"# 2x ("&amp;K376&amp;") "&amp;A376)+COUNTIF(猎人卡组!A:C,"# 2x ("&amp;K376&amp;") "&amp;A376)+COUNTIF(法师卡组!A:C,"# 2x ("&amp;K376&amp;") "&amp;A376)+COUNTIF(圣骑士卡组!A:C,"# 2x ("&amp;K376&amp;") "&amp;A376)+COUNTIF(牧师卡组!A:C,"# 2x ("&amp;K376&amp;") "&amp;A376)+COUNTIF(潜行者卡组!A:C,"# 2x ("&amp;K376&amp;") "&amp;A376)+COUNTIF(萨满祭司卡组!A:C,"# 2x ("&amp;K376&amp;") "&amp;A376)+COUNTIF(术士卡组!A:C,"# 2x ("&amp;K376&amp;") "&amp;A376)+COUNTIF(战士卡组!A:C,"# 2x ("&amp;K376&amp;") "&amp;A376)=0,COUNTIF(单卡排行!A:J,A376)=0),IF(AND(COUNTIF(德鲁伊卡组!A:C,"# 1x ("&amp;K376&amp;") "&amp;A376)+COUNTIF(猎人卡组!A:C,"# 1x ("&amp;K376&amp;") "&amp;A376)+COUNTIF(法师卡组!A:C,"# 1x ("&amp;K376&amp;") "&amp;A376)+COUNTIF(圣骑士卡组!A:C,"# 1x ("&amp;K376&amp;") "&amp;A376)+COUNTIF(牧师卡组!A:C,"# 1x ("&amp;K376&amp;") "&amp;A376)+COUNTIF(潜行者卡组!A:C,"# 1x ("&amp;K376&amp;") "&amp;A376)+COUNTIF(萨满祭司卡组!A:C,"# 1x ("&amp;K376&amp;") "&amp;A376)+COUNTIF(术士卡组!A:C,"# 1x ("&amp;K376&amp;") "&amp;A376)+COUNTIF(战士卡组!A:C,"# 1x ("&amp;K376&amp;") "&amp;A376)=0,COUNTIF(单卡排行!A:J,A376&amp;"★")=0),"",1),2)</f>
        <v>1</v>
      </c>
      <c r="E376" s="53" t="str">
        <f>IF(收藏进度!E376="","",收藏进度!E376)</f>
        <v>经典</v>
      </c>
      <c r="F376" s="53" t="str">
        <f>IF(收藏进度!F376="","",收藏进度!F376)</f>
        <v/>
      </c>
      <c r="G376" s="53" t="str">
        <f>IF(收藏进度!G376="","",收藏进度!G376)</f>
        <v>中立</v>
      </c>
      <c r="H376" s="53" t="str">
        <f>IF(收藏进度!H376="","",收藏进度!H376)</f>
        <v>传说</v>
      </c>
      <c r="I376" s="53" t="str">
        <f>IF(收藏进度!I376="","",收藏进度!I376)</f>
        <v>随从</v>
      </c>
      <c r="J376" s="53" t="str">
        <f>IF(收藏进度!J376="","",收藏进度!J376)</f>
        <v>龙</v>
      </c>
      <c r="K376" s="53">
        <f>IF(收藏进度!K376="","",收藏进度!K376)</f>
        <v>9</v>
      </c>
      <c r="L376" s="53">
        <f>IF(收藏进度!L376="","",收藏进度!L376)</f>
        <v>8</v>
      </c>
      <c r="M376" s="53">
        <f>IF(收藏进度!M376="","",收藏进度!M376)</f>
        <v>8</v>
      </c>
      <c r="N376" s="54" t="str">
        <f>IF(收藏进度!N376="","",收藏进度!N376)</f>
        <v>战吼：
将一方英雄的剩余生命值变为15。</v>
      </c>
    </row>
    <row r="377" spans="1:14" x14ac:dyDescent="0.15">
      <c r="A377" s="52" t="str">
        <f>IF(收藏进度!A377="","",收藏进度!A377)</f>
        <v>奥妮克希亚</v>
      </c>
      <c r="B377" s="52">
        <f>IF(收藏进度!B377="","",收藏进度!B377)</f>
        <v>1</v>
      </c>
      <c r="C377" s="52" t="str">
        <f t="shared" si="5"/>
        <v/>
      </c>
      <c r="D377" s="52" t="str">
        <f>IF(AND(COUNTIF(德鲁伊卡组!A:C,"# 2x ("&amp;K377&amp;") "&amp;A377)+COUNTIF(猎人卡组!A:C,"# 2x ("&amp;K377&amp;") "&amp;A377)+COUNTIF(法师卡组!A:C,"# 2x ("&amp;K377&amp;") "&amp;A377)+COUNTIF(圣骑士卡组!A:C,"# 2x ("&amp;K377&amp;") "&amp;A377)+COUNTIF(牧师卡组!A:C,"# 2x ("&amp;K377&amp;") "&amp;A377)+COUNTIF(潜行者卡组!A:C,"# 2x ("&amp;K377&amp;") "&amp;A377)+COUNTIF(萨满祭司卡组!A:C,"# 2x ("&amp;K377&amp;") "&amp;A377)+COUNTIF(术士卡组!A:C,"# 2x ("&amp;K377&amp;") "&amp;A377)+COUNTIF(战士卡组!A:C,"# 2x ("&amp;K377&amp;") "&amp;A377)=0,COUNTIF(单卡排行!A:J,A377)=0),IF(AND(COUNTIF(德鲁伊卡组!A:C,"# 1x ("&amp;K377&amp;") "&amp;A377)+COUNTIF(猎人卡组!A:C,"# 1x ("&amp;K377&amp;") "&amp;A377)+COUNTIF(法师卡组!A:C,"# 1x ("&amp;K377&amp;") "&amp;A377)+COUNTIF(圣骑士卡组!A:C,"# 1x ("&amp;K377&amp;") "&amp;A377)+COUNTIF(牧师卡组!A:C,"# 1x ("&amp;K377&amp;") "&amp;A377)+COUNTIF(潜行者卡组!A:C,"# 1x ("&amp;K377&amp;") "&amp;A377)+COUNTIF(萨满祭司卡组!A:C,"# 1x ("&amp;K377&amp;") "&amp;A377)+COUNTIF(术士卡组!A:C,"# 1x ("&amp;K377&amp;") "&amp;A377)+COUNTIF(战士卡组!A:C,"# 1x ("&amp;K377&amp;") "&amp;A377)=0,COUNTIF(单卡排行!A:J,A377&amp;"★")=0),"",1),2)</f>
        <v/>
      </c>
      <c r="E377" s="53" t="str">
        <f>IF(收藏进度!E377="","",收藏进度!E377)</f>
        <v>经典</v>
      </c>
      <c r="F377" s="53" t="str">
        <f>IF(收藏进度!F377="","",收藏进度!F377)</f>
        <v/>
      </c>
      <c r="G377" s="53" t="str">
        <f>IF(收藏进度!G377="","",收藏进度!G377)</f>
        <v>中立</v>
      </c>
      <c r="H377" s="53" t="str">
        <f>IF(收藏进度!H377="","",收藏进度!H377)</f>
        <v>传说</v>
      </c>
      <c r="I377" s="53" t="str">
        <f>IF(收藏进度!I377="","",收藏进度!I377)</f>
        <v>随从</v>
      </c>
      <c r="J377" s="53" t="str">
        <f>IF(收藏进度!J377="","",收藏进度!J377)</f>
        <v>龙</v>
      </c>
      <c r="K377" s="53">
        <f>IF(收藏进度!K377="","",收藏进度!K377)</f>
        <v>9</v>
      </c>
      <c r="L377" s="53">
        <f>IF(收藏进度!L377="","",收藏进度!L377)</f>
        <v>8</v>
      </c>
      <c r="M377" s="53">
        <f>IF(收藏进度!M377="","",收藏进度!M377)</f>
        <v>8</v>
      </c>
      <c r="N377" s="54" t="str">
        <f>IF(收藏进度!N377="","",收藏进度!N377)</f>
        <v>战吼：召唤数个1/1的雏龙，直到你的随从数量达到上限。</v>
      </c>
    </row>
    <row r="378" spans="1:14" x14ac:dyDescent="0.15">
      <c r="A378" s="52" t="str">
        <f>IF(收藏进度!A378="","",收藏进度!A378)</f>
        <v>玛里苟斯</v>
      </c>
      <c r="B378" s="52">
        <f>IF(收藏进度!B378="","",收藏进度!B378)</f>
        <v>1</v>
      </c>
      <c r="C378" s="52" t="str">
        <f t="shared" si="5"/>
        <v/>
      </c>
      <c r="D378" s="52">
        <f>IF(AND(COUNTIF(德鲁伊卡组!A:C,"# 2x ("&amp;K378&amp;") "&amp;A378)+COUNTIF(猎人卡组!A:C,"# 2x ("&amp;K378&amp;") "&amp;A378)+COUNTIF(法师卡组!A:C,"# 2x ("&amp;K378&amp;") "&amp;A378)+COUNTIF(圣骑士卡组!A:C,"# 2x ("&amp;K378&amp;") "&amp;A378)+COUNTIF(牧师卡组!A:C,"# 2x ("&amp;K378&amp;") "&amp;A378)+COUNTIF(潜行者卡组!A:C,"# 2x ("&amp;K378&amp;") "&amp;A378)+COUNTIF(萨满祭司卡组!A:C,"# 2x ("&amp;K378&amp;") "&amp;A378)+COUNTIF(术士卡组!A:C,"# 2x ("&amp;K378&amp;") "&amp;A378)+COUNTIF(战士卡组!A:C,"# 2x ("&amp;K378&amp;") "&amp;A378)=0,COUNTIF(单卡排行!A:J,A378)=0),IF(AND(COUNTIF(德鲁伊卡组!A:C,"# 1x ("&amp;K378&amp;") "&amp;A378)+COUNTIF(猎人卡组!A:C,"# 1x ("&amp;K378&amp;") "&amp;A378)+COUNTIF(法师卡组!A:C,"# 1x ("&amp;K378&amp;") "&amp;A378)+COUNTIF(圣骑士卡组!A:C,"# 1x ("&amp;K378&amp;") "&amp;A378)+COUNTIF(牧师卡组!A:C,"# 1x ("&amp;K378&amp;") "&amp;A378)+COUNTIF(潜行者卡组!A:C,"# 1x ("&amp;K378&amp;") "&amp;A378)+COUNTIF(萨满祭司卡组!A:C,"# 1x ("&amp;K378&amp;") "&amp;A378)+COUNTIF(术士卡组!A:C,"# 1x ("&amp;K378&amp;") "&amp;A378)+COUNTIF(战士卡组!A:C,"# 1x ("&amp;K378&amp;") "&amp;A378)=0,COUNTIF(单卡排行!A:J,A378&amp;"★")=0),"",1),2)</f>
        <v>1</v>
      </c>
      <c r="E378" s="53" t="str">
        <f>IF(收藏进度!E378="","",收藏进度!E378)</f>
        <v>经典</v>
      </c>
      <c r="F378" s="53" t="str">
        <f>IF(收藏进度!F378="","",收藏进度!F378)</f>
        <v/>
      </c>
      <c r="G378" s="53" t="str">
        <f>IF(收藏进度!G378="","",收藏进度!G378)</f>
        <v>中立</v>
      </c>
      <c r="H378" s="53" t="str">
        <f>IF(收藏进度!H378="","",收藏进度!H378)</f>
        <v>传说</v>
      </c>
      <c r="I378" s="53" t="str">
        <f>IF(收藏进度!I378="","",收藏进度!I378)</f>
        <v>随从</v>
      </c>
      <c r="J378" s="53" t="str">
        <f>IF(收藏进度!J378="","",收藏进度!J378)</f>
        <v>龙</v>
      </c>
      <c r="K378" s="53">
        <f>IF(收藏进度!K378="","",收藏进度!K378)</f>
        <v>9</v>
      </c>
      <c r="L378" s="53">
        <f>IF(收藏进度!L378="","",收藏进度!L378)</f>
        <v>4</v>
      </c>
      <c r="M378" s="53">
        <f>IF(收藏进度!M378="","",收藏进度!M378)</f>
        <v>12</v>
      </c>
      <c r="N378" s="54" t="str">
        <f>IF(收藏进度!N378="","",收藏进度!N378)</f>
        <v>法术伤害+5</v>
      </c>
    </row>
    <row r="379" spans="1:14" x14ac:dyDescent="0.15">
      <c r="A379" s="52" t="str">
        <f>IF(收藏进度!A379="","",收藏进度!A379)</f>
        <v>诺兹多姆</v>
      </c>
      <c r="B379" s="52">
        <f>IF(收藏进度!B379="","",收藏进度!B379)</f>
        <v>0</v>
      </c>
      <c r="C379" s="52" t="str">
        <f t="shared" si="5"/>
        <v/>
      </c>
      <c r="D379" s="52" t="str">
        <f>IF(AND(COUNTIF(德鲁伊卡组!A:C,"# 2x ("&amp;K379&amp;") "&amp;A379)+COUNTIF(猎人卡组!A:C,"# 2x ("&amp;K379&amp;") "&amp;A379)+COUNTIF(法师卡组!A:C,"# 2x ("&amp;K379&amp;") "&amp;A379)+COUNTIF(圣骑士卡组!A:C,"# 2x ("&amp;K379&amp;") "&amp;A379)+COUNTIF(牧师卡组!A:C,"# 2x ("&amp;K379&amp;") "&amp;A379)+COUNTIF(潜行者卡组!A:C,"# 2x ("&amp;K379&amp;") "&amp;A379)+COUNTIF(萨满祭司卡组!A:C,"# 2x ("&amp;K379&amp;") "&amp;A379)+COUNTIF(术士卡组!A:C,"# 2x ("&amp;K379&amp;") "&amp;A379)+COUNTIF(战士卡组!A:C,"# 2x ("&amp;K379&amp;") "&amp;A379)=0,COUNTIF(单卡排行!A:J,A379)=0),IF(AND(COUNTIF(德鲁伊卡组!A:C,"# 1x ("&amp;K379&amp;") "&amp;A379)+COUNTIF(猎人卡组!A:C,"# 1x ("&amp;K379&amp;") "&amp;A379)+COUNTIF(法师卡组!A:C,"# 1x ("&amp;K379&amp;") "&amp;A379)+COUNTIF(圣骑士卡组!A:C,"# 1x ("&amp;K379&amp;") "&amp;A379)+COUNTIF(牧师卡组!A:C,"# 1x ("&amp;K379&amp;") "&amp;A379)+COUNTIF(潜行者卡组!A:C,"# 1x ("&amp;K379&amp;") "&amp;A379)+COUNTIF(萨满祭司卡组!A:C,"# 1x ("&amp;K379&amp;") "&amp;A379)+COUNTIF(术士卡组!A:C,"# 1x ("&amp;K379&amp;") "&amp;A379)+COUNTIF(战士卡组!A:C,"# 1x ("&amp;K379&amp;") "&amp;A379)=0,COUNTIF(单卡排行!A:J,A379&amp;"★")=0),"",1),2)</f>
        <v/>
      </c>
      <c r="E379" s="53" t="str">
        <f>IF(收藏进度!E379="","",收藏进度!E379)</f>
        <v>经典</v>
      </c>
      <c r="F379" s="53" t="str">
        <f>IF(收藏进度!F379="","",收藏进度!F379)</f>
        <v/>
      </c>
      <c r="G379" s="53" t="str">
        <f>IF(收藏进度!G379="","",收藏进度!G379)</f>
        <v>中立</v>
      </c>
      <c r="H379" s="53" t="str">
        <f>IF(收藏进度!H379="","",收藏进度!H379)</f>
        <v>传说</v>
      </c>
      <c r="I379" s="53" t="str">
        <f>IF(收藏进度!I379="","",收藏进度!I379)</f>
        <v>随从</v>
      </c>
      <c r="J379" s="53" t="str">
        <f>IF(收藏进度!J379="","",收藏进度!J379)</f>
        <v>龙</v>
      </c>
      <c r="K379" s="53">
        <f>IF(收藏进度!K379="","",收藏进度!K379)</f>
        <v>9</v>
      </c>
      <c r="L379" s="53">
        <f>IF(收藏进度!L379="","",收藏进度!L379)</f>
        <v>8</v>
      </c>
      <c r="M379" s="53">
        <f>IF(收藏进度!M379="","",收藏进度!M379)</f>
        <v>8</v>
      </c>
      <c r="N379" s="54" t="str">
        <f>IF(收藏进度!N379="","",收藏进度!N379)</f>
        <v>所有玩家
只有15秒的时间来进行他们的回合。</v>
      </c>
    </row>
    <row r="380" spans="1:14" x14ac:dyDescent="0.15">
      <c r="A380" s="52" t="str">
        <f>IF(收藏进度!A380="","",收藏进度!A380)</f>
        <v>伊瑟拉</v>
      </c>
      <c r="B380" s="52">
        <f>IF(收藏进度!B380="","",收藏进度!B380)</f>
        <v>1</v>
      </c>
      <c r="C380" s="52" t="str">
        <f t="shared" si="5"/>
        <v/>
      </c>
      <c r="D380" s="52">
        <f>IF(AND(COUNTIF(德鲁伊卡组!A:C,"# 2x ("&amp;K380&amp;") "&amp;A380)+COUNTIF(猎人卡组!A:C,"# 2x ("&amp;K380&amp;") "&amp;A380)+COUNTIF(法师卡组!A:C,"# 2x ("&amp;K380&amp;") "&amp;A380)+COUNTIF(圣骑士卡组!A:C,"# 2x ("&amp;K380&amp;") "&amp;A380)+COUNTIF(牧师卡组!A:C,"# 2x ("&amp;K380&amp;") "&amp;A380)+COUNTIF(潜行者卡组!A:C,"# 2x ("&amp;K380&amp;") "&amp;A380)+COUNTIF(萨满祭司卡组!A:C,"# 2x ("&amp;K380&amp;") "&amp;A380)+COUNTIF(术士卡组!A:C,"# 2x ("&amp;K380&amp;") "&amp;A380)+COUNTIF(战士卡组!A:C,"# 2x ("&amp;K380&amp;") "&amp;A380)=0,COUNTIF(单卡排行!A:J,A380)=0),IF(AND(COUNTIF(德鲁伊卡组!A:C,"# 1x ("&amp;K380&amp;") "&amp;A380)+COUNTIF(猎人卡组!A:C,"# 1x ("&amp;K380&amp;") "&amp;A380)+COUNTIF(法师卡组!A:C,"# 1x ("&amp;K380&amp;") "&amp;A380)+COUNTIF(圣骑士卡组!A:C,"# 1x ("&amp;K380&amp;") "&amp;A380)+COUNTIF(牧师卡组!A:C,"# 1x ("&amp;K380&amp;") "&amp;A380)+COUNTIF(潜行者卡组!A:C,"# 1x ("&amp;K380&amp;") "&amp;A380)+COUNTIF(萨满祭司卡组!A:C,"# 1x ("&amp;K380&amp;") "&amp;A380)+COUNTIF(术士卡组!A:C,"# 1x ("&amp;K380&amp;") "&amp;A380)+COUNTIF(战士卡组!A:C,"# 1x ("&amp;K380&amp;") "&amp;A380)=0,COUNTIF(单卡排行!A:J,A380&amp;"★")=0),"",1),2)</f>
        <v>1</v>
      </c>
      <c r="E380" s="53" t="str">
        <f>IF(收藏进度!E380="","",收藏进度!E380)</f>
        <v>经典</v>
      </c>
      <c r="F380" s="53" t="str">
        <f>IF(收藏进度!F380="","",收藏进度!F380)</f>
        <v/>
      </c>
      <c r="G380" s="53" t="str">
        <f>IF(收藏进度!G380="","",收藏进度!G380)</f>
        <v>中立</v>
      </c>
      <c r="H380" s="53" t="str">
        <f>IF(收藏进度!H380="","",收藏进度!H380)</f>
        <v>传说</v>
      </c>
      <c r="I380" s="53" t="str">
        <f>IF(收藏进度!I380="","",收藏进度!I380)</f>
        <v>随从</v>
      </c>
      <c r="J380" s="53" t="str">
        <f>IF(收藏进度!J380="","",收藏进度!J380)</f>
        <v>龙</v>
      </c>
      <c r="K380" s="53">
        <f>IF(收藏进度!K380="","",收藏进度!K380)</f>
        <v>9</v>
      </c>
      <c r="L380" s="53">
        <f>IF(收藏进度!L380="","",收藏进度!L380)</f>
        <v>4</v>
      </c>
      <c r="M380" s="53">
        <f>IF(收藏进度!M380="","",收藏进度!M380)</f>
        <v>12</v>
      </c>
      <c r="N380" s="54" t="str">
        <f>IF(收藏进度!N380="","",收藏进度!N380)</f>
        <v>在你的回合结束时，将一张梦境牌置入你的手牌。</v>
      </c>
    </row>
    <row r="381" spans="1:14" x14ac:dyDescent="0.15">
      <c r="A381" s="52" t="str">
        <f>IF(收藏进度!A381="","",收藏进度!A381)</f>
        <v>海巨人</v>
      </c>
      <c r="B381" s="52">
        <f>IF(收藏进度!B381="","",收藏进度!B381)</f>
        <v>2</v>
      </c>
      <c r="C381" s="52" t="str">
        <f t="shared" si="5"/>
        <v/>
      </c>
      <c r="D381" s="52">
        <f>IF(AND(COUNTIF(德鲁伊卡组!A:C,"# 2x ("&amp;K381&amp;") "&amp;A381)+COUNTIF(猎人卡组!A:C,"# 2x ("&amp;K381&amp;") "&amp;A381)+COUNTIF(法师卡组!A:C,"# 2x ("&amp;K381&amp;") "&amp;A381)+COUNTIF(圣骑士卡组!A:C,"# 2x ("&amp;K381&amp;") "&amp;A381)+COUNTIF(牧师卡组!A:C,"# 2x ("&amp;K381&amp;") "&amp;A381)+COUNTIF(潜行者卡组!A:C,"# 2x ("&amp;K381&amp;") "&amp;A381)+COUNTIF(萨满祭司卡组!A:C,"# 2x ("&amp;K381&amp;") "&amp;A381)+COUNTIF(术士卡组!A:C,"# 2x ("&amp;K381&amp;") "&amp;A381)+COUNTIF(战士卡组!A:C,"# 2x ("&amp;K381&amp;") "&amp;A381)=0,COUNTIF(单卡排行!A:J,A381)=0),IF(AND(COUNTIF(德鲁伊卡组!A:C,"# 1x ("&amp;K381&amp;") "&amp;A381)+COUNTIF(猎人卡组!A:C,"# 1x ("&amp;K381&amp;") "&amp;A381)+COUNTIF(法师卡组!A:C,"# 1x ("&amp;K381&amp;") "&amp;A381)+COUNTIF(圣骑士卡组!A:C,"# 1x ("&amp;K381&amp;") "&amp;A381)+COUNTIF(牧师卡组!A:C,"# 1x ("&amp;K381&amp;") "&amp;A381)+COUNTIF(潜行者卡组!A:C,"# 1x ("&amp;K381&amp;") "&amp;A381)+COUNTIF(萨满祭司卡组!A:C,"# 1x ("&amp;K381&amp;") "&amp;A381)+COUNTIF(术士卡组!A:C,"# 1x ("&amp;K381&amp;") "&amp;A381)+COUNTIF(战士卡组!A:C,"# 1x ("&amp;K381&amp;") "&amp;A381)=0,COUNTIF(单卡排行!A:J,A381&amp;"★")=0),"",1),2)</f>
        <v>2</v>
      </c>
      <c r="E381" s="53" t="str">
        <f>IF(收藏进度!E381="","",收藏进度!E381)</f>
        <v>经典</v>
      </c>
      <c r="F381" s="53" t="str">
        <f>IF(收藏进度!F381="","",收藏进度!F381)</f>
        <v/>
      </c>
      <c r="G381" s="53" t="str">
        <f>IF(收藏进度!G381="","",收藏进度!G381)</f>
        <v>中立</v>
      </c>
      <c r="H381" s="53" t="str">
        <f>IF(收藏进度!H381="","",收藏进度!H381)</f>
        <v>史诗</v>
      </c>
      <c r="I381" s="53" t="str">
        <f>IF(收藏进度!I381="","",收藏进度!I381)</f>
        <v>随从</v>
      </c>
      <c r="J381" s="53" t="str">
        <f>IF(收藏进度!J381="","",收藏进度!J381)</f>
        <v/>
      </c>
      <c r="K381" s="53">
        <f>IF(收藏进度!K381="","",收藏进度!K381)</f>
        <v>10</v>
      </c>
      <c r="L381" s="53">
        <f>IF(收藏进度!L381="","",收藏进度!L381)</f>
        <v>8</v>
      </c>
      <c r="M381" s="53">
        <f>IF(收藏进度!M381="","",收藏进度!M381)</f>
        <v>8</v>
      </c>
      <c r="N381" s="54" t="str">
        <f>IF(收藏进度!N381="","",收藏进度!N381)</f>
        <v>战场上每有一个其他随从，该牌的法力值消耗便减少（1）点。</v>
      </c>
    </row>
    <row r="382" spans="1:14" x14ac:dyDescent="0.15">
      <c r="A382" s="52" t="str">
        <f>IF(收藏进度!A382="","",收藏进度!A382)</f>
        <v>死亡之翼</v>
      </c>
      <c r="B382" s="52">
        <f>IF(收藏进度!B382="","",收藏进度!B382)</f>
        <v>1</v>
      </c>
      <c r="C382" s="52" t="str">
        <f t="shared" si="5"/>
        <v/>
      </c>
      <c r="D382" s="52" t="str">
        <f>IF(AND(COUNTIF(德鲁伊卡组!A:C,"# 2x ("&amp;K382&amp;") "&amp;A382)+COUNTIF(猎人卡组!A:C,"# 2x ("&amp;K382&amp;") "&amp;A382)+COUNTIF(法师卡组!A:C,"# 2x ("&amp;K382&amp;") "&amp;A382)+COUNTIF(圣骑士卡组!A:C,"# 2x ("&amp;K382&amp;") "&amp;A382)+COUNTIF(牧师卡组!A:C,"# 2x ("&amp;K382&amp;") "&amp;A382)+COUNTIF(潜行者卡组!A:C,"# 2x ("&amp;K382&amp;") "&amp;A382)+COUNTIF(萨满祭司卡组!A:C,"# 2x ("&amp;K382&amp;") "&amp;A382)+COUNTIF(术士卡组!A:C,"# 2x ("&amp;K382&amp;") "&amp;A382)+COUNTIF(战士卡组!A:C,"# 2x ("&amp;K382&amp;") "&amp;A382)=0,COUNTIF(单卡排行!A:J,A382)=0),IF(AND(COUNTIF(德鲁伊卡组!A:C,"# 1x ("&amp;K382&amp;") "&amp;A382)+COUNTIF(猎人卡组!A:C,"# 1x ("&amp;K382&amp;") "&amp;A382)+COUNTIF(法师卡组!A:C,"# 1x ("&amp;K382&amp;") "&amp;A382)+COUNTIF(圣骑士卡组!A:C,"# 1x ("&amp;K382&amp;") "&amp;A382)+COUNTIF(牧师卡组!A:C,"# 1x ("&amp;K382&amp;") "&amp;A382)+COUNTIF(潜行者卡组!A:C,"# 1x ("&amp;K382&amp;") "&amp;A382)+COUNTIF(萨满祭司卡组!A:C,"# 1x ("&amp;K382&amp;") "&amp;A382)+COUNTIF(术士卡组!A:C,"# 1x ("&amp;K382&amp;") "&amp;A382)+COUNTIF(战士卡组!A:C,"# 1x ("&amp;K382&amp;") "&amp;A382)=0,COUNTIF(单卡排行!A:J,A382&amp;"★")=0),"",1),2)</f>
        <v/>
      </c>
      <c r="E382" s="53" t="str">
        <f>IF(收藏进度!E382="","",收藏进度!E382)</f>
        <v>经典</v>
      </c>
      <c r="F382" s="53" t="str">
        <f>IF(收藏进度!F382="","",收藏进度!F382)</f>
        <v/>
      </c>
      <c r="G382" s="53" t="str">
        <f>IF(收藏进度!G382="","",收藏进度!G382)</f>
        <v>中立</v>
      </c>
      <c r="H382" s="53" t="str">
        <f>IF(收藏进度!H382="","",收藏进度!H382)</f>
        <v>传说</v>
      </c>
      <c r="I382" s="53" t="str">
        <f>IF(收藏进度!I382="","",收藏进度!I382)</f>
        <v>随从</v>
      </c>
      <c r="J382" s="53" t="str">
        <f>IF(收藏进度!J382="","",收藏进度!J382)</f>
        <v>龙</v>
      </c>
      <c r="K382" s="53">
        <f>IF(收藏进度!K382="","",收藏进度!K382)</f>
        <v>10</v>
      </c>
      <c r="L382" s="53">
        <f>IF(收藏进度!L382="","",收藏进度!L382)</f>
        <v>12</v>
      </c>
      <c r="M382" s="53">
        <f>IF(收藏进度!M382="","",收藏进度!M382)</f>
        <v>12</v>
      </c>
      <c r="N382" s="54" t="str">
        <f>IF(收藏进度!N382="","",收藏进度!N382)</f>
        <v>战吼：
消灭所有其他随从，并弃掉你的手牌。</v>
      </c>
    </row>
    <row r="383" spans="1:14" x14ac:dyDescent="0.15">
      <c r="A383" s="52" t="str">
        <f>IF(收藏进度!A383="","",收藏进度!A383)</f>
        <v>山岭巨人</v>
      </c>
      <c r="B383" s="52">
        <f>IF(收藏进度!B383="","",收藏进度!B383)</f>
        <v>2</v>
      </c>
      <c r="C383" s="52" t="str">
        <f t="shared" si="5"/>
        <v/>
      </c>
      <c r="D383" s="52">
        <f>IF(AND(COUNTIF(德鲁伊卡组!A:C,"# 2x ("&amp;K383&amp;") "&amp;A383)+COUNTIF(猎人卡组!A:C,"# 2x ("&amp;K383&amp;") "&amp;A383)+COUNTIF(法师卡组!A:C,"# 2x ("&amp;K383&amp;") "&amp;A383)+COUNTIF(圣骑士卡组!A:C,"# 2x ("&amp;K383&amp;") "&amp;A383)+COUNTIF(牧师卡组!A:C,"# 2x ("&amp;K383&amp;") "&amp;A383)+COUNTIF(潜行者卡组!A:C,"# 2x ("&amp;K383&amp;") "&amp;A383)+COUNTIF(萨满祭司卡组!A:C,"# 2x ("&amp;K383&amp;") "&amp;A383)+COUNTIF(术士卡组!A:C,"# 2x ("&amp;K383&amp;") "&amp;A383)+COUNTIF(战士卡组!A:C,"# 2x ("&amp;K383&amp;") "&amp;A383)=0,COUNTIF(单卡排行!A:J,A383)=0),IF(AND(COUNTIF(德鲁伊卡组!A:C,"# 1x ("&amp;K383&amp;") "&amp;A383)+COUNTIF(猎人卡组!A:C,"# 1x ("&amp;K383&amp;") "&amp;A383)+COUNTIF(法师卡组!A:C,"# 1x ("&amp;K383&amp;") "&amp;A383)+COUNTIF(圣骑士卡组!A:C,"# 1x ("&amp;K383&amp;") "&amp;A383)+COUNTIF(牧师卡组!A:C,"# 1x ("&amp;K383&amp;") "&amp;A383)+COUNTIF(潜行者卡组!A:C,"# 1x ("&amp;K383&amp;") "&amp;A383)+COUNTIF(萨满祭司卡组!A:C,"# 1x ("&amp;K383&amp;") "&amp;A383)+COUNTIF(术士卡组!A:C,"# 1x ("&amp;K383&amp;") "&amp;A383)+COUNTIF(战士卡组!A:C,"# 1x ("&amp;K383&amp;") "&amp;A383)=0,COUNTIF(单卡排行!A:J,A383&amp;"★")=0),"",1),2)</f>
        <v>2</v>
      </c>
      <c r="E383" s="53" t="str">
        <f>IF(收藏进度!E383="","",收藏进度!E383)</f>
        <v>经典</v>
      </c>
      <c r="F383" s="53" t="str">
        <f>IF(收藏进度!F383="","",收藏进度!F383)</f>
        <v/>
      </c>
      <c r="G383" s="53" t="str">
        <f>IF(收藏进度!G383="","",收藏进度!G383)</f>
        <v>中立</v>
      </c>
      <c r="H383" s="53" t="str">
        <f>IF(收藏进度!H383="","",收藏进度!H383)</f>
        <v>史诗</v>
      </c>
      <c r="I383" s="53" t="str">
        <f>IF(收藏进度!I383="","",收藏进度!I383)</f>
        <v>随从</v>
      </c>
      <c r="J383" s="53" t="str">
        <f>IF(收藏进度!J383="","",收藏进度!J383)</f>
        <v>元素</v>
      </c>
      <c r="K383" s="53">
        <f>IF(收藏进度!K383="","",收藏进度!K383)</f>
        <v>12</v>
      </c>
      <c r="L383" s="53">
        <f>IF(收藏进度!L383="","",收藏进度!L383)</f>
        <v>8</v>
      </c>
      <c r="M383" s="53">
        <f>IF(收藏进度!M383="","",收藏进度!M383)</f>
        <v>8</v>
      </c>
      <c r="N383" s="54" t="str">
        <f>IF(收藏进度!N383="","",收藏进度!N383)</f>
        <v>你每有一张其他手牌，该牌的法力值消耗便减少（1）点。</v>
      </c>
    </row>
    <row r="384" spans="1:14" x14ac:dyDescent="0.15">
      <c r="A384" s="52" t="str">
        <f>IF(收藏进度!A384="","",收藏进度!A384)</f>
        <v>剧毒之种</v>
      </c>
      <c r="B384" s="52">
        <f>IF(收藏进度!B384="","",收藏进度!B384)</f>
        <v>2</v>
      </c>
      <c r="C384" s="52" t="str">
        <f t="shared" si="5"/>
        <v/>
      </c>
      <c r="D384" s="52">
        <f>IF(AND(COUNTIF(德鲁伊卡组!A:C,"# 2x ("&amp;K384&amp;") "&amp;A384)+COUNTIF(猎人卡组!A:C,"# 2x ("&amp;K384&amp;") "&amp;A384)+COUNTIF(法师卡组!A:C,"# 2x ("&amp;K384&amp;") "&amp;A384)+COUNTIF(圣骑士卡组!A:C,"# 2x ("&amp;K384&amp;") "&amp;A384)+COUNTIF(牧师卡组!A:C,"# 2x ("&amp;K384&amp;") "&amp;A384)+COUNTIF(潜行者卡组!A:C,"# 2x ("&amp;K384&amp;") "&amp;A384)+COUNTIF(萨满祭司卡组!A:C,"# 2x ("&amp;K384&amp;") "&amp;A384)+COUNTIF(术士卡组!A:C,"# 2x ("&amp;K384&amp;") "&amp;A384)+COUNTIF(战士卡组!A:C,"# 2x ("&amp;K384&amp;") "&amp;A384)=0,COUNTIF(单卡排行!A:J,A384)=0),IF(AND(COUNTIF(德鲁伊卡组!A:C,"# 1x ("&amp;K384&amp;") "&amp;A384)+COUNTIF(猎人卡组!A:C,"# 1x ("&amp;K384&amp;") "&amp;A384)+COUNTIF(法师卡组!A:C,"# 1x ("&amp;K384&amp;") "&amp;A384)+COUNTIF(圣骑士卡组!A:C,"# 1x ("&amp;K384&amp;") "&amp;A384)+COUNTIF(牧师卡组!A:C,"# 1x ("&amp;K384&amp;") "&amp;A384)+COUNTIF(潜行者卡组!A:C,"# 1x ("&amp;K384&amp;") "&amp;A384)+COUNTIF(萨满祭司卡组!A:C,"# 1x ("&amp;K384&amp;") "&amp;A384)+COUNTIF(术士卡组!A:C,"# 1x ("&amp;K384&amp;") "&amp;A384)+COUNTIF(战士卡组!A:C,"# 1x ("&amp;K384&amp;") "&amp;A384)=0,COUNTIF(单卡排行!A:J,A384&amp;"★")=0),"",1),2)</f>
        <v>2</v>
      </c>
      <c r="E384" s="53" t="str">
        <f>IF(收藏进度!E384="","",收藏进度!E384)</f>
        <v>纳克萨玛斯</v>
      </c>
      <c r="F384" s="53" t="str">
        <f>IF(收藏进度!F384="","",收藏进度!F384)</f>
        <v/>
      </c>
      <c r="G384" s="53" t="str">
        <f>IF(收藏进度!G384="","",收藏进度!G384)</f>
        <v>德鲁伊</v>
      </c>
      <c r="H384" s="53" t="str">
        <f>IF(收藏进度!H384="","",收藏进度!H384)</f>
        <v>普通</v>
      </c>
      <c r="I384" s="53" t="str">
        <f>IF(收藏进度!I384="","",收藏进度!I384)</f>
        <v>法术</v>
      </c>
      <c r="J384" s="53" t="str">
        <f>IF(收藏进度!J384="","",收藏进度!J384)</f>
        <v/>
      </c>
      <c r="K384" s="53">
        <f>IF(收藏进度!K384="","",收藏进度!K384)</f>
        <v>4</v>
      </c>
      <c r="L384" s="53">
        <f>IF(收藏进度!L384="","",收藏进度!L384)</f>
        <v>0</v>
      </c>
      <c r="M384" s="53">
        <f>IF(收藏进度!M384="","",收藏进度!M384)</f>
        <v>0</v>
      </c>
      <c r="N384" s="54" t="str">
        <f>IF(收藏进度!N384="","",收藏进度!N384)</f>
        <v>消灭所有随从，并召唤等量的2/2树人代替他们。</v>
      </c>
    </row>
    <row r="385" spans="1:14" x14ac:dyDescent="0.15">
      <c r="A385" s="52" t="str">
        <f>IF(收藏进度!A385="","",收藏进度!A385)</f>
        <v>结网蛛</v>
      </c>
      <c r="B385" s="52">
        <f>IF(收藏进度!B385="","",收藏进度!B385)</f>
        <v>2</v>
      </c>
      <c r="C385" s="52" t="str">
        <f t="shared" si="5"/>
        <v/>
      </c>
      <c r="D385" s="52" t="str">
        <f>IF(AND(COUNTIF(德鲁伊卡组!A:C,"# 2x ("&amp;K385&amp;") "&amp;A385)+COUNTIF(猎人卡组!A:C,"# 2x ("&amp;K385&amp;") "&amp;A385)+COUNTIF(法师卡组!A:C,"# 2x ("&amp;K385&amp;") "&amp;A385)+COUNTIF(圣骑士卡组!A:C,"# 2x ("&amp;K385&amp;") "&amp;A385)+COUNTIF(牧师卡组!A:C,"# 2x ("&amp;K385&amp;") "&amp;A385)+COUNTIF(潜行者卡组!A:C,"# 2x ("&amp;K385&amp;") "&amp;A385)+COUNTIF(萨满祭司卡组!A:C,"# 2x ("&amp;K385&amp;") "&amp;A385)+COUNTIF(术士卡组!A:C,"# 2x ("&amp;K385&amp;") "&amp;A385)+COUNTIF(战士卡组!A:C,"# 2x ("&amp;K385&amp;") "&amp;A385)=0,COUNTIF(单卡排行!A:J,A385)=0),IF(AND(COUNTIF(德鲁伊卡组!A:C,"# 1x ("&amp;K385&amp;") "&amp;A385)+COUNTIF(猎人卡组!A:C,"# 1x ("&amp;K385&amp;") "&amp;A385)+COUNTIF(法师卡组!A:C,"# 1x ("&amp;K385&amp;") "&amp;A385)+COUNTIF(圣骑士卡组!A:C,"# 1x ("&amp;K385&amp;") "&amp;A385)+COUNTIF(牧师卡组!A:C,"# 1x ("&amp;K385&amp;") "&amp;A385)+COUNTIF(潜行者卡组!A:C,"# 1x ("&amp;K385&amp;") "&amp;A385)+COUNTIF(萨满祭司卡组!A:C,"# 1x ("&amp;K385&amp;") "&amp;A385)+COUNTIF(术士卡组!A:C,"# 1x ("&amp;K385&amp;") "&amp;A385)+COUNTIF(战士卡组!A:C,"# 1x ("&amp;K385&amp;") "&amp;A385)=0,COUNTIF(单卡排行!A:J,A385&amp;"★")=0),"",1),2)</f>
        <v/>
      </c>
      <c r="E385" s="53" t="str">
        <f>IF(收藏进度!E385="","",收藏进度!E385)</f>
        <v>纳克萨玛斯</v>
      </c>
      <c r="F385" s="53" t="str">
        <f>IF(收藏进度!F385="","",收藏进度!F385)</f>
        <v/>
      </c>
      <c r="G385" s="53" t="str">
        <f>IF(收藏进度!G385="","",收藏进度!G385)</f>
        <v>猎人</v>
      </c>
      <c r="H385" s="53" t="str">
        <f>IF(收藏进度!H385="","",收藏进度!H385)</f>
        <v>普通</v>
      </c>
      <c r="I385" s="53" t="str">
        <f>IF(收藏进度!I385="","",收藏进度!I385)</f>
        <v>随从</v>
      </c>
      <c r="J385" s="53" t="str">
        <f>IF(收藏进度!J385="","",收藏进度!J385)</f>
        <v>野兽</v>
      </c>
      <c r="K385" s="53">
        <f>IF(收藏进度!K385="","",收藏进度!K385)</f>
        <v>1</v>
      </c>
      <c r="L385" s="53">
        <f>IF(收藏进度!L385="","",收藏进度!L385)</f>
        <v>1</v>
      </c>
      <c r="M385" s="53">
        <f>IF(收藏进度!M385="","",收藏进度!M385)</f>
        <v>1</v>
      </c>
      <c r="N385" s="54" t="str">
        <f>IF(收藏进度!N385="","",收藏进度!N385)</f>
        <v>亡语：随机将一张野兽牌置入你的手牌。</v>
      </c>
    </row>
    <row r="386" spans="1:14" x14ac:dyDescent="0.15">
      <c r="A386" s="52" t="str">
        <f>IF(收藏进度!A386="","",收藏进度!A386)</f>
        <v>复制</v>
      </c>
      <c r="B386" s="52">
        <f>IF(收藏进度!B386="","",收藏进度!B386)</f>
        <v>2</v>
      </c>
      <c r="C386" s="52" t="str">
        <f t="shared" si="5"/>
        <v/>
      </c>
      <c r="D386" s="52" t="str">
        <f>IF(AND(COUNTIF(德鲁伊卡组!A:C,"# 2x ("&amp;K386&amp;") "&amp;A386)+COUNTIF(猎人卡组!A:C,"# 2x ("&amp;K386&amp;") "&amp;A386)+COUNTIF(法师卡组!A:C,"# 2x ("&amp;K386&amp;") "&amp;A386)+COUNTIF(圣骑士卡组!A:C,"# 2x ("&amp;K386&amp;") "&amp;A386)+COUNTIF(牧师卡组!A:C,"# 2x ("&amp;K386&amp;") "&amp;A386)+COUNTIF(潜行者卡组!A:C,"# 2x ("&amp;K386&amp;") "&amp;A386)+COUNTIF(萨满祭司卡组!A:C,"# 2x ("&amp;K386&amp;") "&amp;A386)+COUNTIF(术士卡组!A:C,"# 2x ("&amp;K386&amp;") "&amp;A386)+COUNTIF(战士卡组!A:C,"# 2x ("&amp;K386&amp;") "&amp;A386)=0,COUNTIF(单卡排行!A:J,A386)=0),IF(AND(COUNTIF(德鲁伊卡组!A:C,"# 1x ("&amp;K386&amp;") "&amp;A386)+COUNTIF(猎人卡组!A:C,"# 1x ("&amp;K386&amp;") "&amp;A386)+COUNTIF(法师卡组!A:C,"# 1x ("&amp;K386&amp;") "&amp;A386)+COUNTIF(圣骑士卡组!A:C,"# 1x ("&amp;K386&amp;") "&amp;A386)+COUNTIF(牧师卡组!A:C,"# 1x ("&amp;K386&amp;") "&amp;A386)+COUNTIF(潜行者卡组!A:C,"# 1x ("&amp;K386&amp;") "&amp;A386)+COUNTIF(萨满祭司卡组!A:C,"# 1x ("&amp;K386&amp;") "&amp;A386)+COUNTIF(术士卡组!A:C,"# 1x ("&amp;K386&amp;") "&amp;A386)+COUNTIF(战士卡组!A:C,"# 1x ("&amp;K386&amp;") "&amp;A386)=0,COUNTIF(单卡排行!A:J,A386&amp;"★")=0),"",1),2)</f>
        <v/>
      </c>
      <c r="E386" s="53" t="str">
        <f>IF(收藏进度!E386="","",收藏进度!E386)</f>
        <v>纳克萨玛斯</v>
      </c>
      <c r="F386" s="53" t="str">
        <f>IF(收藏进度!F386="","",收藏进度!F386)</f>
        <v/>
      </c>
      <c r="G386" s="53" t="str">
        <f>IF(收藏进度!G386="","",收藏进度!G386)</f>
        <v>法师</v>
      </c>
      <c r="H386" s="53" t="str">
        <f>IF(收藏进度!H386="","",收藏进度!H386)</f>
        <v>普通</v>
      </c>
      <c r="I386" s="53" t="str">
        <f>IF(收藏进度!I386="","",收藏进度!I386)</f>
        <v>法术</v>
      </c>
      <c r="J386" s="53" t="str">
        <f>IF(收藏进度!J386="","",收藏进度!J386)</f>
        <v/>
      </c>
      <c r="K386" s="53">
        <f>IF(收藏进度!K386="","",收藏进度!K386)</f>
        <v>3</v>
      </c>
      <c r="L386" s="53">
        <f>IF(收藏进度!L386="","",收藏进度!L386)</f>
        <v>0</v>
      </c>
      <c r="M386" s="53">
        <f>IF(收藏进度!M386="","",收藏进度!M386)</f>
        <v>0</v>
      </c>
      <c r="N386" s="54" t="str">
        <f>IF(收藏进度!N386="","",收藏进度!N386)</f>
        <v>奥秘：当一个友方随从死亡时，将两个该随从的复制置入你的手牌。</v>
      </c>
    </row>
    <row r="387" spans="1:14" x14ac:dyDescent="0.15">
      <c r="A387" s="52" t="str">
        <f>IF(收藏进度!A387="","",收藏进度!A387)</f>
        <v>复仇</v>
      </c>
      <c r="B387" s="52">
        <f>IF(收藏进度!B387="","",收藏进度!B387)</f>
        <v>2</v>
      </c>
      <c r="C387" s="52" t="str">
        <f t="shared" ref="C387:C450" si="6">IF(D387="","",IF(D387&gt;B387,D387-B387,""))</f>
        <v/>
      </c>
      <c r="D387" s="52">
        <f>IF(AND(COUNTIF(德鲁伊卡组!A:C,"# 2x ("&amp;K387&amp;") "&amp;A387)+COUNTIF(猎人卡组!A:C,"# 2x ("&amp;K387&amp;") "&amp;A387)+COUNTIF(法师卡组!A:C,"# 2x ("&amp;K387&amp;") "&amp;A387)+COUNTIF(圣骑士卡组!A:C,"# 2x ("&amp;K387&amp;") "&amp;A387)+COUNTIF(牧师卡组!A:C,"# 2x ("&amp;K387&amp;") "&amp;A387)+COUNTIF(潜行者卡组!A:C,"# 2x ("&amp;K387&amp;") "&amp;A387)+COUNTIF(萨满祭司卡组!A:C,"# 2x ("&amp;K387&amp;") "&amp;A387)+COUNTIF(术士卡组!A:C,"# 2x ("&amp;K387&amp;") "&amp;A387)+COUNTIF(战士卡组!A:C,"# 2x ("&amp;K387&amp;") "&amp;A387)=0,COUNTIF(单卡排行!A:J,A387)=0),IF(AND(COUNTIF(德鲁伊卡组!A:C,"# 1x ("&amp;K387&amp;") "&amp;A387)+COUNTIF(猎人卡组!A:C,"# 1x ("&amp;K387&amp;") "&amp;A387)+COUNTIF(法师卡组!A:C,"# 1x ("&amp;K387&amp;") "&amp;A387)+COUNTIF(圣骑士卡组!A:C,"# 1x ("&amp;K387&amp;") "&amp;A387)+COUNTIF(牧师卡组!A:C,"# 1x ("&amp;K387&amp;") "&amp;A387)+COUNTIF(潜行者卡组!A:C,"# 1x ("&amp;K387&amp;") "&amp;A387)+COUNTIF(萨满祭司卡组!A:C,"# 1x ("&amp;K387&amp;") "&amp;A387)+COUNTIF(术士卡组!A:C,"# 1x ("&amp;K387&amp;") "&amp;A387)+COUNTIF(战士卡组!A:C,"# 1x ("&amp;K387&amp;") "&amp;A387)=0,COUNTIF(单卡排行!A:J,A387&amp;"★")=0),"",1),2)</f>
        <v>2</v>
      </c>
      <c r="E387" s="53" t="str">
        <f>IF(收藏进度!E387="","",收藏进度!E387)</f>
        <v>纳克萨玛斯</v>
      </c>
      <c r="F387" s="53" t="str">
        <f>IF(收藏进度!F387="","",收藏进度!F387)</f>
        <v/>
      </c>
      <c r="G387" s="53" t="str">
        <f>IF(收藏进度!G387="","",收藏进度!G387)</f>
        <v>圣骑士</v>
      </c>
      <c r="H387" s="53" t="str">
        <f>IF(收藏进度!H387="","",收藏进度!H387)</f>
        <v>普通</v>
      </c>
      <c r="I387" s="53" t="str">
        <f>IF(收藏进度!I387="","",收藏进度!I387)</f>
        <v>法术</v>
      </c>
      <c r="J387" s="53" t="str">
        <f>IF(收藏进度!J387="","",收藏进度!J387)</f>
        <v/>
      </c>
      <c r="K387" s="53">
        <f>IF(收藏进度!K387="","",收藏进度!K387)</f>
        <v>1</v>
      </c>
      <c r="L387" s="53">
        <f>IF(收藏进度!L387="","",收藏进度!L387)</f>
        <v>0</v>
      </c>
      <c r="M387" s="53">
        <f>IF(收藏进度!M387="","",收藏进度!M387)</f>
        <v>0</v>
      </c>
      <c r="N387" s="54" t="str">
        <f>IF(收藏进度!N387="","",收藏进度!N387)</f>
        <v>奥秘：当你的随从死亡时，使一个随机友方随从获得+3/+2。</v>
      </c>
    </row>
    <row r="388" spans="1:14" x14ac:dyDescent="0.15">
      <c r="A388" s="52" t="str">
        <f>IF(收藏进度!A388="","",收藏进度!A388)</f>
        <v>黑暗教徒</v>
      </c>
      <c r="B388" s="52">
        <f>IF(收藏进度!B388="","",收藏进度!B388)</f>
        <v>2</v>
      </c>
      <c r="C388" s="52" t="str">
        <f t="shared" si="6"/>
        <v/>
      </c>
      <c r="D388" s="52" t="str">
        <f>IF(AND(COUNTIF(德鲁伊卡组!A:C,"# 2x ("&amp;K388&amp;") "&amp;A388)+COUNTIF(猎人卡组!A:C,"# 2x ("&amp;K388&amp;") "&amp;A388)+COUNTIF(法师卡组!A:C,"# 2x ("&amp;K388&amp;") "&amp;A388)+COUNTIF(圣骑士卡组!A:C,"# 2x ("&amp;K388&amp;") "&amp;A388)+COUNTIF(牧师卡组!A:C,"# 2x ("&amp;K388&amp;") "&amp;A388)+COUNTIF(潜行者卡组!A:C,"# 2x ("&amp;K388&amp;") "&amp;A388)+COUNTIF(萨满祭司卡组!A:C,"# 2x ("&amp;K388&amp;") "&amp;A388)+COUNTIF(术士卡组!A:C,"# 2x ("&amp;K388&amp;") "&amp;A388)+COUNTIF(战士卡组!A:C,"# 2x ("&amp;K388&amp;") "&amp;A388)=0,COUNTIF(单卡排行!A:J,A388)=0),IF(AND(COUNTIF(德鲁伊卡组!A:C,"# 1x ("&amp;K388&amp;") "&amp;A388)+COUNTIF(猎人卡组!A:C,"# 1x ("&amp;K388&amp;") "&amp;A388)+COUNTIF(法师卡组!A:C,"# 1x ("&amp;K388&amp;") "&amp;A388)+COUNTIF(圣骑士卡组!A:C,"# 1x ("&amp;K388&amp;") "&amp;A388)+COUNTIF(牧师卡组!A:C,"# 1x ("&amp;K388&amp;") "&amp;A388)+COUNTIF(潜行者卡组!A:C,"# 1x ("&amp;K388&amp;") "&amp;A388)+COUNTIF(萨满祭司卡组!A:C,"# 1x ("&amp;K388&amp;") "&amp;A388)+COUNTIF(术士卡组!A:C,"# 1x ("&amp;K388&amp;") "&amp;A388)+COUNTIF(战士卡组!A:C,"# 1x ("&amp;K388&amp;") "&amp;A388)=0,COUNTIF(单卡排行!A:J,A388&amp;"★")=0),"",1),2)</f>
        <v/>
      </c>
      <c r="E388" s="53" t="str">
        <f>IF(收藏进度!E388="","",收藏进度!E388)</f>
        <v>纳克萨玛斯</v>
      </c>
      <c r="F388" s="53" t="str">
        <f>IF(收藏进度!F388="","",收藏进度!F388)</f>
        <v/>
      </c>
      <c r="G388" s="53" t="str">
        <f>IF(收藏进度!G388="","",收藏进度!G388)</f>
        <v>牧师</v>
      </c>
      <c r="H388" s="53" t="str">
        <f>IF(收藏进度!H388="","",收藏进度!H388)</f>
        <v>普通</v>
      </c>
      <c r="I388" s="53" t="str">
        <f>IF(收藏进度!I388="","",收藏进度!I388)</f>
        <v>随从</v>
      </c>
      <c r="J388" s="53" t="str">
        <f>IF(收藏进度!J388="","",收藏进度!J388)</f>
        <v/>
      </c>
      <c r="K388" s="53">
        <f>IF(收藏进度!K388="","",收藏进度!K388)</f>
        <v>3</v>
      </c>
      <c r="L388" s="53">
        <f>IF(收藏进度!L388="","",收藏进度!L388)</f>
        <v>3</v>
      </c>
      <c r="M388" s="53">
        <f>IF(收藏进度!M388="","",收藏进度!M388)</f>
        <v>4</v>
      </c>
      <c r="N388" s="54" t="str">
        <f>IF(收藏进度!N388="","",收藏进度!N388)</f>
        <v>亡语：
使一个随机友方随从获得+3生命值。</v>
      </c>
    </row>
    <row r="389" spans="1:14" x14ac:dyDescent="0.15">
      <c r="A389" s="52" t="str">
        <f>IF(收藏进度!A389="","",收藏进度!A389)</f>
        <v>阿努巴尔伏击者</v>
      </c>
      <c r="B389" s="52">
        <f>IF(收藏进度!B389="","",收藏进度!B389)</f>
        <v>2</v>
      </c>
      <c r="C389" s="52" t="str">
        <f t="shared" si="6"/>
        <v/>
      </c>
      <c r="D389" s="52" t="str">
        <f>IF(AND(COUNTIF(德鲁伊卡组!A:C,"# 2x ("&amp;K389&amp;") "&amp;A389)+COUNTIF(猎人卡组!A:C,"# 2x ("&amp;K389&amp;") "&amp;A389)+COUNTIF(法师卡组!A:C,"# 2x ("&amp;K389&amp;") "&amp;A389)+COUNTIF(圣骑士卡组!A:C,"# 2x ("&amp;K389&amp;") "&amp;A389)+COUNTIF(牧师卡组!A:C,"# 2x ("&amp;K389&amp;") "&amp;A389)+COUNTIF(潜行者卡组!A:C,"# 2x ("&amp;K389&amp;") "&amp;A389)+COUNTIF(萨满祭司卡组!A:C,"# 2x ("&amp;K389&amp;") "&amp;A389)+COUNTIF(术士卡组!A:C,"# 2x ("&amp;K389&amp;") "&amp;A389)+COUNTIF(战士卡组!A:C,"# 2x ("&amp;K389&amp;") "&amp;A389)=0,COUNTIF(单卡排行!A:J,A389)=0),IF(AND(COUNTIF(德鲁伊卡组!A:C,"# 1x ("&amp;K389&amp;") "&amp;A389)+COUNTIF(猎人卡组!A:C,"# 1x ("&amp;K389&amp;") "&amp;A389)+COUNTIF(法师卡组!A:C,"# 1x ("&amp;K389&amp;") "&amp;A389)+COUNTIF(圣骑士卡组!A:C,"# 1x ("&amp;K389&amp;") "&amp;A389)+COUNTIF(牧师卡组!A:C,"# 1x ("&amp;K389&amp;") "&amp;A389)+COUNTIF(潜行者卡组!A:C,"# 1x ("&amp;K389&amp;") "&amp;A389)+COUNTIF(萨满祭司卡组!A:C,"# 1x ("&amp;K389&amp;") "&amp;A389)+COUNTIF(术士卡组!A:C,"# 1x ("&amp;K389&amp;") "&amp;A389)+COUNTIF(战士卡组!A:C,"# 1x ("&amp;K389&amp;") "&amp;A389)=0,COUNTIF(单卡排行!A:J,A389&amp;"★")=0),"",1),2)</f>
        <v/>
      </c>
      <c r="E389" s="53" t="str">
        <f>IF(收藏进度!E389="","",收藏进度!E389)</f>
        <v>纳克萨玛斯</v>
      </c>
      <c r="F389" s="53" t="str">
        <f>IF(收藏进度!F389="","",收藏进度!F389)</f>
        <v/>
      </c>
      <c r="G389" s="53" t="str">
        <f>IF(收藏进度!G389="","",收藏进度!G389)</f>
        <v>潜行者</v>
      </c>
      <c r="H389" s="53" t="str">
        <f>IF(收藏进度!H389="","",收藏进度!H389)</f>
        <v>普通</v>
      </c>
      <c r="I389" s="53" t="str">
        <f>IF(收藏进度!I389="","",收藏进度!I389)</f>
        <v>随从</v>
      </c>
      <c r="J389" s="53" t="str">
        <f>IF(收藏进度!J389="","",收藏进度!J389)</f>
        <v/>
      </c>
      <c r="K389" s="53">
        <f>IF(收藏进度!K389="","",收藏进度!K389)</f>
        <v>4</v>
      </c>
      <c r="L389" s="53">
        <f>IF(收藏进度!L389="","",收藏进度!L389)</f>
        <v>5</v>
      </c>
      <c r="M389" s="53">
        <f>IF(收藏进度!M389="","",收藏进度!M389)</f>
        <v>5</v>
      </c>
      <c r="N389" s="54" t="str">
        <f>IF(收藏进度!N389="","",收藏进度!N389)</f>
        <v>亡语：
将一个随机友方随从移回你的手牌。</v>
      </c>
    </row>
    <row r="390" spans="1:14" x14ac:dyDescent="0.15">
      <c r="A390" s="52" t="str">
        <f>IF(收藏进度!A390="","",收藏进度!A390)</f>
        <v>转生</v>
      </c>
      <c r="B390" s="52">
        <f>IF(收藏进度!B390="","",收藏进度!B390)</f>
        <v>2</v>
      </c>
      <c r="C390" s="52" t="str">
        <f t="shared" si="6"/>
        <v/>
      </c>
      <c r="D390" s="52" t="str">
        <f>IF(AND(COUNTIF(德鲁伊卡组!A:C,"# 2x ("&amp;K390&amp;") "&amp;A390)+COUNTIF(猎人卡组!A:C,"# 2x ("&amp;K390&amp;") "&amp;A390)+COUNTIF(法师卡组!A:C,"# 2x ("&amp;K390&amp;") "&amp;A390)+COUNTIF(圣骑士卡组!A:C,"# 2x ("&amp;K390&amp;") "&amp;A390)+COUNTIF(牧师卡组!A:C,"# 2x ("&amp;K390&amp;") "&amp;A390)+COUNTIF(潜行者卡组!A:C,"# 2x ("&amp;K390&amp;") "&amp;A390)+COUNTIF(萨满祭司卡组!A:C,"# 2x ("&amp;K390&amp;") "&amp;A390)+COUNTIF(术士卡组!A:C,"# 2x ("&amp;K390&amp;") "&amp;A390)+COUNTIF(战士卡组!A:C,"# 2x ("&amp;K390&amp;") "&amp;A390)=0,COUNTIF(单卡排行!A:J,A390)=0),IF(AND(COUNTIF(德鲁伊卡组!A:C,"# 1x ("&amp;K390&amp;") "&amp;A390)+COUNTIF(猎人卡组!A:C,"# 1x ("&amp;K390&amp;") "&amp;A390)+COUNTIF(法师卡组!A:C,"# 1x ("&amp;K390&amp;") "&amp;A390)+COUNTIF(圣骑士卡组!A:C,"# 1x ("&amp;K390&amp;") "&amp;A390)+COUNTIF(牧师卡组!A:C,"# 1x ("&amp;K390&amp;") "&amp;A390)+COUNTIF(潜行者卡组!A:C,"# 1x ("&amp;K390&amp;") "&amp;A390)+COUNTIF(萨满祭司卡组!A:C,"# 1x ("&amp;K390&amp;") "&amp;A390)+COUNTIF(术士卡组!A:C,"# 1x ("&amp;K390&amp;") "&amp;A390)+COUNTIF(战士卡组!A:C,"# 1x ("&amp;K390&amp;") "&amp;A390)=0,COUNTIF(单卡排行!A:J,A390&amp;"★")=0),"",1),2)</f>
        <v/>
      </c>
      <c r="E390" s="53" t="str">
        <f>IF(收藏进度!E390="","",收藏进度!E390)</f>
        <v>纳克萨玛斯</v>
      </c>
      <c r="F390" s="53" t="str">
        <f>IF(收藏进度!F390="","",收藏进度!F390)</f>
        <v/>
      </c>
      <c r="G390" s="53" t="str">
        <f>IF(收藏进度!G390="","",收藏进度!G390)</f>
        <v>萨满祭司</v>
      </c>
      <c r="H390" s="53" t="str">
        <f>IF(收藏进度!H390="","",收藏进度!H390)</f>
        <v>普通</v>
      </c>
      <c r="I390" s="53" t="str">
        <f>IF(收藏进度!I390="","",收藏进度!I390)</f>
        <v>法术</v>
      </c>
      <c r="J390" s="53" t="str">
        <f>IF(收藏进度!J390="","",收藏进度!J390)</f>
        <v/>
      </c>
      <c r="K390" s="53">
        <f>IF(收藏进度!K390="","",收藏进度!K390)</f>
        <v>2</v>
      </c>
      <c r="L390" s="53">
        <f>IF(收藏进度!L390="","",收藏进度!L390)</f>
        <v>0</v>
      </c>
      <c r="M390" s="53">
        <f>IF(收藏进度!M390="","",收藏进度!M390)</f>
        <v>0</v>
      </c>
      <c r="N390" s="54" t="str">
        <f>IF(收藏进度!N390="","",收藏进度!N390)</f>
        <v>消灭一个随从，然后将其复活，并恢复所有生命值。</v>
      </c>
    </row>
    <row r="391" spans="1:14" x14ac:dyDescent="0.15">
      <c r="A391" s="52" t="str">
        <f>IF(收藏进度!A391="","",收藏进度!A391)</f>
        <v>空灵召唤者</v>
      </c>
      <c r="B391" s="52">
        <f>IF(收藏进度!B391="","",收藏进度!B391)</f>
        <v>2</v>
      </c>
      <c r="C391" s="52" t="str">
        <f t="shared" si="6"/>
        <v/>
      </c>
      <c r="D391" s="52">
        <f>IF(AND(COUNTIF(德鲁伊卡组!A:C,"# 2x ("&amp;K391&amp;") "&amp;A391)+COUNTIF(猎人卡组!A:C,"# 2x ("&amp;K391&amp;") "&amp;A391)+COUNTIF(法师卡组!A:C,"# 2x ("&amp;K391&amp;") "&amp;A391)+COUNTIF(圣骑士卡组!A:C,"# 2x ("&amp;K391&amp;") "&amp;A391)+COUNTIF(牧师卡组!A:C,"# 2x ("&amp;K391&amp;") "&amp;A391)+COUNTIF(潜行者卡组!A:C,"# 2x ("&amp;K391&amp;") "&amp;A391)+COUNTIF(萨满祭司卡组!A:C,"# 2x ("&amp;K391&amp;") "&amp;A391)+COUNTIF(术士卡组!A:C,"# 2x ("&amp;K391&amp;") "&amp;A391)+COUNTIF(战士卡组!A:C,"# 2x ("&amp;K391&amp;") "&amp;A391)=0,COUNTIF(单卡排行!A:J,A391)=0),IF(AND(COUNTIF(德鲁伊卡组!A:C,"# 1x ("&amp;K391&amp;") "&amp;A391)+COUNTIF(猎人卡组!A:C,"# 1x ("&amp;K391&amp;") "&amp;A391)+COUNTIF(法师卡组!A:C,"# 1x ("&amp;K391&amp;") "&amp;A391)+COUNTIF(圣骑士卡组!A:C,"# 1x ("&amp;K391&amp;") "&amp;A391)+COUNTIF(牧师卡组!A:C,"# 1x ("&amp;K391&amp;") "&amp;A391)+COUNTIF(潜行者卡组!A:C,"# 1x ("&amp;K391&amp;") "&amp;A391)+COUNTIF(萨满祭司卡组!A:C,"# 1x ("&amp;K391&amp;") "&amp;A391)+COUNTIF(术士卡组!A:C,"# 1x ("&amp;K391&amp;") "&amp;A391)+COUNTIF(战士卡组!A:C,"# 1x ("&amp;K391&amp;") "&amp;A391)=0,COUNTIF(单卡排行!A:J,A391&amp;"★")=0),"",1),2)</f>
        <v>2</v>
      </c>
      <c r="E391" s="53" t="str">
        <f>IF(收藏进度!E391="","",收藏进度!E391)</f>
        <v>纳克萨玛斯</v>
      </c>
      <c r="F391" s="53" t="str">
        <f>IF(收藏进度!F391="","",收藏进度!F391)</f>
        <v/>
      </c>
      <c r="G391" s="53" t="str">
        <f>IF(收藏进度!G391="","",收藏进度!G391)</f>
        <v>术士</v>
      </c>
      <c r="H391" s="53" t="str">
        <f>IF(收藏进度!H391="","",收藏进度!H391)</f>
        <v>普通</v>
      </c>
      <c r="I391" s="53" t="str">
        <f>IF(收藏进度!I391="","",收藏进度!I391)</f>
        <v>随从</v>
      </c>
      <c r="J391" s="53" t="str">
        <f>IF(收藏进度!J391="","",收藏进度!J391)</f>
        <v>恶魔</v>
      </c>
      <c r="K391" s="53">
        <f>IF(收藏进度!K391="","",收藏进度!K391)</f>
        <v>4</v>
      </c>
      <c r="L391" s="53">
        <f>IF(收藏进度!L391="","",收藏进度!L391)</f>
        <v>3</v>
      </c>
      <c r="M391" s="53">
        <f>IF(收藏进度!M391="","",收藏进度!M391)</f>
        <v>4</v>
      </c>
      <c r="N391" s="54" t="str">
        <f>IF(收藏进度!N391="","",收藏进度!N391)</f>
        <v>亡语：
随机将一张恶魔牌从你的手牌置入战场。</v>
      </c>
    </row>
    <row r="392" spans="1:14" x14ac:dyDescent="0.15">
      <c r="A392" s="52" t="str">
        <f>IF(收藏进度!A392="","",收藏进度!A392)</f>
        <v>死亡之咬</v>
      </c>
      <c r="B392" s="52">
        <f>IF(收藏进度!B392="","",收藏进度!B392)</f>
        <v>2</v>
      </c>
      <c r="C392" s="52" t="str">
        <f t="shared" si="6"/>
        <v/>
      </c>
      <c r="D392" s="52">
        <f>IF(AND(COUNTIF(德鲁伊卡组!A:C,"# 2x ("&amp;K392&amp;") "&amp;A392)+COUNTIF(猎人卡组!A:C,"# 2x ("&amp;K392&amp;") "&amp;A392)+COUNTIF(法师卡组!A:C,"# 2x ("&amp;K392&amp;") "&amp;A392)+COUNTIF(圣骑士卡组!A:C,"# 2x ("&amp;K392&amp;") "&amp;A392)+COUNTIF(牧师卡组!A:C,"# 2x ("&amp;K392&amp;") "&amp;A392)+COUNTIF(潜行者卡组!A:C,"# 2x ("&amp;K392&amp;") "&amp;A392)+COUNTIF(萨满祭司卡组!A:C,"# 2x ("&amp;K392&amp;") "&amp;A392)+COUNTIF(术士卡组!A:C,"# 2x ("&amp;K392&amp;") "&amp;A392)+COUNTIF(战士卡组!A:C,"# 2x ("&amp;K392&amp;") "&amp;A392)=0,COUNTIF(单卡排行!A:J,A392)=0),IF(AND(COUNTIF(德鲁伊卡组!A:C,"# 1x ("&amp;K392&amp;") "&amp;A392)+COUNTIF(猎人卡组!A:C,"# 1x ("&amp;K392&amp;") "&amp;A392)+COUNTIF(法师卡组!A:C,"# 1x ("&amp;K392&amp;") "&amp;A392)+COUNTIF(圣骑士卡组!A:C,"# 1x ("&amp;K392&amp;") "&amp;A392)+COUNTIF(牧师卡组!A:C,"# 1x ("&amp;K392&amp;") "&amp;A392)+COUNTIF(潜行者卡组!A:C,"# 1x ("&amp;K392&amp;") "&amp;A392)+COUNTIF(萨满祭司卡组!A:C,"# 1x ("&amp;K392&amp;") "&amp;A392)+COUNTIF(术士卡组!A:C,"# 1x ("&amp;K392&amp;") "&amp;A392)+COUNTIF(战士卡组!A:C,"# 1x ("&amp;K392&amp;") "&amp;A392)=0,COUNTIF(单卡排行!A:J,A392&amp;"★")=0),"",1),2)</f>
        <v>2</v>
      </c>
      <c r="E392" s="53" t="str">
        <f>IF(收藏进度!E392="","",收藏进度!E392)</f>
        <v>纳克萨玛斯</v>
      </c>
      <c r="F392" s="53" t="str">
        <f>IF(收藏进度!F392="","",收藏进度!F392)</f>
        <v/>
      </c>
      <c r="G392" s="53" t="str">
        <f>IF(收藏进度!G392="","",收藏进度!G392)</f>
        <v>战士</v>
      </c>
      <c r="H392" s="53" t="str">
        <f>IF(收藏进度!H392="","",收藏进度!H392)</f>
        <v>普通</v>
      </c>
      <c r="I392" s="53" t="str">
        <f>IF(收藏进度!I392="","",收藏进度!I392)</f>
        <v>武器</v>
      </c>
      <c r="J392" s="53" t="str">
        <f>IF(收藏进度!J392="","",收藏进度!J392)</f>
        <v/>
      </c>
      <c r="K392" s="53">
        <f>IF(收藏进度!K392="","",收藏进度!K392)</f>
        <v>4</v>
      </c>
      <c r="L392" s="53">
        <f>IF(收藏进度!L392="","",收藏进度!L392)</f>
        <v>4</v>
      </c>
      <c r="M392" s="53">
        <f>IF(收藏进度!M392="","",收藏进度!M392)</f>
        <v>0</v>
      </c>
      <c r="N392" s="54" t="str">
        <f>IF(收藏进度!N392="","",收藏进度!N392)</f>
        <v>亡语：对所有随从造成1点伤害。</v>
      </c>
    </row>
    <row r="393" spans="1:14" x14ac:dyDescent="0.15">
      <c r="A393" s="52" t="str">
        <f>IF(收藏进度!A393="","",收藏进度!A393)</f>
        <v>肉用僵尸</v>
      </c>
      <c r="B393" s="52">
        <f>IF(收藏进度!B393="","",收藏进度!B393)</f>
        <v>2</v>
      </c>
      <c r="C393" s="52" t="str">
        <f t="shared" si="6"/>
        <v/>
      </c>
      <c r="D393" s="52" t="str">
        <f>IF(AND(COUNTIF(德鲁伊卡组!A:C,"# 2x ("&amp;K393&amp;") "&amp;A393)+COUNTIF(猎人卡组!A:C,"# 2x ("&amp;K393&amp;") "&amp;A393)+COUNTIF(法师卡组!A:C,"# 2x ("&amp;K393&amp;") "&amp;A393)+COUNTIF(圣骑士卡组!A:C,"# 2x ("&amp;K393&amp;") "&amp;A393)+COUNTIF(牧师卡组!A:C,"# 2x ("&amp;K393&amp;") "&amp;A393)+COUNTIF(潜行者卡组!A:C,"# 2x ("&amp;K393&amp;") "&amp;A393)+COUNTIF(萨满祭司卡组!A:C,"# 2x ("&amp;K393&amp;") "&amp;A393)+COUNTIF(术士卡组!A:C,"# 2x ("&amp;K393&amp;") "&amp;A393)+COUNTIF(战士卡组!A:C,"# 2x ("&amp;K393&amp;") "&amp;A393)=0,COUNTIF(单卡排行!A:J,A393)=0),IF(AND(COUNTIF(德鲁伊卡组!A:C,"# 1x ("&amp;K393&amp;") "&amp;A393)+COUNTIF(猎人卡组!A:C,"# 1x ("&amp;K393&amp;") "&amp;A393)+COUNTIF(法师卡组!A:C,"# 1x ("&amp;K393&amp;") "&amp;A393)+COUNTIF(圣骑士卡组!A:C,"# 1x ("&amp;K393&amp;") "&amp;A393)+COUNTIF(牧师卡组!A:C,"# 1x ("&amp;K393&amp;") "&amp;A393)+COUNTIF(潜行者卡组!A:C,"# 1x ("&amp;K393&amp;") "&amp;A393)+COUNTIF(萨满祭司卡组!A:C,"# 1x ("&amp;K393&amp;") "&amp;A393)+COUNTIF(术士卡组!A:C,"# 1x ("&amp;K393&amp;") "&amp;A393)+COUNTIF(战士卡组!A:C,"# 1x ("&amp;K393&amp;") "&amp;A393)=0,COUNTIF(单卡排行!A:J,A393&amp;"★")=0),"",1),2)</f>
        <v/>
      </c>
      <c r="E393" s="53" t="str">
        <f>IF(收藏进度!E393="","",收藏进度!E393)</f>
        <v>纳克萨玛斯</v>
      </c>
      <c r="F393" s="53" t="str">
        <f>IF(收藏进度!F393="","",收藏进度!F393)</f>
        <v/>
      </c>
      <c r="G393" s="53" t="str">
        <f>IF(收藏进度!G393="","",收藏进度!G393)</f>
        <v>中立</v>
      </c>
      <c r="H393" s="53" t="str">
        <f>IF(收藏进度!H393="","",收藏进度!H393)</f>
        <v>普通</v>
      </c>
      <c r="I393" s="53" t="str">
        <f>IF(收藏进度!I393="","",收藏进度!I393)</f>
        <v>随从</v>
      </c>
      <c r="J393" s="53" t="str">
        <f>IF(收藏进度!J393="","",收藏进度!J393)</f>
        <v/>
      </c>
      <c r="K393" s="53">
        <f>IF(收藏进度!K393="","",收藏进度!K393)</f>
        <v>1</v>
      </c>
      <c r="L393" s="53">
        <f>IF(收藏进度!L393="","",收藏进度!L393)</f>
        <v>2</v>
      </c>
      <c r="M393" s="53">
        <f>IF(收藏进度!M393="","",收藏进度!M393)</f>
        <v>3</v>
      </c>
      <c r="N393" s="54" t="str">
        <f>IF(收藏进度!N393="","",收藏进度!N393)</f>
        <v>亡语：为敌方英雄恢复#5点生命值。</v>
      </c>
    </row>
    <row r="394" spans="1:14" x14ac:dyDescent="0.15">
      <c r="A394" s="52" t="str">
        <f>IF(收藏进度!A394="","",收藏进度!A394)</f>
        <v>送葬者</v>
      </c>
      <c r="B394" s="52">
        <f>IF(收藏进度!B394="","",收藏进度!B394)</f>
        <v>2</v>
      </c>
      <c r="C394" s="52" t="str">
        <f t="shared" si="6"/>
        <v/>
      </c>
      <c r="D394" s="52" t="str">
        <f>IF(AND(COUNTIF(德鲁伊卡组!A:C,"# 2x ("&amp;K394&amp;") "&amp;A394)+COUNTIF(猎人卡组!A:C,"# 2x ("&amp;K394&amp;") "&amp;A394)+COUNTIF(法师卡组!A:C,"# 2x ("&amp;K394&amp;") "&amp;A394)+COUNTIF(圣骑士卡组!A:C,"# 2x ("&amp;K394&amp;") "&amp;A394)+COUNTIF(牧师卡组!A:C,"# 2x ("&amp;K394&amp;") "&amp;A394)+COUNTIF(潜行者卡组!A:C,"# 2x ("&amp;K394&amp;") "&amp;A394)+COUNTIF(萨满祭司卡组!A:C,"# 2x ("&amp;K394&amp;") "&amp;A394)+COUNTIF(术士卡组!A:C,"# 2x ("&amp;K394&amp;") "&amp;A394)+COUNTIF(战士卡组!A:C,"# 2x ("&amp;K394&amp;") "&amp;A394)=0,COUNTIF(单卡排行!A:J,A394)=0),IF(AND(COUNTIF(德鲁伊卡组!A:C,"# 1x ("&amp;K394&amp;") "&amp;A394)+COUNTIF(猎人卡组!A:C,"# 1x ("&amp;K394&amp;") "&amp;A394)+COUNTIF(法师卡组!A:C,"# 1x ("&amp;K394&amp;") "&amp;A394)+COUNTIF(圣骑士卡组!A:C,"# 1x ("&amp;K394&amp;") "&amp;A394)+COUNTIF(牧师卡组!A:C,"# 1x ("&amp;K394&amp;") "&amp;A394)+COUNTIF(潜行者卡组!A:C,"# 1x ("&amp;K394&amp;") "&amp;A394)+COUNTIF(萨满祭司卡组!A:C,"# 1x ("&amp;K394&amp;") "&amp;A394)+COUNTIF(术士卡组!A:C,"# 1x ("&amp;K394&amp;") "&amp;A394)+COUNTIF(战士卡组!A:C,"# 1x ("&amp;K394&amp;") "&amp;A394)=0,COUNTIF(单卡排行!A:J,A394&amp;"★")=0),"",1),2)</f>
        <v/>
      </c>
      <c r="E394" s="53" t="str">
        <f>IF(收藏进度!E394="","",收藏进度!E394)</f>
        <v>纳克萨玛斯</v>
      </c>
      <c r="F394" s="53" t="str">
        <f>IF(收藏进度!F394="","",收藏进度!F394)</f>
        <v/>
      </c>
      <c r="G394" s="53" t="str">
        <f>IF(收藏进度!G394="","",收藏进度!G394)</f>
        <v>中立</v>
      </c>
      <c r="H394" s="53" t="str">
        <f>IF(收藏进度!H394="","",收藏进度!H394)</f>
        <v>普通</v>
      </c>
      <c r="I394" s="53" t="str">
        <f>IF(收藏进度!I394="","",收藏进度!I394)</f>
        <v>随从</v>
      </c>
      <c r="J394" s="53" t="str">
        <f>IF(收藏进度!J394="","",收藏进度!J394)</f>
        <v/>
      </c>
      <c r="K394" s="53">
        <f>IF(收藏进度!K394="","",收藏进度!K394)</f>
        <v>1</v>
      </c>
      <c r="L394" s="53">
        <f>IF(收藏进度!L394="","",收藏进度!L394)</f>
        <v>1</v>
      </c>
      <c r="M394" s="53">
        <f>IF(收藏进度!M394="","",收藏进度!M394)</f>
        <v>2</v>
      </c>
      <c r="N394" s="54" t="str">
        <f>IF(收藏进度!N394="","",收藏进度!N394)</f>
        <v>每当你召唤一个具有亡语的随从，便获得+1攻击力。</v>
      </c>
    </row>
    <row r="395" spans="1:14" x14ac:dyDescent="0.15">
      <c r="A395" s="52" t="str">
        <f>IF(收藏进度!A395="","",收藏进度!A395)</f>
        <v>疯狂的科学家</v>
      </c>
      <c r="B395" s="52">
        <f>IF(收藏进度!B395="","",收藏进度!B395)</f>
        <v>2</v>
      </c>
      <c r="C395" s="52" t="str">
        <f t="shared" si="6"/>
        <v/>
      </c>
      <c r="D395" s="52">
        <f>IF(AND(COUNTIF(德鲁伊卡组!A:C,"# 2x ("&amp;K395&amp;") "&amp;A395)+COUNTIF(猎人卡组!A:C,"# 2x ("&amp;K395&amp;") "&amp;A395)+COUNTIF(法师卡组!A:C,"# 2x ("&amp;K395&amp;") "&amp;A395)+COUNTIF(圣骑士卡组!A:C,"# 2x ("&amp;K395&amp;") "&amp;A395)+COUNTIF(牧师卡组!A:C,"# 2x ("&amp;K395&amp;") "&amp;A395)+COUNTIF(潜行者卡组!A:C,"# 2x ("&amp;K395&amp;") "&amp;A395)+COUNTIF(萨满祭司卡组!A:C,"# 2x ("&amp;K395&amp;") "&amp;A395)+COUNTIF(术士卡组!A:C,"# 2x ("&amp;K395&amp;") "&amp;A395)+COUNTIF(战士卡组!A:C,"# 2x ("&amp;K395&amp;") "&amp;A395)=0,COUNTIF(单卡排行!A:J,A395)=0),IF(AND(COUNTIF(德鲁伊卡组!A:C,"# 1x ("&amp;K395&amp;") "&amp;A395)+COUNTIF(猎人卡组!A:C,"# 1x ("&amp;K395&amp;") "&amp;A395)+COUNTIF(法师卡组!A:C,"# 1x ("&amp;K395&amp;") "&amp;A395)+COUNTIF(圣骑士卡组!A:C,"# 1x ("&amp;K395&amp;") "&amp;A395)+COUNTIF(牧师卡组!A:C,"# 1x ("&amp;K395&amp;") "&amp;A395)+COUNTIF(潜行者卡组!A:C,"# 1x ("&amp;K395&amp;") "&amp;A395)+COUNTIF(萨满祭司卡组!A:C,"# 1x ("&amp;K395&amp;") "&amp;A395)+COUNTIF(术士卡组!A:C,"# 1x ("&amp;K395&amp;") "&amp;A395)+COUNTIF(战士卡组!A:C,"# 1x ("&amp;K395&amp;") "&amp;A395)=0,COUNTIF(单卡排行!A:J,A395&amp;"★")=0),"",1),2)</f>
        <v>2</v>
      </c>
      <c r="E395" s="53" t="str">
        <f>IF(收藏进度!E395="","",收藏进度!E395)</f>
        <v>纳克萨玛斯</v>
      </c>
      <c r="F395" s="53" t="str">
        <f>IF(收藏进度!F395="","",收藏进度!F395)</f>
        <v/>
      </c>
      <c r="G395" s="53" t="str">
        <f>IF(收藏进度!G395="","",收藏进度!G395)</f>
        <v>中立</v>
      </c>
      <c r="H395" s="53" t="str">
        <f>IF(收藏进度!H395="","",收藏进度!H395)</f>
        <v>普通</v>
      </c>
      <c r="I395" s="53" t="str">
        <f>IF(收藏进度!I395="","",收藏进度!I395)</f>
        <v>随从</v>
      </c>
      <c r="J395" s="53" t="str">
        <f>IF(收藏进度!J395="","",收藏进度!J395)</f>
        <v/>
      </c>
      <c r="K395" s="53">
        <f>IF(收藏进度!K395="","",收藏进度!K395)</f>
        <v>2</v>
      </c>
      <c r="L395" s="53">
        <f>IF(收藏进度!L395="","",收藏进度!L395)</f>
        <v>2</v>
      </c>
      <c r="M395" s="53">
        <f>IF(收藏进度!M395="","",收藏进度!M395)</f>
        <v>2</v>
      </c>
      <c r="N395" s="54" t="str">
        <f>IF(收藏进度!N395="","",收藏进度!N395)</f>
        <v>亡语：
将一个奥秘从你的牌库中置入战场。</v>
      </c>
    </row>
    <row r="396" spans="1:14" x14ac:dyDescent="0.15">
      <c r="A396" s="52" t="str">
        <f>IF(收藏进度!A396="","",收藏进度!A396)</f>
        <v>鬼灵爬行者</v>
      </c>
      <c r="B396" s="52">
        <f>IF(收藏进度!B396="","",收藏进度!B396)</f>
        <v>2</v>
      </c>
      <c r="C396" s="52" t="str">
        <f t="shared" si="6"/>
        <v/>
      </c>
      <c r="D396" s="52">
        <f>IF(AND(COUNTIF(德鲁伊卡组!A:C,"# 2x ("&amp;K396&amp;") "&amp;A396)+COUNTIF(猎人卡组!A:C,"# 2x ("&amp;K396&amp;") "&amp;A396)+COUNTIF(法师卡组!A:C,"# 2x ("&amp;K396&amp;") "&amp;A396)+COUNTIF(圣骑士卡组!A:C,"# 2x ("&amp;K396&amp;") "&amp;A396)+COUNTIF(牧师卡组!A:C,"# 2x ("&amp;K396&amp;") "&amp;A396)+COUNTIF(潜行者卡组!A:C,"# 2x ("&amp;K396&amp;") "&amp;A396)+COUNTIF(萨满祭司卡组!A:C,"# 2x ("&amp;K396&amp;") "&amp;A396)+COUNTIF(术士卡组!A:C,"# 2x ("&amp;K396&amp;") "&amp;A396)+COUNTIF(战士卡组!A:C,"# 2x ("&amp;K396&amp;") "&amp;A396)=0,COUNTIF(单卡排行!A:J,A396)=0),IF(AND(COUNTIF(德鲁伊卡组!A:C,"# 1x ("&amp;K396&amp;") "&amp;A396)+COUNTIF(猎人卡组!A:C,"# 1x ("&amp;K396&amp;") "&amp;A396)+COUNTIF(法师卡组!A:C,"# 1x ("&amp;K396&amp;") "&amp;A396)+COUNTIF(圣骑士卡组!A:C,"# 1x ("&amp;K396&amp;") "&amp;A396)+COUNTIF(牧师卡组!A:C,"# 1x ("&amp;K396&amp;") "&amp;A396)+COUNTIF(潜行者卡组!A:C,"# 1x ("&amp;K396&amp;") "&amp;A396)+COUNTIF(萨满祭司卡组!A:C,"# 1x ("&amp;K396&amp;") "&amp;A396)+COUNTIF(术士卡组!A:C,"# 1x ("&amp;K396&amp;") "&amp;A396)+COUNTIF(战士卡组!A:C,"# 1x ("&amp;K396&amp;") "&amp;A396)=0,COUNTIF(单卡排行!A:J,A396&amp;"★")=0),"",1),2)</f>
        <v>2</v>
      </c>
      <c r="E396" s="53" t="str">
        <f>IF(收藏进度!E396="","",收藏进度!E396)</f>
        <v>纳克萨玛斯</v>
      </c>
      <c r="F396" s="53" t="str">
        <f>IF(收藏进度!F396="","",收藏进度!F396)</f>
        <v/>
      </c>
      <c r="G396" s="53" t="str">
        <f>IF(收藏进度!G396="","",收藏进度!G396)</f>
        <v>中立</v>
      </c>
      <c r="H396" s="53" t="str">
        <f>IF(收藏进度!H396="","",收藏进度!H396)</f>
        <v>普通</v>
      </c>
      <c r="I396" s="53" t="str">
        <f>IF(收藏进度!I396="","",收藏进度!I396)</f>
        <v>随从</v>
      </c>
      <c r="J396" s="53" t="str">
        <f>IF(收藏进度!J396="","",收藏进度!J396)</f>
        <v>野兽</v>
      </c>
      <c r="K396" s="53">
        <f>IF(收藏进度!K396="","",收藏进度!K396)</f>
        <v>2</v>
      </c>
      <c r="L396" s="53">
        <f>IF(收藏进度!L396="","",收藏进度!L396)</f>
        <v>1</v>
      </c>
      <c r="M396" s="53">
        <f>IF(收藏进度!M396="","",收藏进度!M396)</f>
        <v>2</v>
      </c>
      <c r="N396" s="54" t="str">
        <f>IF(收藏进度!N396="","",收藏进度!N396)</f>
        <v>亡语：召唤两个1/1的鬼灵蜘蛛。</v>
      </c>
    </row>
    <row r="397" spans="1:14" x14ac:dyDescent="0.15">
      <c r="A397" s="52" t="str">
        <f>IF(收藏进度!A397="","",收藏进度!A397)</f>
        <v>尼鲁巴蛛网领主</v>
      </c>
      <c r="B397" s="52">
        <f>IF(收藏进度!B397="","",收藏进度!B397)</f>
        <v>2</v>
      </c>
      <c r="C397" s="52" t="str">
        <f t="shared" si="6"/>
        <v/>
      </c>
      <c r="D397" s="52" t="str">
        <f>IF(AND(COUNTIF(德鲁伊卡组!A:C,"# 2x ("&amp;K397&amp;") "&amp;A397)+COUNTIF(猎人卡组!A:C,"# 2x ("&amp;K397&amp;") "&amp;A397)+COUNTIF(法师卡组!A:C,"# 2x ("&amp;K397&amp;") "&amp;A397)+COUNTIF(圣骑士卡组!A:C,"# 2x ("&amp;K397&amp;") "&amp;A397)+COUNTIF(牧师卡组!A:C,"# 2x ("&amp;K397&amp;") "&amp;A397)+COUNTIF(潜行者卡组!A:C,"# 2x ("&amp;K397&amp;") "&amp;A397)+COUNTIF(萨满祭司卡组!A:C,"# 2x ("&amp;K397&amp;") "&amp;A397)+COUNTIF(术士卡组!A:C,"# 2x ("&amp;K397&amp;") "&amp;A397)+COUNTIF(战士卡组!A:C,"# 2x ("&amp;K397&amp;") "&amp;A397)=0,COUNTIF(单卡排行!A:J,A397)=0),IF(AND(COUNTIF(德鲁伊卡组!A:C,"# 1x ("&amp;K397&amp;") "&amp;A397)+COUNTIF(猎人卡组!A:C,"# 1x ("&amp;K397&amp;") "&amp;A397)+COUNTIF(法师卡组!A:C,"# 1x ("&amp;K397&amp;") "&amp;A397)+COUNTIF(圣骑士卡组!A:C,"# 1x ("&amp;K397&amp;") "&amp;A397)+COUNTIF(牧师卡组!A:C,"# 1x ("&amp;K397&amp;") "&amp;A397)+COUNTIF(潜行者卡组!A:C,"# 1x ("&amp;K397&amp;") "&amp;A397)+COUNTIF(萨满祭司卡组!A:C,"# 1x ("&amp;K397&amp;") "&amp;A397)+COUNTIF(术士卡组!A:C,"# 1x ("&amp;K397&amp;") "&amp;A397)+COUNTIF(战士卡组!A:C,"# 1x ("&amp;K397&amp;") "&amp;A397)=0,COUNTIF(单卡排行!A:J,A397&amp;"★")=0),"",1),2)</f>
        <v/>
      </c>
      <c r="E397" s="53" t="str">
        <f>IF(收藏进度!E397="","",收藏进度!E397)</f>
        <v>纳克萨玛斯</v>
      </c>
      <c r="F397" s="53" t="str">
        <f>IF(收藏进度!F397="","",收藏进度!F397)</f>
        <v/>
      </c>
      <c r="G397" s="53" t="str">
        <f>IF(收藏进度!G397="","",收藏进度!G397)</f>
        <v>中立</v>
      </c>
      <c r="H397" s="53" t="str">
        <f>IF(收藏进度!H397="","",收藏进度!H397)</f>
        <v>普通</v>
      </c>
      <c r="I397" s="53" t="str">
        <f>IF(收藏进度!I397="","",收藏进度!I397)</f>
        <v>随从</v>
      </c>
      <c r="J397" s="53" t="str">
        <f>IF(收藏进度!J397="","",收藏进度!J397)</f>
        <v/>
      </c>
      <c r="K397" s="53">
        <f>IF(收藏进度!K397="","",收藏进度!K397)</f>
        <v>2</v>
      </c>
      <c r="L397" s="53">
        <f>IF(收藏进度!L397="","",收藏进度!L397)</f>
        <v>1</v>
      </c>
      <c r="M397" s="53">
        <f>IF(收藏进度!M397="","",收藏进度!M397)</f>
        <v>4</v>
      </c>
      <c r="N397" s="54" t="str">
        <f>IF(收藏进度!N397="","",收藏进度!N397)</f>
        <v>具有战吼的随从法力值消耗增加(2)点。</v>
      </c>
    </row>
    <row r="398" spans="1:14" x14ac:dyDescent="0.15">
      <c r="A398" s="52" t="str">
        <f>IF(收藏进度!A398="","",收藏进度!A398)</f>
        <v>蹒跚的食尸鬼</v>
      </c>
      <c r="B398" s="52">
        <f>IF(收藏进度!B398="","",收藏进度!B398)</f>
        <v>2</v>
      </c>
      <c r="C398" s="52" t="str">
        <f t="shared" si="6"/>
        <v/>
      </c>
      <c r="D398" s="52" t="str">
        <f>IF(AND(COUNTIF(德鲁伊卡组!A:C,"# 2x ("&amp;K398&amp;") "&amp;A398)+COUNTIF(猎人卡组!A:C,"# 2x ("&amp;K398&amp;") "&amp;A398)+COUNTIF(法师卡组!A:C,"# 2x ("&amp;K398&amp;") "&amp;A398)+COUNTIF(圣骑士卡组!A:C,"# 2x ("&amp;K398&amp;") "&amp;A398)+COUNTIF(牧师卡组!A:C,"# 2x ("&amp;K398&amp;") "&amp;A398)+COUNTIF(潜行者卡组!A:C,"# 2x ("&amp;K398&amp;") "&amp;A398)+COUNTIF(萨满祭司卡组!A:C,"# 2x ("&amp;K398&amp;") "&amp;A398)+COUNTIF(术士卡组!A:C,"# 2x ("&amp;K398&amp;") "&amp;A398)+COUNTIF(战士卡组!A:C,"# 2x ("&amp;K398&amp;") "&amp;A398)=0,COUNTIF(单卡排行!A:J,A398)=0),IF(AND(COUNTIF(德鲁伊卡组!A:C,"# 1x ("&amp;K398&amp;") "&amp;A398)+COUNTIF(猎人卡组!A:C,"# 1x ("&amp;K398&amp;") "&amp;A398)+COUNTIF(法师卡组!A:C,"# 1x ("&amp;K398&amp;") "&amp;A398)+COUNTIF(圣骑士卡组!A:C,"# 1x ("&amp;K398&amp;") "&amp;A398)+COUNTIF(牧师卡组!A:C,"# 1x ("&amp;K398&amp;") "&amp;A398)+COUNTIF(潜行者卡组!A:C,"# 1x ("&amp;K398&amp;") "&amp;A398)+COUNTIF(萨满祭司卡组!A:C,"# 1x ("&amp;K398&amp;") "&amp;A398)+COUNTIF(术士卡组!A:C,"# 1x ("&amp;K398&amp;") "&amp;A398)+COUNTIF(战士卡组!A:C,"# 1x ("&amp;K398&amp;") "&amp;A398)=0,COUNTIF(单卡排行!A:J,A398&amp;"★")=0),"",1),2)</f>
        <v/>
      </c>
      <c r="E398" s="53" t="str">
        <f>IF(收藏进度!E398="","",收藏进度!E398)</f>
        <v>纳克萨玛斯</v>
      </c>
      <c r="F398" s="53" t="str">
        <f>IF(收藏进度!F398="","",收藏进度!F398)</f>
        <v/>
      </c>
      <c r="G398" s="53" t="str">
        <f>IF(收藏进度!G398="","",收藏进度!G398)</f>
        <v>中立</v>
      </c>
      <c r="H398" s="53" t="str">
        <f>IF(收藏进度!H398="","",收藏进度!H398)</f>
        <v>普通</v>
      </c>
      <c r="I398" s="53" t="str">
        <f>IF(收藏进度!I398="","",收藏进度!I398)</f>
        <v>随从</v>
      </c>
      <c r="J398" s="53" t="str">
        <f>IF(收藏进度!J398="","",收藏进度!J398)</f>
        <v/>
      </c>
      <c r="K398" s="53">
        <f>IF(收藏进度!K398="","",收藏进度!K398)</f>
        <v>2</v>
      </c>
      <c r="L398" s="53">
        <f>IF(收藏进度!L398="","",收藏进度!L398)</f>
        <v>1</v>
      </c>
      <c r="M398" s="53">
        <f>IF(收藏进度!M398="","",收藏进度!M398)</f>
        <v>3</v>
      </c>
      <c r="N398" s="54" t="str">
        <f>IF(收藏进度!N398="","",收藏进度!N398)</f>
        <v>嘲讽，亡语：对所有随从造成1点伤害。</v>
      </c>
    </row>
    <row r="399" spans="1:14" x14ac:dyDescent="0.15">
      <c r="A399" s="52" t="str">
        <f>IF(收藏进度!A399="","",收藏进度!A399)</f>
        <v>蛛魔之卵</v>
      </c>
      <c r="B399" s="52">
        <f>IF(收藏进度!B399="","",收藏进度!B399)</f>
        <v>2</v>
      </c>
      <c r="C399" s="52" t="str">
        <f t="shared" si="6"/>
        <v/>
      </c>
      <c r="D399" s="52">
        <f>IF(AND(COUNTIF(德鲁伊卡组!A:C,"# 2x ("&amp;K399&amp;") "&amp;A399)+COUNTIF(猎人卡组!A:C,"# 2x ("&amp;K399&amp;") "&amp;A399)+COUNTIF(法师卡组!A:C,"# 2x ("&amp;K399&amp;") "&amp;A399)+COUNTIF(圣骑士卡组!A:C,"# 2x ("&amp;K399&amp;") "&amp;A399)+COUNTIF(牧师卡组!A:C,"# 2x ("&amp;K399&amp;") "&amp;A399)+COUNTIF(潜行者卡组!A:C,"# 2x ("&amp;K399&amp;") "&amp;A399)+COUNTIF(萨满祭司卡组!A:C,"# 2x ("&amp;K399&amp;") "&amp;A399)+COUNTIF(术士卡组!A:C,"# 2x ("&amp;K399&amp;") "&amp;A399)+COUNTIF(战士卡组!A:C,"# 2x ("&amp;K399&amp;") "&amp;A399)=0,COUNTIF(单卡排行!A:J,A399)=0),IF(AND(COUNTIF(德鲁伊卡组!A:C,"# 1x ("&amp;K399&amp;") "&amp;A399)+COUNTIF(猎人卡组!A:C,"# 1x ("&amp;K399&amp;") "&amp;A399)+COUNTIF(法师卡组!A:C,"# 1x ("&amp;K399&amp;") "&amp;A399)+COUNTIF(圣骑士卡组!A:C,"# 1x ("&amp;K399&amp;") "&amp;A399)+COUNTIF(牧师卡组!A:C,"# 1x ("&amp;K399&amp;") "&amp;A399)+COUNTIF(潜行者卡组!A:C,"# 1x ("&amp;K399&amp;") "&amp;A399)+COUNTIF(萨满祭司卡组!A:C,"# 1x ("&amp;K399&amp;") "&amp;A399)+COUNTIF(术士卡组!A:C,"# 1x ("&amp;K399&amp;") "&amp;A399)+COUNTIF(战士卡组!A:C,"# 1x ("&amp;K399&amp;") "&amp;A399)=0,COUNTIF(单卡排行!A:J,A399&amp;"★")=0),"",1),2)</f>
        <v>2</v>
      </c>
      <c r="E399" s="53" t="str">
        <f>IF(收藏进度!E399="","",收藏进度!E399)</f>
        <v>纳克萨玛斯</v>
      </c>
      <c r="F399" s="53" t="str">
        <f>IF(收藏进度!F399="","",收藏进度!F399)</f>
        <v/>
      </c>
      <c r="G399" s="53" t="str">
        <f>IF(收藏进度!G399="","",收藏进度!G399)</f>
        <v>中立</v>
      </c>
      <c r="H399" s="53" t="str">
        <f>IF(收藏进度!H399="","",收藏进度!H399)</f>
        <v>稀有</v>
      </c>
      <c r="I399" s="53" t="str">
        <f>IF(收藏进度!I399="","",收藏进度!I399)</f>
        <v>随从</v>
      </c>
      <c r="J399" s="53" t="str">
        <f>IF(收藏进度!J399="","",收藏进度!J399)</f>
        <v/>
      </c>
      <c r="K399" s="53">
        <f>IF(收藏进度!K399="","",收藏进度!K399)</f>
        <v>2</v>
      </c>
      <c r="L399" s="53">
        <f>IF(收藏进度!L399="","",收藏进度!L399)</f>
        <v>0</v>
      </c>
      <c r="M399" s="53">
        <f>IF(收藏进度!M399="","",收藏进度!M399)</f>
        <v>2</v>
      </c>
      <c r="N399" s="54" t="str">
        <f>IF(收藏进度!N399="","",收藏进度!N399)</f>
        <v>亡语：召唤一个4/4的蛛魔。</v>
      </c>
    </row>
    <row r="400" spans="1:14" x14ac:dyDescent="0.15">
      <c r="A400" s="52" t="str">
        <f>IF(收藏进度!A400="","",收藏进度!A400)</f>
        <v>分裂软泥怪</v>
      </c>
      <c r="B400" s="52">
        <f>IF(收藏进度!B400="","",收藏进度!B400)</f>
        <v>2</v>
      </c>
      <c r="C400" s="52" t="str">
        <f t="shared" si="6"/>
        <v/>
      </c>
      <c r="D400" s="52" t="str">
        <f>IF(AND(COUNTIF(德鲁伊卡组!A:C,"# 2x ("&amp;K400&amp;") "&amp;A400)+COUNTIF(猎人卡组!A:C,"# 2x ("&amp;K400&amp;") "&amp;A400)+COUNTIF(法师卡组!A:C,"# 2x ("&amp;K400&amp;") "&amp;A400)+COUNTIF(圣骑士卡组!A:C,"# 2x ("&amp;K400&amp;") "&amp;A400)+COUNTIF(牧师卡组!A:C,"# 2x ("&amp;K400&amp;") "&amp;A400)+COUNTIF(潜行者卡组!A:C,"# 2x ("&amp;K400&amp;") "&amp;A400)+COUNTIF(萨满祭司卡组!A:C,"# 2x ("&amp;K400&amp;") "&amp;A400)+COUNTIF(术士卡组!A:C,"# 2x ("&amp;K400&amp;") "&amp;A400)+COUNTIF(战士卡组!A:C,"# 2x ("&amp;K400&amp;") "&amp;A400)=0,COUNTIF(单卡排行!A:J,A400)=0),IF(AND(COUNTIF(德鲁伊卡组!A:C,"# 1x ("&amp;K400&amp;") "&amp;A400)+COUNTIF(猎人卡组!A:C,"# 1x ("&amp;K400&amp;") "&amp;A400)+COUNTIF(法师卡组!A:C,"# 1x ("&amp;K400&amp;") "&amp;A400)+COUNTIF(圣骑士卡组!A:C,"# 1x ("&amp;K400&amp;") "&amp;A400)+COUNTIF(牧师卡组!A:C,"# 1x ("&amp;K400&amp;") "&amp;A400)+COUNTIF(潜行者卡组!A:C,"# 1x ("&amp;K400&amp;") "&amp;A400)+COUNTIF(萨满祭司卡组!A:C,"# 1x ("&amp;K400&amp;") "&amp;A400)+COUNTIF(术士卡组!A:C,"# 1x ("&amp;K400&amp;") "&amp;A400)+COUNTIF(战士卡组!A:C,"# 1x ("&amp;K400&amp;") "&amp;A400)=0,COUNTIF(单卡排行!A:J,A400&amp;"★")=0),"",1),2)</f>
        <v/>
      </c>
      <c r="E400" s="53" t="str">
        <f>IF(收藏进度!E400="","",收藏进度!E400)</f>
        <v>纳克萨玛斯</v>
      </c>
      <c r="F400" s="53" t="str">
        <f>IF(收藏进度!F400="","",收藏进度!F400)</f>
        <v/>
      </c>
      <c r="G400" s="53" t="str">
        <f>IF(收藏进度!G400="","",收藏进度!G400)</f>
        <v>中立</v>
      </c>
      <c r="H400" s="53" t="str">
        <f>IF(收藏进度!H400="","",收藏进度!H400)</f>
        <v>史诗</v>
      </c>
      <c r="I400" s="53" t="str">
        <f>IF(收藏进度!I400="","",收藏进度!I400)</f>
        <v>随从</v>
      </c>
      <c r="J400" s="53" t="str">
        <f>IF(收藏进度!J400="","",收藏进度!J400)</f>
        <v/>
      </c>
      <c r="K400" s="53">
        <f>IF(收藏进度!K400="","",收藏进度!K400)</f>
        <v>2</v>
      </c>
      <c r="L400" s="53">
        <f>IF(收藏进度!L400="","",收藏进度!L400)</f>
        <v>1</v>
      </c>
      <c r="M400" s="53">
        <f>IF(收藏进度!M400="","",收藏进度!M400)</f>
        <v>2</v>
      </c>
      <c r="N400" s="54" t="str">
        <f>IF(收藏进度!N400="","",收藏进度!N400)</f>
        <v>战吼：
在回合结束时召唤一个该随从的复制。</v>
      </c>
    </row>
    <row r="401" spans="1:14" x14ac:dyDescent="0.15">
      <c r="A401" s="52" t="str">
        <f>IF(收藏进度!A401="","",收藏进度!A401)</f>
        <v>舞动之剑</v>
      </c>
      <c r="B401" s="52">
        <f>IF(收藏进度!B401="","",收藏进度!B401)</f>
        <v>2</v>
      </c>
      <c r="C401" s="52" t="str">
        <f t="shared" si="6"/>
        <v/>
      </c>
      <c r="D401" s="52" t="str">
        <f>IF(AND(COUNTIF(德鲁伊卡组!A:C,"# 2x ("&amp;K401&amp;") "&amp;A401)+COUNTIF(猎人卡组!A:C,"# 2x ("&amp;K401&amp;") "&amp;A401)+COUNTIF(法师卡组!A:C,"# 2x ("&amp;K401&amp;") "&amp;A401)+COUNTIF(圣骑士卡组!A:C,"# 2x ("&amp;K401&amp;") "&amp;A401)+COUNTIF(牧师卡组!A:C,"# 2x ("&amp;K401&amp;") "&amp;A401)+COUNTIF(潜行者卡组!A:C,"# 2x ("&amp;K401&amp;") "&amp;A401)+COUNTIF(萨满祭司卡组!A:C,"# 2x ("&amp;K401&amp;") "&amp;A401)+COUNTIF(术士卡组!A:C,"# 2x ("&amp;K401&amp;") "&amp;A401)+COUNTIF(战士卡组!A:C,"# 2x ("&amp;K401&amp;") "&amp;A401)=0,COUNTIF(单卡排行!A:J,A401)=0),IF(AND(COUNTIF(德鲁伊卡组!A:C,"# 1x ("&amp;K401&amp;") "&amp;A401)+COUNTIF(猎人卡组!A:C,"# 1x ("&amp;K401&amp;") "&amp;A401)+COUNTIF(法师卡组!A:C,"# 1x ("&amp;K401&amp;") "&amp;A401)+COUNTIF(圣骑士卡组!A:C,"# 1x ("&amp;K401&amp;") "&amp;A401)+COUNTIF(牧师卡组!A:C,"# 1x ("&amp;K401&amp;") "&amp;A401)+COUNTIF(潜行者卡组!A:C,"# 1x ("&amp;K401&amp;") "&amp;A401)+COUNTIF(萨满祭司卡组!A:C,"# 1x ("&amp;K401&amp;") "&amp;A401)+COUNTIF(术士卡组!A:C,"# 1x ("&amp;K401&amp;") "&amp;A401)+COUNTIF(战士卡组!A:C,"# 1x ("&amp;K401&amp;") "&amp;A401)=0,COUNTIF(单卡排行!A:J,A401&amp;"★")=0),"",1),2)</f>
        <v/>
      </c>
      <c r="E401" s="53" t="str">
        <f>IF(收藏进度!E401="","",收藏进度!E401)</f>
        <v>纳克萨玛斯</v>
      </c>
      <c r="F401" s="53" t="str">
        <f>IF(收藏进度!F401="","",收藏进度!F401)</f>
        <v/>
      </c>
      <c r="G401" s="53" t="str">
        <f>IF(收藏进度!G401="","",收藏进度!G401)</f>
        <v>中立</v>
      </c>
      <c r="H401" s="53" t="str">
        <f>IF(收藏进度!H401="","",收藏进度!H401)</f>
        <v>普通</v>
      </c>
      <c r="I401" s="53" t="str">
        <f>IF(收藏进度!I401="","",收藏进度!I401)</f>
        <v>随从</v>
      </c>
      <c r="J401" s="53" t="str">
        <f>IF(收藏进度!J401="","",收藏进度!J401)</f>
        <v/>
      </c>
      <c r="K401" s="53">
        <f>IF(收藏进度!K401="","",收藏进度!K401)</f>
        <v>3</v>
      </c>
      <c r="L401" s="53">
        <f>IF(收藏进度!L401="","",收藏进度!L401)</f>
        <v>4</v>
      </c>
      <c r="M401" s="53">
        <f>IF(收藏进度!M401="","",收藏进度!M401)</f>
        <v>4</v>
      </c>
      <c r="N401" s="54" t="str">
        <f>IF(收藏进度!N401="","",收藏进度!N401)</f>
        <v>亡语：你的对手抽一张牌。</v>
      </c>
    </row>
    <row r="402" spans="1:14" x14ac:dyDescent="0.15">
      <c r="A402" s="52" t="str">
        <f>IF(收藏进度!A402="","",收藏进度!A402)</f>
        <v>岩肤石像鬼</v>
      </c>
      <c r="B402" s="52">
        <f>IF(收藏进度!B402="","",收藏进度!B402)</f>
        <v>2</v>
      </c>
      <c r="C402" s="52" t="str">
        <f t="shared" si="6"/>
        <v/>
      </c>
      <c r="D402" s="52" t="str">
        <f>IF(AND(COUNTIF(德鲁伊卡组!A:C,"# 2x ("&amp;K402&amp;") "&amp;A402)+COUNTIF(猎人卡组!A:C,"# 2x ("&amp;K402&amp;") "&amp;A402)+COUNTIF(法师卡组!A:C,"# 2x ("&amp;K402&amp;") "&amp;A402)+COUNTIF(圣骑士卡组!A:C,"# 2x ("&amp;K402&amp;") "&amp;A402)+COUNTIF(牧师卡组!A:C,"# 2x ("&amp;K402&amp;") "&amp;A402)+COUNTIF(潜行者卡组!A:C,"# 2x ("&amp;K402&amp;") "&amp;A402)+COUNTIF(萨满祭司卡组!A:C,"# 2x ("&amp;K402&amp;") "&amp;A402)+COUNTIF(术士卡组!A:C,"# 2x ("&amp;K402&amp;") "&amp;A402)+COUNTIF(战士卡组!A:C,"# 2x ("&amp;K402&amp;") "&amp;A402)=0,COUNTIF(单卡排行!A:J,A402)=0),IF(AND(COUNTIF(德鲁伊卡组!A:C,"# 1x ("&amp;K402&amp;") "&amp;A402)+COUNTIF(猎人卡组!A:C,"# 1x ("&amp;K402&amp;") "&amp;A402)+COUNTIF(法师卡组!A:C,"# 1x ("&amp;K402&amp;") "&amp;A402)+COUNTIF(圣骑士卡组!A:C,"# 1x ("&amp;K402&amp;") "&amp;A402)+COUNTIF(牧师卡组!A:C,"# 1x ("&amp;K402&amp;") "&amp;A402)+COUNTIF(潜行者卡组!A:C,"# 1x ("&amp;K402&amp;") "&amp;A402)+COUNTIF(萨满祭司卡组!A:C,"# 1x ("&amp;K402&amp;") "&amp;A402)+COUNTIF(术士卡组!A:C,"# 1x ("&amp;K402&amp;") "&amp;A402)+COUNTIF(战士卡组!A:C,"# 1x ("&amp;K402&amp;") "&amp;A402)=0,COUNTIF(单卡排行!A:J,A402&amp;"★")=0),"",1),2)</f>
        <v/>
      </c>
      <c r="E402" s="53" t="str">
        <f>IF(收藏进度!E402="","",收藏进度!E402)</f>
        <v>纳克萨玛斯</v>
      </c>
      <c r="F402" s="53" t="str">
        <f>IF(收藏进度!F402="","",收藏进度!F402)</f>
        <v/>
      </c>
      <c r="G402" s="53" t="str">
        <f>IF(收藏进度!G402="","",收藏进度!G402)</f>
        <v>中立</v>
      </c>
      <c r="H402" s="53" t="str">
        <f>IF(收藏进度!H402="","",收藏进度!H402)</f>
        <v>普通</v>
      </c>
      <c r="I402" s="53" t="str">
        <f>IF(收藏进度!I402="","",收藏进度!I402)</f>
        <v>随从</v>
      </c>
      <c r="J402" s="53" t="str">
        <f>IF(收藏进度!J402="","",收藏进度!J402)</f>
        <v/>
      </c>
      <c r="K402" s="53">
        <f>IF(收藏进度!K402="","",收藏进度!K402)</f>
        <v>3</v>
      </c>
      <c r="L402" s="53">
        <f>IF(收藏进度!L402="","",收藏进度!L402)</f>
        <v>1</v>
      </c>
      <c r="M402" s="53">
        <f>IF(收藏进度!M402="","",收藏进度!M402)</f>
        <v>4</v>
      </c>
      <c r="N402" s="54" t="str">
        <f>IF(收藏进度!N402="","",收藏进度!N402)</f>
        <v>在你的回合开始时，为该随从恢复所有生命值。</v>
      </c>
    </row>
    <row r="403" spans="1:14" x14ac:dyDescent="0.15">
      <c r="A403" s="52" t="str">
        <f>IF(收藏进度!A403="","",收藏进度!A403)</f>
        <v>死亡领主</v>
      </c>
      <c r="B403" s="52">
        <f>IF(收藏进度!B403="","",收藏进度!B403)</f>
        <v>2</v>
      </c>
      <c r="C403" s="52" t="str">
        <f t="shared" si="6"/>
        <v/>
      </c>
      <c r="D403" s="52" t="str">
        <f>IF(AND(COUNTIF(德鲁伊卡组!A:C,"# 2x ("&amp;K403&amp;") "&amp;A403)+COUNTIF(猎人卡组!A:C,"# 2x ("&amp;K403&amp;") "&amp;A403)+COUNTIF(法师卡组!A:C,"# 2x ("&amp;K403&amp;") "&amp;A403)+COUNTIF(圣骑士卡组!A:C,"# 2x ("&amp;K403&amp;") "&amp;A403)+COUNTIF(牧师卡组!A:C,"# 2x ("&amp;K403&amp;") "&amp;A403)+COUNTIF(潜行者卡组!A:C,"# 2x ("&amp;K403&amp;") "&amp;A403)+COUNTIF(萨满祭司卡组!A:C,"# 2x ("&amp;K403&amp;") "&amp;A403)+COUNTIF(术士卡组!A:C,"# 2x ("&amp;K403&amp;") "&amp;A403)+COUNTIF(战士卡组!A:C,"# 2x ("&amp;K403&amp;") "&amp;A403)=0,COUNTIF(单卡排行!A:J,A403)=0),IF(AND(COUNTIF(德鲁伊卡组!A:C,"# 1x ("&amp;K403&amp;") "&amp;A403)+COUNTIF(猎人卡组!A:C,"# 1x ("&amp;K403&amp;") "&amp;A403)+COUNTIF(法师卡组!A:C,"# 1x ("&amp;K403&amp;") "&amp;A403)+COUNTIF(圣骑士卡组!A:C,"# 1x ("&amp;K403&amp;") "&amp;A403)+COUNTIF(牧师卡组!A:C,"# 1x ("&amp;K403&amp;") "&amp;A403)+COUNTIF(潜行者卡组!A:C,"# 1x ("&amp;K403&amp;") "&amp;A403)+COUNTIF(萨满祭司卡组!A:C,"# 1x ("&amp;K403&amp;") "&amp;A403)+COUNTIF(术士卡组!A:C,"# 1x ("&amp;K403&amp;") "&amp;A403)+COUNTIF(战士卡组!A:C,"# 1x ("&amp;K403&amp;") "&amp;A403)=0,COUNTIF(单卡排行!A:J,A403&amp;"★")=0),"",1),2)</f>
        <v/>
      </c>
      <c r="E403" s="53" t="str">
        <f>IF(收藏进度!E403="","",收藏进度!E403)</f>
        <v>纳克萨玛斯</v>
      </c>
      <c r="F403" s="53" t="str">
        <f>IF(收藏进度!F403="","",收藏进度!F403)</f>
        <v/>
      </c>
      <c r="G403" s="53" t="str">
        <f>IF(收藏进度!G403="","",收藏进度!G403)</f>
        <v>中立</v>
      </c>
      <c r="H403" s="53" t="str">
        <f>IF(收藏进度!H403="","",收藏进度!H403)</f>
        <v>稀有</v>
      </c>
      <c r="I403" s="53" t="str">
        <f>IF(收藏进度!I403="","",收藏进度!I403)</f>
        <v>随从</v>
      </c>
      <c r="J403" s="53" t="str">
        <f>IF(收藏进度!J403="","",收藏进度!J403)</f>
        <v/>
      </c>
      <c r="K403" s="53">
        <f>IF(收藏进度!K403="","",收藏进度!K403)</f>
        <v>3</v>
      </c>
      <c r="L403" s="53">
        <f>IF(收藏进度!L403="","",收藏进度!L403)</f>
        <v>2</v>
      </c>
      <c r="M403" s="53">
        <f>IF(收藏进度!M403="","",收藏进度!M403)</f>
        <v>8</v>
      </c>
      <c r="N403" s="54" t="str">
        <f>IF(收藏进度!N403="","",收藏进度!N403)</f>
        <v>嘲讽，亡语：你的对手将一个随从从其牌库置入战场。</v>
      </c>
    </row>
    <row r="404" spans="1:14" x14ac:dyDescent="0.15">
      <c r="A404" s="52" t="str">
        <f>IF(收藏进度!A404="","",收藏进度!A404)</f>
        <v>纳克萨玛斯之影</v>
      </c>
      <c r="B404" s="52">
        <f>IF(收藏进度!B404="","",收藏进度!B404)</f>
        <v>2</v>
      </c>
      <c r="C404" s="52" t="str">
        <f t="shared" si="6"/>
        <v/>
      </c>
      <c r="D404" s="52" t="str">
        <f>IF(AND(COUNTIF(德鲁伊卡组!A:C,"# 2x ("&amp;K404&amp;") "&amp;A404)+COUNTIF(猎人卡组!A:C,"# 2x ("&amp;K404&amp;") "&amp;A404)+COUNTIF(法师卡组!A:C,"# 2x ("&amp;K404&amp;") "&amp;A404)+COUNTIF(圣骑士卡组!A:C,"# 2x ("&amp;K404&amp;") "&amp;A404)+COUNTIF(牧师卡组!A:C,"# 2x ("&amp;K404&amp;") "&amp;A404)+COUNTIF(潜行者卡组!A:C,"# 2x ("&amp;K404&amp;") "&amp;A404)+COUNTIF(萨满祭司卡组!A:C,"# 2x ("&amp;K404&amp;") "&amp;A404)+COUNTIF(术士卡组!A:C,"# 2x ("&amp;K404&amp;") "&amp;A404)+COUNTIF(战士卡组!A:C,"# 2x ("&amp;K404&amp;") "&amp;A404)=0,COUNTIF(单卡排行!A:J,A404)=0),IF(AND(COUNTIF(德鲁伊卡组!A:C,"# 1x ("&amp;K404&amp;") "&amp;A404)+COUNTIF(猎人卡组!A:C,"# 1x ("&amp;K404&amp;") "&amp;A404)+COUNTIF(法师卡组!A:C,"# 1x ("&amp;K404&amp;") "&amp;A404)+COUNTIF(圣骑士卡组!A:C,"# 1x ("&amp;K404&amp;") "&amp;A404)+COUNTIF(牧师卡组!A:C,"# 1x ("&amp;K404&amp;") "&amp;A404)+COUNTIF(潜行者卡组!A:C,"# 1x ("&amp;K404&amp;") "&amp;A404)+COUNTIF(萨满祭司卡组!A:C,"# 1x ("&amp;K404&amp;") "&amp;A404)+COUNTIF(术士卡组!A:C,"# 1x ("&amp;K404&amp;") "&amp;A404)+COUNTIF(战士卡组!A:C,"# 1x ("&amp;K404&amp;") "&amp;A404)=0,COUNTIF(单卡排行!A:J,A404&amp;"★")=0),"",1),2)</f>
        <v/>
      </c>
      <c r="E404" s="53" t="str">
        <f>IF(收藏进度!E404="","",收藏进度!E404)</f>
        <v>纳克萨玛斯</v>
      </c>
      <c r="F404" s="53" t="str">
        <f>IF(收藏进度!F404="","",收藏进度!F404)</f>
        <v/>
      </c>
      <c r="G404" s="53" t="str">
        <f>IF(收藏进度!G404="","",收藏进度!G404)</f>
        <v>中立</v>
      </c>
      <c r="H404" s="53" t="str">
        <f>IF(收藏进度!H404="","",收藏进度!H404)</f>
        <v>史诗</v>
      </c>
      <c r="I404" s="53" t="str">
        <f>IF(收藏进度!I404="","",收藏进度!I404)</f>
        <v>随从</v>
      </c>
      <c r="J404" s="53" t="str">
        <f>IF(收藏进度!J404="","",收藏进度!J404)</f>
        <v/>
      </c>
      <c r="K404" s="53">
        <f>IF(收藏进度!K404="","",收藏进度!K404)</f>
        <v>3</v>
      </c>
      <c r="L404" s="53">
        <f>IF(收藏进度!L404="","",收藏进度!L404)</f>
        <v>2</v>
      </c>
      <c r="M404" s="53">
        <f>IF(收藏进度!M404="","",收藏进度!M404)</f>
        <v>2</v>
      </c>
      <c r="N404" s="54" t="str">
        <f>IF(收藏进度!N404="","",收藏进度!N404)</f>
        <v>潜行。在你的回合开始时，获得+1/+1。</v>
      </c>
    </row>
    <row r="405" spans="1:14" x14ac:dyDescent="0.15">
      <c r="A405" s="52" t="str">
        <f>IF(收藏进度!A405="","",收藏进度!A405)</f>
        <v>哀嚎的灵魂</v>
      </c>
      <c r="B405" s="52">
        <f>IF(收藏进度!B405="","",收藏进度!B405)</f>
        <v>2</v>
      </c>
      <c r="C405" s="52" t="str">
        <f t="shared" si="6"/>
        <v/>
      </c>
      <c r="D405" s="52" t="str">
        <f>IF(AND(COUNTIF(德鲁伊卡组!A:C,"# 2x ("&amp;K405&amp;") "&amp;A405)+COUNTIF(猎人卡组!A:C,"# 2x ("&amp;K405&amp;") "&amp;A405)+COUNTIF(法师卡组!A:C,"# 2x ("&amp;K405&amp;") "&amp;A405)+COUNTIF(圣骑士卡组!A:C,"# 2x ("&amp;K405&amp;") "&amp;A405)+COUNTIF(牧师卡组!A:C,"# 2x ("&amp;K405&amp;") "&amp;A405)+COUNTIF(潜行者卡组!A:C,"# 2x ("&amp;K405&amp;") "&amp;A405)+COUNTIF(萨满祭司卡组!A:C,"# 2x ("&amp;K405&amp;") "&amp;A405)+COUNTIF(术士卡组!A:C,"# 2x ("&amp;K405&amp;") "&amp;A405)+COUNTIF(战士卡组!A:C,"# 2x ("&amp;K405&amp;") "&amp;A405)=0,COUNTIF(单卡排行!A:J,A405)=0),IF(AND(COUNTIF(德鲁伊卡组!A:C,"# 1x ("&amp;K405&amp;") "&amp;A405)+COUNTIF(猎人卡组!A:C,"# 1x ("&amp;K405&amp;") "&amp;A405)+COUNTIF(法师卡组!A:C,"# 1x ("&amp;K405&amp;") "&amp;A405)+COUNTIF(圣骑士卡组!A:C,"# 1x ("&amp;K405&amp;") "&amp;A405)+COUNTIF(牧师卡组!A:C,"# 1x ("&amp;K405&amp;") "&amp;A405)+COUNTIF(潜行者卡组!A:C,"# 1x ("&amp;K405&amp;") "&amp;A405)+COUNTIF(萨满祭司卡组!A:C,"# 1x ("&amp;K405&amp;") "&amp;A405)+COUNTIF(术士卡组!A:C,"# 1x ("&amp;K405&amp;") "&amp;A405)+COUNTIF(战士卡组!A:C,"# 1x ("&amp;K405&amp;") "&amp;A405)=0,COUNTIF(单卡排行!A:J,A405&amp;"★")=0),"",1),2)</f>
        <v/>
      </c>
      <c r="E405" s="53" t="str">
        <f>IF(收藏进度!E405="","",收藏进度!E405)</f>
        <v>纳克萨玛斯</v>
      </c>
      <c r="F405" s="53" t="str">
        <f>IF(收藏进度!F405="","",收藏进度!F405)</f>
        <v/>
      </c>
      <c r="G405" s="53" t="str">
        <f>IF(收藏进度!G405="","",收藏进度!G405)</f>
        <v>中立</v>
      </c>
      <c r="H405" s="53" t="str">
        <f>IF(收藏进度!H405="","",收藏进度!H405)</f>
        <v>稀有</v>
      </c>
      <c r="I405" s="53" t="str">
        <f>IF(收藏进度!I405="","",收藏进度!I405)</f>
        <v>随从</v>
      </c>
      <c r="J405" s="53" t="str">
        <f>IF(收藏进度!J405="","",收藏进度!J405)</f>
        <v/>
      </c>
      <c r="K405" s="53">
        <f>IF(收藏进度!K405="","",收藏进度!K405)</f>
        <v>4</v>
      </c>
      <c r="L405" s="53">
        <f>IF(收藏进度!L405="","",收藏进度!L405)</f>
        <v>3</v>
      </c>
      <c r="M405" s="53">
        <f>IF(收藏进度!M405="","",收藏进度!M405)</f>
        <v>5</v>
      </c>
      <c r="N405" s="54" t="str">
        <f>IF(收藏进度!N405="","",收藏进度!N405)</f>
        <v>战吼：沉默你的其他随从。</v>
      </c>
    </row>
    <row r="406" spans="1:14" x14ac:dyDescent="0.15">
      <c r="A406" s="52" t="str">
        <f>IF(收藏进度!A406="","",收藏进度!A406)</f>
        <v>瑞文戴尔男爵</v>
      </c>
      <c r="B406" s="52">
        <f>IF(收藏进度!B406="","",收藏进度!B406)</f>
        <v>1</v>
      </c>
      <c r="C406" s="52" t="str">
        <f t="shared" si="6"/>
        <v/>
      </c>
      <c r="D406" s="52" t="str">
        <f>IF(AND(COUNTIF(德鲁伊卡组!A:C,"# 2x ("&amp;K406&amp;") "&amp;A406)+COUNTIF(猎人卡组!A:C,"# 2x ("&amp;K406&amp;") "&amp;A406)+COUNTIF(法师卡组!A:C,"# 2x ("&amp;K406&amp;") "&amp;A406)+COUNTIF(圣骑士卡组!A:C,"# 2x ("&amp;K406&amp;") "&amp;A406)+COUNTIF(牧师卡组!A:C,"# 2x ("&amp;K406&amp;") "&amp;A406)+COUNTIF(潜行者卡组!A:C,"# 2x ("&amp;K406&amp;") "&amp;A406)+COUNTIF(萨满祭司卡组!A:C,"# 2x ("&amp;K406&amp;") "&amp;A406)+COUNTIF(术士卡组!A:C,"# 2x ("&amp;K406&amp;") "&amp;A406)+COUNTIF(战士卡组!A:C,"# 2x ("&amp;K406&amp;") "&amp;A406)=0,COUNTIF(单卡排行!A:J,A406)=0),IF(AND(COUNTIF(德鲁伊卡组!A:C,"# 1x ("&amp;K406&amp;") "&amp;A406)+COUNTIF(猎人卡组!A:C,"# 1x ("&amp;K406&amp;") "&amp;A406)+COUNTIF(法师卡组!A:C,"# 1x ("&amp;K406&amp;") "&amp;A406)+COUNTIF(圣骑士卡组!A:C,"# 1x ("&amp;K406&amp;") "&amp;A406)+COUNTIF(牧师卡组!A:C,"# 1x ("&amp;K406&amp;") "&amp;A406)+COUNTIF(潜行者卡组!A:C,"# 1x ("&amp;K406&amp;") "&amp;A406)+COUNTIF(萨满祭司卡组!A:C,"# 1x ("&amp;K406&amp;") "&amp;A406)+COUNTIF(术士卡组!A:C,"# 1x ("&amp;K406&amp;") "&amp;A406)+COUNTIF(战士卡组!A:C,"# 1x ("&amp;K406&amp;") "&amp;A406)=0,COUNTIF(单卡排行!A:J,A406&amp;"★")=0),"",1),2)</f>
        <v/>
      </c>
      <c r="E406" s="53" t="str">
        <f>IF(收藏进度!E406="","",收藏进度!E406)</f>
        <v>纳克萨玛斯</v>
      </c>
      <c r="F406" s="53" t="str">
        <f>IF(收藏进度!F406="","",收藏进度!F406)</f>
        <v/>
      </c>
      <c r="G406" s="53" t="str">
        <f>IF(收藏进度!G406="","",收藏进度!G406)</f>
        <v>中立</v>
      </c>
      <c r="H406" s="53" t="str">
        <f>IF(收藏进度!H406="","",收藏进度!H406)</f>
        <v>传说</v>
      </c>
      <c r="I406" s="53" t="str">
        <f>IF(收藏进度!I406="","",收藏进度!I406)</f>
        <v>随从</v>
      </c>
      <c r="J406" s="53" t="str">
        <f>IF(收藏进度!J406="","",收藏进度!J406)</f>
        <v/>
      </c>
      <c r="K406" s="53">
        <f>IF(收藏进度!K406="","",收藏进度!K406)</f>
        <v>4</v>
      </c>
      <c r="L406" s="53">
        <f>IF(收藏进度!L406="","",收藏进度!L406)</f>
        <v>1</v>
      </c>
      <c r="M406" s="53">
        <f>IF(收藏进度!M406="","",收藏进度!M406)</f>
        <v>7</v>
      </c>
      <c r="N406" s="54" t="str">
        <f>IF(收藏进度!N406="","",收藏进度!N406)</f>
        <v>你的随从的亡语将触发两次。</v>
      </c>
    </row>
    <row r="407" spans="1:14" x14ac:dyDescent="0.15">
      <c r="A407" s="52" t="str">
        <f>IF(收藏进度!A407="","",收藏进度!A407)</f>
        <v>鬼灵骑士</v>
      </c>
      <c r="B407" s="52">
        <f>IF(收藏进度!B407="","",收藏进度!B407)</f>
        <v>2</v>
      </c>
      <c r="C407" s="52" t="str">
        <f t="shared" si="6"/>
        <v/>
      </c>
      <c r="D407" s="52" t="str">
        <f>IF(AND(COUNTIF(德鲁伊卡组!A:C,"# 2x ("&amp;K407&amp;") "&amp;A407)+COUNTIF(猎人卡组!A:C,"# 2x ("&amp;K407&amp;") "&amp;A407)+COUNTIF(法师卡组!A:C,"# 2x ("&amp;K407&amp;") "&amp;A407)+COUNTIF(圣骑士卡组!A:C,"# 2x ("&amp;K407&amp;") "&amp;A407)+COUNTIF(牧师卡组!A:C,"# 2x ("&amp;K407&amp;") "&amp;A407)+COUNTIF(潜行者卡组!A:C,"# 2x ("&amp;K407&amp;") "&amp;A407)+COUNTIF(萨满祭司卡组!A:C,"# 2x ("&amp;K407&amp;") "&amp;A407)+COUNTIF(术士卡组!A:C,"# 2x ("&amp;K407&amp;") "&amp;A407)+COUNTIF(战士卡组!A:C,"# 2x ("&amp;K407&amp;") "&amp;A407)=0,COUNTIF(单卡排行!A:J,A407)=0),IF(AND(COUNTIF(德鲁伊卡组!A:C,"# 1x ("&amp;K407&amp;") "&amp;A407)+COUNTIF(猎人卡组!A:C,"# 1x ("&amp;K407&amp;") "&amp;A407)+COUNTIF(法师卡组!A:C,"# 1x ("&amp;K407&amp;") "&amp;A407)+COUNTIF(圣骑士卡组!A:C,"# 1x ("&amp;K407&amp;") "&amp;A407)+COUNTIF(牧师卡组!A:C,"# 1x ("&amp;K407&amp;") "&amp;A407)+COUNTIF(潜行者卡组!A:C,"# 1x ("&amp;K407&amp;") "&amp;A407)+COUNTIF(萨满祭司卡组!A:C,"# 1x ("&amp;K407&amp;") "&amp;A407)+COUNTIF(术士卡组!A:C,"# 1x ("&amp;K407&amp;") "&amp;A407)+COUNTIF(战士卡组!A:C,"# 1x ("&amp;K407&amp;") "&amp;A407)=0,COUNTIF(单卡排行!A:J,A407&amp;"★")=0),"",1),2)</f>
        <v/>
      </c>
      <c r="E407" s="53" t="str">
        <f>IF(收藏进度!E407="","",收藏进度!E407)</f>
        <v>纳克萨玛斯</v>
      </c>
      <c r="F407" s="53" t="str">
        <f>IF(收藏进度!F407="","",收藏进度!F407)</f>
        <v/>
      </c>
      <c r="G407" s="53" t="str">
        <f>IF(收藏进度!G407="","",收藏进度!G407)</f>
        <v>中立</v>
      </c>
      <c r="H407" s="53" t="str">
        <f>IF(收藏进度!H407="","",收藏进度!H407)</f>
        <v>普通</v>
      </c>
      <c r="I407" s="53" t="str">
        <f>IF(收藏进度!I407="","",收藏进度!I407)</f>
        <v>随从</v>
      </c>
      <c r="J407" s="53" t="str">
        <f>IF(收藏进度!J407="","",收藏进度!J407)</f>
        <v/>
      </c>
      <c r="K407" s="53">
        <f>IF(收藏进度!K407="","",收藏进度!K407)</f>
        <v>5</v>
      </c>
      <c r="L407" s="53">
        <f>IF(收藏进度!L407="","",收藏进度!L407)</f>
        <v>4</v>
      </c>
      <c r="M407" s="53">
        <f>IF(收藏进度!M407="","",收藏进度!M407)</f>
        <v>6</v>
      </c>
      <c r="N407" s="54" t="str">
        <f>IF(收藏进度!N407="","",收藏进度!N407)</f>
        <v>无法成为法术或英雄技能的目标。</v>
      </c>
    </row>
    <row r="408" spans="1:14" x14ac:dyDescent="0.15">
      <c r="A408" s="52" t="str">
        <f>IF(收藏进度!A408="","",收藏进度!A408)</f>
        <v>淤泥喷射者</v>
      </c>
      <c r="B408" s="52">
        <f>IF(收藏进度!B408="","",收藏进度!B408)</f>
        <v>2</v>
      </c>
      <c r="C408" s="52" t="str">
        <f t="shared" si="6"/>
        <v/>
      </c>
      <c r="D408" s="52">
        <f>IF(AND(COUNTIF(德鲁伊卡组!A:C,"# 2x ("&amp;K408&amp;") "&amp;A408)+COUNTIF(猎人卡组!A:C,"# 2x ("&amp;K408&amp;") "&amp;A408)+COUNTIF(法师卡组!A:C,"# 2x ("&amp;K408&amp;") "&amp;A408)+COUNTIF(圣骑士卡组!A:C,"# 2x ("&amp;K408&amp;") "&amp;A408)+COUNTIF(牧师卡组!A:C,"# 2x ("&amp;K408&amp;") "&amp;A408)+COUNTIF(潜行者卡组!A:C,"# 2x ("&amp;K408&amp;") "&amp;A408)+COUNTIF(萨满祭司卡组!A:C,"# 2x ("&amp;K408&amp;") "&amp;A408)+COUNTIF(术士卡组!A:C,"# 2x ("&amp;K408&amp;") "&amp;A408)+COUNTIF(战士卡组!A:C,"# 2x ("&amp;K408&amp;") "&amp;A408)=0,COUNTIF(单卡排行!A:J,A408)=0),IF(AND(COUNTIF(德鲁伊卡组!A:C,"# 1x ("&amp;K408&amp;") "&amp;A408)+COUNTIF(猎人卡组!A:C,"# 1x ("&amp;K408&amp;") "&amp;A408)+COUNTIF(法师卡组!A:C,"# 1x ("&amp;K408&amp;") "&amp;A408)+COUNTIF(圣骑士卡组!A:C,"# 1x ("&amp;K408&amp;") "&amp;A408)+COUNTIF(牧师卡组!A:C,"# 1x ("&amp;K408&amp;") "&amp;A408)+COUNTIF(潜行者卡组!A:C,"# 1x ("&amp;K408&amp;") "&amp;A408)+COUNTIF(萨满祭司卡组!A:C,"# 1x ("&amp;K408&amp;") "&amp;A408)+COUNTIF(术士卡组!A:C,"# 1x ("&amp;K408&amp;") "&amp;A408)+COUNTIF(战士卡组!A:C,"# 1x ("&amp;K408&amp;") "&amp;A408)=0,COUNTIF(单卡排行!A:J,A408&amp;"★")=0),"",1),2)</f>
        <v>1</v>
      </c>
      <c r="E408" s="53" t="str">
        <f>IF(收藏进度!E408="","",收藏进度!E408)</f>
        <v>纳克萨玛斯</v>
      </c>
      <c r="F408" s="53" t="str">
        <f>IF(收藏进度!F408="","",收藏进度!F408)</f>
        <v/>
      </c>
      <c r="G408" s="53" t="str">
        <f>IF(收藏进度!G408="","",收藏进度!G408)</f>
        <v>中立</v>
      </c>
      <c r="H408" s="53" t="str">
        <f>IF(收藏进度!H408="","",收藏进度!H408)</f>
        <v>稀有</v>
      </c>
      <c r="I408" s="53" t="str">
        <f>IF(收藏进度!I408="","",收藏进度!I408)</f>
        <v>随从</v>
      </c>
      <c r="J408" s="53" t="str">
        <f>IF(收藏进度!J408="","",收藏进度!J408)</f>
        <v/>
      </c>
      <c r="K408" s="53">
        <f>IF(收藏进度!K408="","",收藏进度!K408)</f>
        <v>5</v>
      </c>
      <c r="L408" s="53">
        <f>IF(收藏进度!L408="","",收藏进度!L408)</f>
        <v>3</v>
      </c>
      <c r="M408" s="53">
        <f>IF(收藏进度!M408="","",收藏进度!M408)</f>
        <v>5</v>
      </c>
      <c r="N408" s="54" t="str">
        <f>IF(收藏进度!N408="","",收藏进度!N408)</f>
        <v>嘲讽，亡语：召唤一个1/2并具有嘲讽的泥浆怪。</v>
      </c>
    </row>
    <row r="409" spans="1:14" x14ac:dyDescent="0.15">
      <c r="A409" s="52" t="str">
        <f>IF(收藏进度!A409="","",收藏进度!A409)</f>
        <v>费尔根</v>
      </c>
      <c r="B409" s="52">
        <f>IF(收藏进度!B409="","",收藏进度!B409)</f>
        <v>1</v>
      </c>
      <c r="C409" s="52" t="str">
        <f t="shared" si="6"/>
        <v/>
      </c>
      <c r="D409" s="52" t="str">
        <f>IF(AND(COUNTIF(德鲁伊卡组!A:C,"# 2x ("&amp;K409&amp;") "&amp;A409)+COUNTIF(猎人卡组!A:C,"# 2x ("&amp;K409&amp;") "&amp;A409)+COUNTIF(法师卡组!A:C,"# 2x ("&amp;K409&amp;") "&amp;A409)+COUNTIF(圣骑士卡组!A:C,"# 2x ("&amp;K409&amp;") "&amp;A409)+COUNTIF(牧师卡组!A:C,"# 2x ("&amp;K409&amp;") "&amp;A409)+COUNTIF(潜行者卡组!A:C,"# 2x ("&amp;K409&amp;") "&amp;A409)+COUNTIF(萨满祭司卡组!A:C,"# 2x ("&amp;K409&amp;") "&amp;A409)+COUNTIF(术士卡组!A:C,"# 2x ("&amp;K409&amp;") "&amp;A409)+COUNTIF(战士卡组!A:C,"# 2x ("&amp;K409&amp;") "&amp;A409)=0,COUNTIF(单卡排行!A:J,A409)=0),IF(AND(COUNTIF(德鲁伊卡组!A:C,"# 1x ("&amp;K409&amp;") "&amp;A409)+COUNTIF(猎人卡组!A:C,"# 1x ("&amp;K409&amp;") "&amp;A409)+COUNTIF(法师卡组!A:C,"# 1x ("&amp;K409&amp;") "&amp;A409)+COUNTIF(圣骑士卡组!A:C,"# 1x ("&amp;K409&amp;") "&amp;A409)+COUNTIF(牧师卡组!A:C,"# 1x ("&amp;K409&amp;") "&amp;A409)+COUNTIF(潜行者卡组!A:C,"# 1x ("&amp;K409&amp;") "&amp;A409)+COUNTIF(萨满祭司卡组!A:C,"# 1x ("&amp;K409&amp;") "&amp;A409)+COUNTIF(术士卡组!A:C,"# 1x ("&amp;K409&amp;") "&amp;A409)+COUNTIF(战士卡组!A:C,"# 1x ("&amp;K409&amp;") "&amp;A409)=0,COUNTIF(单卡排行!A:J,A409&amp;"★")=0),"",1),2)</f>
        <v/>
      </c>
      <c r="E409" s="53" t="str">
        <f>IF(收藏进度!E409="","",收藏进度!E409)</f>
        <v>纳克萨玛斯</v>
      </c>
      <c r="F409" s="53" t="str">
        <f>IF(收藏进度!F409="","",收藏进度!F409)</f>
        <v/>
      </c>
      <c r="G409" s="53" t="str">
        <f>IF(收藏进度!G409="","",收藏进度!G409)</f>
        <v>中立</v>
      </c>
      <c r="H409" s="53" t="str">
        <f>IF(收藏进度!H409="","",收藏进度!H409)</f>
        <v>传说</v>
      </c>
      <c r="I409" s="53" t="str">
        <f>IF(收藏进度!I409="","",收藏进度!I409)</f>
        <v>随从</v>
      </c>
      <c r="J409" s="53" t="str">
        <f>IF(收藏进度!J409="","",收藏进度!J409)</f>
        <v/>
      </c>
      <c r="K409" s="53">
        <f>IF(收藏进度!K409="","",收藏进度!K409)</f>
        <v>5</v>
      </c>
      <c r="L409" s="53">
        <f>IF(收藏进度!L409="","",收藏进度!L409)</f>
        <v>4</v>
      </c>
      <c r="M409" s="53">
        <f>IF(收藏进度!M409="","",收藏进度!M409)</f>
        <v>7</v>
      </c>
      <c r="N409" s="54" t="str">
        <f>IF(收藏进度!N409="","",收藏进度!N409)</f>
        <v>亡语：如果斯塔拉格也在本局对战中死亡，召唤塔迪乌斯。</v>
      </c>
    </row>
    <row r="410" spans="1:14" x14ac:dyDescent="0.15">
      <c r="A410" s="52" t="str">
        <f>IF(收藏进度!A410="","",收藏进度!A410)</f>
        <v>洛欧塞布</v>
      </c>
      <c r="B410" s="52">
        <f>IF(收藏进度!B410="","",收藏进度!B410)</f>
        <v>1</v>
      </c>
      <c r="C410" s="52" t="str">
        <f t="shared" si="6"/>
        <v/>
      </c>
      <c r="D410" s="52">
        <f>IF(AND(COUNTIF(德鲁伊卡组!A:C,"# 2x ("&amp;K410&amp;") "&amp;A410)+COUNTIF(猎人卡组!A:C,"# 2x ("&amp;K410&amp;") "&amp;A410)+COUNTIF(法师卡组!A:C,"# 2x ("&amp;K410&amp;") "&amp;A410)+COUNTIF(圣骑士卡组!A:C,"# 2x ("&amp;K410&amp;") "&amp;A410)+COUNTIF(牧师卡组!A:C,"# 2x ("&amp;K410&amp;") "&amp;A410)+COUNTIF(潜行者卡组!A:C,"# 2x ("&amp;K410&amp;") "&amp;A410)+COUNTIF(萨满祭司卡组!A:C,"# 2x ("&amp;K410&amp;") "&amp;A410)+COUNTIF(术士卡组!A:C,"# 2x ("&amp;K410&amp;") "&amp;A410)+COUNTIF(战士卡组!A:C,"# 2x ("&amp;K410&amp;") "&amp;A410)=0,COUNTIF(单卡排行!A:J,A410)=0),IF(AND(COUNTIF(德鲁伊卡组!A:C,"# 1x ("&amp;K410&amp;") "&amp;A410)+COUNTIF(猎人卡组!A:C,"# 1x ("&amp;K410&amp;") "&amp;A410)+COUNTIF(法师卡组!A:C,"# 1x ("&amp;K410&amp;") "&amp;A410)+COUNTIF(圣骑士卡组!A:C,"# 1x ("&amp;K410&amp;") "&amp;A410)+COUNTIF(牧师卡组!A:C,"# 1x ("&amp;K410&amp;") "&amp;A410)+COUNTIF(潜行者卡组!A:C,"# 1x ("&amp;K410&amp;") "&amp;A410)+COUNTIF(萨满祭司卡组!A:C,"# 1x ("&amp;K410&amp;") "&amp;A410)+COUNTIF(术士卡组!A:C,"# 1x ("&amp;K410&amp;") "&amp;A410)+COUNTIF(战士卡组!A:C,"# 1x ("&amp;K410&amp;") "&amp;A410)=0,COUNTIF(单卡排行!A:J,A410&amp;"★")=0),"",1),2)</f>
        <v>1</v>
      </c>
      <c r="E410" s="53" t="str">
        <f>IF(收藏进度!E410="","",收藏进度!E410)</f>
        <v>纳克萨玛斯</v>
      </c>
      <c r="F410" s="53" t="str">
        <f>IF(收藏进度!F410="","",收藏进度!F410)</f>
        <v/>
      </c>
      <c r="G410" s="53" t="str">
        <f>IF(收藏进度!G410="","",收藏进度!G410)</f>
        <v>中立</v>
      </c>
      <c r="H410" s="53" t="str">
        <f>IF(收藏进度!H410="","",收藏进度!H410)</f>
        <v>传说</v>
      </c>
      <c r="I410" s="53" t="str">
        <f>IF(收藏进度!I410="","",收藏进度!I410)</f>
        <v>随从</v>
      </c>
      <c r="J410" s="53" t="str">
        <f>IF(收藏进度!J410="","",收藏进度!J410)</f>
        <v/>
      </c>
      <c r="K410" s="53">
        <f>IF(收藏进度!K410="","",收藏进度!K410)</f>
        <v>5</v>
      </c>
      <c r="L410" s="53">
        <f>IF(收藏进度!L410="","",收藏进度!L410)</f>
        <v>5</v>
      </c>
      <c r="M410" s="53">
        <f>IF(收藏进度!M410="","",收藏进度!M410)</f>
        <v>5</v>
      </c>
      <c r="N410" s="54" t="str">
        <f>IF(收藏进度!N410="","",收藏进度!N410)</f>
        <v>战吼：下个回合敌方法术的法力值消耗增加(5)点。</v>
      </c>
    </row>
    <row r="411" spans="1:14" x14ac:dyDescent="0.15">
      <c r="A411" s="52" t="str">
        <f>IF(收藏进度!A411="","",收藏进度!A411)</f>
        <v>斯塔拉格</v>
      </c>
      <c r="B411" s="52">
        <f>IF(收藏进度!B411="","",收藏进度!B411)</f>
        <v>1</v>
      </c>
      <c r="C411" s="52" t="str">
        <f t="shared" si="6"/>
        <v/>
      </c>
      <c r="D411" s="52" t="str">
        <f>IF(AND(COUNTIF(德鲁伊卡组!A:C,"# 2x ("&amp;K411&amp;") "&amp;A411)+COUNTIF(猎人卡组!A:C,"# 2x ("&amp;K411&amp;") "&amp;A411)+COUNTIF(法师卡组!A:C,"# 2x ("&amp;K411&amp;") "&amp;A411)+COUNTIF(圣骑士卡组!A:C,"# 2x ("&amp;K411&amp;") "&amp;A411)+COUNTIF(牧师卡组!A:C,"# 2x ("&amp;K411&amp;") "&amp;A411)+COUNTIF(潜行者卡组!A:C,"# 2x ("&amp;K411&amp;") "&amp;A411)+COUNTIF(萨满祭司卡组!A:C,"# 2x ("&amp;K411&amp;") "&amp;A411)+COUNTIF(术士卡组!A:C,"# 2x ("&amp;K411&amp;") "&amp;A411)+COUNTIF(战士卡组!A:C,"# 2x ("&amp;K411&amp;") "&amp;A411)=0,COUNTIF(单卡排行!A:J,A411)=0),IF(AND(COUNTIF(德鲁伊卡组!A:C,"# 1x ("&amp;K411&amp;") "&amp;A411)+COUNTIF(猎人卡组!A:C,"# 1x ("&amp;K411&amp;") "&amp;A411)+COUNTIF(法师卡组!A:C,"# 1x ("&amp;K411&amp;") "&amp;A411)+COUNTIF(圣骑士卡组!A:C,"# 1x ("&amp;K411&amp;") "&amp;A411)+COUNTIF(牧师卡组!A:C,"# 1x ("&amp;K411&amp;") "&amp;A411)+COUNTIF(潜行者卡组!A:C,"# 1x ("&amp;K411&amp;") "&amp;A411)+COUNTIF(萨满祭司卡组!A:C,"# 1x ("&amp;K411&amp;") "&amp;A411)+COUNTIF(术士卡组!A:C,"# 1x ("&amp;K411&amp;") "&amp;A411)+COUNTIF(战士卡组!A:C,"# 1x ("&amp;K411&amp;") "&amp;A411)=0,COUNTIF(单卡排行!A:J,A411&amp;"★")=0),"",1),2)</f>
        <v/>
      </c>
      <c r="E411" s="53" t="str">
        <f>IF(收藏进度!E411="","",收藏进度!E411)</f>
        <v>纳克萨玛斯</v>
      </c>
      <c r="F411" s="53" t="str">
        <f>IF(收藏进度!F411="","",收藏进度!F411)</f>
        <v/>
      </c>
      <c r="G411" s="53" t="str">
        <f>IF(收藏进度!G411="","",收藏进度!G411)</f>
        <v>中立</v>
      </c>
      <c r="H411" s="53" t="str">
        <f>IF(收藏进度!H411="","",收藏进度!H411)</f>
        <v>传说</v>
      </c>
      <c r="I411" s="53" t="str">
        <f>IF(收藏进度!I411="","",收藏进度!I411)</f>
        <v>随从</v>
      </c>
      <c r="J411" s="53" t="str">
        <f>IF(收藏进度!J411="","",收藏进度!J411)</f>
        <v/>
      </c>
      <c r="K411" s="53">
        <f>IF(收藏进度!K411="","",收藏进度!K411)</f>
        <v>5</v>
      </c>
      <c r="L411" s="53">
        <f>IF(收藏进度!L411="","",收藏进度!L411)</f>
        <v>7</v>
      </c>
      <c r="M411" s="53">
        <f>IF(收藏进度!M411="","",收藏进度!M411)</f>
        <v>4</v>
      </c>
      <c r="N411" s="54" t="str">
        <f>IF(收藏进度!N411="","",收藏进度!N411)</f>
        <v>亡语：如果费尔根也在本局对战中死亡，召唤塔迪乌斯。</v>
      </c>
    </row>
    <row r="412" spans="1:14" x14ac:dyDescent="0.15">
      <c r="A412" s="52" t="str">
        <f>IF(收藏进度!A412="","",收藏进度!A412)</f>
        <v>迈克斯纳</v>
      </c>
      <c r="B412" s="52">
        <f>IF(收藏进度!B412="","",收藏进度!B412)</f>
        <v>1</v>
      </c>
      <c r="C412" s="52" t="str">
        <f t="shared" si="6"/>
        <v/>
      </c>
      <c r="D412" s="52" t="str">
        <f>IF(AND(COUNTIF(德鲁伊卡组!A:C,"# 2x ("&amp;K412&amp;") "&amp;A412)+COUNTIF(猎人卡组!A:C,"# 2x ("&amp;K412&amp;") "&amp;A412)+COUNTIF(法师卡组!A:C,"# 2x ("&amp;K412&amp;") "&amp;A412)+COUNTIF(圣骑士卡组!A:C,"# 2x ("&amp;K412&amp;") "&amp;A412)+COUNTIF(牧师卡组!A:C,"# 2x ("&amp;K412&amp;") "&amp;A412)+COUNTIF(潜行者卡组!A:C,"# 2x ("&amp;K412&amp;") "&amp;A412)+COUNTIF(萨满祭司卡组!A:C,"# 2x ("&amp;K412&amp;") "&amp;A412)+COUNTIF(术士卡组!A:C,"# 2x ("&amp;K412&amp;") "&amp;A412)+COUNTIF(战士卡组!A:C,"# 2x ("&amp;K412&amp;") "&amp;A412)=0,COUNTIF(单卡排行!A:J,A412)=0),IF(AND(COUNTIF(德鲁伊卡组!A:C,"# 1x ("&amp;K412&amp;") "&amp;A412)+COUNTIF(猎人卡组!A:C,"# 1x ("&amp;K412&amp;") "&amp;A412)+COUNTIF(法师卡组!A:C,"# 1x ("&amp;K412&amp;") "&amp;A412)+COUNTIF(圣骑士卡组!A:C,"# 1x ("&amp;K412&amp;") "&amp;A412)+COUNTIF(牧师卡组!A:C,"# 1x ("&amp;K412&amp;") "&amp;A412)+COUNTIF(潜行者卡组!A:C,"# 1x ("&amp;K412&amp;") "&amp;A412)+COUNTIF(萨满祭司卡组!A:C,"# 1x ("&amp;K412&amp;") "&amp;A412)+COUNTIF(术士卡组!A:C,"# 1x ("&amp;K412&amp;") "&amp;A412)+COUNTIF(战士卡组!A:C,"# 1x ("&amp;K412&amp;") "&amp;A412)=0,COUNTIF(单卡排行!A:J,A412&amp;"★")=0),"",1),2)</f>
        <v/>
      </c>
      <c r="E412" s="53" t="str">
        <f>IF(收藏进度!E412="","",收藏进度!E412)</f>
        <v>纳克萨玛斯</v>
      </c>
      <c r="F412" s="53" t="str">
        <f>IF(收藏进度!F412="","",收藏进度!F412)</f>
        <v/>
      </c>
      <c r="G412" s="53" t="str">
        <f>IF(收藏进度!G412="","",收藏进度!G412)</f>
        <v>中立</v>
      </c>
      <c r="H412" s="53" t="str">
        <f>IF(收藏进度!H412="","",收藏进度!H412)</f>
        <v>传说</v>
      </c>
      <c r="I412" s="53" t="str">
        <f>IF(收藏进度!I412="","",收藏进度!I412)</f>
        <v>随从</v>
      </c>
      <c r="J412" s="53" t="str">
        <f>IF(收藏进度!J412="","",收藏进度!J412)</f>
        <v>野兽</v>
      </c>
      <c r="K412" s="53">
        <f>IF(收藏进度!K412="","",收藏进度!K412)</f>
        <v>6</v>
      </c>
      <c r="L412" s="53">
        <f>IF(收藏进度!L412="","",收藏进度!L412)</f>
        <v>2</v>
      </c>
      <c r="M412" s="53">
        <f>IF(收藏进度!M412="","",收藏进度!M412)</f>
        <v>8</v>
      </c>
      <c r="N412" s="54" t="str">
        <f>IF(收藏进度!N412="","",收藏进度!N412)</f>
        <v>剧毒</v>
      </c>
    </row>
    <row r="413" spans="1:14" x14ac:dyDescent="0.15">
      <c r="A413" s="52" t="str">
        <f>IF(收藏进度!A413="","",收藏进度!A413)</f>
        <v>克尔苏加德</v>
      </c>
      <c r="B413" s="52">
        <f>IF(收藏进度!B413="","",收藏进度!B413)</f>
        <v>1</v>
      </c>
      <c r="C413" s="52" t="str">
        <f t="shared" si="6"/>
        <v/>
      </c>
      <c r="D413" s="52" t="str">
        <f>IF(AND(COUNTIF(德鲁伊卡组!A:C,"# 2x ("&amp;K413&amp;") "&amp;A413)+COUNTIF(猎人卡组!A:C,"# 2x ("&amp;K413&amp;") "&amp;A413)+COUNTIF(法师卡组!A:C,"# 2x ("&amp;K413&amp;") "&amp;A413)+COUNTIF(圣骑士卡组!A:C,"# 2x ("&amp;K413&amp;") "&amp;A413)+COUNTIF(牧师卡组!A:C,"# 2x ("&amp;K413&amp;") "&amp;A413)+COUNTIF(潜行者卡组!A:C,"# 2x ("&amp;K413&amp;") "&amp;A413)+COUNTIF(萨满祭司卡组!A:C,"# 2x ("&amp;K413&amp;") "&amp;A413)+COUNTIF(术士卡组!A:C,"# 2x ("&amp;K413&amp;") "&amp;A413)+COUNTIF(战士卡组!A:C,"# 2x ("&amp;K413&amp;") "&amp;A413)=0,COUNTIF(单卡排行!A:J,A413)=0),IF(AND(COUNTIF(德鲁伊卡组!A:C,"# 1x ("&amp;K413&amp;") "&amp;A413)+COUNTIF(猎人卡组!A:C,"# 1x ("&amp;K413&amp;") "&amp;A413)+COUNTIF(法师卡组!A:C,"# 1x ("&amp;K413&amp;") "&amp;A413)+COUNTIF(圣骑士卡组!A:C,"# 1x ("&amp;K413&amp;") "&amp;A413)+COUNTIF(牧师卡组!A:C,"# 1x ("&amp;K413&amp;") "&amp;A413)+COUNTIF(潜行者卡组!A:C,"# 1x ("&amp;K413&amp;") "&amp;A413)+COUNTIF(萨满祭司卡组!A:C,"# 1x ("&amp;K413&amp;") "&amp;A413)+COUNTIF(术士卡组!A:C,"# 1x ("&amp;K413&amp;") "&amp;A413)+COUNTIF(战士卡组!A:C,"# 1x ("&amp;K413&amp;") "&amp;A413)=0,COUNTIF(单卡排行!A:J,A413&amp;"★")=0),"",1),2)</f>
        <v/>
      </c>
      <c r="E413" s="53" t="str">
        <f>IF(收藏进度!E413="","",收藏进度!E413)</f>
        <v>纳克萨玛斯</v>
      </c>
      <c r="F413" s="53" t="str">
        <f>IF(收藏进度!F413="","",收藏进度!F413)</f>
        <v/>
      </c>
      <c r="G413" s="53" t="str">
        <f>IF(收藏进度!G413="","",收藏进度!G413)</f>
        <v>中立</v>
      </c>
      <c r="H413" s="53" t="str">
        <f>IF(收藏进度!H413="","",收藏进度!H413)</f>
        <v>传说</v>
      </c>
      <c r="I413" s="53" t="str">
        <f>IF(收藏进度!I413="","",收藏进度!I413)</f>
        <v>随从</v>
      </c>
      <c r="J413" s="53" t="str">
        <f>IF(收藏进度!J413="","",收藏进度!J413)</f>
        <v/>
      </c>
      <c r="K413" s="53">
        <f>IF(收藏进度!K413="","",收藏进度!K413)</f>
        <v>8</v>
      </c>
      <c r="L413" s="53">
        <f>IF(收藏进度!L413="","",收藏进度!L413)</f>
        <v>6</v>
      </c>
      <c r="M413" s="53">
        <f>IF(收藏进度!M413="","",收藏进度!M413)</f>
        <v>8</v>
      </c>
      <c r="N413" s="54" t="str">
        <f>IF(收藏进度!N413="","",收藏进度!N413)</f>
        <v>在每个回合结束时，召唤所有在本回合中死亡的友方随从。</v>
      </c>
    </row>
    <row r="414" spans="1:14" x14ac:dyDescent="0.15">
      <c r="A414" s="52" t="str">
        <f>IF(收藏进度!A414="","",收藏进度!A414)</f>
        <v>电镀机械熊仔</v>
      </c>
      <c r="B414" s="52">
        <f>IF(收藏进度!B414="","",收藏进度!B414)</f>
        <v>2</v>
      </c>
      <c r="C414" s="52" t="str">
        <f t="shared" si="6"/>
        <v/>
      </c>
      <c r="D414" s="52" t="str">
        <f>IF(AND(COUNTIF(德鲁伊卡组!A:C,"# 2x ("&amp;K414&amp;") "&amp;A414)+COUNTIF(猎人卡组!A:C,"# 2x ("&amp;K414&amp;") "&amp;A414)+COUNTIF(法师卡组!A:C,"# 2x ("&amp;K414&amp;") "&amp;A414)+COUNTIF(圣骑士卡组!A:C,"# 2x ("&amp;K414&amp;") "&amp;A414)+COUNTIF(牧师卡组!A:C,"# 2x ("&amp;K414&amp;") "&amp;A414)+COUNTIF(潜行者卡组!A:C,"# 2x ("&amp;K414&amp;") "&amp;A414)+COUNTIF(萨满祭司卡组!A:C,"# 2x ("&amp;K414&amp;") "&amp;A414)+COUNTIF(术士卡组!A:C,"# 2x ("&amp;K414&amp;") "&amp;A414)+COUNTIF(战士卡组!A:C,"# 2x ("&amp;K414&amp;") "&amp;A414)=0,COUNTIF(单卡排行!A:J,A414)=0),IF(AND(COUNTIF(德鲁伊卡组!A:C,"# 1x ("&amp;K414&amp;") "&amp;A414)+COUNTIF(猎人卡组!A:C,"# 1x ("&amp;K414&amp;") "&amp;A414)+COUNTIF(法师卡组!A:C,"# 1x ("&amp;K414&amp;") "&amp;A414)+COUNTIF(圣骑士卡组!A:C,"# 1x ("&amp;K414&amp;") "&amp;A414)+COUNTIF(牧师卡组!A:C,"# 1x ("&amp;K414&amp;") "&amp;A414)+COUNTIF(潜行者卡组!A:C,"# 1x ("&amp;K414&amp;") "&amp;A414)+COUNTIF(萨满祭司卡组!A:C,"# 1x ("&amp;K414&amp;") "&amp;A414)+COUNTIF(术士卡组!A:C,"# 1x ("&amp;K414&amp;") "&amp;A414)+COUNTIF(战士卡组!A:C,"# 1x ("&amp;K414&amp;") "&amp;A414)=0,COUNTIF(单卡排行!A:J,A414&amp;"★")=0),"",1),2)</f>
        <v/>
      </c>
      <c r="E414" s="53" t="str">
        <f>IF(收藏进度!E414="","",收藏进度!E414)</f>
        <v>地精大战侏儒</v>
      </c>
      <c r="F414" s="53" t="str">
        <f>IF(收藏进度!F414="","",收藏进度!F414)</f>
        <v/>
      </c>
      <c r="G414" s="53" t="str">
        <f>IF(收藏进度!G414="","",收藏进度!G414)</f>
        <v>德鲁伊</v>
      </c>
      <c r="H414" s="53" t="str">
        <f>IF(收藏进度!H414="","",收藏进度!H414)</f>
        <v>普通</v>
      </c>
      <c r="I414" s="53" t="str">
        <f>IF(收藏进度!I414="","",收藏进度!I414)</f>
        <v>随从</v>
      </c>
      <c r="J414" s="53" t="str">
        <f>IF(收藏进度!J414="","",收藏进度!J414)</f>
        <v>机械</v>
      </c>
      <c r="K414" s="53">
        <f>IF(收藏进度!K414="","",收藏进度!K414)</f>
        <v>2</v>
      </c>
      <c r="L414" s="53">
        <f>IF(收藏进度!L414="","",收藏进度!L414)</f>
        <v>2</v>
      </c>
      <c r="M414" s="53">
        <f>IF(收藏进度!M414="","",收藏进度!M414)</f>
        <v>2</v>
      </c>
      <c r="N414" s="54" t="str">
        <f>IF(收藏进度!N414="","",收藏进度!N414)</f>
        <v>嘲讽，抉择：
+1攻击力；或者+1生命值。</v>
      </c>
    </row>
    <row r="415" spans="1:14" x14ac:dyDescent="0.15">
      <c r="A415" s="52" t="str">
        <f>IF(收藏进度!A415="","",收藏进度!A415)</f>
        <v>林地树妖</v>
      </c>
      <c r="B415" s="52">
        <f>IF(收藏进度!B415="","",收藏进度!B415)</f>
        <v>1</v>
      </c>
      <c r="C415" s="52" t="str">
        <f t="shared" si="6"/>
        <v/>
      </c>
      <c r="D415" s="52" t="str">
        <f>IF(AND(COUNTIF(德鲁伊卡组!A:C,"# 2x ("&amp;K415&amp;") "&amp;A415)+COUNTIF(猎人卡组!A:C,"# 2x ("&amp;K415&amp;") "&amp;A415)+COUNTIF(法师卡组!A:C,"# 2x ("&amp;K415&amp;") "&amp;A415)+COUNTIF(圣骑士卡组!A:C,"# 2x ("&amp;K415&amp;") "&amp;A415)+COUNTIF(牧师卡组!A:C,"# 2x ("&amp;K415&amp;") "&amp;A415)+COUNTIF(潜行者卡组!A:C,"# 2x ("&amp;K415&amp;") "&amp;A415)+COUNTIF(萨满祭司卡组!A:C,"# 2x ("&amp;K415&amp;") "&amp;A415)+COUNTIF(术士卡组!A:C,"# 2x ("&amp;K415&amp;") "&amp;A415)+COUNTIF(战士卡组!A:C,"# 2x ("&amp;K415&amp;") "&amp;A415)=0,COUNTIF(单卡排行!A:J,A415)=0),IF(AND(COUNTIF(德鲁伊卡组!A:C,"# 1x ("&amp;K415&amp;") "&amp;A415)+COUNTIF(猎人卡组!A:C,"# 1x ("&amp;K415&amp;") "&amp;A415)+COUNTIF(法师卡组!A:C,"# 1x ("&amp;K415&amp;") "&amp;A415)+COUNTIF(圣骑士卡组!A:C,"# 1x ("&amp;K415&amp;") "&amp;A415)+COUNTIF(牧师卡组!A:C,"# 1x ("&amp;K415&amp;") "&amp;A415)+COUNTIF(潜行者卡组!A:C,"# 1x ("&amp;K415&amp;") "&amp;A415)+COUNTIF(萨满祭司卡组!A:C,"# 1x ("&amp;K415&amp;") "&amp;A415)+COUNTIF(术士卡组!A:C,"# 1x ("&amp;K415&amp;") "&amp;A415)+COUNTIF(战士卡组!A:C,"# 1x ("&amp;K415&amp;") "&amp;A415)=0,COUNTIF(单卡排行!A:J,A415&amp;"★")=0),"",1),2)</f>
        <v/>
      </c>
      <c r="E415" s="53" t="str">
        <f>IF(收藏进度!E415="","",收藏进度!E415)</f>
        <v>地精大战侏儒</v>
      </c>
      <c r="F415" s="53" t="str">
        <f>IF(收藏进度!F415="","",收藏进度!F415)</f>
        <v/>
      </c>
      <c r="G415" s="53" t="str">
        <f>IF(收藏进度!G415="","",收藏进度!G415)</f>
        <v>德鲁伊</v>
      </c>
      <c r="H415" s="53" t="str">
        <f>IF(收藏进度!H415="","",收藏进度!H415)</f>
        <v>稀有</v>
      </c>
      <c r="I415" s="53" t="str">
        <f>IF(收藏进度!I415="","",收藏进度!I415)</f>
        <v>随从</v>
      </c>
      <c r="J415" s="53" t="str">
        <f>IF(收藏进度!J415="","",收藏进度!J415)</f>
        <v/>
      </c>
      <c r="K415" s="53">
        <f>IF(收藏进度!K415="","",收藏进度!K415)</f>
        <v>3</v>
      </c>
      <c r="L415" s="53">
        <f>IF(收藏进度!L415="","",收藏进度!L415)</f>
        <v>2</v>
      </c>
      <c r="M415" s="53">
        <f>IF(收藏进度!M415="","",收藏进度!M415)</f>
        <v>4</v>
      </c>
      <c r="N415" s="54" t="str">
        <f>IF(收藏进度!N415="","",收藏进度!N415)</f>
        <v>抉择：使每个玩家获得一个法力水晶；或每个玩家抽一张牌。</v>
      </c>
    </row>
    <row r="416" spans="1:14" x14ac:dyDescent="0.15">
      <c r="A416" s="52" t="str">
        <f>IF(收藏进度!A416="","",收藏进度!A416)</f>
        <v>尖牙德鲁伊</v>
      </c>
      <c r="B416" s="52">
        <f>IF(收藏进度!B416="","",收藏进度!B416)</f>
        <v>2</v>
      </c>
      <c r="C416" s="52" t="str">
        <f t="shared" si="6"/>
        <v/>
      </c>
      <c r="D416" s="52" t="str">
        <f>IF(AND(COUNTIF(德鲁伊卡组!A:C,"# 2x ("&amp;K416&amp;") "&amp;A416)+COUNTIF(猎人卡组!A:C,"# 2x ("&amp;K416&amp;") "&amp;A416)+COUNTIF(法师卡组!A:C,"# 2x ("&amp;K416&amp;") "&amp;A416)+COUNTIF(圣骑士卡组!A:C,"# 2x ("&amp;K416&amp;") "&amp;A416)+COUNTIF(牧师卡组!A:C,"# 2x ("&amp;K416&amp;") "&amp;A416)+COUNTIF(潜行者卡组!A:C,"# 2x ("&amp;K416&amp;") "&amp;A416)+COUNTIF(萨满祭司卡组!A:C,"# 2x ("&amp;K416&amp;") "&amp;A416)+COUNTIF(术士卡组!A:C,"# 2x ("&amp;K416&amp;") "&amp;A416)+COUNTIF(战士卡组!A:C,"# 2x ("&amp;K416&amp;") "&amp;A416)=0,COUNTIF(单卡排行!A:J,A416)=0),IF(AND(COUNTIF(德鲁伊卡组!A:C,"# 1x ("&amp;K416&amp;") "&amp;A416)+COUNTIF(猎人卡组!A:C,"# 1x ("&amp;K416&amp;") "&amp;A416)+COUNTIF(法师卡组!A:C,"# 1x ("&amp;K416&amp;") "&amp;A416)+COUNTIF(圣骑士卡组!A:C,"# 1x ("&amp;K416&amp;") "&amp;A416)+COUNTIF(牧师卡组!A:C,"# 1x ("&amp;K416&amp;") "&amp;A416)+COUNTIF(潜行者卡组!A:C,"# 1x ("&amp;K416&amp;") "&amp;A416)+COUNTIF(萨满祭司卡组!A:C,"# 1x ("&amp;K416&amp;") "&amp;A416)+COUNTIF(术士卡组!A:C,"# 1x ("&amp;K416&amp;") "&amp;A416)+COUNTIF(战士卡组!A:C,"# 1x ("&amp;K416&amp;") "&amp;A416)=0,COUNTIF(单卡排行!A:J,A416&amp;"★")=0),"",1),2)</f>
        <v/>
      </c>
      <c r="E416" s="53" t="str">
        <f>IF(收藏进度!E416="","",收藏进度!E416)</f>
        <v>地精大战侏儒</v>
      </c>
      <c r="F416" s="53" t="str">
        <f>IF(收藏进度!F416="","",收藏进度!F416)</f>
        <v/>
      </c>
      <c r="G416" s="53" t="str">
        <f>IF(收藏进度!G416="","",收藏进度!G416)</f>
        <v>德鲁伊</v>
      </c>
      <c r="H416" s="53" t="str">
        <f>IF(收藏进度!H416="","",收藏进度!H416)</f>
        <v>普通</v>
      </c>
      <c r="I416" s="53" t="str">
        <f>IF(收藏进度!I416="","",收藏进度!I416)</f>
        <v>随从</v>
      </c>
      <c r="J416" s="53" t="str">
        <f>IF(收藏进度!J416="","",收藏进度!J416)</f>
        <v/>
      </c>
      <c r="K416" s="53">
        <f>IF(收藏进度!K416="","",收藏进度!K416)</f>
        <v>5</v>
      </c>
      <c r="L416" s="53">
        <f>IF(收藏进度!L416="","",收藏进度!L416)</f>
        <v>4</v>
      </c>
      <c r="M416" s="53">
        <f>IF(收藏进度!M416="","",收藏进度!M416)</f>
        <v>4</v>
      </c>
      <c r="N416" s="54" t="str">
        <f>IF(收藏进度!N416="","",收藏进度!N416)</f>
        <v>战吼：如果你控制任何野兽，将该随从变形成为7/7。</v>
      </c>
    </row>
    <row r="417" spans="1:14" x14ac:dyDescent="0.15">
      <c r="A417" s="52" t="str">
        <f>IF(收藏进度!A417="","",收藏进度!A417)</f>
        <v>回收</v>
      </c>
      <c r="B417" s="52">
        <f>IF(收藏进度!B417="","",收藏进度!B417)</f>
        <v>2</v>
      </c>
      <c r="C417" s="52" t="str">
        <f t="shared" si="6"/>
        <v/>
      </c>
      <c r="D417" s="52" t="str">
        <f>IF(AND(COUNTIF(德鲁伊卡组!A:C,"# 2x ("&amp;K417&amp;") "&amp;A417)+COUNTIF(猎人卡组!A:C,"# 2x ("&amp;K417&amp;") "&amp;A417)+COUNTIF(法师卡组!A:C,"# 2x ("&amp;K417&amp;") "&amp;A417)+COUNTIF(圣骑士卡组!A:C,"# 2x ("&amp;K417&amp;") "&amp;A417)+COUNTIF(牧师卡组!A:C,"# 2x ("&amp;K417&amp;") "&amp;A417)+COUNTIF(潜行者卡组!A:C,"# 2x ("&amp;K417&amp;") "&amp;A417)+COUNTIF(萨满祭司卡组!A:C,"# 2x ("&amp;K417&amp;") "&amp;A417)+COUNTIF(术士卡组!A:C,"# 2x ("&amp;K417&amp;") "&amp;A417)+COUNTIF(战士卡组!A:C,"# 2x ("&amp;K417&amp;") "&amp;A417)=0,COUNTIF(单卡排行!A:J,A417)=0),IF(AND(COUNTIF(德鲁伊卡组!A:C,"# 1x ("&amp;K417&amp;") "&amp;A417)+COUNTIF(猎人卡组!A:C,"# 1x ("&amp;K417&amp;") "&amp;A417)+COUNTIF(法师卡组!A:C,"# 1x ("&amp;K417&amp;") "&amp;A417)+COUNTIF(圣骑士卡组!A:C,"# 1x ("&amp;K417&amp;") "&amp;A417)+COUNTIF(牧师卡组!A:C,"# 1x ("&amp;K417&amp;") "&amp;A417)+COUNTIF(潜行者卡组!A:C,"# 1x ("&amp;K417&amp;") "&amp;A417)+COUNTIF(萨满祭司卡组!A:C,"# 1x ("&amp;K417&amp;") "&amp;A417)+COUNTIF(术士卡组!A:C,"# 1x ("&amp;K417&amp;") "&amp;A417)+COUNTIF(战士卡组!A:C,"# 1x ("&amp;K417&amp;") "&amp;A417)=0,COUNTIF(单卡排行!A:J,A417&amp;"★")=0),"",1),2)</f>
        <v/>
      </c>
      <c r="E417" s="53" t="str">
        <f>IF(收藏进度!E417="","",收藏进度!E417)</f>
        <v>地精大战侏儒</v>
      </c>
      <c r="F417" s="53" t="str">
        <f>IF(收藏进度!F417="","",收藏进度!F417)</f>
        <v/>
      </c>
      <c r="G417" s="53" t="str">
        <f>IF(收藏进度!G417="","",收藏进度!G417)</f>
        <v>德鲁伊</v>
      </c>
      <c r="H417" s="53" t="str">
        <f>IF(收藏进度!H417="","",收藏进度!H417)</f>
        <v>稀有</v>
      </c>
      <c r="I417" s="53" t="str">
        <f>IF(收藏进度!I417="","",收藏进度!I417)</f>
        <v>法术</v>
      </c>
      <c r="J417" s="53" t="str">
        <f>IF(收藏进度!J417="","",收藏进度!J417)</f>
        <v/>
      </c>
      <c r="K417" s="53">
        <f>IF(收藏进度!K417="","",收藏进度!K417)</f>
        <v>6</v>
      </c>
      <c r="L417" s="53">
        <f>IF(收藏进度!L417="","",收藏进度!L417)</f>
        <v>0</v>
      </c>
      <c r="M417" s="53">
        <f>IF(收藏进度!M417="","",收藏进度!M417)</f>
        <v>0</v>
      </c>
      <c r="N417" s="54" t="str">
        <f>IF(收藏进度!N417="","",收藏进度!N417)</f>
        <v>将一个敌方随从洗入你的对手的牌库。</v>
      </c>
    </row>
    <row r="418" spans="1:14" x14ac:dyDescent="0.15">
      <c r="A418" s="52" t="str">
        <f>IF(收藏进度!A418="","",收藏进度!A418)</f>
        <v>机械野兽</v>
      </c>
      <c r="B418" s="52">
        <f>IF(收藏进度!B418="","",收藏进度!B418)</f>
        <v>1</v>
      </c>
      <c r="C418" s="52" t="str">
        <f t="shared" si="6"/>
        <v/>
      </c>
      <c r="D418" s="52" t="str">
        <f>IF(AND(COUNTIF(德鲁伊卡组!A:C,"# 2x ("&amp;K418&amp;") "&amp;A418)+COUNTIF(猎人卡组!A:C,"# 2x ("&amp;K418&amp;") "&amp;A418)+COUNTIF(法师卡组!A:C,"# 2x ("&amp;K418&amp;") "&amp;A418)+COUNTIF(圣骑士卡组!A:C,"# 2x ("&amp;K418&amp;") "&amp;A418)+COUNTIF(牧师卡组!A:C,"# 2x ("&amp;K418&amp;") "&amp;A418)+COUNTIF(潜行者卡组!A:C,"# 2x ("&amp;K418&amp;") "&amp;A418)+COUNTIF(萨满祭司卡组!A:C,"# 2x ("&amp;K418&amp;") "&amp;A418)+COUNTIF(术士卡组!A:C,"# 2x ("&amp;K418&amp;") "&amp;A418)+COUNTIF(战士卡组!A:C,"# 2x ("&amp;K418&amp;") "&amp;A418)=0,COUNTIF(单卡排行!A:J,A418)=0),IF(AND(COUNTIF(德鲁伊卡组!A:C,"# 1x ("&amp;K418&amp;") "&amp;A418)+COUNTIF(猎人卡组!A:C,"# 1x ("&amp;K418&amp;") "&amp;A418)+COUNTIF(法师卡组!A:C,"# 1x ("&amp;K418&amp;") "&amp;A418)+COUNTIF(圣骑士卡组!A:C,"# 1x ("&amp;K418&amp;") "&amp;A418)+COUNTIF(牧师卡组!A:C,"# 1x ("&amp;K418&amp;") "&amp;A418)+COUNTIF(潜行者卡组!A:C,"# 1x ("&amp;K418&amp;") "&amp;A418)+COUNTIF(萨满祭司卡组!A:C,"# 1x ("&amp;K418&amp;") "&amp;A418)+COUNTIF(术士卡组!A:C,"# 1x ("&amp;K418&amp;") "&amp;A418)+COUNTIF(战士卡组!A:C,"# 1x ("&amp;K418&amp;") "&amp;A418)=0,COUNTIF(单卡排行!A:J,A418&amp;"★")=0),"",1),2)</f>
        <v/>
      </c>
      <c r="E418" s="53" t="str">
        <f>IF(收藏进度!E418="","",收藏进度!E418)</f>
        <v>地精大战侏儒</v>
      </c>
      <c r="F418" s="53" t="str">
        <f>IF(收藏进度!F418="","",收藏进度!F418)</f>
        <v/>
      </c>
      <c r="G418" s="53" t="str">
        <f>IF(收藏进度!G418="","",收藏进度!G418)</f>
        <v>德鲁伊</v>
      </c>
      <c r="H418" s="53" t="str">
        <f>IF(收藏进度!H418="","",收藏进度!H418)</f>
        <v>稀有</v>
      </c>
      <c r="I418" s="53" t="str">
        <f>IF(收藏进度!I418="","",收藏进度!I418)</f>
        <v>随从</v>
      </c>
      <c r="J418" s="53" t="str">
        <f>IF(收藏进度!J418="","",收藏进度!J418)</f>
        <v>机械</v>
      </c>
      <c r="K418" s="53">
        <f>IF(收藏进度!K418="","",收藏进度!K418)</f>
        <v>6</v>
      </c>
      <c r="L418" s="53">
        <f>IF(收藏进度!L418="","",收藏进度!L418)</f>
        <v>7</v>
      </c>
      <c r="M418" s="53">
        <f>IF(收藏进度!M418="","",收藏进度!M418)</f>
        <v>6</v>
      </c>
      <c r="N418" s="54" t="str">
        <f>IF(收藏进度!N418="","",收藏进度!N418)</f>
        <v>每当该随从受到伤害，将一张零件牌置入你的手牌。</v>
      </c>
    </row>
    <row r="419" spans="1:14" x14ac:dyDescent="0.15">
      <c r="A419" s="52" t="str">
        <f>IF(收藏进度!A419="","",收藏进度!A419)</f>
        <v>黑暗私语</v>
      </c>
      <c r="B419" s="52">
        <f>IF(收藏进度!B419="","",收藏进度!B419)</f>
        <v>0</v>
      </c>
      <c r="C419" s="52" t="str">
        <f t="shared" si="6"/>
        <v/>
      </c>
      <c r="D419" s="52" t="str">
        <f>IF(AND(COUNTIF(德鲁伊卡组!A:C,"# 2x ("&amp;K419&amp;") "&amp;A419)+COUNTIF(猎人卡组!A:C,"# 2x ("&amp;K419&amp;") "&amp;A419)+COUNTIF(法师卡组!A:C,"# 2x ("&amp;K419&amp;") "&amp;A419)+COUNTIF(圣骑士卡组!A:C,"# 2x ("&amp;K419&amp;") "&amp;A419)+COUNTIF(牧师卡组!A:C,"# 2x ("&amp;K419&amp;") "&amp;A419)+COUNTIF(潜行者卡组!A:C,"# 2x ("&amp;K419&amp;") "&amp;A419)+COUNTIF(萨满祭司卡组!A:C,"# 2x ("&amp;K419&amp;") "&amp;A419)+COUNTIF(术士卡组!A:C,"# 2x ("&amp;K419&amp;") "&amp;A419)+COUNTIF(战士卡组!A:C,"# 2x ("&amp;K419&amp;") "&amp;A419)=0,COUNTIF(单卡排行!A:J,A419)=0),IF(AND(COUNTIF(德鲁伊卡组!A:C,"# 1x ("&amp;K419&amp;") "&amp;A419)+COUNTIF(猎人卡组!A:C,"# 1x ("&amp;K419&amp;") "&amp;A419)+COUNTIF(法师卡组!A:C,"# 1x ("&amp;K419&amp;") "&amp;A419)+COUNTIF(圣骑士卡组!A:C,"# 1x ("&amp;K419&amp;") "&amp;A419)+COUNTIF(牧师卡组!A:C,"# 1x ("&amp;K419&amp;") "&amp;A419)+COUNTIF(潜行者卡组!A:C,"# 1x ("&amp;K419&amp;") "&amp;A419)+COUNTIF(萨满祭司卡组!A:C,"# 1x ("&amp;K419&amp;") "&amp;A419)+COUNTIF(术士卡组!A:C,"# 1x ("&amp;K419&amp;") "&amp;A419)+COUNTIF(战士卡组!A:C,"# 1x ("&amp;K419&amp;") "&amp;A419)=0,COUNTIF(单卡排行!A:J,A419&amp;"★")=0),"",1),2)</f>
        <v/>
      </c>
      <c r="E419" s="53" t="str">
        <f>IF(收藏进度!E419="","",收藏进度!E419)</f>
        <v>地精大战侏儒</v>
      </c>
      <c r="F419" s="53" t="str">
        <f>IF(收藏进度!F419="","",收藏进度!F419)</f>
        <v/>
      </c>
      <c r="G419" s="53" t="str">
        <f>IF(收藏进度!G419="","",收藏进度!G419)</f>
        <v>德鲁伊</v>
      </c>
      <c r="H419" s="53" t="str">
        <f>IF(收藏进度!H419="","",收藏进度!H419)</f>
        <v>史诗</v>
      </c>
      <c r="I419" s="53" t="str">
        <f>IF(收藏进度!I419="","",收藏进度!I419)</f>
        <v>法术</v>
      </c>
      <c r="J419" s="53" t="str">
        <f>IF(收藏进度!J419="","",收藏进度!J419)</f>
        <v/>
      </c>
      <c r="K419" s="53">
        <f>IF(收藏进度!K419="","",收藏进度!K419)</f>
        <v>6</v>
      </c>
      <c r="L419" s="53">
        <f>IF(收藏进度!L419="","",收藏进度!L419)</f>
        <v>0</v>
      </c>
      <c r="M419" s="53">
        <f>IF(收藏进度!M419="","",收藏进度!M419)</f>
        <v>0</v>
      </c>
      <c r="N419" s="54" t="str">
        <f>IF(收藏进度!N419="","",收藏进度!N419)</f>
        <v>抉择：召唤5个小精灵；或者使一个随从获得+5/+5并具有嘲讽。</v>
      </c>
    </row>
    <row r="420" spans="1:14" x14ac:dyDescent="0.15">
      <c r="A420" s="52" t="str">
        <f>IF(收藏进度!A420="","",收藏进度!A420)</f>
        <v>玛洛恩</v>
      </c>
      <c r="B420" s="52">
        <f>IF(收藏进度!B420="","",收藏进度!B420)</f>
        <v>0</v>
      </c>
      <c r="C420" s="52" t="str">
        <f t="shared" si="6"/>
        <v/>
      </c>
      <c r="D420" s="52" t="str">
        <f>IF(AND(COUNTIF(德鲁伊卡组!A:C,"# 2x ("&amp;K420&amp;") "&amp;A420)+COUNTIF(猎人卡组!A:C,"# 2x ("&amp;K420&amp;") "&amp;A420)+COUNTIF(法师卡组!A:C,"# 2x ("&amp;K420&amp;") "&amp;A420)+COUNTIF(圣骑士卡组!A:C,"# 2x ("&amp;K420&amp;") "&amp;A420)+COUNTIF(牧师卡组!A:C,"# 2x ("&amp;K420&amp;") "&amp;A420)+COUNTIF(潜行者卡组!A:C,"# 2x ("&amp;K420&amp;") "&amp;A420)+COUNTIF(萨满祭司卡组!A:C,"# 2x ("&amp;K420&amp;") "&amp;A420)+COUNTIF(术士卡组!A:C,"# 2x ("&amp;K420&amp;") "&amp;A420)+COUNTIF(战士卡组!A:C,"# 2x ("&amp;K420&amp;") "&amp;A420)=0,COUNTIF(单卡排行!A:J,A420)=0),IF(AND(COUNTIF(德鲁伊卡组!A:C,"# 1x ("&amp;K420&amp;") "&amp;A420)+COUNTIF(猎人卡组!A:C,"# 1x ("&amp;K420&amp;") "&amp;A420)+COUNTIF(法师卡组!A:C,"# 1x ("&amp;K420&amp;") "&amp;A420)+COUNTIF(圣骑士卡组!A:C,"# 1x ("&amp;K420&amp;") "&amp;A420)+COUNTIF(牧师卡组!A:C,"# 1x ("&amp;K420&amp;") "&amp;A420)+COUNTIF(潜行者卡组!A:C,"# 1x ("&amp;K420&amp;") "&amp;A420)+COUNTIF(萨满祭司卡组!A:C,"# 1x ("&amp;K420&amp;") "&amp;A420)+COUNTIF(术士卡组!A:C,"# 1x ("&amp;K420&amp;") "&amp;A420)+COUNTIF(战士卡组!A:C,"# 1x ("&amp;K420&amp;") "&amp;A420)=0,COUNTIF(单卡排行!A:J,A420&amp;"★")=0),"",1),2)</f>
        <v/>
      </c>
      <c r="E420" s="53" t="str">
        <f>IF(收藏进度!E420="","",收藏进度!E420)</f>
        <v>地精大战侏儒</v>
      </c>
      <c r="F420" s="53" t="str">
        <f>IF(收藏进度!F420="","",收藏进度!F420)</f>
        <v/>
      </c>
      <c r="G420" s="53" t="str">
        <f>IF(收藏进度!G420="","",收藏进度!G420)</f>
        <v>德鲁伊</v>
      </c>
      <c r="H420" s="53" t="str">
        <f>IF(收藏进度!H420="","",收藏进度!H420)</f>
        <v>传说</v>
      </c>
      <c r="I420" s="53" t="str">
        <f>IF(收藏进度!I420="","",收藏进度!I420)</f>
        <v>随从</v>
      </c>
      <c r="J420" s="53" t="str">
        <f>IF(收藏进度!J420="","",收藏进度!J420)</f>
        <v>野兽</v>
      </c>
      <c r="K420" s="53">
        <f>IF(收藏进度!K420="","",收藏进度!K420)</f>
        <v>7</v>
      </c>
      <c r="L420" s="53">
        <f>IF(收藏进度!L420="","",收藏进度!L420)</f>
        <v>9</v>
      </c>
      <c r="M420" s="53">
        <f>IF(收藏进度!M420="","",收藏进度!M420)</f>
        <v>7</v>
      </c>
      <c r="N420" s="54" t="str">
        <f>IF(收藏进度!N420="","",收藏进度!N420)</f>
        <v>亡语：将该随从洗入你的牌库。</v>
      </c>
    </row>
    <row r="421" spans="1:14" x14ac:dyDescent="0.15">
      <c r="A421" s="52" t="str">
        <f>IF(收藏进度!A421="","",收藏进度!A421)</f>
        <v>生命之树</v>
      </c>
      <c r="B421" s="52">
        <f>IF(收藏进度!B421="","",收藏进度!B421)</f>
        <v>1</v>
      </c>
      <c r="C421" s="52" t="str">
        <f t="shared" si="6"/>
        <v/>
      </c>
      <c r="D421" s="52" t="str">
        <f>IF(AND(COUNTIF(德鲁伊卡组!A:C,"# 2x ("&amp;K421&amp;") "&amp;A421)+COUNTIF(猎人卡组!A:C,"# 2x ("&amp;K421&amp;") "&amp;A421)+COUNTIF(法师卡组!A:C,"# 2x ("&amp;K421&amp;") "&amp;A421)+COUNTIF(圣骑士卡组!A:C,"# 2x ("&amp;K421&amp;") "&amp;A421)+COUNTIF(牧师卡组!A:C,"# 2x ("&amp;K421&amp;") "&amp;A421)+COUNTIF(潜行者卡组!A:C,"# 2x ("&amp;K421&amp;") "&amp;A421)+COUNTIF(萨满祭司卡组!A:C,"# 2x ("&amp;K421&amp;") "&amp;A421)+COUNTIF(术士卡组!A:C,"# 2x ("&amp;K421&amp;") "&amp;A421)+COUNTIF(战士卡组!A:C,"# 2x ("&amp;K421&amp;") "&amp;A421)=0,COUNTIF(单卡排行!A:J,A421)=0),IF(AND(COUNTIF(德鲁伊卡组!A:C,"# 1x ("&amp;K421&amp;") "&amp;A421)+COUNTIF(猎人卡组!A:C,"# 1x ("&amp;K421&amp;") "&amp;A421)+COUNTIF(法师卡组!A:C,"# 1x ("&amp;K421&amp;") "&amp;A421)+COUNTIF(圣骑士卡组!A:C,"# 1x ("&amp;K421&amp;") "&amp;A421)+COUNTIF(牧师卡组!A:C,"# 1x ("&amp;K421&amp;") "&amp;A421)+COUNTIF(潜行者卡组!A:C,"# 1x ("&amp;K421&amp;") "&amp;A421)+COUNTIF(萨满祭司卡组!A:C,"# 1x ("&amp;K421&amp;") "&amp;A421)+COUNTIF(术士卡组!A:C,"# 1x ("&amp;K421&amp;") "&amp;A421)+COUNTIF(战士卡组!A:C,"# 1x ("&amp;K421&amp;") "&amp;A421)=0,COUNTIF(单卡排行!A:J,A421&amp;"★")=0),"",1),2)</f>
        <v/>
      </c>
      <c r="E421" s="53" t="str">
        <f>IF(收藏进度!E421="","",收藏进度!E421)</f>
        <v>地精大战侏儒</v>
      </c>
      <c r="F421" s="53" t="str">
        <f>IF(收藏进度!F421="","",收藏进度!F421)</f>
        <v/>
      </c>
      <c r="G421" s="53" t="str">
        <f>IF(收藏进度!G421="","",收藏进度!G421)</f>
        <v>德鲁伊</v>
      </c>
      <c r="H421" s="53" t="str">
        <f>IF(收藏进度!H421="","",收藏进度!H421)</f>
        <v>史诗</v>
      </c>
      <c r="I421" s="53" t="str">
        <f>IF(收藏进度!I421="","",收藏进度!I421)</f>
        <v>法术</v>
      </c>
      <c r="J421" s="53" t="str">
        <f>IF(收藏进度!J421="","",收藏进度!J421)</f>
        <v/>
      </c>
      <c r="K421" s="53">
        <f>IF(收藏进度!K421="","",收藏进度!K421)</f>
        <v>9</v>
      </c>
      <c r="L421" s="53">
        <f>IF(收藏进度!L421="","",收藏进度!L421)</f>
        <v>0</v>
      </c>
      <c r="M421" s="53">
        <f>IF(收藏进度!M421="","",收藏进度!M421)</f>
        <v>0</v>
      </c>
      <c r="N421" s="54" t="str">
        <f>IF(收藏进度!N421="","",收藏进度!N421)</f>
        <v>为所有角色恢复所有生命值。</v>
      </c>
    </row>
    <row r="422" spans="1:14" x14ac:dyDescent="0.15">
      <c r="A422" s="52" t="str">
        <f>IF(收藏进度!A422="","",收藏进度!A422)</f>
        <v>重型刃弩</v>
      </c>
      <c r="B422" s="52">
        <f>IF(收藏进度!B422="","",收藏进度!B422)</f>
        <v>1</v>
      </c>
      <c r="C422" s="52" t="str">
        <f t="shared" si="6"/>
        <v/>
      </c>
      <c r="D422" s="52" t="str">
        <f>IF(AND(COUNTIF(德鲁伊卡组!A:C,"# 2x ("&amp;K422&amp;") "&amp;A422)+COUNTIF(猎人卡组!A:C,"# 2x ("&amp;K422&amp;") "&amp;A422)+COUNTIF(法师卡组!A:C,"# 2x ("&amp;K422&amp;") "&amp;A422)+COUNTIF(圣骑士卡组!A:C,"# 2x ("&amp;K422&amp;") "&amp;A422)+COUNTIF(牧师卡组!A:C,"# 2x ("&amp;K422&amp;") "&amp;A422)+COUNTIF(潜行者卡组!A:C,"# 2x ("&amp;K422&amp;") "&amp;A422)+COUNTIF(萨满祭司卡组!A:C,"# 2x ("&amp;K422&amp;") "&amp;A422)+COUNTIF(术士卡组!A:C,"# 2x ("&amp;K422&amp;") "&amp;A422)+COUNTIF(战士卡组!A:C,"# 2x ("&amp;K422&amp;") "&amp;A422)=0,COUNTIF(单卡排行!A:J,A422)=0),IF(AND(COUNTIF(德鲁伊卡组!A:C,"# 1x ("&amp;K422&amp;") "&amp;A422)+COUNTIF(猎人卡组!A:C,"# 1x ("&amp;K422&amp;") "&amp;A422)+COUNTIF(法师卡组!A:C,"# 1x ("&amp;K422&amp;") "&amp;A422)+COUNTIF(圣骑士卡组!A:C,"# 1x ("&amp;K422&amp;") "&amp;A422)+COUNTIF(牧师卡组!A:C,"# 1x ("&amp;K422&amp;") "&amp;A422)+COUNTIF(潜行者卡组!A:C,"# 1x ("&amp;K422&amp;") "&amp;A422)+COUNTIF(萨满祭司卡组!A:C,"# 1x ("&amp;K422&amp;") "&amp;A422)+COUNTIF(术士卡组!A:C,"# 1x ("&amp;K422&amp;") "&amp;A422)+COUNTIF(战士卡组!A:C,"# 1x ("&amp;K422&amp;") "&amp;A422)=0,COUNTIF(单卡排行!A:J,A422&amp;"★")=0),"",1),2)</f>
        <v/>
      </c>
      <c r="E422" s="53" t="str">
        <f>IF(收藏进度!E422="","",收藏进度!E422)</f>
        <v>地精大战侏儒</v>
      </c>
      <c r="F422" s="53" t="str">
        <f>IF(收藏进度!F422="","",收藏进度!F422)</f>
        <v/>
      </c>
      <c r="G422" s="53" t="str">
        <f>IF(收藏进度!G422="","",收藏进度!G422)</f>
        <v>猎人</v>
      </c>
      <c r="H422" s="53" t="str">
        <f>IF(收藏进度!H422="","",收藏进度!H422)</f>
        <v>普通</v>
      </c>
      <c r="I422" s="53" t="str">
        <f>IF(收藏进度!I422="","",收藏进度!I422)</f>
        <v>武器</v>
      </c>
      <c r="J422" s="53" t="str">
        <f>IF(收藏进度!J422="","",收藏进度!J422)</f>
        <v/>
      </c>
      <c r="K422" s="53">
        <f>IF(收藏进度!K422="","",收藏进度!K422)</f>
        <v>2</v>
      </c>
      <c r="L422" s="53">
        <f>IF(收藏进度!L422="","",收藏进度!L422)</f>
        <v>2</v>
      </c>
      <c r="M422" s="53">
        <f>IF(收藏进度!M422="","",收藏进度!M422)</f>
        <v>0</v>
      </c>
      <c r="N422" s="54" t="str">
        <f>IF(收藏进度!N422="","",收藏进度!N422)</f>
        <v>战吼：使一个随机友方随从获得+1攻击力。</v>
      </c>
    </row>
    <row r="423" spans="1:14" x14ac:dyDescent="0.15">
      <c r="A423" s="52" t="str">
        <f>IF(收藏进度!A423="","",收藏进度!A423)</f>
        <v>召唤宠物</v>
      </c>
      <c r="B423" s="52">
        <f>IF(收藏进度!B423="","",收藏进度!B423)</f>
        <v>2</v>
      </c>
      <c r="C423" s="52" t="str">
        <f t="shared" si="6"/>
        <v/>
      </c>
      <c r="D423" s="52" t="str">
        <f>IF(AND(COUNTIF(德鲁伊卡组!A:C,"# 2x ("&amp;K423&amp;") "&amp;A423)+COUNTIF(猎人卡组!A:C,"# 2x ("&amp;K423&amp;") "&amp;A423)+COUNTIF(法师卡组!A:C,"# 2x ("&amp;K423&amp;") "&amp;A423)+COUNTIF(圣骑士卡组!A:C,"# 2x ("&amp;K423&amp;") "&amp;A423)+COUNTIF(牧师卡组!A:C,"# 2x ("&amp;K423&amp;") "&amp;A423)+COUNTIF(潜行者卡组!A:C,"# 2x ("&amp;K423&amp;") "&amp;A423)+COUNTIF(萨满祭司卡组!A:C,"# 2x ("&amp;K423&amp;") "&amp;A423)+COUNTIF(术士卡组!A:C,"# 2x ("&amp;K423&amp;") "&amp;A423)+COUNTIF(战士卡组!A:C,"# 2x ("&amp;K423&amp;") "&amp;A423)=0,COUNTIF(单卡排行!A:J,A423)=0),IF(AND(COUNTIF(德鲁伊卡组!A:C,"# 1x ("&amp;K423&amp;") "&amp;A423)+COUNTIF(猎人卡组!A:C,"# 1x ("&amp;K423&amp;") "&amp;A423)+COUNTIF(法师卡组!A:C,"# 1x ("&amp;K423&amp;") "&amp;A423)+COUNTIF(圣骑士卡组!A:C,"# 1x ("&amp;K423&amp;") "&amp;A423)+COUNTIF(牧师卡组!A:C,"# 1x ("&amp;K423&amp;") "&amp;A423)+COUNTIF(潜行者卡组!A:C,"# 1x ("&amp;K423&amp;") "&amp;A423)+COUNTIF(萨满祭司卡组!A:C,"# 1x ("&amp;K423&amp;") "&amp;A423)+COUNTIF(术士卡组!A:C,"# 1x ("&amp;K423&amp;") "&amp;A423)+COUNTIF(战士卡组!A:C,"# 1x ("&amp;K423&amp;") "&amp;A423)=0,COUNTIF(单卡排行!A:J,A423&amp;"★")=0),"",1),2)</f>
        <v/>
      </c>
      <c r="E423" s="53" t="str">
        <f>IF(收藏进度!E423="","",收藏进度!E423)</f>
        <v>地精大战侏儒</v>
      </c>
      <c r="F423" s="53" t="str">
        <f>IF(收藏进度!F423="","",收藏进度!F423)</f>
        <v/>
      </c>
      <c r="G423" s="53" t="str">
        <f>IF(收藏进度!G423="","",收藏进度!G423)</f>
        <v>猎人</v>
      </c>
      <c r="H423" s="53" t="str">
        <f>IF(收藏进度!H423="","",收藏进度!H423)</f>
        <v>稀有</v>
      </c>
      <c r="I423" s="53" t="str">
        <f>IF(收藏进度!I423="","",收藏进度!I423)</f>
        <v>法术</v>
      </c>
      <c r="J423" s="53" t="str">
        <f>IF(收藏进度!J423="","",收藏进度!J423)</f>
        <v/>
      </c>
      <c r="K423" s="53">
        <f>IF(收藏进度!K423="","",收藏进度!K423)</f>
        <v>2</v>
      </c>
      <c r="L423" s="53">
        <f>IF(收藏进度!L423="","",收藏进度!L423)</f>
        <v>0</v>
      </c>
      <c r="M423" s="53">
        <f>IF(收藏进度!M423="","",收藏进度!M423)</f>
        <v>0</v>
      </c>
      <c r="N423" s="54" t="str">
        <f>IF(收藏进度!N423="","",收藏进度!N423)</f>
        <v>抽一张牌。如果该牌是野兽牌，则其法力值消耗
减少（4）点。</v>
      </c>
    </row>
    <row r="424" spans="1:14" x14ac:dyDescent="0.15">
      <c r="A424" s="52" t="str">
        <f>IF(收藏进度!A424="","",收藏进度!A424)</f>
        <v>假死</v>
      </c>
      <c r="B424" s="52">
        <f>IF(收藏进度!B424="","",收藏进度!B424)</f>
        <v>0</v>
      </c>
      <c r="C424" s="52" t="str">
        <f t="shared" si="6"/>
        <v/>
      </c>
      <c r="D424" s="52" t="str">
        <f>IF(AND(COUNTIF(德鲁伊卡组!A:C,"# 2x ("&amp;K424&amp;") "&amp;A424)+COUNTIF(猎人卡组!A:C,"# 2x ("&amp;K424&amp;") "&amp;A424)+COUNTIF(法师卡组!A:C,"# 2x ("&amp;K424&amp;") "&amp;A424)+COUNTIF(圣骑士卡组!A:C,"# 2x ("&amp;K424&amp;") "&amp;A424)+COUNTIF(牧师卡组!A:C,"# 2x ("&amp;K424&amp;") "&amp;A424)+COUNTIF(潜行者卡组!A:C,"# 2x ("&amp;K424&amp;") "&amp;A424)+COUNTIF(萨满祭司卡组!A:C,"# 2x ("&amp;K424&amp;") "&amp;A424)+COUNTIF(术士卡组!A:C,"# 2x ("&amp;K424&amp;") "&amp;A424)+COUNTIF(战士卡组!A:C,"# 2x ("&amp;K424&amp;") "&amp;A424)=0,COUNTIF(单卡排行!A:J,A424)=0),IF(AND(COUNTIF(德鲁伊卡组!A:C,"# 1x ("&amp;K424&amp;") "&amp;A424)+COUNTIF(猎人卡组!A:C,"# 1x ("&amp;K424&amp;") "&amp;A424)+COUNTIF(法师卡组!A:C,"# 1x ("&amp;K424&amp;") "&amp;A424)+COUNTIF(圣骑士卡组!A:C,"# 1x ("&amp;K424&amp;") "&amp;A424)+COUNTIF(牧师卡组!A:C,"# 1x ("&amp;K424&amp;") "&amp;A424)+COUNTIF(潜行者卡组!A:C,"# 1x ("&amp;K424&amp;") "&amp;A424)+COUNTIF(萨满祭司卡组!A:C,"# 1x ("&amp;K424&amp;") "&amp;A424)+COUNTIF(术士卡组!A:C,"# 1x ("&amp;K424&amp;") "&amp;A424)+COUNTIF(战士卡组!A:C,"# 1x ("&amp;K424&amp;") "&amp;A424)=0,COUNTIF(单卡排行!A:J,A424&amp;"★")=0),"",1),2)</f>
        <v/>
      </c>
      <c r="E424" s="53" t="str">
        <f>IF(收藏进度!E424="","",收藏进度!E424)</f>
        <v>地精大战侏儒</v>
      </c>
      <c r="F424" s="53" t="str">
        <f>IF(收藏进度!F424="","",收藏进度!F424)</f>
        <v/>
      </c>
      <c r="G424" s="53" t="str">
        <f>IF(收藏进度!G424="","",收藏进度!G424)</f>
        <v>猎人</v>
      </c>
      <c r="H424" s="53" t="str">
        <f>IF(收藏进度!H424="","",收藏进度!H424)</f>
        <v>史诗</v>
      </c>
      <c r="I424" s="53" t="str">
        <f>IF(收藏进度!I424="","",收藏进度!I424)</f>
        <v>法术</v>
      </c>
      <c r="J424" s="53" t="str">
        <f>IF(收藏进度!J424="","",收藏进度!J424)</f>
        <v/>
      </c>
      <c r="K424" s="53">
        <f>IF(收藏进度!K424="","",收藏进度!K424)</f>
        <v>2</v>
      </c>
      <c r="L424" s="53">
        <f>IF(收藏进度!L424="","",收藏进度!L424)</f>
        <v>0</v>
      </c>
      <c r="M424" s="53">
        <f>IF(收藏进度!M424="","",收藏进度!M424)</f>
        <v>0</v>
      </c>
      <c r="N424" s="54" t="str">
        <f>IF(收藏进度!N424="","",收藏进度!N424)</f>
        <v>触发所有友方随从的亡语。</v>
      </c>
    </row>
    <row r="425" spans="1:14" x14ac:dyDescent="0.15">
      <c r="A425" s="52" t="str">
        <f>IF(收藏进度!A425="","",收藏进度!A425)</f>
        <v>热砂港狙击手</v>
      </c>
      <c r="B425" s="52">
        <f>IF(收藏进度!B425="","",收藏进度!B425)</f>
        <v>0</v>
      </c>
      <c r="C425" s="52" t="str">
        <f t="shared" si="6"/>
        <v/>
      </c>
      <c r="D425" s="52" t="str">
        <f>IF(AND(COUNTIF(德鲁伊卡组!A:C,"# 2x ("&amp;K425&amp;") "&amp;A425)+COUNTIF(猎人卡组!A:C,"# 2x ("&amp;K425&amp;") "&amp;A425)+COUNTIF(法师卡组!A:C,"# 2x ("&amp;K425&amp;") "&amp;A425)+COUNTIF(圣骑士卡组!A:C,"# 2x ("&amp;K425&amp;") "&amp;A425)+COUNTIF(牧师卡组!A:C,"# 2x ("&amp;K425&amp;") "&amp;A425)+COUNTIF(潜行者卡组!A:C,"# 2x ("&amp;K425&amp;") "&amp;A425)+COUNTIF(萨满祭司卡组!A:C,"# 2x ("&amp;K425&amp;") "&amp;A425)+COUNTIF(术士卡组!A:C,"# 2x ("&amp;K425&amp;") "&amp;A425)+COUNTIF(战士卡组!A:C,"# 2x ("&amp;K425&amp;") "&amp;A425)=0,COUNTIF(单卡排行!A:J,A425)=0),IF(AND(COUNTIF(德鲁伊卡组!A:C,"# 1x ("&amp;K425&amp;") "&amp;A425)+COUNTIF(猎人卡组!A:C,"# 1x ("&amp;K425&amp;") "&amp;A425)+COUNTIF(法师卡组!A:C,"# 1x ("&amp;K425&amp;") "&amp;A425)+COUNTIF(圣骑士卡组!A:C,"# 1x ("&amp;K425&amp;") "&amp;A425)+COUNTIF(牧师卡组!A:C,"# 1x ("&amp;K425&amp;") "&amp;A425)+COUNTIF(潜行者卡组!A:C,"# 1x ("&amp;K425&amp;") "&amp;A425)+COUNTIF(萨满祭司卡组!A:C,"# 1x ("&amp;K425&amp;") "&amp;A425)+COUNTIF(术士卡组!A:C,"# 1x ("&amp;K425&amp;") "&amp;A425)+COUNTIF(战士卡组!A:C,"# 1x ("&amp;K425&amp;") "&amp;A425)=0,COUNTIF(单卡排行!A:J,A425&amp;"★")=0),"",1),2)</f>
        <v/>
      </c>
      <c r="E425" s="53" t="str">
        <f>IF(收藏进度!E425="","",收藏进度!E425)</f>
        <v>地精大战侏儒</v>
      </c>
      <c r="F425" s="53" t="str">
        <f>IF(收藏进度!F425="","",收藏进度!F425)</f>
        <v/>
      </c>
      <c r="G425" s="53" t="str">
        <f>IF(收藏进度!G425="","",收藏进度!G425)</f>
        <v>猎人</v>
      </c>
      <c r="H425" s="53" t="str">
        <f>IF(收藏进度!H425="","",收藏进度!H425)</f>
        <v>史诗</v>
      </c>
      <c r="I425" s="53" t="str">
        <f>IF(收藏进度!I425="","",收藏进度!I425)</f>
        <v>随从</v>
      </c>
      <c r="J425" s="53" t="str">
        <f>IF(收藏进度!J425="","",收藏进度!J425)</f>
        <v/>
      </c>
      <c r="K425" s="53">
        <f>IF(收藏进度!K425="","",收藏进度!K425)</f>
        <v>2</v>
      </c>
      <c r="L425" s="53">
        <f>IF(收藏进度!L425="","",收藏进度!L425)</f>
        <v>2</v>
      </c>
      <c r="M425" s="53">
        <f>IF(收藏进度!M425="","",收藏进度!M425)</f>
        <v>3</v>
      </c>
      <c r="N425" s="54" t="str">
        <f>IF(收藏进度!N425="","",收藏进度!N425)</f>
        <v>你的英雄技能能够以随从为目标。</v>
      </c>
    </row>
    <row r="426" spans="1:14" x14ac:dyDescent="0.15">
      <c r="A426" s="52" t="str">
        <f>IF(收藏进度!A426="","",收藏进度!A426)</f>
        <v>金刚刃牙兽</v>
      </c>
      <c r="B426" s="52">
        <f>IF(收藏进度!B426="","",收藏进度!B426)</f>
        <v>1</v>
      </c>
      <c r="C426" s="52" t="str">
        <f t="shared" si="6"/>
        <v/>
      </c>
      <c r="D426" s="52" t="str">
        <f>IF(AND(COUNTIF(德鲁伊卡组!A:C,"# 2x ("&amp;K426&amp;") "&amp;A426)+COUNTIF(猎人卡组!A:C,"# 2x ("&amp;K426&amp;") "&amp;A426)+COUNTIF(法师卡组!A:C,"# 2x ("&amp;K426&amp;") "&amp;A426)+COUNTIF(圣骑士卡组!A:C,"# 2x ("&amp;K426&amp;") "&amp;A426)+COUNTIF(牧师卡组!A:C,"# 2x ("&amp;K426&amp;") "&amp;A426)+COUNTIF(潜行者卡组!A:C,"# 2x ("&amp;K426&amp;") "&amp;A426)+COUNTIF(萨满祭司卡组!A:C,"# 2x ("&amp;K426&amp;") "&amp;A426)+COUNTIF(术士卡组!A:C,"# 2x ("&amp;K426&amp;") "&amp;A426)+COUNTIF(战士卡组!A:C,"# 2x ("&amp;K426&amp;") "&amp;A426)=0,COUNTIF(单卡排行!A:J,A426)=0),IF(AND(COUNTIF(德鲁伊卡组!A:C,"# 1x ("&amp;K426&amp;") "&amp;A426)+COUNTIF(猎人卡组!A:C,"# 1x ("&amp;K426&amp;") "&amp;A426)+COUNTIF(法师卡组!A:C,"# 1x ("&amp;K426&amp;") "&amp;A426)+COUNTIF(圣骑士卡组!A:C,"# 1x ("&amp;K426&amp;") "&amp;A426)+COUNTIF(牧师卡组!A:C,"# 1x ("&amp;K426&amp;") "&amp;A426)+COUNTIF(潜行者卡组!A:C,"# 1x ("&amp;K426&amp;") "&amp;A426)+COUNTIF(萨满祭司卡组!A:C,"# 1x ("&amp;K426&amp;") "&amp;A426)+COUNTIF(术士卡组!A:C,"# 1x ("&amp;K426&amp;") "&amp;A426)+COUNTIF(战士卡组!A:C,"# 1x ("&amp;K426&amp;") "&amp;A426)=0,COUNTIF(单卡排行!A:J,A426&amp;"★")=0),"",1),2)</f>
        <v/>
      </c>
      <c r="E426" s="53" t="str">
        <f>IF(收藏进度!E426="","",收藏进度!E426)</f>
        <v>地精大战侏儒</v>
      </c>
      <c r="F426" s="53" t="str">
        <f>IF(收藏进度!F426="","",收藏进度!F426)</f>
        <v/>
      </c>
      <c r="G426" s="53" t="str">
        <f>IF(收藏进度!G426="","",收藏进度!G426)</f>
        <v>猎人</v>
      </c>
      <c r="H426" s="53" t="str">
        <f>IF(收藏进度!H426="","",收藏进度!H426)</f>
        <v>稀有</v>
      </c>
      <c r="I426" s="53" t="str">
        <f>IF(收藏进度!I426="","",收藏进度!I426)</f>
        <v>随从</v>
      </c>
      <c r="J426" s="53" t="str">
        <f>IF(收藏进度!J426="","",收藏进度!J426)</f>
        <v>机械</v>
      </c>
      <c r="K426" s="53">
        <f>IF(收藏进度!K426="","",收藏进度!K426)</f>
        <v>3</v>
      </c>
      <c r="L426" s="53">
        <f>IF(收藏进度!L426="","",收藏进度!L426)</f>
        <v>3</v>
      </c>
      <c r="M426" s="53">
        <f>IF(收藏进度!M426="","",收藏进度!M426)</f>
        <v>3</v>
      </c>
      <c r="N426" s="54" t="str">
        <f>IF(收藏进度!N426="","",收藏进度!N426)</f>
        <v>战吼：使你的其他机械获得+2攻击力。</v>
      </c>
    </row>
    <row r="427" spans="1:14" x14ac:dyDescent="0.15">
      <c r="A427" s="52" t="str">
        <f>IF(收藏进度!A427="","",收藏进度!A427)</f>
        <v>眼镜蛇射击</v>
      </c>
      <c r="B427" s="52">
        <f>IF(收藏进度!B427="","",收藏进度!B427)</f>
        <v>2</v>
      </c>
      <c r="C427" s="52" t="str">
        <f t="shared" si="6"/>
        <v/>
      </c>
      <c r="D427" s="52" t="str">
        <f>IF(AND(COUNTIF(德鲁伊卡组!A:C,"# 2x ("&amp;K427&amp;") "&amp;A427)+COUNTIF(猎人卡组!A:C,"# 2x ("&amp;K427&amp;") "&amp;A427)+COUNTIF(法师卡组!A:C,"# 2x ("&amp;K427&amp;") "&amp;A427)+COUNTIF(圣骑士卡组!A:C,"# 2x ("&amp;K427&amp;") "&amp;A427)+COUNTIF(牧师卡组!A:C,"# 2x ("&amp;K427&amp;") "&amp;A427)+COUNTIF(潜行者卡组!A:C,"# 2x ("&amp;K427&amp;") "&amp;A427)+COUNTIF(萨满祭司卡组!A:C,"# 2x ("&amp;K427&amp;") "&amp;A427)+COUNTIF(术士卡组!A:C,"# 2x ("&amp;K427&amp;") "&amp;A427)+COUNTIF(战士卡组!A:C,"# 2x ("&amp;K427&amp;") "&amp;A427)=0,COUNTIF(单卡排行!A:J,A427)=0),IF(AND(COUNTIF(德鲁伊卡组!A:C,"# 1x ("&amp;K427&amp;") "&amp;A427)+COUNTIF(猎人卡组!A:C,"# 1x ("&amp;K427&amp;") "&amp;A427)+COUNTIF(法师卡组!A:C,"# 1x ("&amp;K427&amp;") "&amp;A427)+COUNTIF(圣骑士卡组!A:C,"# 1x ("&amp;K427&amp;") "&amp;A427)+COUNTIF(牧师卡组!A:C,"# 1x ("&amp;K427&amp;") "&amp;A427)+COUNTIF(潜行者卡组!A:C,"# 1x ("&amp;K427&amp;") "&amp;A427)+COUNTIF(萨满祭司卡组!A:C,"# 1x ("&amp;K427&amp;") "&amp;A427)+COUNTIF(术士卡组!A:C,"# 1x ("&amp;K427&amp;") "&amp;A427)+COUNTIF(战士卡组!A:C,"# 1x ("&amp;K427&amp;") "&amp;A427)=0,COUNTIF(单卡排行!A:J,A427&amp;"★")=0),"",1),2)</f>
        <v/>
      </c>
      <c r="E427" s="53" t="str">
        <f>IF(收藏进度!E427="","",收藏进度!E427)</f>
        <v>地精大战侏儒</v>
      </c>
      <c r="F427" s="53" t="str">
        <f>IF(收藏进度!F427="","",收藏进度!F427)</f>
        <v/>
      </c>
      <c r="G427" s="53" t="str">
        <f>IF(收藏进度!G427="","",收藏进度!G427)</f>
        <v>猎人</v>
      </c>
      <c r="H427" s="53" t="str">
        <f>IF(收藏进度!H427="","",收藏进度!H427)</f>
        <v>普通</v>
      </c>
      <c r="I427" s="53" t="str">
        <f>IF(收藏进度!I427="","",收藏进度!I427)</f>
        <v>法术</v>
      </c>
      <c r="J427" s="53" t="str">
        <f>IF(收藏进度!J427="","",收藏进度!J427)</f>
        <v/>
      </c>
      <c r="K427" s="53">
        <f>IF(收藏进度!K427="","",收藏进度!K427)</f>
        <v>5</v>
      </c>
      <c r="L427" s="53">
        <f>IF(收藏进度!L427="","",收藏进度!L427)</f>
        <v>0</v>
      </c>
      <c r="M427" s="53">
        <f>IF(收藏进度!M427="","",收藏进度!M427)</f>
        <v>0</v>
      </c>
      <c r="N427" s="54" t="str">
        <f>IF(收藏进度!N427="","",收藏进度!N427)</f>
        <v>对一个随从和敌方英雄造成3点伤害。</v>
      </c>
    </row>
    <row r="428" spans="1:14" x14ac:dyDescent="0.15">
      <c r="A428" s="52" t="str">
        <f>IF(收藏进度!A428="","",收藏进度!A428)</f>
        <v>百兽之王</v>
      </c>
      <c r="B428" s="52">
        <f>IF(收藏进度!B428="","",收藏进度!B428)</f>
        <v>2</v>
      </c>
      <c r="C428" s="52" t="str">
        <f t="shared" si="6"/>
        <v/>
      </c>
      <c r="D428" s="52" t="str">
        <f>IF(AND(COUNTIF(德鲁伊卡组!A:C,"# 2x ("&amp;K428&amp;") "&amp;A428)+COUNTIF(猎人卡组!A:C,"# 2x ("&amp;K428&amp;") "&amp;A428)+COUNTIF(法师卡组!A:C,"# 2x ("&amp;K428&amp;") "&amp;A428)+COUNTIF(圣骑士卡组!A:C,"# 2x ("&amp;K428&amp;") "&amp;A428)+COUNTIF(牧师卡组!A:C,"# 2x ("&amp;K428&amp;") "&amp;A428)+COUNTIF(潜行者卡组!A:C,"# 2x ("&amp;K428&amp;") "&amp;A428)+COUNTIF(萨满祭司卡组!A:C,"# 2x ("&amp;K428&amp;") "&amp;A428)+COUNTIF(术士卡组!A:C,"# 2x ("&amp;K428&amp;") "&amp;A428)+COUNTIF(战士卡组!A:C,"# 2x ("&amp;K428&amp;") "&amp;A428)=0,COUNTIF(单卡排行!A:J,A428)=0),IF(AND(COUNTIF(德鲁伊卡组!A:C,"# 1x ("&amp;K428&amp;") "&amp;A428)+COUNTIF(猎人卡组!A:C,"# 1x ("&amp;K428&amp;") "&amp;A428)+COUNTIF(法师卡组!A:C,"# 1x ("&amp;K428&amp;") "&amp;A428)+COUNTIF(圣骑士卡组!A:C,"# 1x ("&amp;K428&amp;") "&amp;A428)+COUNTIF(牧师卡组!A:C,"# 1x ("&amp;K428&amp;") "&amp;A428)+COUNTIF(潜行者卡组!A:C,"# 1x ("&amp;K428&amp;") "&amp;A428)+COUNTIF(萨满祭司卡组!A:C,"# 1x ("&amp;K428&amp;") "&amp;A428)+COUNTIF(术士卡组!A:C,"# 1x ("&amp;K428&amp;") "&amp;A428)+COUNTIF(战士卡组!A:C,"# 1x ("&amp;K428&amp;") "&amp;A428)=0,COUNTIF(单卡排行!A:J,A428&amp;"★")=0),"",1),2)</f>
        <v/>
      </c>
      <c r="E428" s="53" t="str">
        <f>IF(收藏进度!E428="","",收藏进度!E428)</f>
        <v>地精大战侏儒</v>
      </c>
      <c r="F428" s="53" t="str">
        <f>IF(收藏进度!F428="","",收藏进度!F428)</f>
        <v/>
      </c>
      <c r="G428" s="53" t="str">
        <f>IF(收藏进度!G428="","",收藏进度!G428)</f>
        <v>猎人</v>
      </c>
      <c r="H428" s="53" t="str">
        <f>IF(收藏进度!H428="","",收藏进度!H428)</f>
        <v>稀有</v>
      </c>
      <c r="I428" s="53" t="str">
        <f>IF(收藏进度!I428="","",收藏进度!I428)</f>
        <v>随从</v>
      </c>
      <c r="J428" s="53" t="str">
        <f>IF(收藏进度!J428="","",收藏进度!J428)</f>
        <v>野兽</v>
      </c>
      <c r="K428" s="53">
        <f>IF(收藏进度!K428="","",收藏进度!K428)</f>
        <v>5</v>
      </c>
      <c r="L428" s="53">
        <f>IF(收藏进度!L428="","",收藏进度!L428)</f>
        <v>2</v>
      </c>
      <c r="M428" s="53">
        <f>IF(收藏进度!M428="","",收藏进度!M428)</f>
        <v>6</v>
      </c>
      <c r="N428" s="54" t="str">
        <f>IF(收藏进度!N428="","",收藏进度!N428)</f>
        <v>嘲讽，战吼：你每控制一只其他野兽，便获得+1攻击力。</v>
      </c>
    </row>
    <row r="429" spans="1:14" x14ac:dyDescent="0.15">
      <c r="A429" s="52" t="str">
        <f>IF(收藏进度!A429="","",收藏进度!A429)</f>
        <v>加兹瑞拉</v>
      </c>
      <c r="B429" s="52">
        <f>IF(收藏进度!B429="","",收藏进度!B429)</f>
        <v>0</v>
      </c>
      <c r="C429" s="52" t="str">
        <f t="shared" si="6"/>
        <v/>
      </c>
      <c r="D429" s="52" t="str">
        <f>IF(AND(COUNTIF(德鲁伊卡组!A:C,"# 2x ("&amp;K429&amp;") "&amp;A429)+COUNTIF(猎人卡组!A:C,"# 2x ("&amp;K429&amp;") "&amp;A429)+COUNTIF(法师卡组!A:C,"# 2x ("&amp;K429&amp;") "&amp;A429)+COUNTIF(圣骑士卡组!A:C,"# 2x ("&amp;K429&amp;") "&amp;A429)+COUNTIF(牧师卡组!A:C,"# 2x ("&amp;K429&amp;") "&amp;A429)+COUNTIF(潜行者卡组!A:C,"# 2x ("&amp;K429&amp;") "&amp;A429)+COUNTIF(萨满祭司卡组!A:C,"# 2x ("&amp;K429&amp;") "&amp;A429)+COUNTIF(术士卡组!A:C,"# 2x ("&amp;K429&amp;") "&amp;A429)+COUNTIF(战士卡组!A:C,"# 2x ("&amp;K429&amp;") "&amp;A429)=0,COUNTIF(单卡排行!A:J,A429)=0),IF(AND(COUNTIF(德鲁伊卡组!A:C,"# 1x ("&amp;K429&amp;") "&amp;A429)+COUNTIF(猎人卡组!A:C,"# 1x ("&amp;K429&amp;") "&amp;A429)+COUNTIF(法师卡组!A:C,"# 1x ("&amp;K429&amp;") "&amp;A429)+COUNTIF(圣骑士卡组!A:C,"# 1x ("&amp;K429&amp;") "&amp;A429)+COUNTIF(牧师卡组!A:C,"# 1x ("&amp;K429&amp;") "&amp;A429)+COUNTIF(潜行者卡组!A:C,"# 1x ("&amp;K429&amp;") "&amp;A429)+COUNTIF(萨满祭司卡组!A:C,"# 1x ("&amp;K429&amp;") "&amp;A429)+COUNTIF(术士卡组!A:C,"# 1x ("&amp;K429&amp;") "&amp;A429)+COUNTIF(战士卡组!A:C,"# 1x ("&amp;K429&amp;") "&amp;A429)=0,COUNTIF(单卡排行!A:J,A429&amp;"★")=0),"",1),2)</f>
        <v/>
      </c>
      <c r="E429" s="53" t="str">
        <f>IF(收藏进度!E429="","",收藏进度!E429)</f>
        <v>地精大战侏儒</v>
      </c>
      <c r="F429" s="53" t="str">
        <f>IF(收藏进度!F429="","",收藏进度!F429)</f>
        <v/>
      </c>
      <c r="G429" s="53" t="str">
        <f>IF(收藏进度!G429="","",收藏进度!G429)</f>
        <v>猎人</v>
      </c>
      <c r="H429" s="53" t="str">
        <f>IF(收藏进度!H429="","",收藏进度!H429)</f>
        <v>传说</v>
      </c>
      <c r="I429" s="53" t="str">
        <f>IF(收藏进度!I429="","",收藏进度!I429)</f>
        <v>随从</v>
      </c>
      <c r="J429" s="53" t="str">
        <f>IF(收藏进度!J429="","",收藏进度!J429)</f>
        <v>野兽</v>
      </c>
      <c r="K429" s="53">
        <f>IF(收藏进度!K429="","",收藏进度!K429)</f>
        <v>7</v>
      </c>
      <c r="L429" s="53">
        <f>IF(收藏进度!L429="","",收藏进度!L429)</f>
        <v>6</v>
      </c>
      <c r="M429" s="53">
        <f>IF(收藏进度!M429="","",收藏进度!M429)</f>
        <v>9</v>
      </c>
      <c r="N429" s="54" t="str">
        <f>IF(收藏进度!N429="","",收藏进度!N429)</f>
        <v>每当该随从受到伤害，便获得攻击力
翻倍。</v>
      </c>
    </row>
    <row r="430" spans="1:14" x14ac:dyDescent="0.15">
      <c r="A430" s="52" t="str">
        <f>IF(收藏进度!A430="","",收藏进度!A430)</f>
        <v>烈焰轰击</v>
      </c>
      <c r="B430" s="52">
        <f>IF(收藏进度!B430="","",收藏进度!B430)</f>
        <v>2</v>
      </c>
      <c r="C430" s="52" t="str">
        <f t="shared" si="6"/>
        <v/>
      </c>
      <c r="D430" s="52" t="str">
        <f>IF(AND(COUNTIF(德鲁伊卡组!A:C,"# 2x ("&amp;K430&amp;") "&amp;A430)+COUNTIF(猎人卡组!A:C,"# 2x ("&amp;K430&amp;") "&amp;A430)+COUNTIF(法师卡组!A:C,"# 2x ("&amp;K430&amp;") "&amp;A430)+COUNTIF(圣骑士卡组!A:C,"# 2x ("&amp;K430&amp;") "&amp;A430)+COUNTIF(牧师卡组!A:C,"# 2x ("&amp;K430&amp;") "&amp;A430)+COUNTIF(潜行者卡组!A:C,"# 2x ("&amp;K430&amp;") "&amp;A430)+COUNTIF(萨满祭司卡组!A:C,"# 2x ("&amp;K430&amp;") "&amp;A430)+COUNTIF(术士卡组!A:C,"# 2x ("&amp;K430&amp;") "&amp;A430)+COUNTIF(战士卡组!A:C,"# 2x ("&amp;K430&amp;") "&amp;A430)=0,COUNTIF(单卡排行!A:J,A430)=0),IF(AND(COUNTIF(德鲁伊卡组!A:C,"# 1x ("&amp;K430&amp;") "&amp;A430)+COUNTIF(猎人卡组!A:C,"# 1x ("&amp;K430&amp;") "&amp;A430)+COUNTIF(法师卡组!A:C,"# 1x ("&amp;K430&amp;") "&amp;A430)+COUNTIF(圣骑士卡组!A:C,"# 1x ("&amp;K430&amp;") "&amp;A430)+COUNTIF(牧师卡组!A:C,"# 1x ("&amp;K430&amp;") "&amp;A430)+COUNTIF(潜行者卡组!A:C,"# 1x ("&amp;K430&amp;") "&amp;A430)+COUNTIF(萨满祭司卡组!A:C,"# 1x ("&amp;K430&amp;") "&amp;A430)+COUNTIF(术士卡组!A:C,"# 1x ("&amp;K430&amp;") "&amp;A430)+COUNTIF(战士卡组!A:C,"# 1x ("&amp;K430&amp;") "&amp;A430)=0,COUNTIF(单卡排行!A:J,A430&amp;"★")=0),"",1),2)</f>
        <v/>
      </c>
      <c r="E430" s="53" t="str">
        <f>IF(收藏进度!E430="","",收藏进度!E430)</f>
        <v>地精大战侏儒</v>
      </c>
      <c r="F430" s="53" t="str">
        <f>IF(收藏进度!F430="","",收藏进度!F430)</f>
        <v/>
      </c>
      <c r="G430" s="53" t="str">
        <f>IF(收藏进度!G430="","",收藏进度!G430)</f>
        <v>法师</v>
      </c>
      <c r="H430" s="53" t="str">
        <f>IF(收藏进度!H430="","",收藏进度!H430)</f>
        <v>普通</v>
      </c>
      <c r="I430" s="53" t="str">
        <f>IF(收藏进度!I430="","",收藏进度!I430)</f>
        <v>法术</v>
      </c>
      <c r="J430" s="53" t="str">
        <f>IF(收藏进度!J430="","",收藏进度!J430)</f>
        <v/>
      </c>
      <c r="K430" s="53">
        <f>IF(收藏进度!K430="","",收藏进度!K430)</f>
        <v>2</v>
      </c>
      <c r="L430" s="53">
        <f>IF(收藏进度!L430="","",收藏进度!L430)</f>
        <v>0</v>
      </c>
      <c r="M430" s="53">
        <f>IF(收藏进度!M430="","",收藏进度!M430)</f>
        <v>0</v>
      </c>
      <c r="N430" s="54" t="str">
        <f>IF(收藏进度!N430="","",收藏进度!N430)</f>
        <v>对一个随机敌方随从造成
4 点伤害。</v>
      </c>
    </row>
    <row r="431" spans="1:14" x14ac:dyDescent="0.15">
      <c r="A431" s="52" t="str">
        <f>IF(收藏进度!A431="","",收藏进度!A431)</f>
        <v>碎雪机器人</v>
      </c>
      <c r="B431" s="52">
        <f>IF(收藏进度!B431="","",收藏进度!B431)</f>
        <v>2</v>
      </c>
      <c r="C431" s="52" t="str">
        <f t="shared" si="6"/>
        <v/>
      </c>
      <c r="D431" s="52" t="str">
        <f>IF(AND(COUNTIF(德鲁伊卡组!A:C,"# 2x ("&amp;K431&amp;") "&amp;A431)+COUNTIF(猎人卡组!A:C,"# 2x ("&amp;K431&amp;") "&amp;A431)+COUNTIF(法师卡组!A:C,"# 2x ("&amp;K431&amp;") "&amp;A431)+COUNTIF(圣骑士卡组!A:C,"# 2x ("&amp;K431&amp;") "&amp;A431)+COUNTIF(牧师卡组!A:C,"# 2x ("&amp;K431&amp;") "&amp;A431)+COUNTIF(潜行者卡组!A:C,"# 2x ("&amp;K431&amp;") "&amp;A431)+COUNTIF(萨满祭司卡组!A:C,"# 2x ("&amp;K431&amp;") "&amp;A431)+COUNTIF(术士卡组!A:C,"# 2x ("&amp;K431&amp;") "&amp;A431)+COUNTIF(战士卡组!A:C,"# 2x ("&amp;K431&amp;") "&amp;A431)=0,COUNTIF(单卡排行!A:J,A431)=0),IF(AND(COUNTIF(德鲁伊卡组!A:C,"# 1x ("&amp;K431&amp;") "&amp;A431)+COUNTIF(猎人卡组!A:C,"# 1x ("&amp;K431&amp;") "&amp;A431)+COUNTIF(法师卡组!A:C,"# 1x ("&amp;K431&amp;") "&amp;A431)+COUNTIF(圣骑士卡组!A:C,"# 1x ("&amp;K431&amp;") "&amp;A431)+COUNTIF(牧师卡组!A:C,"# 1x ("&amp;K431&amp;") "&amp;A431)+COUNTIF(潜行者卡组!A:C,"# 1x ("&amp;K431&amp;") "&amp;A431)+COUNTIF(萨满祭司卡组!A:C,"# 1x ("&amp;K431&amp;") "&amp;A431)+COUNTIF(术士卡组!A:C,"# 1x ("&amp;K431&amp;") "&amp;A431)+COUNTIF(战士卡组!A:C,"# 1x ("&amp;K431&amp;") "&amp;A431)=0,COUNTIF(单卡排行!A:J,A431&amp;"★")=0),"",1),2)</f>
        <v/>
      </c>
      <c r="E431" s="53" t="str">
        <f>IF(收藏进度!E431="","",收藏进度!E431)</f>
        <v>地精大战侏儒</v>
      </c>
      <c r="F431" s="53" t="str">
        <f>IF(收藏进度!F431="","",收藏进度!F431)</f>
        <v/>
      </c>
      <c r="G431" s="53" t="str">
        <f>IF(收藏进度!G431="","",收藏进度!G431)</f>
        <v>法师</v>
      </c>
      <c r="H431" s="53" t="str">
        <f>IF(收藏进度!H431="","",收藏进度!H431)</f>
        <v>普通</v>
      </c>
      <c r="I431" s="53" t="str">
        <f>IF(收藏进度!I431="","",收藏进度!I431)</f>
        <v>随从</v>
      </c>
      <c r="J431" s="53" t="str">
        <f>IF(收藏进度!J431="","",收藏进度!J431)</f>
        <v>机械</v>
      </c>
      <c r="K431" s="53">
        <f>IF(收藏进度!K431="","",收藏进度!K431)</f>
        <v>2</v>
      </c>
      <c r="L431" s="53">
        <f>IF(收藏进度!L431="","",收藏进度!L431)</f>
        <v>2</v>
      </c>
      <c r="M431" s="53">
        <f>IF(收藏进度!M431="","",收藏进度!M431)</f>
        <v>3</v>
      </c>
      <c r="N431" s="54" t="str">
        <f>IF(收藏进度!N431="","",收藏进度!N431)</f>
        <v>冻结任何受到该随从伤害的角色。</v>
      </c>
    </row>
    <row r="432" spans="1:14" x14ac:dyDescent="0.15">
      <c r="A432" s="52" t="str">
        <f>IF(收藏进度!A432="","",收藏进度!A432)</f>
        <v>不稳定的传送门</v>
      </c>
      <c r="B432" s="52">
        <f>IF(收藏进度!B432="","",收藏进度!B432)</f>
        <v>2</v>
      </c>
      <c r="C432" s="52" t="str">
        <f t="shared" si="6"/>
        <v/>
      </c>
      <c r="D432" s="52" t="str">
        <f>IF(AND(COUNTIF(德鲁伊卡组!A:C,"# 2x ("&amp;K432&amp;") "&amp;A432)+COUNTIF(猎人卡组!A:C,"# 2x ("&amp;K432&amp;") "&amp;A432)+COUNTIF(法师卡组!A:C,"# 2x ("&amp;K432&amp;") "&amp;A432)+COUNTIF(圣骑士卡组!A:C,"# 2x ("&amp;K432&amp;") "&amp;A432)+COUNTIF(牧师卡组!A:C,"# 2x ("&amp;K432&amp;") "&amp;A432)+COUNTIF(潜行者卡组!A:C,"# 2x ("&amp;K432&amp;") "&amp;A432)+COUNTIF(萨满祭司卡组!A:C,"# 2x ("&amp;K432&amp;") "&amp;A432)+COUNTIF(术士卡组!A:C,"# 2x ("&amp;K432&amp;") "&amp;A432)+COUNTIF(战士卡组!A:C,"# 2x ("&amp;K432&amp;") "&amp;A432)=0,COUNTIF(单卡排行!A:J,A432)=0),IF(AND(COUNTIF(德鲁伊卡组!A:C,"# 1x ("&amp;K432&amp;") "&amp;A432)+COUNTIF(猎人卡组!A:C,"# 1x ("&amp;K432&amp;") "&amp;A432)+COUNTIF(法师卡组!A:C,"# 1x ("&amp;K432&amp;") "&amp;A432)+COUNTIF(圣骑士卡组!A:C,"# 1x ("&amp;K432&amp;") "&amp;A432)+COUNTIF(牧师卡组!A:C,"# 1x ("&amp;K432&amp;") "&amp;A432)+COUNTIF(潜行者卡组!A:C,"# 1x ("&amp;K432&amp;") "&amp;A432)+COUNTIF(萨满祭司卡组!A:C,"# 1x ("&amp;K432&amp;") "&amp;A432)+COUNTIF(术士卡组!A:C,"# 1x ("&amp;K432&amp;") "&amp;A432)+COUNTIF(战士卡组!A:C,"# 1x ("&amp;K432&amp;") "&amp;A432)=0,COUNTIF(单卡排行!A:J,A432&amp;"★")=0),"",1),2)</f>
        <v/>
      </c>
      <c r="E432" s="53" t="str">
        <f>IF(收藏进度!E432="","",收藏进度!E432)</f>
        <v>地精大战侏儒</v>
      </c>
      <c r="F432" s="53" t="str">
        <f>IF(收藏进度!F432="","",收藏进度!F432)</f>
        <v/>
      </c>
      <c r="G432" s="53" t="str">
        <f>IF(收藏进度!G432="","",收藏进度!G432)</f>
        <v>法师</v>
      </c>
      <c r="H432" s="53" t="str">
        <f>IF(收藏进度!H432="","",收藏进度!H432)</f>
        <v>稀有</v>
      </c>
      <c r="I432" s="53" t="str">
        <f>IF(收藏进度!I432="","",收藏进度!I432)</f>
        <v>法术</v>
      </c>
      <c r="J432" s="53" t="str">
        <f>IF(收藏进度!J432="","",收藏进度!J432)</f>
        <v/>
      </c>
      <c r="K432" s="53">
        <f>IF(收藏进度!K432="","",收藏进度!K432)</f>
        <v>2</v>
      </c>
      <c r="L432" s="53">
        <f>IF(收藏进度!L432="","",收藏进度!L432)</f>
        <v>0</v>
      </c>
      <c r="M432" s="53">
        <f>IF(收藏进度!M432="","",收藏进度!M432)</f>
        <v>0</v>
      </c>
      <c r="N432" s="54" t="str">
        <f>IF(收藏进度!N432="","",收藏进度!N432)</f>
        <v>将一张随机随从牌置入你的手牌。该随从的法力值消耗减少（3）点。</v>
      </c>
    </row>
    <row r="433" spans="1:14" x14ac:dyDescent="0.15">
      <c r="A433" s="52" t="str">
        <f>IF(收藏进度!A433="","",收藏进度!A433)</f>
        <v>煤烟喷吐装置</v>
      </c>
      <c r="B433" s="52">
        <f>IF(收藏进度!B433="","",收藏进度!B433)</f>
        <v>1</v>
      </c>
      <c r="C433" s="52" t="str">
        <f t="shared" si="6"/>
        <v/>
      </c>
      <c r="D433" s="52" t="str">
        <f>IF(AND(COUNTIF(德鲁伊卡组!A:C,"# 2x ("&amp;K433&amp;") "&amp;A433)+COUNTIF(猎人卡组!A:C,"# 2x ("&amp;K433&amp;") "&amp;A433)+COUNTIF(法师卡组!A:C,"# 2x ("&amp;K433&amp;") "&amp;A433)+COUNTIF(圣骑士卡组!A:C,"# 2x ("&amp;K433&amp;") "&amp;A433)+COUNTIF(牧师卡组!A:C,"# 2x ("&amp;K433&amp;") "&amp;A433)+COUNTIF(潜行者卡组!A:C,"# 2x ("&amp;K433&amp;") "&amp;A433)+COUNTIF(萨满祭司卡组!A:C,"# 2x ("&amp;K433&amp;") "&amp;A433)+COUNTIF(术士卡组!A:C,"# 2x ("&amp;K433&amp;") "&amp;A433)+COUNTIF(战士卡组!A:C,"# 2x ("&amp;K433&amp;") "&amp;A433)=0,COUNTIF(单卡排行!A:J,A433)=0),IF(AND(COUNTIF(德鲁伊卡组!A:C,"# 1x ("&amp;K433&amp;") "&amp;A433)+COUNTIF(猎人卡组!A:C,"# 1x ("&amp;K433&amp;") "&amp;A433)+COUNTIF(法师卡组!A:C,"# 1x ("&amp;K433&amp;") "&amp;A433)+COUNTIF(圣骑士卡组!A:C,"# 1x ("&amp;K433&amp;") "&amp;A433)+COUNTIF(牧师卡组!A:C,"# 1x ("&amp;K433&amp;") "&amp;A433)+COUNTIF(潜行者卡组!A:C,"# 1x ("&amp;K433&amp;") "&amp;A433)+COUNTIF(萨满祭司卡组!A:C,"# 1x ("&amp;K433&amp;") "&amp;A433)+COUNTIF(术士卡组!A:C,"# 1x ("&amp;K433&amp;") "&amp;A433)+COUNTIF(战士卡组!A:C,"# 1x ("&amp;K433&amp;") "&amp;A433)=0,COUNTIF(单卡排行!A:J,A433&amp;"★")=0),"",1),2)</f>
        <v/>
      </c>
      <c r="E433" s="53" t="str">
        <f>IF(收藏进度!E433="","",收藏进度!E433)</f>
        <v>地精大战侏儒</v>
      </c>
      <c r="F433" s="53" t="str">
        <f>IF(收藏进度!F433="","",收藏进度!F433)</f>
        <v/>
      </c>
      <c r="G433" s="53" t="str">
        <f>IF(收藏进度!G433="","",收藏进度!G433)</f>
        <v>法师</v>
      </c>
      <c r="H433" s="53" t="str">
        <f>IF(收藏进度!H433="","",收藏进度!H433)</f>
        <v>稀有</v>
      </c>
      <c r="I433" s="53" t="str">
        <f>IF(收藏进度!I433="","",收藏进度!I433)</f>
        <v>随从</v>
      </c>
      <c r="J433" s="53" t="str">
        <f>IF(收藏进度!J433="","",收藏进度!J433)</f>
        <v>机械</v>
      </c>
      <c r="K433" s="53">
        <f>IF(收藏进度!K433="","",收藏进度!K433)</f>
        <v>3</v>
      </c>
      <c r="L433" s="53">
        <f>IF(收藏进度!L433="","",收藏进度!L433)</f>
        <v>3</v>
      </c>
      <c r="M433" s="53">
        <f>IF(收藏进度!M433="","",收藏进度!M433)</f>
        <v>3</v>
      </c>
      <c r="N433" s="54" t="str">
        <f>IF(收藏进度!N433="","",收藏进度!N433)</f>
        <v>法术伤害+1</v>
      </c>
    </row>
    <row r="434" spans="1:14" x14ac:dyDescent="0.15">
      <c r="A434" s="52" t="str">
        <f>IF(收藏进度!A434="","",收藏进度!A434)</f>
        <v>地精炎术师</v>
      </c>
      <c r="B434" s="52">
        <f>IF(收藏进度!B434="","",收藏进度!B434)</f>
        <v>2</v>
      </c>
      <c r="C434" s="52" t="str">
        <f t="shared" si="6"/>
        <v/>
      </c>
      <c r="D434" s="52" t="str">
        <f>IF(AND(COUNTIF(德鲁伊卡组!A:C,"# 2x ("&amp;K434&amp;") "&amp;A434)+COUNTIF(猎人卡组!A:C,"# 2x ("&amp;K434&amp;") "&amp;A434)+COUNTIF(法师卡组!A:C,"# 2x ("&amp;K434&amp;") "&amp;A434)+COUNTIF(圣骑士卡组!A:C,"# 2x ("&amp;K434&amp;") "&amp;A434)+COUNTIF(牧师卡组!A:C,"# 2x ("&amp;K434&amp;") "&amp;A434)+COUNTIF(潜行者卡组!A:C,"# 2x ("&amp;K434&amp;") "&amp;A434)+COUNTIF(萨满祭司卡组!A:C,"# 2x ("&amp;K434&amp;") "&amp;A434)+COUNTIF(术士卡组!A:C,"# 2x ("&amp;K434&amp;") "&amp;A434)+COUNTIF(战士卡组!A:C,"# 2x ("&amp;K434&amp;") "&amp;A434)=0,COUNTIF(单卡排行!A:J,A434)=0),IF(AND(COUNTIF(德鲁伊卡组!A:C,"# 1x ("&amp;K434&amp;") "&amp;A434)+COUNTIF(猎人卡组!A:C,"# 1x ("&amp;K434&amp;") "&amp;A434)+COUNTIF(法师卡组!A:C,"# 1x ("&amp;K434&amp;") "&amp;A434)+COUNTIF(圣骑士卡组!A:C,"# 1x ("&amp;K434&amp;") "&amp;A434)+COUNTIF(牧师卡组!A:C,"# 1x ("&amp;K434&amp;") "&amp;A434)+COUNTIF(潜行者卡组!A:C,"# 1x ("&amp;K434&amp;") "&amp;A434)+COUNTIF(萨满祭司卡组!A:C,"# 1x ("&amp;K434&amp;") "&amp;A434)+COUNTIF(术士卡组!A:C,"# 1x ("&amp;K434&amp;") "&amp;A434)+COUNTIF(战士卡组!A:C,"# 1x ("&amp;K434&amp;") "&amp;A434)=0,COUNTIF(单卡排行!A:J,A434&amp;"★")=0),"",1),2)</f>
        <v/>
      </c>
      <c r="E434" s="53" t="str">
        <f>IF(收藏进度!E434="","",收藏进度!E434)</f>
        <v>地精大战侏儒</v>
      </c>
      <c r="F434" s="53" t="str">
        <f>IF(收藏进度!F434="","",收藏进度!F434)</f>
        <v/>
      </c>
      <c r="G434" s="53" t="str">
        <f>IF(收藏进度!G434="","",收藏进度!G434)</f>
        <v>法师</v>
      </c>
      <c r="H434" s="53" t="str">
        <f>IF(收藏进度!H434="","",收藏进度!H434)</f>
        <v>稀有</v>
      </c>
      <c r="I434" s="53" t="str">
        <f>IF(收藏进度!I434="","",收藏进度!I434)</f>
        <v>随从</v>
      </c>
      <c r="J434" s="53" t="str">
        <f>IF(收藏进度!J434="","",收藏进度!J434)</f>
        <v/>
      </c>
      <c r="K434" s="53">
        <f>IF(收藏进度!K434="","",收藏进度!K434)</f>
        <v>4</v>
      </c>
      <c r="L434" s="53">
        <f>IF(收藏进度!L434="","",收藏进度!L434)</f>
        <v>5</v>
      </c>
      <c r="M434" s="53">
        <f>IF(收藏进度!M434="","",收藏进度!M434)</f>
        <v>4</v>
      </c>
      <c r="N434" s="54" t="str">
        <f>IF(收藏进度!N434="","",收藏进度!N434)</f>
        <v>战吼：如果你控制任何机械，则造成4点伤害，随机分配到所有敌人身上。</v>
      </c>
    </row>
    <row r="435" spans="1:14" x14ac:dyDescent="0.15">
      <c r="A435" s="52" t="str">
        <f>IF(收藏进度!A435="","",收藏进度!A435)</f>
        <v>麦迪文的残影</v>
      </c>
      <c r="B435" s="52">
        <f>IF(收藏进度!B435="","",收藏进度!B435)</f>
        <v>0</v>
      </c>
      <c r="C435" s="52" t="str">
        <f t="shared" si="6"/>
        <v/>
      </c>
      <c r="D435" s="52" t="str">
        <f>IF(AND(COUNTIF(德鲁伊卡组!A:C,"# 2x ("&amp;K435&amp;") "&amp;A435)+COUNTIF(猎人卡组!A:C,"# 2x ("&amp;K435&amp;") "&amp;A435)+COUNTIF(法师卡组!A:C,"# 2x ("&amp;K435&amp;") "&amp;A435)+COUNTIF(圣骑士卡组!A:C,"# 2x ("&amp;K435&amp;") "&amp;A435)+COUNTIF(牧师卡组!A:C,"# 2x ("&amp;K435&amp;") "&amp;A435)+COUNTIF(潜行者卡组!A:C,"# 2x ("&amp;K435&amp;") "&amp;A435)+COUNTIF(萨满祭司卡组!A:C,"# 2x ("&amp;K435&amp;") "&amp;A435)+COUNTIF(术士卡组!A:C,"# 2x ("&amp;K435&amp;") "&amp;A435)+COUNTIF(战士卡组!A:C,"# 2x ("&amp;K435&amp;") "&amp;A435)=0,COUNTIF(单卡排行!A:J,A435)=0),IF(AND(COUNTIF(德鲁伊卡组!A:C,"# 1x ("&amp;K435&amp;") "&amp;A435)+COUNTIF(猎人卡组!A:C,"# 1x ("&amp;K435&amp;") "&amp;A435)+COUNTIF(法师卡组!A:C,"# 1x ("&amp;K435&amp;") "&amp;A435)+COUNTIF(圣骑士卡组!A:C,"# 1x ("&amp;K435&amp;") "&amp;A435)+COUNTIF(牧师卡组!A:C,"# 1x ("&amp;K435&amp;") "&amp;A435)+COUNTIF(潜行者卡组!A:C,"# 1x ("&amp;K435&amp;") "&amp;A435)+COUNTIF(萨满祭司卡组!A:C,"# 1x ("&amp;K435&amp;") "&amp;A435)+COUNTIF(术士卡组!A:C,"# 1x ("&amp;K435&amp;") "&amp;A435)+COUNTIF(战士卡组!A:C,"# 1x ("&amp;K435&amp;") "&amp;A435)=0,COUNTIF(单卡排行!A:J,A435&amp;"★")=0),"",1),2)</f>
        <v/>
      </c>
      <c r="E435" s="53" t="str">
        <f>IF(收藏进度!E435="","",收藏进度!E435)</f>
        <v>地精大战侏儒</v>
      </c>
      <c r="F435" s="53" t="str">
        <f>IF(收藏进度!F435="","",收藏进度!F435)</f>
        <v/>
      </c>
      <c r="G435" s="53" t="str">
        <f>IF(收藏进度!G435="","",收藏进度!G435)</f>
        <v>法师</v>
      </c>
      <c r="H435" s="53" t="str">
        <f>IF(收藏进度!H435="","",收藏进度!H435)</f>
        <v>史诗</v>
      </c>
      <c r="I435" s="53" t="str">
        <f>IF(收藏进度!I435="","",收藏进度!I435)</f>
        <v>法术</v>
      </c>
      <c r="J435" s="53" t="str">
        <f>IF(收藏进度!J435="","",收藏进度!J435)</f>
        <v/>
      </c>
      <c r="K435" s="53">
        <f>IF(收藏进度!K435="","",收藏进度!K435)</f>
        <v>4</v>
      </c>
      <c r="L435" s="53">
        <f>IF(收藏进度!L435="","",收藏进度!L435)</f>
        <v>0</v>
      </c>
      <c r="M435" s="53">
        <f>IF(收藏进度!M435="","",收藏进度!M435)</f>
        <v>0</v>
      </c>
      <c r="N435" s="54" t="str">
        <f>IF(收藏进度!N435="","",收藏进度!N435)</f>
        <v>复制你的所有随从，并将其置入你的手牌。</v>
      </c>
    </row>
    <row r="436" spans="1:14" x14ac:dyDescent="0.15">
      <c r="A436" s="52" t="str">
        <f>IF(收藏进度!A436="","",收藏进度!A436)</f>
        <v>小个子扰咒师</v>
      </c>
      <c r="B436" s="52">
        <f>IF(收藏进度!B436="","",收藏进度!B436)</f>
        <v>0</v>
      </c>
      <c r="C436" s="52" t="str">
        <f t="shared" si="6"/>
        <v/>
      </c>
      <c r="D436" s="52" t="str">
        <f>IF(AND(COUNTIF(德鲁伊卡组!A:C,"# 2x ("&amp;K436&amp;") "&amp;A436)+COUNTIF(猎人卡组!A:C,"# 2x ("&amp;K436&amp;") "&amp;A436)+COUNTIF(法师卡组!A:C,"# 2x ("&amp;K436&amp;") "&amp;A436)+COUNTIF(圣骑士卡组!A:C,"# 2x ("&amp;K436&amp;") "&amp;A436)+COUNTIF(牧师卡组!A:C,"# 2x ("&amp;K436&amp;") "&amp;A436)+COUNTIF(潜行者卡组!A:C,"# 2x ("&amp;K436&amp;") "&amp;A436)+COUNTIF(萨满祭司卡组!A:C,"# 2x ("&amp;K436&amp;") "&amp;A436)+COUNTIF(术士卡组!A:C,"# 2x ("&amp;K436&amp;") "&amp;A436)+COUNTIF(战士卡组!A:C,"# 2x ("&amp;K436&amp;") "&amp;A436)=0,COUNTIF(单卡排行!A:J,A436)=0),IF(AND(COUNTIF(德鲁伊卡组!A:C,"# 1x ("&amp;K436&amp;") "&amp;A436)+COUNTIF(猎人卡组!A:C,"# 1x ("&amp;K436&amp;") "&amp;A436)+COUNTIF(法师卡组!A:C,"# 1x ("&amp;K436&amp;") "&amp;A436)+COUNTIF(圣骑士卡组!A:C,"# 1x ("&amp;K436&amp;") "&amp;A436)+COUNTIF(牧师卡组!A:C,"# 1x ("&amp;K436&amp;") "&amp;A436)+COUNTIF(潜行者卡组!A:C,"# 1x ("&amp;K436&amp;") "&amp;A436)+COUNTIF(萨满祭司卡组!A:C,"# 1x ("&amp;K436&amp;") "&amp;A436)+COUNTIF(术士卡组!A:C,"# 1x ("&amp;K436&amp;") "&amp;A436)+COUNTIF(战士卡组!A:C,"# 1x ("&amp;K436&amp;") "&amp;A436)=0,COUNTIF(单卡排行!A:J,A436&amp;"★")=0),"",1),2)</f>
        <v/>
      </c>
      <c r="E436" s="53" t="str">
        <f>IF(收藏进度!E436="","",收藏进度!E436)</f>
        <v>地精大战侏儒</v>
      </c>
      <c r="F436" s="53" t="str">
        <f>IF(收藏进度!F436="","",收藏进度!F436)</f>
        <v/>
      </c>
      <c r="G436" s="53" t="str">
        <f>IF(收藏进度!G436="","",收藏进度!G436)</f>
        <v>法师</v>
      </c>
      <c r="H436" s="53" t="str">
        <f>IF(收藏进度!H436="","",收藏进度!H436)</f>
        <v>史诗</v>
      </c>
      <c r="I436" s="53" t="str">
        <f>IF(收藏进度!I436="","",收藏进度!I436)</f>
        <v>随从</v>
      </c>
      <c r="J436" s="53" t="str">
        <f>IF(收藏进度!J436="","",收藏进度!J436)</f>
        <v/>
      </c>
      <c r="K436" s="53">
        <f>IF(收藏进度!K436="","",收藏进度!K436)</f>
        <v>4</v>
      </c>
      <c r="L436" s="53">
        <f>IF(收藏进度!L436="","",收藏进度!L436)</f>
        <v>2</v>
      </c>
      <c r="M436" s="53">
        <f>IF(收藏进度!M436="","",收藏进度!M436)</f>
        <v>5</v>
      </c>
      <c r="N436" s="54" t="str">
        <f>IF(收藏进度!N436="","",收藏进度!N436)</f>
        <v>相邻的随从
无法成为法术或英雄技能的目标。</v>
      </c>
    </row>
    <row r="437" spans="1:14" x14ac:dyDescent="0.15">
      <c r="A437" s="52" t="str">
        <f>IF(收藏进度!A437="","",收藏进度!A437)</f>
        <v>烈焰巨兽</v>
      </c>
      <c r="B437" s="52">
        <f>IF(收藏进度!B437="","",收藏进度!B437)</f>
        <v>0</v>
      </c>
      <c r="C437" s="52" t="str">
        <f t="shared" si="6"/>
        <v/>
      </c>
      <c r="D437" s="52" t="str">
        <f>IF(AND(COUNTIF(德鲁伊卡组!A:C,"# 2x ("&amp;K437&amp;") "&amp;A437)+COUNTIF(猎人卡组!A:C,"# 2x ("&amp;K437&amp;") "&amp;A437)+COUNTIF(法师卡组!A:C,"# 2x ("&amp;K437&amp;") "&amp;A437)+COUNTIF(圣骑士卡组!A:C,"# 2x ("&amp;K437&amp;") "&amp;A437)+COUNTIF(牧师卡组!A:C,"# 2x ("&amp;K437&amp;") "&amp;A437)+COUNTIF(潜行者卡组!A:C,"# 2x ("&amp;K437&amp;") "&amp;A437)+COUNTIF(萨满祭司卡组!A:C,"# 2x ("&amp;K437&amp;") "&amp;A437)+COUNTIF(术士卡组!A:C,"# 2x ("&amp;K437&amp;") "&amp;A437)+COUNTIF(战士卡组!A:C,"# 2x ("&amp;K437&amp;") "&amp;A437)=0,COUNTIF(单卡排行!A:J,A437)=0),IF(AND(COUNTIF(德鲁伊卡组!A:C,"# 1x ("&amp;K437&amp;") "&amp;A437)+COUNTIF(猎人卡组!A:C,"# 1x ("&amp;K437&amp;") "&amp;A437)+COUNTIF(法师卡组!A:C,"# 1x ("&amp;K437&amp;") "&amp;A437)+COUNTIF(圣骑士卡组!A:C,"# 1x ("&amp;K437&amp;") "&amp;A437)+COUNTIF(牧师卡组!A:C,"# 1x ("&amp;K437&amp;") "&amp;A437)+COUNTIF(潜行者卡组!A:C,"# 1x ("&amp;K437&amp;") "&amp;A437)+COUNTIF(萨满祭司卡组!A:C,"# 1x ("&amp;K437&amp;") "&amp;A437)+COUNTIF(术士卡组!A:C,"# 1x ("&amp;K437&amp;") "&amp;A437)+COUNTIF(战士卡组!A:C,"# 1x ("&amp;K437&amp;") "&amp;A437)=0,COUNTIF(单卡排行!A:J,A437&amp;"★")=0),"",1),2)</f>
        <v/>
      </c>
      <c r="E437" s="53" t="str">
        <f>IF(收藏进度!E437="","",收藏进度!E437)</f>
        <v>地精大战侏儒</v>
      </c>
      <c r="F437" s="53" t="str">
        <f>IF(收藏进度!F437="","",收藏进度!F437)</f>
        <v/>
      </c>
      <c r="G437" s="53" t="str">
        <f>IF(收藏进度!G437="","",收藏进度!G437)</f>
        <v>法师</v>
      </c>
      <c r="H437" s="53" t="str">
        <f>IF(收藏进度!H437="","",收藏进度!H437)</f>
        <v>传说</v>
      </c>
      <c r="I437" s="53" t="str">
        <f>IF(收藏进度!I437="","",收藏进度!I437)</f>
        <v>随从</v>
      </c>
      <c r="J437" s="53" t="str">
        <f>IF(收藏进度!J437="","",收藏进度!J437)</f>
        <v>机械</v>
      </c>
      <c r="K437" s="53">
        <f>IF(收藏进度!K437="","",收藏进度!K437)</f>
        <v>7</v>
      </c>
      <c r="L437" s="53">
        <f>IF(收藏进度!L437="","",收藏进度!L437)</f>
        <v>7</v>
      </c>
      <c r="M437" s="53">
        <f>IF(收藏进度!M437="","",收藏进度!M437)</f>
        <v>7</v>
      </c>
      <c r="N437" s="54" t="str">
        <f>IF(收藏进度!N437="","",收藏进度!N437)</f>
        <v>当你抽到该牌时，对所有角色造成
2点伤害。</v>
      </c>
    </row>
    <row r="438" spans="1:14" x14ac:dyDescent="0.15">
      <c r="A438" s="52" t="str">
        <f>IF(收藏进度!A438="","",收藏进度!A438)</f>
        <v>光明圣印</v>
      </c>
      <c r="B438" s="52">
        <f>IF(收藏进度!B438="","",收藏进度!B438)</f>
        <v>1</v>
      </c>
      <c r="C438" s="52" t="str">
        <f t="shared" si="6"/>
        <v/>
      </c>
      <c r="D438" s="52" t="str">
        <f>IF(AND(COUNTIF(德鲁伊卡组!A:C,"# 2x ("&amp;K438&amp;") "&amp;A438)+COUNTIF(猎人卡组!A:C,"# 2x ("&amp;K438&amp;") "&amp;A438)+COUNTIF(法师卡组!A:C,"# 2x ("&amp;K438&amp;") "&amp;A438)+COUNTIF(圣骑士卡组!A:C,"# 2x ("&amp;K438&amp;") "&amp;A438)+COUNTIF(牧师卡组!A:C,"# 2x ("&amp;K438&amp;") "&amp;A438)+COUNTIF(潜行者卡组!A:C,"# 2x ("&amp;K438&amp;") "&amp;A438)+COUNTIF(萨满祭司卡组!A:C,"# 2x ("&amp;K438&amp;") "&amp;A438)+COUNTIF(术士卡组!A:C,"# 2x ("&amp;K438&amp;") "&amp;A438)+COUNTIF(战士卡组!A:C,"# 2x ("&amp;K438&amp;") "&amp;A438)=0,COUNTIF(单卡排行!A:J,A438)=0),IF(AND(COUNTIF(德鲁伊卡组!A:C,"# 1x ("&amp;K438&amp;") "&amp;A438)+COUNTIF(猎人卡组!A:C,"# 1x ("&amp;K438&amp;") "&amp;A438)+COUNTIF(法师卡组!A:C,"# 1x ("&amp;K438&amp;") "&amp;A438)+COUNTIF(圣骑士卡组!A:C,"# 1x ("&amp;K438&amp;") "&amp;A438)+COUNTIF(牧师卡组!A:C,"# 1x ("&amp;K438&amp;") "&amp;A438)+COUNTIF(潜行者卡组!A:C,"# 1x ("&amp;K438&amp;") "&amp;A438)+COUNTIF(萨满祭司卡组!A:C,"# 1x ("&amp;K438&amp;") "&amp;A438)+COUNTIF(术士卡组!A:C,"# 1x ("&amp;K438&amp;") "&amp;A438)+COUNTIF(战士卡组!A:C,"# 1x ("&amp;K438&amp;") "&amp;A438)=0,COUNTIF(单卡排行!A:J,A438&amp;"★")=0),"",1),2)</f>
        <v/>
      </c>
      <c r="E438" s="53" t="str">
        <f>IF(收藏进度!E438="","",收藏进度!E438)</f>
        <v>地精大战侏儒</v>
      </c>
      <c r="F438" s="53" t="str">
        <f>IF(收藏进度!F438="","",收藏进度!F438)</f>
        <v/>
      </c>
      <c r="G438" s="53" t="str">
        <f>IF(收藏进度!G438="","",收藏进度!G438)</f>
        <v>圣骑士</v>
      </c>
      <c r="H438" s="53" t="str">
        <f>IF(收藏进度!H438="","",收藏进度!H438)</f>
        <v>普通</v>
      </c>
      <c r="I438" s="53" t="str">
        <f>IF(收藏进度!I438="","",收藏进度!I438)</f>
        <v>法术</v>
      </c>
      <c r="J438" s="53" t="str">
        <f>IF(收藏进度!J438="","",收藏进度!J438)</f>
        <v/>
      </c>
      <c r="K438" s="53">
        <f>IF(收藏进度!K438="","",收藏进度!K438)</f>
        <v>2</v>
      </c>
      <c r="L438" s="53">
        <f>IF(收藏进度!L438="","",收藏进度!L438)</f>
        <v>0</v>
      </c>
      <c r="M438" s="53">
        <f>IF(收藏进度!M438="","",收藏进度!M438)</f>
        <v>0</v>
      </c>
      <c r="N438" s="54" t="str">
        <f>IF(收藏进度!N438="","",收藏进度!N438)</f>
        <v>为你的英雄恢复#4点生命值，并在本回合中
获得+2攻击力。</v>
      </c>
    </row>
    <row r="439" spans="1:14" x14ac:dyDescent="0.15">
      <c r="A439" s="52" t="str">
        <f>IF(收藏进度!A439="","",收藏进度!A439)</f>
        <v>护盾机器人</v>
      </c>
      <c r="B439" s="52">
        <f>IF(收藏进度!B439="","",收藏进度!B439)</f>
        <v>2</v>
      </c>
      <c r="C439" s="52" t="str">
        <f t="shared" si="6"/>
        <v/>
      </c>
      <c r="D439" s="52">
        <f>IF(AND(COUNTIF(德鲁伊卡组!A:C,"# 2x ("&amp;K439&amp;") "&amp;A439)+COUNTIF(猎人卡组!A:C,"# 2x ("&amp;K439&amp;") "&amp;A439)+COUNTIF(法师卡组!A:C,"# 2x ("&amp;K439&amp;") "&amp;A439)+COUNTIF(圣骑士卡组!A:C,"# 2x ("&amp;K439&amp;") "&amp;A439)+COUNTIF(牧师卡组!A:C,"# 2x ("&amp;K439&amp;") "&amp;A439)+COUNTIF(潜行者卡组!A:C,"# 2x ("&amp;K439&amp;") "&amp;A439)+COUNTIF(萨满祭司卡组!A:C,"# 2x ("&amp;K439&amp;") "&amp;A439)+COUNTIF(术士卡组!A:C,"# 2x ("&amp;K439&amp;") "&amp;A439)+COUNTIF(战士卡组!A:C,"# 2x ("&amp;K439&amp;") "&amp;A439)=0,COUNTIF(单卡排行!A:J,A439)=0),IF(AND(COUNTIF(德鲁伊卡组!A:C,"# 1x ("&amp;K439&amp;") "&amp;A439)+COUNTIF(猎人卡组!A:C,"# 1x ("&amp;K439&amp;") "&amp;A439)+COUNTIF(法师卡组!A:C,"# 1x ("&amp;K439&amp;") "&amp;A439)+COUNTIF(圣骑士卡组!A:C,"# 1x ("&amp;K439&amp;") "&amp;A439)+COUNTIF(牧师卡组!A:C,"# 1x ("&amp;K439&amp;") "&amp;A439)+COUNTIF(潜行者卡组!A:C,"# 1x ("&amp;K439&amp;") "&amp;A439)+COUNTIF(萨满祭司卡组!A:C,"# 1x ("&amp;K439&amp;") "&amp;A439)+COUNTIF(术士卡组!A:C,"# 1x ("&amp;K439&amp;") "&amp;A439)+COUNTIF(战士卡组!A:C,"# 1x ("&amp;K439&amp;") "&amp;A439)=0,COUNTIF(单卡排行!A:J,A439&amp;"★")=0),"",1),2)</f>
        <v>2</v>
      </c>
      <c r="E439" s="53" t="str">
        <f>IF(收藏进度!E439="","",收藏进度!E439)</f>
        <v>地精大战侏儒</v>
      </c>
      <c r="F439" s="53" t="str">
        <f>IF(收藏进度!F439="","",收藏进度!F439)</f>
        <v/>
      </c>
      <c r="G439" s="53" t="str">
        <f>IF(收藏进度!G439="","",收藏进度!G439)</f>
        <v>圣骑士</v>
      </c>
      <c r="H439" s="53" t="str">
        <f>IF(收藏进度!H439="","",收藏进度!H439)</f>
        <v>普通</v>
      </c>
      <c r="I439" s="53" t="str">
        <f>IF(收藏进度!I439="","",收藏进度!I439)</f>
        <v>随从</v>
      </c>
      <c r="J439" s="53" t="str">
        <f>IF(收藏进度!J439="","",收藏进度!J439)</f>
        <v>机械</v>
      </c>
      <c r="K439" s="53">
        <f>IF(收藏进度!K439="","",收藏进度!K439)</f>
        <v>2</v>
      </c>
      <c r="L439" s="53">
        <f>IF(收藏进度!L439="","",收藏进度!L439)</f>
        <v>2</v>
      </c>
      <c r="M439" s="53">
        <f>IF(收藏进度!M439="","",收藏进度!M439)</f>
        <v>2</v>
      </c>
      <c r="N439" s="54" t="str">
        <f>IF(收藏进度!N439="","",收藏进度!N439)</f>
        <v>圣盾</v>
      </c>
    </row>
    <row r="440" spans="1:14" x14ac:dyDescent="0.15">
      <c r="A440" s="52" t="str">
        <f>IF(收藏进度!A440="","",收藏进度!A440)</f>
        <v>血色净化者</v>
      </c>
      <c r="B440" s="52">
        <f>IF(收藏进度!B440="","",收藏进度!B440)</f>
        <v>1</v>
      </c>
      <c r="C440" s="52" t="str">
        <f t="shared" si="6"/>
        <v/>
      </c>
      <c r="D440" s="52" t="str">
        <f>IF(AND(COUNTIF(德鲁伊卡组!A:C,"# 2x ("&amp;K440&amp;") "&amp;A440)+COUNTIF(猎人卡组!A:C,"# 2x ("&amp;K440&amp;") "&amp;A440)+COUNTIF(法师卡组!A:C,"# 2x ("&amp;K440&amp;") "&amp;A440)+COUNTIF(圣骑士卡组!A:C,"# 2x ("&amp;K440&amp;") "&amp;A440)+COUNTIF(牧师卡组!A:C,"# 2x ("&amp;K440&amp;") "&amp;A440)+COUNTIF(潜行者卡组!A:C,"# 2x ("&amp;K440&amp;") "&amp;A440)+COUNTIF(萨满祭司卡组!A:C,"# 2x ("&amp;K440&amp;") "&amp;A440)+COUNTIF(术士卡组!A:C,"# 2x ("&amp;K440&amp;") "&amp;A440)+COUNTIF(战士卡组!A:C,"# 2x ("&amp;K440&amp;") "&amp;A440)=0,COUNTIF(单卡排行!A:J,A440)=0),IF(AND(COUNTIF(德鲁伊卡组!A:C,"# 1x ("&amp;K440&amp;") "&amp;A440)+COUNTIF(猎人卡组!A:C,"# 1x ("&amp;K440&amp;") "&amp;A440)+COUNTIF(法师卡组!A:C,"# 1x ("&amp;K440&amp;") "&amp;A440)+COUNTIF(圣骑士卡组!A:C,"# 1x ("&amp;K440&amp;") "&amp;A440)+COUNTIF(牧师卡组!A:C,"# 1x ("&amp;K440&amp;") "&amp;A440)+COUNTIF(潜行者卡组!A:C,"# 1x ("&amp;K440&amp;") "&amp;A440)+COUNTIF(萨满祭司卡组!A:C,"# 1x ("&amp;K440&amp;") "&amp;A440)+COUNTIF(术士卡组!A:C,"# 1x ("&amp;K440&amp;") "&amp;A440)+COUNTIF(战士卡组!A:C,"# 1x ("&amp;K440&amp;") "&amp;A440)=0,COUNTIF(单卡排行!A:J,A440&amp;"★")=0),"",1),2)</f>
        <v/>
      </c>
      <c r="E440" s="53" t="str">
        <f>IF(收藏进度!E440="","",收藏进度!E440)</f>
        <v>地精大战侏儒</v>
      </c>
      <c r="F440" s="53" t="str">
        <f>IF(收藏进度!F440="","",收藏进度!F440)</f>
        <v/>
      </c>
      <c r="G440" s="53" t="str">
        <f>IF(收藏进度!G440="","",收藏进度!G440)</f>
        <v>圣骑士</v>
      </c>
      <c r="H440" s="53" t="str">
        <f>IF(收藏进度!H440="","",收藏进度!H440)</f>
        <v>稀有</v>
      </c>
      <c r="I440" s="53" t="str">
        <f>IF(收藏进度!I440="","",收藏进度!I440)</f>
        <v>随从</v>
      </c>
      <c r="J440" s="53" t="str">
        <f>IF(收藏进度!J440="","",收藏进度!J440)</f>
        <v/>
      </c>
      <c r="K440" s="53">
        <f>IF(收藏进度!K440="","",收藏进度!K440)</f>
        <v>3</v>
      </c>
      <c r="L440" s="53">
        <f>IF(收藏进度!L440="","",收藏进度!L440)</f>
        <v>4</v>
      </c>
      <c r="M440" s="53">
        <f>IF(收藏进度!M440="","",收藏进度!M440)</f>
        <v>3</v>
      </c>
      <c r="N440" s="54" t="str">
        <f>IF(收藏进度!N440="","",收藏进度!N440)</f>
        <v>战吼：
对所有具有亡语的随从造成2点伤害。</v>
      </c>
    </row>
    <row r="441" spans="1:14" x14ac:dyDescent="0.15">
      <c r="A441" s="52" t="str">
        <f>IF(收藏进度!A441="","",收藏进度!A441)</f>
        <v>作战动员</v>
      </c>
      <c r="B441" s="52">
        <f>IF(收藏进度!B441="","",收藏进度!B441)</f>
        <v>2</v>
      </c>
      <c r="C441" s="52" t="str">
        <f t="shared" si="6"/>
        <v/>
      </c>
      <c r="D441" s="52">
        <f>IF(AND(COUNTIF(德鲁伊卡组!A:C,"# 2x ("&amp;K441&amp;") "&amp;A441)+COUNTIF(猎人卡组!A:C,"# 2x ("&amp;K441&amp;") "&amp;A441)+COUNTIF(法师卡组!A:C,"# 2x ("&amp;K441&amp;") "&amp;A441)+COUNTIF(圣骑士卡组!A:C,"# 2x ("&amp;K441&amp;") "&amp;A441)+COUNTIF(牧师卡组!A:C,"# 2x ("&amp;K441&amp;") "&amp;A441)+COUNTIF(潜行者卡组!A:C,"# 2x ("&amp;K441&amp;") "&amp;A441)+COUNTIF(萨满祭司卡组!A:C,"# 2x ("&amp;K441&amp;") "&amp;A441)+COUNTIF(术士卡组!A:C,"# 2x ("&amp;K441&amp;") "&amp;A441)+COUNTIF(战士卡组!A:C,"# 2x ("&amp;K441&amp;") "&amp;A441)=0,COUNTIF(单卡排行!A:J,A441)=0),IF(AND(COUNTIF(德鲁伊卡组!A:C,"# 1x ("&amp;K441&amp;") "&amp;A441)+COUNTIF(猎人卡组!A:C,"# 1x ("&amp;K441&amp;") "&amp;A441)+COUNTIF(法师卡组!A:C,"# 1x ("&amp;K441&amp;") "&amp;A441)+COUNTIF(圣骑士卡组!A:C,"# 1x ("&amp;K441&amp;") "&amp;A441)+COUNTIF(牧师卡组!A:C,"# 1x ("&amp;K441&amp;") "&amp;A441)+COUNTIF(潜行者卡组!A:C,"# 1x ("&amp;K441&amp;") "&amp;A441)+COUNTIF(萨满祭司卡组!A:C,"# 1x ("&amp;K441&amp;") "&amp;A441)+COUNTIF(术士卡组!A:C,"# 1x ("&amp;K441&amp;") "&amp;A441)+COUNTIF(战士卡组!A:C,"# 1x ("&amp;K441&amp;") "&amp;A441)=0,COUNTIF(单卡排行!A:J,A441&amp;"★")=0),"",1),2)</f>
        <v>2</v>
      </c>
      <c r="E441" s="53" t="str">
        <f>IF(收藏进度!E441="","",收藏进度!E441)</f>
        <v>地精大战侏儒</v>
      </c>
      <c r="F441" s="53" t="str">
        <f>IF(收藏进度!F441="","",收藏进度!F441)</f>
        <v/>
      </c>
      <c r="G441" s="53" t="str">
        <f>IF(收藏进度!G441="","",收藏进度!G441)</f>
        <v>圣骑士</v>
      </c>
      <c r="H441" s="53" t="str">
        <f>IF(收藏进度!H441="","",收藏进度!H441)</f>
        <v>稀有</v>
      </c>
      <c r="I441" s="53" t="str">
        <f>IF(收藏进度!I441="","",收藏进度!I441)</f>
        <v>法术</v>
      </c>
      <c r="J441" s="53" t="str">
        <f>IF(收藏进度!J441="","",收藏进度!J441)</f>
        <v/>
      </c>
      <c r="K441" s="53">
        <f>IF(收藏进度!K441="","",收藏进度!K441)</f>
        <v>3</v>
      </c>
      <c r="L441" s="53">
        <f>IF(收藏进度!L441="","",收藏进度!L441)</f>
        <v>0</v>
      </c>
      <c r="M441" s="53">
        <f>IF(收藏进度!M441="","",收藏进度!M441)</f>
        <v>0</v>
      </c>
      <c r="N441" s="54" t="str">
        <f>IF(收藏进度!N441="","",收藏进度!N441)</f>
        <v>召唤三个1/1的白银之手新兵，装备一把1/4的武器。</v>
      </c>
    </row>
    <row r="442" spans="1:14" x14ac:dyDescent="0.15">
      <c r="A442" s="52" t="str">
        <f>IF(收藏进度!A442="","",收藏进度!A442)</f>
        <v>齿轮光锤</v>
      </c>
      <c r="B442" s="52">
        <f>IF(收藏进度!B442="","",收藏进度!B442)</f>
        <v>1</v>
      </c>
      <c r="C442" s="52" t="str">
        <f t="shared" si="6"/>
        <v/>
      </c>
      <c r="D442" s="52" t="str">
        <f>IF(AND(COUNTIF(德鲁伊卡组!A:C,"# 2x ("&amp;K442&amp;") "&amp;A442)+COUNTIF(猎人卡组!A:C,"# 2x ("&amp;K442&amp;") "&amp;A442)+COUNTIF(法师卡组!A:C,"# 2x ("&amp;K442&amp;") "&amp;A442)+COUNTIF(圣骑士卡组!A:C,"# 2x ("&amp;K442&amp;") "&amp;A442)+COUNTIF(牧师卡组!A:C,"# 2x ("&amp;K442&amp;") "&amp;A442)+COUNTIF(潜行者卡组!A:C,"# 2x ("&amp;K442&amp;") "&amp;A442)+COUNTIF(萨满祭司卡组!A:C,"# 2x ("&amp;K442&amp;") "&amp;A442)+COUNTIF(术士卡组!A:C,"# 2x ("&amp;K442&amp;") "&amp;A442)+COUNTIF(战士卡组!A:C,"# 2x ("&amp;K442&amp;") "&amp;A442)=0,COUNTIF(单卡排行!A:J,A442)=0),IF(AND(COUNTIF(德鲁伊卡组!A:C,"# 1x ("&amp;K442&amp;") "&amp;A442)+COUNTIF(猎人卡组!A:C,"# 1x ("&amp;K442&amp;") "&amp;A442)+COUNTIF(法师卡组!A:C,"# 1x ("&amp;K442&amp;") "&amp;A442)+COUNTIF(圣骑士卡组!A:C,"# 1x ("&amp;K442&amp;") "&amp;A442)+COUNTIF(牧师卡组!A:C,"# 1x ("&amp;K442&amp;") "&amp;A442)+COUNTIF(潜行者卡组!A:C,"# 1x ("&amp;K442&amp;") "&amp;A442)+COUNTIF(萨满祭司卡组!A:C,"# 1x ("&amp;K442&amp;") "&amp;A442)+COUNTIF(术士卡组!A:C,"# 1x ("&amp;K442&amp;") "&amp;A442)+COUNTIF(战士卡组!A:C,"# 1x ("&amp;K442&amp;") "&amp;A442)=0,COUNTIF(单卡排行!A:J,A442&amp;"★")=0),"",1),2)</f>
        <v/>
      </c>
      <c r="E442" s="53" t="str">
        <f>IF(收藏进度!E442="","",收藏进度!E442)</f>
        <v>地精大战侏儒</v>
      </c>
      <c r="F442" s="53" t="str">
        <f>IF(收藏进度!F442="","",收藏进度!F442)</f>
        <v/>
      </c>
      <c r="G442" s="53" t="str">
        <f>IF(收藏进度!G442="","",收藏进度!G442)</f>
        <v>圣骑士</v>
      </c>
      <c r="H442" s="53" t="str">
        <f>IF(收藏进度!H442="","",收藏进度!H442)</f>
        <v>史诗</v>
      </c>
      <c r="I442" s="53" t="str">
        <f>IF(收藏进度!I442="","",收藏进度!I442)</f>
        <v>武器</v>
      </c>
      <c r="J442" s="53" t="str">
        <f>IF(收藏进度!J442="","",收藏进度!J442)</f>
        <v/>
      </c>
      <c r="K442" s="53">
        <f>IF(收藏进度!K442="","",收藏进度!K442)</f>
        <v>3</v>
      </c>
      <c r="L442" s="53">
        <f>IF(收藏进度!L442="","",收藏进度!L442)</f>
        <v>2</v>
      </c>
      <c r="M442" s="53">
        <f>IF(收藏进度!M442="","",收藏进度!M442)</f>
        <v>0</v>
      </c>
      <c r="N442" s="54" t="str">
        <f>IF(收藏进度!N442="","",收藏进度!N442)</f>
        <v>战吼：使一个随机友方随从获得圣盾和嘲讽。</v>
      </c>
    </row>
    <row r="443" spans="1:14" x14ac:dyDescent="0.15">
      <c r="A443" s="52" t="str">
        <f>IF(收藏进度!A443="","",收藏进度!A443)</f>
        <v>钴制卫士</v>
      </c>
      <c r="B443" s="52">
        <f>IF(收藏进度!B443="","",收藏进度!B443)</f>
        <v>2</v>
      </c>
      <c r="C443" s="52" t="str">
        <f t="shared" si="6"/>
        <v/>
      </c>
      <c r="D443" s="52" t="str">
        <f>IF(AND(COUNTIF(德鲁伊卡组!A:C,"# 2x ("&amp;K443&amp;") "&amp;A443)+COUNTIF(猎人卡组!A:C,"# 2x ("&amp;K443&amp;") "&amp;A443)+COUNTIF(法师卡组!A:C,"# 2x ("&amp;K443&amp;") "&amp;A443)+COUNTIF(圣骑士卡组!A:C,"# 2x ("&amp;K443&amp;") "&amp;A443)+COUNTIF(牧师卡组!A:C,"# 2x ("&amp;K443&amp;") "&amp;A443)+COUNTIF(潜行者卡组!A:C,"# 2x ("&amp;K443&amp;") "&amp;A443)+COUNTIF(萨满祭司卡组!A:C,"# 2x ("&amp;K443&amp;") "&amp;A443)+COUNTIF(术士卡组!A:C,"# 2x ("&amp;K443&amp;") "&amp;A443)+COUNTIF(战士卡组!A:C,"# 2x ("&amp;K443&amp;") "&amp;A443)=0,COUNTIF(单卡排行!A:J,A443)=0),IF(AND(COUNTIF(德鲁伊卡组!A:C,"# 1x ("&amp;K443&amp;") "&amp;A443)+COUNTIF(猎人卡组!A:C,"# 1x ("&amp;K443&amp;") "&amp;A443)+COUNTIF(法师卡组!A:C,"# 1x ("&amp;K443&amp;") "&amp;A443)+COUNTIF(圣骑士卡组!A:C,"# 1x ("&amp;K443&amp;") "&amp;A443)+COUNTIF(牧师卡组!A:C,"# 1x ("&amp;K443&amp;") "&amp;A443)+COUNTIF(潜行者卡组!A:C,"# 1x ("&amp;K443&amp;") "&amp;A443)+COUNTIF(萨满祭司卡组!A:C,"# 1x ("&amp;K443&amp;") "&amp;A443)+COUNTIF(术士卡组!A:C,"# 1x ("&amp;K443&amp;") "&amp;A443)+COUNTIF(战士卡组!A:C,"# 1x ("&amp;K443&amp;") "&amp;A443)=0,COUNTIF(单卡排行!A:J,A443&amp;"★")=0),"",1),2)</f>
        <v/>
      </c>
      <c r="E443" s="53" t="str">
        <f>IF(收藏进度!E443="","",收藏进度!E443)</f>
        <v>地精大战侏儒</v>
      </c>
      <c r="F443" s="53" t="str">
        <f>IF(收藏进度!F443="","",收藏进度!F443)</f>
        <v/>
      </c>
      <c r="G443" s="53" t="str">
        <f>IF(收藏进度!G443="","",收藏进度!G443)</f>
        <v>圣骑士</v>
      </c>
      <c r="H443" s="53" t="str">
        <f>IF(收藏进度!H443="","",收藏进度!H443)</f>
        <v>稀有</v>
      </c>
      <c r="I443" s="53" t="str">
        <f>IF(收藏进度!I443="","",收藏进度!I443)</f>
        <v>随从</v>
      </c>
      <c r="J443" s="53" t="str">
        <f>IF(收藏进度!J443="","",收藏进度!J443)</f>
        <v>机械</v>
      </c>
      <c r="K443" s="53">
        <f>IF(收藏进度!K443="","",收藏进度!K443)</f>
        <v>5</v>
      </c>
      <c r="L443" s="53">
        <f>IF(收藏进度!L443="","",收藏进度!L443)</f>
        <v>6</v>
      </c>
      <c r="M443" s="53">
        <f>IF(收藏进度!M443="","",收藏进度!M443)</f>
        <v>3</v>
      </c>
      <c r="N443" s="54" t="str">
        <f>IF(收藏进度!N443="","",收藏进度!N443)</f>
        <v>每当你召唤一个机械，便获得圣盾。</v>
      </c>
    </row>
    <row r="444" spans="1:14" x14ac:dyDescent="0.15">
      <c r="A444" s="52" t="str">
        <f>IF(收藏进度!A444="","",收藏进度!A444)</f>
        <v>军需官</v>
      </c>
      <c r="B444" s="52">
        <f>IF(收藏进度!B444="","",收藏进度!B444)</f>
        <v>2</v>
      </c>
      <c r="C444" s="52" t="str">
        <f t="shared" si="6"/>
        <v/>
      </c>
      <c r="D444" s="52">
        <f>IF(AND(COUNTIF(德鲁伊卡组!A:C,"# 2x ("&amp;K444&amp;") "&amp;A444)+COUNTIF(猎人卡组!A:C,"# 2x ("&amp;K444&amp;") "&amp;A444)+COUNTIF(法师卡组!A:C,"# 2x ("&amp;K444&amp;") "&amp;A444)+COUNTIF(圣骑士卡组!A:C,"# 2x ("&amp;K444&amp;") "&amp;A444)+COUNTIF(牧师卡组!A:C,"# 2x ("&amp;K444&amp;") "&amp;A444)+COUNTIF(潜行者卡组!A:C,"# 2x ("&amp;K444&amp;") "&amp;A444)+COUNTIF(萨满祭司卡组!A:C,"# 2x ("&amp;K444&amp;") "&amp;A444)+COUNTIF(术士卡组!A:C,"# 2x ("&amp;K444&amp;") "&amp;A444)+COUNTIF(战士卡组!A:C,"# 2x ("&amp;K444&amp;") "&amp;A444)=0,COUNTIF(单卡排行!A:J,A444)=0),IF(AND(COUNTIF(德鲁伊卡组!A:C,"# 1x ("&amp;K444&amp;") "&amp;A444)+COUNTIF(猎人卡组!A:C,"# 1x ("&amp;K444&amp;") "&amp;A444)+COUNTIF(法师卡组!A:C,"# 1x ("&amp;K444&amp;") "&amp;A444)+COUNTIF(圣骑士卡组!A:C,"# 1x ("&amp;K444&amp;") "&amp;A444)+COUNTIF(牧师卡组!A:C,"# 1x ("&amp;K444&amp;") "&amp;A444)+COUNTIF(潜行者卡组!A:C,"# 1x ("&amp;K444&amp;") "&amp;A444)+COUNTIF(萨满祭司卡组!A:C,"# 1x ("&amp;K444&amp;") "&amp;A444)+COUNTIF(术士卡组!A:C,"# 1x ("&amp;K444&amp;") "&amp;A444)+COUNTIF(战士卡组!A:C,"# 1x ("&amp;K444&amp;") "&amp;A444)=0,COUNTIF(单卡排行!A:J,A444&amp;"★")=0),"",1),2)</f>
        <v>2</v>
      </c>
      <c r="E444" s="53" t="str">
        <f>IF(收藏进度!E444="","",收藏进度!E444)</f>
        <v>地精大战侏儒</v>
      </c>
      <c r="F444" s="53" t="str">
        <f>IF(收藏进度!F444="","",收藏进度!F444)</f>
        <v/>
      </c>
      <c r="G444" s="53" t="str">
        <f>IF(收藏进度!G444="","",收藏进度!G444)</f>
        <v>圣骑士</v>
      </c>
      <c r="H444" s="53" t="str">
        <f>IF(收藏进度!H444="","",收藏进度!H444)</f>
        <v>史诗</v>
      </c>
      <c r="I444" s="53" t="str">
        <f>IF(收藏进度!I444="","",收藏进度!I444)</f>
        <v>随从</v>
      </c>
      <c r="J444" s="53" t="str">
        <f>IF(收藏进度!J444="","",收藏进度!J444)</f>
        <v/>
      </c>
      <c r="K444" s="53">
        <f>IF(收藏进度!K444="","",收藏进度!K444)</f>
        <v>5</v>
      </c>
      <c r="L444" s="53">
        <f>IF(收藏进度!L444="","",收藏进度!L444)</f>
        <v>2</v>
      </c>
      <c r="M444" s="53">
        <f>IF(收藏进度!M444="","",收藏进度!M444)</f>
        <v>5</v>
      </c>
      <c r="N444" s="54" t="str">
        <f>IF(收藏进度!N444="","",收藏进度!N444)</f>
        <v>战吼：使你的白银之手新兵获得+2/+2。</v>
      </c>
    </row>
    <row r="445" spans="1:14" x14ac:dyDescent="0.15">
      <c r="A445" s="52" t="str">
        <f>IF(收藏进度!A445="","",收藏进度!A445)</f>
        <v>伯瓦尔·弗塔根</v>
      </c>
      <c r="B445" s="52">
        <f>IF(收藏进度!B445="","",收藏进度!B445)</f>
        <v>0</v>
      </c>
      <c r="C445" s="52" t="str">
        <f t="shared" si="6"/>
        <v/>
      </c>
      <c r="D445" s="52" t="str">
        <f>IF(AND(COUNTIF(德鲁伊卡组!A:C,"# 2x ("&amp;K445&amp;") "&amp;A445)+COUNTIF(猎人卡组!A:C,"# 2x ("&amp;K445&amp;") "&amp;A445)+COUNTIF(法师卡组!A:C,"# 2x ("&amp;K445&amp;") "&amp;A445)+COUNTIF(圣骑士卡组!A:C,"# 2x ("&amp;K445&amp;") "&amp;A445)+COUNTIF(牧师卡组!A:C,"# 2x ("&amp;K445&amp;") "&amp;A445)+COUNTIF(潜行者卡组!A:C,"# 2x ("&amp;K445&amp;") "&amp;A445)+COUNTIF(萨满祭司卡组!A:C,"# 2x ("&amp;K445&amp;") "&amp;A445)+COUNTIF(术士卡组!A:C,"# 2x ("&amp;K445&amp;") "&amp;A445)+COUNTIF(战士卡组!A:C,"# 2x ("&amp;K445&amp;") "&amp;A445)=0,COUNTIF(单卡排行!A:J,A445)=0),IF(AND(COUNTIF(德鲁伊卡组!A:C,"# 1x ("&amp;K445&amp;") "&amp;A445)+COUNTIF(猎人卡组!A:C,"# 1x ("&amp;K445&amp;") "&amp;A445)+COUNTIF(法师卡组!A:C,"# 1x ("&amp;K445&amp;") "&amp;A445)+COUNTIF(圣骑士卡组!A:C,"# 1x ("&amp;K445&amp;") "&amp;A445)+COUNTIF(牧师卡组!A:C,"# 1x ("&amp;K445&amp;") "&amp;A445)+COUNTIF(潜行者卡组!A:C,"# 1x ("&amp;K445&amp;") "&amp;A445)+COUNTIF(萨满祭司卡组!A:C,"# 1x ("&amp;K445&amp;") "&amp;A445)+COUNTIF(术士卡组!A:C,"# 1x ("&amp;K445&amp;") "&amp;A445)+COUNTIF(战士卡组!A:C,"# 1x ("&amp;K445&amp;") "&amp;A445)=0,COUNTIF(单卡排行!A:J,A445&amp;"★")=0),"",1),2)</f>
        <v/>
      </c>
      <c r="E445" s="53" t="str">
        <f>IF(收藏进度!E445="","",收藏进度!E445)</f>
        <v>地精大战侏儒</v>
      </c>
      <c r="F445" s="53" t="str">
        <f>IF(收藏进度!F445="","",收藏进度!F445)</f>
        <v/>
      </c>
      <c r="G445" s="53" t="str">
        <f>IF(收藏进度!G445="","",收藏进度!G445)</f>
        <v>圣骑士</v>
      </c>
      <c r="H445" s="53" t="str">
        <f>IF(收藏进度!H445="","",收藏进度!H445)</f>
        <v>传说</v>
      </c>
      <c r="I445" s="53" t="str">
        <f>IF(收藏进度!I445="","",收藏进度!I445)</f>
        <v>随从</v>
      </c>
      <c r="J445" s="53" t="str">
        <f>IF(收藏进度!J445="","",收藏进度!J445)</f>
        <v/>
      </c>
      <c r="K445" s="53">
        <f>IF(收藏进度!K445="","",收藏进度!K445)</f>
        <v>5</v>
      </c>
      <c r="L445" s="53">
        <f>IF(收藏进度!L445="","",收藏进度!L445)</f>
        <v>1</v>
      </c>
      <c r="M445" s="53">
        <f>IF(收藏进度!M445="","",收藏进度!M445)</f>
        <v>7</v>
      </c>
      <c r="N445" s="54" t="str">
        <f>IF(收藏进度!N445="","",收藏进度!N445)</f>
        <v>如果该牌在你的手牌中，每当一个友方随从死亡，便获得+1攻击力。</v>
      </c>
    </row>
    <row r="446" spans="1:14" x14ac:dyDescent="0.15">
      <c r="A446" s="52" t="str">
        <f>IF(收藏进度!A446="","",收藏进度!A446)</f>
        <v>纳鲁之光</v>
      </c>
      <c r="B446" s="52">
        <f>IF(收藏进度!B446="","",收藏进度!B446)</f>
        <v>1</v>
      </c>
      <c r="C446" s="52" t="str">
        <f t="shared" si="6"/>
        <v/>
      </c>
      <c r="D446" s="52" t="str">
        <f>IF(AND(COUNTIF(德鲁伊卡组!A:C,"# 2x ("&amp;K446&amp;") "&amp;A446)+COUNTIF(猎人卡组!A:C,"# 2x ("&amp;K446&amp;") "&amp;A446)+COUNTIF(法师卡组!A:C,"# 2x ("&amp;K446&amp;") "&amp;A446)+COUNTIF(圣骑士卡组!A:C,"# 2x ("&amp;K446&amp;") "&amp;A446)+COUNTIF(牧师卡组!A:C,"# 2x ("&amp;K446&amp;") "&amp;A446)+COUNTIF(潜行者卡组!A:C,"# 2x ("&amp;K446&amp;") "&amp;A446)+COUNTIF(萨满祭司卡组!A:C,"# 2x ("&amp;K446&amp;") "&amp;A446)+COUNTIF(术士卡组!A:C,"# 2x ("&amp;K446&amp;") "&amp;A446)+COUNTIF(战士卡组!A:C,"# 2x ("&amp;K446&amp;") "&amp;A446)=0,COUNTIF(单卡排行!A:J,A446)=0),IF(AND(COUNTIF(德鲁伊卡组!A:C,"# 1x ("&amp;K446&amp;") "&amp;A446)+COUNTIF(猎人卡组!A:C,"# 1x ("&amp;K446&amp;") "&amp;A446)+COUNTIF(法师卡组!A:C,"# 1x ("&amp;K446&amp;") "&amp;A446)+COUNTIF(圣骑士卡组!A:C,"# 1x ("&amp;K446&amp;") "&amp;A446)+COUNTIF(牧师卡组!A:C,"# 1x ("&amp;K446&amp;") "&amp;A446)+COUNTIF(潜行者卡组!A:C,"# 1x ("&amp;K446&amp;") "&amp;A446)+COUNTIF(萨满祭司卡组!A:C,"# 1x ("&amp;K446&amp;") "&amp;A446)+COUNTIF(术士卡组!A:C,"# 1x ("&amp;K446&amp;") "&amp;A446)+COUNTIF(战士卡组!A:C,"# 1x ("&amp;K446&amp;") "&amp;A446)=0,COUNTIF(单卡排行!A:J,A446&amp;"★")=0),"",1),2)</f>
        <v/>
      </c>
      <c r="E446" s="53" t="str">
        <f>IF(收藏进度!E446="","",收藏进度!E446)</f>
        <v>地精大战侏儒</v>
      </c>
      <c r="F446" s="53" t="str">
        <f>IF(收藏进度!F446="","",收藏进度!F446)</f>
        <v/>
      </c>
      <c r="G446" s="53" t="str">
        <f>IF(收藏进度!G446="","",收藏进度!G446)</f>
        <v>牧师</v>
      </c>
      <c r="H446" s="53" t="str">
        <f>IF(收藏进度!H446="","",收藏进度!H446)</f>
        <v>稀有</v>
      </c>
      <c r="I446" s="53" t="str">
        <f>IF(收藏进度!I446="","",收藏进度!I446)</f>
        <v>法术</v>
      </c>
      <c r="J446" s="53" t="str">
        <f>IF(收藏进度!J446="","",收藏进度!J446)</f>
        <v/>
      </c>
      <c r="K446" s="53">
        <f>IF(收藏进度!K446="","",收藏进度!K446)</f>
        <v>1</v>
      </c>
      <c r="L446" s="53">
        <f>IF(收藏进度!L446="","",收藏进度!L446)</f>
        <v>0</v>
      </c>
      <c r="M446" s="53">
        <f>IF(收藏进度!M446="","",收藏进度!M446)</f>
        <v>0</v>
      </c>
      <c r="N446" s="54" t="str">
        <f>IF(收藏进度!N446="","",收藏进度!N446)</f>
        <v>恢复#3点生命值。如果该目标仍处于受伤状态，则召唤一个圣光护卫者。</v>
      </c>
    </row>
    <row r="447" spans="1:14" x14ac:dyDescent="0.15">
      <c r="A447" s="52" t="str">
        <f>IF(收藏进度!A447="","",收藏进度!A447)</f>
        <v>暗影投弹手</v>
      </c>
      <c r="B447" s="52">
        <f>IF(收藏进度!B447="","",收藏进度!B447)</f>
        <v>0</v>
      </c>
      <c r="C447" s="52" t="str">
        <f t="shared" si="6"/>
        <v/>
      </c>
      <c r="D447" s="52" t="str">
        <f>IF(AND(COUNTIF(德鲁伊卡组!A:C,"# 2x ("&amp;K447&amp;") "&amp;A447)+COUNTIF(猎人卡组!A:C,"# 2x ("&amp;K447&amp;") "&amp;A447)+COUNTIF(法师卡组!A:C,"# 2x ("&amp;K447&amp;") "&amp;A447)+COUNTIF(圣骑士卡组!A:C,"# 2x ("&amp;K447&amp;") "&amp;A447)+COUNTIF(牧师卡组!A:C,"# 2x ("&amp;K447&amp;") "&amp;A447)+COUNTIF(潜行者卡组!A:C,"# 2x ("&amp;K447&amp;") "&amp;A447)+COUNTIF(萨满祭司卡组!A:C,"# 2x ("&amp;K447&amp;") "&amp;A447)+COUNTIF(术士卡组!A:C,"# 2x ("&amp;K447&amp;") "&amp;A447)+COUNTIF(战士卡组!A:C,"# 2x ("&amp;K447&amp;") "&amp;A447)=0,COUNTIF(单卡排行!A:J,A447)=0),IF(AND(COUNTIF(德鲁伊卡组!A:C,"# 1x ("&amp;K447&amp;") "&amp;A447)+COUNTIF(猎人卡组!A:C,"# 1x ("&amp;K447&amp;") "&amp;A447)+COUNTIF(法师卡组!A:C,"# 1x ("&amp;K447&amp;") "&amp;A447)+COUNTIF(圣骑士卡组!A:C,"# 1x ("&amp;K447&amp;") "&amp;A447)+COUNTIF(牧师卡组!A:C,"# 1x ("&amp;K447&amp;") "&amp;A447)+COUNTIF(潜行者卡组!A:C,"# 1x ("&amp;K447&amp;") "&amp;A447)+COUNTIF(萨满祭司卡组!A:C,"# 1x ("&amp;K447&amp;") "&amp;A447)+COUNTIF(术士卡组!A:C,"# 1x ("&amp;K447&amp;") "&amp;A447)+COUNTIF(战士卡组!A:C,"# 1x ("&amp;K447&amp;") "&amp;A447)=0,COUNTIF(单卡排行!A:J,A447&amp;"★")=0),"",1),2)</f>
        <v/>
      </c>
      <c r="E447" s="53" t="str">
        <f>IF(收藏进度!E447="","",收藏进度!E447)</f>
        <v>地精大战侏儒</v>
      </c>
      <c r="F447" s="53" t="str">
        <f>IF(收藏进度!F447="","",收藏进度!F447)</f>
        <v/>
      </c>
      <c r="G447" s="53" t="str">
        <f>IF(收藏进度!G447="","",收藏进度!G447)</f>
        <v>牧师</v>
      </c>
      <c r="H447" s="53" t="str">
        <f>IF(收藏进度!H447="","",收藏进度!H447)</f>
        <v>史诗</v>
      </c>
      <c r="I447" s="53" t="str">
        <f>IF(收藏进度!I447="","",收藏进度!I447)</f>
        <v>随从</v>
      </c>
      <c r="J447" s="53" t="str">
        <f>IF(收藏进度!J447="","",收藏进度!J447)</f>
        <v/>
      </c>
      <c r="K447" s="53">
        <f>IF(收藏进度!K447="","",收藏进度!K447)</f>
        <v>1</v>
      </c>
      <c r="L447" s="53">
        <f>IF(收藏进度!L447="","",收藏进度!L447)</f>
        <v>2</v>
      </c>
      <c r="M447" s="53">
        <f>IF(收藏进度!M447="","",收藏进度!M447)</f>
        <v>1</v>
      </c>
      <c r="N447" s="54" t="str">
        <f>IF(收藏进度!N447="","",收藏进度!N447)</f>
        <v>战吼：对每个英雄造成3点伤害。</v>
      </c>
    </row>
    <row r="448" spans="1:14" x14ac:dyDescent="0.15">
      <c r="A448" s="52" t="str">
        <f>IF(收藏进度!A448="","",收藏进度!A448)</f>
        <v>缩小射线工程师</v>
      </c>
      <c r="B448" s="52">
        <f>IF(收藏进度!B448="","",收藏进度!B448)</f>
        <v>1</v>
      </c>
      <c r="C448" s="52" t="str">
        <f t="shared" si="6"/>
        <v/>
      </c>
      <c r="D448" s="52" t="str">
        <f>IF(AND(COUNTIF(德鲁伊卡组!A:C,"# 2x ("&amp;K448&amp;") "&amp;A448)+COUNTIF(猎人卡组!A:C,"# 2x ("&amp;K448&amp;") "&amp;A448)+COUNTIF(法师卡组!A:C,"# 2x ("&amp;K448&amp;") "&amp;A448)+COUNTIF(圣骑士卡组!A:C,"# 2x ("&amp;K448&amp;") "&amp;A448)+COUNTIF(牧师卡组!A:C,"# 2x ("&amp;K448&amp;") "&amp;A448)+COUNTIF(潜行者卡组!A:C,"# 2x ("&amp;K448&amp;") "&amp;A448)+COUNTIF(萨满祭司卡组!A:C,"# 2x ("&amp;K448&amp;") "&amp;A448)+COUNTIF(术士卡组!A:C,"# 2x ("&amp;K448&amp;") "&amp;A448)+COUNTIF(战士卡组!A:C,"# 2x ("&amp;K448&amp;") "&amp;A448)=0,COUNTIF(单卡排行!A:J,A448)=0),IF(AND(COUNTIF(德鲁伊卡组!A:C,"# 1x ("&amp;K448&amp;") "&amp;A448)+COUNTIF(猎人卡组!A:C,"# 1x ("&amp;K448&amp;") "&amp;A448)+COUNTIF(法师卡组!A:C,"# 1x ("&amp;K448&amp;") "&amp;A448)+COUNTIF(圣骑士卡组!A:C,"# 1x ("&amp;K448&amp;") "&amp;A448)+COUNTIF(牧师卡组!A:C,"# 1x ("&amp;K448&amp;") "&amp;A448)+COUNTIF(潜行者卡组!A:C,"# 1x ("&amp;K448&amp;") "&amp;A448)+COUNTIF(萨满祭司卡组!A:C,"# 1x ("&amp;K448&amp;") "&amp;A448)+COUNTIF(术士卡组!A:C,"# 1x ("&amp;K448&amp;") "&amp;A448)+COUNTIF(战士卡组!A:C,"# 1x ("&amp;K448&amp;") "&amp;A448)=0,COUNTIF(单卡排行!A:J,A448&amp;"★")=0),"",1),2)</f>
        <v/>
      </c>
      <c r="E448" s="53" t="str">
        <f>IF(收藏进度!E448="","",收藏进度!E448)</f>
        <v>地精大战侏儒</v>
      </c>
      <c r="F448" s="53" t="str">
        <f>IF(收藏进度!F448="","",收藏进度!F448)</f>
        <v/>
      </c>
      <c r="G448" s="53" t="str">
        <f>IF(收藏进度!G448="","",收藏进度!G448)</f>
        <v>牧师</v>
      </c>
      <c r="H448" s="53" t="str">
        <f>IF(收藏进度!H448="","",收藏进度!H448)</f>
        <v>普通</v>
      </c>
      <c r="I448" s="53" t="str">
        <f>IF(收藏进度!I448="","",收藏进度!I448)</f>
        <v>随从</v>
      </c>
      <c r="J448" s="53" t="str">
        <f>IF(收藏进度!J448="","",收藏进度!J448)</f>
        <v/>
      </c>
      <c r="K448" s="53">
        <f>IF(收藏进度!K448="","",收藏进度!K448)</f>
        <v>2</v>
      </c>
      <c r="L448" s="53">
        <f>IF(收藏进度!L448="","",收藏进度!L448)</f>
        <v>3</v>
      </c>
      <c r="M448" s="53">
        <f>IF(收藏进度!M448="","",收藏进度!M448)</f>
        <v>2</v>
      </c>
      <c r="N448" s="54" t="str">
        <f>IF(收藏进度!N448="","",收藏进度!N448)</f>
        <v>战吼：在本回合中，使一个随从获得-2攻击力。</v>
      </c>
    </row>
    <row r="449" spans="1:14" x14ac:dyDescent="0.15">
      <c r="A449" s="52" t="str">
        <f>IF(收藏进度!A449="","",收藏进度!A449)</f>
        <v>暗影打击装甲</v>
      </c>
      <c r="B449" s="52">
        <f>IF(收藏进度!B449="","",收藏进度!B449)</f>
        <v>0</v>
      </c>
      <c r="C449" s="52" t="str">
        <f t="shared" si="6"/>
        <v/>
      </c>
      <c r="D449" s="52" t="str">
        <f>IF(AND(COUNTIF(德鲁伊卡组!A:C,"# 2x ("&amp;K449&amp;") "&amp;A449)+COUNTIF(猎人卡组!A:C,"# 2x ("&amp;K449&amp;") "&amp;A449)+COUNTIF(法师卡组!A:C,"# 2x ("&amp;K449&amp;") "&amp;A449)+COUNTIF(圣骑士卡组!A:C,"# 2x ("&amp;K449&amp;") "&amp;A449)+COUNTIF(牧师卡组!A:C,"# 2x ("&amp;K449&amp;") "&amp;A449)+COUNTIF(潜行者卡组!A:C,"# 2x ("&amp;K449&amp;") "&amp;A449)+COUNTIF(萨满祭司卡组!A:C,"# 2x ("&amp;K449&amp;") "&amp;A449)+COUNTIF(术士卡组!A:C,"# 2x ("&amp;K449&amp;") "&amp;A449)+COUNTIF(战士卡组!A:C,"# 2x ("&amp;K449&amp;") "&amp;A449)=0,COUNTIF(单卡排行!A:J,A449)=0),IF(AND(COUNTIF(德鲁伊卡组!A:C,"# 1x ("&amp;K449&amp;") "&amp;A449)+COUNTIF(猎人卡组!A:C,"# 1x ("&amp;K449&amp;") "&amp;A449)+COUNTIF(法师卡组!A:C,"# 1x ("&amp;K449&amp;") "&amp;A449)+COUNTIF(圣骑士卡组!A:C,"# 1x ("&amp;K449&amp;") "&amp;A449)+COUNTIF(牧师卡组!A:C,"# 1x ("&amp;K449&amp;") "&amp;A449)+COUNTIF(潜行者卡组!A:C,"# 1x ("&amp;K449&amp;") "&amp;A449)+COUNTIF(萨满祭司卡组!A:C,"# 1x ("&amp;K449&amp;") "&amp;A449)+COUNTIF(术士卡组!A:C,"# 1x ("&amp;K449&amp;") "&amp;A449)+COUNTIF(战士卡组!A:C,"# 1x ("&amp;K449&amp;") "&amp;A449)=0,COUNTIF(单卡排行!A:J,A449&amp;"★")=0),"",1),2)</f>
        <v/>
      </c>
      <c r="E449" s="53" t="str">
        <f>IF(收藏进度!E449="","",收藏进度!E449)</f>
        <v>地精大战侏儒</v>
      </c>
      <c r="F449" s="53" t="str">
        <f>IF(收藏进度!F449="","",收藏进度!F449)</f>
        <v/>
      </c>
      <c r="G449" s="53" t="str">
        <f>IF(收藏进度!G449="","",收藏进度!G449)</f>
        <v>牧师</v>
      </c>
      <c r="H449" s="53" t="str">
        <f>IF(收藏进度!H449="","",收藏进度!H449)</f>
        <v>稀有</v>
      </c>
      <c r="I449" s="53" t="str">
        <f>IF(收藏进度!I449="","",收藏进度!I449)</f>
        <v>随从</v>
      </c>
      <c r="J449" s="53" t="str">
        <f>IF(收藏进度!J449="","",收藏进度!J449)</f>
        <v>机械</v>
      </c>
      <c r="K449" s="53">
        <f>IF(收藏进度!K449="","",收藏进度!K449)</f>
        <v>2</v>
      </c>
      <c r="L449" s="53">
        <f>IF(收藏进度!L449="","",收藏进度!L449)</f>
        <v>2</v>
      </c>
      <c r="M449" s="53">
        <f>IF(收藏进度!M449="","",收藏进度!M449)</f>
        <v>3</v>
      </c>
      <c r="N449" s="54" t="str">
        <f>IF(收藏进度!N449="","",收藏进度!N449)</f>
        <v>每当一个随从获得治疗，便对一个随机敌人造成1点伤害。</v>
      </c>
    </row>
    <row r="450" spans="1:14" x14ac:dyDescent="0.15">
      <c r="A450" s="52" t="str">
        <f>IF(收藏进度!A450="","",收藏进度!A450)</f>
        <v>维伦的恩泽</v>
      </c>
      <c r="B450" s="52">
        <f>IF(收藏进度!B450="","",收藏进度!B450)</f>
        <v>2</v>
      </c>
      <c r="C450" s="52" t="str">
        <f t="shared" si="6"/>
        <v/>
      </c>
      <c r="D450" s="52" t="str">
        <f>IF(AND(COUNTIF(德鲁伊卡组!A:C,"# 2x ("&amp;K450&amp;") "&amp;A450)+COUNTIF(猎人卡组!A:C,"# 2x ("&amp;K450&amp;") "&amp;A450)+COUNTIF(法师卡组!A:C,"# 2x ("&amp;K450&amp;") "&amp;A450)+COUNTIF(圣骑士卡组!A:C,"# 2x ("&amp;K450&amp;") "&amp;A450)+COUNTIF(牧师卡组!A:C,"# 2x ("&amp;K450&amp;") "&amp;A450)+COUNTIF(潜行者卡组!A:C,"# 2x ("&amp;K450&amp;") "&amp;A450)+COUNTIF(萨满祭司卡组!A:C,"# 2x ("&amp;K450&amp;") "&amp;A450)+COUNTIF(术士卡组!A:C,"# 2x ("&amp;K450&amp;") "&amp;A450)+COUNTIF(战士卡组!A:C,"# 2x ("&amp;K450&amp;") "&amp;A450)=0,COUNTIF(单卡排行!A:J,A450)=0),IF(AND(COUNTIF(德鲁伊卡组!A:C,"# 1x ("&amp;K450&amp;") "&amp;A450)+COUNTIF(猎人卡组!A:C,"# 1x ("&amp;K450&amp;") "&amp;A450)+COUNTIF(法师卡组!A:C,"# 1x ("&amp;K450&amp;") "&amp;A450)+COUNTIF(圣骑士卡组!A:C,"# 1x ("&amp;K450&amp;") "&amp;A450)+COUNTIF(牧师卡组!A:C,"# 1x ("&amp;K450&amp;") "&amp;A450)+COUNTIF(潜行者卡组!A:C,"# 1x ("&amp;K450&amp;") "&amp;A450)+COUNTIF(萨满祭司卡组!A:C,"# 1x ("&amp;K450&amp;") "&amp;A450)+COUNTIF(术士卡组!A:C,"# 1x ("&amp;K450&amp;") "&amp;A450)+COUNTIF(战士卡组!A:C,"# 1x ("&amp;K450&amp;") "&amp;A450)=0,COUNTIF(单卡排行!A:J,A450&amp;"★")=0),"",1),2)</f>
        <v/>
      </c>
      <c r="E450" s="53" t="str">
        <f>IF(收藏进度!E450="","",收藏进度!E450)</f>
        <v>地精大战侏儒</v>
      </c>
      <c r="F450" s="53" t="str">
        <f>IF(收藏进度!F450="","",收藏进度!F450)</f>
        <v/>
      </c>
      <c r="G450" s="53" t="str">
        <f>IF(收藏进度!G450="","",收藏进度!G450)</f>
        <v>牧师</v>
      </c>
      <c r="H450" s="53" t="str">
        <f>IF(收藏进度!H450="","",收藏进度!H450)</f>
        <v>普通</v>
      </c>
      <c r="I450" s="53" t="str">
        <f>IF(收藏进度!I450="","",收藏进度!I450)</f>
        <v>法术</v>
      </c>
      <c r="J450" s="53" t="str">
        <f>IF(收藏进度!J450="","",收藏进度!J450)</f>
        <v/>
      </c>
      <c r="K450" s="53">
        <f>IF(收藏进度!K450="","",收藏进度!K450)</f>
        <v>3</v>
      </c>
      <c r="L450" s="53">
        <f>IF(收藏进度!L450="","",收藏进度!L450)</f>
        <v>0</v>
      </c>
      <c r="M450" s="53">
        <f>IF(收藏进度!M450="","",收藏进度!M450)</f>
        <v>0</v>
      </c>
      <c r="N450" s="54" t="str">
        <f>IF(收藏进度!N450="","",收藏进度!N450)</f>
        <v>使一个随从获得+2/+4并具有法术伤害+1。</v>
      </c>
    </row>
    <row r="451" spans="1:14" x14ac:dyDescent="0.15">
      <c r="A451" s="52" t="str">
        <f>IF(收藏进度!A451="","",收藏进度!A451)</f>
        <v>高级修理机器人</v>
      </c>
      <c r="B451" s="52">
        <f>IF(收藏进度!B451="","",收藏进度!B451)</f>
        <v>2</v>
      </c>
      <c r="C451" s="52" t="str">
        <f t="shared" ref="C451:C514" si="7">IF(D451="","",IF(D451&gt;B451,D451-B451,""))</f>
        <v/>
      </c>
      <c r="D451" s="52" t="str">
        <f>IF(AND(COUNTIF(德鲁伊卡组!A:C,"# 2x ("&amp;K451&amp;") "&amp;A451)+COUNTIF(猎人卡组!A:C,"# 2x ("&amp;K451&amp;") "&amp;A451)+COUNTIF(法师卡组!A:C,"# 2x ("&amp;K451&amp;") "&amp;A451)+COUNTIF(圣骑士卡组!A:C,"# 2x ("&amp;K451&amp;") "&amp;A451)+COUNTIF(牧师卡组!A:C,"# 2x ("&amp;K451&amp;") "&amp;A451)+COUNTIF(潜行者卡组!A:C,"# 2x ("&amp;K451&amp;") "&amp;A451)+COUNTIF(萨满祭司卡组!A:C,"# 2x ("&amp;K451&amp;") "&amp;A451)+COUNTIF(术士卡组!A:C,"# 2x ("&amp;K451&amp;") "&amp;A451)+COUNTIF(战士卡组!A:C,"# 2x ("&amp;K451&amp;") "&amp;A451)=0,COUNTIF(单卡排行!A:J,A451)=0),IF(AND(COUNTIF(德鲁伊卡组!A:C,"# 1x ("&amp;K451&amp;") "&amp;A451)+COUNTIF(猎人卡组!A:C,"# 1x ("&amp;K451&amp;") "&amp;A451)+COUNTIF(法师卡组!A:C,"# 1x ("&amp;K451&amp;") "&amp;A451)+COUNTIF(圣骑士卡组!A:C,"# 1x ("&amp;K451&amp;") "&amp;A451)+COUNTIF(牧师卡组!A:C,"# 1x ("&amp;K451&amp;") "&amp;A451)+COUNTIF(潜行者卡组!A:C,"# 1x ("&amp;K451&amp;") "&amp;A451)+COUNTIF(萨满祭司卡组!A:C,"# 1x ("&amp;K451&amp;") "&amp;A451)+COUNTIF(术士卡组!A:C,"# 1x ("&amp;K451&amp;") "&amp;A451)+COUNTIF(战士卡组!A:C,"# 1x ("&amp;K451&amp;") "&amp;A451)=0,COUNTIF(单卡排行!A:J,A451&amp;"★")=0),"",1),2)</f>
        <v/>
      </c>
      <c r="E451" s="53" t="str">
        <f>IF(收藏进度!E451="","",收藏进度!E451)</f>
        <v>地精大战侏儒</v>
      </c>
      <c r="F451" s="53" t="str">
        <f>IF(收藏进度!F451="","",收藏进度!F451)</f>
        <v/>
      </c>
      <c r="G451" s="53" t="str">
        <f>IF(收藏进度!G451="","",收藏进度!G451)</f>
        <v>牧师</v>
      </c>
      <c r="H451" s="53" t="str">
        <f>IF(收藏进度!H451="","",收藏进度!H451)</f>
        <v>稀有</v>
      </c>
      <c r="I451" s="53" t="str">
        <f>IF(收藏进度!I451="","",收藏进度!I451)</f>
        <v>随从</v>
      </c>
      <c r="J451" s="53" t="str">
        <f>IF(收藏进度!J451="","",收藏进度!J451)</f>
        <v>机械</v>
      </c>
      <c r="K451" s="53">
        <f>IF(收藏进度!K451="","",收藏进度!K451)</f>
        <v>5</v>
      </c>
      <c r="L451" s="53">
        <f>IF(收藏进度!L451="","",收藏进度!L451)</f>
        <v>5</v>
      </c>
      <c r="M451" s="53">
        <f>IF(收藏进度!M451="","",收藏进度!M451)</f>
        <v>5</v>
      </c>
      <c r="N451" s="54" t="str">
        <f>IF(收藏进度!N451="","",收藏进度!N451)</f>
        <v>战吼：使一个友方机械获得+4生命值。</v>
      </c>
    </row>
    <row r="452" spans="1:14" x14ac:dyDescent="0.15">
      <c r="A452" s="52" t="str">
        <f>IF(收藏进度!A452="","",收藏进度!A452)</f>
        <v>沃金</v>
      </c>
      <c r="B452" s="52">
        <f>IF(收藏进度!B452="","",收藏进度!B452)</f>
        <v>0</v>
      </c>
      <c r="C452" s="52" t="str">
        <f t="shared" si="7"/>
        <v/>
      </c>
      <c r="D452" s="52" t="str">
        <f>IF(AND(COUNTIF(德鲁伊卡组!A:C,"# 2x ("&amp;K452&amp;") "&amp;A452)+COUNTIF(猎人卡组!A:C,"# 2x ("&amp;K452&amp;") "&amp;A452)+COUNTIF(法师卡组!A:C,"# 2x ("&amp;K452&amp;") "&amp;A452)+COUNTIF(圣骑士卡组!A:C,"# 2x ("&amp;K452&amp;") "&amp;A452)+COUNTIF(牧师卡组!A:C,"# 2x ("&amp;K452&amp;") "&amp;A452)+COUNTIF(潜行者卡组!A:C,"# 2x ("&amp;K452&amp;") "&amp;A452)+COUNTIF(萨满祭司卡组!A:C,"# 2x ("&amp;K452&amp;") "&amp;A452)+COUNTIF(术士卡组!A:C,"# 2x ("&amp;K452&amp;") "&amp;A452)+COUNTIF(战士卡组!A:C,"# 2x ("&amp;K452&amp;") "&amp;A452)=0,COUNTIF(单卡排行!A:J,A452)=0),IF(AND(COUNTIF(德鲁伊卡组!A:C,"# 1x ("&amp;K452&amp;") "&amp;A452)+COUNTIF(猎人卡组!A:C,"# 1x ("&amp;K452&amp;") "&amp;A452)+COUNTIF(法师卡组!A:C,"# 1x ("&amp;K452&amp;") "&amp;A452)+COUNTIF(圣骑士卡组!A:C,"# 1x ("&amp;K452&amp;") "&amp;A452)+COUNTIF(牧师卡组!A:C,"# 1x ("&amp;K452&amp;") "&amp;A452)+COUNTIF(潜行者卡组!A:C,"# 1x ("&amp;K452&amp;") "&amp;A452)+COUNTIF(萨满祭司卡组!A:C,"# 1x ("&amp;K452&amp;") "&amp;A452)+COUNTIF(术士卡组!A:C,"# 1x ("&amp;K452&amp;") "&amp;A452)+COUNTIF(战士卡组!A:C,"# 1x ("&amp;K452&amp;") "&amp;A452)=0,COUNTIF(单卡排行!A:J,A452&amp;"★")=0),"",1),2)</f>
        <v/>
      </c>
      <c r="E452" s="53" t="str">
        <f>IF(收藏进度!E452="","",收藏进度!E452)</f>
        <v>地精大战侏儒</v>
      </c>
      <c r="F452" s="53" t="str">
        <f>IF(收藏进度!F452="","",收藏进度!F452)</f>
        <v/>
      </c>
      <c r="G452" s="53" t="str">
        <f>IF(收藏进度!G452="","",收藏进度!G452)</f>
        <v>牧师</v>
      </c>
      <c r="H452" s="53" t="str">
        <f>IF(收藏进度!H452="","",收藏进度!H452)</f>
        <v>传说</v>
      </c>
      <c r="I452" s="53" t="str">
        <f>IF(收藏进度!I452="","",收藏进度!I452)</f>
        <v>随从</v>
      </c>
      <c r="J452" s="53" t="str">
        <f>IF(收藏进度!J452="","",收藏进度!J452)</f>
        <v/>
      </c>
      <c r="K452" s="53">
        <f>IF(收藏进度!K452="","",收藏进度!K452)</f>
        <v>5</v>
      </c>
      <c r="L452" s="53">
        <f>IF(收藏进度!L452="","",收藏进度!L452)</f>
        <v>6</v>
      </c>
      <c r="M452" s="53">
        <f>IF(收藏进度!M452="","",收藏进度!M452)</f>
        <v>2</v>
      </c>
      <c r="N452" s="54" t="str">
        <f>IF(收藏进度!N452="","",收藏进度!N452)</f>
        <v>战吼：与另一个随从交换生命值。</v>
      </c>
    </row>
    <row r="453" spans="1:14" x14ac:dyDescent="0.15">
      <c r="A453" s="52" t="str">
        <f>IF(收藏进度!A453="","",收藏进度!A453)</f>
        <v>圣光炸弹</v>
      </c>
      <c r="B453" s="52">
        <f>IF(收藏进度!B453="","",收藏进度!B453)</f>
        <v>2</v>
      </c>
      <c r="C453" s="52" t="str">
        <f t="shared" si="7"/>
        <v/>
      </c>
      <c r="D453" s="52">
        <f>IF(AND(COUNTIF(德鲁伊卡组!A:C,"# 2x ("&amp;K453&amp;") "&amp;A453)+COUNTIF(猎人卡组!A:C,"# 2x ("&amp;K453&amp;") "&amp;A453)+COUNTIF(法师卡组!A:C,"# 2x ("&amp;K453&amp;") "&amp;A453)+COUNTIF(圣骑士卡组!A:C,"# 2x ("&amp;K453&amp;") "&amp;A453)+COUNTIF(牧师卡组!A:C,"# 2x ("&amp;K453&amp;") "&amp;A453)+COUNTIF(潜行者卡组!A:C,"# 2x ("&amp;K453&amp;") "&amp;A453)+COUNTIF(萨满祭司卡组!A:C,"# 2x ("&amp;K453&amp;") "&amp;A453)+COUNTIF(术士卡组!A:C,"# 2x ("&amp;K453&amp;") "&amp;A453)+COUNTIF(战士卡组!A:C,"# 2x ("&amp;K453&amp;") "&amp;A453)=0,COUNTIF(单卡排行!A:J,A453)=0),IF(AND(COUNTIF(德鲁伊卡组!A:C,"# 1x ("&amp;K453&amp;") "&amp;A453)+COUNTIF(猎人卡组!A:C,"# 1x ("&amp;K453&amp;") "&amp;A453)+COUNTIF(法师卡组!A:C,"# 1x ("&amp;K453&amp;") "&amp;A453)+COUNTIF(圣骑士卡组!A:C,"# 1x ("&amp;K453&amp;") "&amp;A453)+COUNTIF(牧师卡组!A:C,"# 1x ("&amp;K453&amp;") "&amp;A453)+COUNTIF(潜行者卡组!A:C,"# 1x ("&amp;K453&amp;") "&amp;A453)+COUNTIF(萨满祭司卡组!A:C,"# 1x ("&amp;K453&amp;") "&amp;A453)+COUNTIF(术士卡组!A:C,"# 1x ("&amp;K453&amp;") "&amp;A453)+COUNTIF(战士卡组!A:C,"# 1x ("&amp;K453&amp;") "&amp;A453)=0,COUNTIF(单卡排行!A:J,A453&amp;"★")=0),"",1),2)</f>
        <v>1</v>
      </c>
      <c r="E453" s="53" t="str">
        <f>IF(收藏进度!E453="","",收藏进度!E453)</f>
        <v>地精大战侏儒</v>
      </c>
      <c r="F453" s="53" t="str">
        <f>IF(收藏进度!F453="","",收藏进度!F453)</f>
        <v/>
      </c>
      <c r="G453" s="53" t="str">
        <f>IF(收藏进度!G453="","",收藏进度!G453)</f>
        <v>牧师</v>
      </c>
      <c r="H453" s="53" t="str">
        <f>IF(收藏进度!H453="","",收藏进度!H453)</f>
        <v>史诗</v>
      </c>
      <c r="I453" s="53" t="str">
        <f>IF(收藏进度!I453="","",收藏进度!I453)</f>
        <v>法术</v>
      </c>
      <c r="J453" s="53" t="str">
        <f>IF(收藏进度!J453="","",收藏进度!J453)</f>
        <v/>
      </c>
      <c r="K453" s="53">
        <f>IF(收藏进度!K453="","",收藏进度!K453)</f>
        <v>6</v>
      </c>
      <c r="L453" s="53">
        <f>IF(收藏进度!L453="","",收藏进度!L453)</f>
        <v>0</v>
      </c>
      <c r="M453" s="53">
        <f>IF(收藏进度!M453="","",收藏进度!M453)</f>
        <v>0</v>
      </c>
      <c r="N453" s="54" t="str">
        <f>IF(收藏进度!N453="","",收藏进度!N453)</f>
        <v>对所有随从造成等同于其攻击力的伤害。</v>
      </c>
    </row>
    <row r="454" spans="1:14" x14ac:dyDescent="0.15">
      <c r="A454" s="52" t="str">
        <f>IF(收藏进度!A454="","",收藏进度!A454)</f>
        <v>地精自动理发装置</v>
      </c>
      <c r="B454" s="52">
        <f>IF(收藏进度!B454="","",收藏进度!B454)</f>
        <v>2</v>
      </c>
      <c r="C454" s="52" t="str">
        <f t="shared" si="7"/>
        <v/>
      </c>
      <c r="D454" s="52" t="str">
        <f>IF(AND(COUNTIF(德鲁伊卡组!A:C,"# 2x ("&amp;K454&amp;") "&amp;A454)+COUNTIF(猎人卡组!A:C,"# 2x ("&amp;K454&amp;") "&amp;A454)+COUNTIF(法师卡组!A:C,"# 2x ("&amp;K454&amp;") "&amp;A454)+COUNTIF(圣骑士卡组!A:C,"# 2x ("&amp;K454&amp;") "&amp;A454)+COUNTIF(牧师卡组!A:C,"# 2x ("&amp;K454&amp;") "&amp;A454)+COUNTIF(潜行者卡组!A:C,"# 2x ("&amp;K454&amp;") "&amp;A454)+COUNTIF(萨满祭司卡组!A:C,"# 2x ("&amp;K454&amp;") "&amp;A454)+COUNTIF(术士卡组!A:C,"# 2x ("&amp;K454&amp;") "&amp;A454)+COUNTIF(战士卡组!A:C,"# 2x ("&amp;K454&amp;") "&amp;A454)=0,COUNTIF(单卡排行!A:J,A454)=0),IF(AND(COUNTIF(德鲁伊卡组!A:C,"# 1x ("&amp;K454&amp;") "&amp;A454)+COUNTIF(猎人卡组!A:C,"# 1x ("&amp;K454&amp;") "&amp;A454)+COUNTIF(法师卡组!A:C,"# 1x ("&amp;K454&amp;") "&amp;A454)+COUNTIF(圣骑士卡组!A:C,"# 1x ("&amp;K454&amp;") "&amp;A454)+COUNTIF(牧师卡组!A:C,"# 1x ("&amp;K454&amp;") "&amp;A454)+COUNTIF(潜行者卡组!A:C,"# 1x ("&amp;K454&amp;") "&amp;A454)+COUNTIF(萨满祭司卡组!A:C,"# 1x ("&amp;K454&amp;") "&amp;A454)+COUNTIF(术士卡组!A:C,"# 1x ("&amp;K454&amp;") "&amp;A454)+COUNTIF(战士卡组!A:C,"# 1x ("&amp;K454&amp;") "&amp;A454)=0,COUNTIF(单卡排行!A:J,A454&amp;"★")=0),"",1),2)</f>
        <v/>
      </c>
      <c r="E454" s="53" t="str">
        <f>IF(收藏进度!E454="","",收藏进度!E454)</f>
        <v>地精大战侏儒</v>
      </c>
      <c r="F454" s="53" t="str">
        <f>IF(收藏进度!F454="","",收藏进度!F454)</f>
        <v/>
      </c>
      <c r="G454" s="53" t="str">
        <f>IF(收藏进度!G454="","",收藏进度!G454)</f>
        <v>潜行者</v>
      </c>
      <c r="H454" s="53" t="str">
        <f>IF(收藏进度!H454="","",收藏进度!H454)</f>
        <v>普通</v>
      </c>
      <c r="I454" s="53" t="str">
        <f>IF(收藏进度!I454="","",收藏进度!I454)</f>
        <v>随从</v>
      </c>
      <c r="J454" s="53" t="str">
        <f>IF(收藏进度!J454="","",收藏进度!J454)</f>
        <v>机械</v>
      </c>
      <c r="K454" s="53">
        <f>IF(收藏进度!K454="","",收藏进度!K454)</f>
        <v>2</v>
      </c>
      <c r="L454" s="53">
        <f>IF(收藏进度!L454="","",收藏进度!L454)</f>
        <v>3</v>
      </c>
      <c r="M454" s="53">
        <f>IF(收藏进度!M454="","",收藏进度!M454)</f>
        <v>2</v>
      </c>
      <c r="N454" s="54" t="str">
        <f>IF(收藏进度!N454="","",收藏进度!N454)</f>
        <v>战吼：使你的武器获得+1攻击力。</v>
      </c>
    </row>
    <row r="455" spans="1:14" x14ac:dyDescent="0.15">
      <c r="A455" s="52" t="str">
        <f>IF(收藏进度!A455="","",收藏进度!A455)</f>
        <v>独眼欺诈者</v>
      </c>
      <c r="B455" s="52">
        <f>IF(收藏进度!B455="","",收藏进度!B455)</f>
        <v>1</v>
      </c>
      <c r="C455" s="52" t="str">
        <f t="shared" si="7"/>
        <v/>
      </c>
      <c r="D455" s="52" t="str">
        <f>IF(AND(COUNTIF(德鲁伊卡组!A:C,"# 2x ("&amp;K455&amp;") "&amp;A455)+COUNTIF(猎人卡组!A:C,"# 2x ("&amp;K455&amp;") "&amp;A455)+COUNTIF(法师卡组!A:C,"# 2x ("&amp;K455&amp;") "&amp;A455)+COUNTIF(圣骑士卡组!A:C,"# 2x ("&amp;K455&amp;") "&amp;A455)+COUNTIF(牧师卡组!A:C,"# 2x ("&amp;K455&amp;") "&amp;A455)+COUNTIF(潜行者卡组!A:C,"# 2x ("&amp;K455&amp;") "&amp;A455)+COUNTIF(萨满祭司卡组!A:C,"# 2x ("&amp;K455&amp;") "&amp;A455)+COUNTIF(术士卡组!A:C,"# 2x ("&amp;K455&amp;") "&amp;A455)+COUNTIF(战士卡组!A:C,"# 2x ("&amp;K455&amp;") "&amp;A455)=0,COUNTIF(单卡排行!A:J,A455)=0),IF(AND(COUNTIF(德鲁伊卡组!A:C,"# 1x ("&amp;K455&amp;") "&amp;A455)+COUNTIF(猎人卡组!A:C,"# 1x ("&amp;K455&amp;") "&amp;A455)+COUNTIF(法师卡组!A:C,"# 1x ("&amp;K455&amp;") "&amp;A455)+COUNTIF(圣骑士卡组!A:C,"# 1x ("&amp;K455&amp;") "&amp;A455)+COUNTIF(牧师卡组!A:C,"# 1x ("&amp;K455&amp;") "&amp;A455)+COUNTIF(潜行者卡组!A:C,"# 1x ("&amp;K455&amp;") "&amp;A455)+COUNTIF(萨满祭司卡组!A:C,"# 1x ("&amp;K455&amp;") "&amp;A455)+COUNTIF(术士卡组!A:C,"# 1x ("&amp;K455&amp;") "&amp;A455)+COUNTIF(战士卡组!A:C,"# 1x ("&amp;K455&amp;") "&amp;A455)=0,COUNTIF(单卡排行!A:J,A455&amp;"★")=0),"",1),2)</f>
        <v/>
      </c>
      <c r="E455" s="53" t="str">
        <f>IF(收藏进度!E455="","",收藏进度!E455)</f>
        <v>地精大战侏儒</v>
      </c>
      <c r="F455" s="53" t="str">
        <f>IF(收藏进度!F455="","",收藏进度!F455)</f>
        <v/>
      </c>
      <c r="G455" s="53" t="str">
        <f>IF(收藏进度!G455="","",收藏进度!G455)</f>
        <v>潜行者</v>
      </c>
      <c r="H455" s="53" t="str">
        <f>IF(收藏进度!H455="","",收藏进度!H455)</f>
        <v>稀有</v>
      </c>
      <c r="I455" s="53" t="str">
        <f>IF(收藏进度!I455="","",收藏进度!I455)</f>
        <v>随从</v>
      </c>
      <c r="J455" s="53" t="str">
        <f>IF(收藏进度!J455="","",收藏进度!J455)</f>
        <v>海盗</v>
      </c>
      <c r="K455" s="53">
        <f>IF(收藏进度!K455="","",收藏进度!K455)</f>
        <v>2</v>
      </c>
      <c r="L455" s="53">
        <f>IF(收藏进度!L455="","",收藏进度!L455)</f>
        <v>4</v>
      </c>
      <c r="M455" s="53">
        <f>IF(收藏进度!M455="","",收藏进度!M455)</f>
        <v>1</v>
      </c>
      <c r="N455" s="54" t="str">
        <f>IF(收藏进度!N455="","",收藏进度!N455)</f>
        <v>每当你召唤一个海盗，便获得潜行。</v>
      </c>
    </row>
    <row r="456" spans="1:14" x14ac:dyDescent="0.15">
      <c r="A456" s="52" t="str">
        <f>IF(收藏进度!A456="","",收藏进度!A456)</f>
        <v>钢铁武道家</v>
      </c>
      <c r="B456" s="52">
        <f>IF(收藏进度!B456="","",收藏进度!B456)</f>
        <v>1</v>
      </c>
      <c r="C456" s="52" t="str">
        <f t="shared" si="7"/>
        <v/>
      </c>
      <c r="D456" s="52" t="str">
        <f>IF(AND(COUNTIF(德鲁伊卡组!A:C,"# 2x ("&amp;K456&amp;") "&amp;A456)+COUNTIF(猎人卡组!A:C,"# 2x ("&amp;K456&amp;") "&amp;A456)+COUNTIF(法师卡组!A:C,"# 2x ("&amp;K456&amp;") "&amp;A456)+COUNTIF(圣骑士卡组!A:C,"# 2x ("&amp;K456&amp;") "&amp;A456)+COUNTIF(牧师卡组!A:C,"# 2x ("&amp;K456&amp;") "&amp;A456)+COUNTIF(潜行者卡组!A:C,"# 2x ("&amp;K456&amp;") "&amp;A456)+COUNTIF(萨满祭司卡组!A:C,"# 2x ("&amp;K456&amp;") "&amp;A456)+COUNTIF(术士卡组!A:C,"# 2x ("&amp;K456&amp;") "&amp;A456)+COUNTIF(战士卡组!A:C,"# 2x ("&amp;K456&amp;") "&amp;A456)=0,COUNTIF(单卡排行!A:J,A456)=0),IF(AND(COUNTIF(德鲁伊卡组!A:C,"# 1x ("&amp;K456&amp;") "&amp;A456)+COUNTIF(猎人卡组!A:C,"# 1x ("&amp;K456&amp;") "&amp;A456)+COUNTIF(法师卡组!A:C,"# 1x ("&amp;K456&amp;") "&amp;A456)+COUNTIF(圣骑士卡组!A:C,"# 1x ("&amp;K456&amp;") "&amp;A456)+COUNTIF(牧师卡组!A:C,"# 1x ("&amp;K456&amp;") "&amp;A456)+COUNTIF(潜行者卡组!A:C,"# 1x ("&amp;K456&amp;") "&amp;A456)+COUNTIF(萨满祭司卡组!A:C,"# 1x ("&amp;K456&amp;") "&amp;A456)+COUNTIF(术士卡组!A:C,"# 1x ("&amp;K456&amp;") "&amp;A456)+COUNTIF(战士卡组!A:C,"# 1x ("&amp;K456&amp;") "&amp;A456)=0,COUNTIF(单卡排行!A:J,A456&amp;"★")=0),"",1),2)</f>
        <v/>
      </c>
      <c r="E456" s="53" t="str">
        <f>IF(收藏进度!E456="","",收藏进度!E456)</f>
        <v>地精大战侏儒</v>
      </c>
      <c r="F456" s="53" t="str">
        <f>IF(收藏进度!F456="","",收藏进度!F456)</f>
        <v/>
      </c>
      <c r="G456" s="53" t="str">
        <f>IF(收藏进度!G456="","",收藏进度!G456)</f>
        <v>潜行者</v>
      </c>
      <c r="H456" s="53" t="str">
        <f>IF(收藏进度!H456="","",收藏进度!H456)</f>
        <v>稀有</v>
      </c>
      <c r="I456" s="53" t="str">
        <f>IF(收藏进度!I456="","",收藏进度!I456)</f>
        <v>随从</v>
      </c>
      <c r="J456" s="53" t="str">
        <f>IF(收藏进度!J456="","",收藏进度!J456)</f>
        <v>机械</v>
      </c>
      <c r="K456" s="53">
        <f>IF(收藏进度!K456="","",收藏进度!K456)</f>
        <v>3</v>
      </c>
      <c r="L456" s="53">
        <f>IF(收藏进度!L456="","",收藏进度!L456)</f>
        <v>2</v>
      </c>
      <c r="M456" s="53">
        <f>IF(收藏进度!M456="","",收藏进度!M456)</f>
        <v>2</v>
      </c>
      <c r="N456" s="54" t="str">
        <f>IF(收藏进度!N456="","",收藏进度!N456)</f>
        <v>在你的回合结束时，使另一个友方机械获得+2/+2。</v>
      </c>
    </row>
    <row r="457" spans="1:14" x14ac:dyDescent="0.15">
      <c r="A457" s="52" t="str">
        <f>IF(收藏进度!A457="","",收藏进度!A457)</f>
        <v>齿轮大师的扳手</v>
      </c>
      <c r="B457" s="52">
        <f>IF(收藏进度!B457="","",收藏进度!B457)</f>
        <v>0</v>
      </c>
      <c r="C457" s="52" t="str">
        <f t="shared" si="7"/>
        <v/>
      </c>
      <c r="D457" s="52" t="str">
        <f>IF(AND(COUNTIF(德鲁伊卡组!A:C,"# 2x ("&amp;K457&amp;") "&amp;A457)+COUNTIF(猎人卡组!A:C,"# 2x ("&amp;K457&amp;") "&amp;A457)+COUNTIF(法师卡组!A:C,"# 2x ("&amp;K457&amp;") "&amp;A457)+COUNTIF(圣骑士卡组!A:C,"# 2x ("&amp;K457&amp;") "&amp;A457)+COUNTIF(牧师卡组!A:C,"# 2x ("&amp;K457&amp;") "&amp;A457)+COUNTIF(潜行者卡组!A:C,"# 2x ("&amp;K457&amp;") "&amp;A457)+COUNTIF(萨满祭司卡组!A:C,"# 2x ("&amp;K457&amp;") "&amp;A457)+COUNTIF(术士卡组!A:C,"# 2x ("&amp;K457&amp;") "&amp;A457)+COUNTIF(战士卡组!A:C,"# 2x ("&amp;K457&amp;") "&amp;A457)=0,COUNTIF(单卡排行!A:J,A457)=0),IF(AND(COUNTIF(德鲁伊卡组!A:C,"# 1x ("&amp;K457&amp;") "&amp;A457)+COUNTIF(猎人卡组!A:C,"# 1x ("&amp;K457&amp;") "&amp;A457)+COUNTIF(法师卡组!A:C,"# 1x ("&amp;K457&amp;") "&amp;A457)+COUNTIF(圣骑士卡组!A:C,"# 1x ("&amp;K457&amp;") "&amp;A457)+COUNTIF(牧师卡组!A:C,"# 1x ("&amp;K457&amp;") "&amp;A457)+COUNTIF(潜行者卡组!A:C,"# 1x ("&amp;K457&amp;") "&amp;A457)+COUNTIF(萨满祭司卡组!A:C,"# 1x ("&amp;K457&amp;") "&amp;A457)+COUNTIF(术士卡组!A:C,"# 1x ("&amp;K457&amp;") "&amp;A457)+COUNTIF(战士卡组!A:C,"# 1x ("&amp;K457&amp;") "&amp;A457)=0,COUNTIF(单卡排行!A:J,A457&amp;"★")=0),"",1),2)</f>
        <v/>
      </c>
      <c r="E457" s="53" t="str">
        <f>IF(收藏进度!E457="","",收藏进度!E457)</f>
        <v>地精大战侏儒</v>
      </c>
      <c r="F457" s="53" t="str">
        <f>IF(收藏进度!F457="","",收藏进度!F457)</f>
        <v/>
      </c>
      <c r="G457" s="53" t="str">
        <f>IF(收藏进度!G457="","",收藏进度!G457)</f>
        <v>潜行者</v>
      </c>
      <c r="H457" s="53" t="str">
        <f>IF(收藏进度!H457="","",收藏进度!H457)</f>
        <v>史诗</v>
      </c>
      <c r="I457" s="53" t="str">
        <f>IF(收藏进度!I457="","",收藏进度!I457)</f>
        <v>武器</v>
      </c>
      <c r="J457" s="53" t="str">
        <f>IF(收藏进度!J457="","",收藏进度!J457)</f>
        <v/>
      </c>
      <c r="K457" s="53">
        <f>IF(收藏进度!K457="","",收藏进度!K457)</f>
        <v>3</v>
      </c>
      <c r="L457" s="53">
        <f>IF(收藏进度!L457="","",收藏进度!L457)</f>
        <v>1</v>
      </c>
      <c r="M457" s="53">
        <f>IF(收藏进度!M457="","",收藏进度!M457)</f>
        <v>0</v>
      </c>
      <c r="N457" s="54" t="str">
        <f>IF(收藏进度!N457="","",收藏进度!N457)</f>
        <v>如果你控制任何机械，便获得
+2攻击力。</v>
      </c>
    </row>
    <row r="458" spans="1:14" x14ac:dyDescent="0.15">
      <c r="A458" s="52" t="str">
        <f>IF(收藏进度!A458="","",收藏进度!A458)</f>
        <v>修补匠的磨刀油</v>
      </c>
      <c r="B458" s="52">
        <f>IF(收藏进度!B458="","",收藏进度!B458)</f>
        <v>2</v>
      </c>
      <c r="C458" s="52" t="str">
        <f t="shared" si="7"/>
        <v/>
      </c>
      <c r="D458" s="52" t="str">
        <f>IF(AND(COUNTIF(德鲁伊卡组!A:C,"# 2x ("&amp;K458&amp;") "&amp;A458)+COUNTIF(猎人卡组!A:C,"# 2x ("&amp;K458&amp;") "&amp;A458)+COUNTIF(法师卡组!A:C,"# 2x ("&amp;K458&amp;") "&amp;A458)+COUNTIF(圣骑士卡组!A:C,"# 2x ("&amp;K458&amp;") "&amp;A458)+COUNTIF(牧师卡组!A:C,"# 2x ("&amp;K458&amp;") "&amp;A458)+COUNTIF(潜行者卡组!A:C,"# 2x ("&amp;K458&amp;") "&amp;A458)+COUNTIF(萨满祭司卡组!A:C,"# 2x ("&amp;K458&amp;") "&amp;A458)+COUNTIF(术士卡组!A:C,"# 2x ("&amp;K458&amp;") "&amp;A458)+COUNTIF(战士卡组!A:C,"# 2x ("&amp;K458&amp;") "&amp;A458)=0,COUNTIF(单卡排行!A:J,A458)=0),IF(AND(COUNTIF(德鲁伊卡组!A:C,"# 1x ("&amp;K458&amp;") "&amp;A458)+COUNTIF(猎人卡组!A:C,"# 1x ("&amp;K458&amp;") "&amp;A458)+COUNTIF(法师卡组!A:C,"# 1x ("&amp;K458&amp;") "&amp;A458)+COUNTIF(圣骑士卡组!A:C,"# 1x ("&amp;K458&amp;") "&amp;A458)+COUNTIF(牧师卡组!A:C,"# 1x ("&amp;K458&amp;") "&amp;A458)+COUNTIF(潜行者卡组!A:C,"# 1x ("&amp;K458&amp;") "&amp;A458)+COUNTIF(萨满祭司卡组!A:C,"# 1x ("&amp;K458&amp;") "&amp;A458)+COUNTIF(术士卡组!A:C,"# 1x ("&amp;K458&amp;") "&amp;A458)+COUNTIF(战士卡组!A:C,"# 1x ("&amp;K458&amp;") "&amp;A458)=0,COUNTIF(单卡排行!A:J,A458&amp;"★")=0),"",1),2)</f>
        <v/>
      </c>
      <c r="E458" s="53" t="str">
        <f>IF(收藏进度!E458="","",收藏进度!E458)</f>
        <v>地精大战侏儒</v>
      </c>
      <c r="F458" s="53" t="str">
        <f>IF(收藏进度!F458="","",收藏进度!F458)</f>
        <v/>
      </c>
      <c r="G458" s="53" t="str">
        <f>IF(收藏进度!G458="","",收藏进度!G458)</f>
        <v>潜行者</v>
      </c>
      <c r="H458" s="53" t="str">
        <f>IF(收藏进度!H458="","",收藏进度!H458)</f>
        <v>普通</v>
      </c>
      <c r="I458" s="53" t="str">
        <f>IF(收藏进度!I458="","",收藏进度!I458)</f>
        <v>法术</v>
      </c>
      <c r="J458" s="53" t="str">
        <f>IF(收藏进度!J458="","",收藏进度!J458)</f>
        <v/>
      </c>
      <c r="K458" s="53">
        <f>IF(收藏进度!K458="","",收藏进度!K458)</f>
        <v>4</v>
      </c>
      <c r="L458" s="53">
        <f>IF(收藏进度!L458="","",收藏进度!L458)</f>
        <v>0</v>
      </c>
      <c r="M458" s="53">
        <f>IF(收藏进度!M458="","",收藏进度!M458)</f>
        <v>0</v>
      </c>
      <c r="N458" s="54" t="str">
        <f>IF(收藏进度!N458="","",收藏进度!N458)</f>
        <v>使你的武器获得+3攻击力。连击：使一个随机友方随从获得+3攻击力。</v>
      </c>
    </row>
    <row r="459" spans="1:14" x14ac:dyDescent="0.15">
      <c r="A459" s="52" t="str">
        <f>IF(收藏进度!A459="","",收藏进度!A459)</f>
        <v>暗中破坏</v>
      </c>
      <c r="B459" s="52">
        <f>IF(收藏进度!B459="","",收藏进度!B459)</f>
        <v>0</v>
      </c>
      <c r="C459" s="52" t="str">
        <f t="shared" si="7"/>
        <v/>
      </c>
      <c r="D459" s="52" t="str">
        <f>IF(AND(COUNTIF(德鲁伊卡组!A:C,"# 2x ("&amp;K459&amp;") "&amp;A459)+COUNTIF(猎人卡组!A:C,"# 2x ("&amp;K459&amp;") "&amp;A459)+COUNTIF(法师卡组!A:C,"# 2x ("&amp;K459&amp;") "&amp;A459)+COUNTIF(圣骑士卡组!A:C,"# 2x ("&amp;K459&amp;") "&amp;A459)+COUNTIF(牧师卡组!A:C,"# 2x ("&amp;K459&amp;") "&amp;A459)+COUNTIF(潜行者卡组!A:C,"# 2x ("&amp;K459&amp;") "&amp;A459)+COUNTIF(萨满祭司卡组!A:C,"# 2x ("&amp;K459&amp;") "&amp;A459)+COUNTIF(术士卡组!A:C,"# 2x ("&amp;K459&amp;") "&amp;A459)+COUNTIF(战士卡组!A:C,"# 2x ("&amp;K459&amp;") "&amp;A459)=0,COUNTIF(单卡排行!A:J,A459)=0),IF(AND(COUNTIF(德鲁伊卡组!A:C,"# 1x ("&amp;K459&amp;") "&amp;A459)+COUNTIF(猎人卡组!A:C,"# 1x ("&amp;K459&amp;") "&amp;A459)+COUNTIF(法师卡组!A:C,"# 1x ("&amp;K459&amp;") "&amp;A459)+COUNTIF(圣骑士卡组!A:C,"# 1x ("&amp;K459&amp;") "&amp;A459)+COUNTIF(牧师卡组!A:C,"# 1x ("&amp;K459&amp;") "&amp;A459)+COUNTIF(潜行者卡组!A:C,"# 1x ("&amp;K459&amp;") "&amp;A459)+COUNTIF(萨满祭司卡组!A:C,"# 1x ("&amp;K459&amp;") "&amp;A459)+COUNTIF(术士卡组!A:C,"# 1x ("&amp;K459&amp;") "&amp;A459)+COUNTIF(战士卡组!A:C,"# 1x ("&amp;K459&amp;") "&amp;A459)=0,COUNTIF(单卡排行!A:J,A459&amp;"★")=0),"",1),2)</f>
        <v/>
      </c>
      <c r="E459" s="53" t="str">
        <f>IF(收藏进度!E459="","",收藏进度!E459)</f>
        <v>地精大战侏儒</v>
      </c>
      <c r="F459" s="53" t="str">
        <f>IF(收藏进度!F459="","",收藏进度!F459)</f>
        <v/>
      </c>
      <c r="G459" s="53" t="str">
        <f>IF(收藏进度!G459="","",收藏进度!G459)</f>
        <v>潜行者</v>
      </c>
      <c r="H459" s="53" t="str">
        <f>IF(收藏进度!H459="","",收藏进度!H459)</f>
        <v>史诗</v>
      </c>
      <c r="I459" s="53" t="str">
        <f>IF(收藏进度!I459="","",收藏进度!I459)</f>
        <v>法术</v>
      </c>
      <c r="J459" s="53" t="str">
        <f>IF(收藏进度!J459="","",收藏进度!J459)</f>
        <v/>
      </c>
      <c r="K459" s="53">
        <f>IF(收藏进度!K459="","",收藏进度!K459)</f>
        <v>4</v>
      </c>
      <c r="L459" s="53">
        <f>IF(收藏进度!L459="","",收藏进度!L459)</f>
        <v>0</v>
      </c>
      <c r="M459" s="53">
        <f>IF(收藏进度!M459="","",收藏进度!M459)</f>
        <v>0</v>
      </c>
      <c r="N459" s="54" t="str">
        <f>IF(收藏进度!N459="","",收藏进度!N459)</f>
        <v>消灭一个随机敌方随从，连击：并且摧毁你的对手的
武器。</v>
      </c>
    </row>
    <row r="460" spans="1:14" x14ac:dyDescent="0.15">
      <c r="A460" s="52" t="str">
        <f>IF(收藏进度!A460="","",收藏进度!A460)</f>
        <v>食人魔忍者</v>
      </c>
      <c r="B460" s="52">
        <f>IF(收藏进度!B460="","",收藏进度!B460)</f>
        <v>1</v>
      </c>
      <c r="C460" s="52" t="str">
        <f t="shared" si="7"/>
        <v/>
      </c>
      <c r="D460" s="52" t="str">
        <f>IF(AND(COUNTIF(德鲁伊卡组!A:C,"# 2x ("&amp;K460&amp;") "&amp;A460)+COUNTIF(猎人卡组!A:C,"# 2x ("&amp;K460&amp;") "&amp;A460)+COUNTIF(法师卡组!A:C,"# 2x ("&amp;K460&amp;") "&amp;A460)+COUNTIF(圣骑士卡组!A:C,"# 2x ("&amp;K460&amp;") "&amp;A460)+COUNTIF(牧师卡组!A:C,"# 2x ("&amp;K460&amp;") "&amp;A460)+COUNTIF(潜行者卡组!A:C,"# 2x ("&amp;K460&amp;") "&amp;A460)+COUNTIF(萨满祭司卡组!A:C,"# 2x ("&amp;K460&amp;") "&amp;A460)+COUNTIF(术士卡组!A:C,"# 2x ("&amp;K460&amp;") "&amp;A460)+COUNTIF(战士卡组!A:C,"# 2x ("&amp;K460&amp;") "&amp;A460)=0,COUNTIF(单卡排行!A:J,A460)=0),IF(AND(COUNTIF(德鲁伊卡组!A:C,"# 1x ("&amp;K460&amp;") "&amp;A460)+COUNTIF(猎人卡组!A:C,"# 1x ("&amp;K460&amp;") "&amp;A460)+COUNTIF(法师卡组!A:C,"# 1x ("&amp;K460&amp;") "&amp;A460)+COUNTIF(圣骑士卡组!A:C,"# 1x ("&amp;K460&amp;") "&amp;A460)+COUNTIF(牧师卡组!A:C,"# 1x ("&amp;K460&amp;") "&amp;A460)+COUNTIF(潜行者卡组!A:C,"# 1x ("&amp;K460&amp;") "&amp;A460)+COUNTIF(萨满祭司卡组!A:C,"# 1x ("&amp;K460&amp;") "&amp;A460)+COUNTIF(术士卡组!A:C,"# 1x ("&amp;K460&amp;") "&amp;A460)+COUNTIF(战士卡组!A:C,"# 1x ("&amp;K460&amp;") "&amp;A460)=0,COUNTIF(单卡排行!A:J,A460&amp;"★")=0),"",1),2)</f>
        <v/>
      </c>
      <c r="E460" s="53" t="str">
        <f>IF(收藏进度!E460="","",收藏进度!E460)</f>
        <v>地精大战侏儒</v>
      </c>
      <c r="F460" s="53" t="str">
        <f>IF(收藏进度!F460="","",收藏进度!F460)</f>
        <v/>
      </c>
      <c r="G460" s="53" t="str">
        <f>IF(收藏进度!G460="","",收藏进度!G460)</f>
        <v>潜行者</v>
      </c>
      <c r="H460" s="53" t="str">
        <f>IF(收藏进度!H460="","",收藏进度!H460)</f>
        <v>稀有</v>
      </c>
      <c r="I460" s="53" t="str">
        <f>IF(收藏进度!I460="","",收藏进度!I460)</f>
        <v>随从</v>
      </c>
      <c r="J460" s="53" t="str">
        <f>IF(收藏进度!J460="","",收藏进度!J460)</f>
        <v/>
      </c>
      <c r="K460" s="53">
        <f>IF(收藏进度!K460="","",收藏进度!K460)</f>
        <v>5</v>
      </c>
      <c r="L460" s="53">
        <f>IF(收藏进度!L460="","",收藏进度!L460)</f>
        <v>6</v>
      </c>
      <c r="M460" s="53">
        <f>IF(收藏进度!M460="","",收藏进度!M460)</f>
        <v>6</v>
      </c>
      <c r="N460" s="54" t="str">
        <f>IF(收藏进度!N460="","",收藏进度!N460)</f>
        <v>潜行，50%几率攻击错误的敌人。</v>
      </c>
    </row>
    <row r="461" spans="1:14" x14ac:dyDescent="0.15">
      <c r="A461" s="52" t="str">
        <f>IF(收藏进度!A461="","",收藏进度!A461)</f>
        <v>加里维克斯</v>
      </c>
      <c r="B461" s="52">
        <f>IF(收藏进度!B461="","",收藏进度!B461)</f>
        <v>0</v>
      </c>
      <c r="C461" s="52" t="str">
        <f t="shared" si="7"/>
        <v/>
      </c>
      <c r="D461" s="52" t="str">
        <f>IF(AND(COUNTIF(德鲁伊卡组!A:C,"# 2x ("&amp;K461&amp;") "&amp;A461)+COUNTIF(猎人卡组!A:C,"# 2x ("&amp;K461&amp;") "&amp;A461)+COUNTIF(法师卡组!A:C,"# 2x ("&amp;K461&amp;") "&amp;A461)+COUNTIF(圣骑士卡组!A:C,"# 2x ("&amp;K461&amp;") "&amp;A461)+COUNTIF(牧师卡组!A:C,"# 2x ("&amp;K461&amp;") "&amp;A461)+COUNTIF(潜行者卡组!A:C,"# 2x ("&amp;K461&amp;") "&amp;A461)+COUNTIF(萨满祭司卡组!A:C,"# 2x ("&amp;K461&amp;") "&amp;A461)+COUNTIF(术士卡组!A:C,"# 2x ("&amp;K461&amp;") "&amp;A461)+COUNTIF(战士卡组!A:C,"# 2x ("&amp;K461&amp;") "&amp;A461)=0,COUNTIF(单卡排行!A:J,A461)=0),IF(AND(COUNTIF(德鲁伊卡组!A:C,"# 1x ("&amp;K461&amp;") "&amp;A461)+COUNTIF(猎人卡组!A:C,"# 1x ("&amp;K461&amp;") "&amp;A461)+COUNTIF(法师卡组!A:C,"# 1x ("&amp;K461&amp;") "&amp;A461)+COUNTIF(圣骑士卡组!A:C,"# 1x ("&amp;K461&amp;") "&amp;A461)+COUNTIF(牧师卡组!A:C,"# 1x ("&amp;K461&amp;") "&amp;A461)+COUNTIF(潜行者卡组!A:C,"# 1x ("&amp;K461&amp;") "&amp;A461)+COUNTIF(萨满祭司卡组!A:C,"# 1x ("&amp;K461&amp;") "&amp;A461)+COUNTIF(术士卡组!A:C,"# 1x ("&amp;K461&amp;") "&amp;A461)+COUNTIF(战士卡组!A:C,"# 1x ("&amp;K461&amp;") "&amp;A461)=0,COUNTIF(单卡排行!A:J,A461&amp;"★")=0),"",1),2)</f>
        <v/>
      </c>
      <c r="E461" s="53" t="str">
        <f>IF(收藏进度!E461="","",收藏进度!E461)</f>
        <v>地精大战侏儒</v>
      </c>
      <c r="F461" s="53" t="str">
        <f>IF(收藏进度!F461="","",收藏进度!F461)</f>
        <v/>
      </c>
      <c r="G461" s="53" t="str">
        <f>IF(收藏进度!G461="","",收藏进度!G461)</f>
        <v>潜行者</v>
      </c>
      <c r="H461" s="53" t="str">
        <f>IF(收藏进度!H461="","",收藏进度!H461)</f>
        <v>传说</v>
      </c>
      <c r="I461" s="53" t="str">
        <f>IF(收藏进度!I461="","",收藏进度!I461)</f>
        <v>随从</v>
      </c>
      <c r="J461" s="53" t="str">
        <f>IF(收藏进度!J461="","",收藏进度!J461)</f>
        <v/>
      </c>
      <c r="K461" s="53">
        <f>IF(收藏进度!K461="","",收藏进度!K461)</f>
        <v>6</v>
      </c>
      <c r="L461" s="53">
        <f>IF(收藏进度!L461="","",收藏进度!L461)</f>
        <v>5</v>
      </c>
      <c r="M461" s="53">
        <f>IF(收藏进度!M461="","",收藏进度!M461)</f>
        <v>8</v>
      </c>
      <c r="N461" s="54" t="str">
        <f>IF(收藏进度!N461="","",收藏进度!N461)</f>
        <v>每当你的对手施放一个法术，获得该法术的复制，并使其获得一个幸运币。</v>
      </c>
    </row>
    <row r="462" spans="1:14" x14ac:dyDescent="0.15">
      <c r="A462" s="52" t="str">
        <f>IF(收藏进度!A462="","",收藏进度!A462)</f>
        <v>连环爆裂</v>
      </c>
      <c r="B462" s="52">
        <f>IF(收藏进度!B462="","",收藏进度!B462)</f>
        <v>2</v>
      </c>
      <c r="C462" s="52" t="str">
        <f t="shared" si="7"/>
        <v/>
      </c>
      <c r="D462" s="52">
        <f>IF(AND(COUNTIF(德鲁伊卡组!A:C,"# 2x ("&amp;K462&amp;") "&amp;A462)+COUNTIF(猎人卡组!A:C,"# 2x ("&amp;K462&amp;") "&amp;A462)+COUNTIF(法师卡组!A:C,"# 2x ("&amp;K462&amp;") "&amp;A462)+COUNTIF(圣骑士卡组!A:C,"# 2x ("&amp;K462&amp;") "&amp;A462)+COUNTIF(牧师卡组!A:C,"# 2x ("&amp;K462&amp;") "&amp;A462)+COUNTIF(潜行者卡组!A:C,"# 2x ("&amp;K462&amp;") "&amp;A462)+COUNTIF(萨满祭司卡组!A:C,"# 2x ("&amp;K462&amp;") "&amp;A462)+COUNTIF(术士卡组!A:C,"# 2x ("&amp;K462&amp;") "&amp;A462)+COUNTIF(战士卡组!A:C,"# 2x ("&amp;K462&amp;") "&amp;A462)=0,COUNTIF(单卡排行!A:J,A462)=0),IF(AND(COUNTIF(德鲁伊卡组!A:C,"# 1x ("&amp;K462&amp;") "&amp;A462)+COUNTIF(猎人卡组!A:C,"# 1x ("&amp;K462&amp;") "&amp;A462)+COUNTIF(法师卡组!A:C,"# 1x ("&amp;K462&amp;") "&amp;A462)+COUNTIF(圣骑士卡组!A:C,"# 1x ("&amp;K462&amp;") "&amp;A462)+COUNTIF(牧师卡组!A:C,"# 1x ("&amp;K462&amp;") "&amp;A462)+COUNTIF(潜行者卡组!A:C,"# 1x ("&amp;K462&amp;") "&amp;A462)+COUNTIF(萨满祭司卡组!A:C,"# 1x ("&amp;K462&amp;") "&amp;A462)+COUNTIF(术士卡组!A:C,"# 1x ("&amp;K462&amp;") "&amp;A462)+COUNTIF(战士卡组!A:C,"# 1x ("&amp;K462&amp;") "&amp;A462)=0,COUNTIF(单卡排行!A:J,A462&amp;"★")=0),"",1),2)</f>
        <v>2</v>
      </c>
      <c r="E462" s="53" t="str">
        <f>IF(收藏进度!E462="","",收藏进度!E462)</f>
        <v>地精大战侏儒</v>
      </c>
      <c r="F462" s="53" t="str">
        <f>IF(收藏进度!F462="","",收藏进度!F462)</f>
        <v/>
      </c>
      <c r="G462" s="53" t="str">
        <f>IF(收藏进度!G462="","",收藏进度!G462)</f>
        <v>萨满祭司</v>
      </c>
      <c r="H462" s="53" t="str">
        <f>IF(收藏进度!H462="","",收藏进度!H462)</f>
        <v>普通</v>
      </c>
      <c r="I462" s="53" t="str">
        <f>IF(收藏进度!I462="","",收藏进度!I462)</f>
        <v>法术</v>
      </c>
      <c r="J462" s="53" t="str">
        <f>IF(收藏进度!J462="","",收藏进度!J462)</f>
        <v/>
      </c>
      <c r="K462" s="53">
        <f>IF(收藏进度!K462="","",收藏进度!K462)</f>
        <v>2</v>
      </c>
      <c r="L462" s="53">
        <f>IF(收藏进度!L462="","",收藏进度!L462)</f>
        <v>0</v>
      </c>
      <c r="M462" s="53">
        <f>IF(收藏进度!M462="","",收藏进度!M462)</f>
        <v>0</v>
      </c>
      <c r="N462" s="54" t="str">
        <f>IF(收藏进度!N462="","",收藏进度!N462)</f>
        <v>造成3到6点伤害，过载：（1）</v>
      </c>
    </row>
    <row r="463" spans="1:14" x14ac:dyDescent="0.15">
      <c r="A463" s="52" t="str">
        <f>IF(收藏进度!A463="","",收藏进度!A463)</f>
        <v>自动漩涡打击装置</v>
      </c>
      <c r="B463" s="52">
        <f>IF(收藏进度!B463="","",收藏进度!B463)</f>
        <v>2</v>
      </c>
      <c r="C463" s="52" t="str">
        <f t="shared" si="7"/>
        <v/>
      </c>
      <c r="D463" s="52" t="str">
        <f>IF(AND(COUNTIF(德鲁伊卡组!A:C,"# 2x ("&amp;K463&amp;") "&amp;A463)+COUNTIF(猎人卡组!A:C,"# 2x ("&amp;K463&amp;") "&amp;A463)+COUNTIF(法师卡组!A:C,"# 2x ("&amp;K463&amp;") "&amp;A463)+COUNTIF(圣骑士卡组!A:C,"# 2x ("&amp;K463&amp;") "&amp;A463)+COUNTIF(牧师卡组!A:C,"# 2x ("&amp;K463&amp;") "&amp;A463)+COUNTIF(潜行者卡组!A:C,"# 2x ("&amp;K463&amp;") "&amp;A463)+COUNTIF(萨满祭司卡组!A:C,"# 2x ("&amp;K463&amp;") "&amp;A463)+COUNTIF(术士卡组!A:C,"# 2x ("&amp;K463&amp;") "&amp;A463)+COUNTIF(战士卡组!A:C,"# 2x ("&amp;K463&amp;") "&amp;A463)=0,COUNTIF(单卡排行!A:J,A463)=0),IF(AND(COUNTIF(德鲁伊卡组!A:C,"# 1x ("&amp;K463&amp;") "&amp;A463)+COUNTIF(猎人卡组!A:C,"# 1x ("&amp;K463&amp;") "&amp;A463)+COUNTIF(法师卡组!A:C,"# 1x ("&amp;K463&amp;") "&amp;A463)+COUNTIF(圣骑士卡组!A:C,"# 1x ("&amp;K463&amp;") "&amp;A463)+COUNTIF(牧师卡组!A:C,"# 1x ("&amp;K463&amp;") "&amp;A463)+COUNTIF(潜行者卡组!A:C,"# 1x ("&amp;K463&amp;") "&amp;A463)+COUNTIF(萨满祭司卡组!A:C,"# 1x ("&amp;K463&amp;") "&amp;A463)+COUNTIF(术士卡组!A:C,"# 1x ("&amp;K463&amp;") "&amp;A463)+COUNTIF(战士卡组!A:C,"# 1x ("&amp;K463&amp;") "&amp;A463)=0,COUNTIF(单卡排行!A:J,A463&amp;"★")=0),"",1),2)</f>
        <v/>
      </c>
      <c r="E463" s="53" t="str">
        <f>IF(收藏进度!E463="","",收藏进度!E463)</f>
        <v>地精大战侏儒</v>
      </c>
      <c r="F463" s="53" t="str">
        <f>IF(收藏进度!F463="","",收藏进度!F463)</f>
        <v/>
      </c>
      <c r="G463" s="53" t="str">
        <f>IF(收藏进度!G463="","",收藏进度!G463)</f>
        <v>萨满祭司</v>
      </c>
      <c r="H463" s="53" t="str">
        <f>IF(收藏进度!H463="","",收藏进度!H463)</f>
        <v>普通</v>
      </c>
      <c r="I463" s="53" t="str">
        <f>IF(收藏进度!I463="","",收藏进度!I463)</f>
        <v>随从</v>
      </c>
      <c r="J463" s="53" t="str">
        <f>IF(收藏进度!J463="","",收藏进度!J463)</f>
        <v>机械</v>
      </c>
      <c r="K463" s="53">
        <f>IF(收藏进度!K463="","",收藏进度!K463)</f>
        <v>2</v>
      </c>
      <c r="L463" s="53">
        <f>IF(收藏进度!L463="","",收藏进度!L463)</f>
        <v>3</v>
      </c>
      <c r="M463" s="53">
        <f>IF(收藏进度!M463="","",收藏进度!M463)</f>
        <v>2</v>
      </c>
      <c r="N463" s="54" t="str">
        <f>IF(收藏进度!N463="","",收藏进度!N463)</f>
        <v>风怒</v>
      </c>
    </row>
    <row r="464" spans="1:14" x14ac:dyDescent="0.15">
      <c r="A464" s="52" t="str">
        <f>IF(收藏进度!A464="","",收藏进度!A464)</f>
        <v>活力图腾</v>
      </c>
      <c r="B464" s="52">
        <f>IF(收藏进度!B464="","",收藏进度!B464)</f>
        <v>0</v>
      </c>
      <c r="C464" s="52" t="str">
        <f t="shared" si="7"/>
        <v/>
      </c>
      <c r="D464" s="52" t="str">
        <f>IF(AND(COUNTIF(德鲁伊卡组!A:C,"# 2x ("&amp;K464&amp;") "&amp;A464)+COUNTIF(猎人卡组!A:C,"# 2x ("&amp;K464&amp;") "&amp;A464)+COUNTIF(法师卡组!A:C,"# 2x ("&amp;K464&amp;") "&amp;A464)+COUNTIF(圣骑士卡组!A:C,"# 2x ("&amp;K464&amp;") "&amp;A464)+COUNTIF(牧师卡组!A:C,"# 2x ("&amp;K464&amp;") "&amp;A464)+COUNTIF(潜行者卡组!A:C,"# 2x ("&amp;K464&amp;") "&amp;A464)+COUNTIF(萨满祭司卡组!A:C,"# 2x ("&amp;K464&amp;") "&amp;A464)+COUNTIF(术士卡组!A:C,"# 2x ("&amp;K464&amp;") "&amp;A464)+COUNTIF(战士卡组!A:C,"# 2x ("&amp;K464&amp;") "&amp;A464)=0,COUNTIF(单卡排行!A:J,A464)=0),IF(AND(COUNTIF(德鲁伊卡组!A:C,"# 1x ("&amp;K464&amp;") "&amp;A464)+COUNTIF(猎人卡组!A:C,"# 1x ("&amp;K464&amp;") "&amp;A464)+COUNTIF(法师卡组!A:C,"# 1x ("&amp;K464&amp;") "&amp;A464)+COUNTIF(圣骑士卡组!A:C,"# 1x ("&amp;K464&amp;") "&amp;A464)+COUNTIF(牧师卡组!A:C,"# 1x ("&amp;K464&amp;") "&amp;A464)+COUNTIF(潜行者卡组!A:C,"# 1x ("&amp;K464&amp;") "&amp;A464)+COUNTIF(萨满祭司卡组!A:C,"# 1x ("&amp;K464&amp;") "&amp;A464)+COUNTIF(术士卡组!A:C,"# 1x ("&amp;K464&amp;") "&amp;A464)+COUNTIF(战士卡组!A:C,"# 1x ("&amp;K464&amp;") "&amp;A464)=0,COUNTIF(单卡排行!A:J,A464&amp;"★")=0),"",1),2)</f>
        <v/>
      </c>
      <c r="E464" s="53" t="str">
        <f>IF(收藏进度!E464="","",收藏进度!E464)</f>
        <v>地精大战侏儒</v>
      </c>
      <c r="F464" s="53" t="str">
        <f>IF(收藏进度!F464="","",收藏进度!F464)</f>
        <v/>
      </c>
      <c r="G464" s="53" t="str">
        <f>IF(收藏进度!G464="","",收藏进度!G464)</f>
        <v>萨满祭司</v>
      </c>
      <c r="H464" s="53" t="str">
        <f>IF(收藏进度!H464="","",收藏进度!H464)</f>
        <v>稀有</v>
      </c>
      <c r="I464" s="53" t="str">
        <f>IF(收藏进度!I464="","",收藏进度!I464)</f>
        <v>随从</v>
      </c>
      <c r="J464" s="53" t="str">
        <f>IF(收藏进度!J464="","",收藏进度!J464)</f>
        <v>图腾</v>
      </c>
      <c r="K464" s="53">
        <f>IF(收藏进度!K464="","",收藏进度!K464)</f>
        <v>2</v>
      </c>
      <c r="L464" s="53">
        <f>IF(收藏进度!L464="","",收藏进度!L464)</f>
        <v>0</v>
      </c>
      <c r="M464" s="53">
        <f>IF(收藏进度!M464="","",收藏进度!M464)</f>
        <v>3</v>
      </c>
      <c r="N464" s="54" t="str">
        <f>IF(收藏进度!N464="","",收藏进度!N464)</f>
        <v>在你的回合结束时，为你的英雄恢复#4点生命值。</v>
      </c>
    </row>
    <row r="465" spans="1:14" x14ac:dyDescent="0.15">
      <c r="A465" s="52" t="str">
        <f>IF(收藏进度!A465="","",收藏进度!A465)</f>
        <v>动力战锤</v>
      </c>
      <c r="B465" s="52">
        <f>IF(收藏进度!B465="","",收藏进度!B465)</f>
        <v>1</v>
      </c>
      <c r="C465" s="52" t="str">
        <f t="shared" si="7"/>
        <v/>
      </c>
      <c r="D465" s="52" t="str">
        <f>IF(AND(COUNTIF(德鲁伊卡组!A:C,"# 2x ("&amp;K465&amp;") "&amp;A465)+COUNTIF(猎人卡组!A:C,"# 2x ("&amp;K465&amp;") "&amp;A465)+COUNTIF(法师卡组!A:C,"# 2x ("&amp;K465&amp;") "&amp;A465)+COUNTIF(圣骑士卡组!A:C,"# 2x ("&amp;K465&amp;") "&amp;A465)+COUNTIF(牧师卡组!A:C,"# 2x ("&amp;K465&amp;") "&amp;A465)+COUNTIF(潜行者卡组!A:C,"# 2x ("&amp;K465&amp;") "&amp;A465)+COUNTIF(萨满祭司卡组!A:C,"# 2x ("&amp;K465&amp;") "&amp;A465)+COUNTIF(术士卡组!A:C,"# 2x ("&amp;K465&amp;") "&amp;A465)+COUNTIF(战士卡组!A:C,"# 2x ("&amp;K465&amp;") "&amp;A465)=0,COUNTIF(单卡排行!A:J,A465)=0),IF(AND(COUNTIF(德鲁伊卡组!A:C,"# 1x ("&amp;K465&amp;") "&amp;A465)+COUNTIF(猎人卡组!A:C,"# 1x ("&amp;K465&amp;") "&amp;A465)+COUNTIF(法师卡组!A:C,"# 1x ("&amp;K465&amp;") "&amp;A465)+COUNTIF(圣骑士卡组!A:C,"# 1x ("&amp;K465&amp;") "&amp;A465)+COUNTIF(牧师卡组!A:C,"# 1x ("&amp;K465&amp;") "&amp;A465)+COUNTIF(潜行者卡组!A:C,"# 1x ("&amp;K465&amp;") "&amp;A465)+COUNTIF(萨满祭司卡组!A:C,"# 1x ("&amp;K465&amp;") "&amp;A465)+COUNTIF(术士卡组!A:C,"# 1x ("&amp;K465&amp;") "&amp;A465)+COUNTIF(战士卡组!A:C,"# 1x ("&amp;K465&amp;") "&amp;A465)=0,COUNTIF(单卡排行!A:J,A465&amp;"★")=0),"",1),2)</f>
        <v/>
      </c>
      <c r="E465" s="53" t="str">
        <f>IF(收藏进度!E465="","",收藏进度!E465)</f>
        <v>地精大战侏儒</v>
      </c>
      <c r="F465" s="53" t="str">
        <f>IF(收藏进度!F465="","",收藏进度!F465)</f>
        <v/>
      </c>
      <c r="G465" s="53" t="str">
        <f>IF(收藏进度!G465="","",收藏进度!G465)</f>
        <v>萨满祭司</v>
      </c>
      <c r="H465" s="53" t="str">
        <f>IF(收藏进度!H465="","",收藏进度!H465)</f>
        <v>稀有</v>
      </c>
      <c r="I465" s="53" t="str">
        <f>IF(收藏进度!I465="","",收藏进度!I465)</f>
        <v>武器</v>
      </c>
      <c r="J465" s="53" t="str">
        <f>IF(收藏进度!J465="","",收藏进度!J465)</f>
        <v/>
      </c>
      <c r="K465" s="53">
        <f>IF(收藏进度!K465="","",收藏进度!K465)</f>
        <v>3</v>
      </c>
      <c r="L465" s="53">
        <f>IF(收藏进度!L465="","",收藏进度!L465)</f>
        <v>3</v>
      </c>
      <c r="M465" s="53">
        <f>IF(收藏进度!M465="","",收藏进度!M465)</f>
        <v>0</v>
      </c>
      <c r="N465" s="54" t="str">
        <f>IF(收藏进度!N465="","",收藏进度!N465)</f>
        <v>亡语：使一个随机友方机械获得+2/+2。</v>
      </c>
    </row>
    <row r="466" spans="1:14" x14ac:dyDescent="0.15">
      <c r="A466" s="52" t="str">
        <f>IF(收藏进度!A466="","",收藏进度!A466)</f>
        <v>砂槌萨满祭司</v>
      </c>
      <c r="B466" s="52">
        <f>IF(收藏进度!B466="","",收藏进度!B466)</f>
        <v>1</v>
      </c>
      <c r="C466" s="52" t="str">
        <f t="shared" si="7"/>
        <v/>
      </c>
      <c r="D466" s="52" t="str">
        <f>IF(AND(COUNTIF(德鲁伊卡组!A:C,"# 2x ("&amp;K466&amp;") "&amp;A466)+COUNTIF(猎人卡组!A:C,"# 2x ("&amp;K466&amp;") "&amp;A466)+COUNTIF(法师卡组!A:C,"# 2x ("&amp;K466&amp;") "&amp;A466)+COUNTIF(圣骑士卡组!A:C,"# 2x ("&amp;K466&amp;") "&amp;A466)+COUNTIF(牧师卡组!A:C,"# 2x ("&amp;K466&amp;") "&amp;A466)+COUNTIF(潜行者卡组!A:C,"# 2x ("&amp;K466&amp;") "&amp;A466)+COUNTIF(萨满祭司卡组!A:C,"# 2x ("&amp;K466&amp;") "&amp;A466)+COUNTIF(术士卡组!A:C,"# 2x ("&amp;K466&amp;") "&amp;A466)+COUNTIF(战士卡组!A:C,"# 2x ("&amp;K466&amp;") "&amp;A466)=0,COUNTIF(单卡排行!A:J,A466)=0),IF(AND(COUNTIF(德鲁伊卡组!A:C,"# 1x ("&amp;K466&amp;") "&amp;A466)+COUNTIF(猎人卡组!A:C,"# 1x ("&amp;K466&amp;") "&amp;A466)+COUNTIF(法师卡组!A:C,"# 1x ("&amp;K466&amp;") "&amp;A466)+COUNTIF(圣骑士卡组!A:C,"# 1x ("&amp;K466&amp;") "&amp;A466)+COUNTIF(牧师卡组!A:C,"# 1x ("&amp;K466&amp;") "&amp;A466)+COUNTIF(潜行者卡组!A:C,"# 1x ("&amp;K466&amp;") "&amp;A466)+COUNTIF(萨满祭司卡组!A:C,"# 1x ("&amp;K466&amp;") "&amp;A466)+COUNTIF(术士卡组!A:C,"# 1x ("&amp;K466&amp;") "&amp;A466)+COUNTIF(战士卡组!A:C,"# 1x ("&amp;K466&amp;") "&amp;A466)=0,COUNTIF(单卡排行!A:J,A466&amp;"★")=0),"",1),2)</f>
        <v/>
      </c>
      <c r="E466" s="53" t="str">
        <f>IF(收藏进度!E466="","",收藏进度!E466)</f>
        <v>地精大战侏儒</v>
      </c>
      <c r="F466" s="53" t="str">
        <f>IF(收藏进度!F466="","",收藏进度!F466)</f>
        <v/>
      </c>
      <c r="G466" s="53" t="str">
        <f>IF(收藏进度!G466="","",收藏进度!G466)</f>
        <v>萨满祭司</v>
      </c>
      <c r="H466" s="53" t="str">
        <f>IF(收藏进度!H466="","",收藏进度!H466)</f>
        <v>稀有</v>
      </c>
      <c r="I466" s="53" t="str">
        <f>IF(收藏进度!I466="","",收藏进度!I466)</f>
        <v>随从</v>
      </c>
      <c r="J466" s="53" t="str">
        <f>IF(收藏进度!J466="","",收藏进度!J466)</f>
        <v/>
      </c>
      <c r="K466" s="53">
        <f>IF(收藏进度!K466="","",收藏进度!K466)</f>
        <v>4</v>
      </c>
      <c r="L466" s="53">
        <f>IF(收藏进度!L466="","",收藏进度!L466)</f>
        <v>5</v>
      </c>
      <c r="M466" s="53">
        <f>IF(收藏进度!M466="","",收藏进度!M466)</f>
        <v>4</v>
      </c>
      <c r="N466" s="54" t="str">
        <f>IF(收藏进度!N466="","",收藏进度!N466)</f>
        <v>风怒，过载：（1）
50%几率攻击错误的敌人。</v>
      </c>
    </row>
    <row r="467" spans="1:14" x14ac:dyDescent="0.15">
      <c r="A467" s="52" t="str">
        <f>IF(收藏进度!A467="","",收藏进度!A467)</f>
        <v>沙鳞灵魂行者</v>
      </c>
      <c r="B467" s="52">
        <f>IF(收藏进度!B467="","",收藏进度!B467)</f>
        <v>0</v>
      </c>
      <c r="C467" s="52" t="str">
        <f t="shared" si="7"/>
        <v/>
      </c>
      <c r="D467" s="52" t="str">
        <f>IF(AND(COUNTIF(德鲁伊卡组!A:C,"# 2x ("&amp;K467&amp;") "&amp;A467)+COUNTIF(猎人卡组!A:C,"# 2x ("&amp;K467&amp;") "&amp;A467)+COUNTIF(法师卡组!A:C,"# 2x ("&amp;K467&amp;") "&amp;A467)+COUNTIF(圣骑士卡组!A:C,"# 2x ("&amp;K467&amp;") "&amp;A467)+COUNTIF(牧师卡组!A:C,"# 2x ("&amp;K467&amp;") "&amp;A467)+COUNTIF(潜行者卡组!A:C,"# 2x ("&amp;K467&amp;") "&amp;A467)+COUNTIF(萨满祭司卡组!A:C,"# 2x ("&amp;K467&amp;") "&amp;A467)+COUNTIF(术士卡组!A:C,"# 2x ("&amp;K467&amp;") "&amp;A467)+COUNTIF(战士卡组!A:C,"# 2x ("&amp;K467&amp;") "&amp;A467)=0,COUNTIF(单卡排行!A:J,A467)=0),IF(AND(COUNTIF(德鲁伊卡组!A:C,"# 1x ("&amp;K467&amp;") "&amp;A467)+COUNTIF(猎人卡组!A:C,"# 1x ("&amp;K467&amp;") "&amp;A467)+COUNTIF(法师卡组!A:C,"# 1x ("&amp;K467&amp;") "&amp;A467)+COUNTIF(圣骑士卡组!A:C,"# 1x ("&amp;K467&amp;") "&amp;A467)+COUNTIF(牧师卡组!A:C,"# 1x ("&amp;K467&amp;") "&amp;A467)+COUNTIF(潜行者卡组!A:C,"# 1x ("&amp;K467&amp;") "&amp;A467)+COUNTIF(萨满祭司卡组!A:C,"# 1x ("&amp;K467&amp;") "&amp;A467)+COUNTIF(术士卡组!A:C,"# 1x ("&amp;K467&amp;") "&amp;A467)+COUNTIF(战士卡组!A:C,"# 1x ("&amp;K467&amp;") "&amp;A467)=0,COUNTIF(单卡排行!A:J,A467&amp;"★")=0),"",1),2)</f>
        <v/>
      </c>
      <c r="E467" s="53" t="str">
        <f>IF(收藏进度!E467="","",收藏进度!E467)</f>
        <v>地精大战侏儒</v>
      </c>
      <c r="F467" s="53" t="str">
        <f>IF(收藏进度!F467="","",收藏进度!F467)</f>
        <v/>
      </c>
      <c r="G467" s="53" t="str">
        <f>IF(收藏进度!G467="","",收藏进度!G467)</f>
        <v>萨满祭司</v>
      </c>
      <c r="H467" s="53" t="str">
        <f>IF(收藏进度!H467="","",收藏进度!H467)</f>
        <v>史诗</v>
      </c>
      <c r="I467" s="53" t="str">
        <f>IF(收藏进度!I467="","",收藏进度!I467)</f>
        <v>随从</v>
      </c>
      <c r="J467" s="53" t="str">
        <f>IF(收藏进度!J467="","",收藏进度!J467)</f>
        <v>鱼人</v>
      </c>
      <c r="K467" s="53">
        <f>IF(收藏进度!K467="","",收藏进度!K467)</f>
        <v>4</v>
      </c>
      <c r="L467" s="53">
        <f>IF(收藏进度!L467="","",收藏进度!L467)</f>
        <v>2</v>
      </c>
      <c r="M467" s="53">
        <f>IF(收藏进度!M467="","",收藏进度!M467)</f>
        <v>5</v>
      </c>
      <c r="N467" s="54" t="str">
        <f>IF(收藏进度!N467="","",收藏进度!N467)</f>
        <v>每当有其他友方鱼人死亡，便抽一张牌。
过载：（1）</v>
      </c>
    </row>
    <row r="468" spans="1:14" x14ac:dyDescent="0.15">
      <c r="A468" s="52" t="str">
        <f>IF(收藏进度!A468="","",收藏进度!A468)</f>
        <v>先祖召唤</v>
      </c>
      <c r="B468" s="52">
        <f>IF(收藏进度!B468="","",收藏进度!B468)</f>
        <v>0</v>
      </c>
      <c r="C468" s="52" t="str">
        <f t="shared" si="7"/>
        <v/>
      </c>
      <c r="D468" s="52" t="str">
        <f>IF(AND(COUNTIF(德鲁伊卡组!A:C,"# 2x ("&amp;K468&amp;") "&amp;A468)+COUNTIF(猎人卡组!A:C,"# 2x ("&amp;K468&amp;") "&amp;A468)+COUNTIF(法师卡组!A:C,"# 2x ("&amp;K468&amp;") "&amp;A468)+COUNTIF(圣骑士卡组!A:C,"# 2x ("&amp;K468&amp;") "&amp;A468)+COUNTIF(牧师卡组!A:C,"# 2x ("&amp;K468&amp;") "&amp;A468)+COUNTIF(潜行者卡组!A:C,"# 2x ("&amp;K468&amp;") "&amp;A468)+COUNTIF(萨满祭司卡组!A:C,"# 2x ("&amp;K468&amp;") "&amp;A468)+COUNTIF(术士卡组!A:C,"# 2x ("&amp;K468&amp;") "&amp;A468)+COUNTIF(战士卡组!A:C,"# 2x ("&amp;K468&amp;") "&amp;A468)=0,COUNTIF(单卡排行!A:J,A468)=0),IF(AND(COUNTIF(德鲁伊卡组!A:C,"# 1x ("&amp;K468&amp;") "&amp;A468)+COUNTIF(猎人卡组!A:C,"# 1x ("&amp;K468&amp;") "&amp;A468)+COUNTIF(法师卡组!A:C,"# 1x ("&amp;K468&amp;") "&amp;A468)+COUNTIF(圣骑士卡组!A:C,"# 1x ("&amp;K468&amp;") "&amp;A468)+COUNTIF(牧师卡组!A:C,"# 1x ("&amp;K468&amp;") "&amp;A468)+COUNTIF(潜行者卡组!A:C,"# 1x ("&amp;K468&amp;") "&amp;A468)+COUNTIF(萨满祭司卡组!A:C,"# 1x ("&amp;K468&amp;") "&amp;A468)+COUNTIF(术士卡组!A:C,"# 1x ("&amp;K468&amp;") "&amp;A468)+COUNTIF(战士卡组!A:C,"# 1x ("&amp;K468&amp;") "&amp;A468)=0,COUNTIF(单卡排行!A:J,A468&amp;"★")=0),"",1),2)</f>
        <v/>
      </c>
      <c r="E468" s="53" t="str">
        <f>IF(收藏进度!E468="","",收藏进度!E468)</f>
        <v>地精大战侏儒</v>
      </c>
      <c r="F468" s="53" t="str">
        <f>IF(收藏进度!F468="","",收藏进度!F468)</f>
        <v/>
      </c>
      <c r="G468" s="53" t="str">
        <f>IF(收藏进度!G468="","",收藏进度!G468)</f>
        <v>萨满祭司</v>
      </c>
      <c r="H468" s="53" t="str">
        <f>IF(收藏进度!H468="","",收藏进度!H468)</f>
        <v>史诗</v>
      </c>
      <c r="I468" s="53" t="str">
        <f>IF(收藏进度!I468="","",收藏进度!I468)</f>
        <v>法术</v>
      </c>
      <c r="J468" s="53" t="str">
        <f>IF(收藏进度!J468="","",收藏进度!J468)</f>
        <v/>
      </c>
      <c r="K468" s="53">
        <f>IF(收藏进度!K468="","",收藏进度!K468)</f>
        <v>4</v>
      </c>
      <c r="L468" s="53">
        <f>IF(收藏进度!L468="","",收藏进度!L468)</f>
        <v>0</v>
      </c>
      <c r="M468" s="53">
        <f>IF(收藏进度!M468="","",收藏进度!M468)</f>
        <v>0</v>
      </c>
      <c r="N468" s="54" t="str">
        <f>IF(收藏进度!N468="","",收藏进度!N468)</f>
        <v>每个玩家从手牌中将一个随机随从置入战场。</v>
      </c>
    </row>
    <row r="469" spans="1:14" x14ac:dyDescent="0.15">
      <c r="A469" s="52" t="str">
        <f>IF(收藏进度!A469="","",收藏进度!A469)</f>
        <v>耐普图隆</v>
      </c>
      <c r="B469" s="52">
        <f>IF(收藏进度!B469="","",收藏进度!B469)</f>
        <v>1</v>
      </c>
      <c r="C469" s="52" t="str">
        <f t="shared" si="7"/>
        <v/>
      </c>
      <c r="D469" s="52" t="str">
        <f>IF(AND(COUNTIF(德鲁伊卡组!A:C,"# 2x ("&amp;K469&amp;") "&amp;A469)+COUNTIF(猎人卡组!A:C,"# 2x ("&amp;K469&amp;") "&amp;A469)+COUNTIF(法师卡组!A:C,"# 2x ("&amp;K469&amp;") "&amp;A469)+COUNTIF(圣骑士卡组!A:C,"# 2x ("&amp;K469&amp;") "&amp;A469)+COUNTIF(牧师卡组!A:C,"# 2x ("&amp;K469&amp;") "&amp;A469)+COUNTIF(潜行者卡组!A:C,"# 2x ("&amp;K469&amp;") "&amp;A469)+COUNTIF(萨满祭司卡组!A:C,"# 2x ("&amp;K469&amp;") "&amp;A469)+COUNTIF(术士卡组!A:C,"# 2x ("&amp;K469&amp;") "&amp;A469)+COUNTIF(战士卡组!A:C,"# 2x ("&amp;K469&amp;") "&amp;A469)=0,COUNTIF(单卡排行!A:J,A469)=0),IF(AND(COUNTIF(德鲁伊卡组!A:C,"# 1x ("&amp;K469&amp;") "&amp;A469)+COUNTIF(猎人卡组!A:C,"# 1x ("&amp;K469&amp;") "&amp;A469)+COUNTIF(法师卡组!A:C,"# 1x ("&amp;K469&amp;") "&amp;A469)+COUNTIF(圣骑士卡组!A:C,"# 1x ("&amp;K469&amp;") "&amp;A469)+COUNTIF(牧师卡组!A:C,"# 1x ("&amp;K469&amp;") "&amp;A469)+COUNTIF(潜行者卡组!A:C,"# 1x ("&amp;K469&amp;") "&amp;A469)+COUNTIF(萨满祭司卡组!A:C,"# 1x ("&amp;K469&amp;") "&amp;A469)+COUNTIF(术士卡组!A:C,"# 1x ("&amp;K469&amp;") "&amp;A469)+COUNTIF(战士卡组!A:C,"# 1x ("&amp;K469&amp;") "&amp;A469)=0,COUNTIF(单卡排行!A:J,A469&amp;"★")=0),"",1),2)</f>
        <v/>
      </c>
      <c r="E469" s="53" t="str">
        <f>IF(收藏进度!E469="","",收藏进度!E469)</f>
        <v>地精大战侏儒</v>
      </c>
      <c r="F469" s="53" t="str">
        <f>IF(收藏进度!F469="","",收藏进度!F469)</f>
        <v/>
      </c>
      <c r="G469" s="53" t="str">
        <f>IF(收藏进度!G469="","",收藏进度!G469)</f>
        <v>萨满祭司</v>
      </c>
      <c r="H469" s="53" t="str">
        <f>IF(收藏进度!H469="","",收藏进度!H469)</f>
        <v>传说</v>
      </c>
      <c r="I469" s="53" t="str">
        <f>IF(收藏进度!I469="","",收藏进度!I469)</f>
        <v>随从</v>
      </c>
      <c r="J469" s="53" t="str">
        <f>IF(收藏进度!J469="","",收藏进度!J469)</f>
        <v>元素</v>
      </c>
      <c r="K469" s="53">
        <f>IF(收藏进度!K469="","",收藏进度!K469)</f>
        <v>7</v>
      </c>
      <c r="L469" s="53">
        <f>IF(收藏进度!L469="","",收藏进度!L469)</f>
        <v>7</v>
      </c>
      <c r="M469" s="53">
        <f>IF(收藏进度!M469="","",收藏进度!M469)</f>
        <v>7</v>
      </c>
      <c r="N469" s="54" t="str">
        <f>IF(收藏进度!N469="","",收藏进度!N469)</f>
        <v>战吼：将四张随机鱼人牌置入你的手牌，过载：（3）</v>
      </c>
    </row>
    <row r="470" spans="1:14" x14ac:dyDescent="0.15">
      <c r="A470" s="52" t="str">
        <f>IF(收藏进度!A470="","",收藏进度!A470)</f>
        <v>暗色炸弹</v>
      </c>
      <c r="B470" s="52">
        <f>IF(收藏进度!B470="","",收藏进度!B470)</f>
        <v>2</v>
      </c>
      <c r="C470" s="52" t="str">
        <f t="shared" si="7"/>
        <v/>
      </c>
      <c r="D470" s="52">
        <f>IF(AND(COUNTIF(德鲁伊卡组!A:C,"# 2x ("&amp;K470&amp;") "&amp;A470)+COUNTIF(猎人卡组!A:C,"# 2x ("&amp;K470&amp;") "&amp;A470)+COUNTIF(法师卡组!A:C,"# 2x ("&amp;K470&amp;") "&amp;A470)+COUNTIF(圣骑士卡组!A:C,"# 2x ("&amp;K470&amp;") "&amp;A470)+COUNTIF(牧师卡组!A:C,"# 2x ("&amp;K470&amp;") "&amp;A470)+COUNTIF(潜行者卡组!A:C,"# 2x ("&amp;K470&amp;") "&amp;A470)+COUNTIF(萨满祭司卡组!A:C,"# 2x ("&amp;K470&amp;") "&amp;A470)+COUNTIF(术士卡组!A:C,"# 2x ("&amp;K470&amp;") "&amp;A470)+COUNTIF(战士卡组!A:C,"# 2x ("&amp;K470&amp;") "&amp;A470)=0,COUNTIF(单卡排行!A:J,A470)=0),IF(AND(COUNTIF(德鲁伊卡组!A:C,"# 1x ("&amp;K470&amp;") "&amp;A470)+COUNTIF(猎人卡组!A:C,"# 1x ("&amp;K470&amp;") "&amp;A470)+COUNTIF(法师卡组!A:C,"# 1x ("&amp;K470&amp;") "&amp;A470)+COUNTIF(圣骑士卡组!A:C,"# 1x ("&amp;K470&amp;") "&amp;A470)+COUNTIF(牧师卡组!A:C,"# 1x ("&amp;K470&amp;") "&amp;A470)+COUNTIF(潜行者卡组!A:C,"# 1x ("&amp;K470&amp;") "&amp;A470)+COUNTIF(萨满祭司卡组!A:C,"# 1x ("&amp;K470&amp;") "&amp;A470)+COUNTIF(术士卡组!A:C,"# 1x ("&amp;K470&amp;") "&amp;A470)+COUNTIF(战士卡组!A:C,"# 1x ("&amp;K470&amp;") "&amp;A470)=0,COUNTIF(单卡排行!A:J,A470&amp;"★")=0),"",1),2)</f>
        <v>1</v>
      </c>
      <c r="E470" s="53" t="str">
        <f>IF(收藏进度!E470="","",收藏进度!E470)</f>
        <v>地精大战侏儒</v>
      </c>
      <c r="F470" s="53" t="str">
        <f>IF(收藏进度!F470="","",收藏进度!F470)</f>
        <v/>
      </c>
      <c r="G470" s="53" t="str">
        <f>IF(收藏进度!G470="","",收藏进度!G470)</f>
        <v>术士</v>
      </c>
      <c r="H470" s="53" t="str">
        <f>IF(收藏进度!H470="","",收藏进度!H470)</f>
        <v>普通</v>
      </c>
      <c r="I470" s="53" t="str">
        <f>IF(收藏进度!I470="","",收藏进度!I470)</f>
        <v>法术</v>
      </c>
      <c r="J470" s="53" t="str">
        <f>IF(收藏进度!J470="","",收藏进度!J470)</f>
        <v/>
      </c>
      <c r="K470" s="53">
        <f>IF(收藏进度!K470="","",收藏进度!K470)</f>
        <v>2</v>
      </c>
      <c r="L470" s="53">
        <f>IF(收藏进度!L470="","",收藏进度!L470)</f>
        <v>0</v>
      </c>
      <c r="M470" s="53">
        <f>IF(收藏进度!M470="","",收藏进度!M470)</f>
        <v>0</v>
      </c>
      <c r="N470" s="54" t="str">
        <f>IF(收藏进度!N470="","",收藏进度!N470)</f>
        <v>造成3点伤害。</v>
      </c>
    </row>
    <row r="471" spans="1:14" x14ac:dyDescent="0.15">
      <c r="A471" s="52" t="str">
        <f>IF(收藏进度!A471="","",收藏进度!A471)</f>
        <v>痛苦女王</v>
      </c>
      <c r="B471" s="52">
        <f>IF(收藏进度!B471="","",收藏进度!B471)</f>
        <v>1</v>
      </c>
      <c r="C471" s="52" t="str">
        <f t="shared" si="7"/>
        <v/>
      </c>
      <c r="D471" s="52" t="str">
        <f>IF(AND(COUNTIF(德鲁伊卡组!A:C,"# 2x ("&amp;K471&amp;") "&amp;A471)+COUNTIF(猎人卡组!A:C,"# 2x ("&amp;K471&amp;") "&amp;A471)+COUNTIF(法师卡组!A:C,"# 2x ("&amp;K471&amp;") "&amp;A471)+COUNTIF(圣骑士卡组!A:C,"# 2x ("&amp;K471&amp;") "&amp;A471)+COUNTIF(牧师卡组!A:C,"# 2x ("&amp;K471&amp;") "&amp;A471)+COUNTIF(潜行者卡组!A:C,"# 2x ("&amp;K471&amp;") "&amp;A471)+COUNTIF(萨满祭司卡组!A:C,"# 2x ("&amp;K471&amp;") "&amp;A471)+COUNTIF(术士卡组!A:C,"# 2x ("&amp;K471&amp;") "&amp;A471)+COUNTIF(战士卡组!A:C,"# 2x ("&amp;K471&amp;") "&amp;A471)=0,COUNTIF(单卡排行!A:J,A471)=0),IF(AND(COUNTIF(德鲁伊卡组!A:C,"# 1x ("&amp;K471&amp;") "&amp;A471)+COUNTIF(猎人卡组!A:C,"# 1x ("&amp;K471&amp;") "&amp;A471)+COUNTIF(法师卡组!A:C,"# 1x ("&amp;K471&amp;") "&amp;A471)+COUNTIF(圣骑士卡组!A:C,"# 1x ("&amp;K471&amp;") "&amp;A471)+COUNTIF(牧师卡组!A:C,"# 1x ("&amp;K471&amp;") "&amp;A471)+COUNTIF(潜行者卡组!A:C,"# 1x ("&amp;K471&amp;") "&amp;A471)+COUNTIF(萨满祭司卡组!A:C,"# 1x ("&amp;K471&amp;") "&amp;A471)+COUNTIF(术士卡组!A:C,"# 1x ("&amp;K471&amp;") "&amp;A471)+COUNTIF(战士卡组!A:C,"# 1x ("&amp;K471&amp;") "&amp;A471)=0,COUNTIF(单卡排行!A:J,A471&amp;"★")=0),"",1),2)</f>
        <v/>
      </c>
      <c r="E471" s="53" t="str">
        <f>IF(收藏进度!E471="","",收藏进度!E471)</f>
        <v>地精大战侏儒</v>
      </c>
      <c r="F471" s="53" t="str">
        <f>IF(收藏进度!F471="","",收藏进度!F471)</f>
        <v/>
      </c>
      <c r="G471" s="53" t="str">
        <f>IF(收藏进度!G471="","",收藏进度!G471)</f>
        <v>术士</v>
      </c>
      <c r="H471" s="53" t="str">
        <f>IF(收藏进度!H471="","",收藏进度!H471)</f>
        <v>稀有</v>
      </c>
      <c r="I471" s="53" t="str">
        <f>IF(收藏进度!I471="","",收藏进度!I471)</f>
        <v>随从</v>
      </c>
      <c r="J471" s="53" t="str">
        <f>IF(收藏进度!J471="","",收藏进度!J471)</f>
        <v>恶魔</v>
      </c>
      <c r="K471" s="53">
        <f>IF(收藏进度!K471="","",收藏进度!K471)</f>
        <v>2</v>
      </c>
      <c r="L471" s="53">
        <f>IF(收藏进度!L471="","",收藏进度!L471)</f>
        <v>1</v>
      </c>
      <c r="M471" s="53">
        <f>IF(收藏进度!M471="","",收藏进度!M471)</f>
        <v>4</v>
      </c>
      <c r="N471" s="54" t="str">
        <f>IF(收藏进度!N471="","",收藏进度!N471)</f>
        <v>吸血</v>
      </c>
    </row>
    <row r="472" spans="1:14" x14ac:dyDescent="0.15">
      <c r="A472" s="52" t="str">
        <f>IF(收藏进度!A472="","",收藏进度!A472)</f>
        <v>小鬼爆破</v>
      </c>
      <c r="B472" s="52">
        <f>IF(收藏进度!B472="","",收藏进度!B472)</f>
        <v>2</v>
      </c>
      <c r="C472" s="52" t="str">
        <f t="shared" si="7"/>
        <v/>
      </c>
      <c r="D472" s="52" t="str">
        <f>IF(AND(COUNTIF(德鲁伊卡组!A:C,"# 2x ("&amp;K472&amp;") "&amp;A472)+COUNTIF(猎人卡组!A:C,"# 2x ("&amp;K472&amp;") "&amp;A472)+COUNTIF(法师卡组!A:C,"# 2x ("&amp;K472&amp;") "&amp;A472)+COUNTIF(圣骑士卡组!A:C,"# 2x ("&amp;K472&amp;") "&amp;A472)+COUNTIF(牧师卡组!A:C,"# 2x ("&amp;K472&amp;") "&amp;A472)+COUNTIF(潜行者卡组!A:C,"# 2x ("&amp;K472&amp;") "&amp;A472)+COUNTIF(萨满祭司卡组!A:C,"# 2x ("&amp;K472&amp;") "&amp;A472)+COUNTIF(术士卡组!A:C,"# 2x ("&amp;K472&amp;") "&amp;A472)+COUNTIF(战士卡组!A:C,"# 2x ("&amp;K472&amp;") "&amp;A472)=0,COUNTIF(单卡排行!A:J,A472)=0),IF(AND(COUNTIF(德鲁伊卡组!A:C,"# 1x ("&amp;K472&amp;") "&amp;A472)+COUNTIF(猎人卡组!A:C,"# 1x ("&amp;K472&amp;") "&amp;A472)+COUNTIF(法师卡组!A:C,"# 1x ("&amp;K472&amp;") "&amp;A472)+COUNTIF(圣骑士卡组!A:C,"# 1x ("&amp;K472&amp;") "&amp;A472)+COUNTIF(牧师卡组!A:C,"# 1x ("&amp;K472&amp;") "&amp;A472)+COUNTIF(潜行者卡组!A:C,"# 1x ("&amp;K472&amp;") "&amp;A472)+COUNTIF(萨满祭司卡组!A:C,"# 1x ("&amp;K472&amp;") "&amp;A472)+COUNTIF(术士卡组!A:C,"# 1x ("&amp;K472&amp;") "&amp;A472)+COUNTIF(战士卡组!A:C,"# 1x ("&amp;K472&amp;") "&amp;A472)=0,COUNTIF(单卡排行!A:J,A472&amp;"★")=0),"",1),2)</f>
        <v/>
      </c>
      <c r="E472" s="53" t="str">
        <f>IF(收藏进度!E472="","",收藏进度!E472)</f>
        <v>地精大战侏儒</v>
      </c>
      <c r="F472" s="53" t="str">
        <f>IF(收藏进度!F472="","",收藏进度!F472)</f>
        <v/>
      </c>
      <c r="G472" s="53" t="str">
        <f>IF(收藏进度!G472="","",收藏进度!G472)</f>
        <v>术士</v>
      </c>
      <c r="H472" s="53" t="str">
        <f>IF(收藏进度!H472="","",收藏进度!H472)</f>
        <v>稀有</v>
      </c>
      <c r="I472" s="53" t="str">
        <f>IF(收藏进度!I472="","",收藏进度!I472)</f>
        <v>法术</v>
      </c>
      <c r="J472" s="53" t="str">
        <f>IF(收藏进度!J472="","",收藏进度!J472)</f>
        <v/>
      </c>
      <c r="K472" s="53">
        <f>IF(收藏进度!K472="","",收藏进度!K472)</f>
        <v>4</v>
      </c>
      <c r="L472" s="53">
        <f>IF(收藏进度!L472="","",收藏进度!L472)</f>
        <v>0</v>
      </c>
      <c r="M472" s="53">
        <f>IF(收藏进度!M472="","",收藏进度!M472)</f>
        <v>0</v>
      </c>
      <c r="N472" s="54" t="str">
        <f>IF(收藏进度!N472="","",收藏进度!N472)</f>
        <v>对一个随从造成2-4点伤害。每造成1点伤害，便召唤一个1/1的小鬼。</v>
      </c>
    </row>
    <row r="473" spans="1:14" x14ac:dyDescent="0.15">
      <c r="A473" s="52" t="str">
        <f>IF(收藏进度!A473="","",收藏进度!A473)</f>
        <v>邪能火炮</v>
      </c>
      <c r="B473" s="52">
        <f>IF(收藏进度!B473="","",收藏进度!B473)</f>
        <v>1</v>
      </c>
      <c r="C473" s="52" t="str">
        <f t="shared" si="7"/>
        <v/>
      </c>
      <c r="D473" s="52" t="str">
        <f>IF(AND(COUNTIF(德鲁伊卡组!A:C,"# 2x ("&amp;K473&amp;") "&amp;A473)+COUNTIF(猎人卡组!A:C,"# 2x ("&amp;K473&amp;") "&amp;A473)+COUNTIF(法师卡组!A:C,"# 2x ("&amp;K473&amp;") "&amp;A473)+COUNTIF(圣骑士卡组!A:C,"# 2x ("&amp;K473&amp;") "&amp;A473)+COUNTIF(牧师卡组!A:C,"# 2x ("&amp;K473&amp;") "&amp;A473)+COUNTIF(潜行者卡组!A:C,"# 2x ("&amp;K473&amp;") "&amp;A473)+COUNTIF(萨满祭司卡组!A:C,"# 2x ("&amp;K473&amp;") "&amp;A473)+COUNTIF(术士卡组!A:C,"# 2x ("&amp;K473&amp;") "&amp;A473)+COUNTIF(战士卡组!A:C,"# 2x ("&amp;K473&amp;") "&amp;A473)=0,COUNTIF(单卡排行!A:J,A473)=0),IF(AND(COUNTIF(德鲁伊卡组!A:C,"# 1x ("&amp;K473&amp;") "&amp;A473)+COUNTIF(猎人卡组!A:C,"# 1x ("&amp;K473&amp;") "&amp;A473)+COUNTIF(法师卡组!A:C,"# 1x ("&amp;K473&amp;") "&amp;A473)+COUNTIF(圣骑士卡组!A:C,"# 1x ("&amp;K473&amp;") "&amp;A473)+COUNTIF(牧师卡组!A:C,"# 1x ("&amp;K473&amp;") "&amp;A473)+COUNTIF(潜行者卡组!A:C,"# 1x ("&amp;K473&amp;") "&amp;A473)+COUNTIF(萨满祭司卡组!A:C,"# 1x ("&amp;K473&amp;") "&amp;A473)+COUNTIF(术士卡组!A:C,"# 1x ("&amp;K473&amp;") "&amp;A473)+COUNTIF(战士卡组!A:C,"# 1x ("&amp;K473&amp;") "&amp;A473)=0,COUNTIF(单卡排行!A:J,A473&amp;"★")=0),"",1),2)</f>
        <v/>
      </c>
      <c r="E473" s="53" t="str">
        <f>IF(收藏进度!E473="","",收藏进度!E473)</f>
        <v>地精大战侏儒</v>
      </c>
      <c r="F473" s="53" t="str">
        <f>IF(收藏进度!F473="","",收藏进度!F473)</f>
        <v/>
      </c>
      <c r="G473" s="53" t="str">
        <f>IF(收藏进度!G473="","",收藏进度!G473)</f>
        <v>术士</v>
      </c>
      <c r="H473" s="53" t="str">
        <f>IF(收藏进度!H473="","",收藏进度!H473)</f>
        <v>稀有</v>
      </c>
      <c r="I473" s="53" t="str">
        <f>IF(收藏进度!I473="","",收藏进度!I473)</f>
        <v>随从</v>
      </c>
      <c r="J473" s="53" t="str">
        <f>IF(收藏进度!J473="","",收藏进度!J473)</f>
        <v>机械</v>
      </c>
      <c r="K473" s="53">
        <f>IF(收藏进度!K473="","",收藏进度!K473)</f>
        <v>4</v>
      </c>
      <c r="L473" s="53">
        <f>IF(收藏进度!L473="","",收藏进度!L473)</f>
        <v>3</v>
      </c>
      <c r="M473" s="53">
        <f>IF(收藏进度!M473="","",收藏进度!M473)</f>
        <v>5</v>
      </c>
      <c r="N473" s="54" t="str">
        <f>IF(收藏进度!N473="","",收藏进度!N473)</f>
        <v>在你的回合结束时，对一个非机械随从造成2点伤害。</v>
      </c>
    </row>
    <row r="474" spans="1:14" x14ac:dyDescent="0.15">
      <c r="A474" s="52" t="str">
        <f>IF(收藏进度!A474="","",收藏进度!A474)</f>
        <v>漂浮观察者</v>
      </c>
      <c r="B474" s="52">
        <f>IF(收藏进度!B474="","",收藏进度!B474)</f>
        <v>2</v>
      </c>
      <c r="C474" s="52" t="str">
        <f t="shared" si="7"/>
        <v/>
      </c>
      <c r="D474" s="52" t="str">
        <f>IF(AND(COUNTIF(德鲁伊卡组!A:C,"# 2x ("&amp;K474&amp;") "&amp;A474)+COUNTIF(猎人卡组!A:C,"# 2x ("&amp;K474&amp;") "&amp;A474)+COUNTIF(法师卡组!A:C,"# 2x ("&amp;K474&amp;") "&amp;A474)+COUNTIF(圣骑士卡组!A:C,"# 2x ("&amp;K474&amp;") "&amp;A474)+COUNTIF(牧师卡组!A:C,"# 2x ("&amp;K474&amp;") "&amp;A474)+COUNTIF(潜行者卡组!A:C,"# 2x ("&amp;K474&amp;") "&amp;A474)+COUNTIF(萨满祭司卡组!A:C,"# 2x ("&amp;K474&amp;") "&amp;A474)+COUNTIF(术士卡组!A:C,"# 2x ("&amp;K474&amp;") "&amp;A474)+COUNTIF(战士卡组!A:C,"# 2x ("&amp;K474&amp;") "&amp;A474)=0,COUNTIF(单卡排行!A:J,A474)=0),IF(AND(COUNTIF(德鲁伊卡组!A:C,"# 1x ("&amp;K474&amp;") "&amp;A474)+COUNTIF(猎人卡组!A:C,"# 1x ("&amp;K474&amp;") "&amp;A474)+COUNTIF(法师卡组!A:C,"# 1x ("&amp;K474&amp;") "&amp;A474)+COUNTIF(圣骑士卡组!A:C,"# 1x ("&amp;K474&amp;") "&amp;A474)+COUNTIF(牧师卡组!A:C,"# 1x ("&amp;K474&amp;") "&amp;A474)+COUNTIF(潜行者卡组!A:C,"# 1x ("&amp;K474&amp;") "&amp;A474)+COUNTIF(萨满祭司卡组!A:C,"# 1x ("&amp;K474&amp;") "&amp;A474)+COUNTIF(术士卡组!A:C,"# 1x ("&amp;K474&amp;") "&amp;A474)+COUNTIF(战士卡组!A:C,"# 1x ("&amp;K474&amp;") "&amp;A474)=0,COUNTIF(单卡排行!A:J,A474&amp;"★")=0),"",1),2)</f>
        <v/>
      </c>
      <c r="E474" s="53" t="str">
        <f>IF(收藏进度!E474="","",收藏进度!E474)</f>
        <v>地精大战侏儒</v>
      </c>
      <c r="F474" s="53" t="str">
        <f>IF(收藏进度!F474="","",收藏进度!F474)</f>
        <v/>
      </c>
      <c r="G474" s="53" t="str">
        <f>IF(收藏进度!G474="","",收藏进度!G474)</f>
        <v>术士</v>
      </c>
      <c r="H474" s="53" t="str">
        <f>IF(收藏进度!H474="","",收藏进度!H474)</f>
        <v>普通</v>
      </c>
      <c r="I474" s="53" t="str">
        <f>IF(收藏进度!I474="","",收藏进度!I474)</f>
        <v>随从</v>
      </c>
      <c r="J474" s="53" t="str">
        <f>IF(收藏进度!J474="","",收藏进度!J474)</f>
        <v>恶魔</v>
      </c>
      <c r="K474" s="53">
        <f>IF(收藏进度!K474="","",收藏进度!K474)</f>
        <v>5</v>
      </c>
      <c r="L474" s="53">
        <f>IF(收藏进度!L474="","",收藏进度!L474)</f>
        <v>4</v>
      </c>
      <c r="M474" s="53">
        <f>IF(收藏进度!M474="","",收藏进度!M474)</f>
        <v>4</v>
      </c>
      <c r="N474" s="54" t="str">
        <f>IF(收藏进度!N474="","",收藏进度!N474)</f>
        <v>每当你的英雄在你的回合受到伤害，便获得+2/+2。</v>
      </c>
    </row>
    <row r="475" spans="1:14" x14ac:dyDescent="0.15">
      <c r="A475" s="52" t="str">
        <f>IF(收藏进度!A475="","",收藏进度!A475)</f>
        <v>恶魔之心</v>
      </c>
      <c r="B475" s="52">
        <f>IF(收藏进度!B475="","",收藏进度!B475)</f>
        <v>0</v>
      </c>
      <c r="C475" s="52" t="str">
        <f t="shared" si="7"/>
        <v/>
      </c>
      <c r="D475" s="52" t="str">
        <f>IF(AND(COUNTIF(德鲁伊卡组!A:C,"# 2x ("&amp;K475&amp;") "&amp;A475)+COUNTIF(猎人卡组!A:C,"# 2x ("&amp;K475&amp;") "&amp;A475)+COUNTIF(法师卡组!A:C,"# 2x ("&amp;K475&amp;") "&amp;A475)+COUNTIF(圣骑士卡组!A:C,"# 2x ("&amp;K475&amp;") "&amp;A475)+COUNTIF(牧师卡组!A:C,"# 2x ("&amp;K475&amp;") "&amp;A475)+COUNTIF(潜行者卡组!A:C,"# 2x ("&amp;K475&amp;") "&amp;A475)+COUNTIF(萨满祭司卡组!A:C,"# 2x ("&amp;K475&amp;") "&amp;A475)+COUNTIF(术士卡组!A:C,"# 2x ("&amp;K475&amp;") "&amp;A475)+COUNTIF(战士卡组!A:C,"# 2x ("&amp;K475&amp;") "&amp;A475)=0,COUNTIF(单卡排行!A:J,A475)=0),IF(AND(COUNTIF(德鲁伊卡组!A:C,"# 1x ("&amp;K475&amp;") "&amp;A475)+COUNTIF(猎人卡组!A:C,"# 1x ("&amp;K475&amp;") "&amp;A475)+COUNTIF(法师卡组!A:C,"# 1x ("&amp;K475&amp;") "&amp;A475)+COUNTIF(圣骑士卡组!A:C,"# 1x ("&amp;K475&amp;") "&amp;A475)+COUNTIF(牧师卡组!A:C,"# 1x ("&amp;K475&amp;") "&amp;A475)+COUNTIF(潜行者卡组!A:C,"# 1x ("&amp;K475&amp;") "&amp;A475)+COUNTIF(萨满祭司卡组!A:C,"# 1x ("&amp;K475&amp;") "&amp;A475)+COUNTIF(术士卡组!A:C,"# 1x ("&amp;K475&amp;") "&amp;A475)+COUNTIF(战士卡组!A:C,"# 1x ("&amp;K475&amp;") "&amp;A475)=0,COUNTIF(单卡排行!A:J,A475&amp;"★")=0),"",1),2)</f>
        <v/>
      </c>
      <c r="E475" s="53" t="str">
        <f>IF(收藏进度!E475="","",收藏进度!E475)</f>
        <v>地精大战侏儒</v>
      </c>
      <c r="F475" s="53" t="str">
        <f>IF(收藏进度!F475="","",收藏进度!F475)</f>
        <v/>
      </c>
      <c r="G475" s="53" t="str">
        <f>IF(收藏进度!G475="","",收藏进度!G475)</f>
        <v>术士</v>
      </c>
      <c r="H475" s="53" t="str">
        <f>IF(收藏进度!H475="","",收藏进度!H475)</f>
        <v>史诗</v>
      </c>
      <c r="I475" s="53" t="str">
        <f>IF(收藏进度!I475="","",收藏进度!I475)</f>
        <v>法术</v>
      </c>
      <c r="J475" s="53" t="str">
        <f>IF(收藏进度!J475="","",收藏进度!J475)</f>
        <v/>
      </c>
      <c r="K475" s="53">
        <f>IF(收藏进度!K475="","",收藏进度!K475)</f>
        <v>5</v>
      </c>
      <c r="L475" s="53">
        <f>IF(收藏进度!L475="","",收藏进度!L475)</f>
        <v>0</v>
      </c>
      <c r="M475" s="53">
        <f>IF(收藏进度!M475="","",收藏进度!M475)</f>
        <v>0</v>
      </c>
      <c r="N475" s="54" t="str">
        <f>IF(收藏进度!N475="","",收藏进度!N475)</f>
        <v>对一个随从造成5点伤害，如果该随从是友方恶魔，则改为使其获得+5/+5。</v>
      </c>
    </row>
    <row r="476" spans="1:14" x14ac:dyDescent="0.15">
      <c r="A476" s="52" t="str">
        <f>IF(收藏进度!A476="","",收藏进度!A476)</f>
        <v>心能魔像</v>
      </c>
      <c r="B476" s="52">
        <f>IF(收藏进度!B476="","",收藏进度!B476)</f>
        <v>0</v>
      </c>
      <c r="C476" s="52" t="str">
        <f t="shared" si="7"/>
        <v/>
      </c>
      <c r="D476" s="52" t="str">
        <f>IF(AND(COUNTIF(德鲁伊卡组!A:C,"# 2x ("&amp;K476&amp;") "&amp;A476)+COUNTIF(猎人卡组!A:C,"# 2x ("&amp;K476&amp;") "&amp;A476)+COUNTIF(法师卡组!A:C,"# 2x ("&amp;K476&amp;") "&amp;A476)+COUNTIF(圣骑士卡组!A:C,"# 2x ("&amp;K476&amp;") "&amp;A476)+COUNTIF(牧师卡组!A:C,"# 2x ("&amp;K476&amp;") "&amp;A476)+COUNTIF(潜行者卡组!A:C,"# 2x ("&amp;K476&amp;") "&amp;A476)+COUNTIF(萨满祭司卡组!A:C,"# 2x ("&amp;K476&amp;") "&amp;A476)+COUNTIF(术士卡组!A:C,"# 2x ("&amp;K476&amp;") "&amp;A476)+COUNTIF(战士卡组!A:C,"# 2x ("&amp;K476&amp;") "&amp;A476)=0,COUNTIF(单卡排行!A:J,A476)=0),IF(AND(COUNTIF(德鲁伊卡组!A:C,"# 1x ("&amp;K476&amp;") "&amp;A476)+COUNTIF(猎人卡组!A:C,"# 1x ("&amp;K476&amp;") "&amp;A476)+COUNTIF(法师卡组!A:C,"# 1x ("&amp;K476&amp;") "&amp;A476)+COUNTIF(圣骑士卡组!A:C,"# 1x ("&amp;K476&amp;") "&amp;A476)+COUNTIF(牧师卡组!A:C,"# 1x ("&amp;K476&amp;") "&amp;A476)+COUNTIF(潜行者卡组!A:C,"# 1x ("&amp;K476&amp;") "&amp;A476)+COUNTIF(萨满祭司卡组!A:C,"# 1x ("&amp;K476&amp;") "&amp;A476)+COUNTIF(术士卡组!A:C,"# 1x ("&amp;K476&amp;") "&amp;A476)+COUNTIF(战士卡组!A:C,"# 1x ("&amp;K476&amp;") "&amp;A476)=0,COUNTIF(单卡排行!A:J,A476&amp;"★")=0),"",1),2)</f>
        <v/>
      </c>
      <c r="E476" s="53" t="str">
        <f>IF(收藏进度!E476="","",收藏进度!E476)</f>
        <v>地精大战侏儒</v>
      </c>
      <c r="F476" s="53" t="str">
        <f>IF(收藏进度!F476="","",收藏进度!F476)</f>
        <v/>
      </c>
      <c r="G476" s="53" t="str">
        <f>IF(收藏进度!G476="","",收藏进度!G476)</f>
        <v>术士</v>
      </c>
      <c r="H476" s="53" t="str">
        <f>IF(收藏进度!H476="","",收藏进度!H476)</f>
        <v>史诗</v>
      </c>
      <c r="I476" s="53" t="str">
        <f>IF(收藏进度!I476="","",收藏进度!I476)</f>
        <v>随从</v>
      </c>
      <c r="J476" s="53" t="str">
        <f>IF(收藏进度!J476="","",收藏进度!J476)</f>
        <v>机械</v>
      </c>
      <c r="K476" s="53">
        <f>IF(收藏进度!K476="","",收藏进度!K476)</f>
        <v>6</v>
      </c>
      <c r="L476" s="53">
        <f>IF(收藏进度!L476="","",收藏进度!L476)</f>
        <v>9</v>
      </c>
      <c r="M476" s="53">
        <f>IF(收藏进度!M476="","",收藏进度!M476)</f>
        <v>9</v>
      </c>
      <c r="N476" s="54" t="str">
        <f>IF(收藏进度!N476="","",收藏进度!N476)</f>
        <v>在每个回合结束时，如果该随从是你唯一的随从，则消灭
该随从。</v>
      </c>
    </row>
    <row r="477" spans="1:14" x14ac:dyDescent="0.15">
      <c r="A477" s="52" t="str">
        <f>IF(收藏进度!A477="","",收藏进度!A477)</f>
        <v>玛尔加尼斯</v>
      </c>
      <c r="B477" s="52">
        <f>IF(收藏进度!B477="","",收藏进度!B477)</f>
        <v>1</v>
      </c>
      <c r="C477" s="52" t="str">
        <f t="shared" si="7"/>
        <v/>
      </c>
      <c r="D477" s="52">
        <f>IF(AND(COUNTIF(德鲁伊卡组!A:C,"# 2x ("&amp;K477&amp;") "&amp;A477)+COUNTIF(猎人卡组!A:C,"# 2x ("&amp;K477&amp;") "&amp;A477)+COUNTIF(法师卡组!A:C,"# 2x ("&amp;K477&amp;") "&amp;A477)+COUNTIF(圣骑士卡组!A:C,"# 2x ("&amp;K477&amp;") "&amp;A477)+COUNTIF(牧师卡组!A:C,"# 2x ("&amp;K477&amp;") "&amp;A477)+COUNTIF(潜行者卡组!A:C,"# 2x ("&amp;K477&amp;") "&amp;A477)+COUNTIF(萨满祭司卡组!A:C,"# 2x ("&amp;K477&amp;") "&amp;A477)+COUNTIF(术士卡组!A:C,"# 2x ("&amp;K477&amp;") "&amp;A477)+COUNTIF(战士卡组!A:C,"# 2x ("&amp;K477&amp;") "&amp;A477)=0,COUNTIF(单卡排行!A:J,A477)=0),IF(AND(COUNTIF(德鲁伊卡组!A:C,"# 1x ("&amp;K477&amp;") "&amp;A477)+COUNTIF(猎人卡组!A:C,"# 1x ("&amp;K477&amp;") "&amp;A477)+COUNTIF(法师卡组!A:C,"# 1x ("&amp;K477&amp;") "&amp;A477)+COUNTIF(圣骑士卡组!A:C,"# 1x ("&amp;K477&amp;") "&amp;A477)+COUNTIF(牧师卡组!A:C,"# 1x ("&amp;K477&amp;") "&amp;A477)+COUNTIF(潜行者卡组!A:C,"# 1x ("&amp;K477&amp;") "&amp;A477)+COUNTIF(萨满祭司卡组!A:C,"# 1x ("&amp;K477&amp;") "&amp;A477)+COUNTIF(术士卡组!A:C,"# 1x ("&amp;K477&amp;") "&amp;A477)+COUNTIF(战士卡组!A:C,"# 1x ("&amp;K477&amp;") "&amp;A477)=0,COUNTIF(单卡排行!A:J,A477&amp;"★")=0),"",1),2)</f>
        <v>1</v>
      </c>
      <c r="E477" s="53" t="str">
        <f>IF(收藏进度!E477="","",收藏进度!E477)</f>
        <v>地精大战侏儒</v>
      </c>
      <c r="F477" s="53" t="str">
        <f>IF(收藏进度!F477="","",收藏进度!F477)</f>
        <v/>
      </c>
      <c r="G477" s="53" t="str">
        <f>IF(收藏进度!G477="","",收藏进度!G477)</f>
        <v>术士</v>
      </c>
      <c r="H477" s="53" t="str">
        <f>IF(收藏进度!H477="","",收藏进度!H477)</f>
        <v>传说</v>
      </c>
      <c r="I477" s="53" t="str">
        <f>IF(收藏进度!I477="","",收藏进度!I477)</f>
        <v>随从</v>
      </c>
      <c r="J477" s="53" t="str">
        <f>IF(收藏进度!J477="","",收藏进度!J477)</f>
        <v>恶魔</v>
      </c>
      <c r="K477" s="53">
        <f>IF(收藏进度!K477="","",收藏进度!K477)</f>
        <v>9</v>
      </c>
      <c r="L477" s="53">
        <f>IF(收藏进度!L477="","",收藏进度!L477)</f>
        <v>9</v>
      </c>
      <c r="M477" s="53">
        <f>IF(收藏进度!M477="","",收藏进度!M477)</f>
        <v>7</v>
      </c>
      <c r="N477" s="54" t="str">
        <f>IF(收藏进度!N477="","",收藏进度!N477)</f>
        <v>你的其他恶魔获得+2/+2。你的英雄获得免疫。</v>
      </c>
    </row>
    <row r="478" spans="1:14" x14ac:dyDescent="0.15">
      <c r="A478" s="52" t="str">
        <f>IF(收藏进度!A478="","",收藏进度!A478)</f>
        <v>战斗机器人</v>
      </c>
      <c r="B478" s="52">
        <f>IF(收藏进度!B478="","",收藏进度!B478)</f>
        <v>2</v>
      </c>
      <c r="C478" s="52" t="str">
        <f t="shared" si="7"/>
        <v/>
      </c>
      <c r="D478" s="52" t="str">
        <f>IF(AND(COUNTIF(德鲁伊卡组!A:C,"# 2x ("&amp;K478&amp;") "&amp;A478)+COUNTIF(猎人卡组!A:C,"# 2x ("&amp;K478&amp;") "&amp;A478)+COUNTIF(法师卡组!A:C,"# 2x ("&amp;K478&amp;") "&amp;A478)+COUNTIF(圣骑士卡组!A:C,"# 2x ("&amp;K478&amp;") "&amp;A478)+COUNTIF(牧师卡组!A:C,"# 2x ("&amp;K478&amp;") "&amp;A478)+COUNTIF(潜行者卡组!A:C,"# 2x ("&amp;K478&amp;") "&amp;A478)+COUNTIF(萨满祭司卡组!A:C,"# 2x ("&amp;K478&amp;") "&amp;A478)+COUNTIF(术士卡组!A:C,"# 2x ("&amp;K478&amp;") "&amp;A478)+COUNTIF(战士卡组!A:C,"# 2x ("&amp;K478&amp;") "&amp;A478)=0,COUNTIF(单卡排行!A:J,A478)=0),IF(AND(COUNTIF(德鲁伊卡组!A:C,"# 1x ("&amp;K478&amp;") "&amp;A478)+COUNTIF(猎人卡组!A:C,"# 1x ("&amp;K478&amp;") "&amp;A478)+COUNTIF(法师卡组!A:C,"# 1x ("&amp;K478&amp;") "&amp;A478)+COUNTIF(圣骑士卡组!A:C,"# 1x ("&amp;K478&amp;") "&amp;A478)+COUNTIF(牧师卡组!A:C,"# 1x ("&amp;K478&amp;") "&amp;A478)+COUNTIF(潜行者卡组!A:C,"# 1x ("&amp;K478&amp;") "&amp;A478)+COUNTIF(萨满祭司卡组!A:C,"# 1x ("&amp;K478&amp;") "&amp;A478)+COUNTIF(术士卡组!A:C,"# 1x ("&amp;K478&amp;") "&amp;A478)+COUNTIF(战士卡组!A:C,"# 1x ("&amp;K478&amp;") "&amp;A478)=0,COUNTIF(单卡排行!A:J,A478&amp;"★")=0),"",1),2)</f>
        <v/>
      </c>
      <c r="E478" s="53" t="str">
        <f>IF(收藏进度!E478="","",收藏进度!E478)</f>
        <v>地精大战侏儒</v>
      </c>
      <c r="F478" s="53" t="str">
        <f>IF(收藏进度!F478="","",收藏进度!F478)</f>
        <v/>
      </c>
      <c r="G478" s="53" t="str">
        <f>IF(收藏进度!G478="","",收藏进度!G478)</f>
        <v>战士</v>
      </c>
      <c r="H478" s="53" t="str">
        <f>IF(收藏进度!H478="","",收藏进度!H478)</f>
        <v>普通</v>
      </c>
      <c r="I478" s="53" t="str">
        <f>IF(收藏进度!I478="","",收藏进度!I478)</f>
        <v>随从</v>
      </c>
      <c r="J478" s="53" t="str">
        <f>IF(收藏进度!J478="","",收藏进度!J478)</f>
        <v>机械</v>
      </c>
      <c r="K478" s="53">
        <f>IF(收藏进度!K478="","",收藏进度!K478)</f>
        <v>1</v>
      </c>
      <c r="L478" s="53">
        <f>IF(收藏进度!L478="","",收藏进度!L478)</f>
        <v>1</v>
      </c>
      <c r="M478" s="53">
        <f>IF(收藏进度!M478="","",收藏进度!M478)</f>
        <v>3</v>
      </c>
      <c r="N478" s="54" t="str">
        <f>IF(收藏进度!N478="","",收藏进度!N478)</f>
        <v>受伤时具有+1攻
击力。</v>
      </c>
    </row>
    <row r="479" spans="1:14" x14ac:dyDescent="0.15">
      <c r="A479" s="52" t="str">
        <f>IF(收藏进度!A479="","",收藏进度!A479)</f>
        <v>食人魔战槌</v>
      </c>
      <c r="B479" s="52">
        <f>IF(收藏进度!B479="","",收藏进度!B479)</f>
        <v>2</v>
      </c>
      <c r="C479" s="52" t="str">
        <f t="shared" si="7"/>
        <v/>
      </c>
      <c r="D479" s="52" t="str">
        <f>IF(AND(COUNTIF(德鲁伊卡组!A:C,"# 2x ("&amp;K479&amp;") "&amp;A479)+COUNTIF(猎人卡组!A:C,"# 2x ("&amp;K479&amp;") "&amp;A479)+COUNTIF(法师卡组!A:C,"# 2x ("&amp;K479&amp;") "&amp;A479)+COUNTIF(圣骑士卡组!A:C,"# 2x ("&amp;K479&amp;") "&amp;A479)+COUNTIF(牧师卡组!A:C,"# 2x ("&amp;K479&amp;") "&amp;A479)+COUNTIF(潜行者卡组!A:C,"# 2x ("&amp;K479&amp;") "&amp;A479)+COUNTIF(萨满祭司卡组!A:C,"# 2x ("&amp;K479&amp;") "&amp;A479)+COUNTIF(术士卡组!A:C,"# 2x ("&amp;K479&amp;") "&amp;A479)+COUNTIF(战士卡组!A:C,"# 2x ("&amp;K479&amp;") "&amp;A479)=0,COUNTIF(单卡排行!A:J,A479)=0),IF(AND(COUNTIF(德鲁伊卡组!A:C,"# 1x ("&amp;K479&amp;") "&amp;A479)+COUNTIF(猎人卡组!A:C,"# 1x ("&amp;K479&amp;") "&amp;A479)+COUNTIF(法师卡组!A:C,"# 1x ("&amp;K479&amp;") "&amp;A479)+COUNTIF(圣骑士卡组!A:C,"# 1x ("&amp;K479&amp;") "&amp;A479)+COUNTIF(牧师卡组!A:C,"# 1x ("&amp;K479&amp;") "&amp;A479)+COUNTIF(潜行者卡组!A:C,"# 1x ("&amp;K479&amp;") "&amp;A479)+COUNTIF(萨满祭司卡组!A:C,"# 1x ("&amp;K479&amp;") "&amp;A479)+COUNTIF(术士卡组!A:C,"# 1x ("&amp;K479&amp;") "&amp;A479)+COUNTIF(战士卡组!A:C,"# 1x ("&amp;K479&amp;") "&amp;A479)=0,COUNTIF(单卡排行!A:J,A479&amp;"★")=0),"",1),2)</f>
        <v/>
      </c>
      <c r="E479" s="53" t="str">
        <f>IF(收藏进度!E479="","",收藏进度!E479)</f>
        <v>地精大战侏儒</v>
      </c>
      <c r="F479" s="53" t="str">
        <f>IF(收藏进度!F479="","",收藏进度!F479)</f>
        <v/>
      </c>
      <c r="G479" s="53" t="str">
        <f>IF(收藏进度!G479="","",收藏进度!G479)</f>
        <v>战士</v>
      </c>
      <c r="H479" s="53" t="str">
        <f>IF(收藏进度!H479="","",收藏进度!H479)</f>
        <v>普通</v>
      </c>
      <c r="I479" s="53" t="str">
        <f>IF(收藏进度!I479="","",收藏进度!I479)</f>
        <v>武器</v>
      </c>
      <c r="J479" s="53" t="str">
        <f>IF(收藏进度!J479="","",收藏进度!J479)</f>
        <v/>
      </c>
      <c r="K479" s="53">
        <f>IF(收藏进度!K479="","",收藏进度!K479)</f>
        <v>3</v>
      </c>
      <c r="L479" s="53">
        <f>IF(收藏进度!L479="","",收藏进度!L479)</f>
        <v>4</v>
      </c>
      <c r="M479" s="53">
        <f>IF(收藏进度!M479="","",收藏进度!M479)</f>
        <v>0</v>
      </c>
      <c r="N479" s="54" t="str">
        <f>IF(收藏进度!N479="","",收藏进度!N479)</f>
        <v>50%几率攻击错误的敌人。</v>
      </c>
    </row>
    <row r="480" spans="1:14" x14ac:dyDescent="0.15">
      <c r="A480" s="52" t="str">
        <f>IF(收藏进度!A480="","",收藏进度!A480)</f>
        <v>弹射之刃</v>
      </c>
      <c r="B480" s="52">
        <f>IF(收藏进度!B480="","",收藏进度!B480)</f>
        <v>0</v>
      </c>
      <c r="C480" s="52" t="str">
        <f t="shared" si="7"/>
        <v/>
      </c>
      <c r="D480" s="52" t="str">
        <f>IF(AND(COUNTIF(德鲁伊卡组!A:C,"# 2x ("&amp;K480&amp;") "&amp;A480)+COUNTIF(猎人卡组!A:C,"# 2x ("&amp;K480&amp;") "&amp;A480)+COUNTIF(法师卡组!A:C,"# 2x ("&amp;K480&amp;") "&amp;A480)+COUNTIF(圣骑士卡组!A:C,"# 2x ("&amp;K480&amp;") "&amp;A480)+COUNTIF(牧师卡组!A:C,"# 2x ("&amp;K480&amp;") "&amp;A480)+COUNTIF(潜行者卡组!A:C,"# 2x ("&amp;K480&amp;") "&amp;A480)+COUNTIF(萨满祭司卡组!A:C,"# 2x ("&amp;K480&amp;") "&amp;A480)+COUNTIF(术士卡组!A:C,"# 2x ("&amp;K480&amp;") "&amp;A480)+COUNTIF(战士卡组!A:C,"# 2x ("&amp;K480&amp;") "&amp;A480)=0,COUNTIF(单卡排行!A:J,A480)=0),IF(AND(COUNTIF(德鲁伊卡组!A:C,"# 1x ("&amp;K480&amp;") "&amp;A480)+COUNTIF(猎人卡组!A:C,"# 1x ("&amp;K480&amp;") "&amp;A480)+COUNTIF(法师卡组!A:C,"# 1x ("&amp;K480&amp;") "&amp;A480)+COUNTIF(圣骑士卡组!A:C,"# 1x ("&amp;K480&amp;") "&amp;A480)+COUNTIF(牧师卡组!A:C,"# 1x ("&amp;K480&amp;") "&amp;A480)+COUNTIF(潜行者卡组!A:C,"# 1x ("&amp;K480&amp;") "&amp;A480)+COUNTIF(萨满祭司卡组!A:C,"# 1x ("&amp;K480&amp;") "&amp;A480)+COUNTIF(术士卡组!A:C,"# 1x ("&amp;K480&amp;") "&amp;A480)+COUNTIF(战士卡组!A:C,"# 1x ("&amp;K480&amp;") "&amp;A480)=0,COUNTIF(单卡排行!A:J,A480&amp;"★")=0),"",1),2)</f>
        <v/>
      </c>
      <c r="E480" s="53" t="str">
        <f>IF(收藏进度!E480="","",收藏进度!E480)</f>
        <v>地精大战侏儒</v>
      </c>
      <c r="F480" s="53" t="str">
        <f>IF(收藏进度!F480="","",收藏进度!F480)</f>
        <v/>
      </c>
      <c r="G480" s="53" t="str">
        <f>IF(收藏进度!G480="","",收藏进度!G480)</f>
        <v>战士</v>
      </c>
      <c r="H480" s="53" t="str">
        <f>IF(收藏进度!H480="","",收藏进度!H480)</f>
        <v>史诗</v>
      </c>
      <c r="I480" s="53" t="str">
        <f>IF(收藏进度!I480="","",收藏进度!I480)</f>
        <v>法术</v>
      </c>
      <c r="J480" s="53" t="str">
        <f>IF(收藏进度!J480="","",收藏进度!J480)</f>
        <v/>
      </c>
      <c r="K480" s="53">
        <f>IF(收藏进度!K480="","",收藏进度!K480)</f>
        <v>3</v>
      </c>
      <c r="L480" s="53">
        <f>IF(收藏进度!L480="","",收藏进度!L480)</f>
        <v>0</v>
      </c>
      <c r="M480" s="53">
        <f>IF(收藏进度!M480="","",收藏进度!M480)</f>
        <v>0</v>
      </c>
      <c r="N480" s="54" t="str">
        <f>IF(收藏进度!N480="","",收藏进度!N480)</f>
        <v>对一个随机随从造成1点伤害。重复此效果，直到某个随从死亡。</v>
      </c>
    </row>
    <row r="481" spans="1:14" x14ac:dyDescent="0.15">
      <c r="A481" s="52" t="str">
        <f>IF(收藏进度!A481="","",收藏进度!A481)</f>
        <v>废旧螺栓机甲</v>
      </c>
      <c r="B481" s="52">
        <f>IF(收藏进度!B481="","",收藏进度!B481)</f>
        <v>2</v>
      </c>
      <c r="C481" s="52" t="str">
        <f t="shared" si="7"/>
        <v/>
      </c>
      <c r="D481" s="52" t="str">
        <f>IF(AND(COUNTIF(德鲁伊卡组!A:C,"# 2x ("&amp;K481&amp;") "&amp;A481)+COUNTIF(猎人卡组!A:C,"# 2x ("&amp;K481&amp;") "&amp;A481)+COUNTIF(法师卡组!A:C,"# 2x ("&amp;K481&amp;") "&amp;A481)+COUNTIF(圣骑士卡组!A:C,"# 2x ("&amp;K481&amp;") "&amp;A481)+COUNTIF(牧师卡组!A:C,"# 2x ("&amp;K481&amp;") "&amp;A481)+COUNTIF(潜行者卡组!A:C,"# 2x ("&amp;K481&amp;") "&amp;A481)+COUNTIF(萨满祭司卡组!A:C,"# 2x ("&amp;K481&amp;") "&amp;A481)+COUNTIF(术士卡组!A:C,"# 2x ("&amp;K481&amp;") "&amp;A481)+COUNTIF(战士卡组!A:C,"# 2x ("&amp;K481&amp;") "&amp;A481)=0,COUNTIF(单卡排行!A:J,A481)=0),IF(AND(COUNTIF(德鲁伊卡组!A:C,"# 1x ("&amp;K481&amp;") "&amp;A481)+COUNTIF(猎人卡组!A:C,"# 1x ("&amp;K481&amp;") "&amp;A481)+COUNTIF(法师卡组!A:C,"# 1x ("&amp;K481&amp;") "&amp;A481)+COUNTIF(圣骑士卡组!A:C,"# 1x ("&amp;K481&amp;") "&amp;A481)+COUNTIF(牧师卡组!A:C,"# 1x ("&amp;K481&amp;") "&amp;A481)+COUNTIF(潜行者卡组!A:C,"# 1x ("&amp;K481&amp;") "&amp;A481)+COUNTIF(萨满祭司卡组!A:C,"# 1x ("&amp;K481&amp;") "&amp;A481)+COUNTIF(术士卡组!A:C,"# 1x ("&amp;K481&amp;") "&amp;A481)+COUNTIF(战士卡组!A:C,"# 1x ("&amp;K481&amp;") "&amp;A481)=0,COUNTIF(单卡排行!A:J,A481&amp;"★")=0),"",1),2)</f>
        <v/>
      </c>
      <c r="E481" s="53" t="str">
        <f>IF(收藏进度!E481="","",收藏进度!E481)</f>
        <v>地精大战侏儒</v>
      </c>
      <c r="F481" s="53" t="str">
        <f>IF(收藏进度!F481="","",收藏进度!F481)</f>
        <v/>
      </c>
      <c r="G481" s="53" t="str">
        <f>IF(收藏进度!G481="","",收藏进度!G481)</f>
        <v>战士</v>
      </c>
      <c r="H481" s="53" t="str">
        <f>IF(收藏进度!H481="","",收藏进度!H481)</f>
        <v>稀有</v>
      </c>
      <c r="I481" s="53" t="str">
        <f>IF(收藏进度!I481="","",收藏进度!I481)</f>
        <v>随从</v>
      </c>
      <c r="J481" s="53" t="str">
        <f>IF(收藏进度!J481="","",收藏进度!J481)</f>
        <v>机械</v>
      </c>
      <c r="K481" s="53">
        <f>IF(收藏进度!K481="","",收藏进度!K481)</f>
        <v>4</v>
      </c>
      <c r="L481" s="53">
        <f>IF(收藏进度!L481="","",收藏进度!L481)</f>
        <v>2</v>
      </c>
      <c r="M481" s="53">
        <f>IF(收藏进度!M481="","",收藏进度!M481)</f>
        <v>5</v>
      </c>
      <c r="N481" s="54" t="str">
        <f>IF(收藏进度!N481="","",收藏进度!N481)</f>
        <v>战吼：使一个友方机械获得+2/+2。</v>
      </c>
    </row>
    <row r="482" spans="1:14" x14ac:dyDescent="0.15">
      <c r="A482" s="52" t="str">
        <f>IF(收藏进度!A482="","",收藏进度!A482)</f>
        <v>重型攻城战车</v>
      </c>
      <c r="B482" s="52">
        <f>IF(收藏进度!B482="","",收藏进度!B482)</f>
        <v>0</v>
      </c>
      <c r="C482" s="52" t="str">
        <f t="shared" si="7"/>
        <v/>
      </c>
      <c r="D482" s="52" t="str">
        <f>IF(AND(COUNTIF(德鲁伊卡组!A:C,"# 2x ("&amp;K482&amp;") "&amp;A482)+COUNTIF(猎人卡组!A:C,"# 2x ("&amp;K482&amp;") "&amp;A482)+COUNTIF(法师卡组!A:C,"# 2x ("&amp;K482&amp;") "&amp;A482)+COUNTIF(圣骑士卡组!A:C,"# 2x ("&amp;K482&amp;") "&amp;A482)+COUNTIF(牧师卡组!A:C,"# 2x ("&amp;K482&amp;") "&amp;A482)+COUNTIF(潜行者卡组!A:C,"# 2x ("&amp;K482&amp;") "&amp;A482)+COUNTIF(萨满祭司卡组!A:C,"# 2x ("&amp;K482&amp;") "&amp;A482)+COUNTIF(术士卡组!A:C,"# 2x ("&amp;K482&amp;") "&amp;A482)+COUNTIF(战士卡组!A:C,"# 2x ("&amp;K482&amp;") "&amp;A482)=0,COUNTIF(单卡排行!A:J,A482)=0),IF(AND(COUNTIF(德鲁伊卡组!A:C,"# 1x ("&amp;K482&amp;") "&amp;A482)+COUNTIF(猎人卡组!A:C,"# 1x ("&amp;K482&amp;") "&amp;A482)+COUNTIF(法师卡组!A:C,"# 1x ("&amp;K482&amp;") "&amp;A482)+COUNTIF(圣骑士卡组!A:C,"# 1x ("&amp;K482&amp;") "&amp;A482)+COUNTIF(牧师卡组!A:C,"# 1x ("&amp;K482&amp;") "&amp;A482)+COUNTIF(潜行者卡组!A:C,"# 1x ("&amp;K482&amp;") "&amp;A482)+COUNTIF(萨满祭司卡组!A:C,"# 1x ("&amp;K482&amp;") "&amp;A482)+COUNTIF(术士卡组!A:C,"# 1x ("&amp;K482&amp;") "&amp;A482)+COUNTIF(战士卡组!A:C,"# 1x ("&amp;K482&amp;") "&amp;A482)=0,COUNTIF(单卡排行!A:J,A482&amp;"★")=0),"",1),2)</f>
        <v/>
      </c>
      <c r="E482" s="53" t="str">
        <f>IF(收藏进度!E482="","",收藏进度!E482)</f>
        <v>地精大战侏儒</v>
      </c>
      <c r="F482" s="53" t="str">
        <f>IF(收藏进度!F482="","",收藏进度!F482)</f>
        <v/>
      </c>
      <c r="G482" s="53" t="str">
        <f>IF(收藏进度!G482="","",收藏进度!G482)</f>
        <v>战士</v>
      </c>
      <c r="H482" s="53" t="str">
        <f>IF(收藏进度!H482="","",收藏进度!H482)</f>
        <v>稀有</v>
      </c>
      <c r="I482" s="53" t="str">
        <f>IF(收藏进度!I482="","",收藏进度!I482)</f>
        <v>随从</v>
      </c>
      <c r="J482" s="53" t="str">
        <f>IF(收藏进度!J482="","",收藏进度!J482)</f>
        <v>机械</v>
      </c>
      <c r="K482" s="53">
        <f>IF(收藏进度!K482="","",收藏进度!K482)</f>
        <v>5</v>
      </c>
      <c r="L482" s="53">
        <f>IF(收藏进度!L482="","",收藏进度!L482)</f>
        <v>5</v>
      </c>
      <c r="M482" s="53">
        <f>IF(收藏进度!M482="","",收藏进度!M482)</f>
        <v>5</v>
      </c>
      <c r="N482" s="54" t="str">
        <f>IF(收藏进度!N482="","",收藏进度!N482)</f>
        <v>每当你获得护甲，该随从便获得
+1攻击力。</v>
      </c>
    </row>
    <row r="483" spans="1:14" x14ac:dyDescent="0.15">
      <c r="A483" s="52" t="str">
        <f>IF(收藏进度!A483="","",收藏进度!A483)</f>
        <v>盾甲侍女</v>
      </c>
      <c r="B483" s="52">
        <f>IF(收藏进度!B483="","",收藏进度!B483)</f>
        <v>1</v>
      </c>
      <c r="C483" s="52" t="str">
        <f t="shared" si="7"/>
        <v/>
      </c>
      <c r="D483" s="52" t="str">
        <f>IF(AND(COUNTIF(德鲁伊卡组!A:C,"# 2x ("&amp;K483&amp;") "&amp;A483)+COUNTIF(猎人卡组!A:C,"# 2x ("&amp;K483&amp;") "&amp;A483)+COUNTIF(法师卡组!A:C,"# 2x ("&amp;K483&amp;") "&amp;A483)+COUNTIF(圣骑士卡组!A:C,"# 2x ("&amp;K483&amp;") "&amp;A483)+COUNTIF(牧师卡组!A:C,"# 2x ("&amp;K483&amp;") "&amp;A483)+COUNTIF(潜行者卡组!A:C,"# 2x ("&amp;K483&amp;") "&amp;A483)+COUNTIF(萨满祭司卡组!A:C,"# 2x ("&amp;K483&amp;") "&amp;A483)+COUNTIF(术士卡组!A:C,"# 2x ("&amp;K483&amp;") "&amp;A483)+COUNTIF(战士卡组!A:C,"# 2x ("&amp;K483&amp;") "&amp;A483)=0,COUNTIF(单卡排行!A:J,A483)=0),IF(AND(COUNTIF(德鲁伊卡组!A:C,"# 1x ("&amp;K483&amp;") "&amp;A483)+COUNTIF(猎人卡组!A:C,"# 1x ("&amp;K483&amp;") "&amp;A483)+COUNTIF(法师卡组!A:C,"# 1x ("&amp;K483&amp;") "&amp;A483)+COUNTIF(圣骑士卡组!A:C,"# 1x ("&amp;K483&amp;") "&amp;A483)+COUNTIF(牧师卡组!A:C,"# 1x ("&amp;K483&amp;") "&amp;A483)+COUNTIF(潜行者卡组!A:C,"# 1x ("&amp;K483&amp;") "&amp;A483)+COUNTIF(萨满祭司卡组!A:C,"# 1x ("&amp;K483&amp;") "&amp;A483)+COUNTIF(术士卡组!A:C,"# 1x ("&amp;K483&amp;") "&amp;A483)+COUNTIF(战士卡组!A:C,"# 1x ("&amp;K483&amp;") "&amp;A483)=0,COUNTIF(单卡排行!A:J,A483&amp;"★")=0),"",1),2)</f>
        <v/>
      </c>
      <c r="E483" s="53" t="str">
        <f>IF(收藏进度!E483="","",收藏进度!E483)</f>
        <v>地精大战侏儒</v>
      </c>
      <c r="F483" s="53" t="str">
        <f>IF(收藏进度!F483="","",收藏进度!F483)</f>
        <v/>
      </c>
      <c r="G483" s="53" t="str">
        <f>IF(收藏进度!G483="","",收藏进度!G483)</f>
        <v>战士</v>
      </c>
      <c r="H483" s="53" t="str">
        <f>IF(收藏进度!H483="","",收藏进度!H483)</f>
        <v>稀有</v>
      </c>
      <c r="I483" s="53" t="str">
        <f>IF(收藏进度!I483="","",收藏进度!I483)</f>
        <v>随从</v>
      </c>
      <c r="J483" s="53" t="str">
        <f>IF(收藏进度!J483="","",收藏进度!J483)</f>
        <v/>
      </c>
      <c r="K483" s="53">
        <f>IF(收藏进度!K483="","",收藏进度!K483)</f>
        <v>6</v>
      </c>
      <c r="L483" s="53">
        <f>IF(收藏进度!L483="","",收藏进度!L483)</f>
        <v>5</v>
      </c>
      <c r="M483" s="53">
        <f>IF(收藏进度!M483="","",收藏进度!M483)</f>
        <v>5</v>
      </c>
      <c r="N483" s="54" t="str">
        <f>IF(收藏进度!N483="","",收藏进度!N483)</f>
        <v>战吼：
获得5点护甲值。</v>
      </c>
    </row>
    <row r="484" spans="1:14" x14ac:dyDescent="0.15">
      <c r="A484" s="52" t="str">
        <f>IF(收藏进度!A484="","",收藏进度!A484)</f>
        <v>钢铁战蝎</v>
      </c>
      <c r="B484" s="52">
        <f>IF(收藏进度!B484="","",收藏进度!B484)</f>
        <v>0</v>
      </c>
      <c r="C484" s="52" t="str">
        <f t="shared" si="7"/>
        <v/>
      </c>
      <c r="D484" s="52" t="str">
        <f>IF(AND(COUNTIF(德鲁伊卡组!A:C,"# 2x ("&amp;K484&amp;") "&amp;A484)+COUNTIF(猎人卡组!A:C,"# 2x ("&amp;K484&amp;") "&amp;A484)+COUNTIF(法师卡组!A:C,"# 2x ("&amp;K484&amp;") "&amp;A484)+COUNTIF(圣骑士卡组!A:C,"# 2x ("&amp;K484&amp;") "&amp;A484)+COUNTIF(牧师卡组!A:C,"# 2x ("&amp;K484&amp;") "&amp;A484)+COUNTIF(潜行者卡组!A:C,"# 2x ("&amp;K484&amp;") "&amp;A484)+COUNTIF(萨满祭司卡组!A:C,"# 2x ("&amp;K484&amp;") "&amp;A484)+COUNTIF(术士卡组!A:C,"# 2x ("&amp;K484&amp;") "&amp;A484)+COUNTIF(战士卡组!A:C,"# 2x ("&amp;K484&amp;") "&amp;A484)=0,COUNTIF(单卡排行!A:J,A484)=0),IF(AND(COUNTIF(德鲁伊卡组!A:C,"# 1x ("&amp;K484&amp;") "&amp;A484)+COUNTIF(猎人卡组!A:C,"# 1x ("&amp;K484&amp;") "&amp;A484)+COUNTIF(法师卡组!A:C,"# 1x ("&amp;K484&amp;") "&amp;A484)+COUNTIF(圣骑士卡组!A:C,"# 1x ("&amp;K484&amp;") "&amp;A484)+COUNTIF(牧师卡组!A:C,"# 1x ("&amp;K484&amp;") "&amp;A484)+COUNTIF(潜行者卡组!A:C,"# 1x ("&amp;K484&amp;") "&amp;A484)+COUNTIF(萨满祭司卡组!A:C,"# 1x ("&amp;K484&amp;") "&amp;A484)+COUNTIF(术士卡组!A:C,"# 1x ("&amp;K484&amp;") "&amp;A484)+COUNTIF(战士卡组!A:C,"# 1x ("&amp;K484&amp;") "&amp;A484)=0,COUNTIF(单卡排行!A:J,A484&amp;"★")=0),"",1),2)</f>
        <v/>
      </c>
      <c r="E484" s="53" t="str">
        <f>IF(收藏进度!E484="","",收藏进度!E484)</f>
        <v>地精大战侏儒</v>
      </c>
      <c r="F484" s="53" t="str">
        <f>IF(收藏进度!F484="","",收藏进度!F484)</f>
        <v/>
      </c>
      <c r="G484" s="53" t="str">
        <f>IF(收藏进度!G484="","",收藏进度!G484)</f>
        <v>战士</v>
      </c>
      <c r="H484" s="53" t="str">
        <f>IF(收藏进度!H484="","",收藏进度!H484)</f>
        <v>传说</v>
      </c>
      <c r="I484" s="53" t="str">
        <f>IF(收藏进度!I484="","",收藏进度!I484)</f>
        <v>随从</v>
      </c>
      <c r="J484" s="53" t="str">
        <f>IF(收藏进度!J484="","",收藏进度!J484)</f>
        <v>机械</v>
      </c>
      <c r="K484" s="53">
        <f>IF(收藏进度!K484="","",收藏进度!K484)</f>
        <v>6</v>
      </c>
      <c r="L484" s="53">
        <f>IF(收藏进度!L484="","",收藏进度!L484)</f>
        <v>6</v>
      </c>
      <c r="M484" s="53">
        <f>IF(收藏进度!M484="","",收藏进度!M484)</f>
        <v>5</v>
      </c>
      <c r="N484" s="54" t="str">
        <f>IF(收藏进度!N484="","",收藏进度!N484)</f>
        <v>战吼：将一张“地雷” 牌洗入你的对手的牌库。当你的对手抽到该牌，便对其造成10点伤害。</v>
      </c>
    </row>
    <row r="485" spans="1:14" x14ac:dyDescent="0.15">
      <c r="A485" s="52" t="str">
        <f>IF(收藏进度!A485="","",收藏进度!A485)</f>
        <v>重碾</v>
      </c>
      <c r="B485" s="52">
        <f>IF(收藏进度!B485="","",收藏进度!B485)</f>
        <v>0</v>
      </c>
      <c r="C485" s="52" t="str">
        <f t="shared" si="7"/>
        <v/>
      </c>
      <c r="D485" s="52" t="str">
        <f>IF(AND(COUNTIF(德鲁伊卡组!A:C,"# 2x ("&amp;K485&amp;") "&amp;A485)+COUNTIF(猎人卡组!A:C,"# 2x ("&amp;K485&amp;") "&amp;A485)+COUNTIF(法师卡组!A:C,"# 2x ("&amp;K485&amp;") "&amp;A485)+COUNTIF(圣骑士卡组!A:C,"# 2x ("&amp;K485&amp;") "&amp;A485)+COUNTIF(牧师卡组!A:C,"# 2x ("&amp;K485&amp;") "&amp;A485)+COUNTIF(潜行者卡组!A:C,"# 2x ("&amp;K485&amp;") "&amp;A485)+COUNTIF(萨满祭司卡组!A:C,"# 2x ("&amp;K485&amp;") "&amp;A485)+COUNTIF(术士卡组!A:C,"# 2x ("&amp;K485&amp;") "&amp;A485)+COUNTIF(战士卡组!A:C,"# 2x ("&amp;K485&amp;") "&amp;A485)=0,COUNTIF(单卡排行!A:J,A485)=0),IF(AND(COUNTIF(德鲁伊卡组!A:C,"# 1x ("&amp;K485&amp;") "&amp;A485)+COUNTIF(猎人卡组!A:C,"# 1x ("&amp;K485&amp;") "&amp;A485)+COUNTIF(法师卡组!A:C,"# 1x ("&amp;K485&amp;") "&amp;A485)+COUNTIF(圣骑士卡组!A:C,"# 1x ("&amp;K485&amp;") "&amp;A485)+COUNTIF(牧师卡组!A:C,"# 1x ("&amp;K485&amp;") "&amp;A485)+COUNTIF(潜行者卡组!A:C,"# 1x ("&amp;K485&amp;") "&amp;A485)+COUNTIF(萨满祭司卡组!A:C,"# 1x ("&amp;K485&amp;") "&amp;A485)+COUNTIF(术士卡组!A:C,"# 1x ("&amp;K485&amp;") "&amp;A485)+COUNTIF(战士卡组!A:C,"# 1x ("&amp;K485&amp;") "&amp;A485)=0,COUNTIF(单卡排行!A:J,A485&amp;"★")=0),"",1),2)</f>
        <v/>
      </c>
      <c r="E485" s="53" t="str">
        <f>IF(收藏进度!E485="","",收藏进度!E485)</f>
        <v>地精大战侏儒</v>
      </c>
      <c r="F485" s="53" t="str">
        <f>IF(收藏进度!F485="","",收藏进度!F485)</f>
        <v/>
      </c>
      <c r="G485" s="53" t="str">
        <f>IF(收藏进度!G485="","",收藏进度!G485)</f>
        <v>战士</v>
      </c>
      <c r="H485" s="53" t="str">
        <f>IF(收藏进度!H485="","",收藏进度!H485)</f>
        <v>史诗</v>
      </c>
      <c r="I485" s="53" t="str">
        <f>IF(收藏进度!I485="","",收藏进度!I485)</f>
        <v>法术</v>
      </c>
      <c r="J485" s="53" t="str">
        <f>IF(收藏进度!J485="","",收藏进度!J485)</f>
        <v/>
      </c>
      <c r="K485" s="53">
        <f>IF(收藏进度!K485="","",收藏进度!K485)</f>
        <v>7</v>
      </c>
      <c r="L485" s="53">
        <f>IF(收藏进度!L485="","",收藏进度!L485)</f>
        <v>0</v>
      </c>
      <c r="M485" s="53">
        <f>IF(收藏进度!M485="","",收藏进度!M485)</f>
        <v>0</v>
      </c>
      <c r="N485" s="54" t="str">
        <f>IF(收藏进度!N485="","",收藏进度!N485)</f>
        <v>消灭一个随从。如果你控制任何受伤的随从，该法术的法力值消耗减少（4）点。</v>
      </c>
    </row>
    <row r="486" spans="1:14" x14ac:dyDescent="0.15">
      <c r="A486" s="52" t="str">
        <f>IF(收藏进度!A486="","",收藏进度!A486)</f>
        <v>活动假人</v>
      </c>
      <c r="B486" s="52">
        <f>IF(收藏进度!B486="","",收藏进度!B486)</f>
        <v>2</v>
      </c>
      <c r="C486" s="52" t="str">
        <f t="shared" si="7"/>
        <v/>
      </c>
      <c r="D486" s="52" t="str">
        <f>IF(AND(COUNTIF(德鲁伊卡组!A:C,"# 2x ("&amp;K486&amp;") "&amp;A486)+COUNTIF(猎人卡组!A:C,"# 2x ("&amp;K486&amp;") "&amp;A486)+COUNTIF(法师卡组!A:C,"# 2x ("&amp;K486&amp;") "&amp;A486)+COUNTIF(圣骑士卡组!A:C,"# 2x ("&amp;K486&amp;") "&amp;A486)+COUNTIF(牧师卡组!A:C,"# 2x ("&amp;K486&amp;") "&amp;A486)+COUNTIF(潜行者卡组!A:C,"# 2x ("&amp;K486&amp;") "&amp;A486)+COUNTIF(萨满祭司卡组!A:C,"# 2x ("&amp;K486&amp;") "&amp;A486)+COUNTIF(术士卡组!A:C,"# 2x ("&amp;K486&amp;") "&amp;A486)+COUNTIF(战士卡组!A:C,"# 2x ("&amp;K486&amp;") "&amp;A486)=0,COUNTIF(单卡排行!A:J,A486)=0),IF(AND(COUNTIF(德鲁伊卡组!A:C,"# 1x ("&amp;K486&amp;") "&amp;A486)+COUNTIF(猎人卡组!A:C,"# 1x ("&amp;K486&amp;") "&amp;A486)+COUNTIF(法师卡组!A:C,"# 1x ("&amp;K486&amp;") "&amp;A486)+COUNTIF(圣骑士卡组!A:C,"# 1x ("&amp;K486&amp;") "&amp;A486)+COUNTIF(牧师卡组!A:C,"# 1x ("&amp;K486&amp;") "&amp;A486)+COUNTIF(潜行者卡组!A:C,"# 1x ("&amp;K486&amp;") "&amp;A486)+COUNTIF(萨满祭司卡组!A:C,"# 1x ("&amp;K486&amp;") "&amp;A486)+COUNTIF(术士卡组!A:C,"# 1x ("&amp;K486&amp;") "&amp;A486)+COUNTIF(战士卡组!A:C,"# 1x ("&amp;K486&amp;") "&amp;A486)=0,COUNTIF(单卡排行!A:J,A486&amp;"★")=0),"",1),2)</f>
        <v/>
      </c>
      <c r="E486" s="53" t="str">
        <f>IF(收藏进度!E486="","",收藏进度!E486)</f>
        <v>地精大战侏儒</v>
      </c>
      <c r="F486" s="53" t="str">
        <f>IF(收藏进度!F486="","",收藏进度!F486)</f>
        <v/>
      </c>
      <c r="G486" s="53" t="str">
        <f>IF(收藏进度!G486="","",收藏进度!G486)</f>
        <v>中立</v>
      </c>
      <c r="H486" s="53" t="str">
        <f>IF(收藏进度!H486="","",收藏进度!H486)</f>
        <v>稀有</v>
      </c>
      <c r="I486" s="53" t="str">
        <f>IF(收藏进度!I486="","",收藏进度!I486)</f>
        <v>随从</v>
      </c>
      <c r="J486" s="53" t="str">
        <f>IF(收藏进度!J486="","",收藏进度!J486)</f>
        <v>机械</v>
      </c>
      <c r="K486" s="53">
        <f>IF(收藏进度!K486="","",收藏进度!K486)</f>
        <v>0</v>
      </c>
      <c r="L486" s="53">
        <f>IF(收藏进度!L486="","",收藏进度!L486)</f>
        <v>0</v>
      </c>
      <c r="M486" s="53">
        <f>IF(收藏进度!M486="","",收藏进度!M486)</f>
        <v>2</v>
      </c>
      <c r="N486" s="54" t="str">
        <f>IF(收藏进度!N486="","",收藏进度!N486)</f>
        <v>嘲讽</v>
      </c>
    </row>
    <row r="487" spans="1:14" x14ac:dyDescent="0.15">
      <c r="A487" s="52" t="str">
        <f>IF(收藏进度!A487="","",收藏进度!A487)</f>
        <v>齿轮大师</v>
      </c>
      <c r="B487" s="52">
        <f>IF(收藏进度!B487="","",收藏进度!B487)</f>
        <v>2</v>
      </c>
      <c r="C487" s="52" t="str">
        <f t="shared" si="7"/>
        <v/>
      </c>
      <c r="D487" s="52" t="str">
        <f>IF(AND(COUNTIF(德鲁伊卡组!A:C,"# 2x ("&amp;K487&amp;") "&amp;A487)+COUNTIF(猎人卡组!A:C,"# 2x ("&amp;K487&amp;") "&amp;A487)+COUNTIF(法师卡组!A:C,"# 2x ("&amp;K487&amp;") "&amp;A487)+COUNTIF(圣骑士卡组!A:C,"# 2x ("&amp;K487&amp;") "&amp;A487)+COUNTIF(牧师卡组!A:C,"# 2x ("&amp;K487&amp;") "&amp;A487)+COUNTIF(潜行者卡组!A:C,"# 2x ("&amp;K487&amp;") "&amp;A487)+COUNTIF(萨满祭司卡组!A:C,"# 2x ("&amp;K487&amp;") "&amp;A487)+COUNTIF(术士卡组!A:C,"# 2x ("&amp;K487&amp;") "&amp;A487)+COUNTIF(战士卡组!A:C,"# 2x ("&amp;K487&amp;") "&amp;A487)=0,COUNTIF(单卡排行!A:J,A487)=0),IF(AND(COUNTIF(德鲁伊卡组!A:C,"# 1x ("&amp;K487&amp;") "&amp;A487)+COUNTIF(猎人卡组!A:C,"# 1x ("&amp;K487&amp;") "&amp;A487)+COUNTIF(法师卡组!A:C,"# 1x ("&amp;K487&amp;") "&amp;A487)+COUNTIF(圣骑士卡组!A:C,"# 1x ("&amp;K487&amp;") "&amp;A487)+COUNTIF(牧师卡组!A:C,"# 1x ("&amp;K487&amp;") "&amp;A487)+COUNTIF(潜行者卡组!A:C,"# 1x ("&amp;K487&amp;") "&amp;A487)+COUNTIF(萨满祭司卡组!A:C,"# 1x ("&amp;K487&amp;") "&amp;A487)+COUNTIF(术士卡组!A:C,"# 1x ("&amp;K487&amp;") "&amp;A487)+COUNTIF(战士卡组!A:C,"# 1x ("&amp;K487&amp;") "&amp;A487)=0,COUNTIF(单卡排行!A:J,A487&amp;"★")=0),"",1),2)</f>
        <v/>
      </c>
      <c r="E487" s="53" t="str">
        <f>IF(收藏进度!E487="","",收藏进度!E487)</f>
        <v>地精大战侏儒</v>
      </c>
      <c r="F487" s="53" t="str">
        <f>IF(收藏进度!F487="","",收藏进度!F487)</f>
        <v/>
      </c>
      <c r="G487" s="53" t="str">
        <f>IF(收藏进度!G487="","",收藏进度!G487)</f>
        <v>中立</v>
      </c>
      <c r="H487" s="53" t="str">
        <f>IF(收藏进度!H487="","",收藏进度!H487)</f>
        <v>普通</v>
      </c>
      <c r="I487" s="53" t="str">
        <f>IF(收藏进度!I487="","",收藏进度!I487)</f>
        <v>随从</v>
      </c>
      <c r="J487" s="53" t="str">
        <f>IF(收藏进度!J487="","",收藏进度!J487)</f>
        <v/>
      </c>
      <c r="K487" s="53">
        <f>IF(收藏进度!K487="","",收藏进度!K487)</f>
        <v>1</v>
      </c>
      <c r="L487" s="53">
        <f>IF(收藏进度!L487="","",收藏进度!L487)</f>
        <v>1</v>
      </c>
      <c r="M487" s="53">
        <f>IF(收藏进度!M487="","",收藏进度!M487)</f>
        <v>2</v>
      </c>
      <c r="N487" s="54" t="str">
        <f>IF(收藏进度!N487="","",收藏进度!N487)</f>
        <v>如果你控制任何机械，便获得
+2攻击力。</v>
      </c>
    </row>
    <row r="488" spans="1:14" x14ac:dyDescent="0.15">
      <c r="A488" s="52" t="str">
        <f>IF(收藏进度!A488="","",收藏进度!A488)</f>
        <v>发条侏儒</v>
      </c>
      <c r="B488" s="52">
        <f>IF(收藏进度!B488="","",收藏进度!B488)</f>
        <v>2</v>
      </c>
      <c r="C488" s="52" t="str">
        <f t="shared" si="7"/>
        <v/>
      </c>
      <c r="D488" s="52" t="str">
        <f>IF(AND(COUNTIF(德鲁伊卡组!A:C,"# 2x ("&amp;K488&amp;") "&amp;A488)+COUNTIF(猎人卡组!A:C,"# 2x ("&amp;K488&amp;") "&amp;A488)+COUNTIF(法师卡组!A:C,"# 2x ("&amp;K488&amp;") "&amp;A488)+COUNTIF(圣骑士卡组!A:C,"# 2x ("&amp;K488&amp;") "&amp;A488)+COUNTIF(牧师卡组!A:C,"# 2x ("&amp;K488&amp;") "&amp;A488)+COUNTIF(潜行者卡组!A:C,"# 2x ("&amp;K488&amp;") "&amp;A488)+COUNTIF(萨满祭司卡组!A:C,"# 2x ("&amp;K488&amp;") "&amp;A488)+COUNTIF(术士卡组!A:C,"# 2x ("&amp;K488&amp;") "&amp;A488)+COUNTIF(战士卡组!A:C,"# 2x ("&amp;K488&amp;") "&amp;A488)=0,COUNTIF(单卡排行!A:J,A488)=0),IF(AND(COUNTIF(德鲁伊卡组!A:C,"# 1x ("&amp;K488&amp;") "&amp;A488)+COUNTIF(猎人卡组!A:C,"# 1x ("&amp;K488&amp;") "&amp;A488)+COUNTIF(法师卡组!A:C,"# 1x ("&amp;K488&amp;") "&amp;A488)+COUNTIF(圣骑士卡组!A:C,"# 1x ("&amp;K488&amp;") "&amp;A488)+COUNTIF(牧师卡组!A:C,"# 1x ("&amp;K488&amp;") "&amp;A488)+COUNTIF(潜行者卡组!A:C,"# 1x ("&amp;K488&amp;") "&amp;A488)+COUNTIF(萨满祭司卡组!A:C,"# 1x ("&amp;K488&amp;") "&amp;A488)+COUNTIF(术士卡组!A:C,"# 1x ("&amp;K488&amp;") "&amp;A488)+COUNTIF(战士卡组!A:C,"# 1x ("&amp;K488&amp;") "&amp;A488)=0,COUNTIF(单卡排行!A:J,A488&amp;"★")=0),"",1),2)</f>
        <v/>
      </c>
      <c r="E488" s="53" t="str">
        <f>IF(收藏进度!E488="","",收藏进度!E488)</f>
        <v>地精大战侏儒</v>
      </c>
      <c r="F488" s="53" t="str">
        <f>IF(收藏进度!F488="","",收藏进度!F488)</f>
        <v/>
      </c>
      <c r="G488" s="53" t="str">
        <f>IF(收藏进度!G488="","",收藏进度!G488)</f>
        <v>中立</v>
      </c>
      <c r="H488" s="53" t="str">
        <f>IF(收藏进度!H488="","",收藏进度!H488)</f>
        <v>普通</v>
      </c>
      <c r="I488" s="53" t="str">
        <f>IF(收藏进度!I488="","",收藏进度!I488)</f>
        <v>随从</v>
      </c>
      <c r="J488" s="53" t="str">
        <f>IF(收藏进度!J488="","",收藏进度!J488)</f>
        <v>机械</v>
      </c>
      <c r="K488" s="53">
        <f>IF(收藏进度!K488="","",收藏进度!K488)</f>
        <v>1</v>
      </c>
      <c r="L488" s="53">
        <f>IF(收藏进度!L488="","",收藏进度!L488)</f>
        <v>2</v>
      </c>
      <c r="M488" s="53">
        <f>IF(收藏进度!M488="","",收藏进度!M488)</f>
        <v>1</v>
      </c>
      <c r="N488" s="54" t="str">
        <f>IF(收藏进度!N488="","",收藏进度!N488)</f>
        <v>亡语：将一张零件牌置入你的手牌。</v>
      </c>
    </row>
    <row r="489" spans="1:14" x14ac:dyDescent="0.15">
      <c r="A489" s="52" t="str">
        <f>IF(收藏进度!A489="","",收藏进度!A489)</f>
        <v>吵吵机器人</v>
      </c>
      <c r="B489" s="52">
        <f>IF(收藏进度!B489="","",收藏进度!B489)</f>
        <v>2</v>
      </c>
      <c r="C489" s="52" t="str">
        <f t="shared" si="7"/>
        <v/>
      </c>
      <c r="D489" s="52" t="str">
        <f>IF(AND(COUNTIF(德鲁伊卡组!A:C,"# 2x ("&amp;K489&amp;") "&amp;A489)+COUNTIF(猎人卡组!A:C,"# 2x ("&amp;K489&amp;") "&amp;A489)+COUNTIF(法师卡组!A:C,"# 2x ("&amp;K489&amp;") "&amp;A489)+COUNTIF(圣骑士卡组!A:C,"# 2x ("&amp;K489&amp;") "&amp;A489)+COUNTIF(牧师卡组!A:C,"# 2x ("&amp;K489&amp;") "&amp;A489)+COUNTIF(潜行者卡组!A:C,"# 2x ("&amp;K489&amp;") "&amp;A489)+COUNTIF(萨满祭司卡组!A:C,"# 2x ("&amp;K489&amp;") "&amp;A489)+COUNTIF(术士卡组!A:C,"# 2x ("&amp;K489&amp;") "&amp;A489)+COUNTIF(战士卡组!A:C,"# 2x ("&amp;K489&amp;") "&amp;A489)=0,COUNTIF(单卡排行!A:J,A489)=0),IF(AND(COUNTIF(德鲁伊卡组!A:C,"# 1x ("&amp;K489&amp;") "&amp;A489)+COUNTIF(猎人卡组!A:C,"# 1x ("&amp;K489&amp;") "&amp;A489)+COUNTIF(法师卡组!A:C,"# 1x ("&amp;K489&amp;") "&amp;A489)+COUNTIF(圣骑士卡组!A:C,"# 1x ("&amp;K489&amp;") "&amp;A489)+COUNTIF(牧师卡组!A:C,"# 1x ("&amp;K489&amp;") "&amp;A489)+COUNTIF(潜行者卡组!A:C,"# 1x ("&amp;K489&amp;") "&amp;A489)+COUNTIF(萨满祭司卡组!A:C,"# 1x ("&amp;K489&amp;") "&amp;A489)+COUNTIF(术士卡组!A:C,"# 1x ("&amp;K489&amp;") "&amp;A489)+COUNTIF(战士卡组!A:C,"# 1x ("&amp;K489&amp;") "&amp;A489)=0,COUNTIF(单卡排行!A:J,A489&amp;"★")=0),"",1),2)</f>
        <v/>
      </c>
      <c r="E489" s="53" t="str">
        <f>IF(收藏进度!E489="","",收藏进度!E489)</f>
        <v>地精大战侏儒</v>
      </c>
      <c r="F489" s="53" t="str">
        <f>IF(收藏进度!F489="","",收藏进度!F489)</f>
        <v/>
      </c>
      <c r="G489" s="53" t="str">
        <f>IF(收藏进度!G489="","",收藏进度!G489)</f>
        <v>中立</v>
      </c>
      <c r="H489" s="53" t="str">
        <f>IF(收藏进度!H489="","",收藏进度!H489)</f>
        <v>普通</v>
      </c>
      <c r="I489" s="53" t="str">
        <f>IF(收藏进度!I489="","",收藏进度!I489)</f>
        <v>随从</v>
      </c>
      <c r="J489" s="53" t="str">
        <f>IF(收藏进度!J489="","",收藏进度!J489)</f>
        <v>机械</v>
      </c>
      <c r="K489" s="53">
        <f>IF(收藏进度!K489="","",收藏进度!K489)</f>
        <v>2</v>
      </c>
      <c r="L489" s="53">
        <f>IF(收藏进度!L489="","",收藏进度!L489)</f>
        <v>1</v>
      </c>
      <c r="M489" s="53">
        <f>IF(收藏进度!M489="","",收藏进度!M489)</f>
        <v>2</v>
      </c>
      <c r="N489" s="54" t="str">
        <f>IF(收藏进度!N489="","",收藏进度!N489)</f>
        <v>嘲讽，圣盾</v>
      </c>
    </row>
    <row r="490" spans="1:14" x14ac:dyDescent="0.15">
      <c r="A490" s="52" t="str">
        <f>IF(收藏进度!A490="","",收藏进度!A490)</f>
        <v>船载火炮</v>
      </c>
      <c r="B490" s="52">
        <f>IF(收藏进度!B490="","",收藏进度!B490)</f>
        <v>2</v>
      </c>
      <c r="C490" s="52" t="str">
        <f t="shared" si="7"/>
        <v/>
      </c>
      <c r="D490" s="52">
        <f>IF(AND(COUNTIF(德鲁伊卡组!A:C,"# 2x ("&amp;K490&amp;") "&amp;A490)+COUNTIF(猎人卡组!A:C,"# 2x ("&amp;K490&amp;") "&amp;A490)+COUNTIF(法师卡组!A:C,"# 2x ("&amp;K490&amp;") "&amp;A490)+COUNTIF(圣骑士卡组!A:C,"# 2x ("&amp;K490&amp;") "&amp;A490)+COUNTIF(牧师卡组!A:C,"# 2x ("&amp;K490&amp;") "&amp;A490)+COUNTIF(潜行者卡组!A:C,"# 2x ("&amp;K490&amp;") "&amp;A490)+COUNTIF(萨满祭司卡组!A:C,"# 2x ("&amp;K490&amp;") "&amp;A490)+COUNTIF(术士卡组!A:C,"# 2x ("&amp;K490&amp;") "&amp;A490)+COUNTIF(战士卡组!A:C,"# 2x ("&amp;K490&amp;") "&amp;A490)=0,COUNTIF(单卡排行!A:J,A490)=0),IF(AND(COUNTIF(德鲁伊卡组!A:C,"# 1x ("&amp;K490&amp;") "&amp;A490)+COUNTIF(猎人卡组!A:C,"# 1x ("&amp;K490&amp;") "&amp;A490)+COUNTIF(法师卡组!A:C,"# 1x ("&amp;K490&amp;") "&amp;A490)+COUNTIF(圣骑士卡组!A:C,"# 1x ("&amp;K490&amp;") "&amp;A490)+COUNTIF(牧师卡组!A:C,"# 1x ("&amp;K490&amp;") "&amp;A490)+COUNTIF(潜行者卡组!A:C,"# 1x ("&amp;K490&amp;") "&amp;A490)+COUNTIF(萨满祭司卡组!A:C,"# 1x ("&amp;K490&amp;") "&amp;A490)+COUNTIF(术士卡组!A:C,"# 1x ("&amp;K490&amp;") "&amp;A490)+COUNTIF(战士卡组!A:C,"# 1x ("&amp;K490&amp;") "&amp;A490)=0,COUNTIF(单卡排行!A:J,A490&amp;"★")=0),"",1),2)</f>
        <v>2</v>
      </c>
      <c r="E490" s="53" t="str">
        <f>IF(收藏进度!E490="","",收藏进度!E490)</f>
        <v>地精大战侏儒</v>
      </c>
      <c r="F490" s="53" t="str">
        <f>IF(收藏进度!F490="","",收藏进度!F490)</f>
        <v/>
      </c>
      <c r="G490" s="53" t="str">
        <f>IF(收藏进度!G490="","",收藏进度!G490)</f>
        <v>中立</v>
      </c>
      <c r="H490" s="53" t="str">
        <f>IF(收藏进度!H490="","",收藏进度!H490)</f>
        <v>普通</v>
      </c>
      <c r="I490" s="53" t="str">
        <f>IF(收藏进度!I490="","",收藏进度!I490)</f>
        <v>随从</v>
      </c>
      <c r="J490" s="53" t="str">
        <f>IF(收藏进度!J490="","",收藏进度!J490)</f>
        <v/>
      </c>
      <c r="K490" s="53">
        <f>IF(收藏进度!K490="","",收藏进度!K490)</f>
        <v>2</v>
      </c>
      <c r="L490" s="53">
        <f>IF(收藏进度!L490="","",收藏进度!L490)</f>
        <v>2</v>
      </c>
      <c r="M490" s="53">
        <f>IF(收藏进度!M490="","",收藏进度!M490)</f>
        <v>3</v>
      </c>
      <c r="N490" s="54" t="str">
        <f>IF(收藏进度!N490="","",收藏进度!N490)</f>
        <v>在你召唤一个海盗后，对一个随机敌人造成2点伤害。</v>
      </c>
    </row>
    <row r="491" spans="1:14" x14ac:dyDescent="0.15">
      <c r="A491" s="52" t="str">
        <f>IF(收藏进度!A491="","",收藏进度!A491)</f>
        <v>海地精猎手</v>
      </c>
      <c r="B491" s="52">
        <f>IF(收藏进度!B491="","",收藏进度!B491)</f>
        <v>2</v>
      </c>
      <c r="C491" s="52" t="str">
        <f t="shared" si="7"/>
        <v/>
      </c>
      <c r="D491" s="52" t="str">
        <f>IF(AND(COUNTIF(德鲁伊卡组!A:C,"# 2x ("&amp;K491&amp;") "&amp;A491)+COUNTIF(猎人卡组!A:C,"# 2x ("&amp;K491&amp;") "&amp;A491)+COUNTIF(法师卡组!A:C,"# 2x ("&amp;K491&amp;") "&amp;A491)+COUNTIF(圣骑士卡组!A:C,"# 2x ("&amp;K491&amp;") "&amp;A491)+COUNTIF(牧师卡组!A:C,"# 2x ("&amp;K491&amp;") "&amp;A491)+COUNTIF(潜行者卡组!A:C,"# 2x ("&amp;K491&amp;") "&amp;A491)+COUNTIF(萨满祭司卡组!A:C,"# 2x ("&amp;K491&amp;") "&amp;A491)+COUNTIF(术士卡组!A:C,"# 2x ("&amp;K491&amp;") "&amp;A491)+COUNTIF(战士卡组!A:C,"# 2x ("&amp;K491&amp;") "&amp;A491)=0,COUNTIF(单卡排行!A:J,A491)=0),IF(AND(COUNTIF(德鲁伊卡组!A:C,"# 1x ("&amp;K491&amp;") "&amp;A491)+COUNTIF(猎人卡组!A:C,"# 1x ("&amp;K491&amp;") "&amp;A491)+COUNTIF(法师卡组!A:C,"# 1x ("&amp;K491&amp;") "&amp;A491)+COUNTIF(圣骑士卡组!A:C,"# 1x ("&amp;K491&amp;") "&amp;A491)+COUNTIF(牧师卡组!A:C,"# 1x ("&amp;K491&amp;") "&amp;A491)+COUNTIF(潜行者卡组!A:C,"# 1x ("&amp;K491&amp;") "&amp;A491)+COUNTIF(萨满祭司卡组!A:C,"# 1x ("&amp;K491&amp;") "&amp;A491)+COUNTIF(术士卡组!A:C,"# 1x ("&amp;K491&amp;") "&amp;A491)+COUNTIF(战士卡组!A:C,"# 1x ("&amp;K491&amp;") "&amp;A491)=0,COUNTIF(单卡排行!A:J,A491&amp;"★")=0),"",1),2)</f>
        <v/>
      </c>
      <c r="E491" s="53" t="str">
        <f>IF(收藏进度!E491="","",收藏进度!E491)</f>
        <v>地精大战侏儒</v>
      </c>
      <c r="F491" s="53" t="str">
        <f>IF(收藏进度!F491="","",收藏进度!F491)</f>
        <v/>
      </c>
      <c r="G491" s="53" t="str">
        <f>IF(收藏进度!G491="","",收藏进度!G491)</f>
        <v>中立</v>
      </c>
      <c r="H491" s="53" t="str">
        <f>IF(收藏进度!H491="","",收藏进度!H491)</f>
        <v>普通</v>
      </c>
      <c r="I491" s="53" t="str">
        <f>IF(收藏进度!I491="","",收藏进度!I491)</f>
        <v>随从</v>
      </c>
      <c r="J491" s="53" t="str">
        <f>IF(收藏进度!J491="","",收藏进度!J491)</f>
        <v/>
      </c>
      <c r="K491" s="53">
        <f>IF(收藏进度!K491="","",收藏进度!K491)</f>
        <v>2</v>
      </c>
      <c r="L491" s="53">
        <f>IF(收藏进度!L491="","",收藏进度!L491)</f>
        <v>2</v>
      </c>
      <c r="M491" s="53">
        <f>IF(收藏进度!M491="","",收藏进度!M491)</f>
        <v>3</v>
      </c>
      <c r="N491" s="54" t="str">
        <f>IF(收藏进度!N491="","",收藏进度!N491)</f>
        <v>潜行</v>
      </c>
    </row>
    <row r="492" spans="1:14" x14ac:dyDescent="0.15">
      <c r="A492" s="52" t="str">
        <f>IF(收藏进度!A492="","",收藏进度!A492)</f>
        <v>机械跃迁者</v>
      </c>
      <c r="B492" s="52">
        <f>IF(收藏进度!B492="","",收藏进度!B492)</f>
        <v>2</v>
      </c>
      <c r="C492" s="52" t="str">
        <f t="shared" si="7"/>
        <v/>
      </c>
      <c r="D492" s="52" t="str">
        <f>IF(AND(COUNTIF(德鲁伊卡组!A:C,"# 2x ("&amp;K492&amp;") "&amp;A492)+COUNTIF(猎人卡组!A:C,"# 2x ("&amp;K492&amp;") "&amp;A492)+COUNTIF(法师卡组!A:C,"# 2x ("&amp;K492&amp;") "&amp;A492)+COUNTIF(圣骑士卡组!A:C,"# 2x ("&amp;K492&amp;") "&amp;A492)+COUNTIF(牧师卡组!A:C,"# 2x ("&amp;K492&amp;") "&amp;A492)+COUNTIF(潜行者卡组!A:C,"# 2x ("&amp;K492&amp;") "&amp;A492)+COUNTIF(萨满祭司卡组!A:C,"# 2x ("&amp;K492&amp;") "&amp;A492)+COUNTIF(术士卡组!A:C,"# 2x ("&amp;K492&amp;") "&amp;A492)+COUNTIF(战士卡组!A:C,"# 2x ("&amp;K492&amp;") "&amp;A492)=0,COUNTIF(单卡排行!A:J,A492)=0),IF(AND(COUNTIF(德鲁伊卡组!A:C,"# 1x ("&amp;K492&amp;") "&amp;A492)+COUNTIF(猎人卡组!A:C,"# 1x ("&amp;K492&amp;") "&amp;A492)+COUNTIF(法师卡组!A:C,"# 1x ("&amp;K492&amp;") "&amp;A492)+COUNTIF(圣骑士卡组!A:C,"# 1x ("&amp;K492&amp;") "&amp;A492)+COUNTIF(牧师卡组!A:C,"# 1x ("&amp;K492&amp;") "&amp;A492)+COUNTIF(潜行者卡组!A:C,"# 1x ("&amp;K492&amp;") "&amp;A492)+COUNTIF(萨满祭司卡组!A:C,"# 1x ("&amp;K492&amp;") "&amp;A492)+COUNTIF(术士卡组!A:C,"# 1x ("&amp;K492&amp;") "&amp;A492)+COUNTIF(战士卡组!A:C,"# 1x ("&amp;K492&amp;") "&amp;A492)=0,COUNTIF(单卡排行!A:J,A492&amp;"★")=0),"",1),2)</f>
        <v/>
      </c>
      <c r="E492" s="53" t="str">
        <f>IF(收藏进度!E492="","",收藏进度!E492)</f>
        <v>地精大战侏儒</v>
      </c>
      <c r="F492" s="53" t="str">
        <f>IF(收藏进度!F492="","",收藏进度!F492)</f>
        <v/>
      </c>
      <c r="G492" s="53" t="str">
        <f>IF(收藏进度!G492="","",收藏进度!G492)</f>
        <v>中立</v>
      </c>
      <c r="H492" s="53" t="str">
        <f>IF(收藏进度!H492="","",收藏进度!H492)</f>
        <v>普通</v>
      </c>
      <c r="I492" s="53" t="str">
        <f>IF(收藏进度!I492="","",收藏进度!I492)</f>
        <v>随从</v>
      </c>
      <c r="J492" s="53" t="str">
        <f>IF(收藏进度!J492="","",收藏进度!J492)</f>
        <v>机械</v>
      </c>
      <c r="K492" s="53">
        <f>IF(收藏进度!K492="","",收藏进度!K492)</f>
        <v>2</v>
      </c>
      <c r="L492" s="53">
        <f>IF(收藏进度!L492="","",收藏进度!L492)</f>
        <v>2</v>
      </c>
      <c r="M492" s="53">
        <f>IF(收藏进度!M492="","",收藏进度!M492)</f>
        <v>3</v>
      </c>
      <c r="N492" s="54" t="str">
        <f>IF(收藏进度!N492="","",收藏进度!N492)</f>
        <v>你的机械的法力值消耗减少（1）点。</v>
      </c>
    </row>
    <row r="493" spans="1:14" x14ac:dyDescent="0.15">
      <c r="A493" s="52" t="str">
        <f>IF(收藏进度!A493="","",收藏进度!A493)</f>
        <v>碎石穴居人</v>
      </c>
      <c r="B493" s="52">
        <f>IF(收藏进度!B493="","",收藏进度!B493)</f>
        <v>2</v>
      </c>
      <c r="C493" s="52" t="str">
        <f t="shared" si="7"/>
        <v/>
      </c>
      <c r="D493" s="52" t="str">
        <f>IF(AND(COUNTIF(德鲁伊卡组!A:C,"# 2x ("&amp;K493&amp;") "&amp;A493)+COUNTIF(猎人卡组!A:C,"# 2x ("&amp;K493&amp;") "&amp;A493)+COUNTIF(法师卡组!A:C,"# 2x ("&amp;K493&amp;") "&amp;A493)+COUNTIF(圣骑士卡组!A:C,"# 2x ("&amp;K493&amp;") "&amp;A493)+COUNTIF(牧师卡组!A:C,"# 2x ("&amp;K493&amp;") "&amp;A493)+COUNTIF(潜行者卡组!A:C,"# 2x ("&amp;K493&amp;") "&amp;A493)+COUNTIF(萨满祭司卡组!A:C,"# 2x ("&amp;K493&amp;") "&amp;A493)+COUNTIF(术士卡组!A:C,"# 2x ("&amp;K493&amp;") "&amp;A493)+COUNTIF(战士卡组!A:C,"# 2x ("&amp;K493&amp;") "&amp;A493)=0,COUNTIF(单卡排行!A:J,A493)=0),IF(AND(COUNTIF(德鲁伊卡组!A:C,"# 1x ("&amp;K493&amp;") "&amp;A493)+COUNTIF(猎人卡组!A:C,"# 1x ("&amp;K493&amp;") "&amp;A493)+COUNTIF(法师卡组!A:C,"# 1x ("&amp;K493&amp;") "&amp;A493)+COUNTIF(圣骑士卡组!A:C,"# 1x ("&amp;K493&amp;") "&amp;A493)+COUNTIF(牧师卡组!A:C,"# 1x ("&amp;K493&amp;") "&amp;A493)+COUNTIF(潜行者卡组!A:C,"# 1x ("&amp;K493&amp;") "&amp;A493)+COUNTIF(萨满祭司卡组!A:C,"# 1x ("&amp;K493&amp;") "&amp;A493)+COUNTIF(术士卡组!A:C,"# 1x ("&amp;K493&amp;") "&amp;A493)+COUNTIF(战士卡组!A:C,"# 1x ("&amp;K493&amp;") "&amp;A493)=0,COUNTIF(单卡排行!A:J,A493&amp;"★")=0),"",1),2)</f>
        <v/>
      </c>
      <c r="E493" s="53" t="str">
        <f>IF(收藏进度!E493="","",收藏进度!E493)</f>
        <v>地精大战侏儒</v>
      </c>
      <c r="F493" s="53" t="str">
        <f>IF(收藏进度!F493="","",收藏进度!F493)</f>
        <v/>
      </c>
      <c r="G493" s="53" t="str">
        <f>IF(收藏进度!G493="","",收藏进度!G493)</f>
        <v>中立</v>
      </c>
      <c r="H493" s="53" t="str">
        <f>IF(收藏进度!H493="","",收藏进度!H493)</f>
        <v>普通</v>
      </c>
      <c r="I493" s="53" t="str">
        <f>IF(收藏进度!I493="","",收藏进度!I493)</f>
        <v>随从</v>
      </c>
      <c r="J493" s="53" t="str">
        <f>IF(收藏进度!J493="","",收藏进度!J493)</f>
        <v/>
      </c>
      <c r="K493" s="53">
        <f>IF(收藏进度!K493="","",收藏进度!K493)</f>
        <v>2</v>
      </c>
      <c r="L493" s="53">
        <f>IF(收藏进度!L493="","",收藏进度!L493)</f>
        <v>2</v>
      </c>
      <c r="M493" s="53">
        <f>IF(收藏进度!M493="","",收藏进度!M493)</f>
        <v>3</v>
      </c>
      <c r="N493" s="54" t="str">
        <f>IF(收藏进度!N493="","",收藏进度!N493)</f>
        <v>每当你的对手施放一个法术，便获得+1攻击力。</v>
      </c>
    </row>
    <row r="494" spans="1:14" x14ac:dyDescent="0.15">
      <c r="A494" s="52" t="str">
        <f>IF(收藏进度!A494="","",收藏进度!A494)</f>
        <v>微型战斗机甲</v>
      </c>
      <c r="B494" s="52">
        <f>IF(收藏进度!B494="","",收藏进度!B494)</f>
        <v>2</v>
      </c>
      <c r="C494" s="52" t="str">
        <f t="shared" si="7"/>
        <v/>
      </c>
      <c r="D494" s="52" t="str">
        <f>IF(AND(COUNTIF(德鲁伊卡组!A:C,"# 2x ("&amp;K494&amp;") "&amp;A494)+COUNTIF(猎人卡组!A:C,"# 2x ("&amp;K494&amp;") "&amp;A494)+COUNTIF(法师卡组!A:C,"# 2x ("&amp;K494&amp;") "&amp;A494)+COUNTIF(圣骑士卡组!A:C,"# 2x ("&amp;K494&amp;") "&amp;A494)+COUNTIF(牧师卡组!A:C,"# 2x ("&amp;K494&amp;") "&amp;A494)+COUNTIF(潜行者卡组!A:C,"# 2x ("&amp;K494&amp;") "&amp;A494)+COUNTIF(萨满祭司卡组!A:C,"# 2x ("&amp;K494&amp;") "&amp;A494)+COUNTIF(术士卡组!A:C,"# 2x ("&amp;K494&amp;") "&amp;A494)+COUNTIF(战士卡组!A:C,"# 2x ("&amp;K494&amp;") "&amp;A494)=0,COUNTIF(单卡排行!A:J,A494)=0),IF(AND(COUNTIF(德鲁伊卡组!A:C,"# 1x ("&amp;K494&amp;") "&amp;A494)+COUNTIF(猎人卡组!A:C,"# 1x ("&amp;K494&amp;") "&amp;A494)+COUNTIF(法师卡组!A:C,"# 1x ("&amp;K494&amp;") "&amp;A494)+COUNTIF(圣骑士卡组!A:C,"# 1x ("&amp;K494&amp;") "&amp;A494)+COUNTIF(牧师卡组!A:C,"# 1x ("&amp;K494&amp;") "&amp;A494)+COUNTIF(潜行者卡组!A:C,"# 1x ("&amp;K494&amp;") "&amp;A494)+COUNTIF(萨满祭司卡组!A:C,"# 1x ("&amp;K494&amp;") "&amp;A494)+COUNTIF(术士卡组!A:C,"# 1x ("&amp;K494&amp;") "&amp;A494)+COUNTIF(战士卡组!A:C,"# 1x ("&amp;K494&amp;") "&amp;A494)=0,COUNTIF(单卡排行!A:J,A494&amp;"★")=0),"",1),2)</f>
        <v/>
      </c>
      <c r="E494" s="53" t="str">
        <f>IF(收藏进度!E494="","",收藏进度!E494)</f>
        <v>地精大战侏儒</v>
      </c>
      <c r="F494" s="53" t="str">
        <f>IF(收藏进度!F494="","",收藏进度!F494)</f>
        <v/>
      </c>
      <c r="G494" s="53" t="str">
        <f>IF(收藏进度!G494="","",收藏进度!G494)</f>
        <v>中立</v>
      </c>
      <c r="H494" s="53" t="str">
        <f>IF(收藏进度!H494="","",收藏进度!H494)</f>
        <v>普通</v>
      </c>
      <c r="I494" s="53" t="str">
        <f>IF(收藏进度!I494="","",收藏进度!I494)</f>
        <v>随从</v>
      </c>
      <c r="J494" s="53" t="str">
        <f>IF(收藏进度!J494="","",收藏进度!J494)</f>
        <v>机械</v>
      </c>
      <c r="K494" s="53">
        <f>IF(收藏进度!K494="","",收藏进度!K494)</f>
        <v>2</v>
      </c>
      <c r="L494" s="53">
        <f>IF(收藏进度!L494="","",收藏进度!L494)</f>
        <v>1</v>
      </c>
      <c r="M494" s="53">
        <f>IF(收藏进度!M494="","",收藏进度!M494)</f>
        <v>2</v>
      </c>
      <c r="N494" s="54" t="str">
        <f>IF(收藏进度!N494="","",收藏进度!N494)</f>
        <v>在每个回合开始时，获得+1攻击力。</v>
      </c>
    </row>
    <row r="495" spans="1:14" x14ac:dyDescent="0.15">
      <c r="A495" s="52" t="str">
        <f>IF(收藏进度!A495="","",收藏进度!A495)</f>
        <v>淤泥践踏者</v>
      </c>
      <c r="B495" s="52">
        <f>IF(收藏进度!B495="","",收藏进度!B495)</f>
        <v>2</v>
      </c>
      <c r="C495" s="52" t="str">
        <f t="shared" si="7"/>
        <v/>
      </c>
      <c r="D495" s="52" t="str">
        <f>IF(AND(COUNTIF(德鲁伊卡组!A:C,"# 2x ("&amp;K495&amp;") "&amp;A495)+COUNTIF(猎人卡组!A:C,"# 2x ("&amp;K495&amp;") "&amp;A495)+COUNTIF(法师卡组!A:C,"# 2x ("&amp;K495&amp;") "&amp;A495)+COUNTIF(圣骑士卡组!A:C,"# 2x ("&amp;K495&amp;") "&amp;A495)+COUNTIF(牧师卡组!A:C,"# 2x ("&amp;K495&amp;") "&amp;A495)+COUNTIF(潜行者卡组!A:C,"# 2x ("&amp;K495&amp;") "&amp;A495)+COUNTIF(萨满祭司卡组!A:C,"# 2x ("&amp;K495&amp;") "&amp;A495)+COUNTIF(术士卡组!A:C,"# 2x ("&amp;K495&amp;") "&amp;A495)+COUNTIF(战士卡组!A:C,"# 2x ("&amp;K495&amp;") "&amp;A495)=0,COUNTIF(单卡排行!A:J,A495)=0),IF(AND(COUNTIF(德鲁伊卡组!A:C,"# 1x ("&amp;K495&amp;") "&amp;A495)+COUNTIF(猎人卡组!A:C,"# 1x ("&amp;K495&amp;") "&amp;A495)+COUNTIF(法师卡组!A:C,"# 1x ("&amp;K495&amp;") "&amp;A495)+COUNTIF(圣骑士卡组!A:C,"# 1x ("&amp;K495&amp;") "&amp;A495)+COUNTIF(牧师卡组!A:C,"# 1x ("&amp;K495&amp;") "&amp;A495)+COUNTIF(潜行者卡组!A:C,"# 1x ("&amp;K495&amp;") "&amp;A495)+COUNTIF(萨满祭司卡组!A:C,"# 1x ("&amp;K495&amp;") "&amp;A495)+COUNTIF(术士卡组!A:C,"# 1x ("&amp;K495&amp;") "&amp;A495)+COUNTIF(战士卡组!A:C,"# 1x ("&amp;K495&amp;") "&amp;A495)=0,COUNTIF(单卡排行!A:J,A495&amp;"★")=0),"",1),2)</f>
        <v/>
      </c>
      <c r="E495" s="53" t="str">
        <f>IF(收藏进度!E495="","",收藏进度!E495)</f>
        <v>地精大战侏儒</v>
      </c>
      <c r="F495" s="53" t="str">
        <f>IF(收藏进度!F495="","",收藏进度!F495)</f>
        <v/>
      </c>
      <c r="G495" s="53" t="str">
        <f>IF(收藏进度!G495="","",收藏进度!G495)</f>
        <v>中立</v>
      </c>
      <c r="H495" s="53" t="str">
        <f>IF(收藏进度!H495="","",收藏进度!H495)</f>
        <v>普通</v>
      </c>
      <c r="I495" s="53" t="str">
        <f>IF(收藏进度!I495="","",收藏进度!I495)</f>
        <v>随从</v>
      </c>
      <c r="J495" s="53" t="str">
        <f>IF(收藏进度!J495="","",收藏进度!J495)</f>
        <v>鱼人</v>
      </c>
      <c r="K495" s="53">
        <f>IF(收藏进度!K495="","",收藏进度!K495)</f>
        <v>2</v>
      </c>
      <c r="L495" s="53">
        <f>IF(收藏进度!L495="","",收藏进度!L495)</f>
        <v>3</v>
      </c>
      <c r="M495" s="53">
        <f>IF(收藏进度!M495="","",收藏进度!M495)</f>
        <v>2</v>
      </c>
      <c r="N495" s="54" t="str">
        <f>IF(收藏进度!N495="","",收藏进度!N495)</f>
        <v/>
      </c>
    </row>
    <row r="496" spans="1:14" x14ac:dyDescent="0.15">
      <c r="A496" s="52" t="str">
        <f>IF(收藏进度!A496="","",收藏进度!A496)</f>
        <v>自爆绵羊</v>
      </c>
      <c r="B496" s="52">
        <f>IF(收藏进度!B496="","",收藏进度!B496)</f>
        <v>2</v>
      </c>
      <c r="C496" s="52" t="str">
        <f t="shared" si="7"/>
        <v/>
      </c>
      <c r="D496" s="52" t="str">
        <f>IF(AND(COUNTIF(德鲁伊卡组!A:C,"# 2x ("&amp;K496&amp;") "&amp;A496)+COUNTIF(猎人卡组!A:C,"# 2x ("&amp;K496&amp;") "&amp;A496)+COUNTIF(法师卡组!A:C,"# 2x ("&amp;K496&amp;") "&amp;A496)+COUNTIF(圣骑士卡组!A:C,"# 2x ("&amp;K496&amp;") "&amp;A496)+COUNTIF(牧师卡组!A:C,"# 2x ("&amp;K496&amp;") "&amp;A496)+COUNTIF(潜行者卡组!A:C,"# 2x ("&amp;K496&amp;") "&amp;A496)+COUNTIF(萨满祭司卡组!A:C,"# 2x ("&amp;K496&amp;") "&amp;A496)+COUNTIF(术士卡组!A:C,"# 2x ("&amp;K496&amp;") "&amp;A496)+COUNTIF(战士卡组!A:C,"# 2x ("&amp;K496&amp;") "&amp;A496)=0,COUNTIF(单卡排行!A:J,A496)=0),IF(AND(COUNTIF(德鲁伊卡组!A:C,"# 1x ("&amp;K496&amp;") "&amp;A496)+COUNTIF(猎人卡组!A:C,"# 1x ("&amp;K496&amp;") "&amp;A496)+COUNTIF(法师卡组!A:C,"# 1x ("&amp;K496&amp;") "&amp;A496)+COUNTIF(圣骑士卡组!A:C,"# 1x ("&amp;K496&amp;") "&amp;A496)+COUNTIF(牧师卡组!A:C,"# 1x ("&amp;K496&amp;") "&amp;A496)+COUNTIF(潜行者卡组!A:C,"# 1x ("&amp;K496&amp;") "&amp;A496)+COUNTIF(萨满祭司卡组!A:C,"# 1x ("&amp;K496&amp;") "&amp;A496)+COUNTIF(术士卡组!A:C,"# 1x ("&amp;K496&amp;") "&amp;A496)+COUNTIF(战士卡组!A:C,"# 1x ("&amp;K496&amp;") "&amp;A496)=0,COUNTIF(单卡排行!A:J,A496&amp;"★")=0),"",1),2)</f>
        <v/>
      </c>
      <c r="E496" s="53" t="str">
        <f>IF(收藏进度!E496="","",收藏进度!E496)</f>
        <v>地精大战侏儒</v>
      </c>
      <c r="F496" s="53" t="str">
        <f>IF(收藏进度!F496="","",收藏进度!F496)</f>
        <v/>
      </c>
      <c r="G496" s="53" t="str">
        <f>IF(收藏进度!G496="","",收藏进度!G496)</f>
        <v>中立</v>
      </c>
      <c r="H496" s="53" t="str">
        <f>IF(收藏进度!H496="","",收藏进度!H496)</f>
        <v>普通</v>
      </c>
      <c r="I496" s="53" t="str">
        <f>IF(收藏进度!I496="","",收藏进度!I496)</f>
        <v>随从</v>
      </c>
      <c r="J496" s="53" t="str">
        <f>IF(收藏进度!J496="","",收藏进度!J496)</f>
        <v>机械</v>
      </c>
      <c r="K496" s="53">
        <f>IF(收藏进度!K496="","",收藏进度!K496)</f>
        <v>2</v>
      </c>
      <c r="L496" s="53">
        <f>IF(收藏进度!L496="","",收藏进度!L496)</f>
        <v>1</v>
      </c>
      <c r="M496" s="53">
        <f>IF(收藏进度!M496="","",收藏进度!M496)</f>
        <v>1</v>
      </c>
      <c r="N496" s="54" t="str">
        <f>IF(收藏进度!N496="","",收藏进度!N496)</f>
        <v>亡语：对所有随从造成2点伤害。</v>
      </c>
    </row>
    <row r="497" spans="1:14" x14ac:dyDescent="0.15">
      <c r="A497" s="52" t="str">
        <f>IF(收藏进度!A497="","",收藏进度!A497)</f>
        <v>侏儒变形师</v>
      </c>
      <c r="B497" s="52">
        <f>IF(收藏进度!B497="","",收藏进度!B497)</f>
        <v>0</v>
      </c>
      <c r="C497" s="52" t="str">
        <f t="shared" si="7"/>
        <v/>
      </c>
      <c r="D497" s="52" t="str">
        <f>IF(AND(COUNTIF(德鲁伊卡组!A:C,"# 2x ("&amp;K497&amp;") "&amp;A497)+COUNTIF(猎人卡组!A:C,"# 2x ("&amp;K497&amp;") "&amp;A497)+COUNTIF(法师卡组!A:C,"# 2x ("&amp;K497&amp;") "&amp;A497)+COUNTIF(圣骑士卡组!A:C,"# 2x ("&amp;K497&amp;") "&amp;A497)+COUNTIF(牧师卡组!A:C,"# 2x ("&amp;K497&amp;") "&amp;A497)+COUNTIF(潜行者卡组!A:C,"# 2x ("&amp;K497&amp;") "&amp;A497)+COUNTIF(萨满祭司卡组!A:C,"# 2x ("&amp;K497&amp;") "&amp;A497)+COUNTIF(术士卡组!A:C,"# 2x ("&amp;K497&amp;") "&amp;A497)+COUNTIF(战士卡组!A:C,"# 2x ("&amp;K497&amp;") "&amp;A497)=0,COUNTIF(单卡排行!A:J,A497)=0),IF(AND(COUNTIF(德鲁伊卡组!A:C,"# 1x ("&amp;K497&amp;") "&amp;A497)+COUNTIF(猎人卡组!A:C,"# 1x ("&amp;K497&amp;") "&amp;A497)+COUNTIF(法师卡组!A:C,"# 1x ("&amp;K497&amp;") "&amp;A497)+COUNTIF(圣骑士卡组!A:C,"# 1x ("&amp;K497&amp;") "&amp;A497)+COUNTIF(牧师卡组!A:C,"# 1x ("&amp;K497&amp;") "&amp;A497)+COUNTIF(潜行者卡组!A:C,"# 1x ("&amp;K497&amp;") "&amp;A497)+COUNTIF(萨满祭司卡组!A:C,"# 1x ("&amp;K497&amp;") "&amp;A497)+COUNTIF(术士卡组!A:C,"# 1x ("&amp;K497&amp;") "&amp;A497)+COUNTIF(战士卡组!A:C,"# 1x ("&amp;K497&amp;") "&amp;A497)=0,COUNTIF(单卡排行!A:J,A497&amp;"★")=0),"",1),2)</f>
        <v/>
      </c>
      <c r="E497" s="53" t="str">
        <f>IF(收藏进度!E497="","",收藏进度!E497)</f>
        <v>地精大战侏儒</v>
      </c>
      <c r="F497" s="53" t="str">
        <f>IF(收藏进度!F497="","",收藏进度!F497)</f>
        <v/>
      </c>
      <c r="G497" s="53" t="str">
        <f>IF(收藏进度!G497="","",收藏进度!G497)</f>
        <v>中立</v>
      </c>
      <c r="H497" s="53" t="str">
        <f>IF(收藏进度!H497="","",收藏进度!H497)</f>
        <v>史诗</v>
      </c>
      <c r="I497" s="53" t="str">
        <f>IF(收藏进度!I497="","",收藏进度!I497)</f>
        <v>随从</v>
      </c>
      <c r="J497" s="53" t="str">
        <f>IF(收藏进度!J497="","",收藏进度!J497)</f>
        <v/>
      </c>
      <c r="K497" s="53">
        <f>IF(收藏进度!K497="","",收藏进度!K497)</f>
        <v>2</v>
      </c>
      <c r="L497" s="53">
        <f>IF(收藏进度!L497="","",收藏进度!L497)</f>
        <v>3</v>
      </c>
      <c r="M497" s="53">
        <f>IF(收藏进度!M497="","",收藏进度!M497)</f>
        <v>2</v>
      </c>
      <c r="N497" s="54" t="str">
        <f>IF(收藏进度!N497="","",收藏进度!N497)</f>
        <v>战吼：
将一个友方随从随机变形成为一个法力值消耗相同的随从。</v>
      </c>
    </row>
    <row r="498" spans="1:14" x14ac:dyDescent="0.15">
      <c r="A498" s="52" t="str">
        <f>IF(收藏进度!A498="","",收藏进度!A498)</f>
        <v>飞行器</v>
      </c>
      <c r="B498" s="52">
        <f>IF(收藏进度!B498="","",收藏进度!B498)</f>
        <v>2</v>
      </c>
      <c r="C498" s="52" t="str">
        <f t="shared" si="7"/>
        <v/>
      </c>
      <c r="D498" s="52" t="str">
        <f>IF(AND(COUNTIF(德鲁伊卡组!A:C,"# 2x ("&amp;K498&amp;") "&amp;A498)+COUNTIF(猎人卡组!A:C,"# 2x ("&amp;K498&amp;") "&amp;A498)+COUNTIF(法师卡组!A:C,"# 2x ("&amp;K498&amp;") "&amp;A498)+COUNTIF(圣骑士卡组!A:C,"# 2x ("&amp;K498&amp;") "&amp;A498)+COUNTIF(牧师卡组!A:C,"# 2x ("&amp;K498&amp;") "&amp;A498)+COUNTIF(潜行者卡组!A:C,"# 2x ("&amp;K498&amp;") "&amp;A498)+COUNTIF(萨满祭司卡组!A:C,"# 2x ("&amp;K498&amp;") "&amp;A498)+COUNTIF(术士卡组!A:C,"# 2x ("&amp;K498&amp;") "&amp;A498)+COUNTIF(战士卡组!A:C,"# 2x ("&amp;K498&amp;") "&amp;A498)=0,COUNTIF(单卡排行!A:J,A498)=0),IF(AND(COUNTIF(德鲁伊卡组!A:C,"# 1x ("&amp;K498&amp;") "&amp;A498)+COUNTIF(猎人卡组!A:C,"# 1x ("&amp;K498&amp;") "&amp;A498)+COUNTIF(法师卡组!A:C,"# 1x ("&amp;K498&amp;") "&amp;A498)+COUNTIF(圣骑士卡组!A:C,"# 1x ("&amp;K498&amp;") "&amp;A498)+COUNTIF(牧师卡组!A:C,"# 1x ("&amp;K498&amp;") "&amp;A498)+COUNTIF(潜行者卡组!A:C,"# 1x ("&amp;K498&amp;") "&amp;A498)+COUNTIF(萨满祭司卡组!A:C,"# 1x ("&amp;K498&amp;") "&amp;A498)+COUNTIF(术士卡组!A:C,"# 1x ("&amp;K498&amp;") "&amp;A498)+COUNTIF(战士卡组!A:C,"# 1x ("&amp;K498&amp;") "&amp;A498)=0,COUNTIF(单卡排行!A:J,A498&amp;"★")=0),"",1),2)</f>
        <v/>
      </c>
      <c r="E498" s="53" t="str">
        <f>IF(收藏进度!E498="","",收藏进度!E498)</f>
        <v>地精大战侏儒</v>
      </c>
      <c r="F498" s="53" t="str">
        <f>IF(收藏进度!F498="","",收藏进度!F498)</f>
        <v/>
      </c>
      <c r="G498" s="53" t="str">
        <f>IF(收藏进度!G498="","",收藏进度!G498)</f>
        <v>中立</v>
      </c>
      <c r="H498" s="53" t="str">
        <f>IF(收藏进度!H498="","",收藏进度!H498)</f>
        <v>普通</v>
      </c>
      <c r="I498" s="53" t="str">
        <f>IF(收藏进度!I498="","",收藏进度!I498)</f>
        <v>随从</v>
      </c>
      <c r="J498" s="53" t="str">
        <f>IF(收藏进度!J498="","",收藏进度!J498)</f>
        <v>机械</v>
      </c>
      <c r="K498" s="53">
        <f>IF(收藏进度!K498="","",收藏进度!K498)</f>
        <v>3</v>
      </c>
      <c r="L498" s="53">
        <f>IF(收藏进度!L498="","",收藏进度!L498)</f>
        <v>1</v>
      </c>
      <c r="M498" s="53">
        <f>IF(收藏进度!M498="","",收藏进度!M498)</f>
        <v>4</v>
      </c>
      <c r="N498" s="54" t="str">
        <f>IF(收藏进度!N498="","",收藏进度!N498)</f>
        <v>风怒</v>
      </c>
    </row>
    <row r="499" spans="1:14" x14ac:dyDescent="0.15">
      <c r="A499" s="52" t="str">
        <f>IF(收藏进度!A499="","",收藏进度!A499)</f>
        <v>工匠镇技师</v>
      </c>
      <c r="B499" s="52">
        <f>IF(收藏进度!B499="","",收藏进度!B499)</f>
        <v>2</v>
      </c>
      <c r="C499" s="52" t="str">
        <f t="shared" si="7"/>
        <v/>
      </c>
      <c r="D499" s="52" t="str">
        <f>IF(AND(COUNTIF(德鲁伊卡组!A:C,"# 2x ("&amp;K499&amp;") "&amp;A499)+COUNTIF(猎人卡组!A:C,"# 2x ("&amp;K499&amp;") "&amp;A499)+COUNTIF(法师卡组!A:C,"# 2x ("&amp;K499&amp;") "&amp;A499)+COUNTIF(圣骑士卡组!A:C,"# 2x ("&amp;K499&amp;") "&amp;A499)+COUNTIF(牧师卡组!A:C,"# 2x ("&amp;K499&amp;") "&amp;A499)+COUNTIF(潜行者卡组!A:C,"# 2x ("&amp;K499&amp;") "&amp;A499)+COUNTIF(萨满祭司卡组!A:C,"# 2x ("&amp;K499&amp;") "&amp;A499)+COUNTIF(术士卡组!A:C,"# 2x ("&amp;K499&amp;") "&amp;A499)+COUNTIF(战士卡组!A:C,"# 2x ("&amp;K499&amp;") "&amp;A499)=0,COUNTIF(单卡排行!A:J,A499)=0),IF(AND(COUNTIF(德鲁伊卡组!A:C,"# 1x ("&amp;K499&amp;") "&amp;A499)+COUNTIF(猎人卡组!A:C,"# 1x ("&amp;K499&amp;") "&amp;A499)+COUNTIF(法师卡组!A:C,"# 1x ("&amp;K499&amp;") "&amp;A499)+COUNTIF(圣骑士卡组!A:C,"# 1x ("&amp;K499&amp;") "&amp;A499)+COUNTIF(牧师卡组!A:C,"# 1x ("&amp;K499&amp;") "&amp;A499)+COUNTIF(潜行者卡组!A:C,"# 1x ("&amp;K499&amp;") "&amp;A499)+COUNTIF(萨满祭司卡组!A:C,"# 1x ("&amp;K499&amp;") "&amp;A499)+COUNTIF(术士卡组!A:C,"# 1x ("&amp;K499&amp;") "&amp;A499)+COUNTIF(战士卡组!A:C,"# 1x ("&amp;K499&amp;") "&amp;A499)=0,COUNTIF(单卡排行!A:J,A499&amp;"★")=0),"",1),2)</f>
        <v/>
      </c>
      <c r="E499" s="53" t="str">
        <f>IF(收藏进度!E499="","",收藏进度!E499)</f>
        <v>地精大战侏儒</v>
      </c>
      <c r="F499" s="53" t="str">
        <f>IF(收藏进度!F499="","",收藏进度!F499)</f>
        <v/>
      </c>
      <c r="G499" s="53" t="str">
        <f>IF(收藏进度!G499="","",收藏进度!G499)</f>
        <v>中立</v>
      </c>
      <c r="H499" s="53" t="str">
        <f>IF(收藏进度!H499="","",收藏进度!H499)</f>
        <v>普通</v>
      </c>
      <c r="I499" s="53" t="str">
        <f>IF(收藏进度!I499="","",收藏进度!I499)</f>
        <v>随从</v>
      </c>
      <c r="J499" s="53" t="str">
        <f>IF(收藏进度!J499="","",收藏进度!J499)</f>
        <v/>
      </c>
      <c r="K499" s="53">
        <f>IF(收藏进度!K499="","",收藏进度!K499)</f>
        <v>3</v>
      </c>
      <c r="L499" s="53">
        <f>IF(收藏进度!L499="","",收藏进度!L499)</f>
        <v>3</v>
      </c>
      <c r="M499" s="53">
        <f>IF(收藏进度!M499="","",收藏进度!M499)</f>
        <v>3</v>
      </c>
      <c r="N499" s="54" t="str">
        <f>IF(收藏进度!N499="","",收藏进度!N499)</f>
        <v>战吼：如果你控制一个机械，便获得+1/+1并将一张零件牌置入你的手牌。</v>
      </c>
    </row>
    <row r="500" spans="1:14" x14ac:dyDescent="0.15">
      <c r="A500" s="52" t="str">
        <f>IF(收藏进度!A500="","",收藏进度!A500)</f>
        <v>诺莫瑞根步兵</v>
      </c>
      <c r="B500" s="52">
        <f>IF(收藏进度!B500="","",收藏进度!B500)</f>
        <v>2</v>
      </c>
      <c r="C500" s="52" t="str">
        <f t="shared" si="7"/>
        <v/>
      </c>
      <c r="D500" s="52" t="str">
        <f>IF(AND(COUNTIF(德鲁伊卡组!A:C,"# 2x ("&amp;K500&amp;") "&amp;A500)+COUNTIF(猎人卡组!A:C,"# 2x ("&amp;K500&amp;") "&amp;A500)+COUNTIF(法师卡组!A:C,"# 2x ("&amp;K500&amp;") "&amp;A500)+COUNTIF(圣骑士卡组!A:C,"# 2x ("&amp;K500&amp;") "&amp;A500)+COUNTIF(牧师卡组!A:C,"# 2x ("&amp;K500&amp;") "&amp;A500)+COUNTIF(潜行者卡组!A:C,"# 2x ("&amp;K500&amp;") "&amp;A500)+COUNTIF(萨满祭司卡组!A:C,"# 2x ("&amp;K500&amp;") "&amp;A500)+COUNTIF(术士卡组!A:C,"# 2x ("&amp;K500&amp;") "&amp;A500)+COUNTIF(战士卡组!A:C,"# 2x ("&amp;K500&amp;") "&amp;A500)=0,COUNTIF(单卡排行!A:J,A500)=0),IF(AND(COUNTIF(德鲁伊卡组!A:C,"# 1x ("&amp;K500&amp;") "&amp;A500)+COUNTIF(猎人卡组!A:C,"# 1x ("&amp;K500&amp;") "&amp;A500)+COUNTIF(法师卡组!A:C,"# 1x ("&amp;K500&amp;") "&amp;A500)+COUNTIF(圣骑士卡组!A:C,"# 1x ("&amp;K500&amp;") "&amp;A500)+COUNTIF(牧师卡组!A:C,"# 1x ("&amp;K500&amp;") "&amp;A500)+COUNTIF(潜行者卡组!A:C,"# 1x ("&amp;K500&amp;") "&amp;A500)+COUNTIF(萨满祭司卡组!A:C,"# 1x ("&amp;K500&amp;") "&amp;A500)+COUNTIF(术士卡组!A:C,"# 1x ("&amp;K500&amp;") "&amp;A500)+COUNTIF(战士卡组!A:C,"# 1x ("&amp;K500&amp;") "&amp;A500)=0,COUNTIF(单卡排行!A:J,A500&amp;"★")=0),"",1),2)</f>
        <v/>
      </c>
      <c r="E500" s="53" t="str">
        <f>IF(收藏进度!E500="","",收藏进度!E500)</f>
        <v>地精大战侏儒</v>
      </c>
      <c r="F500" s="53" t="str">
        <f>IF(收藏进度!F500="","",收藏进度!F500)</f>
        <v/>
      </c>
      <c r="G500" s="53" t="str">
        <f>IF(收藏进度!G500="","",收藏进度!G500)</f>
        <v>中立</v>
      </c>
      <c r="H500" s="53" t="str">
        <f>IF(收藏进度!H500="","",收藏进度!H500)</f>
        <v>普通</v>
      </c>
      <c r="I500" s="53" t="str">
        <f>IF(收藏进度!I500="","",收藏进度!I500)</f>
        <v>随从</v>
      </c>
      <c r="J500" s="53" t="str">
        <f>IF(收藏进度!J500="","",收藏进度!J500)</f>
        <v/>
      </c>
      <c r="K500" s="53">
        <f>IF(收藏进度!K500="","",收藏进度!K500)</f>
        <v>3</v>
      </c>
      <c r="L500" s="53">
        <f>IF(收藏进度!L500="","",收藏进度!L500)</f>
        <v>1</v>
      </c>
      <c r="M500" s="53">
        <f>IF(收藏进度!M500="","",收藏进度!M500)</f>
        <v>4</v>
      </c>
      <c r="N500" s="54" t="str">
        <f>IF(收藏进度!N500="","",收藏进度!N500)</f>
        <v>冲锋，嘲讽</v>
      </c>
    </row>
    <row r="501" spans="1:14" x14ac:dyDescent="0.15">
      <c r="A501" s="52" t="str">
        <f>IF(收藏进度!A501="","",收藏进度!A501)</f>
        <v>食人魔步兵</v>
      </c>
      <c r="B501" s="52">
        <f>IF(收藏进度!B501="","",收藏进度!B501)</f>
        <v>2</v>
      </c>
      <c r="C501" s="52" t="str">
        <f t="shared" si="7"/>
        <v/>
      </c>
      <c r="D501" s="52" t="str">
        <f>IF(AND(COUNTIF(德鲁伊卡组!A:C,"# 2x ("&amp;K501&amp;") "&amp;A501)+COUNTIF(猎人卡组!A:C,"# 2x ("&amp;K501&amp;") "&amp;A501)+COUNTIF(法师卡组!A:C,"# 2x ("&amp;K501&amp;") "&amp;A501)+COUNTIF(圣骑士卡组!A:C,"# 2x ("&amp;K501&amp;") "&amp;A501)+COUNTIF(牧师卡组!A:C,"# 2x ("&amp;K501&amp;") "&amp;A501)+COUNTIF(潜行者卡组!A:C,"# 2x ("&amp;K501&amp;") "&amp;A501)+COUNTIF(萨满祭司卡组!A:C,"# 2x ("&amp;K501&amp;") "&amp;A501)+COUNTIF(术士卡组!A:C,"# 2x ("&amp;K501&amp;") "&amp;A501)+COUNTIF(战士卡组!A:C,"# 2x ("&amp;K501&amp;") "&amp;A501)=0,COUNTIF(单卡排行!A:J,A501)=0),IF(AND(COUNTIF(德鲁伊卡组!A:C,"# 1x ("&amp;K501&amp;") "&amp;A501)+COUNTIF(猎人卡组!A:C,"# 1x ("&amp;K501&amp;") "&amp;A501)+COUNTIF(法师卡组!A:C,"# 1x ("&amp;K501&amp;") "&amp;A501)+COUNTIF(圣骑士卡组!A:C,"# 1x ("&amp;K501&amp;") "&amp;A501)+COUNTIF(牧师卡组!A:C,"# 1x ("&amp;K501&amp;") "&amp;A501)+COUNTIF(潜行者卡组!A:C,"# 1x ("&amp;K501&amp;") "&amp;A501)+COUNTIF(萨满祭司卡组!A:C,"# 1x ("&amp;K501&amp;") "&amp;A501)+COUNTIF(术士卡组!A:C,"# 1x ("&amp;K501&amp;") "&amp;A501)+COUNTIF(战士卡组!A:C,"# 1x ("&amp;K501&amp;") "&amp;A501)=0,COUNTIF(单卡排行!A:J,A501&amp;"★")=0),"",1),2)</f>
        <v/>
      </c>
      <c r="E501" s="53" t="str">
        <f>IF(收藏进度!E501="","",收藏进度!E501)</f>
        <v>地精大战侏儒</v>
      </c>
      <c r="F501" s="53" t="str">
        <f>IF(收藏进度!F501="","",收藏进度!F501)</f>
        <v/>
      </c>
      <c r="G501" s="53" t="str">
        <f>IF(收藏进度!G501="","",收藏进度!G501)</f>
        <v>中立</v>
      </c>
      <c r="H501" s="53" t="str">
        <f>IF(收藏进度!H501="","",收藏进度!H501)</f>
        <v>普通</v>
      </c>
      <c r="I501" s="53" t="str">
        <f>IF(收藏进度!I501="","",收藏进度!I501)</f>
        <v>随从</v>
      </c>
      <c r="J501" s="53" t="str">
        <f>IF(收藏进度!J501="","",收藏进度!J501)</f>
        <v/>
      </c>
      <c r="K501" s="53">
        <f>IF(收藏进度!K501="","",收藏进度!K501)</f>
        <v>3</v>
      </c>
      <c r="L501" s="53">
        <f>IF(收藏进度!L501="","",收藏进度!L501)</f>
        <v>4</v>
      </c>
      <c r="M501" s="53">
        <f>IF(收藏进度!M501="","",收藏进度!M501)</f>
        <v>4</v>
      </c>
      <c r="N501" s="54" t="str">
        <f>IF(收藏进度!N501="","",收藏进度!N501)</f>
        <v>50%几率攻击错误的敌人。</v>
      </c>
    </row>
    <row r="502" spans="1:14" x14ac:dyDescent="0.15">
      <c r="A502" s="52" t="str">
        <f>IF(收藏进度!A502="","",收藏进度!A502)</f>
        <v>蜘蛛坦克</v>
      </c>
      <c r="B502" s="52">
        <f>IF(收藏进度!B502="","",收藏进度!B502)</f>
        <v>2</v>
      </c>
      <c r="C502" s="52" t="str">
        <f t="shared" si="7"/>
        <v/>
      </c>
      <c r="D502" s="52" t="str">
        <f>IF(AND(COUNTIF(德鲁伊卡组!A:C,"# 2x ("&amp;K502&amp;") "&amp;A502)+COUNTIF(猎人卡组!A:C,"# 2x ("&amp;K502&amp;") "&amp;A502)+COUNTIF(法师卡组!A:C,"# 2x ("&amp;K502&amp;") "&amp;A502)+COUNTIF(圣骑士卡组!A:C,"# 2x ("&amp;K502&amp;") "&amp;A502)+COUNTIF(牧师卡组!A:C,"# 2x ("&amp;K502&amp;") "&amp;A502)+COUNTIF(潜行者卡组!A:C,"# 2x ("&amp;K502&amp;") "&amp;A502)+COUNTIF(萨满祭司卡组!A:C,"# 2x ("&amp;K502&amp;") "&amp;A502)+COUNTIF(术士卡组!A:C,"# 2x ("&amp;K502&amp;") "&amp;A502)+COUNTIF(战士卡组!A:C,"# 2x ("&amp;K502&amp;") "&amp;A502)=0,COUNTIF(单卡排行!A:J,A502)=0),IF(AND(COUNTIF(德鲁伊卡组!A:C,"# 1x ("&amp;K502&amp;") "&amp;A502)+COUNTIF(猎人卡组!A:C,"# 1x ("&amp;K502&amp;") "&amp;A502)+COUNTIF(法师卡组!A:C,"# 1x ("&amp;K502&amp;") "&amp;A502)+COUNTIF(圣骑士卡组!A:C,"# 1x ("&amp;K502&amp;") "&amp;A502)+COUNTIF(牧师卡组!A:C,"# 1x ("&amp;K502&amp;") "&amp;A502)+COUNTIF(潜行者卡组!A:C,"# 1x ("&amp;K502&amp;") "&amp;A502)+COUNTIF(萨满祭司卡组!A:C,"# 1x ("&amp;K502&amp;") "&amp;A502)+COUNTIF(术士卡组!A:C,"# 1x ("&amp;K502&amp;") "&amp;A502)+COUNTIF(战士卡组!A:C,"# 1x ("&amp;K502&amp;") "&amp;A502)=0,COUNTIF(单卡排行!A:J,A502&amp;"★")=0),"",1),2)</f>
        <v/>
      </c>
      <c r="E502" s="53" t="str">
        <f>IF(收藏进度!E502="","",收藏进度!E502)</f>
        <v>地精大战侏儒</v>
      </c>
      <c r="F502" s="53" t="str">
        <f>IF(收藏进度!F502="","",收藏进度!F502)</f>
        <v/>
      </c>
      <c r="G502" s="53" t="str">
        <f>IF(收藏进度!G502="","",收藏进度!G502)</f>
        <v>中立</v>
      </c>
      <c r="H502" s="53" t="str">
        <f>IF(收藏进度!H502="","",收藏进度!H502)</f>
        <v>普通</v>
      </c>
      <c r="I502" s="53" t="str">
        <f>IF(收藏进度!I502="","",收藏进度!I502)</f>
        <v>随从</v>
      </c>
      <c r="J502" s="53" t="str">
        <f>IF(收藏进度!J502="","",收藏进度!J502)</f>
        <v>机械</v>
      </c>
      <c r="K502" s="53">
        <f>IF(收藏进度!K502="","",收藏进度!K502)</f>
        <v>3</v>
      </c>
      <c r="L502" s="53">
        <f>IF(收藏进度!L502="","",收藏进度!L502)</f>
        <v>3</v>
      </c>
      <c r="M502" s="53">
        <f>IF(收藏进度!M502="","",收藏进度!M502)</f>
        <v>4</v>
      </c>
      <c r="N502" s="54" t="str">
        <f>IF(收藏进度!N502="","",收藏进度!N502)</f>
        <v/>
      </c>
    </row>
    <row r="503" spans="1:14" x14ac:dyDescent="0.15">
      <c r="A503" s="52" t="str">
        <f>IF(收藏进度!A503="","",收藏进度!A503)</f>
        <v>地精工兵</v>
      </c>
      <c r="B503" s="52">
        <f>IF(收藏进度!B503="","",收藏进度!B503)</f>
        <v>0</v>
      </c>
      <c r="C503" s="52" t="str">
        <f t="shared" si="7"/>
        <v/>
      </c>
      <c r="D503" s="52" t="str">
        <f>IF(AND(COUNTIF(德鲁伊卡组!A:C,"# 2x ("&amp;K503&amp;") "&amp;A503)+COUNTIF(猎人卡组!A:C,"# 2x ("&amp;K503&amp;") "&amp;A503)+COUNTIF(法师卡组!A:C,"# 2x ("&amp;K503&amp;") "&amp;A503)+COUNTIF(圣骑士卡组!A:C,"# 2x ("&amp;K503&amp;") "&amp;A503)+COUNTIF(牧师卡组!A:C,"# 2x ("&amp;K503&amp;") "&amp;A503)+COUNTIF(潜行者卡组!A:C,"# 2x ("&amp;K503&amp;") "&amp;A503)+COUNTIF(萨满祭司卡组!A:C,"# 2x ("&amp;K503&amp;") "&amp;A503)+COUNTIF(术士卡组!A:C,"# 2x ("&amp;K503&amp;") "&amp;A503)+COUNTIF(战士卡组!A:C,"# 2x ("&amp;K503&amp;") "&amp;A503)=0,COUNTIF(单卡排行!A:J,A503)=0),IF(AND(COUNTIF(德鲁伊卡组!A:C,"# 1x ("&amp;K503&amp;") "&amp;A503)+COUNTIF(猎人卡组!A:C,"# 1x ("&amp;K503&amp;") "&amp;A503)+COUNTIF(法师卡组!A:C,"# 1x ("&amp;K503&amp;") "&amp;A503)+COUNTIF(圣骑士卡组!A:C,"# 1x ("&amp;K503&amp;") "&amp;A503)+COUNTIF(牧师卡组!A:C,"# 1x ("&amp;K503&amp;") "&amp;A503)+COUNTIF(潜行者卡组!A:C,"# 1x ("&amp;K503&amp;") "&amp;A503)+COUNTIF(萨满祭司卡组!A:C,"# 1x ("&amp;K503&amp;") "&amp;A503)+COUNTIF(术士卡组!A:C,"# 1x ("&amp;K503&amp;") "&amp;A503)+COUNTIF(战士卡组!A:C,"# 1x ("&amp;K503&amp;") "&amp;A503)=0,COUNTIF(单卡排行!A:J,A503&amp;"★")=0),"",1),2)</f>
        <v/>
      </c>
      <c r="E503" s="53" t="str">
        <f>IF(收藏进度!E503="","",收藏进度!E503)</f>
        <v>地精大战侏儒</v>
      </c>
      <c r="F503" s="53" t="str">
        <f>IF(收藏进度!F503="","",收藏进度!F503)</f>
        <v/>
      </c>
      <c r="G503" s="53" t="str">
        <f>IF(收藏进度!G503="","",收藏进度!G503)</f>
        <v>中立</v>
      </c>
      <c r="H503" s="53" t="str">
        <f>IF(收藏进度!H503="","",收藏进度!H503)</f>
        <v>稀有</v>
      </c>
      <c r="I503" s="53" t="str">
        <f>IF(收藏进度!I503="","",收藏进度!I503)</f>
        <v>随从</v>
      </c>
      <c r="J503" s="53" t="str">
        <f>IF(收藏进度!J503="","",收藏进度!J503)</f>
        <v/>
      </c>
      <c r="K503" s="53">
        <f>IF(收藏进度!K503="","",收藏进度!K503)</f>
        <v>3</v>
      </c>
      <c r="L503" s="53">
        <f>IF(收藏进度!L503="","",收藏进度!L503)</f>
        <v>2</v>
      </c>
      <c r="M503" s="53">
        <f>IF(收藏进度!M503="","",收藏进度!M503)</f>
        <v>4</v>
      </c>
      <c r="N503" s="54" t="str">
        <f>IF(收藏进度!N503="","",收藏进度!N503)</f>
        <v>如果你的对手的手牌数量大于或等于6张，便具有+4攻击力。</v>
      </c>
    </row>
    <row r="504" spans="1:14" x14ac:dyDescent="0.15">
      <c r="A504" s="52" t="str">
        <f>IF(收藏进度!A504="","",收藏进度!A504)</f>
        <v>明光祭司</v>
      </c>
      <c r="B504" s="52">
        <f>IF(收藏进度!B504="","",收藏进度!B504)</f>
        <v>2</v>
      </c>
      <c r="C504" s="52" t="str">
        <f t="shared" si="7"/>
        <v/>
      </c>
      <c r="D504" s="52" t="str">
        <f>IF(AND(COUNTIF(德鲁伊卡组!A:C,"# 2x ("&amp;K504&amp;") "&amp;A504)+COUNTIF(猎人卡组!A:C,"# 2x ("&amp;K504&amp;") "&amp;A504)+COUNTIF(法师卡组!A:C,"# 2x ("&amp;K504&amp;") "&amp;A504)+COUNTIF(圣骑士卡组!A:C,"# 2x ("&amp;K504&amp;") "&amp;A504)+COUNTIF(牧师卡组!A:C,"# 2x ("&amp;K504&amp;") "&amp;A504)+COUNTIF(潜行者卡组!A:C,"# 2x ("&amp;K504&amp;") "&amp;A504)+COUNTIF(萨满祭司卡组!A:C,"# 2x ("&amp;K504&amp;") "&amp;A504)+COUNTIF(术士卡组!A:C,"# 2x ("&amp;K504&amp;") "&amp;A504)+COUNTIF(战士卡组!A:C,"# 2x ("&amp;K504&amp;") "&amp;A504)=0,COUNTIF(单卡排行!A:J,A504)=0),IF(AND(COUNTIF(德鲁伊卡组!A:C,"# 1x ("&amp;K504&amp;") "&amp;A504)+COUNTIF(猎人卡组!A:C,"# 1x ("&amp;K504&amp;") "&amp;A504)+COUNTIF(法师卡组!A:C,"# 1x ("&amp;K504&amp;") "&amp;A504)+COUNTIF(圣骑士卡组!A:C,"# 1x ("&amp;K504&amp;") "&amp;A504)+COUNTIF(牧师卡组!A:C,"# 1x ("&amp;K504&amp;") "&amp;A504)+COUNTIF(潜行者卡组!A:C,"# 1x ("&amp;K504&amp;") "&amp;A504)+COUNTIF(萨满祭司卡组!A:C,"# 1x ("&amp;K504&amp;") "&amp;A504)+COUNTIF(术士卡组!A:C,"# 1x ("&amp;K504&amp;") "&amp;A504)+COUNTIF(战士卡组!A:C,"# 1x ("&amp;K504&amp;") "&amp;A504)=0,COUNTIF(单卡排行!A:J,A504&amp;"★")=0),"",1),2)</f>
        <v/>
      </c>
      <c r="E504" s="53" t="str">
        <f>IF(收藏进度!E504="","",收藏进度!E504)</f>
        <v>地精大战侏儒</v>
      </c>
      <c r="F504" s="53" t="str">
        <f>IF(收藏进度!F504="","",收藏进度!F504)</f>
        <v/>
      </c>
      <c r="G504" s="53" t="str">
        <f>IF(收藏进度!G504="","",收藏进度!G504)</f>
        <v>中立</v>
      </c>
      <c r="H504" s="53" t="str">
        <f>IF(收藏进度!H504="","",收藏进度!H504)</f>
        <v>稀有</v>
      </c>
      <c r="I504" s="53" t="str">
        <f>IF(收藏进度!I504="","",收藏进度!I504)</f>
        <v>随从</v>
      </c>
      <c r="J504" s="53" t="str">
        <f>IF(收藏进度!J504="","",收藏进度!J504)</f>
        <v/>
      </c>
      <c r="K504" s="53">
        <f>IF(收藏进度!K504="","",收藏进度!K504)</f>
        <v>3</v>
      </c>
      <c r="L504" s="53">
        <f>IF(收藏进度!L504="","",收藏进度!L504)</f>
        <v>2</v>
      </c>
      <c r="M504" s="53">
        <f>IF(收藏进度!M504="","",收藏进度!M504)</f>
        <v>4</v>
      </c>
      <c r="N504" s="54" t="str">
        <f>IF(收藏进度!N504="","",收藏进度!N504)</f>
        <v>如果在你的回合结束时，你控制一个奥秘，则为你的英雄恢复#4点生命值。</v>
      </c>
    </row>
    <row r="505" spans="1:14" x14ac:dyDescent="0.15">
      <c r="A505" s="52" t="str">
        <f>IF(收藏进度!A505="","",收藏进度!A505)</f>
        <v>小个子驱魔者</v>
      </c>
      <c r="B505" s="52">
        <f>IF(收藏进度!B505="","",收藏进度!B505)</f>
        <v>2</v>
      </c>
      <c r="C505" s="52" t="str">
        <f t="shared" si="7"/>
        <v/>
      </c>
      <c r="D505" s="52" t="str">
        <f>IF(AND(COUNTIF(德鲁伊卡组!A:C,"# 2x ("&amp;K505&amp;") "&amp;A505)+COUNTIF(猎人卡组!A:C,"# 2x ("&amp;K505&amp;") "&amp;A505)+COUNTIF(法师卡组!A:C,"# 2x ("&amp;K505&amp;") "&amp;A505)+COUNTIF(圣骑士卡组!A:C,"# 2x ("&amp;K505&amp;") "&amp;A505)+COUNTIF(牧师卡组!A:C,"# 2x ("&amp;K505&amp;") "&amp;A505)+COUNTIF(潜行者卡组!A:C,"# 2x ("&amp;K505&amp;") "&amp;A505)+COUNTIF(萨满祭司卡组!A:C,"# 2x ("&amp;K505&amp;") "&amp;A505)+COUNTIF(术士卡组!A:C,"# 2x ("&amp;K505&amp;") "&amp;A505)+COUNTIF(战士卡组!A:C,"# 2x ("&amp;K505&amp;") "&amp;A505)=0,COUNTIF(单卡排行!A:J,A505)=0),IF(AND(COUNTIF(德鲁伊卡组!A:C,"# 1x ("&amp;K505&amp;") "&amp;A505)+COUNTIF(猎人卡组!A:C,"# 1x ("&amp;K505&amp;") "&amp;A505)+COUNTIF(法师卡组!A:C,"# 1x ("&amp;K505&amp;") "&amp;A505)+COUNTIF(圣骑士卡组!A:C,"# 1x ("&amp;K505&amp;") "&amp;A505)+COUNTIF(牧师卡组!A:C,"# 1x ("&amp;K505&amp;") "&amp;A505)+COUNTIF(潜行者卡组!A:C,"# 1x ("&amp;K505&amp;") "&amp;A505)+COUNTIF(萨满祭司卡组!A:C,"# 1x ("&amp;K505&amp;") "&amp;A505)+COUNTIF(术士卡组!A:C,"# 1x ("&amp;K505&amp;") "&amp;A505)+COUNTIF(战士卡组!A:C,"# 1x ("&amp;K505&amp;") "&amp;A505)=0,COUNTIF(单卡排行!A:J,A505&amp;"★")=0),"",1),2)</f>
        <v/>
      </c>
      <c r="E505" s="53" t="str">
        <f>IF(收藏进度!E505="","",收藏进度!E505)</f>
        <v>地精大战侏儒</v>
      </c>
      <c r="F505" s="53" t="str">
        <f>IF(收藏进度!F505="","",收藏进度!F505)</f>
        <v/>
      </c>
      <c r="G505" s="53" t="str">
        <f>IF(收藏进度!G505="","",收藏进度!G505)</f>
        <v>中立</v>
      </c>
      <c r="H505" s="53" t="str">
        <f>IF(收藏进度!H505="","",收藏进度!H505)</f>
        <v>稀有</v>
      </c>
      <c r="I505" s="53" t="str">
        <f>IF(收藏进度!I505="","",收藏进度!I505)</f>
        <v>随从</v>
      </c>
      <c r="J505" s="53" t="str">
        <f>IF(收藏进度!J505="","",收藏进度!J505)</f>
        <v/>
      </c>
      <c r="K505" s="53">
        <f>IF(收藏进度!K505="","",收藏进度!K505)</f>
        <v>3</v>
      </c>
      <c r="L505" s="53">
        <f>IF(收藏进度!L505="","",收藏进度!L505)</f>
        <v>2</v>
      </c>
      <c r="M505" s="53">
        <f>IF(收藏进度!M505="","",收藏进度!M505)</f>
        <v>3</v>
      </c>
      <c r="N505" s="54" t="str">
        <f>IF(收藏进度!N505="","",收藏进度!N505)</f>
        <v>嘲讽，战吼：每有一个具有亡语的敌方随从，便获得+1/+1。</v>
      </c>
    </row>
    <row r="506" spans="1:14" x14ac:dyDescent="0.15">
      <c r="A506" s="52" t="str">
        <f>IF(收藏进度!A506="","",收藏进度!A506)</f>
        <v>侏儒实验技师</v>
      </c>
      <c r="B506" s="52">
        <f>IF(收藏进度!B506="","",收藏进度!B506)</f>
        <v>0</v>
      </c>
      <c r="C506" s="52" t="str">
        <f t="shared" si="7"/>
        <v/>
      </c>
      <c r="D506" s="52" t="str">
        <f>IF(AND(COUNTIF(德鲁伊卡组!A:C,"# 2x ("&amp;K506&amp;") "&amp;A506)+COUNTIF(猎人卡组!A:C,"# 2x ("&amp;K506&amp;") "&amp;A506)+COUNTIF(法师卡组!A:C,"# 2x ("&amp;K506&amp;") "&amp;A506)+COUNTIF(圣骑士卡组!A:C,"# 2x ("&amp;K506&amp;") "&amp;A506)+COUNTIF(牧师卡组!A:C,"# 2x ("&amp;K506&amp;") "&amp;A506)+COUNTIF(潜行者卡组!A:C,"# 2x ("&amp;K506&amp;") "&amp;A506)+COUNTIF(萨满祭司卡组!A:C,"# 2x ("&amp;K506&amp;") "&amp;A506)+COUNTIF(术士卡组!A:C,"# 2x ("&amp;K506&amp;") "&amp;A506)+COUNTIF(战士卡组!A:C,"# 2x ("&amp;K506&amp;") "&amp;A506)=0,COUNTIF(单卡排行!A:J,A506)=0),IF(AND(COUNTIF(德鲁伊卡组!A:C,"# 1x ("&amp;K506&amp;") "&amp;A506)+COUNTIF(猎人卡组!A:C,"# 1x ("&amp;K506&amp;") "&amp;A506)+COUNTIF(法师卡组!A:C,"# 1x ("&amp;K506&amp;") "&amp;A506)+COUNTIF(圣骑士卡组!A:C,"# 1x ("&amp;K506&amp;") "&amp;A506)+COUNTIF(牧师卡组!A:C,"# 1x ("&amp;K506&amp;") "&amp;A506)+COUNTIF(潜行者卡组!A:C,"# 1x ("&amp;K506&amp;") "&amp;A506)+COUNTIF(萨满祭司卡组!A:C,"# 1x ("&amp;K506&amp;") "&amp;A506)+COUNTIF(术士卡组!A:C,"# 1x ("&amp;K506&amp;") "&amp;A506)+COUNTIF(战士卡组!A:C,"# 1x ("&amp;K506&amp;") "&amp;A506)=0,COUNTIF(单卡排行!A:J,A506&amp;"★")=0),"",1),2)</f>
        <v/>
      </c>
      <c r="E506" s="53" t="str">
        <f>IF(收藏进度!E506="","",收藏进度!E506)</f>
        <v>地精大战侏儒</v>
      </c>
      <c r="F506" s="53" t="str">
        <f>IF(收藏进度!F506="","",收藏进度!F506)</f>
        <v/>
      </c>
      <c r="G506" s="53" t="str">
        <f>IF(收藏进度!G506="","",收藏进度!G506)</f>
        <v>中立</v>
      </c>
      <c r="H506" s="53" t="str">
        <f>IF(收藏进度!H506="","",收藏进度!H506)</f>
        <v>稀有</v>
      </c>
      <c r="I506" s="53" t="str">
        <f>IF(收藏进度!I506="","",收藏进度!I506)</f>
        <v>随从</v>
      </c>
      <c r="J506" s="53" t="str">
        <f>IF(收藏进度!J506="","",收藏进度!J506)</f>
        <v/>
      </c>
      <c r="K506" s="53">
        <f>IF(收藏进度!K506="","",收藏进度!K506)</f>
        <v>3</v>
      </c>
      <c r="L506" s="53">
        <f>IF(收藏进度!L506="","",收藏进度!L506)</f>
        <v>3</v>
      </c>
      <c r="M506" s="53">
        <f>IF(收藏进度!M506="","",收藏进度!M506)</f>
        <v>2</v>
      </c>
      <c r="N506" s="54" t="str">
        <f>IF(收藏进度!N506="","",收藏进度!N506)</f>
        <v>战吼：
抽一张牌，如果该牌是随从牌，则将其变形成为一只小鸡。</v>
      </c>
    </row>
    <row r="507" spans="1:14" x14ac:dyDescent="0.15">
      <c r="A507" s="52" t="str">
        <f>IF(收藏进度!A507="","",收藏进度!A507)</f>
        <v>大胖</v>
      </c>
      <c r="B507" s="52">
        <f>IF(收藏进度!B507="","",收藏进度!B507)</f>
        <v>0</v>
      </c>
      <c r="C507" s="52" t="str">
        <f t="shared" si="7"/>
        <v/>
      </c>
      <c r="D507" s="52" t="str">
        <f>IF(AND(COUNTIF(德鲁伊卡组!A:C,"# 2x ("&amp;K507&amp;") "&amp;A507)+COUNTIF(猎人卡组!A:C,"# 2x ("&amp;K507&amp;") "&amp;A507)+COUNTIF(法师卡组!A:C,"# 2x ("&amp;K507&amp;") "&amp;A507)+COUNTIF(圣骑士卡组!A:C,"# 2x ("&amp;K507&amp;") "&amp;A507)+COUNTIF(牧师卡组!A:C,"# 2x ("&amp;K507&amp;") "&amp;A507)+COUNTIF(潜行者卡组!A:C,"# 2x ("&amp;K507&amp;") "&amp;A507)+COUNTIF(萨满祭司卡组!A:C,"# 2x ("&amp;K507&amp;") "&amp;A507)+COUNTIF(术士卡组!A:C,"# 2x ("&amp;K507&amp;") "&amp;A507)+COUNTIF(战士卡组!A:C,"# 2x ("&amp;K507&amp;") "&amp;A507)=0,COUNTIF(单卡排行!A:J,A507)=0),IF(AND(COUNTIF(德鲁伊卡组!A:C,"# 1x ("&amp;K507&amp;") "&amp;A507)+COUNTIF(猎人卡组!A:C,"# 1x ("&amp;K507&amp;") "&amp;A507)+COUNTIF(法师卡组!A:C,"# 1x ("&amp;K507&amp;") "&amp;A507)+COUNTIF(圣骑士卡组!A:C,"# 1x ("&amp;K507&amp;") "&amp;A507)+COUNTIF(牧师卡组!A:C,"# 1x ("&amp;K507&amp;") "&amp;A507)+COUNTIF(潜行者卡组!A:C,"# 1x ("&amp;K507&amp;") "&amp;A507)+COUNTIF(萨满祭司卡组!A:C,"# 1x ("&amp;K507&amp;") "&amp;A507)+COUNTIF(术士卡组!A:C,"# 1x ("&amp;K507&amp;") "&amp;A507)+COUNTIF(战士卡组!A:C,"# 1x ("&amp;K507&amp;") "&amp;A507)=0,COUNTIF(单卡排行!A:J,A507&amp;"★")=0),"",1),2)</f>
        <v/>
      </c>
      <c r="E507" s="53" t="str">
        <f>IF(收藏进度!E507="","",收藏进度!E507)</f>
        <v>地精大战侏儒</v>
      </c>
      <c r="F507" s="53" t="str">
        <f>IF(收藏进度!F507="","",收藏进度!F507)</f>
        <v/>
      </c>
      <c r="G507" s="53" t="str">
        <f>IF(收藏进度!G507="","",收藏进度!G507)</f>
        <v>中立</v>
      </c>
      <c r="H507" s="53" t="str">
        <f>IF(收藏进度!H507="","",收藏进度!H507)</f>
        <v>史诗</v>
      </c>
      <c r="I507" s="53" t="str">
        <f>IF(收藏进度!I507="","",收藏进度!I507)</f>
        <v>随从</v>
      </c>
      <c r="J507" s="53" t="str">
        <f>IF(收藏进度!J507="","",收藏进度!J507)</f>
        <v/>
      </c>
      <c r="K507" s="53">
        <f>IF(收藏进度!K507="","",收藏进度!K507)</f>
        <v>3</v>
      </c>
      <c r="L507" s="53">
        <f>IF(收藏进度!L507="","",收藏进度!L507)</f>
        <v>2</v>
      </c>
      <c r="M507" s="53">
        <f>IF(收藏进度!M507="","",收藏进度!M507)</f>
        <v>3</v>
      </c>
      <c r="N507" s="54" t="str">
        <f>IF(收藏进度!N507="","",收藏进度!N507)</f>
        <v>每当你使用一张攻击力为1的随从牌，便使该牌所召唤的随从获得+2/+2。</v>
      </c>
    </row>
    <row r="508" spans="1:14" x14ac:dyDescent="0.15">
      <c r="A508" s="52" t="str">
        <f>IF(收藏进度!A508="","",收藏进度!A508)</f>
        <v>机械雪人</v>
      </c>
      <c r="B508" s="52">
        <f>IF(收藏进度!B508="","",收藏进度!B508)</f>
        <v>2</v>
      </c>
      <c r="C508" s="52" t="str">
        <f t="shared" si="7"/>
        <v/>
      </c>
      <c r="D508" s="52" t="str">
        <f>IF(AND(COUNTIF(德鲁伊卡组!A:C,"# 2x ("&amp;K508&amp;") "&amp;A508)+COUNTIF(猎人卡组!A:C,"# 2x ("&amp;K508&amp;") "&amp;A508)+COUNTIF(法师卡组!A:C,"# 2x ("&amp;K508&amp;") "&amp;A508)+COUNTIF(圣骑士卡组!A:C,"# 2x ("&amp;K508&amp;") "&amp;A508)+COUNTIF(牧师卡组!A:C,"# 2x ("&amp;K508&amp;") "&amp;A508)+COUNTIF(潜行者卡组!A:C,"# 2x ("&amp;K508&amp;") "&amp;A508)+COUNTIF(萨满祭司卡组!A:C,"# 2x ("&amp;K508&amp;") "&amp;A508)+COUNTIF(术士卡组!A:C,"# 2x ("&amp;K508&amp;") "&amp;A508)+COUNTIF(战士卡组!A:C,"# 2x ("&amp;K508&amp;") "&amp;A508)=0,COUNTIF(单卡排行!A:J,A508)=0),IF(AND(COUNTIF(德鲁伊卡组!A:C,"# 1x ("&amp;K508&amp;") "&amp;A508)+COUNTIF(猎人卡组!A:C,"# 1x ("&amp;K508&amp;") "&amp;A508)+COUNTIF(法师卡组!A:C,"# 1x ("&amp;K508&amp;") "&amp;A508)+COUNTIF(圣骑士卡组!A:C,"# 1x ("&amp;K508&amp;") "&amp;A508)+COUNTIF(牧师卡组!A:C,"# 1x ("&amp;K508&amp;") "&amp;A508)+COUNTIF(潜行者卡组!A:C,"# 1x ("&amp;K508&amp;") "&amp;A508)+COUNTIF(萨满祭司卡组!A:C,"# 1x ("&amp;K508&amp;") "&amp;A508)+COUNTIF(术士卡组!A:C,"# 1x ("&amp;K508&amp;") "&amp;A508)+COUNTIF(战士卡组!A:C,"# 1x ("&amp;K508&amp;") "&amp;A508)=0,COUNTIF(单卡排行!A:J,A508&amp;"★")=0),"",1),2)</f>
        <v/>
      </c>
      <c r="E508" s="53" t="str">
        <f>IF(收藏进度!E508="","",收藏进度!E508)</f>
        <v>地精大战侏儒</v>
      </c>
      <c r="F508" s="53" t="str">
        <f>IF(收藏进度!F508="","",收藏进度!F508)</f>
        <v/>
      </c>
      <c r="G508" s="53" t="str">
        <f>IF(收藏进度!G508="","",收藏进度!G508)</f>
        <v>中立</v>
      </c>
      <c r="H508" s="53" t="str">
        <f>IF(收藏进度!H508="","",收藏进度!H508)</f>
        <v>普通</v>
      </c>
      <c r="I508" s="53" t="str">
        <f>IF(收藏进度!I508="","",收藏进度!I508)</f>
        <v>随从</v>
      </c>
      <c r="J508" s="53" t="str">
        <f>IF(收藏进度!J508="","",收藏进度!J508)</f>
        <v>机械</v>
      </c>
      <c r="K508" s="53">
        <f>IF(收藏进度!K508="","",收藏进度!K508)</f>
        <v>4</v>
      </c>
      <c r="L508" s="53">
        <f>IF(收藏进度!L508="","",收藏进度!L508)</f>
        <v>4</v>
      </c>
      <c r="M508" s="53">
        <f>IF(收藏进度!M508="","",收藏进度!M508)</f>
        <v>5</v>
      </c>
      <c r="N508" s="54" t="str">
        <f>IF(收藏进度!N508="","",收藏进度!N508)</f>
        <v>亡语：使每个玩家获得一个零件。</v>
      </c>
    </row>
    <row r="509" spans="1:14" x14ac:dyDescent="0.15">
      <c r="A509" s="52" t="str">
        <f>IF(收藏进度!A509="","",收藏进度!A509)</f>
        <v>迷失的陆行鸟</v>
      </c>
      <c r="B509" s="52">
        <f>IF(收藏进度!B509="","",收藏进度!B509)</f>
        <v>2</v>
      </c>
      <c r="C509" s="52" t="str">
        <f t="shared" si="7"/>
        <v/>
      </c>
      <c r="D509" s="52" t="str">
        <f>IF(AND(COUNTIF(德鲁伊卡组!A:C,"# 2x ("&amp;K509&amp;") "&amp;A509)+COUNTIF(猎人卡组!A:C,"# 2x ("&amp;K509&amp;") "&amp;A509)+COUNTIF(法师卡组!A:C,"# 2x ("&amp;K509&amp;") "&amp;A509)+COUNTIF(圣骑士卡组!A:C,"# 2x ("&amp;K509&amp;") "&amp;A509)+COUNTIF(牧师卡组!A:C,"# 2x ("&amp;K509&amp;") "&amp;A509)+COUNTIF(潜行者卡组!A:C,"# 2x ("&amp;K509&amp;") "&amp;A509)+COUNTIF(萨满祭司卡组!A:C,"# 2x ("&amp;K509&amp;") "&amp;A509)+COUNTIF(术士卡组!A:C,"# 2x ("&amp;K509&amp;") "&amp;A509)+COUNTIF(战士卡组!A:C,"# 2x ("&amp;K509&amp;") "&amp;A509)=0,COUNTIF(单卡排行!A:J,A509)=0),IF(AND(COUNTIF(德鲁伊卡组!A:C,"# 1x ("&amp;K509&amp;") "&amp;A509)+COUNTIF(猎人卡组!A:C,"# 1x ("&amp;K509&amp;") "&amp;A509)+COUNTIF(法师卡组!A:C,"# 1x ("&amp;K509&amp;") "&amp;A509)+COUNTIF(圣骑士卡组!A:C,"# 1x ("&amp;K509&amp;") "&amp;A509)+COUNTIF(牧师卡组!A:C,"# 1x ("&amp;K509&amp;") "&amp;A509)+COUNTIF(潜行者卡组!A:C,"# 1x ("&amp;K509&amp;") "&amp;A509)+COUNTIF(萨满祭司卡组!A:C,"# 1x ("&amp;K509&amp;") "&amp;A509)+COUNTIF(术士卡组!A:C,"# 1x ("&amp;K509&amp;") "&amp;A509)+COUNTIF(战士卡组!A:C,"# 1x ("&amp;K509&amp;") "&amp;A509)=0,COUNTIF(单卡排行!A:J,A509&amp;"★")=0),"",1),2)</f>
        <v/>
      </c>
      <c r="E509" s="53" t="str">
        <f>IF(收藏进度!E509="","",收藏进度!E509)</f>
        <v>地精大战侏儒</v>
      </c>
      <c r="F509" s="53" t="str">
        <f>IF(收藏进度!F509="","",收藏进度!F509)</f>
        <v/>
      </c>
      <c r="G509" s="53" t="str">
        <f>IF(收藏进度!G509="","",收藏进度!G509)</f>
        <v>中立</v>
      </c>
      <c r="H509" s="53" t="str">
        <f>IF(收藏进度!H509="","",收藏进度!H509)</f>
        <v>普通</v>
      </c>
      <c r="I509" s="53" t="str">
        <f>IF(收藏进度!I509="","",收藏进度!I509)</f>
        <v>随从</v>
      </c>
      <c r="J509" s="53" t="str">
        <f>IF(收藏进度!J509="","",收藏进度!J509)</f>
        <v>野兽</v>
      </c>
      <c r="K509" s="53">
        <f>IF(收藏进度!K509="","",收藏进度!K509)</f>
        <v>4</v>
      </c>
      <c r="L509" s="53">
        <f>IF(收藏进度!L509="","",收藏进度!L509)</f>
        <v>5</v>
      </c>
      <c r="M509" s="53">
        <f>IF(收藏进度!M509="","",收藏进度!M509)</f>
        <v>4</v>
      </c>
      <c r="N509" s="54" t="str">
        <f>IF(收藏进度!N509="","",收藏进度!N509)</f>
        <v/>
      </c>
    </row>
    <row r="510" spans="1:14" x14ac:dyDescent="0.15">
      <c r="A510" s="52" t="str">
        <f>IF(收藏进度!A510="","",收藏进度!A510)</f>
        <v>石腭穴居人壮汉</v>
      </c>
      <c r="B510" s="52">
        <f>IF(收藏进度!B510="","",收藏进度!B510)</f>
        <v>2</v>
      </c>
      <c r="C510" s="52" t="str">
        <f t="shared" si="7"/>
        <v/>
      </c>
      <c r="D510" s="52" t="str">
        <f>IF(AND(COUNTIF(德鲁伊卡组!A:C,"# 2x ("&amp;K510&amp;") "&amp;A510)+COUNTIF(猎人卡组!A:C,"# 2x ("&amp;K510&amp;") "&amp;A510)+COUNTIF(法师卡组!A:C,"# 2x ("&amp;K510&amp;") "&amp;A510)+COUNTIF(圣骑士卡组!A:C,"# 2x ("&amp;K510&amp;") "&amp;A510)+COUNTIF(牧师卡组!A:C,"# 2x ("&amp;K510&amp;") "&amp;A510)+COUNTIF(潜行者卡组!A:C,"# 2x ("&amp;K510&amp;") "&amp;A510)+COUNTIF(萨满祭司卡组!A:C,"# 2x ("&amp;K510&amp;") "&amp;A510)+COUNTIF(术士卡组!A:C,"# 2x ("&amp;K510&amp;") "&amp;A510)+COUNTIF(战士卡组!A:C,"# 2x ("&amp;K510&amp;") "&amp;A510)=0,COUNTIF(单卡排行!A:J,A510)=0),IF(AND(COUNTIF(德鲁伊卡组!A:C,"# 1x ("&amp;K510&amp;") "&amp;A510)+COUNTIF(猎人卡组!A:C,"# 1x ("&amp;K510&amp;") "&amp;A510)+COUNTIF(法师卡组!A:C,"# 1x ("&amp;K510&amp;") "&amp;A510)+COUNTIF(圣骑士卡组!A:C,"# 1x ("&amp;K510&amp;") "&amp;A510)+COUNTIF(牧师卡组!A:C,"# 1x ("&amp;K510&amp;") "&amp;A510)+COUNTIF(潜行者卡组!A:C,"# 1x ("&amp;K510&amp;") "&amp;A510)+COUNTIF(萨满祭司卡组!A:C,"# 1x ("&amp;K510&amp;") "&amp;A510)+COUNTIF(术士卡组!A:C,"# 1x ("&amp;K510&amp;") "&amp;A510)+COUNTIF(战士卡组!A:C,"# 1x ("&amp;K510&amp;") "&amp;A510)=0,COUNTIF(单卡排行!A:J,A510&amp;"★")=0),"",1),2)</f>
        <v/>
      </c>
      <c r="E510" s="53" t="str">
        <f>IF(收藏进度!E510="","",收藏进度!E510)</f>
        <v>地精大战侏儒</v>
      </c>
      <c r="F510" s="53" t="str">
        <f>IF(收藏进度!F510="","",收藏进度!F510)</f>
        <v/>
      </c>
      <c r="G510" s="53" t="str">
        <f>IF(收藏进度!G510="","",收藏进度!G510)</f>
        <v>中立</v>
      </c>
      <c r="H510" s="53" t="str">
        <f>IF(收藏进度!H510="","",收藏进度!H510)</f>
        <v>普通</v>
      </c>
      <c r="I510" s="53" t="str">
        <f>IF(收藏进度!I510="","",收藏进度!I510)</f>
        <v>随从</v>
      </c>
      <c r="J510" s="53" t="str">
        <f>IF(收藏进度!J510="","",收藏进度!J510)</f>
        <v/>
      </c>
      <c r="K510" s="53">
        <f>IF(收藏进度!K510="","",收藏进度!K510)</f>
        <v>4</v>
      </c>
      <c r="L510" s="53">
        <f>IF(收藏进度!L510="","",收藏进度!L510)</f>
        <v>3</v>
      </c>
      <c r="M510" s="53">
        <f>IF(收藏进度!M510="","",收藏进度!M510)</f>
        <v>5</v>
      </c>
      <c r="N510" s="54" t="str">
        <f>IF(收藏进度!N510="","",收藏进度!N510)</f>
        <v>每当你的对手施放一个法术，获得
+2攻击力。</v>
      </c>
    </row>
    <row r="511" spans="1:14" x14ac:dyDescent="0.15">
      <c r="A511" s="52" t="str">
        <f>IF(收藏进度!A511="","",收藏进度!A511)</f>
        <v>载人收割机</v>
      </c>
      <c r="B511" s="52">
        <f>IF(收藏进度!B511="","",收藏进度!B511)</f>
        <v>2</v>
      </c>
      <c r="C511" s="52" t="str">
        <f t="shared" si="7"/>
        <v/>
      </c>
      <c r="D511" s="52">
        <f>IF(AND(COUNTIF(德鲁伊卡组!A:C,"# 2x ("&amp;K511&amp;") "&amp;A511)+COUNTIF(猎人卡组!A:C,"# 2x ("&amp;K511&amp;") "&amp;A511)+COUNTIF(法师卡组!A:C,"# 2x ("&amp;K511&amp;") "&amp;A511)+COUNTIF(圣骑士卡组!A:C,"# 2x ("&amp;K511&amp;") "&amp;A511)+COUNTIF(牧师卡组!A:C,"# 2x ("&amp;K511&amp;") "&amp;A511)+COUNTIF(潜行者卡组!A:C,"# 2x ("&amp;K511&amp;") "&amp;A511)+COUNTIF(萨满祭司卡组!A:C,"# 2x ("&amp;K511&amp;") "&amp;A511)+COUNTIF(术士卡组!A:C,"# 2x ("&amp;K511&amp;") "&amp;A511)+COUNTIF(战士卡组!A:C,"# 2x ("&amp;K511&amp;") "&amp;A511)=0,COUNTIF(单卡排行!A:J,A511)=0),IF(AND(COUNTIF(德鲁伊卡组!A:C,"# 1x ("&amp;K511&amp;") "&amp;A511)+COUNTIF(猎人卡组!A:C,"# 1x ("&amp;K511&amp;") "&amp;A511)+COUNTIF(法师卡组!A:C,"# 1x ("&amp;K511&amp;") "&amp;A511)+COUNTIF(圣骑士卡组!A:C,"# 1x ("&amp;K511&amp;") "&amp;A511)+COUNTIF(牧师卡组!A:C,"# 1x ("&amp;K511&amp;") "&amp;A511)+COUNTIF(潜行者卡组!A:C,"# 1x ("&amp;K511&amp;") "&amp;A511)+COUNTIF(萨满祭司卡组!A:C,"# 1x ("&amp;K511&amp;") "&amp;A511)+COUNTIF(术士卡组!A:C,"# 1x ("&amp;K511&amp;") "&amp;A511)+COUNTIF(战士卡组!A:C,"# 1x ("&amp;K511&amp;") "&amp;A511)=0,COUNTIF(单卡排行!A:J,A511&amp;"★")=0),"",1),2)</f>
        <v>1</v>
      </c>
      <c r="E511" s="53" t="str">
        <f>IF(收藏进度!E511="","",收藏进度!E511)</f>
        <v>地精大战侏儒</v>
      </c>
      <c r="F511" s="53" t="str">
        <f>IF(收藏进度!F511="","",收藏进度!F511)</f>
        <v/>
      </c>
      <c r="G511" s="53" t="str">
        <f>IF(收藏进度!G511="","",收藏进度!G511)</f>
        <v>中立</v>
      </c>
      <c r="H511" s="53" t="str">
        <f>IF(收藏进度!H511="","",收藏进度!H511)</f>
        <v>普通</v>
      </c>
      <c r="I511" s="53" t="str">
        <f>IF(收藏进度!I511="","",收藏进度!I511)</f>
        <v>随从</v>
      </c>
      <c r="J511" s="53" t="str">
        <f>IF(收藏进度!J511="","",收藏进度!J511)</f>
        <v>机械</v>
      </c>
      <c r="K511" s="53">
        <f>IF(收藏进度!K511="","",收藏进度!K511)</f>
        <v>4</v>
      </c>
      <c r="L511" s="53">
        <f>IF(收藏进度!L511="","",收藏进度!L511)</f>
        <v>4</v>
      </c>
      <c r="M511" s="53">
        <f>IF(收藏进度!M511="","",收藏进度!M511)</f>
        <v>3</v>
      </c>
      <c r="N511" s="54" t="str">
        <f>IF(收藏进度!N511="","",收藏进度!N511)</f>
        <v>亡语：随机召唤一个法力值消耗为（2）点的随从。</v>
      </c>
    </row>
    <row r="512" spans="1:14" x14ac:dyDescent="0.15">
      <c r="A512" s="52" t="str">
        <f>IF(收藏进度!A512="","",收藏进度!A512)</f>
        <v>基维斯</v>
      </c>
      <c r="B512" s="52">
        <f>IF(收藏进度!B512="","",收藏进度!B512)</f>
        <v>0</v>
      </c>
      <c r="C512" s="52" t="str">
        <f t="shared" si="7"/>
        <v/>
      </c>
      <c r="D512" s="52" t="str">
        <f>IF(AND(COUNTIF(德鲁伊卡组!A:C,"# 2x ("&amp;K512&amp;") "&amp;A512)+COUNTIF(猎人卡组!A:C,"# 2x ("&amp;K512&amp;") "&amp;A512)+COUNTIF(法师卡组!A:C,"# 2x ("&amp;K512&amp;") "&amp;A512)+COUNTIF(圣骑士卡组!A:C,"# 2x ("&amp;K512&amp;") "&amp;A512)+COUNTIF(牧师卡组!A:C,"# 2x ("&amp;K512&amp;") "&amp;A512)+COUNTIF(潜行者卡组!A:C,"# 2x ("&amp;K512&amp;") "&amp;A512)+COUNTIF(萨满祭司卡组!A:C,"# 2x ("&amp;K512&amp;") "&amp;A512)+COUNTIF(术士卡组!A:C,"# 2x ("&amp;K512&amp;") "&amp;A512)+COUNTIF(战士卡组!A:C,"# 2x ("&amp;K512&amp;") "&amp;A512)=0,COUNTIF(单卡排行!A:J,A512)=0),IF(AND(COUNTIF(德鲁伊卡组!A:C,"# 1x ("&amp;K512&amp;") "&amp;A512)+COUNTIF(猎人卡组!A:C,"# 1x ("&amp;K512&amp;") "&amp;A512)+COUNTIF(法师卡组!A:C,"# 1x ("&amp;K512&amp;") "&amp;A512)+COUNTIF(圣骑士卡组!A:C,"# 1x ("&amp;K512&amp;") "&amp;A512)+COUNTIF(牧师卡组!A:C,"# 1x ("&amp;K512&amp;") "&amp;A512)+COUNTIF(潜行者卡组!A:C,"# 1x ("&amp;K512&amp;") "&amp;A512)+COUNTIF(萨满祭司卡组!A:C,"# 1x ("&amp;K512&amp;") "&amp;A512)+COUNTIF(术士卡组!A:C,"# 1x ("&amp;K512&amp;") "&amp;A512)+COUNTIF(战士卡组!A:C,"# 1x ("&amp;K512&amp;") "&amp;A512)=0,COUNTIF(单卡排行!A:J,A512&amp;"★")=0),"",1),2)</f>
        <v/>
      </c>
      <c r="E512" s="53" t="str">
        <f>IF(收藏进度!E512="","",收藏进度!E512)</f>
        <v>地精大战侏儒</v>
      </c>
      <c r="F512" s="53" t="str">
        <f>IF(收藏进度!F512="","",收藏进度!F512)</f>
        <v/>
      </c>
      <c r="G512" s="53" t="str">
        <f>IF(收藏进度!G512="","",收藏进度!G512)</f>
        <v>中立</v>
      </c>
      <c r="H512" s="53" t="str">
        <f>IF(收藏进度!H512="","",收藏进度!H512)</f>
        <v>稀有</v>
      </c>
      <c r="I512" s="53" t="str">
        <f>IF(收藏进度!I512="","",收藏进度!I512)</f>
        <v>随从</v>
      </c>
      <c r="J512" s="53" t="str">
        <f>IF(收藏进度!J512="","",收藏进度!J512)</f>
        <v>机械</v>
      </c>
      <c r="K512" s="53">
        <f>IF(收藏进度!K512="","",收藏进度!K512)</f>
        <v>4</v>
      </c>
      <c r="L512" s="53">
        <f>IF(收藏进度!L512="","",收藏进度!L512)</f>
        <v>1</v>
      </c>
      <c r="M512" s="53">
        <f>IF(收藏进度!M512="","",收藏进度!M512)</f>
        <v>4</v>
      </c>
      <c r="N512" s="54" t="str">
        <f>IF(收藏进度!N512="","",收藏进度!N512)</f>
        <v>在每个玩家的回合结束时，该玩家抽若干牌，直至其手牌数量达到3张。</v>
      </c>
    </row>
    <row r="513" spans="1:14" x14ac:dyDescent="0.15">
      <c r="A513" s="52" t="str">
        <f>IF(收藏进度!A513="","",收藏进度!A513)</f>
        <v>科赞秘术师</v>
      </c>
      <c r="B513" s="52">
        <f>IF(收藏进度!B513="","",收藏进度!B513)</f>
        <v>2</v>
      </c>
      <c r="C513" s="52" t="str">
        <f t="shared" si="7"/>
        <v/>
      </c>
      <c r="D513" s="52" t="str">
        <f>IF(AND(COUNTIF(德鲁伊卡组!A:C,"# 2x ("&amp;K513&amp;") "&amp;A513)+COUNTIF(猎人卡组!A:C,"# 2x ("&amp;K513&amp;") "&amp;A513)+COUNTIF(法师卡组!A:C,"# 2x ("&amp;K513&amp;") "&amp;A513)+COUNTIF(圣骑士卡组!A:C,"# 2x ("&amp;K513&amp;") "&amp;A513)+COUNTIF(牧师卡组!A:C,"# 2x ("&amp;K513&amp;") "&amp;A513)+COUNTIF(潜行者卡组!A:C,"# 2x ("&amp;K513&amp;") "&amp;A513)+COUNTIF(萨满祭司卡组!A:C,"# 2x ("&amp;K513&amp;") "&amp;A513)+COUNTIF(术士卡组!A:C,"# 2x ("&amp;K513&amp;") "&amp;A513)+COUNTIF(战士卡组!A:C,"# 2x ("&amp;K513&amp;") "&amp;A513)=0,COUNTIF(单卡排行!A:J,A513)=0),IF(AND(COUNTIF(德鲁伊卡组!A:C,"# 1x ("&amp;K513&amp;") "&amp;A513)+COUNTIF(猎人卡组!A:C,"# 1x ("&amp;K513&amp;") "&amp;A513)+COUNTIF(法师卡组!A:C,"# 1x ("&amp;K513&amp;") "&amp;A513)+COUNTIF(圣骑士卡组!A:C,"# 1x ("&amp;K513&amp;") "&amp;A513)+COUNTIF(牧师卡组!A:C,"# 1x ("&amp;K513&amp;") "&amp;A513)+COUNTIF(潜行者卡组!A:C,"# 1x ("&amp;K513&amp;") "&amp;A513)+COUNTIF(萨满祭司卡组!A:C,"# 1x ("&amp;K513&amp;") "&amp;A513)+COUNTIF(术士卡组!A:C,"# 1x ("&amp;K513&amp;") "&amp;A513)+COUNTIF(战士卡组!A:C,"# 1x ("&amp;K513&amp;") "&amp;A513)=0,COUNTIF(单卡排行!A:J,A513&amp;"★")=0),"",1),2)</f>
        <v/>
      </c>
      <c r="E513" s="53" t="str">
        <f>IF(收藏进度!E513="","",收藏进度!E513)</f>
        <v>地精大战侏儒</v>
      </c>
      <c r="F513" s="53" t="str">
        <f>IF(收藏进度!F513="","",收藏进度!F513)</f>
        <v/>
      </c>
      <c r="G513" s="53" t="str">
        <f>IF(收藏进度!G513="","",收藏进度!G513)</f>
        <v>中立</v>
      </c>
      <c r="H513" s="53" t="str">
        <f>IF(收藏进度!H513="","",收藏进度!H513)</f>
        <v>稀有</v>
      </c>
      <c r="I513" s="53" t="str">
        <f>IF(收藏进度!I513="","",收藏进度!I513)</f>
        <v>随从</v>
      </c>
      <c r="J513" s="53" t="str">
        <f>IF(收藏进度!J513="","",收藏进度!J513)</f>
        <v/>
      </c>
      <c r="K513" s="53">
        <f>IF(收藏进度!K513="","",收藏进度!K513)</f>
        <v>4</v>
      </c>
      <c r="L513" s="53">
        <f>IF(收藏进度!L513="","",收藏进度!L513)</f>
        <v>4</v>
      </c>
      <c r="M513" s="53">
        <f>IF(收藏进度!M513="","",收藏进度!M513)</f>
        <v>3</v>
      </c>
      <c r="N513" s="54" t="str">
        <f>IF(收藏进度!N513="","",收藏进度!N513)</f>
        <v>战吼：随机获得一个敌方奥秘的控制权。</v>
      </c>
    </row>
    <row r="514" spans="1:14" x14ac:dyDescent="0.15">
      <c r="A514" s="52" t="str">
        <f>IF(收藏进度!A514="","",收藏进度!A514)</f>
        <v>施法者克星X-21</v>
      </c>
      <c r="B514" s="52">
        <f>IF(收藏进度!B514="","",收藏进度!B514)</f>
        <v>1</v>
      </c>
      <c r="C514" s="52" t="str">
        <f t="shared" si="7"/>
        <v/>
      </c>
      <c r="D514" s="52" t="str">
        <f>IF(AND(COUNTIF(德鲁伊卡组!A:C,"# 2x ("&amp;K514&amp;") "&amp;A514)+COUNTIF(猎人卡组!A:C,"# 2x ("&amp;K514&amp;") "&amp;A514)+COUNTIF(法师卡组!A:C,"# 2x ("&amp;K514&amp;") "&amp;A514)+COUNTIF(圣骑士卡组!A:C,"# 2x ("&amp;K514&amp;") "&amp;A514)+COUNTIF(牧师卡组!A:C,"# 2x ("&amp;K514&amp;") "&amp;A514)+COUNTIF(潜行者卡组!A:C,"# 2x ("&amp;K514&amp;") "&amp;A514)+COUNTIF(萨满祭司卡组!A:C,"# 2x ("&amp;K514&amp;") "&amp;A514)+COUNTIF(术士卡组!A:C,"# 2x ("&amp;K514&amp;") "&amp;A514)+COUNTIF(战士卡组!A:C,"# 2x ("&amp;K514&amp;") "&amp;A514)=0,COUNTIF(单卡排行!A:J,A514)=0),IF(AND(COUNTIF(德鲁伊卡组!A:C,"# 1x ("&amp;K514&amp;") "&amp;A514)+COUNTIF(猎人卡组!A:C,"# 1x ("&amp;K514&amp;") "&amp;A514)+COUNTIF(法师卡组!A:C,"# 1x ("&amp;K514&amp;") "&amp;A514)+COUNTIF(圣骑士卡组!A:C,"# 1x ("&amp;K514&amp;") "&amp;A514)+COUNTIF(牧师卡组!A:C,"# 1x ("&amp;K514&amp;") "&amp;A514)+COUNTIF(潜行者卡组!A:C,"# 1x ("&amp;K514&amp;") "&amp;A514)+COUNTIF(萨满祭司卡组!A:C,"# 1x ("&amp;K514&amp;") "&amp;A514)+COUNTIF(术士卡组!A:C,"# 1x ("&amp;K514&amp;") "&amp;A514)+COUNTIF(战士卡组!A:C,"# 1x ("&amp;K514&amp;") "&amp;A514)=0,COUNTIF(单卡排行!A:J,A514&amp;"★")=0),"",1),2)</f>
        <v/>
      </c>
      <c r="E514" s="53" t="str">
        <f>IF(收藏进度!E514="","",收藏进度!E514)</f>
        <v>地精大战侏儒</v>
      </c>
      <c r="F514" s="53" t="str">
        <f>IF(收藏进度!F514="","",收藏进度!F514)</f>
        <v/>
      </c>
      <c r="G514" s="53" t="str">
        <f>IF(收藏进度!G514="","",收藏进度!G514)</f>
        <v>中立</v>
      </c>
      <c r="H514" s="53" t="str">
        <f>IF(收藏进度!H514="","",收藏进度!H514)</f>
        <v>稀有</v>
      </c>
      <c r="I514" s="53" t="str">
        <f>IF(收藏进度!I514="","",收藏进度!I514)</f>
        <v>随从</v>
      </c>
      <c r="J514" s="53" t="str">
        <f>IF(收藏进度!J514="","",收藏进度!J514)</f>
        <v>机械</v>
      </c>
      <c r="K514" s="53">
        <f>IF(收藏进度!K514="","",收藏进度!K514)</f>
        <v>4</v>
      </c>
      <c r="L514" s="53">
        <f>IF(收藏进度!L514="","",收藏进度!L514)</f>
        <v>2</v>
      </c>
      <c r="M514" s="53">
        <f>IF(收藏进度!M514="","",收藏进度!M514)</f>
        <v>5</v>
      </c>
      <c r="N514" s="54" t="str">
        <f>IF(收藏进度!N514="","",收藏进度!N514)</f>
        <v>嘲讽，无法成为法术或英雄技能的目标。</v>
      </c>
    </row>
    <row r="515" spans="1:14" x14ac:dyDescent="0.15">
      <c r="A515" s="52" t="str">
        <f>IF(收藏进度!A515="","",收藏进度!A515)</f>
        <v>强化机器人</v>
      </c>
      <c r="B515" s="52">
        <f>IF(收藏进度!B515="","",收藏进度!B515)</f>
        <v>0</v>
      </c>
      <c r="C515" s="52" t="str">
        <f t="shared" ref="C515:C578" si="8">IF(D515="","",IF(D515&gt;B515,D515-B515,""))</f>
        <v/>
      </c>
      <c r="D515" s="52" t="str">
        <f>IF(AND(COUNTIF(德鲁伊卡组!A:C,"# 2x ("&amp;K515&amp;") "&amp;A515)+COUNTIF(猎人卡组!A:C,"# 2x ("&amp;K515&amp;") "&amp;A515)+COUNTIF(法师卡组!A:C,"# 2x ("&amp;K515&amp;") "&amp;A515)+COUNTIF(圣骑士卡组!A:C,"# 2x ("&amp;K515&amp;") "&amp;A515)+COUNTIF(牧师卡组!A:C,"# 2x ("&amp;K515&amp;") "&amp;A515)+COUNTIF(潜行者卡组!A:C,"# 2x ("&amp;K515&amp;") "&amp;A515)+COUNTIF(萨满祭司卡组!A:C,"# 2x ("&amp;K515&amp;") "&amp;A515)+COUNTIF(术士卡组!A:C,"# 2x ("&amp;K515&amp;") "&amp;A515)+COUNTIF(战士卡组!A:C,"# 2x ("&amp;K515&amp;") "&amp;A515)=0,COUNTIF(单卡排行!A:J,A515)=0),IF(AND(COUNTIF(德鲁伊卡组!A:C,"# 1x ("&amp;K515&amp;") "&amp;A515)+COUNTIF(猎人卡组!A:C,"# 1x ("&amp;K515&amp;") "&amp;A515)+COUNTIF(法师卡组!A:C,"# 1x ("&amp;K515&amp;") "&amp;A515)+COUNTIF(圣骑士卡组!A:C,"# 1x ("&amp;K515&amp;") "&amp;A515)+COUNTIF(牧师卡组!A:C,"# 1x ("&amp;K515&amp;") "&amp;A515)+COUNTIF(潜行者卡组!A:C,"# 1x ("&amp;K515&amp;") "&amp;A515)+COUNTIF(萨满祭司卡组!A:C,"# 1x ("&amp;K515&amp;") "&amp;A515)+COUNTIF(术士卡组!A:C,"# 1x ("&amp;K515&amp;") "&amp;A515)+COUNTIF(战士卡组!A:C,"# 1x ("&amp;K515&amp;") "&amp;A515)=0,COUNTIF(单卡排行!A:J,A515&amp;"★")=0),"",1),2)</f>
        <v/>
      </c>
      <c r="E515" s="53" t="str">
        <f>IF(收藏进度!E515="","",收藏进度!E515)</f>
        <v>地精大战侏儒</v>
      </c>
      <c r="F515" s="53" t="str">
        <f>IF(收藏进度!F515="","",收藏进度!F515)</f>
        <v/>
      </c>
      <c r="G515" s="53" t="str">
        <f>IF(收藏进度!G515="","",收藏进度!G515)</f>
        <v>中立</v>
      </c>
      <c r="H515" s="53" t="str">
        <f>IF(收藏进度!H515="","",收藏进度!H515)</f>
        <v>史诗</v>
      </c>
      <c r="I515" s="53" t="str">
        <f>IF(收藏进度!I515="","",收藏进度!I515)</f>
        <v>随从</v>
      </c>
      <c r="J515" s="53" t="str">
        <f>IF(收藏进度!J515="","",收藏进度!J515)</f>
        <v>机械</v>
      </c>
      <c r="K515" s="53">
        <f>IF(收藏进度!K515="","",收藏进度!K515)</f>
        <v>4</v>
      </c>
      <c r="L515" s="53">
        <f>IF(收藏进度!L515="","",收藏进度!L515)</f>
        <v>3</v>
      </c>
      <c r="M515" s="53">
        <f>IF(收藏进度!M515="","",收藏进度!M515)</f>
        <v>2</v>
      </c>
      <c r="N515" s="54" t="str">
        <f>IF(收藏进度!N515="","",收藏进度!N515)</f>
        <v>战吼：随机使你的其他随从分别获得风怒，嘲讽，或者圣盾效果中的一种。</v>
      </c>
    </row>
    <row r="516" spans="1:14" x14ac:dyDescent="0.15">
      <c r="A516" s="52" t="str">
        <f>IF(收藏进度!A516="","",收藏进度!A516)</f>
        <v>小个子法师</v>
      </c>
      <c r="B516" s="52">
        <f>IF(收藏进度!B516="","",收藏进度!B516)</f>
        <v>0</v>
      </c>
      <c r="C516" s="52" t="str">
        <f t="shared" si="8"/>
        <v/>
      </c>
      <c r="D516" s="52" t="str">
        <f>IF(AND(COUNTIF(德鲁伊卡组!A:C,"# 2x ("&amp;K516&amp;") "&amp;A516)+COUNTIF(猎人卡组!A:C,"# 2x ("&amp;K516&amp;") "&amp;A516)+COUNTIF(法师卡组!A:C,"# 2x ("&amp;K516&amp;") "&amp;A516)+COUNTIF(圣骑士卡组!A:C,"# 2x ("&amp;K516&amp;") "&amp;A516)+COUNTIF(牧师卡组!A:C,"# 2x ("&amp;K516&amp;") "&amp;A516)+COUNTIF(潜行者卡组!A:C,"# 2x ("&amp;K516&amp;") "&amp;A516)+COUNTIF(萨满祭司卡组!A:C,"# 2x ("&amp;K516&amp;") "&amp;A516)+COUNTIF(术士卡组!A:C,"# 2x ("&amp;K516&amp;") "&amp;A516)+COUNTIF(战士卡组!A:C,"# 2x ("&amp;K516&amp;") "&amp;A516)=0,COUNTIF(单卡排行!A:J,A516)=0),IF(AND(COUNTIF(德鲁伊卡组!A:C,"# 1x ("&amp;K516&amp;") "&amp;A516)+COUNTIF(猎人卡组!A:C,"# 1x ("&amp;K516&amp;") "&amp;A516)+COUNTIF(法师卡组!A:C,"# 1x ("&amp;K516&amp;") "&amp;A516)+COUNTIF(圣骑士卡组!A:C,"# 1x ("&amp;K516&amp;") "&amp;A516)+COUNTIF(牧师卡组!A:C,"# 1x ("&amp;K516&amp;") "&amp;A516)+COUNTIF(潜行者卡组!A:C,"# 1x ("&amp;K516&amp;") "&amp;A516)+COUNTIF(萨满祭司卡组!A:C,"# 1x ("&amp;K516&amp;") "&amp;A516)+COUNTIF(术士卡组!A:C,"# 1x ("&amp;K516&amp;") "&amp;A516)+COUNTIF(战士卡组!A:C,"# 1x ("&amp;K516&amp;") "&amp;A516)=0,COUNTIF(单卡排行!A:J,A516&amp;"★")=0),"",1),2)</f>
        <v/>
      </c>
      <c r="E516" s="53" t="str">
        <f>IF(收藏进度!E516="","",收藏进度!E516)</f>
        <v>地精大战侏儒</v>
      </c>
      <c r="F516" s="53" t="str">
        <f>IF(收藏进度!F516="","",收藏进度!F516)</f>
        <v/>
      </c>
      <c r="G516" s="53" t="str">
        <f>IF(收藏进度!G516="","",收藏进度!G516)</f>
        <v>中立</v>
      </c>
      <c r="H516" s="53" t="str">
        <f>IF(收藏进度!H516="","",收藏进度!H516)</f>
        <v>史诗</v>
      </c>
      <c r="I516" s="53" t="str">
        <f>IF(收藏进度!I516="","",收藏进度!I516)</f>
        <v>随从</v>
      </c>
      <c r="J516" s="53" t="str">
        <f>IF(收藏进度!J516="","",收藏进度!J516)</f>
        <v/>
      </c>
      <c r="K516" s="53">
        <f>IF(收藏进度!K516="","",收藏进度!K516)</f>
        <v>4</v>
      </c>
      <c r="L516" s="53">
        <f>IF(收藏进度!L516="","",收藏进度!L516)</f>
        <v>4</v>
      </c>
      <c r="M516" s="53">
        <f>IF(收藏进度!M516="","",收藏进度!M516)</f>
        <v>1</v>
      </c>
      <c r="N516" s="54" t="str">
        <f>IF(收藏进度!N516="","",收藏进度!N516)</f>
        <v>潜行，法术伤害+1</v>
      </c>
    </row>
    <row r="517" spans="1:14" x14ac:dyDescent="0.15">
      <c r="A517" s="52" t="str">
        <f>IF(收藏进度!A517="","",收藏进度!A517)</f>
        <v>老式治疗机器人</v>
      </c>
      <c r="B517" s="52">
        <f>IF(收藏进度!B517="","",收藏进度!B517)</f>
        <v>2</v>
      </c>
      <c r="C517" s="52" t="str">
        <f t="shared" si="8"/>
        <v/>
      </c>
      <c r="D517" s="52">
        <f>IF(AND(COUNTIF(德鲁伊卡组!A:C,"# 2x ("&amp;K517&amp;") "&amp;A517)+COUNTIF(猎人卡组!A:C,"# 2x ("&amp;K517&amp;") "&amp;A517)+COUNTIF(法师卡组!A:C,"# 2x ("&amp;K517&amp;") "&amp;A517)+COUNTIF(圣骑士卡组!A:C,"# 2x ("&amp;K517&amp;") "&amp;A517)+COUNTIF(牧师卡组!A:C,"# 2x ("&amp;K517&amp;") "&amp;A517)+COUNTIF(潜行者卡组!A:C,"# 2x ("&amp;K517&amp;") "&amp;A517)+COUNTIF(萨满祭司卡组!A:C,"# 2x ("&amp;K517&amp;") "&amp;A517)+COUNTIF(术士卡组!A:C,"# 2x ("&amp;K517&amp;") "&amp;A517)+COUNTIF(战士卡组!A:C,"# 2x ("&amp;K517&amp;") "&amp;A517)=0,COUNTIF(单卡排行!A:J,A517)=0),IF(AND(COUNTIF(德鲁伊卡组!A:C,"# 1x ("&amp;K517&amp;") "&amp;A517)+COUNTIF(猎人卡组!A:C,"# 1x ("&amp;K517&amp;") "&amp;A517)+COUNTIF(法师卡组!A:C,"# 1x ("&amp;K517&amp;") "&amp;A517)+COUNTIF(圣骑士卡组!A:C,"# 1x ("&amp;K517&amp;") "&amp;A517)+COUNTIF(牧师卡组!A:C,"# 1x ("&amp;K517&amp;") "&amp;A517)+COUNTIF(潜行者卡组!A:C,"# 1x ("&amp;K517&amp;") "&amp;A517)+COUNTIF(萨满祭司卡组!A:C,"# 1x ("&amp;K517&amp;") "&amp;A517)+COUNTIF(术士卡组!A:C,"# 1x ("&amp;K517&amp;") "&amp;A517)+COUNTIF(战士卡组!A:C,"# 1x ("&amp;K517&amp;") "&amp;A517)=0,COUNTIF(单卡排行!A:J,A517&amp;"★")=0),"",1),2)</f>
        <v>1</v>
      </c>
      <c r="E517" s="53" t="str">
        <f>IF(收藏进度!E517="","",收藏进度!E517)</f>
        <v>地精大战侏儒</v>
      </c>
      <c r="F517" s="53" t="str">
        <f>IF(收藏进度!F517="","",收藏进度!F517)</f>
        <v/>
      </c>
      <c r="G517" s="53" t="str">
        <f>IF(收藏进度!G517="","",收藏进度!G517)</f>
        <v>中立</v>
      </c>
      <c r="H517" s="53" t="str">
        <f>IF(收藏进度!H517="","",收藏进度!H517)</f>
        <v>普通</v>
      </c>
      <c r="I517" s="53" t="str">
        <f>IF(收藏进度!I517="","",收藏进度!I517)</f>
        <v>随从</v>
      </c>
      <c r="J517" s="53" t="str">
        <f>IF(收藏进度!J517="","",收藏进度!J517)</f>
        <v>机械</v>
      </c>
      <c r="K517" s="53">
        <f>IF(收藏进度!K517="","",收藏进度!K517)</f>
        <v>5</v>
      </c>
      <c r="L517" s="53">
        <f>IF(收藏进度!L517="","",收藏进度!L517)</f>
        <v>3</v>
      </c>
      <c r="M517" s="53">
        <f>IF(收藏进度!M517="","",收藏进度!M517)</f>
        <v>3</v>
      </c>
      <c r="N517" s="54" t="str">
        <f>IF(收藏进度!N517="","",收藏进度!N517)</f>
        <v>战吼：为你的英雄恢复#8点生命值。</v>
      </c>
    </row>
    <row r="518" spans="1:14" x14ac:dyDescent="0.15">
      <c r="A518" s="52" t="str">
        <f>IF(收藏进度!A518="","",收藏进度!A518)</f>
        <v>熟练的水手</v>
      </c>
      <c r="B518" s="52">
        <f>IF(收藏进度!B518="","",收藏进度!B518)</f>
        <v>2</v>
      </c>
      <c r="C518" s="52" t="str">
        <f t="shared" si="8"/>
        <v/>
      </c>
      <c r="D518" s="52" t="str">
        <f>IF(AND(COUNTIF(德鲁伊卡组!A:C,"# 2x ("&amp;K518&amp;") "&amp;A518)+COUNTIF(猎人卡组!A:C,"# 2x ("&amp;K518&amp;") "&amp;A518)+COUNTIF(法师卡组!A:C,"# 2x ("&amp;K518&amp;") "&amp;A518)+COUNTIF(圣骑士卡组!A:C,"# 2x ("&amp;K518&amp;") "&amp;A518)+COUNTIF(牧师卡组!A:C,"# 2x ("&amp;K518&amp;") "&amp;A518)+COUNTIF(潜行者卡组!A:C,"# 2x ("&amp;K518&amp;") "&amp;A518)+COUNTIF(萨满祭司卡组!A:C,"# 2x ("&amp;K518&amp;") "&amp;A518)+COUNTIF(术士卡组!A:C,"# 2x ("&amp;K518&amp;") "&amp;A518)+COUNTIF(战士卡组!A:C,"# 2x ("&amp;K518&amp;") "&amp;A518)=0,COUNTIF(单卡排行!A:J,A518)=0),IF(AND(COUNTIF(德鲁伊卡组!A:C,"# 1x ("&amp;K518&amp;") "&amp;A518)+COUNTIF(猎人卡组!A:C,"# 1x ("&amp;K518&amp;") "&amp;A518)+COUNTIF(法师卡组!A:C,"# 1x ("&amp;K518&amp;") "&amp;A518)+COUNTIF(圣骑士卡组!A:C,"# 1x ("&amp;K518&amp;") "&amp;A518)+COUNTIF(牧师卡组!A:C,"# 1x ("&amp;K518&amp;") "&amp;A518)+COUNTIF(潜行者卡组!A:C,"# 1x ("&amp;K518&amp;") "&amp;A518)+COUNTIF(萨满祭司卡组!A:C,"# 1x ("&amp;K518&amp;") "&amp;A518)+COUNTIF(术士卡组!A:C,"# 1x ("&amp;K518&amp;") "&amp;A518)+COUNTIF(战士卡组!A:C,"# 1x ("&amp;K518&amp;") "&amp;A518)=0,COUNTIF(单卡排行!A:J,A518&amp;"★")=0),"",1),2)</f>
        <v/>
      </c>
      <c r="E518" s="53" t="str">
        <f>IF(收藏进度!E518="","",收藏进度!E518)</f>
        <v>地精大战侏儒</v>
      </c>
      <c r="F518" s="53" t="str">
        <f>IF(收藏进度!F518="","",收藏进度!F518)</f>
        <v/>
      </c>
      <c r="G518" s="53" t="str">
        <f>IF(收藏进度!G518="","",收藏进度!G518)</f>
        <v>中立</v>
      </c>
      <c r="H518" s="53" t="str">
        <f>IF(收藏进度!H518="","",收藏进度!H518)</f>
        <v>普通</v>
      </c>
      <c r="I518" s="53" t="str">
        <f>IF(收藏进度!I518="","",收藏进度!I518)</f>
        <v>随从</v>
      </c>
      <c r="J518" s="53" t="str">
        <f>IF(收藏进度!J518="","",收藏进度!J518)</f>
        <v>海盗</v>
      </c>
      <c r="K518" s="53">
        <f>IF(收藏进度!K518="","",收藏进度!K518)</f>
        <v>5</v>
      </c>
      <c r="L518" s="53">
        <f>IF(收藏进度!L518="","",收藏进度!L518)</f>
        <v>7</v>
      </c>
      <c r="M518" s="53">
        <f>IF(收藏进度!M518="","",收藏进度!M518)</f>
        <v>4</v>
      </c>
      <c r="N518" s="54" t="str">
        <f>IF(收藏进度!N518="","",收藏进度!N518)</f>
        <v/>
      </c>
    </row>
    <row r="519" spans="1:14" x14ac:dyDescent="0.15">
      <c r="A519" s="52" t="str">
        <f>IF(收藏进度!A519="","",收藏进度!A519)</f>
        <v>疯狂爆破者</v>
      </c>
      <c r="B519" s="52">
        <f>IF(收藏进度!B519="","",收藏进度!B519)</f>
        <v>2</v>
      </c>
      <c r="C519" s="52" t="str">
        <f t="shared" si="8"/>
        <v/>
      </c>
      <c r="D519" s="52" t="str">
        <f>IF(AND(COUNTIF(德鲁伊卡组!A:C,"# 2x ("&amp;K519&amp;") "&amp;A519)+COUNTIF(猎人卡组!A:C,"# 2x ("&amp;K519&amp;") "&amp;A519)+COUNTIF(法师卡组!A:C,"# 2x ("&amp;K519&amp;") "&amp;A519)+COUNTIF(圣骑士卡组!A:C,"# 2x ("&amp;K519&amp;") "&amp;A519)+COUNTIF(牧师卡组!A:C,"# 2x ("&amp;K519&amp;") "&amp;A519)+COUNTIF(潜行者卡组!A:C,"# 2x ("&amp;K519&amp;") "&amp;A519)+COUNTIF(萨满祭司卡组!A:C,"# 2x ("&amp;K519&amp;") "&amp;A519)+COUNTIF(术士卡组!A:C,"# 2x ("&amp;K519&amp;") "&amp;A519)+COUNTIF(战士卡组!A:C,"# 2x ("&amp;K519&amp;") "&amp;A519)=0,COUNTIF(单卡排行!A:J,A519)=0),IF(AND(COUNTIF(德鲁伊卡组!A:C,"# 1x ("&amp;K519&amp;") "&amp;A519)+COUNTIF(猎人卡组!A:C,"# 1x ("&amp;K519&amp;") "&amp;A519)+COUNTIF(法师卡组!A:C,"# 1x ("&amp;K519&amp;") "&amp;A519)+COUNTIF(圣骑士卡组!A:C,"# 1x ("&amp;K519&amp;") "&amp;A519)+COUNTIF(牧师卡组!A:C,"# 1x ("&amp;K519&amp;") "&amp;A519)+COUNTIF(潜行者卡组!A:C,"# 1x ("&amp;K519&amp;") "&amp;A519)+COUNTIF(萨满祭司卡组!A:C,"# 1x ("&amp;K519&amp;") "&amp;A519)+COUNTIF(术士卡组!A:C,"# 1x ("&amp;K519&amp;") "&amp;A519)+COUNTIF(战士卡组!A:C,"# 1x ("&amp;K519&amp;") "&amp;A519)=0,COUNTIF(单卡排行!A:J,A519&amp;"★")=0),"",1),2)</f>
        <v/>
      </c>
      <c r="E519" s="53" t="str">
        <f>IF(收藏进度!E519="","",收藏进度!E519)</f>
        <v>地精大战侏儒</v>
      </c>
      <c r="F519" s="53" t="str">
        <f>IF(收藏进度!F519="","",收藏进度!F519)</f>
        <v/>
      </c>
      <c r="G519" s="53" t="str">
        <f>IF(收藏进度!G519="","",收藏进度!G519)</f>
        <v>中立</v>
      </c>
      <c r="H519" s="53" t="str">
        <f>IF(收藏进度!H519="","",收藏进度!H519)</f>
        <v>稀有</v>
      </c>
      <c r="I519" s="53" t="str">
        <f>IF(收藏进度!I519="","",收藏进度!I519)</f>
        <v>随从</v>
      </c>
      <c r="J519" s="53" t="str">
        <f>IF(收藏进度!J519="","",收藏进度!J519)</f>
        <v/>
      </c>
      <c r="K519" s="53">
        <f>IF(收藏进度!K519="","",收藏进度!K519)</f>
        <v>5</v>
      </c>
      <c r="L519" s="53">
        <f>IF(收藏进度!L519="","",收藏进度!L519)</f>
        <v>5</v>
      </c>
      <c r="M519" s="53">
        <f>IF(收藏进度!M519="","",收藏进度!M519)</f>
        <v>4</v>
      </c>
      <c r="N519" s="54" t="str">
        <f>IF(收藏进度!N519="","",收藏进度!N519)</f>
        <v>战吼：造成6点伤害，随机分配到所有其他角色身上。</v>
      </c>
    </row>
    <row r="520" spans="1:14" x14ac:dyDescent="0.15">
      <c r="A520" s="52" t="str">
        <f>IF(收藏进度!A520="","",收藏进度!A520)</f>
        <v>榴弹投手</v>
      </c>
      <c r="B520" s="52">
        <f>IF(收藏进度!B520="","",收藏进度!B520)</f>
        <v>0</v>
      </c>
      <c r="C520" s="52" t="str">
        <f t="shared" si="8"/>
        <v/>
      </c>
      <c r="D520" s="52" t="str">
        <f>IF(AND(COUNTIF(德鲁伊卡组!A:C,"# 2x ("&amp;K520&amp;") "&amp;A520)+COUNTIF(猎人卡组!A:C,"# 2x ("&amp;K520&amp;") "&amp;A520)+COUNTIF(法师卡组!A:C,"# 2x ("&amp;K520&amp;") "&amp;A520)+COUNTIF(圣骑士卡组!A:C,"# 2x ("&amp;K520&amp;") "&amp;A520)+COUNTIF(牧师卡组!A:C,"# 2x ("&amp;K520&amp;") "&amp;A520)+COUNTIF(潜行者卡组!A:C,"# 2x ("&amp;K520&amp;") "&amp;A520)+COUNTIF(萨满祭司卡组!A:C,"# 2x ("&amp;K520&amp;") "&amp;A520)+COUNTIF(术士卡组!A:C,"# 2x ("&amp;K520&amp;") "&amp;A520)+COUNTIF(战士卡组!A:C,"# 2x ("&amp;K520&amp;") "&amp;A520)=0,COUNTIF(单卡排行!A:J,A520)=0),IF(AND(COUNTIF(德鲁伊卡组!A:C,"# 1x ("&amp;K520&amp;") "&amp;A520)+COUNTIF(猎人卡组!A:C,"# 1x ("&amp;K520&amp;") "&amp;A520)+COUNTIF(法师卡组!A:C,"# 1x ("&amp;K520&amp;") "&amp;A520)+COUNTIF(圣骑士卡组!A:C,"# 1x ("&amp;K520&amp;") "&amp;A520)+COUNTIF(牧师卡组!A:C,"# 1x ("&amp;K520&amp;") "&amp;A520)+COUNTIF(潜行者卡组!A:C,"# 1x ("&amp;K520&amp;") "&amp;A520)+COUNTIF(萨满祭司卡组!A:C,"# 1x ("&amp;K520&amp;") "&amp;A520)+COUNTIF(术士卡组!A:C,"# 1x ("&amp;K520&amp;") "&amp;A520)+COUNTIF(战士卡组!A:C,"# 1x ("&amp;K520&amp;") "&amp;A520)=0,COUNTIF(单卡排行!A:J,A520&amp;"★")=0),"",1),2)</f>
        <v/>
      </c>
      <c r="E520" s="53" t="str">
        <f>IF(收藏进度!E520="","",收藏进度!E520)</f>
        <v>地精大战侏儒</v>
      </c>
      <c r="F520" s="53" t="str">
        <f>IF(收藏进度!F520="","",收藏进度!F520)</f>
        <v/>
      </c>
      <c r="G520" s="53" t="str">
        <f>IF(收藏进度!G520="","",收藏进度!G520)</f>
        <v>中立</v>
      </c>
      <c r="H520" s="53" t="str">
        <f>IF(收藏进度!H520="","",收藏进度!H520)</f>
        <v>稀有</v>
      </c>
      <c r="I520" s="53" t="str">
        <f>IF(收藏进度!I520="","",收藏进度!I520)</f>
        <v>随从</v>
      </c>
      <c r="J520" s="53" t="str">
        <f>IF(收藏进度!J520="","",收藏进度!J520)</f>
        <v/>
      </c>
      <c r="K520" s="53">
        <f>IF(收藏进度!K520="","",收藏进度!K520)</f>
        <v>5</v>
      </c>
      <c r="L520" s="53">
        <f>IF(收藏进度!L520="","",收藏进度!L520)</f>
        <v>3</v>
      </c>
      <c r="M520" s="53">
        <f>IF(收藏进度!M520="","",收藏进度!M520)</f>
        <v>3</v>
      </c>
      <c r="N520" s="54" t="str">
        <f>IF(收藏进度!N520="","",收藏进度!N520)</f>
        <v>战吼：对一个随机敌方随从造成4点伤害。</v>
      </c>
    </row>
    <row r="521" spans="1:14" x14ac:dyDescent="0.15">
      <c r="A521" s="52" t="str">
        <f>IF(收藏进度!A521="","",收藏进度!A521)</f>
        <v>回收机器人</v>
      </c>
      <c r="B521" s="52">
        <f>IF(收藏进度!B521="","",收藏进度!B521)</f>
        <v>0</v>
      </c>
      <c r="C521" s="52" t="str">
        <f t="shared" si="8"/>
        <v/>
      </c>
      <c r="D521" s="52" t="str">
        <f>IF(AND(COUNTIF(德鲁伊卡组!A:C,"# 2x ("&amp;K521&amp;") "&amp;A521)+COUNTIF(猎人卡组!A:C,"# 2x ("&amp;K521&amp;") "&amp;A521)+COUNTIF(法师卡组!A:C,"# 2x ("&amp;K521&amp;") "&amp;A521)+COUNTIF(圣骑士卡组!A:C,"# 2x ("&amp;K521&amp;") "&amp;A521)+COUNTIF(牧师卡组!A:C,"# 2x ("&amp;K521&amp;") "&amp;A521)+COUNTIF(潜行者卡组!A:C,"# 2x ("&amp;K521&amp;") "&amp;A521)+COUNTIF(萨满祭司卡组!A:C,"# 2x ("&amp;K521&amp;") "&amp;A521)+COUNTIF(术士卡组!A:C,"# 2x ("&amp;K521&amp;") "&amp;A521)+COUNTIF(战士卡组!A:C,"# 2x ("&amp;K521&amp;") "&amp;A521)=0,COUNTIF(单卡排行!A:J,A521)=0),IF(AND(COUNTIF(德鲁伊卡组!A:C,"# 1x ("&amp;K521&amp;") "&amp;A521)+COUNTIF(猎人卡组!A:C,"# 1x ("&amp;K521&amp;") "&amp;A521)+COUNTIF(法师卡组!A:C,"# 1x ("&amp;K521&amp;") "&amp;A521)+COUNTIF(圣骑士卡组!A:C,"# 1x ("&amp;K521&amp;") "&amp;A521)+COUNTIF(牧师卡组!A:C,"# 1x ("&amp;K521&amp;") "&amp;A521)+COUNTIF(潜行者卡组!A:C,"# 1x ("&amp;K521&amp;") "&amp;A521)+COUNTIF(萨满祭司卡组!A:C,"# 1x ("&amp;K521&amp;") "&amp;A521)+COUNTIF(术士卡组!A:C,"# 1x ("&amp;K521&amp;") "&amp;A521)+COUNTIF(战士卡组!A:C,"# 1x ("&amp;K521&amp;") "&amp;A521)=0,COUNTIF(单卡排行!A:J,A521&amp;"★")=0),"",1),2)</f>
        <v/>
      </c>
      <c r="E521" s="53" t="str">
        <f>IF(收藏进度!E521="","",收藏进度!E521)</f>
        <v>地精大战侏儒</v>
      </c>
      <c r="F521" s="53" t="str">
        <f>IF(收藏进度!F521="","",收藏进度!F521)</f>
        <v/>
      </c>
      <c r="G521" s="53" t="str">
        <f>IF(收藏进度!G521="","",收藏进度!G521)</f>
        <v>中立</v>
      </c>
      <c r="H521" s="53" t="str">
        <f>IF(收藏进度!H521="","",收藏进度!H521)</f>
        <v>史诗</v>
      </c>
      <c r="I521" s="53" t="str">
        <f>IF(收藏进度!I521="","",收藏进度!I521)</f>
        <v>随从</v>
      </c>
      <c r="J521" s="53" t="str">
        <f>IF(收藏进度!J521="","",收藏进度!J521)</f>
        <v>机械</v>
      </c>
      <c r="K521" s="53">
        <f>IF(收藏进度!K521="","",收藏进度!K521)</f>
        <v>5</v>
      </c>
      <c r="L521" s="53">
        <f>IF(收藏进度!L521="","",收藏进度!L521)</f>
        <v>1</v>
      </c>
      <c r="M521" s="53">
        <f>IF(收藏进度!M521="","",收藏进度!M521)</f>
        <v>5</v>
      </c>
      <c r="N521" s="54" t="str">
        <f>IF(收藏进度!N521="","",收藏进度!N521)</f>
        <v>每当一个友方机械死亡，便获得+2/+2。</v>
      </c>
    </row>
    <row r="522" spans="1:14" x14ac:dyDescent="0.15">
      <c r="A522" s="52" t="str">
        <f>IF(收藏进度!A522="","",收藏进度!A522)</f>
        <v>魔能机甲</v>
      </c>
      <c r="B522" s="52">
        <f>IF(收藏进度!B522="","",收藏进度!B522)</f>
        <v>0</v>
      </c>
      <c r="C522" s="52" t="str">
        <f t="shared" si="8"/>
        <v/>
      </c>
      <c r="D522" s="52" t="str">
        <f>IF(AND(COUNTIF(德鲁伊卡组!A:C,"# 2x ("&amp;K522&amp;") "&amp;A522)+COUNTIF(猎人卡组!A:C,"# 2x ("&amp;K522&amp;") "&amp;A522)+COUNTIF(法师卡组!A:C,"# 2x ("&amp;K522&amp;") "&amp;A522)+COUNTIF(圣骑士卡组!A:C,"# 2x ("&amp;K522&amp;") "&amp;A522)+COUNTIF(牧师卡组!A:C,"# 2x ("&amp;K522&amp;") "&amp;A522)+COUNTIF(潜行者卡组!A:C,"# 2x ("&amp;K522&amp;") "&amp;A522)+COUNTIF(萨满祭司卡组!A:C,"# 2x ("&amp;K522&amp;") "&amp;A522)+COUNTIF(术士卡组!A:C,"# 2x ("&amp;K522&amp;") "&amp;A522)+COUNTIF(战士卡组!A:C,"# 2x ("&amp;K522&amp;") "&amp;A522)=0,COUNTIF(单卡排行!A:J,A522)=0),IF(AND(COUNTIF(德鲁伊卡组!A:C,"# 1x ("&amp;K522&amp;") "&amp;A522)+COUNTIF(猎人卡组!A:C,"# 1x ("&amp;K522&amp;") "&amp;A522)+COUNTIF(法师卡组!A:C,"# 1x ("&amp;K522&amp;") "&amp;A522)+COUNTIF(圣骑士卡组!A:C,"# 1x ("&amp;K522&amp;") "&amp;A522)+COUNTIF(牧师卡组!A:C,"# 1x ("&amp;K522&amp;") "&amp;A522)+COUNTIF(潜行者卡组!A:C,"# 1x ("&amp;K522&amp;") "&amp;A522)+COUNTIF(萨满祭司卡组!A:C,"# 1x ("&amp;K522&amp;") "&amp;A522)+COUNTIF(术士卡组!A:C,"# 1x ("&amp;K522&amp;") "&amp;A522)+COUNTIF(战士卡组!A:C,"# 1x ("&amp;K522&amp;") "&amp;A522)=0,COUNTIF(单卡排行!A:J,A522&amp;"★")=0),"",1),2)</f>
        <v/>
      </c>
      <c r="E522" s="53" t="str">
        <f>IF(收藏进度!E522="","",收藏进度!E522)</f>
        <v>地精大战侏儒</v>
      </c>
      <c r="F522" s="53" t="str">
        <f>IF(收藏进度!F522="","",收藏进度!F522)</f>
        <v/>
      </c>
      <c r="G522" s="53" t="str">
        <f>IF(收藏进度!G522="","",收藏进度!G522)</f>
        <v>中立</v>
      </c>
      <c r="H522" s="53" t="str">
        <f>IF(收藏进度!H522="","",收藏进度!H522)</f>
        <v>史诗</v>
      </c>
      <c r="I522" s="53" t="str">
        <f>IF(收藏进度!I522="","",收藏进度!I522)</f>
        <v>随从</v>
      </c>
      <c r="J522" s="53" t="str">
        <f>IF(收藏进度!J522="","",收藏进度!J522)</f>
        <v>机械</v>
      </c>
      <c r="K522" s="53">
        <f>IF(收藏进度!K522="","",收藏进度!K522)</f>
        <v>5</v>
      </c>
      <c r="L522" s="53">
        <f>IF(收藏进度!L522="","",收藏进度!L522)</f>
        <v>8</v>
      </c>
      <c r="M522" s="53">
        <f>IF(收藏进度!M522="","",收藏进度!M522)</f>
        <v>8</v>
      </c>
      <c r="N522" s="54" t="str">
        <f>IF(收藏进度!N522="","",收藏进度!N522)</f>
        <v>每当你的对手使用一张卡牌时，便移除你的牌库顶的三张牌。</v>
      </c>
    </row>
    <row r="523" spans="1:14" x14ac:dyDescent="0.15">
      <c r="A523" s="52" t="str">
        <f>IF(收藏进度!A523="","",收藏进度!A523)</f>
        <v>布林顿3000型</v>
      </c>
      <c r="B523" s="52">
        <f>IF(收藏进度!B523="","",收藏进度!B523)</f>
        <v>0</v>
      </c>
      <c r="C523" s="52" t="str">
        <f t="shared" si="8"/>
        <v/>
      </c>
      <c r="D523" s="52" t="str">
        <f>IF(AND(COUNTIF(德鲁伊卡组!A:C,"# 2x ("&amp;K523&amp;") "&amp;A523)+COUNTIF(猎人卡组!A:C,"# 2x ("&amp;K523&amp;") "&amp;A523)+COUNTIF(法师卡组!A:C,"# 2x ("&amp;K523&amp;") "&amp;A523)+COUNTIF(圣骑士卡组!A:C,"# 2x ("&amp;K523&amp;") "&amp;A523)+COUNTIF(牧师卡组!A:C,"# 2x ("&amp;K523&amp;") "&amp;A523)+COUNTIF(潜行者卡组!A:C,"# 2x ("&amp;K523&amp;") "&amp;A523)+COUNTIF(萨满祭司卡组!A:C,"# 2x ("&amp;K523&amp;") "&amp;A523)+COUNTIF(术士卡组!A:C,"# 2x ("&amp;K523&amp;") "&amp;A523)+COUNTIF(战士卡组!A:C,"# 2x ("&amp;K523&amp;") "&amp;A523)=0,COUNTIF(单卡排行!A:J,A523)=0),IF(AND(COUNTIF(德鲁伊卡组!A:C,"# 1x ("&amp;K523&amp;") "&amp;A523)+COUNTIF(猎人卡组!A:C,"# 1x ("&amp;K523&amp;") "&amp;A523)+COUNTIF(法师卡组!A:C,"# 1x ("&amp;K523&amp;") "&amp;A523)+COUNTIF(圣骑士卡组!A:C,"# 1x ("&amp;K523&amp;") "&amp;A523)+COUNTIF(牧师卡组!A:C,"# 1x ("&amp;K523&amp;") "&amp;A523)+COUNTIF(潜行者卡组!A:C,"# 1x ("&amp;K523&amp;") "&amp;A523)+COUNTIF(萨满祭司卡组!A:C,"# 1x ("&amp;K523&amp;") "&amp;A523)+COUNTIF(术士卡组!A:C,"# 1x ("&amp;K523&amp;") "&amp;A523)+COUNTIF(战士卡组!A:C,"# 1x ("&amp;K523&amp;") "&amp;A523)=0,COUNTIF(单卡排行!A:J,A523&amp;"★")=0),"",1),2)</f>
        <v/>
      </c>
      <c r="E523" s="53" t="str">
        <f>IF(收藏进度!E523="","",收藏进度!E523)</f>
        <v>地精大战侏儒</v>
      </c>
      <c r="F523" s="53" t="str">
        <f>IF(收藏进度!F523="","",收藏进度!F523)</f>
        <v/>
      </c>
      <c r="G523" s="53" t="str">
        <f>IF(收藏进度!G523="","",收藏进度!G523)</f>
        <v>中立</v>
      </c>
      <c r="H523" s="53" t="str">
        <f>IF(收藏进度!H523="","",收藏进度!H523)</f>
        <v>传说</v>
      </c>
      <c r="I523" s="53" t="str">
        <f>IF(收藏进度!I523="","",收藏进度!I523)</f>
        <v>随从</v>
      </c>
      <c r="J523" s="53" t="str">
        <f>IF(收藏进度!J523="","",收藏进度!J523)</f>
        <v>机械</v>
      </c>
      <c r="K523" s="53">
        <f>IF(收藏进度!K523="","",收藏进度!K523)</f>
        <v>5</v>
      </c>
      <c r="L523" s="53">
        <f>IF(收藏进度!L523="","",收藏进度!L523)</f>
        <v>3</v>
      </c>
      <c r="M523" s="53">
        <f>IF(收藏进度!M523="","",收藏进度!M523)</f>
        <v>4</v>
      </c>
      <c r="N523" s="54" t="str">
        <f>IF(收藏进度!N523="","",收藏进度!N523)</f>
        <v>战吼：为每个玩家装备一把武器。</v>
      </c>
    </row>
    <row r="524" spans="1:14" x14ac:dyDescent="0.15">
      <c r="A524" s="52" t="str">
        <f>IF(收藏进度!A524="","",收藏进度!A524)</f>
        <v>赫米特·奈辛瓦里</v>
      </c>
      <c r="B524" s="52">
        <f>IF(收藏进度!B524="","",收藏进度!B524)</f>
        <v>0</v>
      </c>
      <c r="C524" s="52" t="str">
        <f t="shared" si="8"/>
        <v/>
      </c>
      <c r="D524" s="52" t="str">
        <f>IF(AND(COUNTIF(德鲁伊卡组!A:C,"# 2x ("&amp;K524&amp;") "&amp;A524)+COUNTIF(猎人卡组!A:C,"# 2x ("&amp;K524&amp;") "&amp;A524)+COUNTIF(法师卡组!A:C,"# 2x ("&amp;K524&amp;") "&amp;A524)+COUNTIF(圣骑士卡组!A:C,"# 2x ("&amp;K524&amp;") "&amp;A524)+COUNTIF(牧师卡组!A:C,"# 2x ("&amp;K524&amp;") "&amp;A524)+COUNTIF(潜行者卡组!A:C,"# 2x ("&amp;K524&amp;") "&amp;A524)+COUNTIF(萨满祭司卡组!A:C,"# 2x ("&amp;K524&amp;") "&amp;A524)+COUNTIF(术士卡组!A:C,"# 2x ("&amp;K524&amp;") "&amp;A524)+COUNTIF(战士卡组!A:C,"# 2x ("&amp;K524&amp;") "&amp;A524)=0,COUNTIF(单卡排行!A:J,A524)=0),IF(AND(COUNTIF(德鲁伊卡组!A:C,"# 1x ("&amp;K524&amp;") "&amp;A524)+COUNTIF(猎人卡组!A:C,"# 1x ("&amp;K524&amp;") "&amp;A524)+COUNTIF(法师卡组!A:C,"# 1x ("&amp;K524&amp;") "&amp;A524)+COUNTIF(圣骑士卡组!A:C,"# 1x ("&amp;K524&amp;") "&amp;A524)+COUNTIF(牧师卡组!A:C,"# 1x ("&amp;K524&amp;") "&amp;A524)+COUNTIF(潜行者卡组!A:C,"# 1x ("&amp;K524&amp;") "&amp;A524)+COUNTIF(萨满祭司卡组!A:C,"# 1x ("&amp;K524&amp;") "&amp;A524)+COUNTIF(术士卡组!A:C,"# 1x ("&amp;K524&amp;") "&amp;A524)+COUNTIF(战士卡组!A:C,"# 1x ("&amp;K524&amp;") "&amp;A524)=0,COUNTIF(单卡排行!A:J,A524&amp;"★")=0),"",1),2)</f>
        <v/>
      </c>
      <c r="E524" s="53" t="str">
        <f>IF(收藏进度!E524="","",收藏进度!E524)</f>
        <v>地精大战侏儒</v>
      </c>
      <c r="F524" s="53" t="str">
        <f>IF(收藏进度!F524="","",收藏进度!F524)</f>
        <v/>
      </c>
      <c r="G524" s="53" t="str">
        <f>IF(收藏进度!G524="","",收藏进度!G524)</f>
        <v>中立</v>
      </c>
      <c r="H524" s="53" t="str">
        <f>IF(收藏进度!H524="","",收藏进度!H524)</f>
        <v>传说</v>
      </c>
      <c r="I524" s="53" t="str">
        <f>IF(收藏进度!I524="","",收藏进度!I524)</f>
        <v>随从</v>
      </c>
      <c r="J524" s="53" t="str">
        <f>IF(收藏进度!J524="","",收藏进度!J524)</f>
        <v/>
      </c>
      <c r="K524" s="53">
        <f>IF(收藏进度!K524="","",收藏进度!K524)</f>
        <v>5</v>
      </c>
      <c r="L524" s="53">
        <f>IF(收藏进度!L524="","",收藏进度!L524)</f>
        <v>6</v>
      </c>
      <c r="M524" s="53">
        <f>IF(收藏进度!M524="","",收藏进度!M524)</f>
        <v>3</v>
      </c>
      <c r="N524" s="54" t="str">
        <f>IF(收藏进度!N524="","",收藏进度!N524)</f>
        <v>战吼：
消灭一只野兽。</v>
      </c>
    </row>
    <row r="525" spans="1:14" x14ac:dyDescent="0.15">
      <c r="A525" s="52" t="str">
        <f>IF(收藏进度!A525="","",收藏进度!A525)</f>
        <v>米米尔隆的头部</v>
      </c>
      <c r="B525" s="52">
        <f>IF(收藏进度!B525="","",收藏进度!B525)</f>
        <v>0</v>
      </c>
      <c r="C525" s="52" t="str">
        <f t="shared" si="8"/>
        <v/>
      </c>
      <c r="D525" s="52" t="str">
        <f>IF(AND(COUNTIF(德鲁伊卡组!A:C,"# 2x ("&amp;K525&amp;") "&amp;A525)+COUNTIF(猎人卡组!A:C,"# 2x ("&amp;K525&amp;") "&amp;A525)+COUNTIF(法师卡组!A:C,"# 2x ("&amp;K525&amp;") "&amp;A525)+COUNTIF(圣骑士卡组!A:C,"# 2x ("&amp;K525&amp;") "&amp;A525)+COUNTIF(牧师卡组!A:C,"# 2x ("&amp;K525&amp;") "&amp;A525)+COUNTIF(潜行者卡组!A:C,"# 2x ("&amp;K525&amp;") "&amp;A525)+COUNTIF(萨满祭司卡组!A:C,"# 2x ("&amp;K525&amp;") "&amp;A525)+COUNTIF(术士卡组!A:C,"# 2x ("&amp;K525&amp;") "&amp;A525)+COUNTIF(战士卡组!A:C,"# 2x ("&amp;K525&amp;") "&amp;A525)=0,COUNTIF(单卡排行!A:J,A525)=0),IF(AND(COUNTIF(德鲁伊卡组!A:C,"# 1x ("&amp;K525&amp;") "&amp;A525)+COUNTIF(猎人卡组!A:C,"# 1x ("&amp;K525&amp;") "&amp;A525)+COUNTIF(法师卡组!A:C,"# 1x ("&amp;K525&amp;") "&amp;A525)+COUNTIF(圣骑士卡组!A:C,"# 1x ("&amp;K525&amp;") "&amp;A525)+COUNTIF(牧师卡组!A:C,"# 1x ("&amp;K525&amp;") "&amp;A525)+COUNTIF(潜行者卡组!A:C,"# 1x ("&amp;K525&amp;") "&amp;A525)+COUNTIF(萨满祭司卡组!A:C,"# 1x ("&amp;K525&amp;") "&amp;A525)+COUNTIF(术士卡组!A:C,"# 1x ("&amp;K525&amp;") "&amp;A525)+COUNTIF(战士卡组!A:C,"# 1x ("&amp;K525&amp;") "&amp;A525)=0,COUNTIF(单卡排行!A:J,A525&amp;"★")=0),"",1),2)</f>
        <v/>
      </c>
      <c r="E525" s="53" t="str">
        <f>IF(收藏进度!E525="","",收藏进度!E525)</f>
        <v>地精大战侏儒</v>
      </c>
      <c r="F525" s="53" t="str">
        <f>IF(收藏进度!F525="","",收藏进度!F525)</f>
        <v/>
      </c>
      <c r="G525" s="53" t="str">
        <f>IF(收藏进度!G525="","",收藏进度!G525)</f>
        <v>中立</v>
      </c>
      <c r="H525" s="53" t="str">
        <f>IF(收藏进度!H525="","",收藏进度!H525)</f>
        <v>传说</v>
      </c>
      <c r="I525" s="53" t="str">
        <f>IF(收藏进度!I525="","",收藏进度!I525)</f>
        <v>随从</v>
      </c>
      <c r="J525" s="53" t="str">
        <f>IF(收藏进度!J525="","",收藏进度!J525)</f>
        <v>机械</v>
      </c>
      <c r="K525" s="53">
        <f>IF(收藏进度!K525="","",收藏进度!K525)</f>
        <v>5</v>
      </c>
      <c r="L525" s="53">
        <f>IF(收藏进度!L525="","",收藏进度!L525)</f>
        <v>4</v>
      </c>
      <c r="M525" s="53">
        <f>IF(收藏进度!M525="","",收藏进度!M525)</f>
        <v>5</v>
      </c>
      <c r="N525" s="54" t="str">
        <f>IF(收藏进度!N525="","",收藏进度!N525)</f>
        <v>在你的回合开始时，如果你控制至少三个机械，则消灭这些机械，并将其组合成V-07-TR-0N。</v>
      </c>
    </row>
    <row r="526" spans="1:14" x14ac:dyDescent="0.15">
      <c r="A526" s="52" t="str">
        <f>IF(收藏进度!A526="","",收藏进度!A526)</f>
        <v>载人飞天魔像</v>
      </c>
      <c r="B526" s="52">
        <f>IF(收藏进度!B526="","",收藏进度!B526)</f>
        <v>0</v>
      </c>
      <c r="C526" s="52" t="str">
        <f t="shared" si="8"/>
        <v/>
      </c>
      <c r="D526" s="52" t="str">
        <f>IF(AND(COUNTIF(德鲁伊卡组!A:C,"# 2x ("&amp;K526&amp;") "&amp;A526)+COUNTIF(猎人卡组!A:C,"# 2x ("&amp;K526&amp;") "&amp;A526)+COUNTIF(法师卡组!A:C,"# 2x ("&amp;K526&amp;") "&amp;A526)+COUNTIF(圣骑士卡组!A:C,"# 2x ("&amp;K526&amp;") "&amp;A526)+COUNTIF(牧师卡组!A:C,"# 2x ("&amp;K526&amp;") "&amp;A526)+COUNTIF(潜行者卡组!A:C,"# 2x ("&amp;K526&amp;") "&amp;A526)+COUNTIF(萨满祭司卡组!A:C,"# 2x ("&amp;K526&amp;") "&amp;A526)+COUNTIF(术士卡组!A:C,"# 2x ("&amp;K526&amp;") "&amp;A526)+COUNTIF(战士卡组!A:C,"# 2x ("&amp;K526&amp;") "&amp;A526)=0,COUNTIF(单卡排行!A:J,A526)=0),IF(AND(COUNTIF(德鲁伊卡组!A:C,"# 1x ("&amp;K526&amp;") "&amp;A526)+COUNTIF(猎人卡组!A:C,"# 1x ("&amp;K526&amp;") "&amp;A526)+COUNTIF(法师卡组!A:C,"# 1x ("&amp;K526&amp;") "&amp;A526)+COUNTIF(圣骑士卡组!A:C,"# 1x ("&amp;K526&amp;") "&amp;A526)+COUNTIF(牧师卡组!A:C,"# 1x ("&amp;K526&amp;") "&amp;A526)+COUNTIF(潜行者卡组!A:C,"# 1x ("&amp;K526&amp;") "&amp;A526)+COUNTIF(萨满祭司卡组!A:C,"# 1x ("&amp;K526&amp;") "&amp;A526)+COUNTIF(术士卡组!A:C,"# 1x ("&amp;K526&amp;") "&amp;A526)+COUNTIF(战士卡组!A:C,"# 1x ("&amp;K526&amp;") "&amp;A526)=0,COUNTIF(单卡排行!A:J,A526&amp;"★")=0),"",1),2)</f>
        <v/>
      </c>
      <c r="E526" s="53" t="str">
        <f>IF(收藏进度!E526="","",收藏进度!E526)</f>
        <v>地精大战侏儒</v>
      </c>
      <c r="F526" s="53" t="str">
        <f>IF(收藏进度!F526="","",收藏进度!F526)</f>
        <v/>
      </c>
      <c r="G526" s="53" t="str">
        <f>IF(收藏进度!G526="","",收藏进度!G526)</f>
        <v>中立</v>
      </c>
      <c r="H526" s="53" t="str">
        <f>IF(收藏进度!H526="","",收藏进度!H526)</f>
        <v>史诗</v>
      </c>
      <c r="I526" s="53" t="str">
        <f>IF(收藏进度!I526="","",收藏进度!I526)</f>
        <v>随从</v>
      </c>
      <c r="J526" s="53" t="str">
        <f>IF(收藏进度!J526="","",收藏进度!J526)</f>
        <v>机械</v>
      </c>
      <c r="K526" s="53">
        <f>IF(收藏进度!K526="","",收藏进度!K526)</f>
        <v>6</v>
      </c>
      <c r="L526" s="53">
        <f>IF(收藏进度!L526="","",收藏进度!L526)</f>
        <v>6</v>
      </c>
      <c r="M526" s="53">
        <f>IF(收藏进度!M526="","",收藏进度!M526)</f>
        <v>4</v>
      </c>
      <c r="N526" s="54" t="str">
        <f>IF(收藏进度!N526="","",收藏进度!N526)</f>
        <v>亡语：随机召唤一个法力值消耗为（4）点的随从。</v>
      </c>
    </row>
    <row r="527" spans="1:14" x14ac:dyDescent="0.15">
      <c r="A527" s="52" t="str">
        <f>IF(收藏进度!A527="","",收藏进度!A527)</f>
        <v>加兹鲁维</v>
      </c>
      <c r="B527" s="52">
        <f>IF(收藏进度!B527="","",收藏进度!B527)</f>
        <v>0</v>
      </c>
      <c r="C527" s="52" t="str">
        <f t="shared" si="8"/>
        <v/>
      </c>
      <c r="D527" s="52" t="str">
        <f>IF(AND(COUNTIF(德鲁伊卡组!A:C,"# 2x ("&amp;K527&amp;") "&amp;A527)+COUNTIF(猎人卡组!A:C,"# 2x ("&amp;K527&amp;") "&amp;A527)+COUNTIF(法师卡组!A:C,"# 2x ("&amp;K527&amp;") "&amp;A527)+COUNTIF(圣骑士卡组!A:C,"# 2x ("&amp;K527&amp;") "&amp;A527)+COUNTIF(牧师卡组!A:C,"# 2x ("&amp;K527&amp;") "&amp;A527)+COUNTIF(潜行者卡组!A:C,"# 2x ("&amp;K527&amp;") "&amp;A527)+COUNTIF(萨满祭司卡组!A:C,"# 2x ("&amp;K527&amp;") "&amp;A527)+COUNTIF(术士卡组!A:C,"# 2x ("&amp;K527&amp;") "&amp;A527)+COUNTIF(战士卡组!A:C,"# 2x ("&amp;K527&amp;") "&amp;A527)=0,COUNTIF(单卡排行!A:J,A527)=0),IF(AND(COUNTIF(德鲁伊卡组!A:C,"# 1x ("&amp;K527&amp;") "&amp;A527)+COUNTIF(猎人卡组!A:C,"# 1x ("&amp;K527&amp;") "&amp;A527)+COUNTIF(法师卡组!A:C,"# 1x ("&amp;K527&amp;") "&amp;A527)+COUNTIF(圣骑士卡组!A:C,"# 1x ("&amp;K527&amp;") "&amp;A527)+COUNTIF(牧师卡组!A:C,"# 1x ("&amp;K527&amp;") "&amp;A527)+COUNTIF(潜行者卡组!A:C,"# 1x ("&amp;K527&amp;") "&amp;A527)+COUNTIF(萨满祭司卡组!A:C,"# 1x ("&amp;K527&amp;") "&amp;A527)+COUNTIF(术士卡组!A:C,"# 1x ("&amp;K527&amp;") "&amp;A527)+COUNTIF(战士卡组!A:C,"# 1x ("&amp;K527&amp;") "&amp;A527)=0,COUNTIF(单卡排行!A:J,A527&amp;"★")=0),"",1),2)</f>
        <v/>
      </c>
      <c r="E527" s="53" t="str">
        <f>IF(收藏进度!E527="","",收藏进度!E527)</f>
        <v>地精大战侏儒</v>
      </c>
      <c r="F527" s="53" t="str">
        <f>IF(收藏进度!F527="","",收藏进度!F527)</f>
        <v/>
      </c>
      <c r="G527" s="53" t="str">
        <f>IF(收藏进度!G527="","",收藏进度!G527)</f>
        <v>中立</v>
      </c>
      <c r="H527" s="53" t="str">
        <f>IF(收藏进度!H527="","",收藏进度!H527)</f>
        <v>传说</v>
      </c>
      <c r="I527" s="53" t="str">
        <f>IF(收藏进度!I527="","",收藏进度!I527)</f>
        <v>随从</v>
      </c>
      <c r="J527" s="53" t="str">
        <f>IF(收藏进度!J527="","",收藏进度!J527)</f>
        <v/>
      </c>
      <c r="K527" s="53">
        <f>IF(收藏进度!K527="","",收藏进度!K527)</f>
        <v>6</v>
      </c>
      <c r="L527" s="53">
        <f>IF(收藏进度!L527="","",收藏进度!L527)</f>
        <v>3</v>
      </c>
      <c r="M527" s="53">
        <f>IF(收藏进度!M527="","",收藏进度!M527)</f>
        <v>6</v>
      </c>
      <c r="N527" s="54" t="str">
        <f>IF(收藏进度!N527="","",收藏进度!N527)</f>
        <v>每当你施放一个法力值消耗为（1）的法术，随机将一张机械牌置入你的手牌。</v>
      </c>
    </row>
    <row r="528" spans="1:14" x14ac:dyDescent="0.15">
      <c r="A528" s="52" t="str">
        <f>IF(收藏进度!A528="","",收藏进度!A528)</f>
        <v>食人魔勇士穆戈尔</v>
      </c>
      <c r="B528" s="52">
        <f>IF(收藏进度!B528="","",收藏进度!B528)</f>
        <v>0</v>
      </c>
      <c r="C528" s="52" t="str">
        <f t="shared" si="8"/>
        <v/>
      </c>
      <c r="D528" s="52" t="str">
        <f>IF(AND(COUNTIF(德鲁伊卡组!A:C,"# 2x ("&amp;K528&amp;") "&amp;A528)+COUNTIF(猎人卡组!A:C,"# 2x ("&amp;K528&amp;") "&amp;A528)+COUNTIF(法师卡组!A:C,"# 2x ("&amp;K528&amp;") "&amp;A528)+COUNTIF(圣骑士卡组!A:C,"# 2x ("&amp;K528&amp;") "&amp;A528)+COUNTIF(牧师卡组!A:C,"# 2x ("&amp;K528&amp;") "&amp;A528)+COUNTIF(潜行者卡组!A:C,"# 2x ("&amp;K528&amp;") "&amp;A528)+COUNTIF(萨满祭司卡组!A:C,"# 2x ("&amp;K528&amp;") "&amp;A528)+COUNTIF(术士卡组!A:C,"# 2x ("&amp;K528&amp;") "&amp;A528)+COUNTIF(战士卡组!A:C,"# 2x ("&amp;K528&amp;") "&amp;A528)=0,COUNTIF(单卡排行!A:J,A528)=0),IF(AND(COUNTIF(德鲁伊卡组!A:C,"# 1x ("&amp;K528&amp;") "&amp;A528)+COUNTIF(猎人卡组!A:C,"# 1x ("&amp;K528&amp;") "&amp;A528)+COUNTIF(法师卡组!A:C,"# 1x ("&amp;K528&amp;") "&amp;A528)+COUNTIF(圣骑士卡组!A:C,"# 1x ("&amp;K528&amp;") "&amp;A528)+COUNTIF(牧师卡组!A:C,"# 1x ("&amp;K528&amp;") "&amp;A528)+COUNTIF(潜行者卡组!A:C,"# 1x ("&amp;K528&amp;") "&amp;A528)+COUNTIF(萨满祭司卡组!A:C,"# 1x ("&amp;K528&amp;") "&amp;A528)+COUNTIF(术士卡组!A:C,"# 1x ("&amp;K528&amp;") "&amp;A528)+COUNTIF(战士卡组!A:C,"# 1x ("&amp;K528&amp;") "&amp;A528)=0,COUNTIF(单卡排行!A:J,A528&amp;"★")=0),"",1),2)</f>
        <v/>
      </c>
      <c r="E528" s="53" t="str">
        <f>IF(收藏进度!E528="","",收藏进度!E528)</f>
        <v>地精大战侏儒</v>
      </c>
      <c r="F528" s="53" t="str">
        <f>IF(收藏进度!F528="","",收藏进度!F528)</f>
        <v/>
      </c>
      <c r="G528" s="53" t="str">
        <f>IF(收藏进度!G528="","",收藏进度!G528)</f>
        <v>中立</v>
      </c>
      <c r="H528" s="53" t="str">
        <f>IF(收藏进度!H528="","",收藏进度!H528)</f>
        <v>传说</v>
      </c>
      <c r="I528" s="53" t="str">
        <f>IF(收藏进度!I528="","",收藏进度!I528)</f>
        <v>随从</v>
      </c>
      <c r="J528" s="53" t="str">
        <f>IF(收藏进度!J528="","",收藏进度!J528)</f>
        <v/>
      </c>
      <c r="K528" s="53">
        <f>IF(收藏进度!K528="","",收藏进度!K528)</f>
        <v>6</v>
      </c>
      <c r="L528" s="53">
        <f>IF(收藏进度!L528="","",收藏进度!L528)</f>
        <v>7</v>
      </c>
      <c r="M528" s="53">
        <f>IF(收藏进度!M528="","",收藏进度!M528)</f>
        <v>6</v>
      </c>
      <c r="N528" s="54" t="str">
        <f>IF(收藏进度!N528="","",收藏进度!N528)</f>
        <v>所有随从有50%几率攻击错误的敌人。</v>
      </c>
    </row>
    <row r="529" spans="1:14" x14ac:dyDescent="0.15">
      <c r="A529" s="52" t="str">
        <f>IF(收藏进度!A529="","",收藏进度!A529)</f>
        <v>托什雷</v>
      </c>
      <c r="B529" s="52">
        <f>IF(收藏进度!B529="","",收藏进度!B529)</f>
        <v>0</v>
      </c>
      <c r="C529" s="52" t="str">
        <f t="shared" si="8"/>
        <v/>
      </c>
      <c r="D529" s="52" t="str">
        <f>IF(AND(COUNTIF(德鲁伊卡组!A:C,"# 2x ("&amp;K529&amp;") "&amp;A529)+COUNTIF(猎人卡组!A:C,"# 2x ("&amp;K529&amp;") "&amp;A529)+COUNTIF(法师卡组!A:C,"# 2x ("&amp;K529&amp;") "&amp;A529)+COUNTIF(圣骑士卡组!A:C,"# 2x ("&amp;K529&amp;") "&amp;A529)+COUNTIF(牧师卡组!A:C,"# 2x ("&amp;K529&amp;") "&amp;A529)+COUNTIF(潜行者卡组!A:C,"# 2x ("&amp;K529&amp;") "&amp;A529)+COUNTIF(萨满祭司卡组!A:C,"# 2x ("&amp;K529&amp;") "&amp;A529)+COUNTIF(术士卡组!A:C,"# 2x ("&amp;K529&amp;") "&amp;A529)+COUNTIF(战士卡组!A:C,"# 2x ("&amp;K529&amp;") "&amp;A529)=0,COUNTIF(单卡排行!A:J,A529)=0),IF(AND(COUNTIF(德鲁伊卡组!A:C,"# 1x ("&amp;K529&amp;") "&amp;A529)+COUNTIF(猎人卡组!A:C,"# 1x ("&amp;K529&amp;") "&amp;A529)+COUNTIF(法师卡组!A:C,"# 1x ("&amp;K529&amp;") "&amp;A529)+COUNTIF(圣骑士卡组!A:C,"# 1x ("&amp;K529&amp;") "&amp;A529)+COUNTIF(牧师卡组!A:C,"# 1x ("&amp;K529&amp;") "&amp;A529)+COUNTIF(潜行者卡组!A:C,"# 1x ("&amp;K529&amp;") "&amp;A529)+COUNTIF(萨满祭司卡组!A:C,"# 1x ("&amp;K529&amp;") "&amp;A529)+COUNTIF(术士卡组!A:C,"# 1x ("&amp;K529&amp;") "&amp;A529)+COUNTIF(战士卡组!A:C,"# 1x ("&amp;K529&amp;") "&amp;A529)=0,COUNTIF(单卡排行!A:J,A529&amp;"★")=0),"",1),2)</f>
        <v/>
      </c>
      <c r="E529" s="53" t="str">
        <f>IF(收藏进度!E529="","",收藏进度!E529)</f>
        <v>地精大战侏儒</v>
      </c>
      <c r="F529" s="53" t="str">
        <f>IF(收藏进度!F529="","",收藏进度!F529)</f>
        <v/>
      </c>
      <c r="G529" s="53" t="str">
        <f>IF(收藏进度!G529="","",收藏进度!G529)</f>
        <v>中立</v>
      </c>
      <c r="H529" s="53" t="str">
        <f>IF(收藏进度!H529="","",收藏进度!H529)</f>
        <v>传说</v>
      </c>
      <c r="I529" s="53" t="str">
        <f>IF(收藏进度!I529="","",收藏进度!I529)</f>
        <v>随从</v>
      </c>
      <c r="J529" s="53" t="str">
        <f>IF(收藏进度!J529="","",收藏进度!J529)</f>
        <v/>
      </c>
      <c r="K529" s="53">
        <f>IF(收藏进度!K529="","",收藏进度!K529)</f>
        <v>6</v>
      </c>
      <c r="L529" s="53">
        <f>IF(收藏进度!L529="","",收藏进度!L529)</f>
        <v>5</v>
      </c>
      <c r="M529" s="53">
        <f>IF(收藏进度!M529="","",收藏进度!M529)</f>
        <v>7</v>
      </c>
      <c r="N529" s="54" t="str">
        <f>IF(收藏进度!N529="","",收藏进度!N529)</f>
        <v>战吼，亡语：
将一张零件牌置入你的手牌。</v>
      </c>
    </row>
    <row r="530" spans="1:14" x14ac:dyDescent="0.15">
      <c r="A530" s="52" t="str">
        <f>IF(收藏进度!A530="","",收藏进度!A530)</f>
        <v>颤地者特罗格佐尔</v>
      </c>
      <c r="B530" s="52">
        <f>IF(收藏进度!B530="","",收藏进度!B530)</f>
        <v>1</v>
      </c>
      <c r="C530" s="52" t="str">
        <f t="shared" si="8"/>
        <v/>
      </c>
      <c r="D530" s="52" t="str">
        <f>IF(AND(COUNTIF(德鲁伊卡组!A:C,"# 2x ("&amp;K530&amp;") "&amp;A530)+COUNTIF(猎人卡组!A:C,"# 2x ("&amp;K530&amp;") "&amp;A530)+COUNTIF(法师卡组!A:C,"# 2x ("&amp;K530&amp;") "&amp;A530)+COUNTIF(圣骑士卡组!A:C,"# 2x ("&amp;K530&amp;") "&amp;A530)+COUNTIF(牧师卡组!A:C,"# 2x ("&amp;K530&amp;") "&amp;A530)+COUNTIF(潜行者卡组!A:C,"# 2x ("&amp;K530&amp;") "&amp;A530)+COUNTIF(萨满祭司卡组!A:C,"# 2x ("&amp;K530&amp;") "&amp;A530)+COUNTIF(术士卡组!A:C,"# 2x ("&amp;K530&amp;") "&amp;A530)+COUNTIF(战士卡组!A:C,"# 2x ("&amp;K530&amp;") "&amp;A530)=0,COUNTIF(单卡排行!A:J,A530)=0),IF(AND(COUNTIF(德鲁伊卡组!A:C,"# 1x ("&amp;K530&amp;") "&amp;A530)+COUNTIF(猎人卡组!A:C,"# 1x ("&amp;K530&amp;") "&amp;A530)+COUNTIF(法师卡组!A:C,"# 1x ("&amp;K530&amp;") "&amp;A530)+COUNTIF(圣骑士卡组!A:C,"# 1x ("&amp;K530&amp;") "&amp;A530)+COUNTIF(牧师卡组!A:C,"# 1x ("&amp;K530&amp;") "&amp;A530)+COUNTIF(潜行者卡组!A:C,"# 1x ("&amp;K530&amp;") "&amp;A530)+COUNTIF(萨满祭司卡组!A:C,"# 1x ("&amp;K530&amp;") "&amp;A530)+COUNTIF(术士卡组!A:C,"# 1x ("&amp;K530&amp;") "&amp;A530)+COUNTIF(战士卡组!A:C,"# 1x ("&amp;K530&amp;") "&amp;A530)=0,COUNTIF(单卡排行!A:J,A530&amp;"★")=0),"",1),2)</f>
        <v/>
      </c>
      <c r="E530" s="53" t="str">
        <f>IF(收藏进度!E530="","",收藏进度!E530)</f>
        <v>地精大战侏儒</v>
      </c>
      <c r="F530" s="53" t="str">
        <f>IF(收藏进度!F530="","",收藏进度!F530)</f>
        <v/>
      </c>
      <c r="G530" s="53" t="str">
        <f>IF(收藏进度!G530="","",收藏进度!G530)</f>
        <v>中立</v>
      </c>
      <c r="H530" s="53" t="str">
        <f>IF(收藏进度!H530="","",收藏进度!H530)</f>
        <v>传说</v>
      </c>
      <c r="I530" s="53" t="str">
        <f>IF(收藏进度!I530="","",收藏进度!I530)</f>
        <v>随从</v>
      </c>
      <c r="J530" s="53" t="str">
        <f>IF(收藏进度!J530="","",收藏进度!J530)</f>
        <v/>
      </c>
      <c r="K530" s="53">
        <f>IF(收藏进度!K530="","",收藏进度!K530)</f>
        <v>7</v>
      </c>
      <c r="L530" s="53">
        <f>IF(收藏进度!L530="","",收藏进度!L530)</f>
        <v>6</v>
      </c>
      <c r="M530" s="53">
        <f>IF(收藏进度!M530="","",收藏进度!M530)</f>
        <v>6</v>
      </c>
      <c r="N530" s="54" t="str">
        <f>IF(收藏进度!N530="","",收藏进度!N530)</f>
        <v>每当你的对手施放一个法术，召唤一个石腭穴居人壮汉。</v>
      </c>
    </row>
    <row r="531" spans="1:14" x14ac:dyDescent="0.15">
      <c r="A531" s="52" t="str">
        <f>IF(收藏进度!A531="","",收藏进度!A531)</f>
        <v>砰砰博士</v>
      </c>
      <c r="B531" s="52">
        <f>IF(收藏进度!B531="","",收藏进度!B531)</f>
        <v>1</v>
      </c>
      <c r="C531" s="52" t="str">
        <f t="shared" si="8"/>
        <v/>
      </c>
      <c r="D531" s="52">
        <f>IF(AND(COUNTIF(德鲁伊卡组!A:C,"# 2x ("&amp;K531&amp;") "&amp;A531)+COUNTIF(猎人卡组!A:C,"# 2x ("&amp;K531&amp;") "&amp;A531)+COUNTIF(法师卡组!A:C,"# 2x ("&amp;K531&amp;") "&amp;A531)+COUNTIF(圣骑士卡组!A:C,"# 2x ("&amp;K531&amp;") "&amp;A531)+COUNTIF(牧师卡组!A:C,"# 2x ("&amp;K531&amp;") "&amp;A531)+COUNTIF(潜行者卡组!A:C,"# 2x ("&amp;K531&amp;") "&amp;A531)+COUNTIF(萨满祭司卡组!A:C,"# 2x ("&amp;K531&amp;") "&amp;A531)+COUNTIF(术士卡组!A:C,"# 2x ("&amp;K531&amp;") "&amp;A531)+COUNTIF(战士卡组!A:C,"# 2x ("&amp;K531&amp;") "&amp;A531)=0,COUNTIF(单卡排行!A:J,A531)=0),IF(AND(COUNTIF(德鲁伊卡组!A:C,"# 1x ("&amp;K531&amp;") "&amp;A531)+COUNTIF(猎人卡组!A:C,"# 1x ("&amp;K531&amp;") "&amp;A531)+COUNTIF(法师卡组!A:C,"# 1x ("&amp;K531&amp;") "&amp;A531)+COUNTIF(圣骑士卡组!A:C,"# 1x ("&amp;K531&amp;") "&amp;A531)+COUNTIF(牧师卡组!A:C,"# 1x ("&amp;K531&amp;") "&amp;A531)+COUNTIF(潜行者卡组!A:C,"# 1x ("&amp;K531&amp;") "&amp;A531)+COUNTIF(萨满祭司卡组!A:C,"# 1x ("&amp;K531&amp;") "&amp;A531)+COUNTIF(术士卡组!A:C,"# 1x ("&amp;K531&amp;") "&amp;A531)+COUNTIF(战士卡组!A:C,"# 1x ("&amp;K531&amp;") "&amp;A531)=0,COUNTIF(单卡排行!A:J,A531&amp;"★")=0),"",1),2)</f>
        <v>1</v>
      </c>
      <c r="E531" s="53" t="str">
        <f>IF(收藏进度!E531="","",收藏进度!E531)</f>
        <v>地精大战侏儒</v>
      </c>
      <c r="F531" s="53" t="str">
        <f>IF(收藏进度!F531="","",收藏进度!F531)</f>
        <v/>
      </c>
      <c r="G531" s="53" t="str">
        <f>IF(收藏进度!G531="","",收藏进度!G531)</f>
        <v>中立</v>
      </c>
      <c r="H531" s="53" t="str">
        <f>IF(收藏进度!H531="","",收藏进度!H531)</f>
        <v>传说</v>
      </c>
      <c r="I531" s="53" t="str">
        <f>IF(收藏进度!I531="","",收藏进度!I531)</f>
        <v>随从</v>
      </c>
      <c r="J531" s="53" t="str">
        <f>IF(收藏进度!J531="","",收藏进度!J531)</f>
        <v/>
      </c>
      <c r="K531" s="53">
        <f>IF(收藏进度!K531="","",收藏进度!K531)</f>
        <v>7</v>
      </c>
      <c r="L531" s="53">
        <f>IF(收藏进度!L531="","",收藏进度!L531)</f>
        <v>7</v>
      </c>
      <c r="M531" s="53">
        <f>IF(收藏进度!M531="","",收藏进度!M531)</f>
        <v>7</v>
      </c>
      <c r="N531" s="54" t="str">
        <f>IF(收藏进度!N531="","",收藏进度!N531)</f>
        <v>战吼：
召唤两个1/1的砰砰机器人。警告：该机器人随时可能爆炸。</v>
      </c>
    </row>
    <row r="532" spans="1:14" x14ac:dyDescent="0.15">
      <c r="A532" s="52" t="str">
        <f>IF(收藏进度!A532="","",收藏进度!A532)</f>
        <v>强袭坦克</v>
      </c>
      <c r="B532" s="52">
        <f>IF(收藏进度!B532="","",收藏进度!B532)</f>
        <v>2</v>
      </c>
      <c r="C532" s="52" t="str">
        <f t="shared" si="8"/>
        <v/>
      </c>
      <c r="D532" s="52" t="str">
        <f>IF(AND(COUNTIF(德鲁伊卡组!A:C,"# 2x ("&amp;K532&amp;") "&amp;A532)+COUNTIF(猎人卡组!A:C,"# 2x ("&amp;K532&amp;") "&amp;A532)+COUNTIF(法师卡组!A:C,"# 2x ("&amp;K532&amp;") "&amp;A532)+COUNTIF(圣骑士卡组!A:C,"# 2x ("&amp;K532&amp;") "&amp;A532)+COUNTIF(牧师卡组!A:C,"# 2x ("&amp;K532&amp;") "&amp;A532)+COUNTIF(潜行者卡组!A:C,"# 2x ("&amp;K532&amp;") "&amp;A532)+COUNTIF(萨满祭司卡组!A:C,"# 2x ("&amp;K532&amp;") "&amp;A532)+COUNTIF(术士卡组!A:C,"# 2x ("&amp;K532&amp;") "&amp;A532)+COUNTIF(战士卡组!A:C,"# 2x ("&amp;K532&amp;") "&amp;A532)=0,COUNTIF(单卡排行!A:J,A532)=0),IF(AND(COUNTIF(德鲁伊卡组!A:C,"# 1x ("&amp;K532&amp;") "&amp;A532)+COUNTIF(猎人卡组!A:C,"# 1x ("&amp;K532&amp;") "&amp;A532)+COUNTIF(法师卡组!A:C,"# 1x ("&amp;K532&amp;") "&amp;A532)+COUNTIF(圣骑士卡组!A:C,"# 1x ("&amp;K532&amp;") "&amp;A532)+COUNTIF(牧师卡组!A:C,"# 1x ("&amp;K532&amp;") "&amp;A532)+COUNTIF(潜行者卡组!A:C,"# 1x ("&amp;K532&amp;") "&amp;A532)+COUNTIF(萨满祭司卡组!A:C,"# 1x ("&amp;K532&amp;") "&amp;A532)+COUNTIF(术士卡组!A:C,"# 1x ("&amp;K532&amp;") "&amp;A532)+COUNTIF(战士卡组!A:C,"# 1x ("&amp;K532&amp;") "&amp;A532)=0,COUNTIF(单卡排行!A:J,A532&amp;"★")=0),"",1),2)</f>
        <v/>
      </c>
      <c r="E532" s="53" t="str">
        <f>IF(收藏进度!E532="","",收藏进度!E532)</f>
        <v>地精大战侏儒</v>
      </c>
      <c r="F532" s="53" t="str">
        <f>IF(收藏进度!F532="","",收藏进度!F532)</f>
        <v/>
      </c>
      <c r="G532" s="53" t="str">
        <f>IF(收藏进度!G532="","",收藏进度!G532)</f>
        <v>中立</v>
      </c>
      <c r="H532" s="53" t="str">
        <f>IF(收藏进度!H532="","",收藏进度!H532)</f>
        <v>普通</v>
      </c>
      <c r="I532" s="53" t="str">
        <f>IF(收藏进度!I532="","",收藏进度!I532)</f>
        <v>随从</v>
      </c>
      <c r="J532" s="53" t="str">
        <f>IF(收藏进度!J532="","",收藏进度!J532)</f>
        <v>机械</v>
      </c>
      <c r="K532" s="53">
        <f>IF(收藏进度!K532="","",收藏进度!K532)</f>
        <v>8</v>
      </c>
      <c r="L532" s="53">
        <f>IF(收藏进度!L532="","",收藏进度!L532)</f>
        <v>7</v>
      </c>
      <c r="M532" s="53">
        <f>IF(收藏进度!M532="","",收藏进度!M532)</f>
        <v>7</v>
      </c>
      <c r="N532" s="54" t="str">
        <f>IF(收藏进度!N532="","",收藏进度!N532)</f>
        <v>圣盾</v>
      </c>
    </row>
    <row r="533" spans="1:14" x14ac:dyDescent="0.15">
      <c r="A533" s="52" t="str">
        <f>IF(收藏进度!A533="","",收藏进度!A533)</f>
        <v>斯尼德的伐木机</v>
      </c>
      <c r="B533" s="52">
        <f>IF(收藏进度!B533="","",收藏进度!B533)</f>
        <v>0</v>
      </c>
      <c r="C533" s="52" t="str">
        <f t="shared" si="8"/>
        <v/>
      </c>
      <c r="D533" s="52" t="str">
        <f>IF(AND(COUNTIF(德鲁伊卡组!A:C,"# 2x ("&amp;K533&amp;") "&amp;A533)+COUNTIF(猎人卡组!A:C,"# 2x ("&amp;K533&amp;") "&amp;A533)+COUNTIF(法师卡组!A:C,"# 2x ("&amp;K533&amp;") "&amp;A533)+COUNTIF(圣骑士卡组!A:C,"# 2x ("&amp;K533&amp;") "&amp;A533)+COUNTIF(牧师卡组!A:C,"# 2x ("&amp;K533&amp;") "&amp;A533)+COUNTIF(潜行者卡组!A:C,"# 2x ("&amp;K533&amp;") "&amp;A533)+COUNTIF(萨满祭司卡组!A:C,"# 2x ("&amp;K533&amp;") "&amp;A533)+COUNTIF(术士卡组!A:C,"# 2x ("&amp;K533&amp;") "&amp;A533)+COUNTIF(战士卡组!A:C,"# 2x ("&amp;K533&amp;") "&amp;A533)=0,COUNTIF(单卡排行!A:J,A533)=0),IF(AND(COUNTIF(德鲁伊卡组!A:C,"# 1x ("&amp;K533&amp;") "&amp;A533)+COUNTIF(猎人卡组!A:C,"# 1x ("&amp;K533&amp;") "&amp;A533)+COUNTIF(法师卡组!A:C,"# 1x ("&amp;K533&amp;") "&amp;A533)+COUNTIF(圣骑士卡组!A:C,"# 1x ("&amp;K533&amp;") "&amp;A533)+COUNTIF(牧师卡组!A:C,"# 1x ("&amp;K533&amp;") "&amp;A533)+COUNTIF(潜行者卡组!A:C,"# 1x ("&amp;K533&amp;") "&amp;A533)+COUNTIF(萨满祭司卡组!A:C,"# 1x ("&amp;K533&amp;") "&amp;A533)+COUNTIF(术士卡组!A:C,"# 1x ("&amp;K533&amp;") "&amp;A533)+COUNTIF(战士卡组!A:C,"# 1x ("&amp;K533&amp;") "&amp;A533)=0,COUNTIF(单卡排行!A:J,A533&amp;"★")=0),"",1),2)</f>
        <v/>
      </c>
      <c r="E533" s="53" t="str">
        <f>IF(收藏进度!E533="","",收藏进度!E533)</f>
        <v>地精大战侏儒</v>
      </c>
      <c r="F533" s="53" t="str">
        <f>IF(收藏进度!F533="","",收藏进度!F533)</f>
        <v/>
      </c>
      <c r="G533" s="53" t="str">
        <f>IF(收藏进度!G533="","",收藏进度!G533)</f>
        <v>中立</v>
      </c>
      <c r="H533" s="53" t="str">
        <f>IF(收藏进度!H533="","",收藏进度!H533)</f>
        <v>传说</v>
      </c>
      <c r="I533" s="53" t="str">
        <f>IF(收藏进度!I533="","",收藏进度!I533)</f>
        <v>随从</v>
      </c>
      <c r="J533" s="53" t="str">
        <f>IF(收藏进度!J533="","",收藏进度!J533)</f>
        <v>机械</v>
      </c>
      <c r="K533" s="53">
        <f>IF(收藏进度!K533="","",收藏进度!K533)</f>
        <v>8</v>
      </c>
      <c r="L533" s="53">
        <f>IF(收藏进度!L533="","",收藏进度!L533)</f>
        <v>5</v>
      </c>
      <c r="M533" s="53">
        <f>IF(收藏进度!M533="","",收藏进度!M533)</f>
        <v>7</v>
      </c>
      <c r="N533" s="54" t="str">
        <f>IF(收藏进度!N533="","",收藏进度!N533)</f>
        <v>亡语：随机召唤一个传说随从。</v>
      </c>
    </row>
    <row r="534" spans="1:14" x14ac:dyDescent="0.15">
      <c r="A534" s="52" t="str">
        <f>IF(收藏进度!A534="","",收藏进度!A534)</f>
        <v>死神4000型</v>
      </c>
      <c r="B534" s="52">
        <f>IF(收藏进度!B534="","",收藏进度!B534)</f>
        <v>0</v>
      </c>
      <c r="C534" s="52" t="str">
        <f t="shared" si="8"/>
        <v/>
      </c>
      <c r="D534" s="52" t="str">
        <f>IF(AND(COUNTIF(德鲁伊卡组!A:C,"# 2x ("&amp;K534&amp;") "&amp;A534)+COUNTIF(猎人卡组!A:C,"# 2x ("&amp;K534&amp;") "&amp;A534)+COUNTIF(法师卡组!A:C,"# 2x ("&amp;K534&amp;") "&amp;A534)+COUNTIF(圣骑士卡组!A:C,"# 2x ("&amp;K534&amp;") "&amp;A534)+COUNTIF(牧师卡组!A:C,"# 2x ("&amp;K534&amp;") "&amp;A534)+COUNTIF(潜行者卡组!A:C,"# 2x ("&amp;K534&amp;") "&amp;A534)+COUNTIF(萨满祭司卡组!A:C,"# 2x ("&amp;K534&amp;") "&amp;A534)+COUNTIF(术士卡组!A:C,"# 2x ("&amp;K534&amp;") "&amp;A534)+COUNTIF(战士卡组!A:C,"# 2x ("&amp;K534&amp;") "&amp;A534)=0,COUNTIF(单卡排行!A:J,A534)=0),IF(AND(COUNTIF(德鲁伊卡组!A:C,"# 1x ("&amp;K534&amp;") "&amp;A534)+COUNTIF(猎人卡组!A:C,"# 1x ("&amp;K534&amp;") "&amp;A534)+COUNTIF(法师卡组!A:C,"# 1x ("&amp;K534&amp;") "&amp;A534)+COUNTIF(圣骑士卡组!A:C,"# 1x ("&amp;K534&amp;") "&amp;A534)+COUNTIF(牧师卡组!A:C,"# 1x ("&amp;K534&amp;") "&amp;A534)+COUNTIF(潜行者卡组!A:C,"# 1x ("&amp;K534&amp;") "&amp;A534)+COUNTIF(萨满祭司卡组!A:C,"# 1x ("&amp;K534&amp;") "&amp;A534)+COUNTIF(术士卡组!A:C,"# 1x ("&amp;K534&amp;") "&amp;A534)+COUNTIF(战士卡组!A:C,"# 1x ("&amp;K534&amp;") "&amp;A534)=0,COUNTIF(单卡排行!A:J,A534&amp;"★")=0),"",1),2)</f>
        <v/>
      </c>
      <c r="E534" s="53" t="str">
        <f>IF(收藏进度!E534="","",收藏进度!E534)</f>
        <v>地精大战侏儒</v>
      </c>
      <c r="F534" s="53" t="str">
        <f>IF(收藏进度!F534="","",收藏进度!F534)</f>
        <v/>
      </c>
      <c r="G534" s="53" t="str">
        <f>IF(收藏进度!G534="","",收藏进度!G534)</f>
        <v>中立</v>
      </c>
      <c r="H534" s="53" t="str">
        <f>IF(收藏进度!H534="","",收藏进度!H534)</f>
        <v>传说</v>
      </c>
      <c r="I534" s="53" t="str">
        <f>IF(收藏进度!I534="","",收藏进度!I534)</f>
        <v>随从</v>
      </c>
      <c r="J534" s="53" t="str">
        <f>IF(收藏进度!J534="","",收藏进度!J534)</f>
        <v>机械</v>
      </c>
      <c r="K534" s="53">
        <f>IF(收藏进度!K534="","",收藏进度!K534)</f>
        <v>8</v>
      </c>
      <c r="L534" s="53">
        <f>IF(收藏进度!L534="","",收藏进度!L534)</f>
        <v>6</v>
      </c>
      <c r="M534" s="53">
        <f>IF(收藏进度!M534="","",收藏进度!M534)</f>
        <v>9</v>
      </c>
      <c r="N534" s="54" t="str">
        <f>IF(收藏进度!N534="","",收藏进度!N534)</f>
        <v>同时对其攻击目标相邻的随从造成伤害。</v>
      </c>
    </row>
    <row r="535" spans="1:14" x14ac:dyDescent="0.15">
      <c r="A535" s="52" t="str">
        <f>IF(收藏进度!A535="","",收藏进度!A535)</f>
        <v>瑟玛普拉格</v>
      </c>
      <c r="B535" s="52">
        <f>IF(收藏进度!B535="","",收藏进度!B535)</f>
        <v>0</v>
      </c>
      <c r="C535" s="52" t="str">
        <f t="shared" si="8"/>
        <v/>
      </c>
      <c r="D535" s="52" t="str">
        <f>IF(AND(COUNTIF(德鲁伊卡组!A:C,"# 2x ("&amp;K535&amp;") "&amp;A535)+COUNTIF(猎人卡组!A:C,"# 2x ("&amp;K535&amp;") "&amp;A535)+COUNTIF(法师卡组!A:C,"# 2x ("&amp;K535&amp;") "&amp;A535)+COUNTIF(圣骑士卡组!A:C,"# 2x ("&amp;K535&amp;") "&amp;A535)+COUNTIF(牧师卡组!A:C,"# 2x ("&amp;K535&amp;") "&amp;A535)+COUNTIF(潜行者卡组!A:C,"# 2x ("&amp;K535&amp;") "&amp;A535)+COUNTIF(萨满祭司卡组!A:C,"# 2x ("&amp;K535&amp;") "&amp;A535)+COUNTIF(术士卡组!A:C,"# 2x ("&amp;K535&amp;") "&amp;A535)+COUNTIF(战士卡组!A:C,"# 2x ("&amp;K535&amp;") "&amp;A535)=0,COUNTIF(单卡排行!A:J,A535)=0),IF(AND(COUNTIF(德鲁伊卡组!A:C,"# 1x ("&amp;K535&amp;") "&amp;A535)+COUNTIF(猎人卡组!A:C,"# 1x ("&amp;K535&amp;") "&amp;A535)+COUNTIF(法师卡组!A:C,"# 1x ("&amp;K535&amp;") "&amp;A535)+COUNTIF(圣骑士卡组!A:C,"# 1x ("&amp;K535&amp;") "&amp;A535)+COUNTIF(牧师卡组!A:C,"# 1x ("&amp;K535&amp;") "&amp;A535)+COUNTIF(潜行者卡组!A:C,"# 1x ("&amp;K535&amp;") "&amp;A535)+COUNTIF(萨满祭司卡组!A:C,"# 1x ("&amp;K535&amp;") "&amp;A535)+COUNTIF(术士卡组!A:C,"# 1x ("&amp;K535&amp;") "&amp;A535)+COUNTIF(战士卡组!A:C,"# 1x ("&amp;K535&amp;") "&amp;A535)=0,COUNTIF(单卡排行!A:J,A535&amp;"★")=0),"",1),2)</f>
        <v/>
      </c>
      <c r="E535" s="53" t="str">
        <f>IF(收藏进度!E535="","",收藏进度!E535)</f>
        <v>地精大战侏儒</v>
      </c>
      <c r="F535" s="53" t="str">
        <f>IF(收藏进度!F535="","",收藏进度!F535)</f>
        <v/>
      </c>
      <c r="G535" s="53" t="str">
        <f>IF(收藏进度!G535="","",收藏进度!G535)</f>
        <v>中立</v>
      </c>
      <c r="H535" s="53" t="str">
        <f>IF(收藏进度!H535="","",收藏进度!H535)</f>
        <v>传说</v>
      </c>
      <c r="I535" s="53" t="str">
        <f>IF(收藏进度!I535="","",收藏进度!I535)</f>
        <v>随从</v>
      </c>
      <c r="J535" s="53" t="str">
        <f>IF(收藏进度!J535="","",收藏进度!J535)</f>
        <v>机械</v>
      </c>
      <c r="K535" s="53">
        <f>IF(收藏进度!K535="","",收藏进度!K535)</f>
        <v>9</v>
      </c>
      <c r="L535" s="53">
        <f>IF(收藏进度!L535="","",收藏进度!L535)</f>
        <v>9</v>
      </c>
      <c r="M535" s="53">
        <f>IF(收藏进度!M535="","",收藏进度!M535)</f>
        <v>7</v>
      </c>
      <c r="N535" s="54" t="str">
        <f>IF(收藏进度!N535="","",收藏进度!N535)</f>
        <v>每当一个敌方随从死亡，召唤一个
麻风侏儒。</v>
      </c>
    </row>
    <row r="536" spans="1:14" x14ac:dyDescent="0.15">
      <c r="A536" s="52" t="str">
        <f>IF(收藏进度!A536="","",收藏进度!A536)</f>
        <v>发条巨人</v>
      </c>
      <c r="B536" s="52">
        <f>IF(收藏进度!B536="","",收藏进度!B536)</f>
        <v>0</v>
      </c>
      <c r="C536" s="52" t="str">
        <f t="shared" si="8"/>
        <v/>
      </c>
      <c r="D536" s="52" t="str">
        <f>IF(AND(COUNTIF(德鲁伊卡组!A:C,"# 2x ("&amp;K536&amp;") "&amp;A536)+COUNTIF(猎人卡组!A:C,"# 2x ("&amp;K536&amp;") "&amp;A536)+COUNTIF(法师卡组!A:C,"# 2x ("&amp;K536&amp;") "&amp;A536)+COUNTIF(圣骑士卡组!A:C,"# 2x ("&amp;K536&amp;") "&amp;A536)+COUNTIF(牧师卡组!A:C,"# 2x ("&amp;K536&amp;") "&amp;A536)+COUNTIF(潜行者卡组!A:C,"# 2x ("&amp;K536&amp;") "&amp;A536)+COUNTIF(萨满祭司卡组!A:C,"# 2x ("&amp;K536&amp;") "&amp;A536)+COUNTIF(术士卡组!A:C,"# 2x ("&amp;K536&amp;") "&amp;A536)+COUNTIF(战士卡组!A:C,"# 2x ("&amp;K536&amp;") "&amp;A536)=0,COUNTIF(单卡排行!A:J,A536)=0),IF(AND(COUNTIF(德鲁伊卡组!A:C,"# 1x ("&amp;K536&amp;") "&amp;A536)+COUNTIF(猎人卡组!A:C,"# 1x ("&amp;K536&amp;") "&amp;A536)+COUNTIF(法师卡组!A:C,"# 1x ("&amp;K536&amp;") "&amp;A536)+COUNTIF(圣骑士卡组!A:C,"# 1x ("&amp;K536&amp;") "&amp;A536)+COUNTIF(牧师卡组!A:C,"# 1x ("&amp;K536&amp;") "&amp;A536)+COUNTIF(潜行者卡组!A:C,"# 1x ("&amp;K536&amp;") "&amp;A536)+COUNTIF(萨满祭司卡组!A:C,"# 1x ("&amp;K536&amp;") "&amp;A536)+COUNTIF(术士卡组!A:C,"# 1x ("&amp;K536&amp;") "&amp;A536)+COUNTIF(战士卡组!A:C,"# 1x ("&amp;K536&amp;") "&amp;A536)=0,COUNTIF(单卡排行!A:J,A536&amp;"★")=0),"",1),2)</f>
        <v/>
      </c>
      <c r="E536" s="53" t="str">
        <f>IF(收藏进度!E536="","",收藏进度!E536)</f>
        <v>地精大战侏儒</v>
      </c>
      <c r="F536" s="53" t="str">
        <f>IF(收藏进度!F536="","",收藏进度!F536)</f>
        <v/>
      </c>
      <c r="G536" s="53" t="str">
        <f>IF(收藏进度!G536="","",收藏进度!G536)</f>
        <v>中立</v>
      </c>
      <c r="H536" s="53" t="str">
        <f>IF(收藏进度!H536="","",收藏进度!H536)</f>
        <v>史诗</v>
      </c>
      <c r="I536" s="53" t="str">
        <f>IF(收藏进度!I536="","",收藏进度!I536)</f>
        <v>随从</v>
      </c>
      <c r="J536" s="53" t="str">
        <f>IF(收藏进度!J536="","",收藏进度!J536)</f>
        <v>机械</v>
      </c>
      <c r="K536" s="53">
        <f>IF(收藏进度!K536="","",收藏进度!K536)</f>
        <v>12</v>
      </c>
      <c r="L536" s="53">
        <f>IF(收藏进度!L536="","",收藏进度!L536)</f>
        <v>8</v>
      </c>
      <c r="M536" s="53">
        <f>IF(收藏进度!M536="","",收藏进度!M536)</f>
        <v>8</v>
      </c>
      <c r="N536" s="54" t="str">
        <f>IF(收藏进度!N536="","",收藏进度!N536)</f>
        <v>你的对手每有一张手牌，该牌的法力值消耗便减少（1）点。</v>
      </c>
    </row>
    <row r="537" spans="1:14" x14ac:dyDescent="0.15">
      <c r="A537" s="52" t="str">
        <f>IF(收藏进度!A537="","",收藏进度!A537)</f>
        <v>烈焰德鲁伊</v>
      </c>
      <c r="B537" s="52">
        <f>IF(收藏进度!B537="","",收藏进度!B537)</f>
        <v>2</v>
      </c>
      <c r="C537" s="52" t="str">
        <f t="shared" si="8"/>
        <v/>
      </c>
      <c r="D537" s="52" t="str">
        <f>IF(AND(COUNTIF(德鲁伊卡组!A:C,"# 2x ("&amp;K537&amp;") "&amp;A537)+COUNTIF(猎人卡组!A:C,"# 2x ("&amp;K537&amp;") "&amp;A537)+COUNTIF(法师卡组!A:C,"# 2x ("&amp;K537&amp;") "&amp;A537)+COUNTIF(圣骑士卡组!A:C,"# 2x ("&amp;K537&amp;") "&amp;A537)+COUNTIF(牧师卡组!A:C,"# 2x ("&amp;K537&amp;") "&amp;A537)+COUNTIF(潜行者卡组!A:C,"# 2x ("&amp;K537&amp;") "&amp;A537)+COUNTIF(萨满祭司卡组!A:C,"# 2x ("&amp;K537&amp;") "&amp;A537)+COUNTIF(术士卡组!A:C,"# 2x ("&amp;K537&amp;") "&amp;A537)+COUNTIF(战士卡组!A:C,"# 2x ("&amp;K537&amp;") "&amp;A537)=0,COUNTIF(单卡排行!A:J,A537)=0),IF(AND(COUNTIF(德鲁伊卡组!A:C,"# 1x ("&amp;K537&amp;") "&amp;A537)+COUNTIF(猎人卡组!A:C,"# 1x ("&amp;K537&amp;") "&amp;A537)+COUNTIF(法师卡组!A:C,"# 1x ("&amp;K537&amp;") "&amp;A537)+COUNTIF(圣骑士卡组!A:C,"# 1x ("&amp;K537&amp;") "&amp;A537)+COUNTIF(牧师卡组!A:C,"# 1x ("&amp;K537&amp;") "&amp;A537)+COUNTIF(潜行者卡组!A:C,"# 1x ("&amp;K537&amp;") "&amp;A537)+COUNTIF(萨满祭司卡组!A:C,"# 1x ("&amp;K537&amp;") "&amp;A537)+COUNTIF(术士卡组!A:C,"# 1x ("&amp;K537&amp;") "&amp;A537)+COUNTIF(战士卡组!A:C,"# 1x ("&amp;K537&amp;") "&amp;A537)=0,COUNTIF(单卡排行!A:J,A537&amp;"★")=0),"",1),2)</f>
        <v/>
      </c>
      <c r="E537" s="53" t="str">
        <f>IF(收藏进度!E537="","",收藏进度!E537)</f>
        <v>黑石山的火焰</v>
      </c>
      <c r="F537" s="53" t="str">
        <f>IF(收藏进度!F537="","",收藏进度!F537)</f>
        <v/>
      </c>
      <c r="G537" s="53" t="str">
        <f>IF(收藏进度!G537="","",收藏进度!G537)</f>
        <v>德鲁伊</v>
      </c>
      <c r="H537" s="53" t="str">
        <f>IF(收藏进度!H537="","",收藏进度!H537)</f>
        <v>普通</v>
      </c>
      <c r="I537" s="53" t="str">
        <f>IF(收藏进度!I537="","",收藏进度!I537)</f>
        <v>随从</v>
      </c>
      <c r="J537" s="53" t="str">
        <f>IF(收藏进度!J537="","",收藏进度!J537)</f>
        <v/>
      </c>
      <c r="K537" s="53">
        <f>IF(收藏进度!K537="","",收藏进度!K537)</f>
        <v>3</v>
      </c>
      <c r="L537" s="53">
        <f>IF(收藏进度!L537="","",收藏进度!L537)</f>
        <v>2</v>
      </c>
      <c r="M537" s="53">
        <f>IF(收藏进度!M537="","",收藏进度!M537)</f>
        <v>2</v>
      </c>
      <c r="N537" s="54" t="str">
        <f>IF(收藏进度!N537="","",收藏进度!N537)</f>
        <v>抉择：将该随从变形成为5/2；或者将该随从变形成为2/5。</v>
      </c>
    </row>
    <row r="538" spans="1:14" x14ac:dyDescent="0.15">
      <c r="A538" s="52" t="str">
        <f>IF(收藏进度!A538="","",收藏进度!A538)</f>
        <v>火山邪木</v>
      </c>
      <c r="B538" s="52">
        <f>IF(收藏进度!B538="","",收藏进度!B538)</f>
        <v>2</v>
      </c>
      <c r="C538" s="52" t="str">
        <f t="shared" si="8"/>
        <v/>
      </c>
      <c r="D538" s="52" t="str">
        <f>IF(AND(COUNTIF(德鲁伊卡组!A:C,"# 2x ("&amp;K538&amp;") "&amp;A538)+COUNTIF(猎人卡组!A:C,"# 2x ("&amp;K538&amp;") "&amp;A538)+COUNTIF(法师卡组!A:C,"# 2x ("&amp;K538&amp;") "&amp;A538)+COUNTIF(圣骑士卡组!A:C,"# 2x ("&amp;K538&amp;") "&amp;A538)+COUNTIF(牧师卡组!A:C,"# 2x ("&amp;K538&amp;") "&amp;A538)+COUNTIF(潜行者卡组!A:C,"# 2x ("&amp;K538&amp;") "&amp;A538)+COUNTIF(萨满祭司卡组!A:C,"# 2x ("&amp;K538&amp;") "&amp;A538)+COUNTIF(术士卡组!A:C,"# 2x ("&amp;K538&amp;") "&amp;A538)+COUNTIF(战士卡组!A:C,"# 2x ("&amp;K538&amp;") "&amp;A538)=0,COUNTIF(单卡排行!A:J,A538)=0),IF(AND(COUNTIF(德鲁伊卡组!A:C,"# 1x ("&amp;K538&amp;") "&amp;A538)+COUNTIF(猎人卡组!A:C,"# 1x ("&amp;K538&amp;") "&amp;A538)+COUNTIF(法师卡组!A:C,"# 1x ("&amp;K538&amp;") "&amp;A538)+COUNTIF(圣骑士卡组!A:C,"# 1x ("&amp;K538&amp;") "&amp;A538)+COUNTIF(牧师卡组!A:C,"# 1x ("&amp;K538&amp;") "&amp;A538)+COUNTIF(潜行者卡组!A:C,"# 1x ("&amp;K538&amp;") "&amp;A538)+COUNTIF(萨满祭司卡组!A:C,"# 1x ("&amp;K538&amp;") "&amp;A538)+COUNTIF(术士卡组!A:C,"# 1x ("&amp;K538&amp;") "&amp;A538)+COUNTIF(战士卡组!A:C,"# 1x ("&amp;K538&amp;") "&amp;A538)=0,COUNTIF(单卡排行!A:J,A538&amp;"★")=0),"",1),2)</f>
        <v/>
      </c>
      <c r="E538" s="53" t="str">
        <f>IF(收藏进度!E538="","",收藏进度!E538)</f>
        <v>黑石山的火焰</v>
      </c>
      <c r="F538" s="53" t="str">
        <f>IF(收藏进度!F538="","",收藏进度!F538)</f>
        <v/>
      </c>
      <c r="G538" s="53" t="str">
        <f>IF(收藏进度!G538="","",收藏进度!G538)</f>
        <v>德鲁伊</v>
      </c>
      <c r="H538" s="53" t="str">
        <f>IF(收藏进度!H538="","",收藏进度!H538)</f>
        <v>稀有</v>
      </c>
      <c r="I538" s="53" t="str">
        <f>IF(收藏进度!I538="","",收藏进度!I538)</f>
        <v>随从</v>
      </c>
      <c r="J538" s="53" t="str">
        <f>IF(收藏进度!J538="","",收藏进度!J538)</f>
        <v/>
      </c>
      <c r="K538" s="53">
        <f>IF(收藏进度!K538="","",收藏进度!K538)</f>
        <v>9</v>
      </c>
      <c r="L538" s="53">
        <f>IF(收藏进度!L538="","",收藏进度!L538)</f>
        <v>7</v>
      </c>
      <c r="M538" s="53">
        <f>IF(收藏进度!M538="","",收藏进度!M538)</f>
        <v>8</v>
      </c>
      <c r="N538" s="54" t="str">
        <f>IF(收藏进度!N538="","",收藏进度!N538)</f>
        <v>嘲讽
在本回合中每有一个随从死亡，该牌的法力值消耗就减少（1）点。</v>
      </c>
    </row>
    <row r="539" spans="1:14" x14ac:dyDescent="0.15">
      <c r="A539" s="52" t="str">
        <f>IF(收藏进度!A539="","",收藏进度!A539)</f>
        <v>快速射击</v>
      </c>
      <c r="B539" s="52">
        <f>IF(收藏进度!B539="","",收藏进度!B539)</f>
        <v>2</v>
      </c>
      <c r="C539" s="52" t="str">
        <f t="shared" si="8"/>
        <v/>
      </c>
      <c r="D539" s="52" t="str">
        <f>IF(AND(COUNTIF(德鲁伊卡组!A:C,"# 2x ("&amp;K539&amp;") "&amp;A539)+COUNTIF(猎人卡组!A:C,"# 2x ("&amp;K539&amp;") "&amp;A539)+COUNTIF(法师卡组!A:C,"# 2x ("&amp;K539&amp;") "&amp;A539)+COUNTIF(圣骑士卡组!A:C,"# 2x ("&amp;K539&amp;") "&amp;A539)+COUNTIF(牧师卡组!A:C,"# 2x ("&amp;K539&amp;") "&amp;A539)+COUNTIF(潜行者卡组!A:C,"# 2x ("&amp;K539&amp;") "&amp;A539)+COUNTIF(萨满祭司卡组!A:C,"# 2x ("&amp;K539&amp;") "&amp;A539)+COUNTIF(术士卡组!A:C,"# 2x ("&amp;K539&amp;") "&amp;A539)+COUNTIF(战士卡组!A:C,"# 2x ("&amp;K539&amp;") "&amp;A539)=0,COUNTIF(单卡排行!A:J,A539)=0),IF(AND(COUNTIF(德鲁伊卡组!A:C,"# 1x ("&amp;K539&amp;") "&amp;A539)+COUNTIF(猎人卡组!A:C,"# 1x ("&amp;K539&amp;") "&amp;A539)+COUNTIF(法师卡组!A:C,"# 1x ("&amp;K539&amp;") "&amp;A539)+COUNTIF(圣骑士卡组!A:C,"# 1x ("&amp;K539&amp;") "&amp;A539)+COUNTIF(牧师卡组!A:C,"# 1x ("&amp;K539&amp;") "&amp;A539)+COUNTIF(潜行者卡组!A:C,"# 1x ("&amp;K539&amp;") "&amp;A539)+COUNTIF(萨满祭司卡组!A:C,"# 1x ("&amp;K539&amp;") "&amp;A539)+COUNTIF(术士卡组!A:C,"# 1x ("&amp;K539&amp;") "&amp;A539)+COUNTIF(战士卡组!A:C,"# 1x ("&amp;K539&amp;") "&amp;A539)=0,COUNTIF(单卡排行!A:J,A539&amp;"★")=0),"",1),2)</f>
        <v/>
      </c>
      <c r="E539" s="53" t="str">
        <f>IF(收藏进度!E539="","",收藏进度!E539)</f>
        <v>黑石山的火焰</v>
      </c>
      <c r="F539" s="53" t="str">
        <f>IF(收藏进度!F539="","",收藏进度!F539)</f>
        <v/>
      </c>
      <c r="G539" s="53" t="str">
        <f>IF(收藏进度!G539="","",收藏进度!G539)</f>
        <v>猎人</v>
      </c>
      <c r="H539" s="53" t="str">
        <f>IF(收藏进度!H539="","",收藏进度!H539)</f>
        <v>普通</v>
      </c>
      <c r="I539" s="53" t="str">
        <f>IF(收藏进度!I539="","",收藏进度!I539)</f>
        <v>法术</v>
      </c>
      <c r="J539" s="53" t="str">
        <f>IF(收藏进度!J539="","",收藏进度!J539)</f>
        <v/>
      </c>
      <c r="K539" s="53">
        <f>IF(收藏进度!K539="","",收藏进度!K539)</f>
        <v>2</v>
      </c>
      <c r="L539" s="53">
        <f>IF(收藏进度!L539="","",收藏进度!L539)</f>
        <v>0</v>
      </c>
      <c r="M539" s="53">
        <f>IF(收藏进度!M539="","",收藏进度!M539)</f>
        <v>0</v>
      </c>
      <c r="N539" s="54" t="str">
        <f>IF(收藏进度!N539="","",收藏进度!N539)</f>
        <v>造成3点伤害。
如果你没有其他手牌，则抽一张牌。</v>
      </c>
    </row>
    <row r="540" spans="1:14" x14ac:dyDescent="0.15">
      <c r="A540" s="52" t="str">
        <f>IF(收藏进度!A540="","",收藏进度!A540)</f>
        <v>熔火怒犬</v>
      </c>
      <c r="B540" s="52">
        <f>IF(收藏进度!B540="","",收藏进度!B540)</f>
        <v>2</v>
      </c>
      <c r="C540" s="52" t="str">
        <f t="shared" si="8"/>
        <v/>
      </c>
      <c r="D540" s="52" t="str">
        <f>IF(AND(COUNTIF(德鲁伊卡组!A:C,"# 2x ("&amp;K540&amp;") "&amp;A540)+COUNTIF(猎人卡组!A:C,"# 2x ("&amp;K540&amp;") "&amp;A540)+COUNTIF(法师卡组!A:C,"# 2x ("&amp;K540&amp;") "&amp;A540)+COUNTIF(圣骑士卡组!A:C,"# 2x ("&amp;K540&amp;") "&amp;A540)+COUNTIF(牧师卡组!A:C,"# 2x ("&amp;K540&amp;") "&amp;A540)+COUNTIF(潜行者卡组!A:C,"# 2x ("&amp;K540&amp;") "&amp;A540)+COUNTIF(萨满祭司卡组!A:C,"# 2x ("&amp;K540&amp;") "&amp;A540)+COUNTIF(术士卡组!A:C,"# 2x ("&amp;K540&amp;") "&amp;A540)+COUNTIF(战士卡组!A:C,"# 2x ("&amp;K540&amp;") "&amp;A540)=0,COUNTIF(单卡排行!A:J,A540)=0),IF(AND(COUNTIF(德鲁伊卡组!A:C,"# 1x ("&amp;K540&amp;") "&amp;A540)+COUNTIF(猎人卡组!A:C,"# 1x ("&amp;K540&amp;") "&amp;A540)+COUNTIF(法师卡组!A:C,"# 1x ("&amp;K540&amp;") "&amp;A540)+COUNTIF(圣骑士卡组!A:C,"# 1x ("&amp;K540&amp;") "&amp;A540)+COUNTIF(牧师卡组!A:C,"# 1x ("&amp;K540&amp;") "&amp;A540)+COUNTIF(潜行者卡组!A:C,"# 1x ("&amp;K540&amp;") "&amp;A540)+COUNTIF(萨满祭司卡组!A:C,"# 1x ("&amp;K540&amp;") "&amp;A540)+COUNTIF(术士卡组!A:C,"# 1x ("&amp;K540&amp;") "&amp;A540)+COUNTIF(战士卡组!A:C,"# 1x ("&amp;K540&amp;") "&amp;A540)=0,COUNTIF(单卡排行!A:J,A540&amp;"★")=0),"",1),2)</f>
        <v/>
      </c>
      <c r="E540" s="53" t="str">
        <f>IF(收藏进度!E540="","",收藏进度!E540)</f>
        <v>黑石山的火焰</v>
      </c>
      <c r="F540" s="53" t="str">
        <f>IF(收藏进度!F540="","",收藏进度!F540)</f>
        <v/>
      </c>
      <c r="G540" s="53" t="str">
        <f>IF(收藏进度!G540="","",收藏进度!G540)</f>
        <v>猎人</v>
      </c>
      <c r="H540" s="53" t="str">
        <f>IF(收藏进度!H540="","",收藏进度!H540)</f>
        <v>稀有</v>
      </c>
      <c r="I540" s="53" t="str">
        <f>IF(收藏进度!I540="","",收藏进度!I540)</f>
        <v>随从</v>
      </c>
      <c r="J540" s="53" t="str">
        <f>IF(收藏进度!J540="","",收藏进度!J540)</f>
        <v>野兽</v>
      </c>
      <c r="K540" s="53">
        <f>IF(收藏进度!K540="","",收藏进度!K540)</f>
        <v>4</v>
      </c>
      <c r="L540" s="53">
        <f>IF(收藏进度!L540="","",收藏进度!L540)</f>
        <v>4</v>
      </c>
      <c r="M540" s="53">
        <f>IF(收藏进度!M540="","",收藏进度!M540)</f>
        <v>4</v>
      </c>
      <c r="N540" s="54" t="str">
        <f>IF(收藏进度!N540="","",收藏进度!N540)</f>
        <v>战吼：如果你没有其他手牌，则获得+3/+3。</v>
      </c>
    </row>
    <row r="541" spans="1:14" x14ac:dyDescent="0.15">
      <c r="A541" s="52" t="str">
        <f>IF(收藏进度!A541="","",收藏进度!A541)</f>
        <v>火妖</v>
      </c>
      <c r="B541" s="52">
        <f>IF(收藏进度!B541="","",收藏进度!B541)</f>
        <v>2</v>
      </c>
      <c r="C541" s="52" t="str">
        <f t="shared" si="8"/>
        <v/>
      </c>
      <c r="D541" s="52" t="str">
        <f>IF(AND(COUNTIF(德鲁伊卡组!A:C,"# 2x ("&amp;K541&amp;") "&amp;A541)+COUNTIF(猎人卡组!A:C,"# 2x ("&amp;K541&amp;") "&amp;A541)+COUNTIF(法师卡组!A:C,"# 2x ("&amp;K541&amp;") "&amp;A541)+COUNTIF(圣骑士卡组!A:C,"# 2x ("&amp;K541&amp;") "&amp;A541)+COUNTIF(牧师卡组!A:C,"# 2x ("&amp;K541&amp;") "&amp;A541)+COUNTIF(潜行者卡组!A:C,"# 2x ("&amp;K541&amp;") "&amp;A541)+COUNTIF(萨满祭司卡组!A:C,"# 2x ("&amp;K541&amp;") "&amp;A541)+COUNTIF(术士卡组!A:C,"# 2x ("&amp;K541&amp;") "&amp;A541)+COUNTIF(战士卡组!A:C,"# 2x ("&amp;K541&amp;") "&amp;A541)=0,COUNTIF(单卡排行!A:J,A541)=0),IF(AND(COUNTIF(德鲁伊卡组!A:C,"# 1x ("&amp;K541&amp;") "&amp;A541)+COUNTIF(猎人卡组!A:C,"# 1x ("&amp;K541&amp;") "&amp;A541)+COUNTIF(法师卡组!A:C,"# 1x ("&amp;K541&amp;") "&amp;A541)+COUNTIF(圣骑士卡组!A:C,"# 1x ("&amp;K541&amp;") "&amp;A541)+COUNTIF(牧师卡组!A:C,"# 1x ("&amp;K541&amp;") "&amp;A541)+COUNTIF(潜行者卡组!A:C,"# 1x ("&amp;K541&amp;") "&amp;A541)+COUNTIF(萨满祭司卡组!A:C,"# 1x ("&amp;K541&amp;") "&amp;A541)+COUNTIF(术士卡组!A:C,"# 1x ("&amp;K541&amp;") "&amp;A541)+COUNTIF(战士卡组!A:C,"# 1x ("&amp;K541&amp;") "&amp;A541)=0,COUNTIF(单卡排行!A:J,A541&amp;"★")=0),"",1),2)</f>
        <v/>
      </c>
      <c r="E541" s="53" t="str">
        <f>IF(收藏进度!E541="","",收藏进度!E541)</f>
        <v>黑石山的火焰</v>
      </c>
      <c r="F541" s="53" t="str">
        <f>IF(收藏进度!F541="","",收藏进度!F541)</f>
        <v/>
      </c>
      <c r="G541" s="53" t="str">
        <f>IF(收藏进度!G541="","",收藏进度!G541)</f>
        <v>法师</v>
      </c>
      <c r="H541" s="53" t="str">
        <f>IF(收藏进度!H541="","",收藏进度!H541)</f>
        <v>稀有</v>
      </c>
      <c r="I541" s="53" t="str">
        <f>IF(收藏进度!I541="","",收藏进度!I541)</f>
        <v>随从</v>
      </c>
      <c r="J541" s="53" t="str">
        <f>IF(收藏进度!J541="","",收藏进度!J541)</f>
        <v/>
      </c>
      <c r="K541" s="53">
        <f>IF(收藏进度!K541="","",收藏进度!K541)</f>
        <v>3</v>
      </c>
      <c r="L541" s="53">
        <f>IF(收藏进度!L541="","",收藏进度!L541)</f>
        <v>2</v>
      </c>
      <c r="M541" s="53">
        <f>IF(收藏进度!M541="","",收藏进度!M541)</f>
        <v>4</v>
      </c>
      <c r="N541" s="54" t="str">
        <f>IF(收藏进度!N541="","",收藏进度!N541)</f>
        <v>在你施放一个法术后，造成2点伤害，随机分配到所有敌人身上。</v>
      </c>
    </row>
    <row r="542" spans="1:14" x14ac:dyDescent="0.15">
      <c r="A542" s="52" t="str">
        <f>IF(收藏进度!A542="","",收藏进度!A542)</f>
        <v>龙息术</v>
      </c>
      <c r="B542" s="52">
        <f>IF(收藏进度!B542="","",收藏进度!B542)</f>
        <v>2</v>
      </c>
      <c r="C542" s="52" t="str">
        <f t="shared" si="8"/>
        <v/>
      </c>
      <c r="D542" s="52" t="str">
        <f>IF(AND(COUNTIF(德鲁伊卡组!A:C,"# 2x ("&amp;K542&amp;") "&amp;A542)+COUNTIF(猎人卡组!A:C,"# 2x ("&amp;K542&amp;") "&amp;A542)+COUNTIF(法师卡组!A:C,"# 2x ("&amp;K542&amp;") "&amp;A542)+COUNTIF(圣骑士卡组!A:C,"# 2x ("&amp;K542&amp;") "&amp;A542)+COUNTIF(牧师卡组!A:C,"# 2x ("&amp;K542&amp;") "&amp;A542)+COUNTIF(潜行者卡组!A:C,"# 2x ("&amp;K542&amp;") "&amp;A542)+COUNTIF(萨满祭司卡组!A:C,"# 2x ("&amp;K542&amp;") "&amp;A542)+COUNTIF(术士卡组!A:C,"# 2x ("&amp;K542&amp;") "&amp;A542)+COUNTIF(战士卡组!A:C,"# 2x ("&amp;K542&amp;") "&amp;A542)=0,COUNTIF(单卡排行!A:J,A542)=0),IF(AND(COUNTIF(德鲁伊卡组!A:C,"# 1x ("&amp;K542&amp;") "&amp;A542)+COUNTIF(猎人卡组!A:C,"# 1x ("&amp;K542&amp;") "&amp;A542)+COUNTIF(法师卡组!A:C,"# 1x ("&amp;K542&amp;") "&amp;A542)+COUNTIF(圣骑士卡组!A:C,"# 1x ("&amp;K542&amp;") "&amp;A542)+COUNTIF(牧师卡组!A:C,"# 1x ("&amp;K542&amp;") "&amp;A542)+COUNTIF(潜行者卡组!A:C,"# 1x ("&amp;K542&amp;") "&amp;A542)+COUNTIF(萨满祭司卡组!A:C,"# 1x ("&amp;K542&amp;") "&amp;A542)+COUNTIF(术士卡组!A:C,"# 1x ("&amp;K542&amp;") "&amp;A542)+COUNTIF(战士卡组!A:C,"# 1x ("&amp;K542&amp;") "&amp;A542)=0,COUNTIF(单卡排行!A:J,A542&amp;"★")=0),"",1),2)</f>
        <v/>
      </c>
      <c r="E542" s="53" t="str">
        <f>IF(收藏进度!E542="","",收藏进度!E542)</f>
        <v>黑石山的火焰</v>
      </c>
      <c r="F542" s="53" t="str">
        <f>IF(收藏进度!F542="","",收藏进度!F542)</f>
        <v/>
      </c>
      <c r="G542" s="53" t="str">
        <f>IF(收藏进度!G542="","",收藏进度!G542)</f>
        <v>法师</v>
      </c>
      <c r="H542" s="53" t="str">
        <f>IF(收藏进度!H542="","",收藏进度!H542)</f>
        <v>普通</v>
      </c>
      <c r="I542" s="53" t="str">
        <f>IF(收藏进度!I542="","",收藏进度!I542)</f>
        <v>法术</v>
      </c>
      <c r="J542" s="53" t="str">
        <f>IF(收藏进度!J542="","",收藏进度!J542)</f>
        <v/>
      </c>
      <c r="K542" s="53">
        <f>IF(收藏进度!K542="","",收藏进度!K542)</f>
        <v>5</v>
      </c>
      <c r="L542" s="53">
        <f>IF(收藏进度!L542="","",收藏进度!L542)</f>
        <v>0</v>
      </c>
      <c r="M542" s="53">
        <f>IF(收藏进度!M542="","",收藏进度!M542)</f>
        <v>0</v>
      </c>
      <c r="N542" s="54" t="str">
        <f>IF(收藏进度!N542="","",收藏进度!N542)</f>
        <v>造成4点伤害。在本回合中每有一个随从死亡，该牌的法力值消耗就减少（1）点。</v>
      </c>
    </row>
    <row r="543" spans="1:14" x14ac:dyDescent="0.15">
      <c r="A543" s="52" t="str">
        <f>IF(收藏进度!A543="","",收藏进度!A543)</f>
        <v>严正警戒</v>
      </c>
      <c r="B543" s="52">
        <f>IF(收藏进度!B543="","",收藏进度!B543)</f>
        <v>2</v>
      </c>
      <c r="C543" s="52" t="str">
        <f t="shared" si="8"/>
        <v/>
      </c>
      <c r="D543" s="52" t="str">
        <f>IF(AND(COUNTIF(德鲁伊卡组!A:C,"# 2x ("&amp;K543&amp;") "&amp;A543)+COUNTIF(猎人卡组!A:C,"# 2x ("&amp;K543&amp;") "&amp;A543)+COUNTIF(法师卡组!A:C,"# 2x ("&amp;K543&amp;") "&amp;A543)+COUNTIF(圣骑士卡组!A:C,"# 2x ("&amp;K543&amp;") "&amp;A543)+COUNTIF(牧师卡组!A:C,"# 2x ("&amp;K543&amp;") "&amp;A543)+COUNTIF(潜行者卡组!A:C,"# 2x ("&amp;K543&amp;") "&amp;A543)+COUNTIF(萨满祭司卡组!A:C,"# 2x ("&amp;K543&amp;") "&amp;A543)+COUNTIF(术士卡组!A:C,"# 2x ("&amp;K543&amp;") "&amp;A543)+COUNTIF(战士卡组!A:C,"# 2x ("&amp;K543&amp;") "&amp;A543)=0,COUNTIF(单卡排行!A:J,A543)=0),IF(AND(COUNTIF(德鲁伊卡组!A:C,"# 1x ("&amp;K543&amp;") "&amp;A543)+COUNTIF(猎人卡组!A:C,"# 1x ("&amp;K543&amp;") "&amp;A543)+COUNTIF(法师卡组!A:C,"# 1x ("&amp;K543&amp;") "&amp;A543)+COUNTIF(圣骑士卡组!A:C,"# 1x ("&amp;K543&amp;") "&amp;A543)+COUNTIF(牧师卡组!A:C,"# 1x ("&amp;K543&amp;") "&amp;A543)+COUNTIF(潜行者卡组!A:C,"# 1x ("&amp;K543&amp;") "&amp;A543)+COUNTIF(萨满祭司卡组!A:C,"# 1x ("&amp;K543&amp;") "&amp;A543)+COUNTIF(术士卡组!A:C,"# 1x ("&amp;K543&amp;") "&amp;A543)+COUNTIF(战士卡组!A:C,"# 1x ("&amp;K543&amp;") "&amp;A543)=0,COUNTIF(单卡排行!A:J,A543&amp;"★")=0),"",1),2)</f>
        <v/>
      </c>
      <c r="E543" s="53" t="str">
        <f>IF(收藏进度!E543="","",收藏进度!E543)</f>
        <v>黑石山的火焰</v>
      </c>
      <c r="F543" s="53" t="str">
        <f>IF(收藏进度!F543="","",收藏进度!F543)</f>
        <v/>
      </c>
      <c r="G543" s="53" t="str">
        <f>IF(收藏进度!G543="","",收藏进度!G543)</f>
        <v>圣骑士</v>
      </c>
      <c r="H543" s="53" t="str">
        <f>IF(收藏进度!H543="","",收藏进度!H543)</f>
        <v>普通</v>
      </c>
      <c r="I543" s="53" t="str">
        <f>IF(收藏进度!I543="","",收藏进度!I543)</f>
        <v>法术</v>
      </c>
      <c r="J543" s="53" t="str">
        <f>IF(收藏进度!J543="","",收藏进度!J543)</f>
        <v/>
      </c>
      <c r="K543" s="53">
        <f>IF(收藏进度!K543="","",收藏进度!K543)</f>
        <v>5</v>
      </c>
      <c r="L543" s="53">
        <f>IF(收藏进度!L543="","",收藏进度!L543)</f>
        <v>0</v>
      </c>
      <c r="M543" s="53">
        <f>IF(收藏进度!M543="","",收藏进度!M543)</f>
        <v>0</v>
      </c>
      <c r="N543" s="54" t="str">
        <f>IF(收藏进度!N543="","",收藏进度!N543)</f>
        <v>抽两张牌。在本回合中每有一个随从死亡，该牌的法力值消耗就减少（1）点。</v>
      </c>
    </row>
    <row r="544" spans="1:14" x14ac:dyDescent="0.15">
      <c r="A544" s="52" t="str">
        <f>IF(收藏进度!A544="","",收藏进度!A544)</f>
        <v>龙王配偶</v>
      </c>
      <c r="B544" s="52">
        <f>IF(收藏进度!B544="","",收藏进度!B544)</f>
        <v>2</v>
      </c>
      <c r="C544" s="52" t="str">
        <f t="shared" si="8"/>
        <v/>
      </c>
      <c r="D544" s="52" t="str">
        <f>IF(AND(COUNTIF(德鲁伊卡组!A:C,"# 2x ("&amp;K544&amp;") "&amp;A544)+COUNTIF(猎人卡组!A:C,"# 2x ("&amp;K544&amp;") "&amp;A544)+COUNTIF(法师卡组!A:C,"# 2x ("&amp;K544&amp;") "&amp;A544)+COUNTIF(圣骑士卡组!A:C,"# 2x ("&amp;K544&amp;") "&amp;A544)+COUNTIF(牧师卡组!A:C,"# 2x ("&amp;K544&amp;") "&amp;A544)+COUNTIF(潜行者卡组!A:C,"# 2x ("&amp;K544&amp;") "&amp;A544)+COUNTIF(萨满祭司卡组!A:C,"# 2x ("&amp;K544&amp;") "&amp;A544)+COUNTIF(术士卡组!A:C,"# 2x ("&amp;K544&amp;") "&amp;A544)+COUNTIF(战士卡组!A:C,"# 2x ("&amp;K544&amp;") "&amp;A544)=0,COUNTIF(单卡排行!A:J,A544)=0),IF(AND(COUNTIF(德鲁伊卡组!A:C,"# 1x ("&amp;K544&amp;") "&amp;A544)+COUNTIF(猎人卡组!A:C,"# 1x ("&amp;K544&amp;") "&amp;A544)+COUNTIF(法师卡组!A:C,"# 1x ("&amp;K544&amp;") "&amp;A544)+COUNTIF(圣骑士卡组!A:C,"# 1x ("&amp;K544&amp;") "&amp;A544)+COUNTIF(牧师卡组!A:C,"# 1x ("&amp;K544&amp;") "&amp;A544)+COUNTIF(潜行者卡组!A:C,"# 1x ("&amp;K544&amp;") "&amp;A544)+COUNTIF(萨满祭司卡组!A:C,"# 1x ("&amp;K544&amp;") "&amp;A544)+COUNTIF(术士卡组!A:C,"# 1x ("&amp;K544&amp;") "&amp;A544)+COUNTIF(战士卡组!A:C,"# 1x ("&amp;K544&amp;") "&amp;A544)=0,COUNTIF(单卡排行!A:J,A544&amp;"★")=0),"",1),2)</f>
        <v/>
      </c>
      <c r="E544" s="53" t="str">
        <f>IF(收藏进度!E544="","",收藏进度!E544)</f>
        <v>黑石山的火焰</v>
      </c>
      <c r="F544" s="53" t="str">
        <f>IF(收藏进度!F544="","",收藏进度!F544)</f>
        <v/>
      </c>
      <c r="G544" s="53" t="str">
        <f>IF(收藏进度!G544="","",收藏进度!G544)</f>
        <v>圣骑士</v>
      </c>
      <c r="H544" s="53" t="str">
        <f>IF(收藏进度!H544="","",收藏进度!H544)</f>
        <v>稀有</v>
      </c>
      <c r="I544" s="53" t="str">
        <f>IF(收藏进度!I544="","",收藏进度!I544)</f>
        <v>随从</v>
      </c>
      <c r="J544" s="53" t="str">
        <f>IF(收藏进度!J544="","",收藏进度!J544)</f>
        <v>龙</v>
      </c>
      <c r="K544" s="53">
        <f>IF(收藏进度!K544="","",收藏进度!K544)</f>
        <v>5</v>
      </c>
      <c r="L544" s="53">
        <f>IF(收藏进度!L544="","",收藏进度!L544)</f>
        <v>5</v>
      </c>
      <c r="M544" s="53">
        <f>IF(收藏进度!M544="","",收藏进度!M544)</f>
        <v>5</v>
      </c>
      <c r="N544" s="54" t="str">
        <f>IF(收藏进度!N544="","",收藏进度!N544)</f>
        <v>战吼：你的下一张龙牌的法力值消耗减少（2）点。</v>
      </c>
    </row>
    <row r="545" spans="1:14" x14ac:dyDescent="0.15">
      <c r="A545" s="52" t="str">
        <f>IF(收藏进度!A545="","",收藏进度!A545)</f>
        <v>暮光雏龙</v>
      </c>
      <c r="B545" s="52">
        <f>IF(收藏进度!B545="","",收藏进度!B545)</f>
        <v>2</v>
      </c>
      <c r="C545" s="52" t="str">
        <f t="shared" si="8"/>
        <v/>
      </c>
      <c r="D545" s="52" t="str">
        <f>IF(AND(COUNTIF(德鲁伊卡组!A:C,"# 2x ("&amp;K545&amp;") "&amp;A545)+COUNTIF(猎人卡组!A:C,"# 2x ("&amp;K545&amp;") "&amp;A545)+COUNTIF(法师卡组!A:C,"# 2x ("&amp;K545&amp;") "&amp;A545)+COUNTIF(圣骑士卡组!A:C,"# 2x ("&amp;K545&amp;") "&amp;A545)+COUNTIF(牧师卡组!A:C,"# 2x ("&amp;K545&amp;") "&amp;A545)+COUNTIF(潜行者卡组!A:C,"# 2x ("&amp;K545&amp;") "&amp;A545)+COUNTIF(萨满祭司卡组!A:C,"# 2x ("&amp;K545&amp;") "&amp;A545)+COUNTIF(术士卡组!A:C,"# 2x ("&amp;K545&amp;") "&amp;A545)+COUNTIF(战士卡组!A:C,"# 2x ("&amp;K545&amp;") "&amp;A545)=0,COUNTIF(单卡排行!A:J,A545)=0),IF(AND(COUNTIF(德鲁伊卡组!A:C,"# 1x ("&amp;K545&amp;") "&amp;A545)+COUNTIF(猎人卡组!A:C,"# 1x ("&amp;K545&amp;") "&amp;A545)+COUNTIF(法师卡组!A:C,"# 1x ("&amp;K545&amp;") "&amp;A545)+COUNTIF(圣骑士卡组!A:C,"# 1x ("&amp;K545&amp;") "&amp;A545)+COUNTIF(牧师卡组!A:C,"# 1x ("&amp;K545&amp;") "&amp;A545)+COUNTIF(潜行者卡组!A:C,"# 1x ("&amp;K545&amp;") "&amp;A545)+COUNTIF(萨满祭司卡组!A:C,"# 1x ("&amp;K545&amp;") "&amp;A545)+COUNTIF(术士卡组!A:C,"# 1x ("&amp;K545&amp;") "&amp;A545)+COUNTIF(战士卡组!A:C,"# 1x ("&amp;K545&amp;") "&amp;A545)=0,COUNTIF(单卡排行!A:J,A545&amp;"★")=0),"",1),2)</f>
        <v/>
      </c>
      <c r="E545" s="53" t="str">
        <f>IF(收藏进度!E545="","",收藏进度!E545)</f>
        <v>黑石山的火焰</v>
      </c>
      <c r="F545" s="53" t="str">
        <f>IF(收藏进度!F545="","",收藏进度!F545)</f>
        <v/>
      </c>
      <c r="G545" s="53" t="str">
        <f>IF(收藏进度!G545="","",收藏进度!G545)</f>
        <v>牧师</v>
      </c>
      <c r="H545" s="53" t="str">
        <f>IF(收藏进度!H545="","",收藏进度!H545)</f>
        <v>普通</v>
      </c>
      <c r="I545" s="53" t="str">
        <f>IF(收藏进度!I545="","",收藏进度!I545)</f>
        <v>随从</v>
      </c>
      <c r="J545" s="53" t="str">
        <f>IF(收藏进度!J545="","",收藏进度!J545)</f>
        <v>龙</v>
      </c>
      <c r="K545" s="53">
        <f>IF(收藏进度!K545="","",收藏进度!K545)</f>
        <v>1</v>
      </c>
      <c r="L545" s="53">
        <f>IF(收藏进度!L545="","",收藏进度!L545)</f>
        <v>2</v>
      </c>
      <c r="M545" s="53">
        <f>IF(收藏进度!M545="","",收藏进度!M545)</f>
        <v>1</v>
      </c>
      <c r="N545" s="54" t="str">
        <f>IF(收藏进度!N545="","",收藏进度!N545)</f>
        <v>战吼：如果你的手牌中有龙牌，便获得+2生命值。</v>
      </c>
    </row>
    <row r="546" spans="1:14" x14ac:dyDescent="0.15">
      <c r="A546" s="52" t="str">
        <f>IF(收藏进度!A546="","",收藏进度!A546)</f>
        <v>复活术</v>
      </c>
      <c r="B546" s="52">
        <f>IF(收藏进度!B546="","",收藏进度!B546)</f>
        <v>2</v>
      </c>
      <c r="C546" s="52" t="str">
        <f t="shared" si="8"/>
        <v/>
      </c>
      <c r="D546" s="52">
        <f>IF(AND(COUNTIF(德鲁伊卡组!A:C,"# 2x ("&amp;K546&amp;") "&amp;A546)+COUNTIF(猎人卡组!A:C,"# 2x ("&amp;K546&amp;") "&amp;A546)+COUNTIF(法师卡组!A:C,"# 2x ("&amp;K546&amp;") "&amp;A546)+COUNTIF(圣骑士卡组!A:C,"# 2x ("&amp;K546&amp;") "&amp;A546)+COUNTIF(牧师卡组!A:C,"# 2x ("&amp;K546&amp;") "&amp;A546)+COUNTIF(潜行者卡组!A:C,"# 2x ("&amp;K546&amp;") "&amp;A546)+COUNTIF(萨满祭司卡组!A:C,"# 2x ("&amp;K546&amp;") "&amp;A546)+COUNTIF(术士卡组!A:C,"# 2x ("&amp;K546&amp;") "&amp;A546)+COUNTIF(战士卡组!A:C,"# 2x ("&amp;K546&amp;") "&amp;A546)=0,COUNTIF(单卡排行!A:J,A546)=0),IF(AND(COUNTIF(德鲁伊卡组!A:C,"# 1x ("&amp;K546&amp;") "&amp;A546)+COUNTIF(猎人卡组!A:C,"# 1x ("&amp;K546&amp;") "&amp;A546)+COUNTIF(法师卡组!A:C,"# 1x ("&amp;K546&amp;") "&amp;A546)+COUNTIF(圣骑士卡组!A:C,"# 1x ("&amp;K546&amp;") "&amp;A546)+COUNTIF(牧师卡组!A:C,"# 1x ("&amp;K546&amp;") "&amp;A546)+COUNTIF(潜行者卡组!A:C,"# 1x ("&amp;K546&amp;") "&amp;A546)+COUNTIF(萨满祭司卡组!A:C,"# 1x ("&amp;K546&amp;") "&amp;A546)+COUNTIF(术士卡组!A:C,"# 1x ("&amp;K546&amp;") "&amp;A546)+COUNTIF(战士卡组!A:C,"# 1x ("&amp;K546&amp;") "&amp;A546)=0,COUNTIF(单卡排行!A:J,A546&amp;"★")=0),"",1),2)</f>
        <v>2</v>
      </c>
      <c r="E546" s="53" t="str">
        <f>IF(收藏进度!E546="","",收藏进度!E546)</f>
        <v>黑石山的火焰</v>
      </c>
      <c r="F546" s="53" t="str">
        <f>IF(收藏进度!F546="","",收藏进度!F546)</f>
        <v/>
      </c>
      <c r="G546" s="53" t="str">
        <f>IF(收藏进度!G546="","",收藏进度!G546)</f>
        <v>牧师</v>
      </c>
      <c r="H546" s="53" t="str">
        <f>IF(收藏进度!H546="","",收藏进度!H546)</f>
        <v>稀有</v>
      </c>
      <c r="I546" s="53" t="str">
        <f>IF(收藏进度!I546="","",收藏进度!I546)</f>
        <v>法术</v>
      </c>
      <c r="J546" s="53" t="str">
        <f>IF(收藏进度!J546="","",收藏进度!J546)</f>
        <v/>
      </c>
      <c r="K546" s="53">
        <f>IF(收藏进度!K546="","",收藏进度!K546)</f>
        <v>2</v>
      </c>
      <c r="L546" s="53">
        <f>IF(收藏进度!L546="","",收藏进度!L546)</f>
        <v>0</v>
      </c>
      <c r="M546" s="53">
        <f>IF(收藏进度!M546="","",收藏进度!M546)</f>
        <v>0</v>
      </c>
      <c r="N546" s="54" t="str">
        <f>IF(收藏进度!N546="","",收藏进度!N546)</f>
        <v>随机召唤一个在本局对战中死亡的友方随从。</v>
      </c>
    </row>
    <row r="547" spans="1:14" x14ac:dyDescent="0.15">
      <c r="A547" s="52" t="str">
        <f>IF(收藏进度!A547="","",收藏进度!A547)</f>
        <v>夜幕奇袭</v>
      </c>
      <c r="B547" s="52">
        <f>IF(收藏进度!B547="","",收藏进度!B547)</f>
        <v>2</v>
      </c>
      <c r="C547" s="52" t="str">
        <f t="shared" si="8"/>
        <v/>
      </c>
      <c r="D547" s="52" t="str">
        <f>IF(AND(COUNTIF(德鲁伊卡组!A:C,"# 2x ("&amp;K547&amp;") "&amp;A547)+COUNTIF(猎人卡组!A:C,"# 2x ("&amp;K547&amp;") "&amp;A547)+COUNTIF(法师卡组!A:C,"# 2x ("&amp;K547&amp;") "&amp;A547)+COUNTIF(圣骑士卡组!A:C,"# 2x ("&amp;K547&amp;") "&amp;A547)+COUNTIF(牧师卡组!A:C,"# 2x ("&amp;K547&amp;") "&amp;A547)+COUNTIF(潜行者卡组!A:C,"# 2x ("&amp;K547&amp;") "&amp;A547)+COUNTIF(萨满祭司卡组!A:C,"# 2x ("&amp;K547&amp;") "&amp;A547)+COUNTIF(术士卡组!A:C,"# 2x ("&amp;K547&amp;") "&amp;A547)+COUNTIF(战士卡组!A:C,"# 2x ("&amp;K547&amp;") "&amp;A547)=0,COUNTIF(单卡排行!A:J,A547)=0),IF(AND(COUNTIF(德鲁伊卡组!A:C,"# 1x ("&amp;K547&amp;") "&amp;A547)+COUNTIF(猎人卡组!A:C,"# 1x ("&amp;K547&amp;") "&amp;A547)+COUNTIF(法师卡组!A:C,"# 1x ("&amp;K547&amp;") "&amp;A547)+COUNTIF(圣骑士卡组!A:C,"# 1x ("&amp;K547&amp;") "&amp;A547)+COUNTIF(牧师卡组!A:C,"# 1x ("&amp;K547&amp;") "&amp;A547)+COUNTIF(潜行者卡组!A:C,"# 1x ("&amp;K547&amp;") "&amp;A547)+COUNTIF(萨满祭司卡组!A:C,"# 1x ("&amp;K547&amp;") "&amp;A547)+COUNTIF(术士卡组!A:C,"# 1x ("&amp;K547&amp;") "&amp;A547)+COUNTIF(战士卡组!A:C,"# 1x ("&amp;K547&amp;") "&amp;A547)=0,COUNTIF(单卡排行!A:J,A547&amp;"★")=0),"",1),2)</f>
        <v/>
      </c>
      <c r="E547" s="53" t="str">
        <f>IF(收藏进度!E547="","",收藏进度!E547)</f>
        <v>黑石山的火焰</v>
      </c>
      <c r="F547" s="53" t="str">
        <f>IF(收藏进度!F547="","",收藏进度!F547)</f>
        <v/>
      </c>
      <c r="G547" s="53" t="str">
        <f>IF(收藏进度!G547="","",收藏进度!G547)</f>
        <v>潜行者</v>
      </c>
      <c r="H547" s="53" t="str">
        <f>IF(收藏进度!H547="","",收藏进度!H547)</f>
        <v>普通</v>
      </c>
      <c r="I547" s="53" t="str">
        <f>IF(收藏进度!I547="","",收藏进度!I547)</f>
        <v>法术</v>
      </c>
      <c r="J547" s="53" t="str">
        <f>IF(收藏进度!J547="","",收藏进度!J547)</f>
        <v/>
      </c>
      <c r="K547" s="53">
        <f>IF(收藏进度!K547="","",收藏进度!K547)</f>
        <v>2</v>
      </c>
      <c r="L547" s="53">
        <f>IF(收藏进度!L547="","",收藏进度!L547)</f>
        <v>0</v>
      </c>
      <c r="M547" s="53">
        <f>IF(收藏进度!M547="","",收藏进度!M547)</f>
        <v>0</v>
      </c>
      <c r="N547" s="54" t="str">
        <f>IF(收藏进度!N547="","",收藏进度!N547)</f>
        <v>选择一个随从。将该随从的三个复制洗入你的牌库。</v>
      </c>
    </row>
    <row r="548" spans="1:14" x14ac:dyDescent="0.15">
      <c r="A548" s="52" t="str">
        <f>IF(收藏进度!A548="","",收藏进度!A548)</f>
        <v>黑铁潜藏者</v>
      </c>
      <c r="B548" s="52">
        <f>IF(收藏进度!B548="","",收藏进度!B548)</f>
        <v>2</v>
      </c>
      <c r="C548" s="52" t="str">
        <f t="shared" si="8"/>
        <v/>
      </c>
      <c r="D548" s="52">
        <f>IF(AND(COUNTIF(德鲁伊卡组!A:C,"# 2x ("&amp;K548&amp;") "&amp;A548)+COUNTIF(猎人卡组!A:C,"# 2x ("&amp;K548&amp;") "&amp;A548)+COUNTIF(法师卡组!A:C,"# 2x ("&amp;K548&amp;") "&amp;A548)+COUNTIF(圣骑士卡组!A:C,"# 2x ("&amp;K548&amp;") "&amp;A548)+COUNTIF(牧师卡组!A:C,"# 2x ("&amp;K548&amp;") "&amp;A548)+COUNTIF(潜行者卡组!A:C,"# 2x ("&amp;K548&amp;") "&amp;A548)+COUNTIF(萨满祭司卡组!A:C,"# 2x ("&amp;K548&amp;") "&amp;A548)+COUNTIF(术士卡组!A:C,"# 2x ("&amp;K548&amp;") "&amp;A548)+COUNTIF(战士卡组!A:C,"# 2x ("&amp;K548&amp;") "&amp;A548)=0,COUNTIF(单卡排行!A:J,A548)=0),IF(AND(COUNTIF(德鲁伊卡组!A:C,"# 1x ("&amp;K548&amp;") "&amp;A548)+COUNTIF(猎人卡组!A:C,"# 1x ("&amp;K548&amp;") "&amp;A548)+COUNTIF(法师卡组!A:C,"# 1x ("&amp;K548&amp;") "&amp;A548)+COUNTIF(圣骑士卡组!A:C,"# 1x ("&amp;K548&amp;") "&amp;A548)+COUNTIF(牧师卡组!A:C,"# 1x ("&amp;K548&amp;") "&amp;A548)+COUNTIF(潜行者卡组!A:C,"# 1x ("&amp;K548&amp;") "&amp;A548)+COUNTIF(萨满祭司卡组!A:C,"# 1x ("&amp;K548&amp;") "&amp;A548)+COUNTIF(术士卡组!A:C,"# 1x ("&amp;K548&amp;") "&amp;A548)+COUNTIF(战士卡组!A:C,"# 1x ("&amp;K548&amp;") "&amp;A548)=0,COUNTIF(单卡排行!A:J,A548&amp;"★")=0),"",1),2)</f>
        <v>2</v>
      </c>
      <c r="E548" s="53" t="str">
        <f>IF(收藏进度!E548="","",收藏进度!E548)</f>
        <v>黑石山的火焰</v>
      </c>
      <c r="F548" s="53" t="str">
        <f>IF(收藏进度!F548="","",收藏进度!F548)</f>
        <v/>
      </c>
      <c r="G548" s="53" t="str">
        <f>IF(收藏进度!G548="","",收藏进度!G548)</f>
        <v>潜行者</v>
      </c>
      <c r="H548" s="53" t="str">
        <f>IF(收藏进度!H548="","",收藏进度!H548)</f>
        <v>稀有</v>
      </c>
      <c r="I548" s="53" t="str">
        <f>IF(收藏进度!I548="","",收藏进度!I548)</f>
        <v>随从</v>
      </c>
      <c r="J548" s="53" t="str">
        <f>IF(收藏进度!J548="","",收藏进度!J548)</f>
        <v/>
      </c>
      <c r="K548" s="53">
        <f>IF(收藏进度!K548="","",收藏进度!K548)</f>
        <v>5</v>
      </c>
      <c r="L548" s="53">
        <f>IF(收藏进度!L548="","",收藏进度!L548)</f>
        <v>4</v>
      </c>
      <c r="M548" s="53">
        <f>IF(收藏进度!M548="","",收藏进度!M548)</f>
        <v>3</v>
      </c>
      <c r="N548" s="54" t="str">
        <f>IF(收藏进度!N548="","",收藏进度!N548)</f>
        <v>战吼：
对所有未受伤的敌方随从造成2点伤害。</v>
      </c>
    </row>
    <row r="549" spans="1:14" x14ac:dyDescent="0.15">
      <c r="A549" s="52" t="str">
        <f>IF(收藏进度!A549="","",收藏进度!A549)</f>
        <v>熔岩震击</v>
      </c>
      <c r="B549" s="52">
        <f>IF(收藏进度!B549="","",收藏进度!B549)</f>
        <v>2</v>
      </c>
      <c r="C549" s="52" t="str">
        <f t="shared" si="8"/>
        <v/>
      </c>
      <c r="D549" s="52" t="str">
        <f>IF(AND(COUNTIF(德鲁伊卡组!A:C,"# 2x ("&amp;K549&amp;") "&amp;A549)+COUNTIF(猎人卡组!A:C,"# 2x ("&amp;K549&amp;") "&amp;A549)+COUNTIF(法师卡组!A:C,"# 2x ("&amp;K549&amp;") "&amp;A549)+COUNTIF(圣骑士卡组!A:C,"# 2x ("&amp;K549&amp;") "&amp;A549)+COUNTIF(牧师卡组!A:C,"# 2x ("&amp;K549&amp;") "&amp;A549)+COUNTIF(潜行者卡组!A:C,"# 2x ("&amp;K549&amp;") "&amp;A549)+COUNTIF(萨满祭司卡组!A:C,"# 2x ("&amp;K549&amp;") "&amp;A549)+COUNTIF(术士卡组!A:C,"# 2x ("&amp;K549&amp;") "&amp;A549)+COUNTIF(战士卡组!A:C,"# 2x ("&amp;K549&amp;") "&amp;A549)=0,COUNTIF(单卡排行!A:J,A549)=0),IF(AND(COUNTIF(德鲁伊卡组!A:C,"# 1x ("&amp;K549&amp;") "&amp;A549)+COUNTIF(猎人卡组!A:C,"# 1x ("&amp;K549&amp;") "&amp;A549)+COUNTIF(法师卡组!A:C,"# 1x ("&amp;K549&amp;") "&amp;A549)+COUNTIF(圣骑士卡组!A:C,"# 1x ("&amp;K549&amp;") "&amp;A549)+COUNTIF(牧师卡组!A:C,"# 1x ("&amp;K549&amp;") "&amp;A549)+COUNTIF(潜行者卡组!A:C,"# 1x ("&amp;K549&amp;") "&amp;A549)+COUNTIF(萨满祭司卡组!A:C,"# 1x ("&amp;K549&amp;") "&amp;A549)+COUNTIF(术士卡组!A:C,"# 1x ("&amp;K549&amp;") "&amp;A549)+COUNTIF(战士卡组!A:C,"# 1x ("&amp;K549&amp;") "&amp;A549)=0,COUNTIF(单卡排行!A:J,A549&amp;"★")=0),"",1),2)</f>
        <v/>
      </c>
      <c r="E549" s="53" t="str">
        <f>IF(收藏进度!E549="","",收藏进度!E549)</f>
        <v>黑石山的火焰</v>
      </c>
      <c r="F549" s="53" t="str">
        <f>IF(收藏进度!F549="","",收藏进度!F549)</f>
        <v/>
      </c>
      <c r="G549" s="53" t="str">
        <f>IF(收藏进度!G549="","",收藏进度!G549)</f>
        <v>萨满祭司</v>
      </c>
      <c r="H549" s="53" t="str">
        <f>IF(收藏进度!H549="","",收藏进度!H549)</f>
        <v>稀有</v>
      </c>
      <c r="I549" s="53" t="str">
        <f>IF(收藏进度!I549="","",收藏进度!I549)</f>
        <v>法术</v>
      </c>
      <c r="J549" s="53" t="str">
        <f>IF(收藏进度!J549="","",收藏进度!J549)</f>
        <v/>
      </c>
      <c r="K549" s="53">
        <f>IF(收藏进度!K549="","",收藏进度!K549)</f>
        <v>2</v>
      </c>
      <c r="L549" s="53">
        <f>IF(收藏进度!L549="","",收藏进度!L549)</f>
        <v>0</v>
      </c>
      <c r="M549" s="53">
        <f>IF(收藏进度!M549="","",收藏进度!M549)</f>
        <v>0</v>
      </c>
      <c r="N549" s="54" t="str">
        <f>IF(收藏进度!N549="","",收藏进度!N549)</f>
        <v>造成2点伤害。
将你所有过载的法力水晶解锁。</v>
      </c>
    </row>
    <row r="550" spans="1:14" x14ac:dyDescent="0.15">
      <c r="A550" s="52" t="str">
        <f>IF(收藏进度!A550="","",收藏进度!A550)</f>
        <v>火焰驱逐者</v>
      </c>
      <c r="B550" s="52">
        <f>IF(收藏进度!B550="","",收藏进度!B550)</f>
        <v>2</v>
      </c>
      <c r="C550" s="52" t="str">
        <f t="shared" si="8"/>
        <v/>
      </c>
      <c r="D550" s="52" t="str">
        <f>IF(AND(COUNTIF(德鲁伊卡组!A:C,"# 2x ("&amp;K550&amp;") "&amp;A550)+COUNTIF(猎人卡组!A:C,"# 2x ("&amp;K550&amp;") "&amp;A550)+COUNTIF(法师卡组!A:C,"# 2x ("&amp;K550&amp;") "&amp;A550)+COUNTIF(圣骑士卡组!A:C,"# 2x ("&amp;K550&amp;") "&amp;A550)+COUNTIF(牧师卡组!A:C,"# 2x ("&amp;K550&amp;") "&amp;A550)+COUNTIF(潜行者卡组!A:C,"# 2x ("&amp;K550&amp;") "&amp;A550)+COUNTIF(萨满祭司卡组!A:C,"# 2x ("&amp;K550&amp;") "&amp;A550)+COUNTIF(术士卡组!A:C,"# 2x ("&amp;K550&amp;") "&amp;A550)+COUNTIF(战士卡组!A:C,"# 2x ("&amp;K550&amp;") "&amp;A550)=0,COUNTIF(单卡排行!A:J,A550)=0),IF(AND(COUNTIF(德鲁伊卡组!A:C,"# 1x ("&amp;K550&amp;") "&amp;A550)+COUNTIF(猎人卡组!A:C,"# 1x ("&amp;K550&amp;") "&amp;A550)+COUNTIF(法师卡组!A:C,"# 1x ("&amp;K550&amp;") "&amp;A550)+COUNTIF(圣骑士卡组!A:C,"# 1x ("&amp;K550&amp;") "&amp;A550)+COUNTIF(牧师卡组!A:C,"# 1x ("&amp;K550&amp;") "&amp;A550)+COUNTIF(潜行者卡组!A:C,"# 1x ("&amp;K550&amp;") "&amp;A550)+COUNTIF(萨满祭司卡组!A:C,"# 1x ("&amp;K550&amp;") "&amp;A550)+COUNTIF(术士卡组!A:C,"# 1x ("&amp;K550&amp;") "&amp;A550)+COUNTIF(战士卡组!A:C,"# 1x ("&amp;K550&amp;") "&amp;A550)=0,COUNTIF(单卡排行!A:J,A550&amp;"★")=0),"",1),2)</f>
        <v/>
      </c>
      <c r="E550" s="53" t="str">
        <f>IF(收藏进度!E550="","",收藏进度!E550)</f>
        <v>黑石山的火焰</v>
      </c>
      <c r="F550" s="53" t="str">
        <f>IF(收藏进度!F550="","",收藏进度!F550)</f>
        <v/>
      </c>
      <c r="G550" s="53" t="str">
        <f>IF(收藏进度!G550="","",收藏进度!G550)</f>
        <v>萨满祭司</v>
      </c>
      <c r="H550" s="53" t="str">
        <f>IF(收藏进度!H550="","",收藏进度!H550)</f>
        <v>普通</v>
      </c>
      <c r="I550" s="53" t="str">
        <f>IF(收藏进度!I550="","",收藏进度!I550)</f>
        <v>随从</v>
      </c>
      <c r="J550" s="53" t="str">
        <f>IF(收藏进度!J550="","",收藏进度!J550)</f>
        <v>元素</v>
      </c>
      <c r="K550" s="53">
        <f>IF(收藏进度!K550="","",收藏进度!K550)</f>
        <v>4</v>
      </c>
      <c r="L550" s="53">
        <f>IF(收藏进度!L550="","",收藏进度!L550)</f>
        <v>3</v>
      </c>
      <c r="M550" s="53">
        <f>IF(收藏进度!M550="","",收藏进度!M550)</f>
        <v>6</v>
      </c>
      <c r="N550" s="54" t="str">
        <f>IF(收藏进度!N550="","",收藏进度!N550)</f>
        <v>战吼：获得1-4点攻击力。过载：（1）</v>
      </c>
    </row>
    <row r="551" spans="1:14" x14ac:dyDescent="0.15">
      <c r="A551" s="52" t="str">
        <f>IF(收藏进度!A551="","",收藏进度!A551)</f>
        <v>小鬼首领</v>
      </c>
      <c r="B551" s="52">
        <f>IF(收藏进度!B551="","",收藏进度!B551)</f>
        <v>2</v>
      </c>
      <c r="C551" s="52" t="str">
        <f t="shared" si="8"/>
        <v/>
      </c>
      <c r="D551" s="52" t="str">
        <f>IF(AND(COUNTIF(德鲁伊卡组!A:C,"# 2x ("&amp;K551&amp;") "&amp;A551)+COUNTIF(猎人卡组!A:C,"# 2x ("&amp;K551&amp;") "&amp;A551)+COUNTIF(法师卡组!A:C,"# 2x ("&amp;K551&amp;") "&amp;A551)+COUNTIF(圣骑士卡组!A:C,"# 2x ("&amp;K551&amp;") "&amp;A551)+COUNTIF(牧师卡组!A:C,"# 2x ("&amp;K551&amp;") "&amp;A551)+COUNTIF(潜行者卡组!A:C,"# 2x ("&amp;K551&amp;") "&amp;A551)+COUNTIF(萨满祭司卡组!A:C,"# 2x ("&amp;K551&amp;") "&amp;A551)+COUNTIF(术士卡组!A:C,"# 2x ("&amp;K551&amp;") "&amp;A551)+COUNTIF(战士卡组!A:C,"# 2x ("&amp;K551&amp;") "&amp;A551)=0,COUNTIF(单卡排行!A:J,A551)=0),IF(AND(COUNTIF(德鲁伊卡组!A:C,"# 1x ("&amp;K551&amp;") "&amp;A551)+COUNTIF(猎人卡组!A:C,"# 1x ("&amp;K551&amp;") "&amp;A551)+COUNTIF(法师卡组!A:C,"# 1x ("&amp;K551&amp;") "&amp;A551)+COUNTIF(圣骑士卡组!A:C,"# 1x ("&amp;K551&amp;") "&amp;A551)+COUNTIF(牧师卡组!A:C,"# 1x ("&amp;K551&amp;") "&amp;A551)+COUNTIF(潜行者卡组!A:C,"# 1x ("&amp;K551&amp;") "&amp;A551)+COUNTIF(萨满祭司卡组!A:C,"# 1x ("&amp;K551&amp;") "&amp;A551)+COUNTIF(术士卡组!A:C,"# 1x ("&amp;K551&amp;") "&amp;A551)+COUNTIF(战士卡组!A:C,"# 1x ("&amp;K551&amp;") "&amp;A551)=0,COUNTIF(单卡排行!A:J,A551&amp;"★")=0),"",1),2)</f>
        <v/>
      </c>
      <c r="E551" s="53" t="str">
        <f>IF(收藏进度!E551="","",收藏进度!E551)</f>
        <v>黑石山的火焰</v>
      </c>
      <c r="F551" s="53" t="str">
        <f>IF(收藏进度!F551="","",收藏进度!F551)</f>
        <v/>
      </c>
      <c r="G551" s="53" t="str">
        <f>IF(收藏进度!G551="","",收藏进度!G551)</f>
        <v>术士</v>
      </c>
      <c r="H551" s="53" t="str">
        <f>IF(收藏进度!H551="","",收藏进度!H551)</f>
        <v>普通</v>
      </c>
      <c r="I551" s="53" t="str">
        <f>IF(收藏进度!I551="","",收藏进度!I551)</f>
        <v>随从</v>
      </c>
      <c r="J551" s="53" t="str">
        <f>IF(收藏进度!J551="","",收藏进度!J551)</f>
        <v>恶魔</v>
      </c>
      <c r="K551" s="53">
        <f>IF(收藏进度!K551="","",收藏进度!K551)</f>
        <v>3</v>
      </c>
      <c r="L551" s="53">
        <f>IF(收藏进度!L551="","",收藏进度!L551)</f>
        <v>2</v>
      </c>
      <c r="M551" s="53">
        <f>IF(收藏进度!M551="","",收藏进度!M551)</f>
        <v>4</v>
      </c>
      <c r="N551" s="54" t="str">
        <f>IF(收藏进度!N551="","",收藏进度!N551)</f>
        <v>每当该随从受到伤害，召唤一个1/1的
小鬼。</v>
      </c>
    </row>
    <row r="552" spans="1:14" x14ac:dyDescent="0.15">
      <c r="A552" s="52" t="str">
        <f>IF(收藏进度!A552="","",收藏进度!A552)</f>
        <v>恶魔之怒</v>
      </c>
      <c r="B552" s="52">
        <f>IF(收藏进度!B552="","",收藏进度!B552)</f>
        <v>2</v>
      </c>
      <c r="C552" s="52" t="str">
        <f t="shared" si="8"/>
        <v/>
      </c>
      <c r="D552" s="52" t="str">
        <f>IF(AND(COUNTIF(德鲁伊卡组!A:C,"# 2x ("&amp;K552&amp;") "&amp;A552)+COUNTIF(猎人卡组!A:C,"# 2x ("&amp;K552&amp;") "&amp;A552)+COUNTIF(法师卡组!A:C,"# 2x ("&amp;K552&amp;") "&amp;A552)+COUNTIF(圣骑士卡组!A:C,"# 2x ("&amp;K552&amp;") "&amp;A552)+COUNTIF(牧师卡组!A:C,"# 2x ("&amp;K552&amp;") "&amp;A552)+COUNTIF(潜行者卡组!A:C,"# 2x ("&amp;K552&amp;") "&amp;A552)+COUNTIF(萨满祭司卡组!A:C,"# 2x ("&amp;K552&amp;") "&amp;A552)+COUNTIF(术士卡组!A:C,"# 2x ("&amp;K552&amp;") "&amp;A552)+COUNTIF(战士卡组!A:C,"# 2x ("&amp;K552&amp;") "&amp;A552)=0,COUNTIF(单卡排行!A:J,A552)=0),IF(AND(COUNTIF(德鲁伊卡组!A:C,"# 1x ("&amp;K552&amp;") "&amp;A552)+COUNTIF(猎人卡组!A:C,"# 1x ("&amp;K552&amp;") "&amp;A552)+COUNTIF(法师卡组!A:C,"# 1x ("&amp;K552&amp;") "&amp;A552)+COUNTIF(圣骑士卡组!A:C,"# 1x ("&amp;K552&amp;") "&amp;A552)+COUNTIF(牧师卡组!A:C,"# 1x ("&amp;K552&amp;") "&amp;A552)+COUNTIF(潜行者卡组!A:C,"# 1x ("&amp;K552&amp;") "&amp;A552)+COUNTIF(萨满祭司卡组!A:C,"# 1x ("&amp;K552&amp;") "&amp;A552)+COUNTIF(术士卡组!A:C,"# 1x ("&amp;K552&amp;") "&amp;A552)+COUNTIF(战士卡组!A:C,"# 1x ("&amp;K552&amp;") "&amp;A552)=0,COUNTIF(单卡排行!A:J,A552&amp;"★")=0),"",1),2)</f>
        <v/>
      </c>
      <c r="E552" s="53" t="str">
        <f>IF(收藏进度!E552="","",收藏进度!E552)</f>
        <v>黑石山的火焰</v>
      </c>
      <c r="F552" s="53" t="str">
        <f>IF(收藏进度!F552="","",收藏进度!F552)</f>
        <v/>
      </c>
      <c r="G552" s="53" t="str">
        <f>IF(收藏进度!G552="","",收藏进度!G552)</f>
        <v>术士</v>
      </c>
      <c r="H552" s="53" t="str">
        <f>IF(收藏进度!H552="","",收藏进度!H552)</f>
        <v>稀有</v>
      </c>
      <c r="I552" s="53" t="str">
        <f>IF(收藏进度!I552="","",收藏进度!I552)</f>
        <v>法术</v>
      </c>
      <c r="J552" s="53" t="str">
        <f>IF(收藏进度!J552="","",收藏进度!J552)</f>
        <v/>
      </c>
      <c r="K552" s="53">
        <f>IF(收藏进度!K552="","",收藏进度!K552)</f>
        <v>3</v>
      </c>
      <c r="L552" s="53">
        <f>IF(收藏进度!L552="","",收藏进度!L552)</f>
        <v>0</v>
      </c>
      <c r="M552" s="53">
        <f>IF(收藏进度!M552="","",收藏进度!M552)</f>
        <v>0</v>
      </c>
      <c r="N552" s="54" t="str">
        <f>IF(收藏进度!N552="","",收藏进度!N552)</f>
        <v>对所有非恶魔随从造成2点
伤害。</v>
      </c>
    </row>
    <row r="553" spans="1:14" x14ac:dyDescent="0.15">
      <c r="A553" s="52" t="str">
        <f>IF(收藏进度!A553="","",收藏进度!A553)</f>
        <v>复仇打击</v>
      </c>
      <c r="B553" s="52">
        <f>IF(收藏进度!B553="","",收藏进度!B553)</f>
        <v>2</v>
      </c>
      <c r="C553" s="52" t="str">
        <f t="shared" si="8"/>
        <v/>
      </c>
      <c r="D553" s="52" t="str">
        <f>IF(AND(COUNTIF(德鲁伊卡组!A:C,"# 2x ("&amp;K553&amp;") "&amp;A553)+COUNTIF(猎人卡组!A:C,"# 2x ("&amp;K553&amp;") "&amp;A553)+COUNTIF(法师卡组!A:C,"# 2x ("&amp;K553&amp;") "&amp;A553)+COUNTIF(圣骑士卡组!A:C,"# 2x ("&amp;K553&amp;") "&amp;A553)+COUNTIF(牧师卡组!A:C,"# 2x ("&amp;K553&amp;") "&amp;A553)+COUNTIF(潜行者卡组!A:C,"# 2x ("&amp;K553&amp;") "&amp;A553)+COUNTIF(萨满祭司卡组!A:C,"# 2x ("&amp;K553&amp;") "&amp;A553)+COUNTIF(术士卡组!A:C,"# 2x ("&amp;K553&amp;") "&amp;A553)+COUNTIF(战士卡组!A:C,"# 2x ("&amp;K553&amp;") "&amp;A553)=0,COUNTIF(单卡排行!A:J,A553)=0),IF(AND(COUNTIF(德鲁伊卡组!A:C,"# 1x ("&amp;K553&amp;") "&amp;A553)+COUNTIF(猎人卡组!A:C,"# 1x ("&amp;K553&amp;") "&amp;A553)+COUNTIF(法师卡组!A:C,"# 1x ("&amp;K553&amp;") "&amp;A553)+COUNTIF(圣骑士卡组!A:C,"# 1x ("&amp;K553&amp;") "&amp;A553)+COUNTIF(牧师卡组!A:C,"# 1x ("&amp;K553&amp;") "&amp;A553)+COUNTIF(潜行者卡组!A:C,"# 1x ("&amp;K553&amp;") "&amp;A553)+COUNTIF(萨满祭司卡组!A:C,"# 1x ("&amp;K553&amp;") "&amp;A553)+COUNTIF(术士卡组!A:C,"# 1x ("&amp;K553&amp;") "&amp;A553)+COUNTIF(战士卡组!A:C,"# 1x ("&amp;K553&amp;") "&amp;A553)=0,COUNTIF(单卡排行!A:J,A553&amp;"★")=0),"",1),2)</f>
        <v/>
      </c>
      <c r="E553" s="53" t="str">
        <f>IF(收藏进度!E553="","",收藏进度!E553)</f>
        <v>黑石山的火焰</v>
      </c>
      <c r="F553" s="53" t="str">
        <f>IF(收藏进度!F553="","",收藏进度!F553)</f>
        <v/>
      </c>
      <c r="G553" s="53" t="str">
        <f>IF(收藏进度!G553="","",收藏进度!G553)</f>
        <v>战士</v>
      </c>
      <c r="H553" s="53" t="str">
        <f>IF(收藏进度!H553="","",收藏进度!H553)</f>
        <v>稀有</v>
      </c>
      <c r="I553" s="53" t="str">
        <f>IF(收藏进度!I553="","",收藏进度!I553)</f>
        <v>法术</v>
      </c>
      <c r="J553" s="53" t="str">
        <f>IF(收藏进度!J553="","",收藏进度!J553)</f>
        <v/>
      </c>
      <c r="K553" s="53">
        <f>IF(收藏进度!K553="","",收藏进度!K553)</f>
        <v>2</v>
      </c>
      <c r="L553" s="53">
        <f>IF(收藏进度!L553="","",收藏进度!L553)</f>
        <v>0</v>
      </c>
      <c r="M553" s="53">
        <f>IF(收藏进度!M553="","",收藏进度!M553)</f>
        <v>0</v>
      </c>
      <c r="N553" s="54" t="str">
        <f>IF(收藏进度!N553="","",收藏进度!N553)</f>
        <v>对所有随从造成1点伤害。如果你的生命值小于或等于12点，则改为造成3点伤害。</v>
      </c>
    </row>
    <row r="554" spans="1:14" x14ac:dyDescent="0.15">
      <c r="A554" s="52" t="str">
        <f>IF(收藏进度!A554="","",收藏进度!A554)</f>
        <v>掷斧者</v>
      </c>
      <c r="B554" s="52">
        <f>IF(收藏进度!B554="","",收藏进度!B554)</f>
        <v>2</v>
      </c>
      <c r="C554" s="52" t="str">
        <f t="shared" si="8"/>
        <v/>
      </c>
      <c r="D554" s="52" t="str">
        <f>IF(AND(COUNTIF(德鲁伊卡组!A:C,"# 2x ("&amp;K554&amp;") "&amp;A554)+COUNTIF(猎人卡组!A:C,"# 2x ("&amp;K554&amp;") "&amp;A554)+COUNTIF(法师卡组!A:C,"# 2x ("&amp;K554&amp;") "&amp;A554)+COUNTIF(圣骑士卡组!A:C,"# 2x ("&amp;K554&amp;") "&amp;A554)+COUNTIF(牧师卡组!A:C,"# 2x ("&amp;K554&amp;") "&amp;A554)+COUNTIF(潜行者卡组!A:C,"# 2x ("&amp;K554&amp;") "&amp;A554)+COUNTIF(萨满祭司卡组!A:C,"# 2x ("&amp;K554&amp;") "&amp;A554)+COUNTIF(术士卡组!A:C,"# 2x ("&amp;K554&amp;") "&amp;A554)+COUNTIF(战士卡组!A:C,"# 2x ("&amp;K554&amp;") "&amp;A554)=0,COUNTIF(单卡排行!A:J,A554)=0),IF(AND(COUNTIF(德鲁伊卡组!A:C,"# 1x ("&amp;K554&amp;") "&amp;A554)+COUNTIF(猎人卡组!A:C,"# 1x ("&amp;K554&amp;") "&amp;A554)+COUNTIF(法师卡组!A:C,"# 1x ("&amp;K554&amp;") "&amp;A554)+COUNTIF(圣骑士卡组!A:C,"# 1x ("&amp;K554&amp;") "&amp;A554)+COUNTIF(牧师卡组!A:C,"# 1x ("&amp;K554&amp;") "&amp;A554)+COUNTIF(潜行者卡组!A:C,"# 1x ("&amp;K554&amp;") "&amp;A554)+COUNTIF(萨满祭司卡组!A:C,"# 1x ("&amp;K554&amp;") "&amp;A554)+COUNTIF(术士卡组!A:C,"# 1x ("&amp;K554&amp;") "&amp;A554)+COUNTIF(战士卡组!A:C,"# 1x ("&amp;K554&amp;") "&amp;A554)=0,COUNTIF(单卡排行!A:J,A554&amp;"★")=0),"",1),2)</f>
        <v/>
      </c>
      <c r="E554" s="53" t="str">
        <f>IF(收藏进度!E554="","",收藏进度!E554)</f>
        <v>黑石山的火焰</v>
      </c>
      <c r="F554" s="53" t="str">
        <f>IF(收藏进度!F554="","",收藏进度!F554)</f>
        <v/>
      </c>
      <c r="G554" s="53" t="str">
        <f>IF(收藏进度!G554="","",收藏进度!G554)</f>
        <v>战士</v>
      </c>
      <c r="H554" s="53" t="str">
        <f>IF(收藏进度!H554="","",收藏进度!H554)</f>
        <v>普通</v>
      </c>
      <c r="I554" s="53" t="str">
        <f>IF(收藏进度!I554="","",收藏进度!I554)</f>
        <v>随从</v>
      </c>
      <c r="J554" s="53" t="str">
        <f>IF(收藏进度!J554="","",收藏进度!J554)</f>
        <v/>
      </c>
      <c r="K554" s="53">
        <f>IF(收藏进度!K554="","",收藏进度!K554)</f>
        <v>4</v>
      </c>
      <c r="L554" s="53">
        <f>IF(收藏进度!L554="","",收藏进度!L554)</f>
        <v>2</v>
      </c>
      <c r="M554" s="53">
        <f>IF(收藏进度!M554="","",收藏进度!M554)</f>
        <v>5</v>
      </c>
      <c r="N554" s="54" t="str">
        <f>IF(收藏进度!N554="","",收藏进度!N554)</f>
        <v>每当该随从受到伤害，对敌方英雄造成
2点伤害。</v>
      </c>
    </row>
    <row r="555" spans="1:14" x14ac:dyDescent="0.15">
      <c r="A555" s="52" t="str">
        <f>IF(收藏进度!A555="","",收藏进度!A555)</f>
        <v>龙蛋</v>
      </c>
      <c r="B555" s="52">
        <f>IF(收藏进度!B555="","",收藏进度!B555)</f>
        <v>2</v>
      </c>
      <c r="C555" s="52" t="str">
        <f t="shared" si="8"/>
        <v/>
      </c>
      <c r="D555" s="52" t="str">
        <f>IF(AND(COUNTIF(德鲁伊卡组!A:C,"# 2x ("&amp;K555&amp;") "&amp;A555)+COUNTIF(猎人卡组!A:C,"# 2x ("&amp;K555&amp;") "&amp;A555)+COUNTIF(法师卡组!A:C,"# 2x ("&amp;K555&amp;") "&amp;A555)+COUNTIF(圣骑士卡组!A:C,"# 2x ("&amp;K555&amp;") "&amp;A555)+COUNTIF(牧师卡组!A:C,"# 2x ("&amp;K555&amp;") "&amp;A555)+COUNTIF(潜行者卡组!A:C,"# 2x ("&amp;K555&amp;") "&amp;A555)+COUNTIF(萨满祭司卡组!A:C,"# 2x ("&amp;K555&amp;") "&amp;A555)+COUNTIF(术士卡组!A:C,"# 2x ("&amp;K555&amp;") "&amp;A555)+COUNTIF(战士卡组!A:C,"# 2x ("&amp;K555&amp;") "&amp;A555)=0,COUNTIF(单卡排行!A:J,A555)=0),IF(AND(COUNTIF(德鲁伊卡组!A:C,"# 1x ("&amp;K555&amp;") "&amp;A555)+COUNTIF(猎人卡组!A:C,"# 1x ("&amp;K555&amp;") "&amp;A555)+COUNTIF(法师卡组!A:C,"# 1x ("&amp;K555&amp;") "&amp;A555)+COUNTIF(圣骑士卡组!A:C,"# 1x ("&amp;K555&amp;") "&amp;A555)+COUNTIF(牧师卡组!A:C,"# 1x ("&amp;K555&amp;") "&amp;A555)+COUNTIF(潜行者卡组!A:C,"# 1x ("&amp;K555&amp;") "&amp;A555)+COUNTIF(萨满祭司卡组!A:C,"# 1x ("&amp;K555&amp;") "&amp;A555)+COUNTIF(术士卡组!A:C,"# 1x ("&amp;K555&amp;") "&amp;A555)+COUNTIF(战士卡组!A:C,"# 1x ("&amp;K555&amp;") "&amp;A555)=0,COUNTIF(单卡排行!A:J,A555&amp;"★")=0),"",1),2)</f>
        <v/>
      </c>
      <c r="E555" s="53" t="str">
        <f>IF(收藏进度!E555="","",收藏进度!E555)</f>
        <v>黑石山的火焰</v>
      </c>
      <c r="F555" s="53" t="str">
        <f>IF(收藏进度!F555="","",收藏进度!F555)</f>
        <v/>
      </c>
      <c r="G555" s="53" t="str">
        <f>IF(收藏进度!G555="","",收藏进度!G555)</f>
        <v>中立</v>
      </c>
      <c r="H555" s="53" t="str">
        <f>IF(收藏进度!H555="","",收藏进度!H555)</f>
        <v>稀有</v>
      </c>
      <c r="I555" s="53" t="str">
        <f>IF(收藏进度!I555="","",收藏进度!I555)</f>
        <v>随从</v>
      </c>
      <c r="J555" s="53" t="str">
        <f>IF(收藏进度!J555="","",收藏进度!J555)</f>
        <v/>
      </c>
      <c r="K555" s="53">
        <f>IF(收藏进度!K555="","",收藏进度!K555)</f>
        <v>1</v>
      </c>
      <c r="L555" s="53">
        <f>IF(收藏进度!L555="","",收藏进度!L555)</f>
        <v>0</v>
      </c>
      <c r="M555" s="53">
        <f>IF(收藏进度!M555="","",收藏进度!M555)</f>
        <v>2</v>
      </c>
      <c r="N555" s="54" t="str">
        <f>IF(收藏进度!N555="","",收藏进度!N555)</f>
        <v>每当该随从受到伤害，便召唤一只2/1的雏龙。</v>
      </c>
    </row>
    <row r="556" spans="1:14" x14ac:dyDescent="0.15">
      <c r="A556" s="52" t="str">
        <f>IF(收藏进度!A556="","",收藏进度!A556)</f>
        <v>黑翼技师</v>
      </c>
      <c r="B556" s="52">
        <f>IF(收藏进度!B556="","",收藏进度!B556)</f>
        <v>2</v>
      </c>
      <c r="C556" s="52" t="str">
        <f t="shared" si="8"/>
        <v/>
      </c>
      <c r="D556" s="52" t="str">
        <f>IF(AND(COUNTIF(德鲁伊卡组!A:C,"# 2x ("&amp;K556&amp;") "&amp;A556)+COUNTIF(猎人卡组!A:C,"# 2x ("&amp;K556&amp;") "&amp;A556)+COUNTIF(法师卡组!A:C,"# 2x ("&amp;K556&amp;") "&amp;A556)+COUNTIF(圣骑士卡组!A:C,"# 2x ("&amp;K556&amp;") "&amp;A556)+COUNTIF(牧师卡组!A:C,"# 2x ("&amp;K556&amp;") "&amp;A556)+COUNTIF(潜行者卡组!A:C,"# 2x ("&amp;K556&amp;") "&amp;A556)+COUNTIF(萨满祭司卡组!A:C,"# 2x ("&amp;K556&amp;") "&amp;A556)+COUNTIF(术士卡组!A:C,"# 2x ("&amp;K556&amp;") "&amp;A556)+COUNTIF(战士卡组!A:C,"# 2x ("&amp;K556&amp;") "&amp;A556)=0,COUNTIF(单卡排行!A:J,A556)=0),IF(AND(COUNTIF(德鲁伊卡组!A:C,"# 1x ("&amp;K556&amp;") "&amp;A556)+COUNTIF(猎人卡组!A:C,"# 1x ("&amp;K556&amp;") "&amp;A556)+COUNTIF(法师卡组!A:C,"# 1x ("&amp;K556&amp;") "&amp;A556)+COUNTIF(圣骑士卡组!A:C,"# 1x ("&amp;K556&amp;") "&amp;A556)+COUNTIF(牧师卡组!A:C,"# 1x ("&amp;K556&amp;") "&amp;A556)+COUNTIF(潜行者卡组!A:C,"# 1x ("&amp;K556&amp;") "&amp;A556)+COUNTIF(萨满祭司卡组!A:C,"# 1x ("&amp;K556&amp;") "&amp;A556)+COUNTIF(术士卡组!A:C,"# 1x ("&amp;K556&amp;") "&amp;A556)+COUNTIF(战士卡组!A:C,"# 1x ("&amp;K556&amp;") "&amp;A556)=0,COUNTIF(单卡排行!A:J,A556&amp;"★")=0),"",1),2)</f>
        <v/>
      </c>
      <c r="E556" s="53" t="str">
        <f>IF(收藏进度!E556="","",收藏进度!E556)</f>
        <v>黑石山的火焰</v>
      </c>
      <c r="F556" s="53" t="str">
        <f>IF(收藏进度!F556="","",收藏进度!F556)</f>
        <v/>
      </c>
      <c r="G556" s="53" t="str">
        <f>IF(收藏进度!G556="","",收藏进度!G556)</f>
        <v>中立</v>
      </c>
      <c r="H556" s="53" t="str">
        <f>IF(收藏进度!H556="","",收藏进度!H556)</f>
        <v>普通</v>
      </c>
      <c r="I556" s="53" t="str">
        <f>IF(收藏进度!I556="","",收藏进度!I556)</f>
        <v>随从</v>
      </c>
      <c r="J556" s="53" t="str">
        <f>IF(收藏进度!J556="","",收藏进度!J556)</f>
        <v/>
      </c>
      <c r="K556" s="53">
        <f>IF(收藏进度!K556="","",收藏进度!K556)</f>
        <v>3</v>
      </c>
      <c r="L556" s="53">
        <f>IF(收藏进度!L556="","",收藏进度!L556)</f>
        <v>2</v>
      </c>
      <c r="M556" s="53">
        <f>IF(收藏进度!M556="","",收藏进度!M556)</f>
        <v>4</v>
      </c>
      <c r="N556" s="54" t="str">
        <f>IF(收藏进度!N556="","",收藏进度!N556)</f>
        <v>战吼：如果你的手牌中有龙牌，便获得+1/+1。</v>
      </c>
    </row>
    <row r="557" spans="1:14" x14ac:dyDescent="0.15">
      <c r="A557" s="52" t="str">
        <f>IF(收藏进度!A557="","",收藏进度!A557)</f>
        <v>饥饿的巨龙</v>
      </c>
      <c r="B557" s="52">
        <f>IF(收藏进度!B557="","",收藏进度!B557)</f>
        <v>2</v>
      </c>
      <c r="C557" s="52" t="str">
        <f t="shared" si="8"/>
        <v/>
      </c>
      <c r="D557" s="52" t="str">
        <f>IF(AND(COUNTIF(德鲁伊卡组!A:C,"# 2x ("&amp;K557&amp;") "&amp;A557)+COUNTIF(猎人卡组!A:C,"# 2x ("&amp;K557&amp;") "&amp;A557)+COUNTIF(法师卡组!A:C,"# 2x ("&amp;K557&amp;") "&amp;A557)+COUNTIF(圣骑士卡组!A:C,"# 2x ("&amp;K557&amp;") "&amp;A557)+COUNTIF(牧师卡组!A:C,"# 2x ("&amp;K557&amp;") "&amp;A557)+COUNTIF(潜行者卡组!A:C,"# 2x ("&amp;K557&amp;") "&amp;A557)+COUNTIF(萨满祭司卡组!A:C,"# 2x ("&amp;K557&amp;") "&amp;A557)+COUNTIF(术士卡组!A:C,"# 2x ("&amp;K557&amp;") "&amp;A557)+COUNTIF(战士卡组!A:C,"# 2x ("&amp;K557&amp;") "&amp;A557)=0,COUNTIF(单卡排行!A:J,A557)=0),IF(AND(COUNTIF(德鲁伊卡组!A:C,"# 1x ("&amp;K557&amp;") "&amp;A557)+COUNTIF(猎人卡组!A:C,"# 1x ("&amp;K557&amp;") "&amp;A557)+COUNTIF(法师卡组!A:C,"# 1x ("&amp;K557&amp;") "&amp;A557)+COUNTIF(圣骑士卡组!A:C,"# 1x ("&amp;K557&amp;") "&amp;A557)+COUNTIF(牧师卡组!A:C,"# 1x ("&amp;K557&amp;") "&amp;A557)+COUNTIF(潜行者卡组!A:C,"# 1x ("&amp;K557&amp;") "&amp;A557)+COUNTIF(萨满祭司卡组!A:C,"# 1x ("&amp;K557&amp;") "&amp;A557)+COUNTIF(术士卡组!A:C,"# 1x ("&amp;K557&amp;") "&amp;A557)+COUNTIF(战士卡组!A:C,"# 1x ("&amp;K557&amp;") "&amp;A557)=0,COUNTIF(单卡排行!A:J,A557&amp;"★")=0),"",1),2)</f>
        <v/>
      </c>
      <c r="E557" s="53" t="str">
        <f>IF(收藏进度!E557="","",收藏进度!E557)</f>
        <v>黑石山的火焰</v>
      </c>
      <c r="F557" s="53" t="str">
        <f>IF(收藏进度!F557="","",收藏进度!F557)</f>
        <v/>
      </c>
      <c r="G557" s="53" t="str">
        <f>IF(收藏进度!G557="","",收藏进度!G557)</f>
        <v>中立</v>
      </c>
      <c r="H557" s="53" t="str">
        <f>IF(收藏进度!H557="","",收藏进度!H557)</f>
        <v>普通</v>
      </c>
      <c r="I557" s="53" t="str">
        <f>IF(收藏进度!I557="","",收藏进度!I557)</f>
        <v>随从</v>
      </c>
      <c r="J557" s="53" t="str">
        <f>IF(收藏进度!J557="","",收藏进度!J557)</f>
        <v>龙</v>
      </c>
      <c r="K557" s="53">
        <f>IF(收藏进度!K557="","",收藏进度!K557)</f>
        <v>4</v>
      </c>
      <c r="L557" s="53">
        <f>IF(收藏进度!L557="","",收藏进度!L557)</f>
        <v>5</v>
      </c>
      <c r="M557" s="53">
        <f>IF(收藏进度!M557="","",收藏进度!M557)</f>
        <v>6</v>
      </c>
      <c r="N557" s="54" t="str">
        <f>IF(收藏进度!N557="","",收藏进度!N557)</f>
        <v>战吼：为你的对手随机召唤一个法力值消耗为（1）点的随从。</v>
      </c>
    </row>
    <row r="558" spans="1:14" x14ac:dyDescent="0.15">
      <c r="A558" s="52" t="str">
        <f>IF(收藏进度!A558="","",收藏进度!A558)</f>
        <v>龙人巫师</v>
      </c>
      <c r="B558" s="52">
        <f>IF(收藏进度!B558="","",收藏进度!B558)</f>
        <v>2</v>
      </c>
      <c r="C558" s="52" t="str">
        <f t="shared" si="8"/>
        <v/>
      </c>
      <c r="D558" s="52" t="str">
        <f>IF(AND(COUNTIF(德鲁伊卡组!A:C,"# 2x ("&amp;K558&amp;") "&amp;A558)+COUNTIF(猎人卡组!A:C,"# 2x ("&amp;K558&amp;") "&amp;A558)+COUNTIF(法师卡组!A:C,"# 2x ("&amp;K558&amp;") "&amp;A558)+COUNTIF(圣骑士卡组!A:C,"# 2x ("&amp;K558&amp;") "&amp;A558)+COUNTIF(牧师卡组!A:C,"# 2x ("&amp;K558&amp;") "&amp;A558)+COUNTIF(潜行者卡组!A:C,"# 2x ("&amp;K558&amp;") "&amp;A558)+COUNTIF(萨满祭司卡组!A:C,"# 2x ("&amp;K558&amp;") "&amp;A558)+COUNTIF(术士卡组!A:C,"# 2x ("&amp;K558&amp;") "&amp;A558)+COUNTIF(战士卡组!A:C,"# 2x ("&amp;K558&amp;") "&amp;A558)=0,COUNTIF(单卡排行!A:J,A558)=0),IF(AND(COUNTIF(德鲁伊卡组!A:C,"# 1x ("&amp;K558&amp;") "&amp;A558)+COUNTIF(猎人卡组!A:C,"# 1x ("&amp;K558&amp;") "&amp;A558)+COUNTIF(法师卡组!A:C,"# 1x ("&amp;K558&amp;") "&amp;A558)+COUNTIF(圣骑士卡组!A:C,"# 1x ("&amp;K558&amp;") "&amp;A558)+COUNTIF(牧师卡组!A:C,"# 1x ("&amp;K558&amp;") "&amp;A558)+COUNTIF(潜行者卡组!A:C,"# 1x ("&amp;K558&amp;") "&amp;A558)+COUNTIF(萨满祭司卡组!A:C,"# 1x ("&amp;K558&amp;") "&amp;A558)+COUNTIF(术士卡组!A:C,"# 1x ("&amp;K558&amp;") "&amp;A558)+COUNTIF(战士卡组!A:C,"# 1x ("&amp;K558&amp;") "&amp;A558)=0,COUNTIF(单卡排行!A:J,A558&amp;"★")=0),"",1),2)</f>
        <v/>
      </c>
      <c r="E558" s="53" t="str">
        <f>IF(收藏进度!E558="","",收藏进度!E558)</f>
        <v>黑石山的火焰</v>
      </c>
      <c r="F558" s="53" t="str">
        <f>IF(收藏进度!F558="","",收藏进度!F558)</f>
        <v/>
      </c>
      <c r="G558" s="53" t="str">
        <f>IF(收藏进度!G558="","",收藏进度!G558)</f>
        <v>中立</v>
      </c>
      <c r="H558" s="53" t="str">
        <f>IF(收藏进度!H558="","",收藏进度!H558)</f>
        <v>普通</v>
      </c>
      <c r="I558" s="53" t="str">
        <f>IF(收藏进度!I558="","",收藏进度!I558)</f>
        <v>随从</v>
      </c>
      <c r="J558" s="53" t="str">
        <f>IF(收藏进度!J558="","",收藏进度!J558)</f>
        <v>龙</v>
      </c>
      <c r="K558" s="53">
        <f>IF(收藏进度!K558="","",收藏进度!K558)</f>
        <v>4</v>
      </c>
      <c r="L558" s="53">
        <f>IF(收藏进度!L558="","",收藏进度!L558)</f>
        <v>3</v>
      </c>
      <c r="M558" s="53">
        <f>IF(收藏进度!M558="","",收藏进度!M558)</f>
        <v>5</v>
      </c>
      <c r="N558" s="54" t="str">
        <f>IF(收藏进度!N558="","",收藏进度!N558)</f>
        <v>每当你以该随从为目标施放一个法术时，便获得+1/+1。</v>
      </c>
    </row>
    <row r="559" spans="1:14" x14ac:dyDescent="0.15">
      <c r="A559" s="52" t="str">
        <f>IF(收藏进度!A559="","",收藏进度!A559)</f>
        <v>黑翼腐蚀者</v>
      </c>
      <c r="B559" s="52">
        <f>IF(收藏进度!B559="","",收藏进度!B559)</f>
        <v>2</v>
      </c>
      <c r="C559" s="52" t="str">
        <f t="shared" si="8"/>
        <v/>
      </c>
      <c r="D559" s="52" t="str">
        <f>IF(AND(COUNTIF(德鲁伊卡组!A:C,"# 2x ("&amp;K559&amp;") "&amp;A559)+COUNTIF(猎人卡组!A:C,"# 2x ("&amp;K559&amp;") "&amp;A559)+COUNTIF(法师卡组!A:C,"# 2x ("&amp;K559&amp;") "&amp;A559)+COUNTIF(圣骑士卡组!A:C,"# 2x ("&amp;K559&amp;") "&amp;A559)+COUNTIF(牧师卡组!A:C,"# 2x ("&amp;K559&amp;") "&amp;A559)+COUNTIF(潜行者卡组!A:C,"# 2x ("&amp;K559&amp;") "&amp;A559)+COUNTIF(萨满祭司卡组!A:C,"# 2x ("&amp;K559&amp;") "&amp;A559)+COUNTIF(术士卡组!A:C,"# 2x ("&amp;K559&amp;") "&amp;A559)+COUNTIF(战士卡组!A:C,"# 2x ("&amp;K559&amp;") "&amp;A559)=0,COUNTIF(单卡排行!A:J,A559)=0),IF(AND(COUNTIF(德鲁伊卡组!A:C,"# 1x ("&amp;K559&amp;") "&amp;A559)+COUNTIF(猎人卡组!A:C,"# 1x ("&amp;K559&amp;") "&amp;A559)+COUNTIF(法师卡组!A:C,"# 1x ("&amp;K559&amp;") "&amp;A559)+COUNTIF(圣骑士卡组!A:C,"# 1x ("&amp;K559&amp;") "&amp;A559)+COUNTIF(牧师卡组!A:C,"# 1x ("&amp;K559&amp;") "&amp;A559)+COUNTIF(潜行者卡组!A:C,"# 1x ("&amp;K559&amp;") "&amp;A559)+COUNTIF(萨满祭司卡组!A:C,"# 1x ("&amp;K559&amp;") "&amp;A559)+COUNTIF(术士卡组!A:C,"# 1x ("&amp;K559&amp;") "&amp;A559)+COUNTIF(战士卡组!A:C,"# 1x ("&amp;K559&amp;") "&amp;A559)=0,COUNTIF(单卡排行!A:J,A559&amp;"★")=0),"",1),2)</f>
        <v/>
      </c>
      <c r="E559" s="53" t="str">
        <f>IF(收藏进度!E559="","",收藏进度!E559)</f>
        <v>黑石山的火焰</v>
      </c>
      <c r="F559" s="53" t="str">
        <f>IF(收藏进度!F559="","",收藏进度!F559)</f>
        <v/>
      </c>
      <c r="G559" s="53" t="str">
        <f>IF(收藏进度!G559="","",收藏进度!G559)</f>
        <v>中立</v>
      </c>
      <c r="H559" s="53" t="str">
        <f>IF(收藏进度!H559="","",收藏进度!H559)</f>
        <v>普通</v>
      </c>
      <c r="I559" s="53" t="str">
        <f>IF(收藏进度!I559="","",收藏进度!I559)</f>
        <v>随从</v>
      </c>
      <c r="J559" s="53" t="str">
        <f>IF(收藏进度!J559="","",收藏进度!J559)</f>
        <v/>
      </c>
      <c r="K559" s="53">
        <f>IF(收藏进度!K559="","",收藏进度!K559)</f>
        <v>5</v>
      </c>
      <c r="L559" s="53">
        <f>IF(收藏进度!L559="","",收藏进度!L559)</f>
        <v>5</v>
      </c>
      <c r="M559" s="53">
        <f>IF(收藏进度!M559="","",收藏进度!M559)</f>
        <v>4</v>
      </c>
      <c r="N559" s="54" t="str">
        <f>IF(收藏进度!N559="","",收藏进度!N559)</f>
        <v>战吼：如果你的手牌中有龙牌，则造成3点伤害。</v>
      </c>
    </row>
    <row r="560" spans="1:14" x14ac:dyDescent="0.15">
      <c r="A560" s="52" t="str">
        <f>IF(收藏进度!A560="","",收藏进度!A560)</f>
        <v>恐怖的奴隶主</v>
      </c>
      <c r="B560" s="52">
        <f>IF(收藏进度!B560="","",收藏进度!B560)</f>
        <v>2</v>
      </c>
      <c r="C560" s="52" t="str">
        <f t="shared" si="8"/>
        <v/>
      </c>
      <c r="D560" s="52" t="str">
        <f>IF(AND(COUNTIF(德鲁伊卡组!A:C,"# 2x ("&amp;K560&amp;") "&amp;A560)+COUNTIF(猎人卡组!A:C,"# 2x ("&amp;K560&amp;") "&amp;A560)+COUNTIF(法师卡组!A:C,"# 2x ("&amp;K560&amp;") "&amp;A560)+COUNTIF(圣骑士卡组!A:C,"# 2x ("&amp;K560&amp;") "&amp;A560)+COUNTIF(牧师卡组!A:C,"# 2x ("&amp;K560&amp;") "&amp;A560)+COUNTIF(潜行者卡组!A:C,"# 2x ("&amp;K560&amp;") "&amp;A560)+COUNTIF(萨满祭司卡组!A:C,"# 2x ("&amp;K560&amp;") "&amp;A560)+COUNTIF(术士卡组!A:C,"# 2x ("&amp;K560&amp;") "&amp;A560)+COUNTIF(战士卡组!A:C,"# 2x ("&amp;K560&amp;") "&amp;A560)=0,COUNTIF(单卡排行!A:J,A560)=0),IF(AND(COUNTIF(德鲁伊卡组!A:C,"# 1x ("&amp;K560&amp;") "&amp;A560)+COUNTIF(猎人卡组!A:C,"# 1x ("&amp;K560&amp;") "&amp;A560)+COUNTIF(法师卡组!A:C,"# 1x ("&amp;K560&amp;") "&amp;A560)+COUNTIF(圣骑士卡组!A:C,"# 1x ("&amp;K560&amp;") "&amp;A560)+COUNTIF(牧师卡组!A:C,"# 1x ("&amp;K560&amp;") "&amp;A560)+COUNTIF(潜行者卡组!A:C,"# 1x ("&amp;K560&amp;") "&amp;A560)+COUNTIF(萨满祭司卡组!A:C,"# 1x ("&amp;K560&amp;") "&amp;A560)+COUNTIF(术士卡组!A:C,"# 1x ("&amp;K560&amp;") "&amp;A560)+COUNTIF(战士卡组!A:C,"# 1x ("&amp;K560&amp;") "&amp;A560)=0,COUNTIF(单卡排行!A:J,A560&amp;"★")=0),"",1),2)</f>
        <v/>
      </c>
      <c r="E560" s="53" t="str">
        <f>IF(收藏进度!E560="","",收藏进度!E560)</f>
        <v>黑石山的火焰</v>
      </c>
      <c r="F560" s="53" t="str">
        <f>IF(收藏进度!F560="","",收藏进度!F560)</f>
        <v/>
      </c>
      <c r="G560" s="53" t="str">
        <f>IF(收藏进度!G560="","",收藏进度!G560)</f>
        <v>中立</v>
      </c>
      <c r="H560" s="53" t="str">
        <f>IF(收藏进度!H560="","",收藏进度!H560)</f>
        <v>稀有</v>
      </c>
      <c r="I560" s="53" t="str">
        <f>IF(收藏进度!I560="","",收藏进度!I560)</f>
        <v>随从</v>
      </c>
      <c r="J560" s="53" t="str">
        <f>IF(收藏进度!J560="","",收藏进度!J560)</f>
        <v/>
      </c>
      <c r="K560" s="53">
        <f>IF(收藏进度!K560="","",收藏进度!K560)</f>
        <v>5</v>
      </c>
      <c r="L560" s="53">
        <f>IF(收藏进度!L560="","",收藏进度!L560)</f>
        <v>3</v>
      </c>
      <c r="M560" s="53">
        <f>IF(收藏进度!M560="","",收藏进度!M560)</f>
        <v>3</v>
      </c>
      <c r="N560" s="54" t="str">
        <f>IF(收藏进度!N560="","",收藏进度!N560)</f>
        <v>在该随从受到伤害并没有死亡后，召唤另一个恐怖的奴隶主。</v>
      </c>
    </row>
    <row r="561" spans="1:14" x14ac:dyDescent="0.15">
      <c r="A561" s="52" t="str">
        <f>IF(收藏进度!A561="","",收藏进度!A561)</f>
        <v>火山幼龙</v>
      </c>
      <c r="B561" s="52">
        <f>IF(收藏进度!B561="","",收藏进度!B561)</f>
        <v>2</v>
      </c>
      <c r="C561" s="52" t="str">
        <f t="shared" si="8"/>
        <v/>
      </c>
      <c r="D561" s="52" t="str">
        <f>IF(AND(COUNTIF(德鲁伊卡组!A:C,"# 2x ("&amp;K561&amp;") "&amp;A561)+COUNTIF(猎人卡组!A:C,"# 2x ("&amp;K561&amp;") "&amp;A561)+COUNTIF(法师卡组!A:C,"# 2x ("&amp;K561&amp;") "&amp;A561)+COUNTIF(圣骑士卡组!A:C,"# 2x ("&amp;K561&amp;") "&amp;A561)+COUNTIF(牧师卡组!A:C,"# 2x ("&amp;K561&amp;") "&amp;A561)+COUNTIF(潜行者卡组!A:C,"# 2x ("&amp;K561&amp;") "&amp;A561)+COUNTIF(萨满祭司卡组!A:C,"# 2x ("&amp;K561&amp;") "&amp;A561)+COUNTIF(术士卡组!A:C,"# 2x ("&amp;K561&amp;") "&amp;A561)+COUNTIF(战士卡组!A:C,"# 2x ("&amp;K561&amp;") "&amp;A561)=0,COUNTIF(单卡排行!A:J,A561)=0),IF(AND(COUNTIF(德鲁伊卡组!A:C,"# 1x ("&amp;K561&amp;") "&amp;A561)+COUNTIF(猎人卡组!A:C,"# 1x ("&amp;K561&amp;") "&amp;A561)+COUNTIF(法师卡组!A:C,"# 1x ("&amp;K561&amp;") "&amp;A561)+COUNTIF(圣骑士卡组!A:C,"# 1x ("&amp;K561&amp;") "&amp;A561)+COUNTIF(牧师卡组!A:C,"# 1x ("&amp;K561&amp;") "&amp;A561)+COUNTIF(潜行者卡组!A:C,"# 1x ("&amp;K561&amp;") "&amp;A561)+COUNTIF(萨满祭司卡组!A:C,"# 1x ("&amp;K561&amp;") "&amp;A561)+COUNTIF(术士卡组!A:C,"# 1x ("&amp;K561&amp;") "&amp;A561)+COUNTIF(战士卡组!A:C,"# 1x ("&amp;K561&amp;") "&amp;A561)=0,COUNTIF(单卡排行!A:J,A561&amp;"★")=0),"",1),2)</f>
        <v/>
      </c>
      <c r="E561" s="53" t="str">
        <f>IF(收藏进度!E561="","",收藏进度!E561)</f>
        <v>黑石山的火焰</v>
      </c>
      <c r="F561" s="53" t="str">
        <f>IF(收藏进度!F561="","",收藏进度!F561)</f>
        <v/>
      </c>
      <c r="G561" s="53" t="str">
        <f>IF(收藏进度!G561="","",收藏进度!G561)</f>
        <v>中立</v>
      </c>
      <c r="H561" s="53" t="str">
        <f>IF(收藏进度!H561="","",收藏进度!H561)</f>
        <v>普通</v>
      </c>
      <c r="I561" s="53" t="str">
        <f>IF(收藏进度!I561="","",收藏进度!I561)</f>
        <v>随从</v>
      </c>
      <c r="J561" s="53" t="str">
        <f>IF(收藏进度!J561="","",收藏进度!J561)</f>
        <v>龙</v>
      </c>
      <c r="K561" s="53">
        <f>IF(收藏进度!K561="","",收藏进度!K561)</f>
        <v>6</v>
      </c>
      <c r="L561" s="53">
        <f>IF(收藏进度!L561="","",收藏进度!L561)</f>
        <v>6</v>
      </c>
      <c r="M561" s="53">
        <f>IF(收藏进度!M561="","",收藏进度!M561)</f>
        <v>4</v>
      </c>
      <c r="N561" s="54" t="str">
        <f>IF(收藏进度!N561="","",收藏进度!N561)</f>
        <v>在本回合中每有一个随从死亡，该牌的
法力值消耗就减少（1）点。</v>
      </c>
    </row>
    <row r="562" spans="1:14" x14ac:dyDescent="0.15">
      <c r="A562" s="52" t="str">
        <f>IF(收藏进度!A562="","",收藏进度!A562)</f>
        <v>龙人打击者</v>
      </c>
      <c r="B562" s="52">
        <f>IF(收藏进度!B562="","",收藏进度!B562)</f>
        <v>2</v>
      </c>
      <c r="C562" s="52" t="str">
        <f t="shared" si="8"/>
        <v/>
      </c>
      <c r="D562" s="52" t="str">
        <f>IF(AND(COUNTIF(德鲁伊卡组!A:C,"# 2x ("&amp;K562&amp;") "&amp;A562)+COUNTIF(猎人卡组!A:C,"# 2x ("&amp;K562&amp;") "&amp;A562)+COUNTIF(法师卡组!A:C,"# 2x ("&amp;K562&amp;") "&amp;A562)+COUNTIF(圣骑士卡组!A:C,"# 2x ("&amp;K562&amp;") "&amp;A562)+COUNTIF(牧师卡组!A:C,"# 2x ("&amp;K562&amp;") "&amp;A562)+COUNTIF(潜行者卡组!A:C,"# 2x ("&amp;K562&amp;") "&amp;A562)+COUNTIF(萨满祭司卡组!A:C,"# 2x ("&amp;K562&amp;") "&amp;A562)+COUNTIF(术士卡组!A:C,"# 2x ("&amp;K562&amp;") "&amp;A562)+COUNTIF(战士卡组!A:C,"# 2x ("&amp;K562&amp;") "&amp;A562)=0,COUNTIF(单卡排行!A:J,A562)=0),IF(AND(COUNTIF(德鲁伊卡组!A:C,"# 1x ("&amp;K562&amp;") "&amp;A562)+COUNTIF(猎人卡组!A:C,"# 1x ("&amp;K562&amp;") "&amp;A562)+COUNTIF(法师卡组!A:C,"# 1x ("&amp;K562&amp;") "&amp;A562)+COUNTIF(圣骑士卡组!A:C,"# 1x ("&amp;K562&amp;") "&amp;A562)+COUNTIF(牧师卡组!A:C,"# 1x ("&amp;K562&amp;") "&amp;A562)+COUNTIF(潜行者卡组!A:C,"# 1x ("&amp;K562&amp;") "&amp;A562)+COUNTIF(萨满祭司卡组!A:C,"# 1x ("&amp;K562&amp;") "&amp;A562)+COUNTIF(术士卡组!A:C,"# 1x ("&amp;K562&amp;") "&amp;A562)+COUNTIF(战士卡组!A:C,"# 1x ("&amp;K562&amp;") "&amp;A562)=0,COUNTIF(单卡排行!A:J,A562&amp;"★")=0),"",1),2)</f>
        <v/>
      </c>
      <c r="E562" s="53" t="str">
        <f>IF(收藏进度!E562="","",收藏进度!E562)</f>
        <v>黑石山的火焰</v>
      </c>
      <c r="F562" s="53" t="str">
        <f>IF(收藏进度!F562="","",收藏进度!F562)</f>
        <v/>
      </c>
      <c r="G562" s="53" t="str">
        <f>IF(收藏进度!G562="","",收藏进度!G562)</f>
        <v>中立</v>
      </c>
      <c r="H562" s="53" t="str">
        <f>IF(收藏进度!H562="","",收藏进度!H562)</f>
        <v>普通</v>
      </c>
      <c r="I562" s="53" t="str">
        <f>IF(收藏进度!I562="","",收藏进度!I562)</f>
        <v>随从</v>
      </c>
      <c r="J562" s="53" t="str">
        <f>IF(收藏进度!J562="","",收藏进度!J562)</f>
        <v>龙</v>
      </c>
      <c r="K562" s="53">
        <f>IF(收藏进度!K562="","",收藏进度!K562)</f>
        <v>6</v>
      </c>
      <c r="L562" s="53">
        <f>IF(收藏进度!L562="","",收藏进度!L562)</f>
        <v>6</v>
      </c>
      <c r="M562" s="53">
        <f>IF(收藏进度!M562="","",收藏进度!M562)</f>
        <v>6</v>
      </c>
      <c r="N562" s="54" t="str">
        <f>IF(收藏进度!N562="","",收藏进度!N562)</f>
        <v>战吼：如果你的对手的生命值小于或等于15点，便获得+3/+3。</v>
      </c>
    </row>
    <row r="563" spans="1:14" x14ac:dyDescent="0.15">
      <c r="A563" s="52" t="str">
        <f>IF(收藏进度!A563="","",收藏进度!A563)</f>
        <v>索瑞森大帝</v>
      </c>
      <c r="B563" s="52">
        <f>IF(收藏进度!B563="","",收藏进度!B563)</f>
        <v>1</v>
      </c>
      <c r="C563" s="52" t="str">
        <f t="shared" si="8"/>
        <v/>
      </c>
      <c r="D563" s="52">
        <f>IF(AND(COUNTIF(德鲁伊卡组!A:C,"# 2x ("&amp;K563&amp;") "&amp;A563)+COUNTIF(猎人卡组!A:C,"# 2x ("&amp;K563&amp;") "&amp;A563)+COUNTIF(法师卡组!A:C,"# 2x ("&amp;K563&amp;") "&amp;A563)+COUNTIF(圣骑士卡组!A:C,"# 2x ("&amp;K563&amp;") "&amp;A563)+COUNTIF(牧师卡组!A:C,"# 2x ("&amp;K563&amp;") "&amp;A563)+COUNTIF(潜行者卡组!A:C,"# 2x ("&amp;K563&amp;") "&amp;A563)+COUNTIF(萨满祭司卡组!A:C,"# 2x ("&amp;K563&amp;") "&amp;A563)+COUNTIF(术士卡组!A:C,"# 2x ("&amp;K563&amp;") "&amp;A563)+COUNTIF(战士卡组!A:C,"# 2x ("&amp;K563&amp;") "&amp;A563)=0,COUNTIF(单卡排行!A:J,A563)=0),IF(AND(COUNTIF(德鲁伊卡组!A:C,"# 1x ("&amp;K563&amp;") "&amp;A563)+COUNTIF(猎人卡组!A:C,"# 1x ("&amp;K563&amp;") "&amp;A563)+COUNTIF(法师卡组!A:C,"# 1x ("&amp;K563&amp;") "&amp;A563)+COUNTIF(圣骑士卡组!A:C,"# 1x ("&amp;K563&amp;") "&amp;A563)+COUNTIF(牧师卡组!A:C,"# 1x ("&amp;K563&amp;") "&amp;A563)+COUNTIF(潜行者卡组!A:C,"# 1x ("&amp;K563&amp;") "&amp;A563)+COUNTIF(萨满祭司卡组!A:C,"# 1x ("&amp;K563&amp;") "&amp;A563)+COUNTIF(术士卡组!A:C,"# 1x ("&amp;K563&amp;") "&amp;A563)+COUNTIF(战士卡组!A:C,"# 1x ("&amp;K563&amp;") "&amp;A563)=0,COUNTIF(单卡排行!A:J,A563&amp;"★")=0),"",1),2)</f>
        <v>1</v>
      </c>
      <c r="E563" s="53" t="str">
        <f>IF(收藏进度!E563="","",收藏进度!E563)</f>
        <v>黑石山的火焰</v>
      </c>
      <c r="F563" s="53" t="str">
        <f>IF(收藏进度!F563="","",收藏进度!F563)</f>
        <v/>
      </c>
      <c r="G563" s="53" t="str">
        <f>IF(收藏进度!G563="","",收藏进度!G563)</f>
        <v>中立</v>
      </c>
      <c r="H563" s="53" t="str">
        <f>IF(收藏进度!H563="","",收藏进度!H563)</f>
        <v>传说</v>
      </c>
      <c r="I563" s="53" t="str">
        <f>IF(收藏进度!I563="","",收藏进度!I563)</f>
        <v>随从</v>
      </c>
      <c r="J563" s="53" t="str">
        <f>IF(收藏进度!J563="","",收藏进度!J563)</f>
        <v/>
      </c>
      <c r="K563" s="53">
        <f>IF(收藏进度!K563="","",收藏进度!K563)</f>
        <v>6</v>
      </c>
      <c r="L563" s="53">
        <f>IF(收藏进度!L563="","",收藏进度!L563)</f>
        <v>5</v>
      </c>
      <c r="M563" s="53">
        <f>IF(收藏进度!M563="","",收藏进度!M563)</f>
        <v>5</v>
      </c>
      <c r="N563" s="54" t="str">
        <f>IF(收藏进度!N563="","",收藏进度!N563)</f>
        <v>在你的回合结束时，你所有手牌的法力值消耗减少（1）点。</v>
      </c>
    </row>
    <row r="564" spans="1:14" x14ac:dyDescent="0.15">
      <c r="A564" s="52" t="str">
        <f>IF(收藏进度!A564="","",收藏进度!A564)</f>
        <v>雷德·黑手</v>
      </c>
      <c r="B564" s="52">
        <f>IF(收藏进度!B564="","",收藏进度!B564)</f>
        <v>1</v>
      </c>
      <c r="C564" s="52" t="str">
        <f t="shared" si="8"/>
        <v/>
      </c>
      <c r="D564" s="52" t="str">
        <f>IF(AND(COUNTIF(德鲁伊卡组!A:C,"# 2x ("&amp;K564&amp;") "&amp;A564)+COUNTIF(猎人卡组!A:C,"# 2x ("&amp;K564&amp;") "&amp;A564)+COUNTIF(法师卡组!A:C,"# 2x ("&amp;K564&amp;") "&amp;A564)+COUNTIF(圣骑士卡组!A:C,"# 2x ("&amp;K564&amp;") "&amp;A564)+COUNTIF(牧师卡组!A:C,"# 2x ("&amp;K564&amp;") "&amp;A564)+COUNTIF(潜行者卡组!A:C,"# 2x ("&amp;K564&amp;") "&amp;A564)+COUNTIF(萨满祭司卡组!A:C,"# 2x ("&amp;K564&amp;") "&amp;A564)+COUNTIF(术士卡组!A:C,"# 2x ("&amp;K564&amp;") "&amp;A564)+COUNTIF(战士卡组!A:C,"# 2x ("&amp;K564&amp;") "&amp;A564)=0,COUNTIF(单卡排行!A:J,A564)=0),IF(AND(COUNTIF(德鲁伊卡组!A:C,"# 1x ("&amp;K564&amp;") "&amp;A564)+COUNTIF(猎人卡组!A:C,"# 1x ("&amp;K564&amp;") "&amp;A564)+COUNTIF(法师卡组!A:C,"# 1x ("&amp;K564&amp;") "&amp;A564)+COUNTIF(圣骑士卡组!A:C,"# 1x ("&amp;K564&amp;") "&amp;A564)+COUNTIF(牧师卡组!A:C,"# 1x ("&amp;K564&amp;") "&amp;A564)+COUNTIF(潜行者卡组!A:C,"# 1x ("&amp;K564&amp;") "&amp;A564)+COUNTIF(萨满祭司卡组!A:C,"# 1x ("&amp;K564&amp;") "&amp;A564)+COUNTIF(术士卡组!A:C,"# 1x ("&amp;K564&amp;") "&amp;A564)+COUNTIF(战士卡组!A:C,"# 1x ("&amp;K564&amp;") "&amp;A564)=0,COUNTIF(单卡排行!A:J,A564&amp;"★")=0),"",1),2)</f>
        <v/>
      </c>
      <c r="E564" s="53" t="str">
        <f>IF(收藏进度!E564="","",收藏进度!E564)</f>
        <v>黑石山的火焰</v>
      </c>
      <c r="F564" s="53" t="str">
        <f>IF(收藏进度!F564="","",收藏进度!F564)</f>
        <v/>
      </c>
      <c r="G564" s="53" t="str">
        <f>IF(收藏进度!G564="","",收藏进度!G564)</f>
        <v>中立</v>
      </c>
      <c r="H564" s="53" t="str">
        <f>IF(收藏进度!H564="","",收藏进度!H564)</f>
        <v>传说</v>
      </c>
      <c r="I564" s="53" t="str">
        <f>IF(收藏进度!I564="","",收藏进度!I564)</f>
        <v>随从</v>
      </c>
      <c r="J564" s="53" t="str">
        <f>IF(收藏进度!J564="","",收藏进度!J564)</f>
        <v/>
      </c>
      <c r="K564" s="53">
        <f>IF(收藏进度!K564="","",收藏进度!K564)</f>
        <v>7</v>
      </c>
      <c r="L564" s="53">
        <f>IF(收藏进度!L564="","",收藏进度!L564)</f>
        <v>8</v>
      </c>
      <c r="M564" s="53">
        <f>IF(收藏进度!M564="","",收藏进度!M564)</f>
        <v>4</v>
      </c>
      <c r="N564" s="54" t="str">
        <f>IF(收藏进度!N564="","",收藏进度!N564)</f>
        <v>战吼：如果你的手牌中有龙牌，则消灭一个传说随从。</v>
      </c>
    </row>
    <row r="565" spans="1:14" x14ac:dyDescent="0.15">
      <c r="A565" s="52" t="str">
        <f>IF(收藏进度!A565="","",收藏进度!A565)</f>
        <v>克洛玛古斯</v>
      </c>
      <c r="B565" s="52">
        <f>IF(收藏进度!B565="","",收藏进度!B565)</f>
        <v>1</v>
      </c>
      <c r="C565" s="52" t="str">
        <f t="shared" si="8"/>
        <v/>
      </c>
      <c r="D565" s="52" t="str">
        <f>IF(AND(COUNTIF(德鲁伊卡组!A:C,"# 2x ("&amp;K565&amp;") "&amp;A565)+COUNTIF(猎人卡组!A:C,"# 2x ("&amp;K565&amp;") "&amp;A565)+COUNTIF(法师卡组!A:C,"# 2x ("&amp;K565&amp;") "&amp;A565)+COUNTIF(圣骑士卡组!A:C,"# 2x ("&amp;K565&amp;") "&amp;A565)+COUNTIF(牧师卡组!A:C,"# 2x ("&amp;K565&amp;") "&amp;A565)+COUNTIF(潜行者卡组!A:C,"# 2x ("&amp;K565&amp;") "&amp;A565)+COUNTIF(萨满祭司卡组!A:C,"# 2x ("&amp;K565&amp;") "&amp;A565)+COUNTIF(术士卡组!A:C,"# 2x ("&amp;K565&amp;") "&amp;A565)+COUNTIF(战士卡组!A:C,"# 2x ("&amp;K565&amp;") "&amp;A565)=0,COUNTIF(单卡排行!A:J,A565)=0),IF(AND(COUNTIF(德鲁伊卡组!A:C,"# 1x ("&amp;K565&amp;") "&amp;A565)+COUNTIF(猎人卡组!A:C,"# 1x ("&amp;K565&amp;") "&amp;A565)+COUNTIF(法师卡组!A:C,"# 1x ("&amp;K565&amp;") "&amp;A565)+COUNTIF(圣骑士卡组!A:C,"# 1x ("&amp;K565&amp;") "&amp;A565)+COUNTIF(牧师卡组!A:C,"# 1x ("&amp;K565&amp;") "&amp;A565)+COUNTIF(潜行者卡组!A:C,"# 1x ("&amp;K565&amp;") "&amp;A565)+COUNTIF(萨满祭司卡组!A:C,"# 1x ("&amp;K565&amp;") "&amp;A565)+COUNTIF(术士卡组!A:C,"# 1x ("&amp;K565&amp;") "&amp;A565)+COUNTIF(战士卡组!A:C,"# 1x ("&amp;K565&amp;") "&amp;A565)=0,COUNTIF(单卡排行!A:J,A565&amp;"★")=0),"",1),2)</f>
        <v/>
      </c>
      <c r="E565" s="53" t="str">
        <f>IF(收藏进度!E565="","",收藏进度!E565)</f>
        <v>黑石山的火焰</v>
      </c>
      <c r="F565" s="53" t="str">
        <f>IF(收藏进度!F565="","",收藏进度!F565)</f>
        <v/>
      </c>
      <c r="G565" s="53" t="str">
        <f>IF(收藏进度!G565="","",收藏进度!G565)</f>
        <v>中立</v>
      </c>
      <c r="H565" s="53" t="str">
        <f>IF(收藏进度!H565="","",收藏进度!H565)</f>
        <v>传说</v>
      </c>
      <c r="I565" s="53" t="str">
        <f>IF(收藏进度!I565="","",收藏进度!I565)</f>
        <v>随从</v>
      </c>
      <c r="J565" s="53" t="str">
        <f>IF(收藏进度!J565="","",收藏进度!J565)</f>
        <v>龙</v>
      </c>
      <c r="K565" s="53">
        <f>IF(收藏进度!K565="","",收藏进度!K565)</f>
        <v>8</v>
      </c>
      <c r="L565" s="53">
        <f>IF(收藏进度!L565="","",收藏进度!L565)</f>
        <v>6</v>
      </c>
      <c r="M565" s="53">
        <f>IF(收藏进度!M565="","",收藏进度!M565)</f>
        <v>8</v>
      </c>
      <c r="N565" s="54" t="str">
        <f>IF(收藏进度!N565="","",收藏进度!N565)</f>
        <v>每当你抽一张牌时，复制该牌并置入你的手牌。</v>
      </c>
    </row>
    <row r="566" spans="1:14" x14ac:dyDescent="0.15">
      <c r="A566" s="52" t="str">
        <f>IF(收藏进度!A566="","",收藏进度!A566)</f>
        <v>管理者埃克索图斯</v>
      </c>
      <c r="B566" s="52">
        <f>IF(收藏进度!B566="","",收藏进度!B566)</f>
        <v>1</v>
      </c>
      <c r="C566" s="52" t="str">
        <f t="shared" si="8"/>
        <v/>
      </c>
      <c r="D566" s="52" t="str">
        <f>IF(AND(COUNTIF(德鲁伊卡组!A:C,"# 2x ("&amp;K566&amp;") "&amp;A566)+COUNTIF(猎人卡组!A:C,"# 2x ("&amp;K566&amp;") "&amp;A566)+COUNTIF(法师卡组!A:C,"# 2x ("&amp;K566&amp;") "&amp;A566)+COUNTIF(圣骑士卡组!A:C,"# 2x ("&amp;K566&amp;") "&amp;A566)+COUNTIF(牧师卡组!A:C,"# 2x ("&amp;K566&amp;") "&amp;A566)+COUNTIF(潜行者卡组!A:C,"# 2x ("&amp;K566&amp;") "&amp;A566)+COUNTIF(萨满祭司卡组!A:C,"# 2x ("&amp;K566&amp;") "&amp;A566)+COUNTIF(术士卡组!A:C,"# 2x ("&amp;K566&amp;") "&amp;A566)+COUNTIF(战士卡组!A:C,"# 2x ("&amp;K566&amp;") "&amp;A566)=0,COUNTIF(单卡排行!A:J,A566)=0),IF(AND(COUNTIF(德鲁伊卡组!A:C,"# 1x ("&amp;K566&amp;") "&amp;A566)+COUNTIF(猎人卡组!A:C,"# 1x ("&amp;K566&amp;") "&amp;A566)+COUNTIF(法师卡组!A:C,"# 1x ("&amp;K566&amp;") "&amp;A566)+COUNTIF(圣骑士卡组!A:C,"# 1x ("&amp;K566&amp;") "&amp;A566)+COUNTIF(牧师卡组!A:C,"# 1x ("&amp;K566&amp;") "&amp;A566)+COUNTIF(潜行者卡组!A:C,"# 1x ("&amp;K566&amp;") "&amp;A566)+COUNTIF(萨满祭司卡组!A:C,"# 1x ("&amp;K566&amp;") "&amp;A566)+COUNTIF(术士卡组!A:C,"# 1x ("&amp;K566&amp;") "&amp;A566)+COUNTIF(战士卡组!A:C,"# 1x ("&amp;K566&amp;") "&amp;A566)=0,COUNTIF(单卡排行!A:J,A566&amp;"★")=0),"",1),2)</f>
        <v/>
      </c>
      <c r="E566" s="53" t="str">
        <f>IF(收藏进度!E566="","",收藏进度!E566)</f>
        <v>黑石山的火焰</v>
      </c>
      <c r="F566" s="53" t="str">
        <f>IF(收藏进度!F566="","",收藏进度!F566)</f>
        <v/>
      </c>
      <c r="G566" s="53" t="str">
        <f>IF(收藏进度!G566="","",收藏进度!G566)</f>
        <v>中立</v>
      </c>
      <c r="H566" s="53" t="str">
        <f>IF(收藏进度!H566="","",收藏进度!H566)</f>
        <v>传说</v>
      </c>
      <c r="I566" s="53" t="str">
        <f>IF(收藏进度!I566="","",收藏进度!I566)</f>
        <v>随从</v>
      </c>
      <c r="J566" s="53" t="str">
        <f>IF(收藏进度!J566="","",收藏进度!J566)</f>
        <v/>
      </c>
      <c r="K566" s="53">
        <f>IF(收藏进度!K566="","",收藏进度!K566)</f>
        <v>9</v>
      </c>
      <c r="L566" s="53">
        <f>IF(收藏进度!L566="","",收藏进度!L566)</f>
        <v>9</v>
      </c>
      <c r="M566" s="53">
        <f>IF(收藏进度!M566="","",收藏进度!M566)</f>
        <v>7</v>
      </c>
      <c r="N566" s="54" t="str">
        <f>IF(收藏进度!N566="","",收藏进度!N566)</f>
        <v>亡语：
用炎魔之王拉格纳罗斯替换你的英雄。</v>
      </c>
    </row>
    <row r="567" spans="1:14" x14ac:dyDescent="0.15">
      <c r="A567" s="52" t="str">
        <f>IF(收藏进度!A567="","",收藏进度!A567)</f>
        <v>奈法利安</v>
      </c>
      <c r="B567" s="52">
        <f>IF(收藏进度!B567="","",收藏进度!B567)</f>
        <v>1</v>
      </c>
      <c r="C567" s="52" t="str">
        <f t="shared" si="8"/>
        <v/>
      </c>
      <c r="D567" s="52" t="str">
        <f>IF(AND(COUNTIF(德鲁伊卡组!A:C,"# 2x ("&amp;K567&amp;") "&amp;A567)+COUNTIF(猎人卡组!A:C,"# 2x ("&amp;K567&amp;") "&amp;A567)+COUNTIF(法师卡组!A:C,"# 2x ("&amp;K567&amp;") "&amp;A567)+COUNTIF(圣骑士卡组!A:C,"# 2x ("&amp;K567&amp;") "&amp;A567)+COUNTIF(牧师卡组!A:C,"# 2x ("&amp;K567&amp;") "&amp;A567)+COUNTIF(潜行者卡组!A:C,"# 2x ("&amp;K567&amp;") "&amp;A567)+COUNTIF(萨满祭司卡组!A:C,"# 2x ("&amp;K567&amp;") "&amp;A567)+COUNTIF(术士卡组!A:C,"# 2x ("&amp;K567&amp;") "&amp;A567)+COUNTIF(战士卡组!A:C,"# 2x ("&amp;K567&amp;") "&amp;A567)=0,COUNTIF(单卡排行!A:J,A567)=0),IF(AND(COUNTIF(德鲁伊卡组!A:C,"# 1x ("&amp;K567&amp;") "&amp;A567)+COUNTIF(猎人卡组!A:C,"# 1x ("&amp;K567&amp;") "&amp;A567)+COUNTIF(法师卡组!A:C,"# 1x ("&amp;K567&amp;") "&amp;A567)+COUNTIF(圣骑士卡组!A:C,"# 1x ("&amp;K567&amp;") "&amp;A567)+COUNTIF(牧师卡组!A:C,"# 1x ("&amp;K567&amp;") "&amp;A567)+COUNTIF(潜行者卡组!A:C,"# 1x ("&amp;K567&amp;") "&amp;A567)+COUNTIF(萨满祭司卡组!A:C,"# 1x ("&amp;K567&amp;") "&amp;A567)+COUNTIF(术士卡组!A:C,"# 1x ("&amp;K567&amp;") "&amp;A567)+COUNTIF(战士卡组!A:C,"# 1x ("&amp;K567&amp;") "&amp;A567)=0,COUNTIF(单卡排行!A:J,A567&amp;"★")=0),"",1),2)</f>
        <v/>
      </c>
      <c r="E567" s="53" t="str">
        <f>IF(收藏进度!E567="","",收藏进度!E567)</f>
        <v>黑石山的火焰</v>
      </c>
      <c r="F567" s="53" t="str">
        <f>IF(收藏进度!F567="","",收藏进度!F567)</f>
        <v/>
      </c>
      <c r="G567" s="53" t="str">
        <f>IF(收藏进度!G567="","",收藏进度!G567)</f>
        <v>中立</v>
      </c>
      <c r="H567" s="53" t="str">
        <f>IF(收藏进度!H567="","",收藏进度!H567)</f>
        <v>传说</v>
      </c>
      <c r="I567" s="53" t="str">
        <f>IF(收藏进度!I567="","",收藏进度!I567)</f>
        <v>随从</v>
      </c>
      <c r="J567" s="53" t="str">
        <f>IF(收藏进度!J567="","",收藏进度!J567)</f>
        <v>龙</v>
      </c>
      <c r="K567" s="53">
        <f>IF(收藏进度!K567="","",收藏进度!K567)</f>
        <v>9</v>
      </c>
      <c r="L567" s="53">
        <f>IF(收藏进度!L567="","",收藏进度!L567)</f>
        <v>8</v>
      </c>
      <c r="M567" s="53">
        <f>IF(收藏进度!M567="","",收藏进度!M567)</f>
        <v>8</v>
      </c>
      <c r="N567" s="54" t="str">
        <f>IF(收藏进度!N567="","",收藏进度!N567)</f>
        <v>战吼：随机将两张（你对手职业的）法术牌置入你的手牌。</v>
      </c>
    </row>
    <row r="568" spans="1:14" x14ac:dyDescent="0.15">
      <c r="A568" s="52" t="str">
        <f>IF(收藏进度!A568="","",收藏进度!A568)</f>
        <v>活体根须</v>
      </c>
      <c r="B568" s="52">
        <f>IF(收藏进度!B568="","",收藏进度!B568)</f>
        <v>2</v>
      </c>
      <c r="C568" s="52" t="str">
        <f t="shared" si="8"/>
        <v/>
      </c>
      <c r="D568" s="52" t="str">
        <f>IF(AND(COUNTIF(德鲁伊卡组!A:C,"# 2x ("&amp;K568&amp;") "&amp;A568)+COUNTIF(猎人卡组!A:C,"# 2x ("&amp;K568&amp;") "&amp;A568)+COUNTIF(法师卡组!A:C,"# 2x ("&amp;K568&amp;") "&amp;A568)+COUNTIF(圣骑士卡组!A:C,"# 2x ("&amp;K568&amp;") "&amp;A568)+COUNTIF(牧师卡组!A:C,"# 2x ("&amp;K568&amp;") "&amp;A568)+COUNTIF(潜行者卡组!A:C,"# 2x ("&amp;K568&amp;") "&amp;A568)+COUNTIF(萨满祭司卡组!A:C,"# 2x ("&amp;K568&amp;") "&amp;A568)+COUNTIF(术士卡组!A:C,"# 2x ("&amp;K568&amp;") "&amp;A568)+COUNTIF(战士卡组!A:C,"# 2x ("&amp;K568&amp;") "&amp;A568)=0,COUNTIF(单卡排行!A:J,A568)=0),IF(AND(COUNTIF(德鲁伊卡组!A:C,"# 1x ("&amp;K568&amp;") "&amp;A568)+COUNTIF(猎人卡组!A:C,"# 1x ("&amp;K568&amp;") "&amp;A568)+COUNTIF(法师卡组!A:C,"# 1x ("&amp;K568&amp;") "&amp;A568)+COUNTIF(圣骑士卡组!A:C,"# 1x ("&amp;K568&amp;") "&amp;A568)+COUNTIF(牧师卡组!A:C,"# 1x ("&amp;K568&amp;") "&amp;A568)+COUNTIF(潜行者卡组!A:C,"# 1x ("&amp;K568&amp;") "&amp;A568)+COUNTIF(萨满祭司卡组!A:C,"# 1x ("&amp;K568&amp;") "&amp;A568)+COUNTIF(术士卡组!A:C,"# 1x ("&amp;K568&amp;") "&amp;A568)+COUNTIF(战士卡组!A:C,"# 1x ("&amp;K568&amp;") "&amp;A568)=0,COUNTIF(单卡排行!A:J,A568&amp;"★")=0),"",1),2)</f>
        <v/>
      </c>
      <c r="E568" s="53" t="str">
        <f>IF(收藏进度!E568="","",收藏进度!E568)</f>
        <v>冠军的试炼</v>
      </c>
      <c r="F568" s="53" t="str">
        <f>IF(收藏进度!F568="","",收藏进度!F568)</f>
        <v/>
      </c>
      <c r="G568" s="53" t="str">
        <f>IF(收藏进度!G568="","",收藏进度!G568)</f>
        <v>德鲁伊</v>
      </c>
      <c r="H568" s="53" t="str">
        <f>IF(收藏进度!H568="","",收藏进度!H568)</f>
        <v>普通</v>
      </c>
      <c r="I568" s="53" t="str">
        <f>IF(收藏进度!I568="","",收藏进度!I568)</f>
        <v>法术</v>
      </c>
      <c r="J568" s="53" t="str">
        <f>IF(收藏进度!J568="","",收藏进度!J568)</f>
        <v/>
      </c>
      <c r="K568" s="53">
        <f>IF(收藏进度!K568="","",收藏进度!K568)</f>
        <v>1</v>
      </c>
      <c r="L568" s="53">
        <f>IF(收藏进度!L568="","",收藏进度!L568)</f>
        <v>0</v>
      </c>
      <c r="M568" s="53">
        <f>IF(收藏进度!M568="","",收藏进度!M568)</f>
        <v>0</v>
      </c>
      <c r="N568" s="54" t="str">
        <f>IF(收藏进度!N568="","",收藏进度!N568)</f>
        <v>抉择：造成2点伤害；或者召唤两个1/1的树苗。</v>
      </c>
    </row>
    <row r="569" spans="1:14" x14ac:dyDescent="0.15">
      <c r="A569" s="52" t="str">
        <f>IF(收藏进度!A569="","",收藏进度!A569)</f>
        <v>刃牙德鲁伊</v>
      </c>
      <c r="B569" s="52">
        <f>IF(收藏进度!B569="","",收藏进度!B569)</f>
        <v>2</v>
      </c>
      <c r="C569" s="52" t="str">
        <f t="shared" si="8"/>
        <v/>
      </c>
      <c r="D569" s="52" t="str">
        <f>IF(AND(COUNTIF(德鲁伊卡组!A:C,"# 2x ("&amp;K569&amp;") "&amp;A569)+COUNTIF(猎人卡组!A:C,"# 2x ("&amp;K569&amp;") "&amp;A569)+COUNTIF(法师卡组!A:C,"# 2x ("&amp;K569&amp;") "&amp;A569)+COUNTIF(圣骑士卡组!A:C,"# 2x ("&amp;K569&amp;") "&amp;A569)+COUNTIF(牧师卡组!A:C,"# 2x ("&amp;K569&amp;") "&amp;A569)+COUNTIF(潜行者卡组!A:C,"# 2x ("&amp;K569&amp;") "&amp;A569)+COUNTIF(萨满祭司卡组!A:C,"# 2x ("&amp;K569&amp;") "&amp;A569)+COUNTIF(术士卡组!A:C,"# 2x ("&amp;K569&amp;") "&amp;A569)+COUNTIF(战士卡组!A:C,"# 2x ("&amp;K569&amp;") "&amp;A569)=0,COUNTIF(单卡排行!A:J,A569)=0),IF(AND(COUNTIF(德鲁伊卡组!A:C,"# 1x ("&amp;K569&amp;") "&amp;A569)+COUNTIF(猎人卡组!A:C,"# 1x ("&amp;K569&amp;") "&amp;A569)+COUNTIF(法师卡组!A:C,"# 1x ("&amp;K569&amp;") "&amp;A569)+COUNTIF(圣骑士卡组!A:C,"# 1x ("&amp;K569&amp;") "&amp;A569)+COUNTIF(牧师卡组!A:C,"# 1x ("&amp;K569&amp;") "&amp;A569)+COUNTIF(潜行者卡组!A:C,"# 1x ("&amp;K569&amp;") "&amp;A569)+COUNTIF(萨满祭司卡组!A:C,"# 1x ("&amp;K569&amp;") "&amp;A569)+COUNTIF(术士卡组!A:C,"# 1x ("&amp;K569&amp;") "&amp;A569)+COUNTIF(战士卡组!A:C,"# 1x ("&amp;K569&amp;") "&amp;A569)=0,COUNTIF(单卡排行!A:J,A569&amp;"★")=0),"",1),2)</f>
        <v/>
      </c>
      <c r="E569" s="53" t="str">
        <f>IF(收藏进度!E569="","",收藏进度!E569)</f>
        <v>冠军的试炼</v>
      </c>
      <c r="F569" s="53" t="str">
        <f>IF(收藏进度!F569="","",收藏进度!F569)</f>
        <v/>
      </c>
      <c r="G569" s="53" t="str">
        <f>IF(收藏进度!G569="","",收藏进度!G569)</f>
        <v>德鲁伊</v>
      </c>
      <c r="H569" s="53" t="str">
        <f>IF(收藏进度!H569="","",收藏进度!H569)</f>
        <v>普通</v>
      </c>
      <c r="I569" s="53" t="str">
        <f>IF(收藏进度!I569="","",收藏进度!I569)</f>
        <v>随从</v>
      </c>
      <c r="J569" s="53" t="str">
        <f>IF(收藏进度!J569="","",收藏进度!J569)</f>
        <v/>
      </c>
      <c r="K569" s="53">
        <f>IF(收藏进度!K569="","",收藏进度!K569)</f>
        <v>2</v>
      </c>
      <c r="L569" s="53">
        <f>IF(收藏进度!L569="","",收藏进度!L569)</f>
        <v>2</v>
      </c>
      <c r="M569" s="53">
        <f>IF(收藏进度!M569="","",收藏进度!M569)</f>
        <v>1</v>
      </c>
      <c r="N569" s="54" t="str">
        <f>IF(收藏进度!N569="","",收藏进度!N569)</f>
        <v>抉择：将该随从变形成为2/1并获得冲锋；或者将该随从变形成为3/2并具有潜行。</v>
      </c>
    </row>
    <row r="570" spans="1:14" x14ac:dyDescent="0.15">
      <c r="A570" s="52" t="str">
        <f>IF(收藏进度!A570="","",收藏进度!A570)</f>
        <v>达纳苏斯豹骑士</v>
      </c>
      <c r="B570" s="52">
        <f>IF(收藏进度!B570="","",收藏进度!B570)</f>
        <v>2</v>
      </c>
      <c r="C570" s="52" t="str">
        <f t="shared" si="8"/>
        <v/>
      </c>
      <c r="D570" s="52" t="str">
        <f>IF(AND(COUNTIF(德鲁伊卡组!A:C,"# 2x ("&amp;K570&amp;") "&amp;A570)+COUNTIF(猎人卡组!A:C,"# 2x ("&amp;K570&amp;") "&amp;A570)+COUNTIF(法师卡组!A:C,"# 2x ("&amp;K570&amp;") "&amp;A570)+COUNTIF(圣骑士卡组!A:C,"# 2x ("&amp;K570&amp;") "&amp;A570)+COUNTIF(牧师卡组!A:C,"# 2x ("&amp;K570&amp;") "&amp;A570)+COUNTIF(潜行者卡组!A:C,"# 2x ("&amp;K570&amp;") "&amp;A570)+COUNTIF(萨满祭司卡组!A:C,"# 2x ("&amp;K570&amp;") "&amp;A570)+COUNTIF(术士卡组!A:C,"# 2x ("&amp;K570&amp;") "&amp;A570)+COUNTIF(战士卡组!A:C,"# 2x ("&amp;K570&amp;") "&amp;A570)=0,COUNTIF(单卡排行!A:J,A570)=0),IF(AND(COUNTIF(德鲁伊卡组!A:C,"# 1x ("&amp;K570&amp;") "&amp;A570)+COUNTIF(猎人卡组!A:C,"# 1x ("&amp;K570&amp;") "&amp;A570)+COUNTIF(法师卡组!A:C,"# 1x ("&amp;K570&amp;") "&amp;A570)+COUNTIF(圣骑士卡组!A:C,"# 1x ("&amp;K570&amp;") "&amp;A570)+COUNTIF(牧师卡组!A:C,"# 1x ("&amp;K570&amp;") "&amp;A570)+COUNTIF(潜行者卡组!A:C,"# 1x ("&amp;K570&amp;") "&amp;A570)+COUNTIF(萨满祭司卡组!A:C,"# 1x ("&amp;K570&amp;") "&amp;A570)+COUNTIF(术士卡组!A:C,"# 1x ("&amp;K570&amp;") "&amp;A570)+COUNTIF(战士卡组!A:C,"# 1x ("&amp;K570&amp;") "&amp;A570)=0,COUNTIF(单卡排行!A:J,A570&amp;"★")=0),"",1),2)</f>
        <v/>
      </c>
      <c r="E570" s="53" t="str">
        <f>IF(收藏进度!E570="","",收藏进度!E570)</f>
        <v>冠军的试炼</v>
      </c>
      <c r="F570" s="53" t="str">
        <f>IF(收藏进度!F570="","",收藏进度!F570)</f>
        <v/>
      </c>
      <c r="G570" s="53" t="str">
        <f>IF(收藏进度!G570="","",收藏进度!G570)</f>
        <v>德鲁伊</v>
      </c>
      <c r="H570" s="53" t="str">
        <f>IF(收藏进度!H570="","",收藏进度!H570)</f>
        <v>稀有</v>
      </c>
      <c r="I570" s="53" t="str">
        <f>IF(收藏进度!I570="","",收藏进度!I570)</f>
        <v>随从</v>
      </c>
      <c r="J570" s="53" t="str">
        <f>IF(收藏进度!J570="","",收藏进度!J570)</f>
        <v/>
      </c>
      <c r="K570" s="53">
        <f>IF(收藏进度!K570="","",收藏进度!K570)</f>
        <v>2</v>
      </c>
      <c r="L570" s="53">
        <f>IF(收藏进度!L570="","",收藏进度!L570)</f>
        <v>2</v>
      </c>
      <c r="M570" s="53">
        <f>IF(收藏进度!M570="","",收藏进度!M570)</f>
        <v>3</v>
      </c>
      <c r="N570" s="54" t="str">
        <f>IF(收藏进度!N570="","",收藏进度!N570)</f>
        <v>战吼：获得一个空的法力水晶。
亡语：失去一个法力水晶。</v>
      </c>
    </row>
    <row r="571" spans="1:14" x14ac:dyDescent="0.15">
      <c r="A571" s="52" t="str">
        <f>IF(收藏进度!A571="","",收藏进度!A571)</f>
        <v>腐根</v>
      </c>
      <c r="B571" s="52">
        <f>IF(收藏进度!B571="","",收藏进度!B571)</f>
        <v>1</v>
      </c>
      <c r="C571" s="52" t="str">
        <f t="shared" si="8"/>
        <v/>
      </c>
      <c r="D571" s="52" t="str">
        <f>IF(AND(COUNTIF(德鲁伊卡组!A:C,"# 2x ("&amp;K571&amp;") "&amp;A571)+COUNTIF(猎人卡组!A:C,"# 2x ("&amp;K571&amp;") "&amp;A571)+COUNTIF(法师卡组!A:C,"# 2x ("&amp;K571&amp;") "&amp;A571)+COUNTIF(圣骑士卡组!A:C,"# 2x ("&amp;K571&amp;") "&amp;A571)+COUNTIF(牧师卡组!A:C,"# 2x ("&amp;K571&amp;") "&amp;A571)+COUNTIF(潜行者卡组!A:C,"# 2x ("&amp;K571&amp;") "&amp;A571)+COUNTIF(萨满祭司卡组!A:C,"# 2x ("&amp;K571&amp;") "&amp;A571)+COUNTIF(术士卡组!A:C,"# 2x ("&amp;K571&amp;") "&amp;A571)+COUNTIF(战士卡组!A:C,"# 2x ("&amp;K571&amp;") "&amp;A571)=0,COUNTIF(单卡排行!A:J,A571)=0),IF(AND(COUNTIF(德鲁伊卡组!A:C,"# 1x ("&amp;K571&amp;") "&amp;A571)+COUNTIF(猎人卡组!A:C,"# 1x ("&amp;K571&amp;") "&amp;A571)+COUNTIF(法师卡组!A:C,"# 1x ("&amp;K571&amp;") "&amp;A571)+COUNTIF(圣骑士卡组!A:C,"# 1x ("&amp;K571&amp;") "&amp;A571)+COUNTIF(牧师卡组!A:C,"# 1x ("&amp;K571&amp;") "&amp;A571)+COUNTIF(潜行者卡组!A:C,"# 1x ("&amp;K571&amp;") "&amp;A571)+COUNTIF(萨满祭司卡组!A:C,"# 1x ("&amp;K571&amp;") "&amp;A571)+COUNTIF(术士卡组!A:C,"# 1x ("&amp;K571&amp;") "&amp;A571)+COUNTIF(战士卡组!A:C,"# 1x ("&amp;K571&amp;") "&amp;A571)=0,COUNTIF(单卡排行!A:J,A571&amp;"★")=0),"",1),2)</f>
        <v/>
      </c>
      <c r="E571" s="53" t="str">
        <f>IF(收藏进度!E571="","",收藏进度!E571)</f>
        <v>冠军的试炼</v>
      </c>
      <c r="F571" s="53" t="str">
        <f>IF(收藏进度!F571="","",收藏进度!F571)</f>
        <v/>
      </c>
      <c r="G571" s="53" t="str">
        <f>IF(收藏进度!G571="","",收藏进度!G571)</f>
        <v>德鲁伊</v>
      </c>
      <c r="H571" s="53" t="str">
        <f>IF(收藏进度!H571="","",收藏进度!H571)</f>
        <v>史诗</v>
      </c>
      <c r="I571" s="53" t="str">
        <f>IF(收藏进度!I571="","",收藏进度!I571)</f>
        <v>法术</v>
      </c>
      <c r="J571" s="53" t="str">
        <f>IF(收藏进度!J571="","",收藏进度!J571)</f>
        <v/>
      </c>
      <c r="K571" s="53">
        <f>IF(收藏进度!K571="","",收藏进度!K571)</f>
        <v>3</v>
      </c>
      <c r="L571" s="53">
        <f>IF(收藏进度!L571="","",收藏进度!L571)</f>
        <v>0</v>
      </c>
      <c r="M571" s="53">
        <f>IF(收藏进度!M571="","",收藏进度!M571)</f>
        <v>0</v>
      </c>
      <c r="N571" s="54" t="str">
        <f>IF(收藏进度!N571="","",收藏进度!N571)</f>
        <v>消灭一个随从。随机将一张随从牌置入对手的手牌。</v>
      </c>
    </row>
    <row r="572" spans="1:14" x14ac:dyDescent="0.15">
      <c r="A572" s="52" t="str">
        <f>IF(收藏进度!A572="","",收藏进度!A572)</f>
        <v>荒野行者</v>
      </c>
      <c r="B572" s="52">
        <f>IF(收藏进度!B572="","",收藏进度!B572)</f>
        <v>2</v>
      </c>
      <c r="C572" s="52" t="str">
        <f t="shared" si="8"/>
        <v/>
      </c>
      <c r="D572" s="52" t="str">
        <f>IF(AND(COUNTIF(德鲁伊卡组!A:C,"# 2x ("&amp;K572&amp;") "&amp;A572)+COUNTIF(猎人卡组!A:C,"# 2x ("&amp;K572&amp;") "&amp;A572)+COUNTIF(法师卡组!A:C,"# 2x ("&amp;K572&amp;") "&amp;A572)+COUNTIF(圣骑士卡组!A:C,"# 2x ("&amp;K572&amp;") "&amp;A572)+COUNTIF(牧师卡组!A:C,"# 2x ("&amp;K572&amp;") "&amp;A572)+COUNTIF(潜行者卡组!A:C,"# 2x ("&amp;K572&amp;") "&amp;A572)+COUNTIF(萨满祭司卡组!A:C,"# 2x ("&amp;K572&amp;") "&amp;A572)+COUNTIF(术士卡组!A:C,"# 2x ("&amp;K572&amp;") "&amp;A572)+COUNTIF(战士卡组!A:C,"# 2x ("&amp;K572&amp;") "&amp;A572)=0,COUNTIF(单卡排行!A:J,A572)=0),IF(AND(COUNTIF(德鲁伊卡组!A:C,"# 1x ("&amp;K572&amp;") "&amp;A572)+COUNTIF(猎人卡组!A:C,"# 1x ("&amp;K572&amp;") "&amp;A572)+COUNTIF(法师卡组!A:C,"# 1x ("&amp;K572&amp;") "&amp;A572)+COUNTIF(圣骑士卡组!A:C,"# 1x ("&amp;K572&amp;") "&amp;A572)+COUNTIF(牧师卡组!A:C,"# 1x ("&amp;K572&amp;") "&amp;A572)+COUNTIF(潜行者卡组!A:C,"# 1x ("&amp;K572&amp;") "&amp;A572)+COUNTIF(萨满祭司卡组!A:C,"# 1x ("&amp;K572&amp;") "&amp;A572)+COUNTIF(术士卡组!A:C,"# 1x ("&amp;K572&amp;") "&amp;A572)+COUNTIF(战士卡组!A:C,"# 1x ("&amp;K572&amp;") "&amp;A572)=0,COUNTIF(单卡排行!A:J,A572&amp;"★")=0),"",1),2)</f>
        <v/>
      </c>
      <c r="E572" s="53" t="str">
        <f>IF(收藏进度!E572="","",收藏进度!E572)</f>
        <v>冠军的试炼</v>
      </c>
      <c r="F572" s="53" t="str">
        <f>IF(收藏进度!F572="","",收藏进度!F572)</f>
        <v/>
      </c>
      <c r="G572" s="53" t="str">
        <f>IF(收藏进度!G572="","",收藏进度!G572)</f>
        <v>德鲁伊</v>
      </c>
      <c r="H572" s="53" t="str">
        <f>IF(收藏进度!H572="","",收藏进度!H572)</f>
        <v>普通</v>
      </c>
      <c r="I572" s="53" t="str">
        <f>IF(收藏进度!I572="","",收藏进度!I572)</f>
        <v>随从</v>
      </c>
      <c r="J572" s="53" t="str">
        <f>IF(收藏进度!J572="","",收藏进度!J572)</f>
        <v/>
      </c>
      <c r="K572" s="53">
        <f>IF(收藏进度!K572="","",收藏进度!K572)</f>
        <v>4</v>
      </c>
      <c r="L572" s="53">
        <f>IF(收藏进度!L572="","",收藏进度!L572)</f>
        <v>4</v>
      </c>
      <c r="M572" s="53">
        <f>IF(收藏进度!M572="","",收藏进度!M572)</f>
        <v>4</v>
      </c>
      <c r="N572" s="54" t="str">
        <f>IF(收藏进度!N572="","",收藏进度!N572)</f>
        <v>战吼：使一个友方野兽获得+3生命值。</v>
      </c>
    </row>
    <row r="573" spans="1:14" x14ac:dyDescent="0.15">
      <c r="A573" s="52" t="str">
        <f>IF(收藏进度!A573="","",收藏进度!A573)</f>
        <v>狂野争斗者</v>
      </c>
      <c r="B573" s="52">
        <f>IF(收藏进度!B573="","",收藏进度!B573)</f>
        <v>2</v>
      </c>
      <c r="C573" s="52" t="str">
        <f t="shared" si="8"/>
        <v/>
      </c>
      <c r="D573" s="52" t="str">
        <f>IF(AND(COUNTIF(德鲁伊卡组!A:C,"# 2x ("&amp;K573&amp;") "&amp;A573)+COUNTIF(猎人卡组!A:C,"# 2x ("&amp;K573&amp;") "&amp;A573)+COUNTIF(法师卡组!A:C,"# 2x ("&amp;K573&amp;") "&amp;A573)+COUNTIF(圣骑士卡组!A:C,"# 2x ("&amp;K573&amp;") "&amp;A573)+COUNTIF(牧师卡组!A:C,"# 2x ("&amp;K573&amp;") "&amp;A573)+COUNTIF(潜行者卡组!A:C,"# 2x ("&amp;K573&amp;") "&amp;A573)+COUNTIF(萨满祭司卡组!A:C,"# 2x ("&amp;K573&amp;") "&amp;A573)+COUNTIF(术士卡组!A:C,"# 2x ("&amp;K573&amp;") "&amp;A573)+COUNTIF(战士卡组!A:C,"# 2x ("&amp;K573&amp;") "&amp;A573)=0,COUNTIF(单卡排行!A:J,A573)=0),IF(AND(COUNTIF(德鲁伊卡组!A:C,"# 1x ("&amp;K573&amp;") "&amp;A573)+COUNTIF(猎人卡组!A:C,"# 1x ("&amp;K573&amp;") "&amp;A573)+COUNTIF(法师卡组!A:C,"# 1x ("&amp;K573&amp;") "&amp;A573)+COUNTIF(圣骑士卡组!A:C,"# 1x ("&amp;K573&amp;") "&amp;A573)+COUNTIF(牧师卡组!A:C,"# 1x ("&amp;K573&amp;") "&amp;A573)+COUNTIF(潜行者卡组!A:C,"# 1x ("&amp;K573&amp;") "&amp;A573)+COUNTIF(萨满祭司卡组!A:C,"# 1x ("&amp;K573&amp;") "&amp;A573)+COUNTIF(术士卡组!A:C,"# 1x ("&amp;K573&amp;") "&amp;A573)+COUNTIF(战士卡组!A:C,"# 1x ("&amp;K573&amp;") "&amp;A573)=0,COUNTIF(单卡排行!A:J,A573&amp;"★")=0),"",1),2)</f>
        <v/>
      </c>
      <c r="E573" s="53" t="str">
        <f>IF(收藏进度!E573="","",收藏进度!E573)</f>
        <v>冠军的试炼</v>
      </c>
      <c r="F573" s="53" t="str">
        <f>IF(收藏进度!F573="","",收藏进度!F573)</f>
        <v/>
      </c>
      <c r="G573" s="53" t="str">
        <f>IF(收藏进度!G573="","",收藏进度!G573)</f>
        <v>德鲁伊</v>
      </c>
      <c r="H573" s="53" t="str">
        <f>IF(收藏进度!H573="","",收藏进度!H573)</f>
        <v>稀有</v>
      </c>
      <c r="I573" s="53" t="str">
        <f>IF(收藏进度!I573="","",收藏进度!I573)</f>
        <v>随从</v>
      </c>
      <c r="J573" s="53" t="str">
        <f>IF(收藏进度!J573="","",收藏进度!J573)</f>
        <v>野兽</v>
      </c>
      <c r="K573" s="53">
        <f>IF(收藏进度!K573="","",收藏进度!K573)</f>
        <v>4</v>
      </c>
      <c r="L573" s="53">
        <f>IF(收藏进度!L573="","",收藏进度!L573)</f>
        <v>5</v>
      </c>
      <c r="M573" s="53">
        <f>IF(收藏进度!M573="","",收藏进度!M573)</f>
        <v>4</v>
      </c>
      <c r="N573" s="54" t="str">
        <f>IF(收藏进度!N573="","",收藏进度!N573)</f>
        <v>激励：在本回合中，使你的英雄获得+2攻击力。</v>
      </c>
    </row>
    <row r="574" spans="1:14" x14ac:dyDescent="0.15">
      <c r="A574" s="52" t="str">
        <f>IF(收藏进度!A574="","",收藏进度!A574)</f>
        <v>星界沟通</v>
      </c>
      <c r="B574" s="52">
        <f>IF(收藏进度!B574="","",收藏进度!B574)</f>
        <v>1</v>
      </c>
      <c r="C574" s="52" t="str">
        <f t="shared" si="8"/>
        <v/>
      </c>
      <c r="D574" s="52" t="str">
        <f>IF(AND(COUNTIF(德鲁伊卡组!A:C,"# 2x ("&amp;K574&amp;") "&amp;A574)+COUNTIF(猎人卡组!A:C,"# 2x ("&amp;K574&amp;") "&amp;A574)+COUNTIF(法师卡组!A:C,"# 2x ("&amp;K574&amp;") "&amp;A574)+COUNTIF(圣骑士卡组!A:C,"# 2x ("&amp;K574&amp;") "&amp;A574)+COUNTIF(牧师卡组!A:C,"# 2x ("&amp;K574&amp;") "&amp;A574)+COUNTIF(潜行者卡组!A:C,"# 2x ("&amp;K574&amp;") "&amp;A574)+COUNTIF(萨满祭司卡组!A:C,"# 2x ("&amp;K574&amp;") "&amp;A574)+COUNTIF(术士卡组!A:C,"# 2x ("&amp;K574&amp;") "&amp;A574)+COUNTIF(战士卡组!A:C,"# 2x ("&amp;K574&amp;") "&amp;A574)=0,COUNTIF(单卡排行!A:J,A574)=0),IF(AND(COUNTIF(德鲁伊卡组!A:C,"# 1x ("&amp;K574&amp;") "&amp;A574)+COUNTIF(猎人卡组!A:C,"# 1x ("&amp;K574&amp;") "&amp;A574)+COUNTIF(法师卡组!A:C,"# 1x ("&amp;K574&amp;") "&amp;A574)+COUNTIF(圣骑士卡组!A:C,"# 1x ("&amp;K574&amp;") "&amp;A574)+COUNTIF(牧师卡组!A:C,"# 1x ("&amp;K574&amp;") "&amp;A574)+COUNTIF(潜行者卡组!A:C,"# 1x ("&amp;K574&amp;") "&amp;A574)+COUNTIF(萨满祭司卡组!A:C,"# 1x ("&amp;K574&amp;") "&amp;A574)+COUNTIF(术士卡组!A:C,"# 1x ("&amp;K574&amp;") "&amp;A574)+COUNTIF(战士卡组!A:C,"# 1x ("&amp;K574&amp;") "&amp;A574)=0,COUNTIF(单卡排行!A:J,A574&amp;"★")=0),"",1),2)</f>
        <v/>
      </c>
      <c r="E574" s="53" t="str">
        <f>IF(收藏进度!E574="","",收藏进度!E574)</f>
        <v>冠军的试炼</v>
      </c>
      <c r="F574" s="53" t="str">
        <f>IF(收藏进度!F574="","",收藏进度!F574)</f>
        <v/>
      </c>
      <c r="G574" s="53" t="str">
        <f>IF(收藏进度!G574="","",收藏进度!G574)</f>
        <v>德鲁伊</v>
      </c>
      <c r="H574" s="53" t="str">
        <f>IF(收藏进度!H574="","",收藏进度!H574)</f>
        <v>史诗</v>
      </c>
      <c r="I574" s="53" t="str">
        <f>IF(收藏进度!I574="","",收藏进度!I574)</f>
        <v>法术</v>
      </c>
      <c r="J574" s="53" t="str">
        <f>IF(收藏进度!J574="","",收藏进度!J574)</f>
        <v/>
      </c>
      <c r="K574" s="53">
        <f>IF(收藏进度!K574="","",收藏进度!K574)</f>
        <v>4</v>
      </c>
      <c r="L574" s="53">
        <f>IF(收藏进度!L574="","",收藏进度!L574)</f>
        <v>0</v>
      </c>
      <c r="M574" s="53">
        <f>IF(收藏进度!M574="","",收藏进度!M574)</f>
        <v>0</v>
      </c>
      <c r="N574" s="54" t="str">
        <f>IF(收藏进度!N574="","",收藏进度!N574)</f>
        <v>获得十个法力水晶。弃掉
你的手牌。</v>
      </c>
    </row>
    <row r="575" spans="1:14" x14ac:dyDescent="0.15">
      <c r="A575" s="52" t="str">
        <f>IF(收藏进度!A575="","",收藏进度!A575)</f>
        <v>荒野骑士</v>
      </c>
      <c r="B575" s="52">
        <f>IF(收藏进度!B575="","",收藏进度!B575)</f>
        <v>1</v>
      </c>
      <c r="C575" s="52" t="str">
        <f t="shared" si="8"/>
        <v/>
      </c>
      <c r="D575" s="52" t="str">
        <f>IF(AND(COUNTIF(德鲁伊卡组!A:C,"# 2x ("&amp;K575&amp;") "&amp;A575)+COUNTIF(猎人卡组!A:C,"# 2x ("&amp;K575&amp;") "&amp;A575)+COUNTIF(法师卡组!A:C,"# 2x ("&amp;K575&amp;") "&amp;A575)+COUNTIF(圣骑士卡组!A:C,"# 2x ("&amp;K575&amp;") "&amp;A575)+COUNTIF(牧师卡组!A:C,"# 2x ("&amp;K575&amp;") "&amp;A575)+COUNTIF(潜行者卡组!A:C,"# 2x ("&amp;K575&amp;") "&amp;A575)+COUNTIF(萨满祭司卡组!A:C,"# 2x ("&amp;K575&amp;") "&amp;A575)+COUNTIF(术士卡组!A:C,"# 2x ("&amp;K575&amp;") "&amp;A575)+COUNTIF(战士卡组!A:C,"# 2x ("&amp;K575&amp;") "&amp;A575)=0,COUNTIF(单卡排行!A:J,A575)=0),IF(AND(COUNTIF(德鲁伊卡组!A:C,"# 1x ("&amp;K575&amp;") "&amp;A575)+COUNTIF(猎人卡组!A:C,"# 1x ("&amp;K575&amp;") "&amp;A575)+COUNTIF(法师卡组!A:C,"# 1x ("&amp;K575&amp;") "&amp;A575)+COUNTIF(圣骑士卡组!A:C,"# 1x ("&amp;K575&amp;") "&amp;A575)+COUNTIF(牧师卡组!A:C,"# 1x ("&amp;K575&amp;") "&amp;A575)+COUNTIF(潜行者卡组!A:C,"# 1x ("&amp;K575&amp;") "&amp;A575)+COUNTIF(萨满祭司卡组!A:C,"# 1x ("&amp;K575&amp;") "&amp;A575)+COUNTIF(术士卡组!A:C,"# 1x ("&amp;K575&amp;") "&amp;A575)+COUNTIF(战士卡组!A:C,"# 1x ("&amp;K575&amp;") "&amp;A575)=0,COUNTIF(单卡排行!A:J,A575&amp;"★")=0),"",1),2)</f>
        <v/>
      </c>
      <c r="E575" s="53" t="str">
        <f>IF(收藏进度!E575="","",收藏进度!E575)</f>
        <v>冠军的试炼</v>
      </c>
      <c r="F575" s="53" t="str">
        <f>IF(收藏进度!F575="","",收藏进度!F575)</f>
        <v/>
      </c>
      <c r="G575" s="53" t="str">
        <f>IF(收藏进度!G575="","",收藏进度!G575)</f>
        <v>德鲁伊</v>
      </c>
      <c r="H575" s="53" t="str">
        <f>IF(收藏进度!H575="","",收藏进度!H575)</f>
        <v>稀有</v>
      </c>
      <c r="I575" s="53" t="str">
        <f>IF(收藏进度!I575="","",收藏进度!I575)</f>
        <v>随从</v>
      </c>
      <c r="J575" s="53" t="str">
        <f>IF(收藏进度!J575="","",收藏进度!J575)</f>
        <v/>
      </c>
      <c r="K575" s="53">
        <f>IF(收藏进度!K575="","",收藏进度!K575)</f>
        <v>7</v>
      </c>
      <c r="L575" s="53">
        <f>IF(收藏进度!L575="","",收藏进度!L575)</f>
        <v>6</v>
      </c>
      <c r="M575" s="53">
        <f>IF(收藏进度!M575="","",收藏进度!M575)</f>
        <v>6</v>
      </c>
      <c r="N575" s="54" t="str">
        <f>IF(收藏进度!N575="","",收藏进度!N575)</f>
        <v>每当你召唤一个野兽，该随从牌的法力值消耗减少（1）点。</v>
      </c>
    </row>
    <row r="576" spans="1:14" x14ac:dyDescent="0.15">
      <c r="A576" s="52" t="str">
        <f>IF(收藏进度!A576="","",收藏进度!A576)</f>
        <v>艾维娜</v>
      </c>
      <c r="B576" s="52">
        <f>IF(收藏进度!B576="","",收藏进度!B576)</f>
        <v>0</v>
      </c>
      <c r="C576" s="52" t="str">
        <f t="shared" si="8"/>
        <v/>
      </c>
      <c r="D576" s="52" t="str">
        <f>IF(AND(COUNTIF(德鲁伊卡组!A:C,"# 2x ("&amp;K576&amp;") "&amp;A576)+COUNTIF(猎人卡组!A:C,"# 2x ("&amp;K576&amp;") "&amp;A576)+COUNTIF(法师卡组!A:C,"# 2x ("&amp;K576&amp;") "&amp;A576)+COUNTIF(圣骑士卡组!A:C,"# 2x ("&amp;K576&amp;") "&amp;A576)+COUNTIF(牧师卡组!A:C,"# 2x ("&amp;K576&amp;") "&amp;A576)+COUNTIF(潜行者卡组!A:C,"# 2x ("&amp;K576&amp;") "&amp;A576)+COUNTIF(萨满祭司卡组!A:C,"# 2x ("&amp;K576&amp;") "&amp;A576)+COUNTIF(术士卡组!A:C,"# 2x ("&amp;K576&amp;") "&amp;A576)+COUNTIF(战士卡组!A:C,"# 2x ("&amp;K576&amp;") "&amp;A576)=0,COUNTIF(单卡排行!A:J,A576)=0),IF(AND(COUNTIF(德鲁伊卡组!A:C,"# 1x ("&amp;K576&amp;") "&amp;A576)+COUNTIF(猎人卡组!A:C,"# 1x ("&amp;K576&amp;") "&amp;A576)+COUNTIF(法师卡组!A:C,"# 1x ("&amp;K576&amp;") "&amp;A576)+COUNTIF(圣骑士卡组!A:C,"# 1x ("&amp;K576&amp;") "&amp;A576)+COUNTIF(牧师卡组!A:C,"# 1x ("&amp;K576&amp;") "&amp;A576)+COUNTIF(潜行者卡组!A:C,"# 1x ("&amp;K576&amp;") "&amp;A576)+COUNTIF(萨满祭司卡组!A:C,"# 1x ("&amp;K576&amp;") "&amp;A576)+COUNTIF(术士卡组!A:C,"# 1x ("&amp;K576&amp;") "&amp;A576)+COUNTIF(战士卡组!A:C,"# 1x ("&amp;K576&amp;") "&amp;A576)=0,COUNTIF(单卡排行!A:J,A576&amp;"★")=0),"",1),2)</f>
        <v/>
      </c>
      <c r="E576" s="53" t="str">
        <f>IF(收藏进度!E576="","",收藏进度!E576)</f>
        <v>冠军的试炼</v>
      </c>
      <c r="F576" s="53" t="str">
        <f>IF(收藏进度!F576="","",收藏进度!F576)</f>
        <v/>
      </c>
      <c r="G576" s="53" t="str">
        <f>IF(收藏进度!G576="","",收藏进度!G576)</f>
        <v>德鲁伊</v>
      </c>
      <c r="H576" s="53" t="str">
        <f>IF(收藏进度!H576="","",收藏进度!H576)</f>
        <v>传说</v>
      </c>
      <c r="I576" s="53" t="str">
        <f>IF(收藏进度!I576="","",收藏进度!I576)</f>
        <v>随从</v>
      </c>
      <c r="J576" s="53" t="str">
        <f>IF(收藏进度!J576="","",收藏进度!J576)</f>
        <v/>
      </c>
      <c r="K576" s="53">
        <f>IF(收藏进度!K576="","",收藏进度!K576)</f>
        <v>9</v>
      </c>
      <c r="L576" s="53">
        <f>IF(收藏进度!L576="","",收藏进度!L576)</f>
        <v>5</v>
      </c>
      <c r="M576" s="53">
        <f>IF(收藏进度!M576="","",收藏进度!M576)</f>
        <v>5</v>
      </c>
      <c r="N576" s="54" t="str">
        <f>IF(收藏进度!N576="","",收藏进度!N576)</f>
        <v>你的随从牌的法力值消耗为（1）点。</v>
      </c>
    </row>
    <row r="577" spans="1:14" x14ac:dyDescent="0.15">
      <c r="A577" s="52" t="str">
        <f>IF(收藏进度!A577="","",收藏进度!A577)</f>
        <v>神勇弓箭手</v>
      </c>
      <c r="B577" s="52">
        <f>IF(收藏进度!B577="","",收藏进度!B577)</f>
        <v>2</v>
      </c>
      <c r="C577" s="52" t="str">
        <f t="shared" si="8"/>
        <v/>
      </c>
      <c r="D577" s="52" t="str">
        <f>IF(AND(COUNTIF(德鲁伊卡组!A:C,"# 2x ("&amp;K577&amp;") "&amp;A577)+COUNTIF(猎人卡组!A:C,"# 2x ("&amp;K577&amp;") "&amp;A577)+COUNTIF(法师卡组!A:C,"# 2x ("&amp;K577&amp;") "&amp;A577)+COUNTIF(圣骑士卡组!A:C,"# 2x ("&amp;K577&amp;") "&amp;A577)+COUNTIF(牧师卡组!A:C,"# 2x ("&amp;K577&amp;") "&amp;A577)+COUNTIF(潜行者卡组!A:C,"# 2x ("&amp;K577&amp;") "&amp;A577)+COUNTIF(萨满祭司卡组!A:C,"# 2x ("&amp;K577&amp;") "&amp;A577)+COUNTIF(术士卡组!A:C,"# 2x ("&amp;K577&amp;") "&amp;A577)+COUNTIF(战士卡组!A:C,"# 2x ("&amp;K577&amp;") "&amp;A577)=0,COUNTIF(单卡排行!A:J,A577)=0),IF(AND(COUNTIF(德鲁伊卡组!A:C,"# 1x ("&amp;K577&amp;") "&amp;A577)+COUNTIF(猎人卡组!A:C,"# 1x ("&amp;K577&amp;") "&amp;A577)+COUNTIF(法师卡组!A:C,"# 1x ("&amp;K577&amp;") "&amp;A577)+COUNTIF(圣骑士卡组!A:C,"# 1x ("&amp;K577&amp;") "&amp;A577)+COUNTIF(牧师卡组!A:C,"# 1x ("&amp;K577&amp;") "&amp;A577)+COUNTIF(潜行者卡组!A:C,"# 1x ("&amp;K577&amp;") "&amp;A577)+COUNTIF(萨满祭司卡组!A:C,"# 1x ("&amp;K577&amp;") "&amp;A577)+COUNTIF(术士卡组!A:C,"# 1x ("&amp;K577&amp;") "&amp;A577)+COUNTIF(战士卡组!A:C,"# 1x ("&amp;K577&amp;") "&amp;A577)=0,COUNTIF(单卡排行!A:J,A577&amp;"★")=0),"",1),2)</f>
        <v/>
      </c>
      <c r="E577" s="53" t="str">
        <f>IF(收藏进度!E577="","",收藏进度!E577)</f>
        <v>冠军的试炼</v>
      </c>
      <c r="F577" s="53" t="str">
        <f>IF(收藏进度!F577="","",收藏进度!F577)</f>
        <v/>
      </c>
      <c r="G577" s="53" t="str">
        <f>IF(收藏进度!G577="","",收藏进度!G577)</f>
        <v>猎人</v>
      </c>
      <c r="H577" s="53" t="str">
        <f>IF(收藏进度!H577="","",收藏进度!H577)</f>
        <v>普通</v>
      </c>
      <c r="I577" s="53" t="str">
        <f>IF(收藏进度!I577="","",收藏进度!I577)</f>
        <v>随从</v>
      </c>
      <c r="J577" s="53" t="str">
        <f>IF(收藏进度!J577="","",收藏进度!J577)</f>
        <v/>
      </c>
      <c r="K577" s="53">
        <f>IF(收藏进度!K577="","",收藏进度!K577)</f>
        <v>1</v>
      </c>
      <c r="L577" s="53">
        <f>IF(收藏进度!L577="","",收藏进度!L577)</f>
        <v>2</v>
      </c>
      <c r="M577" s="53">
        <f>IF(收藏进度!M577="","",收藏进度!M577)</f>
        <v>1</v>
      </c>
      <c r="N577" s="54" t="str">
        <f>IF(收藏进度!N577="","",收藏进度!N577)</f>
        <v>激励：如果你没有其他手牌，则对敌方英雄造成2点伤害。</v>
      </c>
    </row>
    <row r="578" spans="1:14" x14ac:dyDescent="0.15">
      <c r="A578" s="52" t="str">
        <f>IF(收藏进度!A578="","",收藏进度!A578)</f>
        <v>捕熊陷阱</v>
      </c>
      <c r="B578" s="52">
        <f>IF(收藏进度!B578="","",收藏进度!B578)</f>
        <v>2</v>
      </c>
      <c r="C578" s="52" t="str">
        <f t="shared" si="8"/>
        <v/>
      </c>
      <c r="D578" s="52" t="str">
        <f>IF(AND(COUNTIF(德鲁伊卡组!A:C,"# 2x ("&amp;K578&amp;") "&amp;A578)+COUNTIF(猎人卡组!A:C,"# 2x ("&amp;K578&amp;") "&amp;A578)+COUNTIF(法师卡组!A:C,"# 2x ("&amp;K578&amp;") "&amp;A578)+COUNTIF(圣骑士卡组!A:C,"# 2x ("&amp;K578&amp;") "&amp;A578)+COUNTIF(牧师卡组!A:C,"# 2x ("&amp;K578&amp;") "&amp;A578)+COUNTIF(潜行者卡组!A:C,"# 2x ("&amp;K578&amp;") "&amp;A578)+COUNTIF(萨满祭司卡组!A:C,"# 2x ("&amp;K578&amp;") "&amp;A578)+COUNTIF(术士卡组!A:C,"# 2x ("&amp;K578&amp;") "&amp;A578)+COUNTIF(战士卡组!A:C,"# 2x ("&amp;K578&amp;") "&amp;A578)=0,COUNTIF(单卡排行!A:J,A578)=0),IF(AND(COUNTIF(德鲁伊卡组!A:C,"# 1x ("&amp;K578&amp;") "&amp;A578)+COUNTIF(猎人卡组!A:C,"# 1x ("&amp;K578&amp;") "&amp;A578)+COUNTIF(法师卡组!A:C,"# 1x ("&amp;K578&amp;") "&amp;A578)+COUNTIF(圣骑士卡组!A:C,"# 1x ("&amp;K578&amp;") "&amp;A578)+COUNTIF(牧师卡组!A:C,"# 1x ("&amp;K578&amp;") "&amp;A578)+COUNTIF(潜行者卡组!A:C,"# 1x ("&amp;K578&amp;") "&amp;A578)+COUNTIF(萨满祭司卡组!A:C,"# 1x ("&amp;K578&amp;") "&amp;A578)+COUNTIF(术士卡组!A:C,"# 1x ("&amp;K578&amp;") "&amp;A578)+COUNTIF(战士卡组!A:C,"# 1x ("&amp;K578&amp;") "&amp;A578)=0,COUNTIF(单卡排行!A:J,A578&amp;"★")=0),"",1),2)</f>
        <v/>
      </c>
      <c r="E578" s="53" t="str">
        <f>IF(收藏进度!E578="","",收藏进度!E578)</f>
        <v>冠军的试炼</v>
      </c>
      <c r="F578" s="53" t="str">
        <f>IF(收藏进度!F578="","",收藏进度!F578)</f>
        <v/>
      </c>
      <c r="G578" s="53" t="str">
        <f>IF(收藏进度!G578="","",收藏进度!G578)</f>
        <v>猎人</v>
      </c>
      <c r="H578" s="53" t="str">
        <f>IF(收藏进度!H578="","",收藏进度!H578)</f>
        <v>普通</v>
      </c>
      <c r="I578" s="53" t="str">
        <f>IF(收藏进度!I578="","",收藏进度!I578)</f>
        <v>法术</v>
      </c>
      <c r="J578" s="53" t="str">
        <f>IF(收藏进度!J578="","",收藏进度!J578)</f>
        <v/>
      </c>
      <c r="K578" s="53">
        <f>IF(收藏进度!K578="","",收藏进度!K578)</f>
        <v>2</v>
      </c>
      <c r="L578" s="53">
        <f>IF(收藏进度!L578="","",收藏进度!L578)</f>
        <v>0</v>
      </c>
      <c r="M578" s="53">
        <f>IF(收藏进度!M578="","",收藏进度!M578)</f>
        <v>0</v>
      </c>
      <c r="N578" s="54" t="str">
        <f>IF(收藏进度!N578="","",收藏进度!N578)</f>
        <v>奥秘：在你的英雄受到攻击后，召唤一个3/3并具有嘲讽的灰熊。</v>
      </c>
    </row>
    <row r="579" spans="1:14" x14ac:dyDescent="0.15">
      <c r="A579" s="52" t="str">
        <f>IF(收藏进度!A579="","",收藏进度!A579)</f>
        <v>皇家雷象</v>
      </c>
      <c r="B579" s="52">
        <f>IF(收藏进度!B579="","",收藏进度!B579)</f>
        <v>2</v>
      </c>
      <c r="C579" s="52" t="str">
        <f t="shared" ref="C579:C642" si="9">IF(D579="","",IF(D579&gt;B579,D579-B579,""))</f>
        <v/>
      </c>
      <c r="D579" s="52" t="str">
        <f>IF(AND(COUNTIF(德鲁伊卡组!A:C,"# 2x ("&amp;K579&amp;") "&amp;A579)+COUNTIF(猎人卡组!A:C,"# 2x ("&amp;K579&amp;") "&amp;A579)+COUNTIF(法师卡组!A:C,"# 2x ("&amp;K579&amp;") "&amp;A579)+COUNTIF(圣骑士卡组!A:C,"# 2x ("&amp;K579&amp;") "&amp;A579)+COUNTIF(牧师卡组!A:C,"# 2x ("&amp;K579&amp;") "&amp;A579)+COUNTIF(潜行者卡组!A:C,"# 2x ("&amp;K579&amp;") "&amp;A579)+COUNTIF(萨满祭司卡组!A:C,"# 2x ("&amp;K579&amp;") "&amp;A579)+COUNTIF(术士卡组!A:C,"# 2x ("&amp;K579&amp;") "&amp;A579)+COUNTIF(战士卡组!A:C,"# 2x ("&amp;K579&amp;") "&amp;A579)=0,COUNTIF(单卡排行!A:J,A579)=0),IF(AND(COUNTIF(德鲁伊卡组!A:C,"# 1x ("&amp;K579&amp;") "&amp;A579)+COUNTIF(猎人卡组!A:C,"# 1x ("&amp;K579&amp;") "&amp;A579)+COUNTIF(法师卡组!A:C,"# 1x ("&amp;K579&amp;") "&amp;A579)+COUNTIF(圣骑士卡组!A:C,"# 1x ("&amp;K579&amp;") "&amp;A579)+COUNTIF(牧师卡组!A:C,"# 1x ("&amp;K579&amp;") "&amp;A579)+COUNTIF(潜行者卡组!A:C,"# 1x ("&amp;K579&amp;") "&amp;A579)+COUNTIF(萨满祭司卡组!A:C,"# 1x ("&amp;K579&amp;") "&amp;A579)+COUNTIF(术士卡组!A:C,"# 1x ("&amp;K579&amp;") "&amp;A579)+COUNTIF(战士卡组!A:C,"# 1x ("&amp;K579&amp;") "&amp;A579)=0,COUNTIF(单卡排行!A:J,A579&amp;"★")=0),"",1),2)</f>
        <v/>
      </c>
      <c r="E579" s="53" t="str">
        <f>IF(收藏进度!E579="","",收藏进度!E579)</f>
        <v>冠军的试炼</v>
      </c>
      <c r="F579" s="53" t="str">
        <f>IF(收藏进度!F579="","",收藏进度!F579)</f>
        <v/>
      </c>
      <c r="G579" s="53" t="str">
        <f>IF(收藏进度!G579="","",收藏进度!G579)</f>
        <v>猎人</v>
      </c>
      <c r="H579" s="53" t="str">
        <f>IF(收藏进度!H579="","",收藏进度!H579)</f>
        <v>普通</v>
      </c>
      <c r="I579" s="53" t="str">
        <f>IF(收藏进度!I579="","",收藏进度!I579)</f>
        <v>随从</v>
      </c>
      <c r="J579" s="53" t="str">
        <f>IF(收藏进度!J579="","",收藏进度!J579)</f>
        <v>野兽</v>
      </c>
      <c r="K579" s="53">
        <f>IF(收藏进度!K579="","",收藏进度!K579)</f>
        <v>2</v>
      </c>
      <c r="L579" s="53">
        <f>IF(收藏进度!L579="","",收藏进度!L579)</f>
        <v>3</v>
      </c>
      <c r="M579" s="53">
        <f>IF(收藏进度!M579="","",收藏进度!M579)</f>
        <v>2</v>
      </c>
      <c r="N579" s="54" t="str">
        <f>IF(收藏进度!N579="","",收藏进度!N579)</f>
        <v>战吼：揭示双方牌库里的一张随从牌。如果你的牌法力值消耗较大，抽这张牌。</v>
      </c>
    </row>
    <row r="580" spans="1:14" x14ac:dyDescent="0.15">
      <c r="A580" s="52" t="str">
        <f>IF(收藏进度!A580="","",收藏进度!A580)</f>
        <v>子弹上膛</v>
      </c>
      <c r="B580" s="52">
        <f>IF(收藏进度!B580="","",收藏进度!B580)</f>
        <v>1</v>
      </c>
      <c r="C580" s="52" t="str">
        <f t="shared" si="9"/>
        <v/>
      </c>
      <c r="D580" s="52" t="str">
        <f>IF(AND(COUNTIF(德鲁伊卡组!A:C,"# 2x ("&amp;K580&amp;") "&amp;A580)+COUNTIF(猎人卡组!A:C,"# 2x ("&amp;K580&amp;") "&amp;A580)+COUNTIF(法师卡组!A:C,"# 2x ("&amp;K580&amp;") "&amp;A580)+COUNTIF(圣骑士卡组!A:C,"# 2x ("&amp;K580&amp;") "&amp;A580)+COUNTIF(牧师卡组!A:C,"# 2x ("&amp;K580&amp;") "&amp;A580)+COUNTIF(潜行者卡组!A:C,"# 2x ("&amp;K580&amp;") "&amp;A580)+COUNTIF(萨满祭司卡组!A:C,"# 2x ("&amp;K580&amp;") "&amp;A580)+COUNTIF(术士卡组!A:C,"# 2x ("&amp;K580&amp;") "&amp;A580)+COUNTIF(战士卡组!A:C,"# 2x ("&amp;K580&amp;") "&amp;A580)=0,COUNTIF(单卡排行!A:J,A580)=0),IF(AND(COUNTIF(德鲁伊卡组!A:C,"# 1x ("&amp;K580&amp;") "&amp;A580)+COUNTIF(猎人卡组!A:C,"# 1x ("&amp;K580&amp;") "&amp;A580)+COUNTIF(法师卡组!A:C,"# 1x ("&amp;K580&amp;") "&amp;A580)+COUNTIF(圣骑士卡组!A:C,"# 1x ("&amp;K580&amp;") "&amp;A580)+COUNTIF(牧师卡组!A:C,"# 1x ("&amp;K580&amp;") "&amp;A580)+COUNTIF(潜行者卡组!A:C,"# 1x ("&amp;K580&amp;") "&amp;A580)+COUNTIF(萨满祭司卡组!A:C,"# 1x ("&amp;K580&amp;") "&amp;A580)+COUNTIF(术士卡组!A:C,"# 1x ("&amp;K580&amp;") "&amp;A580)+COUNTIF(战士卡组!A:C,"# 1x ("&amp;K580&amp;") "&amp;A580)=0,COUNTIF(单卡排行!A:J,A580&amp;"★")=0),"",1),2)</f>
        <v/>
      </c>
      <c r="E580" s="53" t="str">
        <f>IF(收藏进度!E580="","",收藏进度!E580)</f>
        <v>冠军的试炼</v>
      </c>
      <c r="F580" s="53" t="str">
        <f>IF(收藏进度!F580="","",收藏进度!F580)</f>
        <v/>
      </c>
      <c r="G580" s="53" t="str">
        <f>IF(收藏进度!G580="","",收藏进度!G580)</f>
        <v>猎人</v>
      </c>
      <c r="H580" s="53" t="str">
        <f>IF(收藏进度!H580="","",收藏进度!H580)</f>
        <v>史诗</v>
      </c>
      <c r="I580" s="53" t="str">
        <f>IF(收藏进度!I580="","",收藏进度!I580)</f>
        <v>法术</v>
      </c>
      <c r="J580" s="53" t="str">
        <f>IF(收藏进度!J580="","",收藏进度!J580)</f>
        <v/>
      </c>
      <c r="K580" s="53">
        <f>IF(收藏进度!K580="","",收藏进度!K580)</f>
        <v>2</v>
      </c>
      <c r="L580" s="53">
        <f>IF(收藏进度!L580="","",收藏进度!L580)</f>
        <v>0</v>
      </c>
      <c r="M580" s="53">
        <f>IF(收藏进度!M580="","",收藏进度!M580)</f>
        <v>0</v>
      </c>
      <c r="N580" s="54" t="str">
        <f>IF(收藏进度!N580="","",收藏进度!N580)</f>
        <v>在本回合中，每当你施放一个法术，随机将一张猎人职业牌置入你的手牌。</v>
      </c>
    </row>
    <row r="581" spans="1:14" x14ac:dyDescent="0.15">
      <c r="A581" s="52" t="str">
        <f>IF(收藏进度!A581="","",收藏进度!A581)</f>
        <v>强风射击</v>
      </c>
      <c r="B581" s="52">
        <f>IF(收藏进度!B581="","",收藏进度!B581)</f>
        <v>2</v>
      </c>
      <c r="C581" s="52" t="str">
        <f t="shared" si="9"/>
        <v/>
      </c>
      <c r="D581" s="52" t="str">
        <f>IF(AND(COUNTIF(德鲁伊卡组!A:C,"# 2x ("&amp;K581&amp;") "&amp;A581)+COUNTIF(猎人卡组!A:C,"# 2x ("&amp;K581&amp;") "&amp;A581)+COUNTIF(法师卡组!A:C,"# 2x ("&amp;K581&amp;") "&amp;A581)+COUNTIF(圣骑士卡组!A:C,"# 2x ("&amp;K581&amp;") "&amp;A581)+COUNTIF(牧师卡组!A:C,"# 2x ("&amp;K581&amp;") "&amp;A581)+COUNTIF(潜行者卡组!A:C,"# 2x ("&amp;K581&amp;") "&amp;A581)+COUNTIF(萨满祭司卡组!A:C,"# 2x ("&amp;K581&amp;") "&amp;A581)+COUNTIF(术士卡组!A:C,"# 2x ("&amp;K581&amp;") "&amp;A581)+COUNTIF(战士卡组!A:C,"# 2x ("&amp;K581&amp;") "&amp;A581)=0,COUNTIF(单卡排行!A:J,A581)=0),IF(AND(COUNTIF(德鲁伊卡组!A:C,"# 1x ("&amp;K581&amp;") "&amp;A581)+COUNTIF(猎人卡组!A:C,"# 1x ("&amp;K581&amp;") "&amp;A581)+COUNTIF(法师卡组!A:C,"# 1x ("&amp;K581&amp;") "&amp;A581)+COUNTIF(圣骑士卡组!A:C,"# 1x ("&amp;K581&amp;") "&amp;A581)+COUNTIF(牧师卡组!A:C,"# 1x ("&amp;K581&amp;") "&amp;A581)+COUNTIF(潜行者卡组!A:C,"# 1x ("&amp;K581&amp;") "&amp;A581)+COUNTIF(萨满祭司卡组!A:C,"# 1x ("&amp;K581&amp;") "&amp;A581)+COUNTIF(术士卡组!A:C,"# 1x ("&amp;K581&amp;") "&amp;A581)+COUNTIF(战士卡组!A:C,"# 1x ("&amp;K581&amp;") "&amp;A581)=0,COUNTIF(单卡排行!A:J,A581&amp;"★")=0),"",1),2)</f>
        <v/>
      </c>
      <c r="E581" s="53" t="str">
        <f>IF(收藏进度!E581="","",收藏进度!E581)</f>
        <v>冠军的试炼</v>
      </c>
      <c r="F581" s="53" t="str">
        <f>IF(收藏进度!F581="","",收藏进度!F581)</f>
        <v/>
      </c>
      <c r="G581" s="53" t="str">
        <f>IF(收藏进度!G581="","",收藏进度!G581)</f>
        <v>猎人</v>
      </c>
      <c r="H581" s="53" t="str">
        <f>IF(收藏进度!H581="","",收藏进度!H581)</f>
        <v>稀有</v>
      </c>
      <c r="I581" s="53" t="str">
        <f>IF(收藏进度!I581="","",收藏进度!I581)</f>
        <v>法术</v>
      </c>
      <c r="J581" s="53" t="str">
        <f>IF(收藏进度!J581="","",收藏进度!J581)</f>
        <v/>
      </c>
      <c r="K581" s="53">
        <f>IF(收藏进度!K581="","",收藏进度!K581)</f>
        <v>3</v>
      </c>
      <c r="L581" s="53">
        <f>IF(收藏进度!L581="","",收藏进度!L581)</f>
        <v>0</v>
      </c>
      <c r="M581" s="53">
        <f>IF(收藏进度!M581="","",收藏进度!M581)</f>
        <v>0</v>
      </c>
      <c r="N581" s="54" t="str">
        <f>IF(收藏进度!N581="","",收藏进度!N581)</f>
        <v>对一个随从及其相邻的随从造成2点伤害。</v>
      </c>
    </row>
    <row r="582" spans="1:14" x14ac:dyDescent="0.15">
      <c r="A582" s="52" t="str">
        <f>IF(收藏进度!A582="","",收藏进度!A582)</f>
        <v>兽栏大师</v>
      </c>
      <c r="B582" s="52">
        <f>IF(收藏进度!B582="","",收藏进度!B582)</f>
        <v>0</v>
      </c>
      <c r="C582" s="52" t="str">
        <f t="shared" si="9"/>
        <v/>
      </c>
      <c r="D582" s="52" t="str">
        <f>IF(AND(COUNTIF(德鲁伊卡组!A:C,"# 2x ("&amp;K582&amp;") "&amp;A582)+COUNTIF(猎人卡组!A:C,"# 2x ("&amp;K582&amp;") "&amp;A582)+COUNTIF(法师卡组!A:C,"# 2x ("&amp;K582&amp;") "&amp;A582)+COUNTIF(圣骑士卡组!A:C,"# 2x ("&amp;K582&amp;") "&amp;A582)+COUNTIF(牧师卡组!A:C,"# 2x ("&amp;K582&amp;") "&amp;A582)+COUNTIF(潜行者卡组!A:C,"# 2x ("&amp;K582&amp;") "&amp;A582)+COUNTIF(萨满祭司卡组!A:C,"# 2x ("&amp;K582&amp;") "&amp;A582)+COUNTIF(术士卡组!A:C,"# 2x ("&amp;K582&amp;") "&amp;A582)+COUNTIF(战士卡组!A:C,"# 2x ("&amp;K582&amp;") "&amp;A582)=0,COUNTIF(单卡排行!A:J,A582)=0),IF(AND(COUNTIF(德鲁伊卡组!A:C,"# 1x ("&amp;K582&amp;") "&amp;A582)+COUNTIF(猎人卡组!A:C,"# 1x ("&amp;K582&amp;") "&amp;A582)+COUNTIF(法师卡组!A:C,"# 1x ("&amp;K582&amp;") "&amp;A582)+COUNTIF(圣骑士卡组!A:C,"# 1x ("&amp;K582&amp;") "&amp;A582)+COUNTIF(牧师卡组!A:C,"# 1x ("&amp;K582&amp;") "&amp;A582)+COUNTIF(潜行者卡组!A:C,"# 1x ("&amp;K582&amp;") "&amp;A582)+COUNTIF(萨满祭司卡组!A:C,"# 1x ("&amp;K582&amp;") "&amp;A582)+COUNTIF(术士卡组!A:C,"# 1x ("&amp;K582&amp;") "&amp;A582)+COUNTIF(战士卡组!A:C,"# 1x ("&amp;K582&amp;") "&amp;A582)=0,COUNTIF(单卡排行!A:J,A582&amp;"★")=0),"",1),2)</f>
        <v/>
      </c>
      <c r="E582" s="53" t="str">
        <f>IF(收藏进度!E582="","",收藏进度!E582)</f>
        <v>冠军的试炼</v>
      </c>
      <c r="F582" s="53" t="str">
        <f>IF(收藏进度!F582="","",收藏进度!F582)</f>
        <v/>
      </c>
      <c r="G582" s="53" t="str">
        <f>IF(收藏进度!G582="","",收藏进度!G582)</f>
        <v>猎人</v>
      </c>
      <c r="H582" s="53" t="str">
        <f>IF(收藏进度!H582="","",收藏进度!H582)</f>
        <v>史诗</v>
      </c>
      <c r="I582" s="53" t="str">
        <f>IF(收藏进度!I582="","",收藏进度!I582)</f>
        <v>随从</v>
      </c>
      <c r="J582" s="53" t="str">
        <f>IF(收藏进度!J582="","",收藏进度!J582)</f>
        <v/>
      </c>
      <c r="K582" s="53">
        <f>IF(收藏进度!K582="","",收藏进度!K582)</f>
        <v>3</v>
      </c>
      <c r="L582" s="53">
        <f>IF(收藏进度!L582="","",收藏进度!L582)</f>
        <v>4</v>
      </c>
      <c r="M582" s="53">
        <f>IF(收藏进度!M582="","",收藏进度!M582)</f>
        <v>2</v>
      </c>
      <c r="N582" s="54" t="str">
        <f>IF(收藏进度!N582="","",收藏进度!N582)</f>
        <v>战吼：在本回合中，使一个友方野兽获得免疫。</v>
      </c>
    </row>
    <row r="583" spans="1:14" x14ac:dyDescent="0.15">
      <c r="A583" s="52" t="str">
        <f>IF(收藏进度!A583="","",收藏进度!A583)</f>
        <v>恐鳞</v>
      </c>
      <c r="B583" s="52">
        <f>IF(收藏进度!B583="","",收藏进度!B583)</f>
        <v>0</v>
      </c>
      <c r="C583" s="52" t="str">
        <f t="shared" si="9"/>
        <v/>
      </c>
      <c r="D583" s="52" t="str">
        <f>IF(AND(COUNTIF(德鲁伊卡组!A:C,"# 2x ("&amp;K583&amp;") "&amp;A583)+COUNTIF(猎人卡组!A:C,"# 2x ("&amp;K583&amp;") "&amp;A583)+COUNTIF(法师卡组!A:C,"# 2x ("&amp;K583&amp;") "&amp;A583)+COUNTIF(圣骑士卡组!A:C,"# 2x ("&amp;K583&amp;") "&amp;A583)+COUNTIF(牧师卡组!A:C,"# 2x ("&amp;K583&amp;") "&amp;A583)+COUNTIF(潜行者卡组!A:C,"# 2x ("&amp;K583&amp;") "&amp;A583)+COUNTIF(萨满祭司卡组!A:C,"# 2x ("&amp;K583&amp;") "&amp;A583)+COUNTIF(术士卡组!A:C,"# 2x ("&amp;K583&amp;") "&amp;A583)+COUNTIF(战士卡组!A:C,"# 2x ("&amp;K583&amp;") "&amp;A583)=0,COUNTIF(单卡排行!A:J,A583)=0),IF(AND(COUNTIF(德鲁伊卡组!A:C,"# 1x ("&amp;K583&amp;") "&amp;A583)+COUNTIF(猎人卡组!A:C,"# 1x ("&amp;K583&amp;") "&amp;A583)+COUNTIF(法师卡组!A:C,"# 1x ("&amp;K583&amp;") "&amp;A583)+COUNTIF(圣骑士卡组!A:C,"# 1x ("&amp;K583&amp;") "&amp;A583)+COUNTIF(牧师卡组!A:C,"# 1x ("&amp;K583&amp;") "&amp;A583)+COUNTIF(潜行者卡组!A:C,"# 1x ("&amp;K583&amp;") "&amp;A583)+COUNTIF(萨满祭司卡组!A:C,"# 1x ("&amp;K583&amp;") "&amp;A583)+COUNTIF(术士卡组!A:C,"# 1x ("&amp;K583&amp;") "&amp;A583)+COUNTIF(战士卡组!A:C,"# 1x ("&amp;K583&amp;") "&amp;A583)=0,COUNTIF(单卡排行!A:J,A583&amp;"★")=0),"",1),2)</f>
        <v/>
      </c>
      <c r="E583" s="53" t="str">
        <f>IF(收藏进度!E583="","",收藏进度!E583)</f>
        <v>冠军的试炼</v>
      </c>
      <c r="F583" s="53" t="str">
        <f>IF(收藏进度!F583="","",收藏进度!F583)</f>
        <v/>
      </c>
      <c r="G583" s="53" t="str">
        <f>IF(收藏进度!G583="","",收藏进度!G583)</f>
        <v>猎人</v>
      </c>
      <c r="H583" s="53" t="str">
        <f>IF(收藏进度!H583="","",收藏进度!H583)</f>
        <v>传说</v>
      </c>
      <c r="I583" s="53" t="str">
        <f>IF(收藏进度!I583="","",收藏进度!I583)</f>
        <v>随从</v>
      </c>
      <c r="J583" s="53" t="str">
        <f>IF(收藏进度!J583="","",收藏进度!J583)</f>
        <v>野兽</v>
      </c>
      <c r="K583" s="53">
        <f>IF(收藏进度!K583="","",收藏进度!K583)</f>
        <v>3</v>
      </c>
      <c r="L583" s="53">
        <f>IF(收藏进度!L583="","",收藏进度!L583)</f>
        <v>4</v>
      </c>
      <c r="M583" s="53">
        <f>IF(收藏进度!M583="","",收藏进度!M583)</f>
        <v>2</v>
      </c>
      <c r="N583" s="54" t="str">
        <f>IF(收藏进度!N583="","",收藏进度!N583)</f>
        <v>在你的回合结束时，对所有其他随从造成
1点伤害。</v>
      </c>
    </row>
    <row r="584" spans="1:14" x14ac:dyDescent="0.15">
      <c r="A584" s="52" t="str">
        <f>IF(收藏进度!A584="","",收藏进度!A584)</f>
        <v>暴躁的牧羊人</v>
      </c>
      <c r="B584" s="52">
        <f>IF(收藏进度!B584="","",收藏进度!B584)</f>
        <v>1</v>
      </c>
      <c r="C584" s="52" t="str">
        <f t="shared" si="9"/>
        <v/>
      </c>
      <c r="D584" s="52" t="str">
        <f>IF(AND(COUNTIF(德鲁伊卡组!A:C,"# 2x ("&amp;K584&amp;") "&amp;A584)+COUNTIF(猎人卡组!A:C,"# 2x ("&amp;K584&amp;") "&amp;A584)+COUNTIF(法师卡组!A:C,"# 2x ("&amp;K584&amp;") "&amp;A584)+COUNTIF(圣骑士卡组!A:C,"# 2x ("&amp;K584&amp;") "&amp;A584)+COUNTIF(牧师卡组!A:C,"# 2x ("&amp;K584&amp;") "&amp;A584)+COUNTIF(潜行者卡组!A:C,"# 2x ("&amp;K584&amp;") "&amp;A584)+COUNTIF(萨满祭司卡组!A:C,"# 2x ("&amp;K584&amp;") "&amp;A584)+COUNTIF(术士卡组!A:C,"# 2x ("&amp;K584&amp;") "&amp;A584)+COUNTIF(战士卡组!A:C,"# 2x ("&amp;K584&amp;") "&amp;A584)=0,COUNTIF(单卡排行!A:J,A584)=0),IF(AND(COUNTIF(德鲁伊卡组!A:C,"# 1x ("&amp;K584&amp;") "&amp;A584)+COUNTIF(猎人卡组!A:C,"# 1x ("&amp;K584&amp;") "&amp;A584)+COUNTIF(法师卡组!A:C,"# 1x ("&amp;K584&amp;") "&amp;A584)+COUNTIF(圣骑士卡组!A:C,"# 1x ("&amp;K584&amp;") "&amp;A584)+COUNTIF(牧师卡组!A:C,"# 1x ("&amp;K584&amp;") "&amp;A584)+COUNTIF(潜行者卡组!A:C,"# 1x ("&amp;K584&amp;") "&amp;A584)+COUNTIF(萨满祭司卡组!A:C,"# 1x ("&amp;K584&amp;") "&amp;A584)+COUNTIF(术士卡组!A:C,"# 1x ("&amp;K584&amp;") "&amp;A584)+COUNTIF(战士卡组!A:C,"# 1x ("&amp;K584&amp;") "&amp;A584)=0,COUNTIF(单卡排行!A:J,A584&amp;"★")=0),"",1),2)</f>
        <v/>
      </c>
      <c r="E584" s="53" t="str">
        <f>IF(收藏进度!E584="","",收藏进度!E584)</f>
        <v>冠军的试炼</v>
      </c>
      <c r="F584" s="53" t="str">
        <f>IF(收藏进度!F584="","",收藏进度!F584)</f>
        <v/>
      </c>
      <c r="G584" s="53" t="str">
        <f>IF(收藏进度!G584="","",收藏进度!G584)</f>
        <v>猎人</v>
      </c>
      <c r="H584" s="53" t="str">
        <f>IF(收藏进度!H584="","",收藏进度!H584)</f>
        <v>稀有</v>
      </c>
      <c r="I584" s="53" t="str">
        <f>IF(收藏进度!I584="","",收藏进度!I584)</f>
        <v>随从</v>
      </c>
      <c r="J584" s="53" t="str">
        <f>IF(收藏进度!J584="","",收藏进度!J584)</f>
        <v/>
      </c>
      <c r="K584" s="53">
        <f>IF(收藏进度!K584="","",收藏进度!K584)</f>
        <v>5</v>
      </c>
      <c r="L584" s="53">
        <f>IF(收藏进度!L584="","",收藏进度!L584)</f>
        <v>3</v>
      </c>
      <c r="M584" s="53">
        <f>IF(收藏进度!M584="","",收藏进度!M584)</f>
        <v>3</v>
      </c>
      <c r="N584" s="54" t="str">
        <f>IF(收藏进度!N584="","",收藏进度!N584)</f>
        <v>战吼：如果你控制任何野兽，则随机召唤一个野兽。</v>
      </c>
    </row>
    <row r="585" spans="1:14" x14ac:dyDescent="0.15">
      <c r="A585" s="52" t="str">
        <f>IF(收藏进度!A585="","",收藏进度!A585)</f>
        <v>天降蛛群</v>
      </c>
      <c r="B585" s="52">
        <f>IF(收藏进度!B585="","",收藏进度!B585)</f>
        <v>2</v>
      </c>
      <c r="C585" s="52" t="str">
        <f t="shared" si="9"/>
        <v/>
      </c>
      <c r="D585" s="52" t="str">
        <f>IF(AND(COUNTIF(德鲁伊卡组!A:C,"# 2x ("&amp;K585&amp;") "&amp;A585)+COUNTIF(猎人卡组!A:C,"# 2x ("&amp;K585&amp;") "&amp;A585)+COUNTIF(法师卡组!A:C,"# 2x ("&amp;K585&amp;") "&amp;A585)+COUNTIF(圣骑士卡组!A:C,"# 2x ("&amp;K585&amp;") "&amp;A585)+COUNTIF(牧师卡组!A:C,"# 2x ("&amp;K585&amp;") "&amp;A585)+COUNTIF(潜行者卡组!A:C,"# 2x ("&amp;K585&amp;") "&amp;A585)+COUNTIF(萨满祭司卡组!A:C,"# 2x ("&amp;K585&amp;") "&amp;A585)+COUNTIF(术士卡组!A:C,"# 2x ("&amp;K585&amp;") "&amp;A585)+COUNTIF(战士卡组!A:C,"# 2x ("&amp;K585&amp;") "&amp;A585)=0,COUNTIF(单卡排行!A:J,A585)=0),IF(AND(COUNTIF(德鲁伊卡组!A:C,"# 1x ("&amp;K585&amp;") "&amp;A585)+COUNTIF(猎人卡组!A:C,"# 1x ("&amp;K585&amp;") "&amp;A585)+COUNTIF(法师卡组!A:C,"# 1x ("&amp;K585&amp;") "&amp;A585)+COUNTIF(圣骑士卡组!A:C,"# 1x ("&amp;K585&amp;") "&amp;A585)+COUNTIF(牧师卡组!A:C,"# 1x ("&amp;K585&amp;") "&amp;A585)+COUNTIF(潜行者卡组!A:C,"# 1x ("&amp;K585&amp;") "&amp;A585)+COUNTIF(萨满祭司卡组!A:C,"# 1x ("&amp;K585&amp;") "&amp;A585)+COUNTIF(术士卡组!A:C,"# 1x ("&amp;K585&amp;") "&amp;A585)+COUNTIF(战士卡组!A:C,"# 1x ("&amp;K585&amp;") "&amp;A585)=0,COUNTIF(单卡排行!A:J,A585&amp;"★")=0),"",1),2)</f>
        <v/>
      </c>
      <c r="E585" s="53" t="str">
        <f>IF(收藏进度!E585="","",收藏进度!E585)</f>
        <v>冠军的试炼</v>
      </c>
      <c r="F585" s="53" t="str">
        <f>IF(收藏进度!F585="","",收藏进度!F585)</f>
        <v/>
      </c>
      <c r="G585" s="53" t="str">
        <f>IF(收藏进度!G585="","",收藏进度!G585)</f>
        <v>猎人</v>
      </c>
      <c r="H585" s="53" t="str">
        <f>IF(收藏进度!H585="","",收藏进度!H585)</f>
        <v>稀有</v>
      </c>
      <c r="I585" s="53" t="str">
        <f>IF(收藏进度!I585="","",收藏进度!I585)</f>
        <v>法术</v>
      </c>
      <c r="J585" s="53" t="str">
        <f>IF(收藏进度!J585="","",收藏进度!J585)</f>
        <v/>
      </c>
      <c r="K585" s="53">
        <f>IF(收藏进度!K585="","",收藏进度!K585)</f>
        <v>6</v>
      </c>
      <c r="L585" s="53">
        <f>IF(收藏进度!L585="","",收藏进度!L585)</f>
        <v>0</v>
      </c>
      <c r="M585" s="53">
        <f>IF(收藏进度!M585="","",收藏进度!M585)</f>
        <v>0</v>
      </c>
      <c r="N585" s="54" t="str">
        <f>IF(收藏进度!N585="","",收藏进度!N585)</f>
        <v>召唤三个1/1的结网蛛。</v>
      </c>
    </row>
    <row r="586" spans="1:14" x14ac:dyDescent="0.15">
      <c r="A586" s="52" t="str">
        <f>IF(收藏进度!A586="","",收藏进度!A586)</f>
        <v>酸喉</v>
      </c>
      <c r="B586" s="52">
        <f>IF(收藏进度!B586="","",收藏进度!B586)</f>
        <v>0</v>
      </c>
      <c r="C586" s="52" t="str">
        <f t="shared" si="9"/>
        <v/>
      </c>
      <c r="D586" s="52" t="str">
        <f>IF(AND(COUNTIF(德鲁伊卡组!A:C,"# 2x ("&amp;K586&amp;") "&amp;A586)+COUNTIF(猎人卡组!A:C,"# 2x ("&amp;K586&amp;") "&amp;A586)+COUNTIF(法师卡组!A:C,"# 2x ("&amp;K586&amp;") "&amp;A586)+COUNTIF(圣骑士卡组!A:C,"# 2x ("&amp;K586&amp;") "&amp;A586)+COUNTIF(牧师卡组!A:C,"# 2x ("&amp;K586&amp;") "&amp;A586)+COUNTIF(潜行者卡组!A:C,"# 2x ("&amp;K586&amp;") "&amp;A586)+COUNTIF(萨满祭司卡组!A:C,"# 2x ("&amp;K586&amp;") "&amp;A586)+COUNTIF(术士卡组!A:C,"# 2x ("&amp;K586&amp;") "&amp;A586)+COUNTIF(战士卡组!A:C,"# 2x ("&amp;K586&amp;") "&amp;A586)=0,COUNTIF(单卡排行!A:J,A586)=0),IF(AND(COUNTIF(德鲁伊卡组!A:C,"# 1x ("&amp;K586&amp;") "&amp;A586)+COUNTIF(猎人卡组!A:C,"# 1x ("&amp;K586&amp;") "&amp;A586)+COUNTIF(法师卡组!A:C,"# 1x ("&amp;K586&amp;") "&amp;A586)+COUNTIF(圣骑士卡组!A:C,"# 1x ("&amp;K586&amp;") "&amp;A586)+COUNTIF(牧师卡组!A:C,"# 1x ("&amp;K586&amp;") "&amp;A586)+COUNTIF(潜行者卡组!A:C,"# 1x ("&amp;K586&amp;") "&amp;A586)+COUNTIF(萨满祭司卡组!A:C,"# 1x ("&amp;K586&amp;") "&amp;A586)+COUNTIF(术士卡组!A:C,"# 1x ("&amp;K586&amp;") "&amp;A586)+COUNTIF(战士卡组!A:C,"# 1x ("&amp;K586&amp;") "&amp;A586)=0,COUNTIF(单卡排行!A:J,A586&amp;"★")=0),"",1),2)</f>
        <v/>
      </c>
      <c r="E586" s="53" t="str">
        <f>IF(收藏进度!E586="","",收藏进度!E586)</f>
        <v>冠军的试炼</v>
      </c>
      <c r="F586" s="53" t="str">
        <f>IF(收藏进度!F586="","",收藏进度!F586)</f>
        <v/>
      </c>
      <c r="G586" s="53" t="str">
        <f>IF(收藏进度!G586="","",收藏进度!G586)</f>
        <v>猎人</v>
      </c>
      <c r="H586" s="53" t="str">
        <f>IF(收藏进度!H586="","",收藏进度!H586)</f>
        <v>传说</v>
      </c>
      <c r="I586" s="53" t="str">
        <f>IF(收藏进度!I586="","",收藏进度!I586)</f>
        <v>随从</v>
      </c>
      <c r="J586" s="53" t="str">
        <f>IF(收藏进度!J586="","",收藏进度!J586)</f>
        <v>野兽</v>
      </c>
      <c r="K586" s="53">
        <f>IF(收藏进度!K586="","",收藏进度!K586)</f>
        <v>7</v>
      </c>
      <c r="L586" s="53">
        <f>IF(收藏进度!L586="","",收藏进度!L586)</f>
        <v>4</v>
      </c>
      <c r="M586" s="53">
        <f>IF(收藏进度!M586="","",收藏进度!M586)</f>
        <v>2</v>
      </c>
      <c r="N586" s="54" t="str">
        <f>IF(收藏进度!N586="","",收藏进度!N586)</f>
        <v>每当有其他随从受到伤害，将其消灭。</v>
      </c>
    </row>
    <row r="587" spans="1:14" x14ac:dyDescent="0.15">
      <c r="A587" s="52" t="str">
        <f>IF(收藏进度!A587="","",收藏进度!A587)</f>
        <v>奥术冲击</v>
      </c>
      <c r="B587" s="52">
        <f>IF(收藏进度!B587="","",收藏进度!B587)</f>
        <v>2</v>
      </c>
      <c r="C587" s="52" t="str">
        <f t="shared" si="9"/>
        <v/>
      </c>
      <c r="D587" s="52" t="str">
        <f>IF(AND(COUNTIF(德鲁伊卡组!A:C,"# 2x ("&amp;K587&amp;") "&amp;A587)+COUNTIF(猎人卡组!A:C,"# 2x ("&amp;K587&amp;") "&amp;A587)+COUNTIF(法师卡组!A:C,"# 2x ("&amp;K587&amp;") "&amp;A587)+COUNTIF(圣骑士卡组!A:C,"# 2x ("&amp;K587&amp;") "&amp;A587)+COUNTIF(牧师卡组!A:C,"# 2x ("&amp;K587&amp;") "&amp;A587)+COUNTIF(潜行者卡组!A:C,"# 2x ("&amp;K587&amp;") "&amp;A587)+COUNTIF(萨满祭司卡组!A:C,"# 2x ("&amp;K587&amp;") "&amp;A587)+COUNTIF(术士卡组!A:C,"# 2x ("&amp;K587&amp;") "&amp;A587)+COUNTIF(战士卡组!A:C,"# 2x ("&amp;K587&amp;") "&amp;A587)=0,COUNTIF(单卡排行!A:J,A587)=0),IF(AND(COUNTIF(德鲁伊卡组!A:C,"# 1x ("&amp;K587&amp;") "&amp;A587)+COUNTIF(猎人卡组!A:C,"# 1x ("&amp;K587&amp;") "&amp;A587)+COUNTIF(法师卡组!A:C,"# 1x ("&amp;K587&amp;") "&amp;A587)+COUNTIF(圣骑士卡组!A:C,"# 1x ("&amp;K587&amp;") "&amp;A587)+COUNTIF(牧师卡组!A:C,"# 1x ("&amp;K587&amp;") "&amp;A587)+COUNTIF(潜行者卡组!A:C,"# 1x ("&amp;K587&amp;") "&amp;A587)+COUNTIF(萨满祭司卡组!A:C,"# 1x ("&amp;K587&amp;") "&amp;A587)+COUNTIF(术士卡组!A:C,"# 1x ("&amp;K587&amp;") "&amp;A587)+COUNTIF(战士卡组!A:C,"# 1x ("&amp;K587&amp;") "&amp;A587)=0,COUNTIF(单卡排行!A:J,A587&amp;"★")=0),"",1),2)</f>
        <v/>
      </c>
      <c r="E587" s="53" t="str">
        <f>IF(收藏进度!E587="","",收藏进度!E587)</f>
        <v>冠军的试炼</v>
      </c>
      <c r="F587" s="53" t="str">
        <f>IF(收藏进度!F587="","",收藏进度!F587)</f>
        <v/>
      </c>
      <c r="G587" s="53" t="str">
        <f>IF(收藏进度!G587="","",收藏进度!G587)</f>
        <v>法师</v>
      </c>
      <c r="H587" s="53" t="str">
        <f>IF(收藏进度!H587="","",收藏进度!H587)</f>
        <v>史诗</v>
      </c>
      <c r="I587" s="53" t="str">
        <f>IF(收藏进度!I587="","",收藏进度!I587)</f>
        <v>法术</v>
      </c>
      <c r="J587" s="53" t="str">
        <f>IF(收藏进度!J587="","",收藏进度!J587)</f>
        <v/>
      </c>
      <c r="K587" s="53">
        <f>IF(收藏进度!K587="","",收藏进度!K587)</f>
        <v>1</v>
      </c>
      <c r="L587" s="53">
        <f>IF(收藏进度!L587="","",收藏进度!L587)</f>
        <v>0</v>
      </c>
      <c r="M587" s="53">
        <f>IF(收藏进度!M587="","",收藏进度!M587)</f>
        <v>0</v>
      </c>
      <c r="N587" s="54" t="str">
        <f>IF(收藏进度!N587="","",收藏进度!N587)</f>
        <v>对一个随从造成2点伤害。该法术在受到法术伤害的增益效果时，效果翻倍。</v>
      </c>
    </row>
    <row r="588" spans="1:14" x14ac:dyDescent="0.15">
      <c r="A588" s="52" t="str">
        <f>IF(收藏进度!A588="","",收藏进度!A588)</f>
        <v>英雄之魂</v>
      </c>
      <c r="B588" s="52">
        <f>IF(收藏进度!B588="","",收藏进度!B588)</f>
        <v>2</v>
      </c>
      <c r="C588" s="52" t="str">
        <f t="shared" si="9"/>
        <v/>
      </c>
      <c r="D588" s="52" t="str">
        <f>IF(AND(COUNTIF(德鲁伊卡组!A:C,"# 2x ("&amp;K588&amp;") "&amp;A588)+COUNTIF(猎人卡组!A:C,"# 2x ("&amp;K588&amp;") "&amp;A588)+COUNTIF(法师卡组!A:C,"# 2x ("&amp;K588&amp;") "&amp;A588)+COUNTIF(圣骑士卡组!A:C,"# 2x ("&amp;K588&amp;") "&amp;A588)+COUNTIF(牧师卡组!A:C,"# 2x ("&amp;K588&amp;") "&amp;A588)+COUNTIF(潜行者卡组!A:C,"# 2x ("&amp;K588&amp;") "&amp;A588)+COUNTIF(萨满祭司卡组!A:C,"# 2x ("&amp;K588&amp;") "&amp;A588)+COUNTIF(术士卡组!A:C,"# 2x ("&amp;K588&amp;") "&amp;A588)+COUNTIF(战士卡组!A:C,"# 2x ("&amp;K588&amp;") "&amp;A588)=0,COUNTIF(单卡排行!A:J,A588)=0),IF(AND(COUNTIF(德鲁伊卡组!A:C,"# 1x ("&amp;K588&amp;") "&amp;A588)+COUNTIF(猎人卡组!A:C,"# 1x ("&amp;K588&amp;") "&amp;A588)+COUNTIF(法师卡组!A:C,"# 1x ("&amp;K588&amp;") "&amp;A588)+COUNTIF(圣骑士卡组!A:C,"# 1x ("&amp;K588&amp;") "&amp;A588)+COUNTIF(牧师卡组!A:C,"# 1x ("&amp;K588&amp;") "&amp;A588)+COUNTIF(潜行者卡组!A:C,"# 1x ("&amp;K588&amp;") "&amp;A588)+COUNTIF(萨满祭司卡组!A:C,"# 1x ("&amp;K588&amp;") "&amp;A588)+COUNTIF(术士卡组!A:C,"# 1x ("&amp;K588&amp;") "&amp;A588)+COUNTIF(战士卡组!A:C,"# 1x ("&amp;K588&amp;") "&amp;A588)=0,COUNTIF(单卡排行!A:J,A588&amp;"★")=0),"",1),2)</f>
        <v/>
      </c>
      <c r="E588" s="53" t="str">
        <f>IF(收藏进度!E588="","",收藏进度!E588)</f>
        <v>冠军的试炼</v>
      </c>
      <c r="F588" s="53" t="str">
        <f>IF(收藏进度!F588="","",收藏进度!F588)</f>
        <v/>
      </c>
      <c r="G588" s="53" t="str">
        <f>IF(收藏进度!G588="","",收藏进度!G588)</f>
        <v>法师</v>
      </c>
      <c r="H588" s="53" t="str">
        <f>IF(收藏进度!H588="","",收藏进度!H588)</f>
        <v>稀有</v>
      </c>
      <c r="I588" s="53" t="str">
        <f>IF(收藏进度!I588="","",收藏进度!I588)</f>
        <v>随从</v>
      </c>
      <c r="J588" s="53" t="str">
        <f>IF(收藏进度!J588="","",收藏进度!J588)</f>
        <v/>
      </c>
      <c r="K588" s="53">
        <f>IF(收藏进度!K588="","",收藏进度!K588)</f>
        <v>2</v>
      </c>
      <c r="L588" s="53">
        <f>IF(收藏进度!L588="","",收藏进度!L588)</f>
        <v>3</v>
      </c>
      <c r="M588" s="53">
        <f>IF(收藏进度!M588="","",收藏进度!M588)</f>
        <v>2</v>
      </c>
      <c r="N588" s="54" t="str">
        <f>IF(收藏进度!N588="","",收藏进度!N588)</f>
        <v>你的英雄技能会额外造成1点伤害。</v>
      </c>
    </row>
    <row r="589" spans="1:14" x14ac:dyDescent="0.15">
      <c r="A589" s="52" t="str">
        <f>IF(收藏进度!A589="","",收藏进度!A589)</f>
        <v>嗜法者</v>
      </c>
      <c r="B589" s="52">
        <f>IF(收藏进度!B589="","",收藏进度!B589)</f>
        <v>2</v>
      </c>
      <c r="C589" s="52" t="str">
        <f t="shared" si="9"/>
        <v/>
      </c>
      <c r="D589" s="52" t="str">
        <f>IF(AND(COUNTIF(德鲁伊卡组!A:C,"# 2x ("&amp;K589&amp;") "&amp;A589)+COUNTIF(猎人卡组!A:C,"# 2x ("&amp;K589&amp;") "&amp;A589)+COUNTIF(法师卡组!A:C,"# 2x ("&amp;K589&amp;") "&amp;A589)+COUNTIF(圣骑士卡组!A:C,"# 2x ("&amp;K589&amp;") "&amp;A589)+COUNTIF(牧师卡组!A:C,"# 2x ("&amp;K589&amp;") "&amp;A589)+COUNTIF(潜行者卡组!A:C,"# 2x ("&amp;K589&amp;") "&amp;A589)+COUNTIF(萨满祭司卡组!A:C,"# 2x ("&amp;K589&amp;") "&amp;A589)+COUNTIF(术士卡组!A:C,"# 2x ("&amp;K589&amp;") "&amp;A589)+COUNTIF(战士卡组!A:C,"# 2x ("&amp;K589&amp;") "&amp;A589)=0,COUNTIF(单卡排行!A:J,A589)=0),IF(AND(COUNTIF(德鲁伊卡组!A:C,"# 1x ("&amp;K589&amp;") "&amp;A589)+COUNTIF(猎人卡组!A:C,"# 1x ("&amp;K589&amp;") "&amp;A589)+COUNTIF(法师卡组!A:C,"# 1x ("&amp;K589&amp;") "&amp;A589)+COUNTIF(圣骑士卡组!A:C,"# 1x ("&amp;K589&amp;") "&amp;A589)+COUNTIF(牧师卡组!A:C,"# 1x ("&amp;K589&amp;") "&amp;A589)+COUNTIF(潜行者卡组!A:C,"# 1x ("&amp;K589&amp;") "&amp;A589)+COUNTIF(萨满祭司卡组!A:C,"# 1x ("&amp;K589&amp;") "&amp;A589)+COUNTIF(术士卡组!A:C,"# 1x ("&amp;K589&amp;") "&amp;A589)+COUNTIF(战士卡组!A:C,"# 1x ("&amp;K589&amp;") "&amp;A589)=0,COUNTIF(单卡排行!A:J,A589&amp;"★")=0),"",1),2)</f>
        <v/>
      </c>
      <c r="E589" s="53" t="str">
        <f>IF(收藏进度!E589="","",收藏进度!E589)</f>
        <v>冠军的试炼</v>
      </c>
      <c r="F589" s="53" t="str">
        <f>IF(收藏进度!F589="","",收藏进度!F589)</f>
        <v/>
      </c>
      <c r="G589" s="53" t="str">
        <f>IF(收藏进度!G589="","",收藏进度!G589)</f>
        <v>法师</v>
      </c>
      <c r="H589" s="53" t="str">
        <f>IF(收藏进度!H589="","",收藏进度!H589)</f>
        <v>普通</v>
      </c>
      <c r="I589" s="53" t="str">
        <f>IF(收藏进度!I589="","",收藏进度!I589)</f>
        <v>随从</v>
      </c>
      <c r="J589" s="53" t="str">
        <f>IF(收藏进度!J589="","",收藏进度!J589)</f>
        <v/>
      </c>
      <c r="K589" s="53">
        <f>IF(收藏进度!K589="","",收藏进度!K589)</f>
        <v>3</v>
      </c>
      <c r="L589" s="53">
        <f>IF(收藏进度!L589="","",收藏进度!L589)</f>
        <v>3</v>
      </c>
      <c r="M589" s="53">
        <f>IF(收藏进度!M589="","",收藏进度!M589)</f>
        <v>4</v>
      </c>
      <c r="N589" s="54" t="str">
        <f>IF(收藏进度!N589="","",收藏进度!N589)</f>
        <v>战吼：随机将一张法术牌置入每个玩家的手牌。</v>
      </c>
    </row>
    <row r="590" spans="1:14" x14ac:dyDescent="0.15">
      <c r="A590" s="52" t="str">
        <f>IF(收藏进度!A590="","",收藏进度!A590)</f>
        <v>变形术：野猪</v>
      </c>
      <c r="B590" s="52">
        <f>IF(收藏进度!B590="","",收藏进度!B590)</f>
        <v>1</v>
      </c>
      <c r="C590" s="52" t="str">
        <f t="shared" si="9"/>
        <v/>
      </c>
      <c r="D590" s="52" t="str">
        <f>IF(AND(COUNTIF(德鲁伊卡组!A:C,"# 2x ("&amp;K590&amp;") "&amp;A590)+COUNTIF(猎人卡组!A:C,"# 2x ("&amp;K590&amp;") "&amp;A590)+COUNTIF(法师卡组!A:C,"# 2x ("&amp;K590&amp;") "&amp;A590)+COUNTIF(圣骑士卡组!A:C,"# 2x ("&amp;K590&amp;") "&amp;A590)+COUNTIF(牧师卡组!A:C,"# 2x ("&amp;K590&amp;") "&amp;A590)+COUNTIF(潜行者卡组!A:C,"# 2x ("&amp;K590&amp;") "&amp;A590)+COUNTIF(萨满祭司卡组!A:C,"# 2x ("&amp;K590&amp;") "&amp;A590)+COUNTIF(术士卡组!A:C,"# 2x ("&amp;K590&amp;") "&amp;A590)+COUNTIF(战士卡组!A:C,"# 2x ("&amp;K590&amp;") "&amp;A590)=0,COUNTIF(单卡排行!A:J,A590)=0),IF(AND(COUNTIF(德鲁伊卡组!A:C,"# 1x ("&amp;K590&amp;") "&amp;A590)+COUNTIF(猎人卡组!A:C,"# 1x ("&amp;K590&amp;") "&amp;A590)+COUNTIF(法师卡组!A:C,"# 1x ("&amp;K590&amp;") "&amp;A590)+COUNTIF(圣骑士卡组!A:C,"# 1x ("&amp;K590&amp;") "&amp;A590)+COUNTIF(牧师卡组!A:C,"# 1x ("&amp;K590&amp;") "&amp;A590)+COUNTIF(潜行者卡组!A:C,"# 1x ("&amp;K590&amp;") "&amp;A590)+COUNTIF(萨满祭司卡组!A:C,"# 1x ("&amp;K590&amp;") "&amp;A590)+COUNTIF(术士卡组!A:C,"# 1x ("&amp;K590&amp;") "&amp;A590)+COUNTIF(战士卡组!A:C,"# 1x ("&amp;K590&amp;") "&amp;A590)=0,COUNTIF(单卡排行!A:J,A590&amp;"★")=0),"",1),2)</f>
        <v/>
      </c>
      <c r="E590" s="53" t="str">
        <f>IF(收藏进度!E590="","",收藏进度!E590)</f>
        <v>冠军的试炼</v>
      </c>
      <c r="F590" s="53" t="str">
        <f>IF(收藏进度!F590="","",收藏进度!F590)</f>
        <v/>
      </c>
      <c r="G590" s="53" t="str">
        <f>IF(收藏进度!G590="","",收藏进度!G590)</f>
        <v>法师</v>
      </c>
      <c r="H590" s="53" t="str">
        <f>IF(收藏进度!H590="","",收藏进度!H590)</f>
        <v>稀有</v>
      </c>
      <c r="I590" s="53" t="str">
        <f>IF(收藏进度!I590="","",收藏进度!I590)</f>
        <v>法术</v>
      </c>
      <c r="J590" s="53" t="str">
        <f>IF(收藏进度!J590="","",收藏进度!J590)</f>
        <v/>
      </c>
      <c r="K590" s="53">
        <f>IF(收藏进度!K590="","",收藏进度!K590)</f>
        <v>3</v>
      </c>
      <c r="L590" s="53">
        <f>IF(收藏进度!L590="","",收藏进度!L590)</f>
        <v>0</v>
      </c>
      <c r="M590" s="53">
        <f>IF(收藏进度!M590="","",收藏进度!M590)</f>
        <v>0</v>
      </c>
      <c r="N590" s="54" t="str">
        <f>IF(收藏进度!N590="","",收藏进度!N590)</f>
        <v>使一个随从变形成为一个4/2并具有冲锋的野猪。</v>
      </c>
    </row>
    <row r="591" spans="1:14" x14ac:dyDescent="0.15">
      <c r="A591" s="52" t="str">
        <f>IF(收藏进度!A591="","",收藏进度!A591)</f>
        <v>轮回</v>
      </c>
      <c r="B591" s="52">
        <f>IF(收藏进度!B591="","",收藏进度!B591)</f>
        <v>2</v>
      </c>
      <c r="C591" s="52" t="str">
        <f t="shared" si="9"/>
        <v/>
      </c>
      <c r="D591" s="52" t="str">
        <f>IF(AND(COUNTIF(德鲁伊卡组!A:C,"# 2x ("&amp;K591&amp;") "&amp;A591)+COUNTIF(猎人卡组!A:C,"# 2x ("&amp;K591&amp;") "&amp;A591)+COUNTIF(法师卡组!A:C,"# 2x ("&amp;K591&amp;") "&amp;A591)+COUNTIF(圣骑士卡组!A:C,"# 2x ("&amp;K591&amp;") "&amp;A591)+COUNTIF(牧师卡组!A:C,"# 2x ("&amp;K591&amp;") "&amp;A591)+COUNTIF(潜行者卡组!A:C,"# 2x ("&amp;K591&amp;") "&amp;A591)+COUNTIF(萨满祭司卡组!A:C,"# 2x ("&amp;K591&amp;") "&amp;A591)+COUNTIF(术士卡组!A:C,"# 2x ("&amp;K591&amp;") "&amp;A591)+COUNTIF(战士卡组!A:C,"# 2x ("&amp;K591&amp;") "&amp;A591)=0,COUNTIF(单卡排行!A:J,A591)=0),IF(AND(COUNTIF(德鲁伊卡组!A:C,"# 1x ("&amp;K591&amp;") "&amp;A591)+COUNTIF(猎人卡组!A:C,"# 1x ("&amp;K591&amp;") "&amp;A591)+COUNTIF(法师卡组!A:C,"# 1x ("&amp;K591&amp;") "&amp;A591)+COUNTIF(圣骑士卡组!A:C,"# 1x ("&amp;K591&amp;") "&amp;A591)+COUNTIF(牧师卡组!A:C,"# 1x ("&amp;K591&amp;") "&amp;A591)+COUNTIF(潜行者卡组!A:C,"# 1x ("&amp;K591&amp;") "&amp;A591)+COUNTIF(萨满祭司卡组!A:C,"# 1x ("&amp;K591&amp;") "&amp;A591)+COUNTIF(术士卡组!A:C,"# 1x ("&amp;K591&amp;") "&amp;A591)+COUNTIF(战士卡组!A:C,"# 1x ("&amp;K591&amp;") "&amp;A591)=0,COUNTIF(单卡排行!A:J,A591&amp;"★")=0),"",1),2)</f>
        <v/>
      </c>
      <c r="E591" s="53" t="str">
        <f>IF(收藏进度!E591="","",收藏进度!E591)</f>
        <v>冠军的试炼</v>
      </c>
      <c r="F591" s="53" t="str">
        <f>IF(收藏进度!F591="","",收藏进度!F591)</f>
        <v/>
      </c>
      <c r="G591" s="53" t="str">
        <f>IF(收藏进度!G591="","",收藏进度!G591)</f>
        <v>法师</v>
      </c>
      <c r="H591" s="53" t="str">
        <f>IF(收藏进度!H591="","",收藏进度!H591)</f>
        <v>稀有</v>
      </c>
      <c r="I591" s="53" t="str">
        <f>IF(收藏进度!I591="","",收藏进度!I591)</f>
        <v>法术</v>
      </c>
      <c r="J591" s="53" t="str">
        <f>IF(收藏进度!J591="","",收藏进度!J591)</f>
        <v/>
      </c>
      <c r="K591" s="53">
        <f>IF(收藏进度!K591="","",收藏进度!K591)</f>
        <v>3</v>
      </c>
      <c r="L591" s="53">
        <f>IF(收藏进度!L591="","",收藏进度!L591)</f>
        <v>0</v>
      </c>
      <c r="M591" s="53">
        <f>IF(收藏进度!M591="","",收藏进度!M591)</f>
        <v>0</v>
      </c>
      <c r="N591" s="54" t="str">
        <f>IF(收藏进度!N591="","",收藏进度!N591)</f>
        <v>奥秘：当一个友方随从死亡时，随机召唤一个法力值消耗相同的随从。</v>
      </c>
    </row>
    <row r="592" spans="1:14" x14ac:dyDescent="0.15">
      <c r="A592" s="52" t="str">
        <f>IF(收藏进度!A592="","",收藏进度!A592)</f>
        <v>达拉然铁骑士</v>
      </c>
      <c r="B592" s="52">
        <f>IF(收藏进度!B592="","",收藏进度!B592)</f>
        <v>2</v>
      </c>
      <c r="C592" s="52" t="str">
        <f t="shared" si="9"/>
        <v/>
      </c>
      <c r="D592" s="52" t="str">
        <f>IF(AND(COUNTIF(德鲁伊卡组!A:C,"# 2x ("&amp;K592&amp;") "&amp;A592)+COUNTIF(猎人卡组!A:C,"# 2x ("&amp;K592&amp;") "&amp;A592)+COUNTIF(法师卡组!A:C,"# 2x ("&amp;K592&amp;") "&amp;A592)+COUNTIF(圣骑士卡组!A:C,"# 2x ("&amp;K592&amp;") "&amp;A592)+COUNTIF(牧师卡组!A:C,"# 2x ("&amp;K592&amp;") "&amp;A592)+COUNTIF(潜行者卡组!A:C,"# 2x ("&amp;K592&amp;") "&amp;A592)+COUNTIF(萨满祭司卡组!A:C,"# 2x ("&amp;K592&amp;") "&amp;A592)+COUNTIF(术士卡组!A:C,"# 2x ("&amp;K592&amp;") "&amp;A592)+COUNTIF(战士卡组!A:C,"# 2x ("&amp;K592&amp;") "&amp;A592)=0,COUNTIF(单卡排行!A:J,A592)=0),IF(AND(COUNTIF(德鲁伊卡组!A:C,"# 1x ("&amp;K592&amp;") "&amp;A592)+COUNTIF(猎人卡组!A:C,"# 1x ("&amp;K592&amp;") "&amp;A592)+COUNTIF(法师卡组!A:C,"# 1x ("&amp;K592&amp;") "&amp;A592)+COUNTIF(圣骑士卡组!A:C,"# 1x ("&amp;K592&amp;") "&amp;A592)+COUNTIF(牧师卡组!A:C,"# 1x ("&amp;K592&amp;") "&amp;A592)+COUNTIF(潜行者卡组!A:C,"# 1x ("&amp;K592&amp;") "&amp;A592)+COUNTIF(萨满祭司卡组!A:C,"# 1x ("&amp;K592&amp;") "&amp;A592)+COUNTIF(术士卡组!A:C,"# 1x ("&amp;K592&amp;") "&amp;A592)+COUNTIF(战士卡组!A:C,"# 1x ("&amp;K592&amp;") "&amp;A592)=0,COUNTIF(单卡排行!A:J,A592&amp;"★")=0),"",1),2)</f>
        <v/>
      </c>
      <c r="E592" s="53" t="str">
        <f>IF(收藏进度!E592="","",收藏进度!E592)</f>
        <v>冠军的试炼</v>
      </c>
      <c r="F592" s="53" t="str">
        <f>IF(收藏进度!F592="","",收藏进度!F592)</f>
        <v/>
      </c>
      <c r="G592" s="53" t="str">
        <f>IF(收藏进度!G592="","",收藏进度!G592)</f>
        <v>法师</v>
      </c>
      <c r="H592" s="53" t="str">
        <f>IF(收藏进度!H592="","",收藏进度!H592)</f>
        <v>普通</v>
      </c>
      <c r="I592" s="53" t="str">
        <f>IF(收藏进度!I592="","",收藏进度!I592)</f>
        <v>随从</v>
      </c>
      <c r="J592" s="53" t="str">
        <f>IF(收藏进度!J592="","",收藏进度!J592)</f>
        <v/>
      </c>
      <c r="K592" s="53">
        <f>IF(收藏进度!K592="","",收藏进度!K592)</f>
        <v>4</v>
      </c>
      <c r="L592" s="53">
        <f>IF(收藏进度!L592="","",收藏进度!L592)</f>
        <v>3</v>
      </c>
      <c r="M592" s="53">
        <f>IF(收藏进度!M592="","",收藏进度!M592)</f>
        <v>5</v>
      </c>
      <c r="N592" s="54" t="str">
        <f>IF(收藏进度!N592="","",收藏进度!N592)</f>
        <v>激励：获得法术伤害+1。</v>
      </c>
    </row>
    <row r="593" spans="1:14" x14ac:dyDescent="0.15">
      <c r="A593" s="52" t="str">
        <f>IF(收藏进度!A593="","",收藏进度!A593)</f>
        <v>炎枪术</v>
      </c>
      <c r="B593" s="52">
        <f>IF(收藏进度!B593="","",收藏进度!B593)</f>
        <v>2</v>
      </c>
      <c r="C593" s="52" t="str">
        <f t="shared" si="9"/>
        <v/>
      </c>
      <c r="D593" s="52" t="str">
        <f>IF(AND(COUNTIF(德鲁伊卡组!A:C,"# 2x ("&amp;K593&amp;") "&amp;A593)+COUNTIF(猎人卡组!A:C,"# 2x ("&amp;K593&amp;") "&amp;A593)+COUNTIF(法师卡组!A:C,"# 2x ("&amp;K593&amp;") "&amp;A593)+COUNTIF(圣骑士卡组!A:C,"# 2x ("&amp;K593&amp;") "&amp;A593)+COUNTIF(牧师卡组!A:C,"# 2x ("&amp;K593&amp;") "&amp;A593)+COUNTIF(潜行者卡组!A:C,"# 2x ("&amp;K593&amp;") "&amp;A593)+COUNTIF(萨满祭司卡组!A:C,"# 2x ("&amp;K593&amp;") "&amp;A593)+COUNTIF(术士卡组!A:C,"# 2x ("&amp;K593&amp;") "&amp;A593)+COUNTIF(战士卡组!A:C,"# 2x ("&amp;K593&amp;") "&amp;A593)=0,COUNTIF(单卡排行!A:J,A593)=0),IF(AND(COUNTIF(德鲁伊卡组!A:C,"# 1x ("&amp;K593&amp;") "&amp;A593)+COUNTIF(猎人卡组!A:C,"# 1x ("&amp;K593&amp;") "&amp;A593)+COUNTIF(法师卡组!A:C,"# 1x ("&amp;K593&amp;") "&amp;A593)+COUNTIF(圣骑士卡组!A:C,"# 1x ("&amp;K593&amp;") "&amp;A593)+COUNTIF(牧师卡组!A:C,"# 1x ("&amp;K593&amp;") "&amp;A593)+COUNTIF(潜行者卡组!A:C,"# 1x ("&amp;K593&amp;") "&amp;A593)+COUNTIF(萨满祭司卡组!A:C,"# 1x ("&amp;K593&amp;") "&amp;A593)+COUNTIF(术士卡组!A:C,"# 1x ("&amp;K593&amp;") "&amp;A593)+COUNTIF(战士卡组!A:C,"# 1x ("&amp;K593&amp;") "&amp;A593)=0,COUNTIF(单卡排行!A:J,A593&amp;"★")=0),"",1),2)</f>
        <v/>
      </c>
      <c r="E593" s="53" t="str">
        <f>IF(收藏进度!E593="","",收藏进度!E593)</f>
        <v>冠军的试炼</v>
      </c>
      <c r="F593" s="53" t="str">
        <f>IF(收藏进度!F593="","",收藏进度!F593)</f>
        <v/>
      </c>
      <c r="G593" s="53" t="str">
        <f>IF(收藏进度!G593="","",收藏进度!G593)</f>
        <v>法师</v>
      </c>
      <c r="H593" s="53" t="str">
        <f>IF(收藏进度!H593="","",收藏进度!H593)</f>
        <v>普通</v>
      </c>
      <c r="I593" s="53" t="str">
        <f>IF(收藏进度!I593="","",收藏进度!I593)</f>
        <v>法术</v>
      </c>
      <c r="J593" s="53" t="str">
        <f>IF(收藏进度!J593="","",收藏进度!J593)</f>
        <v/>
      </c>
      <c r="K593" s="53">
        <f>IF(收藏进度!K593="","",收藏进度!K593)</f>
        <v>5</v>
      </c>
      <c r="L593" s="53">
        <f>IF(收藏进度!L593="","",收藏进度!L593)</f>
        <v>0</v>
      </c>
      <c r="M593" s="53">
        <f>IF(收藏进度!M593="","",收藏进度!M593)</f>
        <v>0</v>
      </c>
      <c r="N593" s="54" t="str">
        <f>IF(收藏进度!N593="","",收藏进度!N593)</f>
        <v>对一个随从造成8点伤害。</v>
      </c>
    </row>
    <row r="594" spans="1:14" x14ac:dyDescent="0.15">
      <c r="A594" s="52" t="str">
        <f>IF(收藏进度!A594="","",收藏进度!A594)</f>
        <v>考达拉幼龙</v>
      </c>
      <c r="B594" s="52">
        <f>IF(收藏进度!B594="","",收藏进度!B594)</f>
        <v>0</v>
      </c>
      <c r="C594" s="52" t="str">
        <f t="shared" si="9"/>
        <v/>
      </c>
      <c r="D594" s="52" t="str">
        <f>IF(AND(COUNTIF(德鲁伊卡组!A:C,"# 2x ("&amp;K594&amp;") "&amp;A594)+COUNTIF(猎人卡组!A:C,"# 2x ("&amp;K594&amp;") "&amp;A594)+COUNTIF(法师卡组!A:C,"# 2x ("&amp;K594&amp;") "&amp;A594)+COUNTIF(圣骑士卡组!A:C,"# 2x ("&amp;K594&amp;") "&amp;A594)+COUNTIF(牧师卡组!A:C,"# 2x ("&amp;K594&amp;") "&amp;A594)+COUNTIF(潜行者卡组!A:C,"# 2x ("&amp;K594&amp;") "&amp;A594)+COUNTIF(萨满祭司卡组!A:C,"# 2x ("&amp;K594&amp;") "&amp;A594)+COUNTIF(术士卡组!A:C,"# 2x ("&amp;K594&amp;") "&amp;A594)+COUNTIF(战士卡组!A:C,"# 2x ("&amp;K594&amp;") "&amp;A594)=0,COUNTIF(单卡排行!A:J,A594)=0),IF(AND(COUNTIF(德鲁伊卡组!A:C,"# 1x ("&amp;K594&amp;") "&amp;A594)+COUNTIF(猎人卡组!A:C,"# 1x ("&amp;K594&amp;") "&amp;A594)+COUNTIF(法师卡组!A:C,"# 1x ("&amp;K594&amp;") "&amp;A594)+COUNTIF(圣骑士卡组!A:C,"# 1x ("&amp;K594&amp;") "&amp;A594)+COUNTIF(牧师卡组!A:C,"# 1x ("&amp;K594&amp;") "&amp;A594)+COUNTIF(潜行者卡组!A:C,"# 1x ("&amp;K594&amp;") "&amp;A594)+COUNTIF(萨满祭司卡组!A:C,"# 1x ("&amp;K594&amp;") "&amp;A594)+COUNTIF(术士卡组!A:C,"# 1x ("&amp;K594&amp;") "&amp;A594)+COUNTIF(战士卡组!A:C,"# 1x ("&amp;K594&amp;") "&amp;A594)=0,COUNTIF(单卡排行!A:J,A594&amp;"★")=0),"",1),2)</f>
        <v/>
      </c>
      <c r="E594" s="53" t="str">
        <f>IF(收藏进度!E594="","",收藏进度!E594)</f>
        <v>冠军的试炼</v>
      </c>
      <c r="F594" s="53" t="str">
        <f>IF(收藏进度!F594="","",收藏进度!F594)</f>
        <v/>
      </c>
      <c r="G594" s="53" t="str">
        <f>IF(收藏进度!G594="","",收藏进度!G594)</f>
        <v>法师</v>
      </c>
      <c r="H594" s="53" t="str">
        <f>IF(收藏进度!H594="","",收藏进度!H594)</f>
        <v>史诗</v>
      </c>
      <c r="I594" s="53" t="str">
        <f>IF(收藏进度!I594="","",收藏进度!I594)</f>
        <v>随从</v>
      </c>
      <c r="J594" s="53" t="str">
        <f>IF(收藏进度!J594="","",收藏进度!J594)</f>
        <v>龙</v>
      </c>
      <c r="K594" s="53">
        <f>IF(收藏进度!K594="","",收藏进度!K594)</f>
        <v>6</v>
      </c>
      <c r="L594" s="53">
        <f>IF(收藏进度!L594="","",收藏进度!L594)</f>
        <v>6</v>
      </c>
      <c r="M594" s="53">
        <f>IF(收藏进度!M594="","",收藏进度!M594)</f>
        <v>6</v>
      </c>
      <c r="N594" s="54" t="str">
        <f>IF(收藏进度!N594="","",收藏进度!N594)</f>
        <v>你可以使用任意次数的英雄技能。</v>
      </c>
    </row>
    <row r="595" spans="1:14" x14ac:dyDescent="0.15">
      <c r="A595" s="52" t="str">
        <f>IF(收藏进度!A595="","",收藏进度!A595)</f>
        <v>罗宁</v>
      </c>
      <c r="B595" s="52">
        <f>IF(收藏进度!B595="","",收藏进度!B595)</f>
        <v>1</v>
      </c>
      <c r="C595" s="52" t="str">
        <f t="shared" si="9"/>
        <v/>
      </c>
      <c r="D595" s="52" t="str">
        <f>IF(AND(COUNTIF(德鲁伊卡组!A:C,"# 2x ("&amp;K595&amp;") "&amp;A595)+COUNTIF(猎人卡组!A:C,"# 2x ("&amp;K595&amp;") "&amp;A595)+COUNTIF(法师卡组!A:C,"# 2x ("&amp;K595&amp;") "&amp;A595)+COUNTIF(圣骑士卡组!A:C,"# 2x ("&amp;K595&amp;") "&amp;A595)+COUNTIF(牧师卡组!A:C,"# 2x ("&amp;K595&amp;") "&amp;A595)+COUNTIF(潜行者卡组!A:C,"# 2x ("&amp;K595&amp;") "&amp;A595)+COUNTIF(萨满祭司卡组!A:C,"# 2x ("&amp;K595&amp;") "&amp;A595)+COUNTIF(术士卡组!A:C,"# 2x ("&amp;K595&amp;") "&amp;A595)+COUNTIF(战士卡组!A:C,"# 2x ("&amp;K595&amp;") "&amp;A595)=0,COUNTIF(单卡排行!A:J,A595)=0),IF(AND(COUNTIF(德鲁伊卡组!A:C,"# 1x ("&amp;K595&amp;") "&amp;A595)+COUNTIF(猎人卡组!A:C,"# 1x ("&amp;K595&amp;") "&amp;A595)+COUNTIF(法师卡组!A:C,"# 1x ("&amp;K595&amp;") "&amp;A595)+COUNTIF(圣骑士卡组!A:C,"# 1x ("&amp;K595&amp;") "&amp;A595)+COUNTIF(牧师卡组!A:C,"# 1x ("&amp;K595&amp;") "&amp;A595)+COUNTIF(潜行者卡组!A:C,"# 1x ("&amp;K595&amp;") "&amp;A595)+COUNTIF(萨满祭司卡组!A:C,"# 1x ("&amp;K595&amp;") "&amp;A595)+COUNTIF(术士卡组!A:C,"# 1x ("&amp;K595&amp;") "&amp;A595)+COUNTIF(战士卡组!A:C,"# 1x ("&amp;K595&amp;") "&amp;A595)=0,COUNTIF(单卡排行!A:J,A595&amp;"★")=0),"",1),2)</f>
        <v/>
      </c>
      <c r="E595" s="53" t="str">
        <f>IF(收藏进度!E595="","",收藏进度!E595)</f>
        <v>冠军的试炼</v>
      </c>
      <c r="F595" s="53" t="str">
        <f>IF(收藏进度!F595="","",收藏进度!F595)</f>
        <v/>
      </c>
      <c r="G595" s="53" t="str">
        <f>IF(收藏进度!G595="","",收藏进度!G595)</f>
        <v>法师</v>
      </c>
      <c r="H595" s="53" t="str">
        <f>IF(收藏进度!H595="","",收藏进度!H595)</f>
        <v>传说</v>
      </c>
      <c r="I595" s="53" t="str">
        <f>IF(收藏进度!I595="","",收藏进度!I595)</f>
        <v>随从</v>
      </c>
      <c r="J595" s="53" t="str">
        <f>IF(收藏进度!J595="","",收藏进度!J595)</f>
        <v/>
      </c>
      <c r="K595" s="53">
        <f>IF(收藏进度!K595="","",收藏进度!K595)</f>
        <v>8</v>
      </c>
      <c r="L595" s="53">
        <f>IF(收藏进度!L595="","",收藏进度!L595)</f>
        <v>7</v>
      </c>
      <c r="M595" s="53">
        <f>IF(收藏进度!M595="","",收藏进度!M595)</f>
        <v>7</v>
      </c>
      <c r="N595" s="54" t="str">
        <f>IF(收藏进度!N595="","",收藏进度!N595)</f>
        <v>亡语：将三张奥术飞弹置入你的手牌。</v>
      </c>
    </row>
    <row r="596" spans="1:14" x14ac:dyDescent="0.15">
      <c r="A596" s="52" t="str">
        <f>IF(收藏进度!A596="","",收藏进度!A596)</f>
        <v>争强好胜</v>
      </c>
      <c r="B596" s="52">
        <f>IF(收藏进度!B596="","",收藏进度!B596)</f>
        <v>2</v>
      </c>
      <c r="C596" s="52" t="str">
        <f t="shared" si="9"/>
        <v/>
      </c>
      <c r="D596" s="52">
        <f>IF(AND(COUNTIF(德鲁伊卡组!A:C,"# 2x ("&amp;K596&amp;") "&amp;A596)+COUNTIF(猎人卡组!A:C,"# 2x ("&amp;K596&amp;") "&amp;A596)+COUNTIF(法师卡组!A:C,"# 2x ("&amp;K596&amp;") "&amp;A596)+COUNTIF(圣骑士卡组!A:C,"# 2x ("&amp;K596&amp;") "&amp;A596)+COUNTIF(牧师卡组!A:C,"# 2x ("&amp;K596&amp;") "&amp;A596)+COUNTIF(潜行者卡组!A:C,"# 2x ("&amp;K596&amp;") "&amp;A596)+COUNTIF(萨满祭司卡组!A:C,"# 2x ("&amp;K596&amp;") "&amp;A596)+COUNTIF(术士卡组!A:C,"# 2x ("&amp;K596&amp;") "&amp;A596)+COUNTIF(战士卡组!A:C,"# 2x ("&amp;K596&amp;") "&amp;A596)=0,COUNTIF(单卡排行!A:J,A596)=0),IF(AND(COUNTIF(德鲁伊卡组!A:C,"# 1x ("&amp;K596&amp;") "&amp;A596)+COUNTIF(猎人卡组!A:C,"# 1x ("&amp;K596&amp;") "&amp;A596)+COUNTIF(法师卡组!A:C,"# 1x ("&amp;K596&amp;") "&amp;A596)+COUNTIF(圣骑士卡组!A:C,"# 1x ("&amp;K596&amp;") "&amp;A596)+COUNTIF(牧师卡组!A:C,"# 1x ("&amp;K596&amp;") "&amp;A596)+COUNTIF(潜行者卡组!A:C,"# 1x ("&amp;K596&amp;") "&amp;A596)+COUNTIF(萨满祭司卡组!A:C,"# 1x ("&amp;K596&amp;") "&amp;A596)+COUNTIF(术士卡组!A:C,"# 1x ("&amp;K596&amp;") "&amp;A596)+COUNTIF(战士卡组!A:C,"# 1x ("&amp;K596&amp;") "&amp;A596)=0,COUNTIF(单卡排行!A:J,A596&amp;"★")=0),"",1),2)</f>
        <v>2</v>
      </c>
      <c r="E596" s="53" t="str">
        <f>IF(收藏进度!E596="","",收藏进度!E596)</f>
        <v>冠军的试炼</v>
      </c>
      <c r="F596" s="53" t="str">
        <f>IF(收藏进度!F596="","",收藏进度!F596)</f>
        <v/>
      </c>
      <c r="G596" s="53" t="str">
        <f>IF(收藏进度!G596="","",收藏进度!G596)</f>
        <v>圣骑士</v>
      </c>
      <c r="H596" s="53" t="str">
        <f>IF(收藏进度!H596="","",收藏进度!H596)</f>
        <v>稀有</v>
      </c>
      <c r="I596" s="53" t="str">
        <f>IF(收藏进度!I596="","",收藏进度!I596)</f>
        <v>法术</v>
      </c>
      <c r="J596" s="53" t="str">
        <f>IF(收藏进度!J596="","",收藏进度!J596)</f>
        <v/>
      </c>
      <c r="K596" s="53">
        <f>IF(收藏进度!K596="","",收藏进度!K596)</f>
        <v>1</v>
      </c>
      <c r="L596" s="53">
        <f>IF(收藏进度!L596="","",收藏进度!L596)</f>
        <v>0</v>
      </c>
      <c r="M596" s="53">
        <f>IF(收藏进度!M596="","",收藏进度!M596)</f>
        <v>0</v>
      </c>
      <c r="N596" s="54" t="str">
        <f>IF(收藏进度!N596="","",收藏进度!N596)</f>
        <v>奥秘：在你的回合开始时，使你的随从获得+1/+1。</v>
      </c>
    </row>
    <row r="597" spans="1:14" x14ac:dyDescent="0.15">
      <c r="A597" s="52" t="str">
        <f>IF(收藏进度!A597="","",收藏进度!A597)</f>
        <v>白银之枪</v>
      </c>
      <c r="B597" s="52">
        <f>IF(收藏进度!B597="","",收藏进度!B597)</f>
        <v>2</v>
      </c>
      <c r="C597" s="52" t="str">
        <f t="shared" si="9"/>
        <v/>
      </c>
      <c r="D597" s="52" t="str">
        <f>IF(AND(COUNTIF(德鲁伊卡组!A:C,"# 2x ("&amp;K597&amp;") "&amp;A597)+COUNTIF(猎人卡组!A:C,"# 2x ("&amp;K597&amp;") "&amp;A597)+COUNTIF(法师卡组!A:C,"# 2x ("&amp;K597&amp;") "&amp;A597)+COUNTIF(圣骑士卡组!A:C,"# 2x ("&amp;K597&amp;") "&amp;A597)+COUNTIF(牧师卡组!A:C,"# 2x ("&amp;K597&amp;") "&amp;A597)+COUNTIF(潜行者卡组!A:C,"# 2x ("&amp;K597&amp;") "&amp;A597)+COUNTIF(萨满祭司卡组!A:C,"# 2x ("&amp;K597&amp;") "&amp;A597)+COUNTIF(术士卡组!A:C,"# 2x ("&amp;K597&amp;") "&amp;A597)+COUNTIF(战士卡组!A:C,"# 2x ("&amp;K597&amp;") "&amp;A597)=0,COUNTIF(单卡排行!A:J,A597)=0),IF(AND(COUNTIF(德鲁伊卡组!A:C,"# 1x ("&amp;K597&amp;") "&amp;A597)+COUNTIF(猎人卡组!A:C,"# 1x ("&amp;K597&amp;") "&amp;A597)+COUNTIF(法师卡组!A:C,"# 1x ("&amp;K597&amp;") "&amp;A597)+COUNTIF(圣骑士卡组!A:C,"# 1x ("&amp;K597&amp;") "&amp;A597)+COUNTIF(牧师卡组!A:C,"# 1x ("&amp;K597&amp;") "&amp;A597)+COUNTIF(潜行者卡组!A:C,"# 1x ("&amp;K597&amp;") "&amp;A597)+COUNTIF(萨满祭司卡组!A:C,"# 1x ("&amp;K597&amp;") "&amp;A597)+COUNTIF(术士卡组!A:C,"# 1x ("&amp;K597&amp;") "&amp;A597)+COUNTIF(战士卡组!A:C,"# 1x ("&amp;K597&amp;") "&amp;A597)=0,COUNTIF(单卡排行!A:J,A597&amp;"★")=0),"",1),2)</f>
        <v/>
      </c>
      <c r="E597" s="53" t="str">
        <f>IF(收藏进度!E597="","",收藏进度!E597)</f>
        <v>冠军的试炼</v>
      </c>
      <c r="F597" s="53" t="str">
        <f>IF(收藏进度!F597="","",收藏进度!F597)</f>
        <v/>
      </c>
      <c r="G597" s="53" t="str">
        <f>IF(收藏进度!G597="","",收藏进度!G597)</f>
        <v>圣骑士</v>
      </c>
      <c r="H597" s="53" t="str">
        <f>IF(收藏进度!H597="","",收藏进度!H597)</f>
        <v>稀有</v>
      </c>
      <c r="I597" s="53" t="str">
        <f>IF(收藏进度!I597="","",收藏进度!I597)</f>
        <v>武器</v>
      </c>
      <c r="J597" s="53" t="str">
        <f>IF(收藏进度!J597="","",收藏进度!J597)</f>
        <v/>
      </c>
      <c r="K597" s="53">
        <f>IF(收藏进度!K597="","",收藏进度!K597)</f>
        <v>2</v>
      </c>
      <c r="L597" s="53">
        <f>IF(收藏进度!L597="","",收藏进度!L597)</f>
        <v>2</v>
      </c>
      <c r="M597" s="53">
        <f>IF(收藏进度!M597="","",收藏进度!M597)</f>
        <v>0</v>
      </c>
      <c r="N597" s="54" t="str">
        <f>IF(收藏进度!N597="","",收藏进度!N597)</f>
        <v>战吼：揭示双方牌库里的一张随从牌。如果你的牌法力值消耗较大，+1耐久度。</v>
      </c>
    </row>
    <row r="598" spans="1:14" x14ac:dyDescent="0.15">
      <c r="A598" s="52" t="str">
        <f>IF(收藏进度!A598="","",收藏进度!A598)</f>
        <v>英勇圣印</v>
      </c>
      <c r="B598" s="52">
        <f>IF(收藏进度!B598="","",收藏进度!B598)</f>
        <v>2</v>
      </c>
      <c r="C598" s="52" t="str">
        <f t="shared" si="9"/>
        <v/>
      </c>
      <c r="D598" s="52" t="str">
        <f>IF(AND(COUNTIF(德鲁伊卡组!A:C,"# 2x ("&amp;K598&amp;") "&amp;A598)+COUNTIF(猎人卡组!A:C,"# 2x ("&amp;K598&amp;") "&amp;A598)+COUNTIF(法师卡组!A:C,"# 2x ("&amp;K598&amp;") "&amp;A598)+COUNTIF(圣骑士卡组!A:C,"# 2x ("&amp;K598&amp;") "&amp;A598)+COUNTIF(牧师卡组!A:C,"# 2x ("&amp;K598&amp;") "&amp;A598)+COUNTIF(潜行者卡组!A:C,"# 2x ("&amp;K598&amp;") "&amp;A598)+COUNTIF(萨满祭司卡组!A:C,"# 2x ("&amp;K598&amp;") "&amp;A598)+COUNTIF(术士卡组!A:C,"# 2x ("&amp;K598&amp;") "&amp;A598)+COUNTIF(战士卡组!A:C,"# 2x ("&amp;K598&amp;") "&amp;A598)=0,COUNTIF(单卡排行!A:J,A598)=0),IF(AND(COUNTIF(德鲁伊卡组!A:C,"# 1x ("&amp;K598&amp;") "&amp;A598)+COUNTIF(猎人卡组!A:C,"# 1x ("&amp;K598&amp;") "&amp;A598)+COUNTIF(法师卡组!A:C,"# 1x ("&amp;K598&amp;") "&amp;A598)+COUNTIF(圣骑士卡组!A:C,"# 1x ("&amp;K598&amp;") "&amp;A598)+COUNTIF(牧师卡组!A:C,"# 1x ("&amp;K598&amp;") "&amp;A598)+COUNTIF(潜行者卡组!A:C,"# 1x ("&amp;K598&amp;") "&amp;A598)+COUNTIF(萨满祭司卡组!A:C,"# 1x ("&amp;K598&amp;") "&amp;A598)+COUNTIF(术士卡组!A:C,"# 1x ("&amp;K598&amp;") "&amp;A598)+COUNTIF(战士卡组!A:C,"# 1x ("&amp;K598&amp;") "&amp;A598)=0,COUNTIF(单卡排行!A:J,A598&amp;"★")=0),"",1),2)</f>
        <v/>
      </c>
      <c r="E598" s="53" t="str">
        <f>IF(收藏进度!E598="","",收藏进度!E598)</f>
        <v>冠军的试炼</v>
      </c>
      <c r="F598" s="53" t="str">
        <f>IF(收藏进度!F598="","",收藏进度!F598)</f>
        <v/>
      </c>
      <c r="G598" s="53" t="str">
        <f>IF(收藏进度!G598="","",收藏进度!G598)</f>
        <v>圣骑士</v>
      </c>
      <c r="H598" s="53" t="str">
        <f>IF(收藏进度!H598="","",收藏进度!H598)</f>
        <v>普通</v>
      </c>
      <c r="I598" s="53" t="str">
        <f>IF(收藏进度!I598="","",收藏进度!I598)</f>
        <v>法术</v>
      </c>
      <c r="J598" s="53" t="str">
        <f>IF(收藏进度!J598="","",收藏进度!J598)</f>
        <v/>
      </c>
      <c r="K598" s="53">
        <f>IF(收藏进度!K598="","",收藏进度!K598)</f>
        <v>3</v>
      </c>
      <c r="L598" s="53">
        <f>IF(收藏进度!L598="","",收藏进度!L598)</f>
        <v>0</v>
      </c>
      <c r="M598" s="53">
        <f>IF(收藏进度!M598="","",收藏进度!M598)</f>
        <v>0</v>
      </c>
      <c r="N598" s="54" t="str">
        <f>IF(收藏进度!N598="","",收藏进度!N598)</f>
        <v>使一个随从获得+3攻击力，并具有圣盾。</v>
      </c>
    </row>
    <row r="599" spans="1:14" x14ac:dyDescent="0.15">
      <c r="A599" s="52" t="str">
        <f>IF(收藏进度!A599="","",收藏进度!A599)</f>
        <v>战马训练师</v>
      </c>
      <c r="B599" s="52">
        <f>IF(收藏进度!B599="","",收藏进度!B599)</f>
        <v>2</v>
      </c>
      <c r="C599" s="52" t="str">
        <f t="shared" si="9"/>
        <v/>
      </c>
      <c r="D599" s="52">
        <f>IF(AND(COUNTIF(德鲁伊卡组!A:C,"# 2x ("&amp;K599&amp;") "&amp;A599)+COUNTIF(猎人卡组!A:C,"# 2x ("&amp;K599&amp;") "&amp;A599)+COUNTIF(法师卡组!A:C,"# 2x ("&amp;K599&amp;") "&amp;A599)+COUNTIF(圣骑士卡组!A:C,"# 2x ("&amp;K599&amp;") "&amp;A599)+COUNTIF(牧师卡组!A:C,"# 2x ("&amp;K599&amp;") "&amp;A599)+COUNTIF(潜行者卡组!A:C,"# 2x ("&amp;K599&amp;") "&amp;A599)+COUNTIF(萨满祭司卡组!A:C,"# 2x ("&amp;K599&amp;") "&amp;A599)+COUNTIF(术士卡组!A:C,"# 2x ("&amp;K599&amp;") "&amp;A599)+COUNTIF(战士卡组!A:C,"# 2x ("&amp;K599&amp;") "&amp;A599)=0,COUNTIF(单卡排行!A:J,A599)=0),IF(AND(COUNTIF(德鲁伊卡组!A:C,"# 1x ("&amp;K599&amp;") "&amp;A599)+COUNTIF(猎人卡组!A:C,"# 1x ("&amp;K599&amp;") "&amp;A599)+COUNTIF(法师卡组!A:C,"# 1x ("&amp;K599&amp;") "&amp;A599)+COUNTIF(圣骑士卡组!A:C,"# 1x ("&amp;K599&amp;") "&amp;A599)+COUNTIF(牧师卡组!A:C,"# 1x ("&amp;K599&amp;") "&amp;A599)+COUNTIF(潜行者卡组!A:C,"# 1x ("&amp;K599&amp;") "&amp;A599)+COUNTIF(萨满祭司卡组!A:C,"# 1x ("&amp;K599&amp;") "&amp;A599)+COUNTIF(术士卡组!A:C,"# 1x ("&amp;K599&amp;") "&amp;A599)+COUNTIF(战士卡组!A:C,"# 1x ("&amp;K599&amp;") "&amp;A599)=0,COUNTIF(单卡排行!A:J,A599&amp;"★")=0),"",1),2)</f>
        <v>2</v>
      </c>
      <c r="E599" s="53" t="str">
        <f>IF(收藏进度!E599="","",收藏进度!E599)</f>
        <v>冠军的试炼</v>
      </c>
      <c r="F599" s="53" t="str">
        <f>IF(收藏进度!F599="","",收藏进度!F599)</f>
        <v/>
      </c>
      <c r="G599" s="53" t="str">
        <f>IF(收藏进度!G599="","",收藏进度!G599)</f>
        <v>圣骑士</v>
      </c>
      <c r="H599" s="53" t="str">
        <f>IF(收藏进度!H599="","",收藏进度!H599)</f>
        <v>普通</v>
      </c>
      <c r="I599" s="53" t="str">
        <f>IF(收藏进度!I599="","",收藏进度!I599)</f>
        <v>随从</v>
      </c>
      <c r="J599" s="53" t="str">
        <f>IF(收藏进度!J599="","",收藏进度!J599)</f>
        <v/>
      </c>
      <c r="K599" s="53">
        <f>IF(收藏进度!K599="","",收藏进度!K599)</f>
        <v>3</v>
      </c>
      <c r="L599" s="53">
        <f>IF(收藏进度!L599="","",收藏进度!L599)</f>
        <v>2</v>
      </c>
      <c r="M599" s="53">
        <f>IF(收藏进度!M599="","",收藏进度!M599)</f>
        <v>4</v>
      </c>
      <c r="N599" s="54" t="str">
        <f>IF(收藏进度!N599="","",收藏进度!N599)</f>
        <v>你的白银之手新兵获得+1攻击力。</v>
      </c>
    </row>
    <row r="600" spans="1:14" x14ac:dyDescent="0.15">
      <c r="A600" s="52" t="str">
        <f>IF(收藏进度!A600="","",收藏进度!A600)</f>
        <v>鱼人骑士</v>
      </c>
      <c r="B600" s="52">
        <f>IF(收藏进度!B600="","",收藏进度!B600)</f>
        <v>2</v>
      </c>
      <c r="C600" s="52" t="str">
        <f t="shared" si="9"/>
        <v/>
      </c>
      <c r="D600" s="52" t="str">
        <f>IF(AND(COUNTIF(德鲁伊卡组!A:C,"# 2x ("&amp;K600&amp;") "&amp;A600)+COUNTIF(猎人卡组!A:C,"# 2x ("&amp;K600&amp;") "&amp;A600)+COUNTIF(法师卡组!A:C,"# 2x ("&amp;K600&amp;") "&amp;A600)+COUNTIF(圣骑士卡组!A:C,"# 2x ("&amp;K600&amp;") "&amp;A600)+COUNTIF(牧师卡组!A:C,"# 2x ("&amp;K600&amp;") "&amp;A600)+COUNTIF(潜行者卡组!A:C,"# 2x ("&amp;K600&amp;") "&amp;A600)+COUNTIF(萨满祭司卡组!A:C,"# 2x ("&amp;K600&amp;") "&amp;A600)+COUNTIF(术士卡组!A:C,"# 2x ("&amp;K600&amp;") "&amp;A600)+COUNTIF(战士卡组!A:C,"# 2x ("&amp;K600&amp;") "&amp;A600)=0,COUNTIF(单卡排行!A:J,A600)=0),IF(AND(COUNTIF(德鲁伊卡组!A:C,"# 1x ("&amp;K600&amp;") "&amp;A600)+COUNTIF(猎人卡组!A:C,"# 1x ("&amp;K600&amp;") "&amp;A600)+COUNTIF(法师卡组!A:C,"# 1x ("&amp;K600&amp;") "&amp;A600)+COUNTIF(圣骑士卡组!A:C,"# 1x ("&amp;K600&amp;") "&amp;A600)+COUNTIF(牧师卡组!A:C,"# 1x ("&amp;K600&amp;") "&amp;A600)+COUNTIF(潜行者卡组!A:C,"# 1x ("&amp;K600&amp;") "&amp;A600)+COUNTIF(萨满祭司卡组!A:C,"# 1x ("&amp;K600&amp;") "&amp;A600)+COUNTIF(术士卡组!A:C,"# 1x ("&amp;K600&amp;") "&amp;A600)+COUNTIF(战士卡组!A:C,"# 1x ("&amp;K600&amp;") "&amp;A600)=0,COUNTIF(单卡排行!A:J,A600&amp;"★")=0),"",1),2)</f>
        <v/>
      </c>
      <c r="E600" s="53" t="str">
        <f>IF(收藏进度!E600="","",收藏进度!E600)</f>
        <v>冠军的试炼</v>
      </c>
      <c r="F600" s="53" t="str">
        <f>IF(收藏进度!F600="","",收藏进度!F600)</f>
        <v/>
      </c>
      <c r="G600" s="53" t="str">
        <f>IF(收藏进度!G600="","",收藏进度!G600)</f>
        <v>圣骑士</v>
      </c>
      <c r="H600" s="53" t="str">
        <f>IF(收藏进度!H600="","",收藏进度!H600)</f>
        <v>普通</v>
      </c>
      <c r="I600" s="53" t="str">
        <f>IF(收藏进度!I600="","",收藏进度!I600)</f>
        <v>随从</v>
      </c>
      <c r="J600" s="53" t="str">
        <f>IF(收藏进度!J600="","",收藏进度!J600)</f>
        <v>鱼人</v>
      </c>
      <c r="K600" s="53">
        <f>IF(收藏进度!K600="","",收藏进度!K600)</f>
        <v>4</v>
      </c>
      <c r="L600" s="53">
        <f>IF(收藏进度!L600="","",收藏进度!L600)</f>
        <v>3</v>
      </c>
      <c r="M600" s="53">
        <f>IF(收藏进度!M600="","",收藏进度!M600)</f>
        <v>4</v>
      </c>
      <c r="N600" s="54" t="str">
        <f>IF(收藏进度!N600="","",收藏进度!N600)</f>
        <v>激励：随机召唤一个鱼人。</v>
      </c>
    </row>
    <row r="601" spans="1:14" x14ac:dyDescent="0.15">
      <c r="A601" s="52" t="str">
        <f>IF(收藏进度!A601="","",收藏进度!A601)</f>
        <v>海象人龟骑士</v>
      </c>
      <c r="B601" s="52">
        <f>IF(收藏进度!B601="","",收藏进度!B601)</f>
        <v>2</v>
      </c>
      <c r="C601" s="52" t="str">
        <f t="shared" si="9"/>
        <v/>
      </c>
      <c r="D601" s="52" t="str">
        <f>IF(AND(COUNTIF(德鲁伊卡组!A:C,"# 2x ("&amp;K601&amp;") "&amp;A601)+COUNTIF(猎人卡组!A:C,"# 2x ("&amp;K601&amp;") "&amp;A601)+COUNTIF(法师卡组!A:C,"# 2x ("&amp;K601&amp;") "&amp;A601)+COUNTIF(圣骑士卡组!A:C,"# 2x ("&amp;K601&amp;") "&amp;A601)+COUNTIF(牧师卡组!A:C,"# 2x ("&amp;K601&amp;") "&amp;A601)+COUNTIF(潜行者卡组!A:C,"# 2x ("&amp;K601&amp;") "&amp;A601)+COUNTIF(萨满祭司卡组!A:C,"# 2x ("&amp;K601&amp;") "&amp;A601)+COUNTIF(术士卡组!A:C,"# 2x ("&amp;K601&amp;") "&amp;A601)+COUNTIF(战士卡组!A:C,"# 2x ("&amp;K601&amp;") "&amp;A601)=0,COUNTIF(单卡排行!A:J,A601)=0),IF(AND(COUNTIF(德鲁伊卡组!A:C,"# 1x ("&amp;K601&amp;") "&amp;A601)+COUNTIF(猎人卡组!A:C,"# 1x ("&amp;K601&amp;") "&amp;A601)+COUNTIF(法师卡组!A:C,"# 1x ("&amp;K601&amp;") "&amp;A601)+COUNTIF(圣骑士卡组!A:C,"# 1x ("&amp;K601&amp;") "&amp;A601)+COUNTIF(牧师卡组!A:C,"# 1x ("&amp;K601&amp;") "&amp;A601)+COUNTIF(潜行者卡组!A:C,"# 1x ("&amp;K601&amp;") "&amp;A601)+COUNTIF(萨满祭司卡组!A:C,"# 1x ("&amp;K601&amp;") "&amp;A601)+COUNTIF(术士卡组!A:C,"# 1x ("&amp;K601&amp;") "&amp;A601)+COUNTIF(战士卡组!A:C,"# 1x ("&amp;K601&amp;") "&amp;A601)=0,COUNTIF(单卡排行!A:J,A601&amp;"★")=0),"",1),2)</f>
        <v/>
      </c>
      <c r="E601" s="53" t="str">
        <f>IF(收藏进度!E601="","",收藏进度!E601)</f>
        <v>冠军的试炼</v>
      </c>
      <c r="F601" s="53" t="str">
        <f>IF(收藏进度!F601="","",收藏进度!F601)</f>
        <v/>
      </c>
      <c r="G601" s="53" t="str">
        <f>IF(收藏进度!G601="","",收藏进度!G601)</f>
        <v>圣骑士</v>
      </c>
      <c r="H601" s="53" t="str">
        <f>IF(收藏进度!H601="","",收藏进度!H601)</f>
        <v>稀有</v>
      </c>
      <c r="I601" s="53" t="str">
        <f>IF(收藏进度!I601="","",收藏进度!I601)</f>
        <v>随从</v>
      </c>
      <c r="J601" s="53" t="str">
        <f>IF(收藏进度!J601="","",收藏进度!J601)</f>
        <v/>
      </c>
      <c r="K601" s="53">
        <f>IF(收藏进度!K601="","",收藏进度!K601)</f>
        <v>5</v>
      </c>
      <c r="L601" s="53">
        <f>IF(收藏进度!L601="","",收藏进度!L601)</f>
        <v>5</v>
      </c>
      <c r="M601" s="53">
        <f>IF(收藏进度!M601="","",收藏进度!M601)</f>
        <v>5</v>
      </c>
      <c r="N601" s="54" t="str">
        <f>IF(收藏进度!N601="","",收藏进度!N601)</f>
        <v>战吼：揭示双方牌库里的一张随从牌。如果你的牌法力值消耗较大，则为你的英雄恢复#7点生命值。</v>
      </c>
    </row>
    <row r="602" spans="1:14" x14ac:dyDescent="0.15">
      <c r="A602" s="52" t="str">
        <f>IF(收藏进度!A602="","",收藏进度!A602)</f>
        <v>精英对决</v>
      </c>
      <c r="B602" s="52">
        <f>IF(收藏进度!B602="","",收藏进度!B602)</f>
        <v>1</v>
      </c>
      <c r="C602" s="52" t="str">
        <f t="shared" si="9"/>
        <v/>
      </c>
      <c r="D602" s="52" t="str">
        <f>IF(AND(COUNTIF(德鲁伊卡组!A:C,"# 2x ("&amp;K602&amp;") "&amp;A602)+COUNTIF(猎人卡组!A:C,"# 2x ("&amp;K602&amp;") "&amp;A602)+COUNTIF(法师卡组!A:C,"# 2x ("&amp;K602&amp;") "&amp;A602)+COUNTIF(圣骑士卡组!A:C,"# 2x ("&amp;K602&amp;") "&amp;A602)+COUNTIF(牧师卡组!A:C,"# 2x ("&amp;K602&amp;") "&amp;A602)+COUNTIF(潜行者卡组!A:C,"# 2x ("&amp;K602&amp;") "&amp;A602)+COUNTIF(萨满祭司卡组!A:C,"# 2x ("&amp;K602&amp;") "&amp;A602)+COUNTIF(术士卡组!A:C,"# 2x ("&amp;K602&amp;") "&amp;A602)+COUNTIF(战士卡组!A:C,"# 2x ("&amp;K602&amp;") "&amp;A602)=0,COUNTIF(单卡排行!A:J,A602)=0),IF(AND(COUNTIF(德鲁伊卡组!A:C,"# 1x ("&amp;K602&amp;") "&amp;A602)+COUNTIF(猎人卡组!A:C,"# 1x ("&amp;K602&amp;") "&amp;A602)+COUNTIF(法师卡组!A:C,"# 1x ("&amp;K602&amp;") "&amp;A602)+COUNTIF(圣骑士卡组!A:C,"# 1x ("&amp;K602&amp;") "&amp;A602)+COUNTIF(牧师卡组!A:C,"# 1x ("&amp;K602&amp;") "&amp;A602)+COUNTIF(潜行者卡组!A:C,"# 1x ("&amp;K602&amp;") "&amp;A602)+COUNTIF(萨满祭司卡组!A:C,"# 1x ("&amp;K602&amp;") "&amp;A602)+COUNTIF(术士卡组!A:C,"# 1x ("&amp;K602&amp;") "&amp;A602)+COUNTIF(战士卡组!A:C,"# 1x ("&amp;K602&amp;") "&amp;A602)=0,COUNTIF(单卡排行!A:J,A602&amp;"★")=0),"",1),2)</f>
        <v/>
      </c>
      <c r="E602" s="53" t="str">
        <f>IF(收藏进度!E602="","",收藏进度!E602)</f>
        <v>冠军的试炼</v>
      </c>
      <c r="F602" s="53" t="str">
        <f>IF(收藏进度!F602="","",收藏进度!F602)</f>
        <v/>
      </c>
      <c r="G602" s="53" t="str">
        <f>IF(收藏进度!G602="","",收藏进度!G602)</f>
        <v>圣骑士</v>
      </c>
      <c r="H602" s="53" t="str">
        <f>IF(收藏进度!H602="","",收藏进度!H602)</f>
        <v>史诗</v>
      </c>
      <c r="I602" s="53" t="str">
        <f>IF(收藏进度!I602="","",收藏进度!I602)</f>
        <v>法术</v>
      </c>
      <c r="J602" s="53" t="str">
        <f>IF(收藏进度!J602="","",收藏进度!J602)</f>
        <v/>
      </c>
      <c r="K602" s="53">
        <f>IF(收藏进度!K602="","",收藏进度!K602)</f>
        <v>6</v>
      </c>
      <c r="L602" s="53">
        <f>IF(收藏进度!L602="","",收藏进度!L602)</f>
        <v>0</v>
      </c>
      <c r="M602" s="53">
        <f>IF(收藏进度!M602="","",收藏进度!M602)</f>
        <v>0</v>
      </c>
      <c r="N602" s="54" t="str">
        <f>IF(收藏进度!N602="","",收藏进度!N602)</f>
        <v>除了每个玩家攻击力最高的随从之外，消灭其他
所有随从。</v>
      </c>
    </row>
    <row r="603" spans="1:14" x14ac:dyDescent="0.15">
      <c r="A603" s="52" t="str">
        <f>IF(收藏进度!A603="","",收藏进度!A603)</f>
        <v>神秘挑战者</v>
      </c>
      <c r="B603" s="52">
        <f>IF(收藏进度!B603="","",收藏进度!B603)</f>
        <v>2</v>
      </c>
      <c r="C603" s="52" t="str">
        <f t="shared" si="9"/>
        <v/>
      </c>
      <c r="D603" s="52">
        <f>IF(AND(COUNTIF(德鲁伊卡组!A:C,"# 2x ("&amp;K603&amp;") "&amp;A603)+COUNTIF(猎人卡组!A:C,"# 2x ("&amp;K603&amp;") "&amp;A603)+COUNTIF(法师卡组!A:C,"# 2x ("&amp;K603&amp;") "&amp;A603)+COUNTIF(圣骑士卡组!A:C,"# 2x ("&amp;K603&amp;") "&amp;A603)+COUNTIF(牧师卡组!A:C,"# 2x ("&amp;K603&amp;") "&amp;A603)+COUNTIF(潜行者卡组!A:C,"# 2x ("&amp;K603&amp;") "&amp;A603)+COUNTIF(萨满祭司卡组!A:C,"# 2x ("&amp;K603&amp;") "&amp;A603)+COUNTIF(术士卡组!A:C,"# 2x ("&amp;K603&amp;") "&amp;A603)+COUNTIF(战士卡组!A:C,"# 2x ("&amp;K603&amp;") "&amp;A603)=0,COUNTIF(单卡排行!A:J,A603)=0),IF(AND(COUNTIF(德鲁伊卡组!A:C,"# 1x ("&amp;K603&amp;") "&amp;A603)+COUNTIF(猎人卡组!A:C,"# 1x ("&amp;K603&amp;") "&amp;A603)+COUNTIF(法师卡组!A:C,"# 1x ("&amp;K603&amp;") "&amp;A603)+COUNTIF(圣骑士卡组!A:C,"# 1x ("&amp;K603&amp;") "&amp;A603)+COUNTIF(牧师卡组!A:C,"# 1x ("&amp;K603&amp;") "&amp;A603)+COUNTIF(潜行者卡组!A:C,"# 1x ("&amp;K603&amp;") "&amp;A603)+COUNTIF(萨满祭司卡组!A:C,"# 1x ("&amp;K603&amp;") "&amp;A603)+COUNTIF(术士卡组!A:C,"# 1x ("&amp;K603&amp;") "&amp;A603)+COUNTIF(战士卡组!A:C,"# 1x ("&amp;K603&amp;") "&amp;A603)=0,COUNTIF(单卡排行!A:J,A603&amp;"★")=0),"",1),2)</f>
        <v>2</v>
      </c>
      <c r="E603" s="53" t="str">
        <f>IF(收藏进度!E603="","",收藏进度!E603)</f>
        <v>冠军的试炼</v>
      </c>
      <c r="F603" s="53" t="str">
        <f>IF(收藏进度!F603="","",收藏进度!F603)</f>
        <v/>
      </c>
      <c r="G603" s="53" t="str">
        <f>IF(收藏进度!G603="","",收藏进度!G603)</f>
        <v>圣骑士</v>
      </c>
      <c r="H603" s="53" t="str">
        <f>IF(收藏进度!H603="","",收藏进度!H603)</f>
        <v>史诗</v>
      </c>
      <c r="I603" s="53" t="str">
        <f>IF(收藏进度!I603="","",收藏进度!I603)</f>
        <v>随从</v>
      </c>
      <c r="J603" s="53" t="str">
        <f>IF(收藏进度!J603="","",收藏进度!J603)</f>
        <v/>
      </c>
      <c r="K603" s="53">
        <f>IF(收藏进度!K603="","",收藏进度!K603)</f>
        <v>6</v>
      </c>
      <c r="L603" s="53">
        <f>IF(收藏进度!L603="","",收藏进度!L603)</f>
        <v>6</v>
      </c>
      <c r="M603" s="53">
        <f>IF(收藏进度!M603="","",收藏进度!M603)</f>
        <v>6</v>
      </c>
      <c r="N603" s="54" t="str">
        <f>IF(收藏进度!N603="","",收藏进度!N603)</f>
        <v>战吼：将每种不同的奥秘从你的牌库中置入战场。</v>
      </c>
    </row>
    <row r="604" spans="1:14" x14ac:dyDescent="0.15">
      <c r="A604" s="52" t="str">
        <f>IF(收藏进度!A604="","",收藏进度!A604)</f>
        <v>纯洁者耶德瑞克</v>
      </c>
      <c r="B604" s="52">
        <f>IF(收藏进度!B604="","",收藏进度!B604)</f>
        <v>0</v>
      </c>
      <c r="C604" s="52" t="str">
        <f t="shared" si="9"/>
        <v/>
      </c>
      <c r="D604" s="52" t="str">
        <f>IF(AND(COUNTIF(德鲁伊卡组!A:C,"# 2x ("&amp;K604&amp;") "&amp;A604)+COUNTIF(猎人卡组!A:C,"# 2x ("&amp;K604&amp;") "&amp;A604)+COUNTIF(法师卡组!A:C,"# 2x ("&amp;K604&amp;") "&amp;A604)+COUNTIF(圣骑士卡组!A:C,"# 2x ("&amp;K604&amp;") "&amp;A604)+COUNTIF(牧师卡组!A:C,"# 2x ("&amp;K604&amp;") "&amp;A604)+COUNTIF(潜行者卡组!A:C,"# 2x ("&amp;K604&amp;") "&amp;A604)+COUNTIF(萨满祭司卡组!A:C,"# 2x ("&amp;K604&amp;") "&amp;A604)+COUNTIF(术士卡组!A:C,"# 2x ("&amp;K604&amp;") "&amp;A604)+COUNTIF(战士卡组!A:C,"# 2x ("&amp;K604&amp;") "&amp;A604)=0,COUNTIF(单卡排行!A:J,A604)=0),IF(AND(COUNTIF(德鲁伊卡组!A:C,"# 1x ("&amp;K604&amp;") "&amp;A604)+COUNTIF(猎人卡组!A:C,"# 1x ("&amp;K604&amp;") "&amp;A604)+COUNTIF(法师卡组!A:C,"# 1x ("&amp;K604&amp;") "&amp;A604)+COUNTIF(圣骑士卡组!A:C,"# 1x ("&amp;K604&amp;") "&amp;A604)+COUNTIF(牧师卡组!A:C,"# 1x ("&amp;K604&amp;") "&amp;A604)+COUNTIF(潜行者卡组!A:C,"# 1x ("&amp;K604&amp;") "&amp;A604)+COUNTIF(萨满祭司卡组!A:C,"# 1x ("&amp;K604&amp;") "&amp;A604)+COUNTIF(术士卡组!A:C,"# 1x ("&amp;K604&amp;") "&amp;A604)+COUNTIF(战士卡组!A:C,"# 1x ("&amp;K604&amp;") "&amp;A604)=0,COUNTIF(单卡排行!A:J,A604&amp;"★")=0),"",1),2)</f>
        <v/>
      </c>
      <c r="E604" s="53" t="str">
        <f>IF(收藏进度!E604="","",收藏进度!E604)</f>
        <v>冠军的试炼</v>
      </c>
      <c r="F604" s="53" t="str">
        <f>IF(收藏进度!F604="","",收藏进度!F604)</f>
        <v/>
      </c>
      <c r="G604" s="53" t="str">
        <f>IF(收藏进度!G604="","",收藏进度!G604)</f>
        <v>圣骑士</v>
      </c>
      <c r="H604" s="53" t="str">
        <f>IF(收藏进度!H604="","",收藏进度!H604)</f>
        <v>传说</v>
      </c>
      <c r="I604" s="53" t="str">
        <f>IF(收藏进度!I604="","",收藏进度!I604)</f>
        <v>随从</v>
      </c>
      <c r="J604" s="53" t="str">
        <f>IF(收藏进度!J604="","",收藏进度!J604)</f>
        <v/>
      </c>
      <c r="K604" s="53">
        <f>IF(收藏进度!K604="","",收藏进度!K604)</f>
        <v>7</v>
      </c>
      <c r="L604" s="53">
        <f>IF(收藏进度!L604="","",收藏进度!L604)</f>
        <v>3</v>
      </c>
      <c r="M604" s="53">
        <f>IF(收藏进度!M604="","",收藏进度!M604)</f>
        <v>7</v>
      </c>
      <c r="N604" s="54" t="str">
        <f>IF(收藏进度!N604="","",收藏进度!N604)</f>
        <v>战吼：使所有敌方随从的攻击力变为1。</v>
      </c>
    </row>
    <row r="605" spans="1:14" x14ac:dyDescent="0.15">
      <c r="A605" s="52" t="str">
        <f>IF(收藏进度!A605="","",收藏进度!A605)</f>
        <v>快速治疗</v>
      </c>
      <c r="B605" s="52">
        <f>IF(收藏进度!B605="","",收藏进度!B605)</f>
        <v>2</v>
      </c>
      <c r="C605" s="52" t="str">
        <f t="shared" si="9"/>
        <v/>
      </c>
      <c r="D605" s="52" t="str">
        <f>IF(AND(COUNTIF(德鲁伊卡组!A:C,"# 2x ("&amp;K605&amp;") "&amp;A605)+COUNTIF(猎人卡组!A:C,"# 2x ("&amp;K605&amp;") "&amp;A605)+COUNTIF(法师卡组!A:C,"# 2x ("&amp;K605&amp;") "&amp;A605)+COUNTIF(圣骑士卡组!A:C,"# 2x ("&amp;K605&amp;") "&amp;A605)+COUNTIF(牧师卡组!A:C,"# 2x ("&amp;K605&amp;") "&amp;A605)+COUNTIF(潜行者卡组!A:C,"# 2x ("&amp;K605&amp;") "&amp;A605)+COUNTIF(萨满祭司卡组!A:C,"# 2x ("&amp;K605&amp;") "&amp;A605)+COUNTIF(术士卡组!A:C,"# 2x ("&amp;K605&amp;") "&amp;A605)+COUNTIF(战士卡组!A:C,"# 2x ("&amp;K605&amp;") "&amp;A605)=0,COUNTIF(单卡排行!A:J,A605)=0),IF(AND(COUNTIF(德鲁伊卡组!A:C,"# 1x ("&amp;K605&amp;") "&amp;A605)+COUNTIF(猎人卡组!A:C,"# 1x ("&amp;K605&amp;") "&amp;A605)+COUNTIF(法师卡组!A:C,"# 1x ("&amp;K605&amp;") "&amp;A605)+COUNTIF(圣骑士卡组!A:C,"# 1x ("&amp;K605&amp;") "&amp;A605)+COUNTIF(牧师卡组!A:C,"# 1x ("&amp;K605&amp;") "&amp;A605)+COUNTIF(潜行者卡组!A:C,"# 1x ("&amp;K605&amp;") "&amp;A605)+COUNTIF(萨满祭司卡组!A:C,"# 1x ("&amp;K605&amp;") "&amp;A605)+COUNTIF(术士卡组!A:C,"# 1x ("&amp;K605&amp;") "&amp;A605)+COUNTIF(战士卡组!A:C,"# 1x ("&amp;K605&amp;") "&amp;A605)=0,COUNTIF(单卡排行!A:J,A605&amp;"★")=0),"",1),2)</f>
        <v/>
      </c>
      <c r="E605" s="53" t="str">
        <f>IF(收藏进度!E605="","",收藏进度!E605)</f>
        <v>冠军的试炼</v>
      </c>
      <c r="F605" s="53" t="str">
        <f>IF(收藏进度!F605="","",收藏进度!F605)</f>
        <v/>
      </c>
      <c r="G605" s="53" t="str">
        <f>IF(收藏进度!G605="","",收藏进度!G605)</f>
        <v>牧师</v>
      </c>
      <c r="H605" s="53" t="str">
        <f>IF(收藏进度!H605="","",收藏进度!H605)</f>
        <v>普通</v>
      </c>
      <c r="I605" s="53" t="str">
        <f>IF(收藏进度!I605="","",收藏进度!I605)</f>
        <v>法术</v>
      </c>
      <c r="J605" s="53" t="str">
        <f>IF(收藏进度!J605="","",收藏进度!J605)</f>
        <v/>
      </c>
      <c r="K605" s="53">
        <f>IF(收藏进度!K605="","",收藏进度!K605)</f>
        <v>1</v>
      </c>
      <c r="L605" s="53">
        <f>IF(收藏进度!L605="","",收藏进度!L605)</f>
        <v>0</v>
      </c>
      <c r="M605" s="53">
        <f>IF(收藏进度!M605="","",收藏进度!M605)</f>
        <v>0</v>
      </c>
      <c r="N605" s="54" t="str">
        <f>IF(收藏进度!N605="","",收藏进度!N605)</f>
        <v>恢复#5点生命值。</v>
      </c>
    </row>
    <row r="606" spans="1:14" x14ac:dyDescent="0.15">
      <c r="A606" s="52" t="str">
        <f>IF(收藏进度!A606="","",收藏进度!A606)</f>
        <v>真言术：耀</v>
      </c>
      <c r="B606" s="52">
        <f>IF(收藏进度!B606="","",收藏进度!B606)</f>
        <v>2</v>
      </c>
      <c r="C606" s="52" t="str">
        <f t="shared" si="9"/>
        <v/>
      </c>
      <c r="D606" s="52" t="str">
        <f>IF(AND(COUNTIF(德鲁伊卡组!A:C,"# 2x ("&amp;K606&amp;") "&amp;A606)+COUNTIF(猎人卡组!A:C,"# 2x ("&amp;K606&amp;") "&amp;A606)+COUNTIF(法师卡组!A:C,"# 2x ("&amp;K606&amp;") "&amp;A606)+COUNTIF(圣骑士卡组!A:C,"# 2x ("&amp;K606&amp;") "&amp;A606)+COUNTIF(牧师卡组!A:C,"# 2x ("&amp;K606&amp;") "&amp;A606)+COUNTIF(潜行者卡组!A:C,"# 2x ("&amp;K606&amp;") "&amp;A606)+COUNTIF(萨满祭司卡组!A:C,"# 2x ("&amp;K606&amp;") "&amp;A606)+COUNTIF(术士卡组!A:C,"# 2x ("&amp;K606&amp;") "&amp;A606)+COUNTIF(战士卡组!A:C,"# 2x ("&amp;K606&amp;") "&amp;A606)=0,COUNTIF(单卡排行!A:J,A606)=0),IF(AND(COUNTIF(德鲁伊卡组!A:C,"# 1x ("&amp;K606&amp;") "&amp;A606)+COUNTIF(猎人卡组!A:C,"# 1x ("&amp;K606&amp;") "&amp;A606)+COUNTIF(法师卡组!A:C,"# 1x ("&amp;K606&amp;") "&amp;A606)+COUNTIF(圣骑士卡组!A:C,"# 1x ("&amp;K606&amp;") "&amp;A606)+COUNTIF(牧师卡组!A:C,"# 1x ("&amp;K606&amp;") "&amp;A606)+COUNTIF(潜行者卡组!A:C,"# 1x ("&amp;K606&amp;") "&amp;A606)+COUNTIF(萨满祭司卡组!A:C,"# 1x ("&amp;K606&amp;") "&amp;A606)+COUNTIF(术士卡组!A:C,"# 1x ("&amp;K606&amp;") "&amp;A606)+COUNTIF(战士卡组!A:C,"# 1x ("&amp;K606&amp;") "&amp;A606)=0,COUNTIF(单卡排行!A:J,A606&amp;"★")=0),"",1),2)</f>
        <v/>
      </c>
      <c r="E606" s="53" t="str">
        <f>IF(收藏进度!E606="","",收藏进度!E606)</f>
        <v>冠军的试炼</v>
      </c>
      <c r="F606" s="53" t="str">
        <f>IF(收藏进度!F606="","",收藏进度!F606)</f>
        <v/>
      </c>
      <c r="G606" s="53" t="str">
        <f>IF(收藏进度!G606="","",收藏进度!G606)</f>
        <v>牧师</v>
      </c>
      <c r="H606" s="53" t="str">
        <f>IF(收藏进度!H606="","",收藏进度!H606)</f>
        <v>普通</v>
      </c>
      <c r="I606" s="53" t="str">
        <f>IF(收藏进度!I606="","",收藏进度!I606)</f>
        <v>法术</v>
      </c>
      <c r="J606" s="53" t="str">
        <f>IF(收藏进度!J606="","",收藏进度!J606)</f>
        <v/>
      </c>
      <c r="K606" s="53">
        <f>IF(收藏进度!K606="","",收藏进度!K606)</f>
        <v>1</v>
      </c>
      <c r="L606" s="53">
        <f>IF(收藏进度!L606="","",收藏进度!L606)</f>
        <v>0</v>
      </c>
      <c r="M606" s="53">
        <f>IF(收藏进度!M606="","",收藏进度!M606)</f>
        <v>0</v>
      </c>
      <c r="N606" s="54" t="str">
        <f>IF(收藏进度!N606="","",收藏进度!N606)</f>
        <v>选择一个随从。每当其进行攻击，为你的英雄恢复
4点生命值。</v>
      </c>
    </row>
    <row r="607" spans="1:14" x14ac:dyDescent="0.15">
      <c r="A607" s="52" t="str">
        <f>IF(收藏进度!A607="","",收藏进度!A607)</f>
        <v>策反</v>
      </c>
      <c r="B607" s="52">
        <f>IF(收藏进度!B607="","",收藏进度!B607)</f>
        <v>2</v>
      </c>
      <c r="C607" s="52" t="str">
        <f t="shared" si="9"/>
        <v/>
      </c>
      <c r="D607" s="52" t="str">
        <f>IF(AND(COUNTIF(德鲁伊卡组!A:C,"# 2x ("&amp;K607&amp;") "&amp;A607)+COUNTIF(猎人卡组!A:C,"# 2x ("&amp;K607&amp;") "&amp;A607)+COUNTIF(法师卡组!A:C,"# 2x ("&amp;K607&amp;") "&amp;A607)+COUNTIF(圣骑士卡组!A:C,"# 2x ("&amp;K607&amp;") "&amp;A607)+COUNTIF(牧师卡组!A:C,"# 2x ("&amp;K607&amp;") "&amp;A607)+COUNTIF(潜行者卡组!A:C,"# 2x ("&amp;K607&amp;") "&amp;A607)+COUNTIF(萨满祭司卡组!A:C,"# 2x ("&amp;K607&amp;") "&amp;A607)+COUNTIF(术士卡组!A:C,"# 2x ("&amp;K607&amp;") "&amp;A607)+COUNTIF(战士卡组!A:C,"# 2x ("&amp;K607&amp;") "&amp;A607)=0,COUNTIF(单卡排行!A:J,A607)=0),IF(AND(COUNTIF(德鲁伊卡组!A:C,"# 1x ("&amp;K607&amp;") "&amp;A607)+COUNTIF(猎人卡组!A:C,"# 1x ("&amp;K607&amp;") "&amp;A607)+COUNTIF(法师卡组!A:C,"# 1x ("&amp;K607&amp;") "&amp;A607)+COUNTIF(圣骑士卡组!A:C,"# 1x ("&amp;K607&amp;") "&amp;A607)+COUNTIF(牧师卡组!A:C,"# 1x ("&amp;K607&amp;") "&amp;A607)+COUNTIF(潜行者卡组!A:C,"# 1x ("&amp;K607&amp;") "&amp;A607)+COUNTIF(萨满祭司卡组!A:C,"# 1x ("&amp;K607&amp;") "&amp;A607)+COUNTIF(术士卡组!A:C,"# 1x ("&amp;K607&amp;") "&amp;A607)+COUNTIF(战士卡组!A:C,"# 1x ("&amp;K607&amp;") "&amp;A607)=0,COUNTIF(单卡排行!A:J,A607&amp;"★")=0),"",1),2)</f>
        <v/>
      </c>
      <c r="E607" s="53" t="str">
        <f>IF(收藏进度!E607="","",收藏进度!E607)</f>
        <v>冠军的试炼</v>
      </c>
      <c r="F607" s="53" t="str">
        <f>IF(收藏进度!F607="","",收藏进度!F607)</f>
        <v/>
      </c>
      <c r="G607" s="53" t="str">
        <f>IF(收藏进度!G607="","",收藏进度!G607)</f>
        <v>牧师</v>
      </c>
      <c r="H607" s="53" t="str">
        <f>IF(收藏进度!H607="","",收藏进度!H607)</f>
        <v>稀有</v>
      </c>
      <c r="I607" s="53" t="str">
        <f>IF(收藏进度!I607="","",收藏进度!I607)</f>
        <v>法术</v>
      </c>
      <c r="J607" s="53" t="str">
        <f>IF(收藏进度!J607="","",收藏进度!J607)</f>
        <v/>
      </c>
      <c r="K607" s="53">
        <f>IF(收藏进度!K607="","",收藏进度!K607)</f>
        <v>2</v>
      </c>
      <c r="L607" s="53">
        <f>IF(收藏进度!L607="","",收藏进度!L607)</f>
        <v>0</v>
      </c>
      <c r="M607" s="53">
        <f>IF(收藏进度!M607="","",收藏进度!M607)</f>
        <v>0</v>
      </c>
      <c r="N607" s="54" t="str">
        <f>IF(收藏进度!N607="","",收藏进度!N607)</f>
        <v>复制一个敌方随从，并将其置入你的手牌。</v>
      </c>
    </row>
    <row r="608" spans="1:14" x14ac:dyDescent="0.15">
      <c r="A608" s="52" t="str">
        <f>IF(收藏进度!A608="","",收藏进度!A608)</f>
        <v>龙眠教官</v>
      </c>
      <c r="B608" s="52">
        <f>IF(收藏进度!B608="","",收藏进度!B608)</f>
        <v>1</v>
      </c>
      <c r="C608" s="52" t="str">
        <f t="shared" si="9"/>
        <v/>
      </c>
      <c r="D608" s="52" t="str">
        <f>IF(AND(COUNTIF(德鲁伊卡组!A:C,"# 2x ("&amp;K608&amp;") "&amp;A608)+COUNTIF(猎人卡组!A:C,"# 2x ("&amp;K608&amp;") "&amp;A608)+COUNTIF(法师卡组!A:C,"# 2x ("&amp;K608&amp;") "&amp;A608)+COUNTIF(圣骑士卡组!A:C,"# 2x ("&amp;K608&amp;") "&amp;A608)+COUNTIF(牧师卡组!A:C,"# 2x ("&amp;K608&amp;") "&amp;A608)+COUNTIF(潜行者卡组!A:C,"# 2x ("&amp;K608&amp;") "&amp;A608)+COUNTIF(萨满祭司卡组!A:C,"# 2x ("&amp;K608&amp;") "&amp;A608)+COUNTIF(术士卡组!A:C,"# 2x ("&amp;K608&amp;") "&amp;A608)+COUNTIF(战士卡组!A:C,"# 2x ("&amp;K608&amp;") "&amp;A608)=0,COUNTIF(单卡排行!A:J,A608)=0),IF(AND(COUNTIF(德鲁伊卡组!A:C,"# 1x ("&amp;K608&amp;") "&amp;A608)+COUNTIF(猎人卡组!A:C,"# 1x ("&amp;K608&amp;") "&amp;A608)+COUNTIF(法师卡组!A:C,"# 1x ("&amp;K608&amp;") "&amp;A608)+COUNTIF(圣骑士卡组!A:C,"# 1x ("&amp;K608&amp;") "&amp;A608)+COUNTIF(牧师卡组!A:C,"# 1x ("&amp;K608&amp;") "&amp;A608)+COUNTIF(潜行者卡组!A:C,"# 1x ("&amp;K608&amp;") "&amp;A608)+COUNTIF(萨满祭司卡组!A:C,"# 1x ("&amp;K608&amp;") "&amp;A608)+COUNTIF(术士卡组!A:C,"# 1x ("&amp;K608&amp;") "&amp;A608)+COUNTIF(战士卡组!A:C,"# 1x ("&amp;K608&amp;") "&amp;A608)=0,COUNTIF(单卡排行!A:J,A608&amp;"★")=0),"",1),2)</f>
        <v/>
      </c>
      <c r="E608" s="53" t="str">
        <f>IF(收藏进度!E608="","",收藏进度!E608)</f>
        <v>冠军的试炼</v>
      </c>
      <c r="F608" s="53" t="str">
        <f>IF(收藏进度!F608="","",收藏进度!F608)</f>
        <v/>
      </c>
      <c r="G608" s="53" t="str">
        <f>IF(收藏进度!G608="","",收藏进度!G608)</f>
        <v>牧师</v>
      </c>
      <c r="H608" s="53" t="str">
        <f>IF(收藏进度!H608="","",收藏进度!H608)</f>
        <v>稀有</v>
      </c>
      <c r="I608" s="53" t="str">
        <f>IF(收藏进度!I608="","",收藏进度!I608)</f>
        <v>随从</v>
      </c>
      <c r="J608" s="53" t="str">
        <f>IF(收藏进度!J608="","",收藏进度!J608)</f>
        <v/>
      </c>
      <c r="K608" s="53">
        <f>IF(收藏进度!K608="","",收藏进度!K608)</f>
        <v>2</v>
      </c>
      <c r="L608" s="53">
        <f>IF(收藏进度!L608="","",收藏进度!L608)</f>
        <v>1</v>
      </c>
      <c r="M608" s="53">
        <f>IF(收藏进度!M608="","",收藏进度!M608)</f>
        <v>4</v>
      </c>
      <c r="N608" s="54" t="str">
        <f>IF(收藏进度!N608="","",收藏进度!N608)</f>
        <v>战吼：如果你的手牌中有龙牌，便获得+1攻击力和嘲讽。</v>
      </c>
    </row>
    <row r="609" spans="1:14" x14ac:dyDescent="0.15">
      <c r="A609" s="52" t="str">
        <f>IF(收藏进度!A609="","",收藏进度!A609)</f>
        <v>迷乱</v>
      </c>
      <c r="B609" s="52">
        <f>IF(收藏进度!B609="","",收藏进度!B609)</f>
        <v>1</v>
      </c>
      <c r="C609" s="52" t="str">
        <f t="shared" si="9"/>
        <v/>
      </c>
      <c r="D609" s="52" t="str">
        <f>IF(AND(COUNTIF(德鲁伊卡组!A:C,"# 2x ("&amp;K609&amp;") "&amp;A609)+COUNTIF(猎人卡组!A:C,"# 2x ("&amp;K609&amp;") "&amp;A609)+COUNTIF(法师卡组!A:C,"# 2x ("&amp;K609&amp;") "&amp;A609)+COUNTIF(圣骑士卡组!A:C,"# 2x ("&amp;K609&amp;") "&amp;A609)+COUNTIF(牧师卡组!A:C,"# 2x ("&amp;K609&amp;") "&amp;A609)+COUNTIF(潜行者卡组!A:C,"# 2x ("&amp;K609&amp;") "&amp;A609)+COUNTIF(萨满祭司卡组!A:C,"# 2x ("&amp;K609&amp;") "&amp;A609)+COUNTIF(术士卡组!A:C,"# 2x ("&amp;K609&amp;") "&amp;A609)+COUNTIF(战士卡组!A:C,"# 2x ("&amp;K609&amp;") "&amp;A609)=0,COUNTIF(单卡排行!A:J,A609)=0),IF(AND(COUNTIF(德鲁伊卡组!A:C,"# 1x ("&amp;K609&amp;") "&amp;A609)+COUNTIF(猎人卡组!A:C,"# 1x ("&amp;K609&amp;") "&amp;A609)+COUNTIF(法师卡组!A:C,"# 1x ("&amp;K609&amp;") "&amp;A609)+COUNTIF(圣骑士卡组!A:C,"# 1x ("&amp;K609&amp;") "&amp;A609)+COUNTIF(牧师卡组!A:C,"# 1x ("&amp;K609&amp;") "&amp;A609)+COUNTIF(潜行者卡组!A:C,"# 1x ("&amp;K609&amp;") "&amp;A609)+COUNTIF(萨满祭司卡组!A:C,"# 1x ("&amp;K609&amp;") "&amp;A609)+COUNTIF(术士卡组!A:C,"# 1x ("&amp;K609&amp;") "&amp;A609)+COUNTIF(战士卡组!A:C,"# 1x ("&amp;K609&amp;") "&amp;A609)=0,COUNTIF(单卡排行!A:J,A609&amp;"★")=0),"",1),2)</f>
        <v/>
      </c>
      <c r="E609" s="53" t="str">
        <f>IF(收藏进度!E609="","",收藏进度!E609)</f>
        <v>冠军的试炼</v>
      </c>
      <c r="F609" s="53" t="str">
        <f>IF(收藏进度!F609="","",收藏进度!F609)</f>
        <v/>
      </c>
      <c r="G609" s="53" t="str">
        <f>IF(收藏进度!G609="","",收藏进度!G609)</f>
        <v>牧师</v>
      </c>
      <c r="H609" s="53" t="str">
        <f>IF(收藏进度!H609="","",收藏进度!H609)</f>
        <v>史诗</v>
      </c>
      <c r="I609" s="53" t="str">
        <f>IF(收藏进度!I609="","",收藏进度!I609)</f>
        <v>法术</v>
      </c>
      <c r="J609" s="53" t="str">
        <f>IF(收藏进度!J609="","",收藏进度!J609)</f>
        <v/>
      </c>
      <c r="K609" s="53">
        <f>IF(收藏进度!K609="","",收藏进度!K609)</f>
        <v>2</v>
      </c>
      <c r="L609" s="53">
        <f>IF(收藏进度!L609="","",收藏进度!L609)</f>
        <v>0</v>
      </c>
      <c r="M609" s="53">
        <f>IF(收藏进度!M609="","",收藏进度!M609)</f>
        <v>0</v>
      </c>
      <c r="N609" s="54" t="str">
        <f>IF(收藏进度!N609="","",收藏进度!N609)</f>
        <v>将所有随从的攻击力和生命值
互换。</v>
      </c>
    </row>
    <row r="610" spans="1:14" x14ac:dyDescent="0.15">
      <c r="A610" s="52" t="str">
        <f>IF(收藏进度!A610="","",收藏进度!A610)</f>
        <v>暗影魔</v>
      </c>
      <c r="B610" s="52">
        <f>IF(收藏进度!B610="","",收藏进度!B610)</f>
        <v>2</v>
      </c>
      <c r="C610" s="52" t="str">
        <f t="shared" si="9"/>
        <v/>
      </c>
      <c r="D610" s="52" t="str">
        <f>IF(AND(COUNTIF(德鲁伊卡组!A:C,"# 2x ("&amp;K610&amp;") "&amp;A610)+COUNTIF(猎人卡组!A:C,"# 2x ("&amp;K610&amp;") "&amp;A610)+COUNTIF(法师卡组!A:C,"# 2x ("&amp;K610&amp;") "&amp;A610)+COUNTIF(圣骑士卡组!A:C,"# 2x ("&amp;K610&amp;") "&amp;A610)+COUNTIF(牧师卡组!A:C,"# 2x ("&amp;K610&amp;") "&amp;A610)+COUNTIF(潜行者卡组!A:C,"# 2x ("&amp;K610&amp;") "&amp;A610)+COUNTIF(萨满祭司卡组!A:C,"# 2x ("&amp;K610&amp;") "&amp;A610)+COUNTIF(术士卡组!A:C,"# 2x ("&amp;K610&amp;") "&amp;A610)+COUNTIF(战士卡组!A:C,"# 2x ("&amp;K610&amp;") "&amp;A610)=0,COUNTIF(单卡排行!A:J,A610)=0),IF(AND(COUNTIF(德鲁伊卡组!A:C,"# 1x ("&amp;K610&amp;") "&amp;A610)+COUNTIF(猎人卡组!A:C,"# 1x ("&amp;K610&amp;") "&amp;A610)+COUNTIF(法师卡组!A:C,"# 1x ("&amp;K610&amp;") "&amp;A610)+COUNTIF(圣骑士卡组!A:C,"# 1x ("&amp;K610&amp;") "&amp;A610)+COUNTIF(牧师卡组!A:C,"# 1x ("&amp;K610&amp;") "&amp;A610)+COUNTIF(潜行者卡组!A:C,"# 1x ("&amp;K610&amp;") "&amp;A610)+COUNTIF(萨满祭司卡组!A:C,"# 1x ("&amp;K610&amp;") "&amp;A610)+COUNTIF(术士卡组!A:C,"# 1x ("&amp;K610&amp;") "&amp;A610)+COUNTIF(战士卡组!A:C,"# 1x ("&amp;K610&amp;") "&amp;A610)=0,COUNTIF(单卡排行!A:J,A610&amp;"★")=0),"",1),2)</f>
        <v/>
      </c>
      <c r="E610" s="53" t="str">
        <f>IF(收藏进度!E610="","",收藏进度!E610)</f>
        <v>冠军的试炼</v>
      </c>
      <c r="F610" s="53" t="str">
        <f>IF(收藏进度!F610="","",收藏进度!F610)</f>
        <v/>
      </c>
      <c r="G610" s="53" t="str">
        <f>IF(收藏进度!G610="","",收藏进度!G610)</f>
        <v>牧师</v>
      </c>
      <c r="H610" s="53" t="str">
        <f>IF(收藏进度!H610="","",收藏进度!H610)</f>
        <v>史诗</v>
      </c>
      <c r="I610" s="53" t="str">
        <f>IF(收藏进度!I610="","",收藏进度!I610)</f>
        <v>随从</v>
      </c>
      <c r="J610" s="53" t="str">
        <f>IF(收藏进度!J610="","",收藏进度!J610)</f>
        <v/>
      </c>
      <c r="K610" s="53">
        <f>IF(收藏进度!K610="","",收藏进度!K610)</f>
        <v>3</v>
      </c>
      <c r="L610" s="53">
        <f>IF(收藏进度!L610="","",收藏进度!L610)</f>
        <v>3</v>
      </c>
      <c r="M610" s="53">
        <f>IF(收藏进度!M610="","",收藏进度!M610)</f>
        <v>3</v>
      </c>
      <c r="N610" s="54" t="str">
        <f>IF(收藏进度!N610="","",收藏进度!N610)</f>
        <v>每当你抽一张牌时，使其法力值消耗减少（1）点。</v>
      </c>
    </row>
    <row r="611" spans="1:14" x14ac:dyDescent="0.15">
      <c r="A611" s="52" t="str">
        <f>IF(收藏进度!A611="","",收藏进度!A611)</f>
        <v>神圣勇士</v>
      </c>
      <c r="B611" s="52">
        <f>IF(收藏进度!B611="","",收藏进度!B611)</f>
        <v>2</v>
      </c>
      <c r="C611" s="52" t="str">
        <f t="shared" si="9"/>
        <v/>
      </c>
      <c r="D611" s="52" t="str">
        <f>IF(AND(COUNTIF(德鲁伊卡组!A:C,"# 2x ("&amp;K611&amp;") "&amp;A611)+COUNTIF(猎人卡组!A:C,"# 2x ("&amp;K611&amp;") "&amp;A611)+COUNTIF(法师卡组!A:C,"# 2x ("&amp;K611&amp;") "&amp;A611)+COUNTIF(圣骑士卡组!A:C,"# 2x ("&amp;K611&amp;") "&amp;A611)+COUNTIF(牧师卡组!A:C,"# 2x ("&amp;K611&amp;") "&amp;A611)+COUNTIF(潜行者卡组!A:C,"# 2x ("&amp;K611&amp;") "&amp;A611)+COUNTIF(萨满祭司卡组!A:C,"# 2x ("&amp;K611&amp;") "&amp;A611)+COUNTIF(术士卡组!A:C,"# 2x ("&amp;K611&amp;") "&amp;A611)+COUNTIF(战士卡组!A:C,"# 2x ("&amp;K611&amp;") "&amp;A611)=0,COUNTIF(单卡排行!A:J,A611)=0),IF(AND(COUNTIF(德鲁伊卡组!A:C,"# 1x ("&amp;K611&amp;") "&amp;A611)+COUNTIF(猎人卡组!A:C,"# 1x ("&amp;K611&amp;") "&amp;A611)+COUNTIF(法师卡组!A:C,"# 1x ("&amp;K611&amp;") "&amp;A611)+COUNTIF(圣骑士卡组!A:C,"# 1x ("&amp;K611&amp;") "&amp;A611)+COUNTIF(牧师卡组!A:C,"# 1x ("&amp;K611&amp;") "&amp;A611)+COUNTIF(潜行者卡组!A:C,"# 1x ("&amp;K611&amp;") "&amp;A611)+COUNTIF(萨满祭司卡组!A:C,"# 1x ("&amp;K611&amp;") "&amp;A611)+COUNTIF(术士卡组!A:C,"# 1x ("&amp;K611&amp;") "&amp;A611)+COUNTIF(战士卡组!A:C,"# 1x ("&amp;K611&amp;") "&amp;A611)=0,COUNTIF(单卡排行!A:J,A611&amp;"★")=0),"",1),2)</f>
        <v/>
      </c>
      <c r="E611" s="53" t="str">
        <f>IF(收藏进度!E611="","",收藏进度!E611)</f>
        <v>冠军的试炼</v>
      </c>
      <c r="F611" s="53" t="str">
        <f>IF(收藏进度!F611="","",收藏进度!F611)</f>
        <v/>
      </c>
      <c r="G611" s="53" t="str">
        <f>IF(收藏进度!G611="","",收藏进度!G611)</f>
        <v>牧师</v>
      </c>
      <c r="H611" s="53" t="str">
        <f>IF(收藏进度!H611="","",收藏进度!H611)</f>
        <v>普通</v>
      </c>
      <c r="I611" s="53" t="str">
        <f>IF(收藏进度!I611="","",收藏进度!I611)</f>
        <v>随从</v>
      </c>
      <c r="J611" s="53" t="str">
        <f>IF(收藏进度!J611="","",收藏进度!J611)</f>
        <v/>
      </c>
      <c r="K611" s="53">
        <f>IF(收藏进度!K611="","",收藏进度!K611)</f>
        <v>4</v>
      </c>
      <c r="L611" s="53">
        <f>IF(收藏进度!L611="","",收藏进度!L611)</f>
        <v>3</v>
      </c>
      <c r="M611" s="53">
        <f>IF(收藏进度!M611="","",收藏进度!M611)</f>
        <v>5</v>
      </c>
      <c r="N611" s="54" t="str">
        <f>IF(收藏进度!N611="","",收藏进度!N611)</f>
        <v>每当一个角色获得治疗，便获得
+2攻击力。</v>
      </c>
    </row>
    <row r="612" spans="1:14" x14ac:dyDescent="0.15">
      <c r="A612" s="52" t="str">
        <f>IF(收藏进度!A612="","",收藏进度!A612)</f>
        <v>暗影子嗣</v>
      </c>
      <c r="B612" s="52">
        <f>IF(收藏进度!B612="","",收藏进度!B612)</f>
        <v>1</v>
      </c>
      <c r="C612" s="52" t="str">
        <f t="shared" si="9"/>
        <v/>
      </c>
      <c r="D612" s="52" t="str">
        <f>IF(AND(COUNTIF(德鲁伊卡组!A:C,"# 2x ("&amp;K612&amp;") "&amp;A612)+COUNTIF(猎人卡组!A:C,"# 2x ("&amp;K612&amp;") "&amp;A612)+COUNTIF(法师卡组!A:C,"# 2x ("&amp;K612&amp;") "&amp;A612)+COUNTIF(圣骑士卡组!A:C,"# 2x ("&amp;K612&amp;") "&amp;A612)+COUNTIF(牧师卡组!A:C,"# 2x ("&amp;K612&amp;") "&amp;A612)+COUNTIF(潜行者卡组!A:C,"# 2x ("&amp;K612&amp;") "&amp;A612)+COUNTIF(萨满祭司卡组!A:C,"# 2x ("&amp;K612&amp;") "&amp;A612)+COUNTIF(术士卡组!A:C,"# 2x ("&amp;K612&amp;") "&amp;A612)+COUNTIF(战士卡组!A:C,"# 2x ("&amp;K612&amp;") "&amp;A612)=0,COUNTIF(单卡排行!A:J,A612)=0),IF(AND(COUNTIF(德鲁伊卡组!A:C,"# 1x ("&amp;K612&amp;") "&amp;A612)+COUNTIF(猎人卡组!A:C,"# 1x ("&amp;K612&amp;") "&amp;A612)+COUNTIF(法师卡组!A:C,"# 1x ("&amp;K612&amp;") "&amp;A612)+COUNTIF(圣骑士卡组!A:C,"# 1x ("&amp;K612&amp;") "&amp;A612)+COUNTIF(牧师卡组!A:C,"# 1x ("&amp;K612&amp;") "&amp;A612)+COUNTIF(潜行者卡组!A:C,"# 1x ("&amp;K612&amp;") "&amp;A612)+COUNTIF(萨满祭司卡组!A:C,"# 1x ("&amp;K612&amp;") "&amp;A612)+COUNTIF(术士卡组!A:C,"# 1x ("&amp;K612&amp;") "&amp;A612)+COUNTIF(战士卡组!A:C,"# 1x ("&amp;K612&amp;") "&amp;A612)=0,COUNTIF(单卡排行!A:J,A612&amp;"★")=0),"",1),2)</f>
        <v/>
      </c>
      <c r="E612" s="53" t="str">
        <f>IF(收藏进度!E612="","",收藏进度!E612)</f>
        <v>冠军的试炼</v>
      </c>
      <c r="F612" s="53" t="str">
        <f>IF(收藏进度!F612="","",收藏进度!F612)</f>
        <v/>
      </c>
      <c r="G612" s="53" t="str">
        <f>IF(收藏进度!G612="","",收藏进度!G612)</f>
        <v>牧师</v>
      </c>
      <c r="H612" s="53" t="str">
        <f>IF(收藏进度!H612="","",收藏进度!H612)</f>
        <v>稀有</v>
      </c>
      <c r="I612" s="53" t="str">
        <f>IF(收藏进度!I612="","",收藏进度!I612)</f>
        <v>随从</v>
      </c>
      <c r="J612" s="53" t="str">
        <f>IF(收藏进度!J612="","",收藏进度!J612)</f>
        <v/>
      </c>
      <c r="K612" s="53">
        <f>IF(收藏进度!K612="","",收藏进度!K612)</f>
        <v>4</v>
      </c>
      <c r="L612" s="53">
        <f>IF(收藏进度!L612="","",收藏进度!L612)</f>
        <v>5</v>
      </c>
      <c r="M612" s="53">
        <f>IF(收藏进度!M612="","",收藏进度!M612)</f>
        <v>4</v>
      </c>
      <c r="N612" s="54" t="str">
        <f>IF(收藏进度!N612="","",收藏进度!N612)</f>
        <v>激励：对每个英雄造成4点伤害。</v>
      </c>
    </row>
    <row r="613" spans="1:14" x14ac:dyDescent="0.15">
      <c r="A613" s="52" t="str">
        <f>IF(收藏进度!A613="","",收藏进度!A613)</f>
        <v>银色神官帕尔崔丝</v>
      </c>
      <c r="B613" s="52">
        <f>IF(收藏进度!B613="","",收藏进度!B613)</f>
        <v>0</v>
      </c>
      <c r="C613" s="52" t="str">
        <f t="shared" si="9"/>
        <v/>
      </c>
      <c r="D613" s="52" t="str">
        <f>IF(AND(COUNTIF(德鲁伊卡组!A:C,"# 2x ("&amp;K613&amp;") "&amp;A613)+COUNTIF(猎人卡组!A:C,"# 2x ("&amp;K613&amp;") "&amp;A613)+COUNTIF(法师卡组!A:C,"# 2x ("&amp;K613&amp;") "&amp;A613)+COUNTIF(圣骑士卡组!A:C,"# 2x ("&amp;K613&amp;") "&amp;A613)+COUNTIF(牧师卡组!A:C,"# 2x ("&amp;K613&amp;") "&amp;A613)+COUNTIF(潜行者卡组!A:C,"# 2x ("&amp;K613&amp;") "&amp;A613)+COUNTIF(萨满祭司卡组!A:C,"# 2x ("&amp;K613&amp;") "&amp;A613)+COUNTIF(术士卡组!A:C,"# 2x ("&amp;K613&amp;") "&amp;A613)+COUNTIF(战士卡组!A:C,"# 2x ("&amp;K613&amp;") "&amp;A613)=0,COUNTIF(单卡排行!A:J,A613)=0),IF(AND(COUNTIF(德鲁伊卡组!A:C,"# 1x ("&amp;K613&amp;") "&amp;A613)+COUNTIF(猎人卡组!A:C,"# 1x ("&amp;K613&amp;") "&amp;A613)+COUNTIF(法师卡组!A:C,"# 1x ("&amp;K613&amp;") "&amp;A613)+COUNTIF(圣骑士卡组!A:C,"# 1x ("&amp;K613&amp;") "&amp;A613)+COUNTIF(牧师卡组!A:C,"# 1x ("&amp;K613&amp;") "&amp;A613)+COUNTIF(潜行者卡组!A:C,"# 1x ("&amp;K613&amp;") "&amp;A613)+COUNTIF(萨满祭司卡组!A:C,"# 1x ("&amp;K613&amp;") "&amp;A613)+COUNTIF(术士卡组!A:C,"# 1x ("&amp;K613&amp;") "&amp;A613)+COUNTIF(战士卡组!A:C,"# 1x ("&amp;K613&amp;") "&amp;A613)=0,COUNTIF(单卡排行!A:J,A613&amp;"★")=0),"",1),2)</f>
        <v/>
      </c>
      <c r="E613" s="53" t="str">
        <f>IF(收藏进度!E613="","",收藏进度!E613)</f>
        <v>冠军的试炼</v>
      </c>
      <c r="F613" s="53" t="str">
        <f>IF(收藏进度!F613="","",收藏进度!F613)</f>
        <v/>
      </c>
      <c r="G613" s="53" t="str">
        <f>IF(收藏进度!G613="","",收藏进度!G613)</f>
        <v>牧师</v>
      </c>
      <c r="H613" s="53" t="str">
        <f>IF(收藏进度!H613="","",收藏进度!H613)</f>
        <v>传说</v>
      </c>
      <c r="I613" s="53" t="str">
        <f>IF(收藏进度!I613="","",收藏进度!I613)</f>
        <v>随从</v>
      </c>
      <c r="J613" s="53" t="str">
        <f>IF(收藏进度!J613="","",收藏进度!J613)</f>
        <v/>
      </c>
      <c r="K613" s="53">
        <f>IF(收藏进度!K613="","",收藏进度!K613)</f>
        <v>7</v>
      </c>
      <c r="L613" s="53">
        <f>IF(收藏进度!L613="","",收藏进度!L613)</f>
        <v>5</v>
      </c>
      <c r="M613" s="53">
        <f>IF(收藏进度!M613="","",收藏进度!M613)</f>
        <v>4</v>
      </c>
      <c r="N613" s="54" t="str">
        <f>IF(收藏进度!N613="","",收藏进度!N613)</f>
        <v>激励：随机召唤一个传说随从。</v>
      </c>
    </row>
    <row r="614" spans="1:14" x14ac:dyDescent="0.15">
      <c r="A614" s="52" t="str">
        <f>IF(收藏进度!A614="","",收藏进度!A614)</f>
        <v>锈水海盗</v>
      </c>
      <c r="B614" s="52">
        <f>IF(收藏进度!B614="","",收藏进度!B614)</f>
        <v>2</v>
      </c>
      <c r="C614" s="52" t="str">
        <f t="shared" si="9"/>
        <v/>
      </c>
      <c r="D614" s="52">
        <f>IF(AND(COUNTIF(德鲁伊卡组!A:C,"# 2x ("&amp;K614&amp;") "&amp;A614)+COUNTIF(猎人卡组!A:C,"# 2x ("&amp;K614&amp;") "&amp;A614)+COUNTIF(法师卡组!A:C,"# 2x ("&amp;K614&amp;") "&amp;A614)+COUNTIF(圣骑士卡组!A:C,"# 2x ("&amp;K614&amp;") "&amp;A614)+COUNTIF(牧师卡组!A:C,"# 2x ("&amp;K614&amp;") "&amp;A614)+COUNTIF(潜行者卡组!A:C,"# 2x ("&amp;K614&amp;") "&amp;A614)+COUNTIF(萨满祭司卡组!A:C,"# 2x ("&amp;K614&amp;") "&amp;A614)+COUNTIF(术士卡组!A:C,"# 2x ("&amp;K614&amp;") "&amp;A614)+COUNTIF(战士卡组!A:C,"# 2x ("&amp;K614&amp;") "&amp;A614)=0,COUNTIF(单卡排行!A:J,A614)=0),IF(AND(COUNTIF(德鲁伊卡组!A:C,"# 1x ("&amp;K614&amp;") "&amp;A614)+COUNTIF(猎人卡组!A:C,"# 1x ("&amp;K614&amp;") "&amp;A614)+COUNTIF(法师卡组!A:C,"# 1x ("&amp;K614&amp;") "&amp;A614)+COUNTIF(圣骑士卡组!A:C,"# 1x ("&amp;K614&amp;") "&amp;A614)+COUNTIF(牧师卡组!A:C,"# 1x ("&amp;K614&amp;") "&amp;A614)+COUNTIF(潜行者卡组!A:C,"# 1x ("&amp;K614&amp;") "&amp;A614)+COUNTIF(萨满祭司卡组!A:C,"# 1x ("&amp;K614&amp;") "&amp;A614)+COUNTIF(术士卡组!A:C,"# 1x ("&amp;K614&amp;") "&amp;A614)+COUNTIF(战士卡组!A:C,"# 1x ("&amp;K614&amp;") "&amp;A614)=0,COUNTIF(单卡排行!A:J,A614&amp;"★")=0),"",1),2)</f>
        <v>2</v>
      </c>
      <c r="E614" s="53" t="str">
        <f>IF(收藏进度!E614="","",收藏进度!E614)</f>
        <v>冠军的试炼</v>
      </c>
      <c r="F614" s="53" t="str">
        <f>IF(收藏进度!F614="","",收藏进度!F614)</f>
        <v/>
      </c>
      <c r="G614" s="53" t="str">
        <f>IF(收藏进度!G614="","",收藏进度!G614)</f>
        <v>潜行者</v>
      </c>
      <c r="H614" s="53" t="str">
        <f>IF(收藏进度!H614="","",收藏进度!H614)</f>
        <v>普通</v>
      </c>
      <c r="I614" s="53" t="str">
        <f>IF(收藏进度!I614="","",收藏进度!I614)</f>
        <v>随从</v>
      </c>
      <c r="J614" s="53" t="str">
        <f>IF(收藏进度!J614="","",收藏进度!J614)</f>
        <v>海盗</v>
      </c>
      <c r="K614" s="53">
        <f>IF(收藏进度!K614="","",收藏进度!K614)</f>
        <v>1</v>
      </c>
      <c r="L614" s="53">
        <f>IF(收藏进度!L614="","",收藏进度!L614)</f>
        <v>2</v>
      </c>
      <c r="M614" s="53">
        <f>IF(收藏进度!M614="","",收藏进度!M614)</f>
        <v>1</v>
      </c>
      <c r="N614" s="54" t="str">
        <f>IF(收藏进度!N614="","",收藏进度!N614)</f>
        <v>每当你装备一把武器，使武器获得+1攻击力。</v>
      </c>
    </row>
    <row r="615" spans="1:14" x14ac:dyDescent="0.15">
      <c r="A615" s="52" t="str">
        <f>IF(收藏进度!A615="","",收藏进度!A615)</f>
        <v>幽暗城勇士</v>
      </c>
      <c r="B615" s="52">
        <f>IF(收藏进度!B615="","",收藏进度!B615)</f>
        <v>2</v>
      </c>
      <c r="C615" s="52" t="str">
        <f t="shared" si="9"/>
        <v/>
      </c>
      <c r="D615" s="52" t="str">
        <f>IF(AND(COUNTIF(德鲁伊卡组!A:C,"# 2x ("&amp;K615&amp;") "&amp;A615)+COUNTIF(猎人卡组!A:C,"# 2x ("&amp;K615&amp;") "&amp;A615)+COUNTIF(法师卡组!A:C,"# 2x ("&amp;K615&amp;") "&amp;A615)+COUNTIF(圣骑士卡组!A:C,"# 2x ("&amp;K615&amp;") "&amp;A615)+COUNTIF(牧师卡组!A:C,"# 2x ("&amp;K615&amp;") "&amp;A615)+COUNTIF(潜行者卡组!A:C,"# 2x ("&amp;K615&amp;") "&amp;A615)+COUNTIF(萨满祭司卡组!A:C,"# 2x ("&amp;K615&amp;") "&amp;A615)+COUNTIF(术士卡组!A:C,"# 2x ("&amp;K615&amp;") "&amp;A615)+COUNTIF(战士卡组!A:C,"# 2x ("&amp;K615&amp;") "&amp;A615)=0,COUNTIF(单卡排行!A:J,A615)=0),IF(AND(COUNTIF(德鲁伊卡组!A:C,"# 1x ("&amp;K615&amp;") "&amp;A615)+COUNTIF(猎人卡组!A:C,"# 1x ("&amp;K615&amp;") "&amp;A615)+COUNTIF(法师卡组!A:C,"# 1x ("&amp;K615&amp;") "&amp;A615)+COUNTIF(圣骑士卡组!A:C,"# 1x ("&amp;K615&amp;") "&amp;A615)+COUNTIF(牧师卡组!A:C,"# 1x ("&amp;K615&amp;") "&amp;A615)+COUNTIF(潜行者卡组!A:C,"# 1x ("&amp;K615&amp;") "&amp;A615)+COUNTIF(萨满祭司卡组!A:C,"# 1x ("&amp;K615&amp;") "&amp;A615)+COUNTIF(术士卡组!A:C,"# 1x ("&amp;K615&amp;") "&amp;A615)+COUNTIF(战士卡组!A:C,"# 1x ("&amp;K615&amp;") "&amp;A615)=0,COUNTIF(单卡排行!A:J,A615&amp;"★")=0),"",1),2)</f>
        <v/>
      </c>
      <c r="E615" s="53" t="str">
        <f>IF(收藏进度!E615="","",收藏进度!E615)</f>
        <v>冠军的试炼</v>
      </c>
      <c r="F615" s="53" t="str">
        <f>IF(收藏进度!F615="","",收藏进度!F615)</f>
        <v/>
      </c>
      <c r="G615" s="53" t="str">
        <f>IF(收藏进度!G615="","",收藏进度!G615)</f>
        <v>潜行者</v>
      </c>
      <c r="H615" s="53" t="str">
        <f>IF(收藏进度!H615="","",收藏进度!H615)</f>
        <v>普通</v>
      </c>
      <c r="I615" s="53" t="str">
        <f>IF(收藏进度!I615="","",收藏进度!I615)</f>
        <v>随从</v>
      </c>
      <c r="J615" s="53" t="str">
        <f>IF(收藏进度!J615="","",收藏进度!J615)</f>
        <v/>
      </c>
      <c r="K615" s="53">
        <f>IF(收藏进度!K615="","",收藏进度!K615)</f>
        <v>2</v>
      </c>
      <c r="L615" s="53">
        <f>IF(收藏进度!L615="","",收藏进度!L615)</f>
        <v>3</v>
      </c>
      <c r="M615" s="53">
        <f>IF(收藏进度!M615="","",收藏进度!M615)</f>
        <v>2</v>
      </c>
      <c r="N615" s="54" t="str">
        <f>IF(收藏进度!N615="","",收藏进度!N615)</f>
        <v>连击：造成1点伤害。</v>
      </c>
    </row>
    <row r="616" spans="1:14" x14ac:dyDescent="0.15">
      <c r="A616" s="52" t="str">
        <f>IF(收藏进度!A616="","",收藏进度!A616)</f>
        <v>窃贼</v>
      </c>
      <c r="B616" s="52">
        <f>IF(收藏进度!B616="","",收藏进度!B616)</f>
        <v>2</v>
      </c>
      <c r="C616" s="52" t="str">
        <f t="shared" si="9"/>
        <v/>
      </c>
      <c r="D616" s="52" t="str">
        <f>IF(AND(COUNTIF(德鲁伊卡组!A:C,"# 2x ("&amp;K616&amp;") "&amp;A616)+COUNTIF(猎人卡组!A:C,"# 2x ("&amp;K616&amp;") "&amp;A616)+COUNTIF(法师卡组!A:C,"# 2x ("&amp;K616&amp;") "&amp;A616)+COUNTIF(圣骑士卡组!A:C,"# 2x ("&amp;K616&amp;") "&amp;A616)+COUNTIF(牧师卡组!A:C,"# 2x ("&amp;K616&amp;") "&amp;A616)+COUNTIF(潜行者卡组!A:C,"# 2x ("&amp;K616&amp;") "&amp;A616)+COUNTIF(萨满祭司卡组!A:C,"# 2x ("&amp;K616&amp;") "&amp;A616)+COUNTIF(术士卡组!A:C,"# 2x ("&amp;K616&amp;") "&amp;A616)+COUNTIF(战士卡组!A:C,"# 2x ("&amp;K616&amp;") "&amp;A616)=0,COUNTIF(单卡排行!A:J,A616)=0),IF(AND(COUNTIF(德鲁伊卡组!A:C,"# 1x ("&amp;K616&amp;") "&amp;A616)+COUNTIF(猎人卡组!A:C,"# 1x ("&amp;K616&amp;") "&amp;A616)+COUNTIF(法师卡组!A:C,"# 1x ("&amp;K616&amp;") "&amp;A616)+COUNTIF(圣骑士卡组!A:C,"# 1x ("&amp;K616&amp;") "&amp;A616)+COUNTIF(牧师卡组!A:C,"# 1x ("&amp;K616&amp;") "&amp;A616)+COUNTIF(潜行者卡组!A:C,"# 1x ("&amp;K616&amp;") "&amp;A616)+COUNTIF(萨满祭司卡组!A:C,"# 1x ("&amp;K616&amp;") "&amp;A616)+COUNTIF(术士卡组!A:C,"# 1x ("&amp;K616&amp;") "&amp;A616)+COUNTIF(战士卡组!A:C,"# 1x ("&amp;K616&amp;") "&amp;A616)=0,COUNTIF(单卡排行!A:J,A616&amp;"★")=0),"",1),2)</f>
        <v/>
      </c>
      <c r="E616" s="53" t="str">
        <f>IF(收藏进度!E616="","",收藏进度!E616)</f>
        <v>冠军的试炼</v>
      </c>
      <c r="F616" s="53" t="str">
        <f>IF(收藏进度!F616="","",收藏进度!F616)</f>
        <v/>
      </c>
      <c r="G616" s="53" t="str">
        <f>IF(收藏进度!G616="","",收藏进度!G616)</f>
        <v>潜行者</v>
      </c>
      <c r="H616" s="53" t="str">
        <f>IF(收藏进度!H616="","",收藏进度!H616)</f>
        <v>稀有</v>
      </c>
      <c r="I616" s="53" t="str">
        <f>IF(收藏进度!I616="","",收藏进度!I616)</f>
        <v>随从</v>
      </c>
      <c r="J616" s="53" t="str">
        <f>IF(收藏进度!J616="","",收藏进度!J616)</f>
        <v/>
      </c>
      <c r="K616" s="53">
        <f>IF(收藏进度!K616="","",收藏进度!K616)</f>
        <v>2</v>
      </c>
      <c r="L616" s="53">
        <f>IF(收藏进度!L616="","",收藏进度!L616)</f>
        <v>2</v>
      </c>
      <c r="M616" s="53">
        <f>IF(收藏进度!M616="","",收藏进度!M616)</f>
        <v>2</v>
      </c>
      <c r="N616" s="54" t="str">
        <f>IF(收藏进度!N616="","",收藏进度!N616)</f>
        <v>每当该随从攻击一方英雄，会将幸运币置入你的手牌。</v>
      </c>
    </row>
    <row r="617" spans="1:14" x14ac:dyDescent="0.15">
      <c r="A617" s="52" t="str">
        <f>IF(收藏进度!A617="","",收藏进度!A617)</f>
        <v>剽窃</v>
      </c>
      <c r="B617" s="52">
        <f>IF(收藏进度!B617="","",收藏进度!B617)</f>
        <v>2</v>
      </c>
      <c r="C617" s="52" t="str">
        <f t="shared" si="9"/>
        <v/>
      </c>
      <c r="D617" s="52" t="str">
        <f>IF(AND(COUNTIF(德鲁伊卡组!A:C,"# 2x ("&amp;K617&amp;") "&amp;A617)+COUNTIF(猎人卡组!A:C,"# 2x ("&amp;K617&amp;") "&amp;A617)+COUNTIF(法师卡组!A:C,"# 2x ("&amp;K617&amp;") "&amp;A617)+COUNTIF(圣骑士卡组!A:C,"# 2x ("&amp;K617&amp;") "&amp;A617)+COUNTIF(牧师卡组!A:C,"# 2x ("&amp;K617&amp;") "&amp;A617)+COUNTIF(潜行者卡组!A:C,"# 2x ("&amp;K617&amp;") "&amp;A617)+COUNTIF(萨满祭司卡组!A:C,"# 2x ("&amp;K617&amp;") "&amp;A617)+COUNTIF(术士卡组!A:C,"# 2x ("&amp;K617&amp;") "&amp;A617)+COUNTIF(战士卡组!A:C,"# 2x ("&amp;K617&amp;") "&amp;A617)=0,COUNTIF(单卡排行!A:J,A617)=0),IF(AND(COUNTIF(德鲁伊卡组!A:C,"# 1x ("&amp;K617&amp;") "&amp;A617)+COUNTIF(猎人卡组!A:C,"# 1x ("&amp;K617&amp;") "&amp;A617)+COUNTIF(法师卡组!A:C,"# 1x ("&amp;K617&amp;") "&amp;A617)+COUNTIF(圣骑士卡组!A:C,"# 1x ("&amp;K617&amp;") "&amp;A617)+COUNTIF(牧师卡组!A:C,"# 1x ("&amp;K617&amp;") "&amp;A617)+COUNTIF(潜行者卡组!A:C,"# 1x ("&amp;K617&amp;") "&amp;A617)+COUNTIF(萨满祭司卡组!A:C,"# 1x ("&amp;K617&amp;") "&amp;A617)+COUNTIF(术士卡组!A:C,"# 1x ("&amp;K617&amp;") "&amp;A617)+COUNTIF(战士卡组!A:C,"# 1x ("&amp;K617&amp;") "&amp;A617)=0,COUNTIF(单卡排行!A:J,A617&amp;"★")=0),"",1),2)</f>
        <v/>
      </c>
      <c r="E617" s="53" t="str">
        <f>IF(收藏进度!E617="","",收藏进度!E617)</f>
        <v>冠军的试炼</v>
      </c>
      <c r="F617" s="53" t="str">
        <f>IF(收藏进度!F617="","",收藏进度!F617)</f>
        <v/>
      </c>
      <c r="G617" s="53" t="str">
        <f>IF(收藏进度!G617="","",收藏进度!G617)</f>
        <v>潜行者</v>
      </c>
      <c r="H617" s="53" t="str">
        <f>IF(收藏进度!H617="","",收藏进度!H617)</f>
        <v>稀有</v>
      </c>
      <c r="I617" s="53" t="str">
        <f>IF(收藏进度!I617="","",收藏进度!I617)</f>
        <v>法术</v>
      </c>
      <c r="J617" s="53" t="str">
        <f>IF(收藏进度!J617="","",收藏进度!J617)</f>
        <v/>
      </c>
      <c r="K617" s="53">
        <f>IF(收藏进度!K617="","",收藏进度!K617)</f>
        <v>3</v>
      </c>
      <c r="L617" s="53">
        <f>IF(收藏进度!L617="","",收藏进度!L617)</f>
        <v>0</v>
      </c>
      <c r="M617" s="53">
        <f>IF(收藏进度!M617="","",收藏进度!M617)</f>
        <v>0</v>
      </c>
      <c r="N617" s="54" t="str">
        <f>IF(收藏进度!N617="","",收藏进度!N617)</f>
        <v>随机将两张（你对手职业的）职业牌置入你的手牌。</v>
      </c>
    </row>
    <row r="618" spans="1:14" x14ac:dyDescent="0.15">
      <c r="A618" s="52" t="str">
        <f>IF(收藏进度!A618="","",收藏进度!A618)</f>
        <v>走私商贩</v>
      </c>
      <c r="B618" s="52">
        <f>IF(收藏进度!B618="","",收藏进度!B618)</f>
        <v>2</v>
      </c>
      <c r="C618" s="52" t="str">
        <f t="shared" si="9"/>
        <v/>
      </c>
      <c r="D618" s="52" t="str">
        <f>IF(AND(COUNTIF(德鲁伊卡组!A:C,"# 2x ("&amp;K618&amp;") "&amp;A618)+COUNTIF(猎人卡组!A:C,"# 2x ("&amp;K618&amp;") "&amp;A618)+COUNTIF(法师卡组!A:C,"# 2x ("&amp;K618&amp;") "&amp;A618)+COUNTIF(圣骑士卡组!A:C,"# 2x ("&amp;K618&amp;") "&amp;A618)+COUNTIF(牧师卡组!A:C,"# 2x ("&amp;K618&amp;") "&amp;A618)+COUNTIF(潜行者卡组!A:C,"# 2x ("&amp;K618&amp;") "&amp;A618)+COUNTIF(萨满祭司卡组!A:C,"# 2x ("&amp;K618&amp;") "&amp;A618)+COUNTIF(术士卡组!A:C,"# 2x ("&amp;K618&amp;") "&amp;A618)+COUNTIF(战士卡组!A:C,"# 2x ("&amp;K618&amp;") "&amp;A618)=0,COUNTIF(单卡排行!A:J,A618)=0),IF(AND(COUNTIF(德鲁伊卡组!A:C,"# 1x ("&amp;K618&amp;") "&amp;A618)+COUNTIF(猎人卡组!A:C,"# 1x ("&amp;K618&amp;") "&amp;A618)+COUNTIF(法师卡组!A:C,"# 1x ("&amp;K618&amp;") "&amp;A618)+COUNTIF(圣骑士卡组!A:C,"# 1x ("&amp;K618&amp;") "&amp;A618)+COUNTIF(牧师卡组!A:C,"# 1x ("&amp;K618&amp;") "&amp;A618)+COUNTIF(潜行者卡组!A:C,"# 1x ("&amp;K618&amp;") "&amp;A618)+COUNTIF(萨满祭司卡组!A:C,"# 1x ("&amp;K618&amp;") "&amp;A618)+COUNTIF(术士卡组!A:C,"# 1x ("&amp;K618&amp;") "&amp;A618)+COUNTIF(战士卡组!A:C,"# 1x ("&amp;K618&amp;") "&amp;A618)=0,COUNTIF(单卡排行!A:J,A618&amp;"★")=0),"",1),2)</f>
        <v/>
      </c>
      <c r="E618" s="53" t="str">
        <f>IF(收藏进度!E618="","",收藏进度!E618)</f>
        <v>冠军的试炼</v>
      </c>
      <c r="F618" s="53" t="str">
        <f>IF(收藏进度!F618="","",收藏进度!F618)</f>
        <v/>
      </c>
      <c r="G618" s="53" t="str">
        <f>IF(收藏进度!G618="","",收藏进度!G618)</f>
        <v>潜行者</v>
      </c>
      <c r="H618" s="53" t="str">
        <f>IF(收藏进度!H618="","",收藏进度!H618)</f>
        <v>稀有</v>
      </c>
      <c r="I618" s="53" t="str">
        <f>IF(收藏进度!I618="","",收藏进度!I618)</f>
        <v>随从</v>
      </c>
      <c r="J618" s="53" t="str">
        <f>IF(收藏进度!J618="","",收藏进度!J618)</f>
        <v/>
      </c>
      <c r="K618" s="53">
        <f>IF(收藏进度!K618="","",收藏进度!K618)</f>
        <v>3</v>
      </c>
      <c r="L618" s="53">
        <f>IF(收藏进度!L618="","",收藏进度!L618)</f>
        <v>4</v>
      </c>
      <c r="M618" s="53">
        <f>IF(收藏进度!M618="","",收藏进度!M618)</f>
        <v>3</v>
      </c>
      <c r="N618" s="54" t="str">
        <f>IF(收藏进度!N618="","",收藏进度!N618)</f>
        <v>战吼：如果你控制任何海盗，便获得+1/+1。</v>
      </c>
    </row>
    <row r="619" spans="1:14" x14ac:dyDescent="0.15">
      <c r="A619" s="52" t="str">
        <f>IF(收藏进度!A619="","",收藏进度!A619)</f>
        <v>危机四伏</v>
      </c>
      <c r="B619" s="52">
        <f>IF(收藏进度!B619="","",收藏进度!B619)</f>
        <v>2</v>
      </c>
      <c r="C619" s="52" t="str">
        <f t="shared" si="9"/>
        <v/>
      </c>
      <c r="D619" s="52" t="str">
        <f>IF(AND(COUNTIF(德鲁伊卡组!A:C,"# 2x ("&amp;K619&amp;") "&amp;A619)+COUNTIF(猎人卡组!A:C,"# 2x ("&amp;K619&amp;") "&amp;A619)+COUNTIF(法师卡组!A:C,"# 2x ("&amp;K619&amp;") "&amp;A619)+COUNTIF(圣骑士卡组!A:C,"# 2x ("&amp;K619&amp;") "&amp;A619)+COUNTIF(牧师卡组!A:C,"# 2x ("&amp;K619&amp;") "&amp;A619)+COUNTIF(潜行者卡组!A:C,"# 2x ("&amp;K619&amp;") "&amp;A619)+COUNTIF(萨满祭司卡组!A:C,"# 2x ("&amp;K619&amp;") "&amp;A619)+COUNTIF(术士卡组!A:C,"# 2x ("&amp;K619&amp;") "&amp;A619)+COUNTIF(战士卡组!A:C,"# 2x ("&amp;K619&amp;") "&amp;A619)=0,COUNTIF(单卡排行!A:J,A619)=0),IF(AND(COUNTIF(德鲁伊卡组!A:C,"# 1x ("&amp;K619&amp;") "&amp;A619)+COUNTIF(猎人卡组!A:C,"# 1x ("&amp;K619&amp;") "&amp;A619)+COUNTIF(法师卡组!A:C,"# 1x ("&amp;K619&amp;") "&amp;A619)+COUNTIF(圣骑士卡组!A:C,"# 1x ("&amp;K619&amp;") "&amp;A619)+COUNTIF(牧师卡组!A:C,"# 1x ("&amp;K619&amp;") "&amp;A619)+COUNTIF(潜行者卡组!A:C,"# 1x ("&amp;K619&amp;") "&amp;A619)+COUNTIF(萨满祭司卡组!A:C,"# 1x ("&amp;K619&amp;") "&amp;A619)+COUNTIF(术士卡组!A:C,"# 1x ("&amp;K619&amp;") "&amp;A619)+COUNTIF(战士卡组!A:C,"# 1x ("&amp;K619&amp;") "&amp;A619)=0,COUNTIF(单卡排行!A:J,A619&amp;"★")=0),"",1),2)</f>
        <v/>
      </c>
      <c r="E619" s="53" t="str">
        <f>IF(收藏进度!E619="","",收藏进度!E619)</f>
        <v>冠军的试炼</v>
      </c>
      <c r="F619" s="53" t="str">
        <f>IF(收藏进度!F619="","",收藏进度!F619)</f>
        <v/>
      </c>
      <c r="G619" s="53" t="str">
        <f>IF(收藏进度!G619="","",收藏进度!G619)</f>
        <v>潜行者</v>
      </c>
      <c r="H619" s="53" t="str">
        <f>IF(收藏进度!H619="","",收藏进度!H619)</f>
        <v>史诗</v>
      </c>
      <c r="I619" s="53" t="str">
        <f>IF(收藏进度!I619="","",收藏进度!I619)</f>
        <v>法术</v>
      </c>
      <c r="J619" s="53" t="str">
        <f>IF(收藏进度!J619="","",收藏进度!J619)</f>
        <v/>
      </c>
      <c r="K619" s="53">
        <f>IF(收藏进度!K619="","",收藏进度!K619)</f>
        <v>3</v>
      </c>
      <c r="L619" s="53">
        <f>IF(收藏进度!L619="","",收藏进度!L619)</f>
        <v>0</v>
      </c>
      <c r="M619" s="53">
        <f>IF(收藏进度!M619="","",收藏进度!M619)</f>
        <v>0</v>
      </c>
      <c r="N619" s="54" t="str">
        <f>IF(收藏进度!N619="","",收藏进度!N619)</f>
        <v>将三张伏击牌洗入你的对手的牌库。当你的对手抽到该牌，便为你召唤一个4/4的蛛魔。</v>
      </c>
    </row>
    <row r="620" spans="1:14" x14ac:dyDescent="0.15">
      <c r="A620" s="52" t="str">
        <f>IF(收藏进度!A620="","",收藏进度!A620)</f>
        <v>淬毒利刃</v>
      </c>
      <c r="B620" s="52">
        <f>IF(收藏进度!B620="","",收藏进度!B620)</f>
        <v>1</v>
      </c>
      <c r="C620" s="52" t="str">
        <f t="shared" si="9"/>
        <v/>
      </c>
      <c r="D620" s="52" t="str">
        <f>IF(AND(COUNTIF(德鲁伊卡组!A:C,"# 2x ("&amp;K620&amp;") "&amp;A620)+COUNTIF(猎人卡组!A:C,"# 2x ("&amp;K620&amp;") "&amp;A620)+COUNTIF(法师卡组!A:C,"# 2x ("&amp;K620&amp;") "&amp;A620)+COUNTIF(圣骑士卡组!A:C,"# 2x ("&amp;K620&amp;") "&amp;A620)+COUNTIF(牧师卡组!A:C,"# 2x ("&amp;K620&amp;") "&amp;A620)+COUNTIF(潜行者卡组!A:C,"# 2x ("&amp;K620&amp;") "&amp;A620)+COUNTIF(萨满祭司卡组!A:C,"# 2x ("&amp;K620&amp;") "&amp;A620)+COUNTIF(术士卡组!A:C,"# 2x ("&amp;K620&amp;") "&amp;A620)+COUNTIF(战士卡组!A:C,"# 2x ("&amp;K620&amp;") "&amp;A620)=0,COUNTIF(单卡排行!A:J,A620)=0),IF(AND(COUNTIF(德鲁伊卡组!A:C,"# 1x ("&amp;K620&amp;") "&amp;A620)+COUNTIF(猎人卡组!A:C,"# 1x ("&amp;K620&amp;") "&amp;A620)+COUNTIF(法师卡组!A:C,"# 1x ("&amp;K620&amp;") "&amp;A620)+COUNTIF(圣骑士卡组!A:C,"# 1x ("&amp;K620&amp;") "&amp;A620)+COUNTIF(牧师卡组!A:C,"# 1x ("&amp;K620&amp;") "&amp;A620)+COUNTIF(潜行者卡组!A:C,"# 1x ("&amp;K620&amp;") "&amp;A620)+COUNTIF(萨满祭司卡组!A:C,"# 1x ("&amp;K620&amp;") "&amp;A620)+COUNTIF(术士卡组!A:C,"# 1x ("&amp;K620&amp;") "&amp;A620)+COUNTIF(战士卡组!A:C,"# 1x ("&amp;K620&amp;") "&amp;A620)=0,COUNTIF(单卡排行!A:J,A620&amp;"★")=0),"",1),2)</f>
        <v/>
      </c>
      <c r="E620" s="53" t="str">
        <f>IF(收藏进度!E620="","",收藏进度!E620)</f>
        <v>冠军的试炼</v>
      </c>
      <c r="F620" s="53" t="str">
        <f>IF(收藏进度!F620="","",收藏进度!F620)</f>
        <v/>
      </c>
      <c r="G620" s="53" t="str">
        <f>IF(收藏进度!G620="","",收藏进度!G620)</f>
        <v>潜行者</v>
      </c>
      <c r="H620" s="53" t="str">
        <f>IF(收藏进度!H620="","",收藏进度!H620)</f>
        <v>史诗</v>
      </c>
      <c r="I620" s="53" t="str">
        <f>IF(收藏进度!I620="","",收藏进度!I620)</f>
        <v>武器</v>
      </c>
      <c r="J620" s="53" t="str">
        <f>IF(收藏进度!J620="","",收藏进度!J620)</f>
        <v/>
      </c>
      <c r="K620" s="53">
        <f>IF(收藏进度!K620="","",收藏进度!K620)</f>
        <v>4</v>
      </c>
      <c r="L620" s="53">
        <f>IF(收藏进度!L620="","",收藏进度!L620)</f>
        <v>1</v>
      </c>
      <c r="M620" s="53">
        <f>IF(收藏进度!M620="","",收藏进度!M620)</f>
        <v>0</v>
      </c>
      <c r="N620" s="54" t="str">
        <f>IF(收藏进度!N620="","",收藏进度!N620)</f>
        <v>你的英雄技能不会取代该武器，改为+1攻击力。</v>
      </c>
    </row>
    <row r="621" spans="1:14" x14ac:dyDescent="0.15">
      <c r="A621" s="52" t="str">
        <f>IF(收藏进度!A621="","",收藏进度!A621)</f>
        <v>影踪骁骑兵</v>
      </c>
      <c r="B621" s="52">
        <f>IF(收藏进度!B621="","",收藏进度!B621)</f>
        <v>2</v>
      </c>
      <c r="C621" s="52" t="str">
        <f t="shared" si="9"/>
        <v/>
      </c>
      <c r="D621" s="52" t="str">
        <f>IF(AND(COUNTIF(德鲁伊卡组!A:C,"# 2x ("&amp;K621&amp;") "&amp;A621)+COUNTIF(猎人卡组!A:C,"# 2x ("&amp;K621&amp;") "&amp;A621)+COUNTIF(法师卡组!A:C,"# 2x ("&amp;K621&amp;") "&amp;A621)+COUNTIF(圣骑士卡组!A:C,"# 2x ("&amp;K621&amp;") "&amp;A621)+COUNTIF(牧师卡组!A:C,"# 2x ("&amp;K621&amp;") "&amp;A621)+COUNTIF(潜行者卡组!A:C,"# 2x ("&amp;K621&amp;") "&amp;A621)+COUNTIF(萨满祭司卡组!A:C,"# 2x ("&amp;K621&amp;") "&amp;A621)+COUNTIF(术士卡组!A:C,"# 2x ("&amp;K621&amp;") "&amp;A621)+COUNTIF(战士卡组!A:C,"# 2x ("&amp;K621&amp;") "&amp;A621)=0,COUNTIF(单卡排行!A:J,A621)=0),IF(AND(COUNTIF(德鲁伊卡组!A:C,"# 1x ("&amp;K621&amp;") "&amp;A621)+COUNTIF(猎人卡组!A:C,"# 1x ("&amp;K621&amp;") "&amp;A621)+COUNTIF(法师卡组!A:C,"# 1x ("&amp;K621&amp;") "&amp;A621)+COUNTIF(圣骑士卡组!A:C,"# 1x ("&amp;K621&amp;") "&amp;A621)+COUNTIF(牧师卡组!A:C,"# 1x ("&amp;K621&amp;") "&amp;A621)+COUNTIF(潜行者卡组!A:C,"# 1x ("&amp;K621&amp;") "&amp;A621)+COUNTIF(萨满祭司卡组!A:C,"# 1x ("&amp;K621&amp;") "&amp;A621)+COUNTIF(术士卡组!A:C,"# 1x ("&amp;K621&amp;") "&amp;A621)+COUNTIF(战士卡组!A:C,"# 1x ("&amp;K621&amp;") "&amp;A621)=0,COUNTIF(单卡排行!A:J,A621&amp;"★")=0),"",1),2)</f>
        <v/>
      </c>
      <c r="E621" s="53" t="str">
        <f>IF(收藏进度!E621="","",收藏进度!E621)</f>
        <v>冠军的试炼</v>
      </c>
      <c r="F621" s="53" t="str">
        <f>IF(收藏进度!F621="","",收藏进度!F621)</f>
        <v/>
      </c>
      <c r="G621" s="53" t="str">
        <f>IF(收藏进度!G621="","",收藏进度!G621)</f>
        <v>潜行者</v>
      </c>
      <c r="H621" s="53" t="str">
        <f>IF(收藏进度!H621="","",收藏进度!H621)</f>
        <v>普通</v>
      </c>
      <c r="I621" s="53" t="str">
        <f>IF(收藏进度!I621="","",收藏进度!I621)</f>
        <v>随从</v>
      </c>
      <c r="J621" s="53" t="str">
        <f>IF(收藏进度!J621="","",收藏进度!J621)</f>
        <v/>
      </c>
      <c r="K621" s="53">
        <f>IF(收藏进度!K621="","",收藏进度!K621)</f>
        <v>5</v>
      </c>
      <c r="L621" s="53">
        <f>IF(收藏进度!L621="","",收藏进度!L621)</f>
        <v>3</v>
      </c>
      <c r="M621" s="53">
        <f>IF(收藏进度!M621="","",收藏进度!M621)</f>
        <v>7</v>
      </c>
      <c r="N621" s="54" t="str">
        <f>IF(收藏进度!N621="","",收藏进度!N621)</f>
        <v>连击：
获得+3攻击力。</v>
      </c>
    </row>
    <row r="622" spans="1:14" x14ac:dyDescent="0.15">
      <c r="A622" s="52" t="str">
        <f>IF(收藏进度!A622="","",收藏进度!A622)</f>
        <v>阿努巴拉克</v>
      </c>
      <c r="B622" s="52">
        <f>IF(收藏进度!B622="","",收藏进度!B622)</f>
        <v>0</v>
      </c>
      <c r="C622" s="52" t="str">
        <f t="shared" si="9"/>
        <v/>
      </c>
      <c r="D622" s="52" t="str">
        <f>IF(AND(COUNTIF(德鲁伊卡组!A:C,"# 2x ("&amp;K622&amp;") "&amp;A622)+COUNTIF(猎人卡组!A:C,"# 2x ("&amp;K622&amp;") "&amp;A622)+COUNTIF(法师卡组!A:C,"# 2x ("&amp;K622&amp;") "&amp;A622)+COUNTIF(圣骑士卡组!A:C,"# 2x ("&amp;K622&amp;") "&amp;A622)+COUNTIF(牧师卡组!A:C,"# 2x ("&amp;K622&amp;") "&amp;A622)+COUNTIF(潜行者卡组!A:C,"# 2x ("&amp;K622&amp;") "&amp;A622)+COUNTIF(萨满祭司卡组!A:C,"# 2x ("&amp;K622&amp;") "&amp;A622)+COUNTIF(术士卡组!A:C,"# 2x ("&amp;K622&amp;") "&amp;A622)+COUNTIF(战士卡组!A:C,"# 2x ("&amp;K622&amp;") "&amp;A622)=0,COUNTIF(单卡排行!A:J,A622)=0),IF(AND(COUNTIF(德鲁伊卡组!A:C,"# 1x ("&amp;K622&amp;") "&amp;A622)+COUNTIF(猎人卡组!A:C,"# 1x ("&amp;K622&amp;") "&amp;A622)+COUNTIF(法师卡组!A:C,"# 1x ("&amp;K622&amp;") "&amp;A622)+COUNTIF(圣骑士卡组!A:C,"# 1x ("&amp;K622&amp;") "&amp;A622)+COUNTIF(牧师卡组!A:C,"# 1x ("&amp;K622&amp;") "&amp;A622)+COUNTIF(潜行者卡组!A:C,"# 1x ("&amp;K622&amp;") "&amp;A622)+COUNTIF(萨满祭司卡组!A:C,"# 1x ("&amp;K622&amp;") "&amp;A622)+COUNTIF(术士卡组!A:C,"# 1x ("&amp;K622&amp;") "&amp;A622)+COUNTIF(战士卡组!A:C,"# 1x ("&amp;K622&amp;") "&amp;A622)=0,COUNTIF(单卡排行!A:J,A622&amp;"★")=0),"",1),2)</f>
        <v/>
      </c>
      <c r="E622" s="53" t="str">
        <f>IF(收藏进度!E622="","",收藏进度!E622)</f>
        <v>冠军的试炼</v>
      </c>
      <c r="F622" s="53" t="str">
        <f>IF(收藏进度!F622="","",收藏进度!F622)</f>
        <v/>
      </c>
      <c r="G622" s="53" t="str">
        <f>IF(收藏进度!G622="","",收藏进度!G622)</f>
        <v>潜行者</v>
      </c>
      <c r="H622" s="53" t="str">
        <f>IF(收藏进度!H622="","",收藏进度!H622)</f>
        <v>传说</v>
      </c>
      <c r="I622" s="53" t="str">
        <f>IF(收藏进度!I622="","",收藏进度!I622)</f>
        <v>随从</v>
      </c>
      <c r="J622" s="53" t="str">
        <f>IF(收藏进度!J622="","",收藏进度!J622)</f>
        <v/>
      </c>
      <c r="K622" s="53">
        <f>IF(收藏进度!K622="","",收藏进度!K622)</f>
        <v>9</v>
      </c>
      <c r="L622" s="53">
        <f>IF(收藏进度!L622="","",收藏进度!L622)</f>
        <v>8</v>
      </c>
      <c r="M622" s="53">
        <f>IF(收藏进度!M622="","",收藏进度!M622)</f>
        <v>4</v>
      </c>
      <c r="N622" s="54" t="str">
        <f>IF(收藏进度!N622="","",收藏进度!N622)</f>
        <v>亡语：将该随从移回你的手牌，召唤一个4/4的蛛魔。</v>
      </c>
    </row>
    <row r="623" spans="1:14" x14ac:dyDescent="0.15">
      <c r="A623" s="52" t="str">
        <f>IF(收藏进度!A623="","",收藏进度!A623)</f>
        <v>图腾魔像</v>
      </c>
      <c r="B623" s="52">
        <f>IF(收藏进度!B623="","",收藏进度!B623)</f>
        <v>2</v>
      </c>
      <c r="C623" s="52" t="str">
        <f t="shared" si="9"/>
        <v/>
      </c>
      <c r="D623" s="52">
        <f>IF(AND(COUNTIF(德鲁伊卡组!A:C,"# 2x ("&amp;K623&amp;") "&amp;A623)+COUNTIF(猎人卡组!A:C,"# 2x ("&amp;K623&amp;") "&amp;A623)+COUNTIF(法师卡组!A:C,"# 2x ("&amp;K623&amp;") "&amp;A623)+COUNTIF(圣骑士卡组!A:C,"# 2x ("&amp;K623&amp;") "&amp;A623)+COUNTIF(牧师卡组!A:C,"# 2x ("&amp;K623&amp;") "&amp;A623)+COUNTIF(潜行者卡组!A:C,"# 2x ("&amp;K623&amp;") "&amp;A623)+COUNTIF(萨满祭司卡组!A:C,"# 2x ("&amp;K623&amp;") "&amp;A623)+COUNTIF(术士卡组!A:C,"# 2x ("&amp;K623&amp;") "&amp;A623)+COUNTIF(战士卡组!A:C,"# 2x ("&amp;K623&amp;") "&amp;A623)=0,COUNTIF(单卡排行!A:J,A623)=0),IF(AND(COUNTIF(德鲁伊卡组!A:C,"# 1x ("&amp;K623&amp;") "&amp;A623)+COUNTIF(猎人卡组!A:C,"# 1x ("&amp;K623&amp;") "&amp;A623)+COUNTIF(法师卡组!A:C,"# 1x ("&amp;K623&amp;") "&amp;A623)+COUNTIF(圣骑士卡组!A:C,"# 1x ("&amp;K623&amp;") "&amp;A623)+COUNTIF(牧师卡组!A:C,"# 1x ("&amp;K623&amp;") "&amp;A623)+COUNTIF(潜行者卡组!A:C,"# 1x ("&amp;K623&amp;") "&amp;A623)+COUNTIF(萨满祭司卡组!A:C,"# 1x ("&amp;K623&amp;") "&amp;A623)+COUNTIF(术士卡组!A:C,"# 1x ("&amp;K623&amp;") "&amp;A623)+COUNTIF(战士卡组!A:C,"# 1x ("&amp;K623&amp;") "&amp;A623)=0,COUNTIF(单卡排行!A:J,A623&amp;"★")=0),"",1),2)</f>
        <v>2</v>
      </c>
      <c r="E623" s="53" t="str">
        <f>IF(收藏进度!E623="","",收藏进度!E623)</f>
        <v>冠军的试炼</v>
      </c>
      <c r="F623" s="53" t="str">
        <f>IF(收藏进度!F623="","",收藏进度!F623)</f>
        <v/>
      </c>
      <c r="G623" s="53" t="str">
        <f>IF(收藏进度!G623="","",收藏进度!G623)</f>
        <v>萨满祭司</v>
      </c>
      <c r="H623" s="53" t="str">
        <f>IF(收藏进度!H623="","",收藏进度!H623)</f>
        <v>普通</v>
      </c>
      <c r="I623" s="53" t="str">
        <f>IF(收藏进度!I623="","",收藏进度!I623)</f>
        <v>随从</v>
      </c>
      <c r="J623" s="53" t="str">
        <f>IF(收藏进度!J623="","",收藏进度!J623)</f>
        <v>图腾</v>
      </c>
      <c r="K623" s="53">
        <f>IF(收藏进度!K623="","",收藏进度!K623)</f>
        <v>2</v>
      </c>
      <c r="L623" s="53">
        <f>IF(收藏进度!L623="","",收藏进度!L623)</f>
        <v>3</v>
      </c>
      <c r="M623" s="53">
        <f>IF(收藏进度!M623="","",收藏进度!M623)</f>
        <v>4</v>
      </c>
      <c r="N623" s="54" t="str">
        <f>IF(收藏进度!N623="","",收藏进度!N623)</f>
        <v>过载：（1）</v>
      </c>
    </row>
    <row r="624" spans="1:14" x14ac:dyDescent="0.15">
      <c r="A624" s="52" t="str">
        <f>IF(收藏进度!A624="","",收藏进度!A624)</f>
        <v>先祖知识</v>
      </c>
      <c r="B624" s="52">
        <f>IF(收藏进度!B624="","",收藏进度!B624)</f>
        <v>2</v>
      </c>
      <c r="C624" s="52" t="str">
        <f t="shared" si="9"/>
        <v/>
      </c>
      <c r="D624" s="52" t="str">
        <f>IF(AND(COUNTIF(德鲁伊卡组!A:C,"# 2x ("&amp;K624&amp;") "&amp;A624)+COUNTIF(猎人卡组!A:C,"# 2x ("&amp;K624&amp;") "&amp;A624)+COUNTIF(法师卡组!A:C,"# 2x ("&amp;K624&amp;") "&amp;A624)+COUNTIF(圣骑士卡组!A:C,"# 2x ("&amp;K624&amp;") "&amp;A624)+COUNTIF(牧师卡组!A:C,"# 2x ("&amp;K624&amp;") "&amp;A624)+COUNTIF(潜行者卡组!A:C,"# 2x ("&amp;K624&amp;") "&amp;A624)+COUNTIF(萨满祭司卡组!A:C,"# 2x ("&amp;K624&amp;") "&amp;A624)+COUNTIF(术士卡组!A:C,"# 2x ("&amp;K624&amp;") "&amp;A624)+COUNTIF(战士卡组!A:C,"# 2x ("&amp;K624&amp;") "&amp;A624)=0,COUNTIF(单卡排行!A:J,A624)=0),IF(AND(COUNTIF(德鲁伊卡组!A:C,"# 1x ("&amp;K624&amp;") "&amp;A624)+COUNTIF(猎人卡组!A:C,"# 1x ("&amp;K624&amp;") "&amp;A624)+COUNTIF(法师卡组!A:C,"# 1x ("&amp;K624&amp;") "&amp;A624)+COUNTIF(圣骑士卡组!A:C,"# 1x ("&amp;K624&amp;") "&amp;A624)+COUNTIF(牧师卡组!A:C,"# 1x ("&amp;K624&amp;") "&amp;A624)+COUNTIF(潜行者卡组!A:C,"# 1x ("&amp;K624&amp;") "&amp;A624)+COUNTIF(萨满祭司卡组!A:C,"# 1x ("&amp;K624&amp;") "&amp;A624)+COUNTIF(术士卡组!A:C,"# 1x ("&amp;K624&amp;") "&amp;A624)+COUNTIF(战士卡组!A:C,"# 1x ("&amp;K624&amp;") "&amp;A624)=0,COUNTIF(单卡排行!A:J,A624&amp;"★")=0),"",1),2)</f>
        <v/>
      </c>
      <c r="E624" s="53" t="str">
        <f>IF(收藏进度!E624="","",收藏进度!E624)</f>
        <v>冠军的试炼</v>
      </c>
      <c r="F624" s="53" t="str">
        <f>IF(收藏进度!F624="","",收藏进度!F624)</f>
        <v/>
      </c>
      <c r="G624" s="53" t="str">
        <f>IF(收藏进度!G624="","",收藏进度!G624)</f>
        <v>萨满祭司</v>
      </c>
      <c r="H624" s="53" t="str">
        <f>IF(收藏进度!H624="","",收藏进度!H624)</f>
        <v>普通</v>
      </c>
      <c r="I624" s="53" t="str">
        <f>IF(收藏进度!I624="","",收藏进度!I624)</f>
        <v>法术</v>
      </c>
      <c r="J624" s="53" t="str">
        <f>IF(收藏进度!J624="","",收藏进度!J624)</f>
        <v/>
      </c>
      <c r="K624" s="53">
        <f>IF(收藏进度!K624="","",收藏进度!K624)</f>
        <v>2</v>
      </c>
      <c r="L624" s="53">
        <f>IF(收藏进度!L624="","",收藏进度!L624)</f>
        <v>0</v>
      </c>
      <c r="M624" s="53">
        <f>IF(收藏进度!M624="","",收藏进度!M624)</f>
        <v>0</v>
      </c>
      <c r="N624" s="54" t="str">
        <f>IF(收藏进度!N624="","",收藏进度!N624)</f>
        <v>抽两张牌。过载：（2）</v>
      </c>
    </row>
    <row r="625" spans="1:14" x14ac:dyDescent="0.15">
      <c r="A625" s="52" t="str">
        <f>IF(收藏进度!A625="","",收藏进度!A625)</f>
        <v>海象人图腾师</v>
      </c>
      <c r="B625" s="52">
        <f>IF(收藏进度!B625="","",收藏进度!B625)</f>
        <v>0</v>
      </c>
      <c r="C625" s="52" t="str">
        <f t="shared" si="9"/>
        <v/>
      </c>
      <c r="D625" s="52" t="str">
        <f>IF(AND(COUNTIF(德鲁伊卡组!A:C,"# 2x ("&amp;K625&amp;") "&amp;A625)+COUNTIF(猎人卡组!A:C,"# 2x ("&amp;K625&amp;") "&amp;A625)+COUNTIF(法师卡组!A:C,"# 2x ("&amp;K625&amp;") "&amp;A625)+COUNTIF(圣骑士卡组!A:C,"# 2x ("&amp;K625&amp;") "&amp;A625)+COUNTIF(牧师卡组!A:C,"# 2x ("&amp;K625&amp;") "&amp;A625)+COUNTIF(潜行者卡组!A:C,"# 2x ("&amp;K625&amp;") "&amp;A625)+COUNTIF(萨满祭司卡组!A:C,"# 2x ("&amp;K625&amp;") "&amp;A625)+COUNTIF(术士卡组!A:C,"# 2x ("&amp;K625&amp;") "&amp;A625)+COUNTIF(战士卡组!A:C,"# 2x ("&amp;K625&amp;") "&amp;A625)=0,COUNTIF(单卡排行!A:J,A625)=0),IF(AND(COUNTIF(德鲁伊卡组!A:C,"# 1x ("&amp;K625&amp;") "&amp;A625)+COUNTIF(猎人卡组!A:C,"# 1x ("&amp;K625&amp;") "&amp;A625)+COUNTIF(法师卡组!A:C,"# 1x ("&amp;K625&amp;") "&amp;A625)+COUNTIF(圣骑士卡组!A:C,"# 1x ("&amp;K625&amp;") "&amp;A625)+COUNTIF(牧师卡组!A:C,"# 1x ("&amp;K625&amp;") "&amp;A625)+COUNTIF(潜行者卡组!A:C,"# 1x ("&amp;K625&amp;") "&amp;A625)+COUNTIF(萨满祭司卡组!A:C,"# 1x ("&amp;K625&amp;") "&amp;A625)+COUNTIF(术士卡组!A:C,"# 1x ("&amp;K625&amp;") "&amp;A625)+COUNTIF(战士卡组!A:C,"# 1x ("&amp;K625&amp;") "&amp;A625)=0,COUNTIF(单卡排行!A:J,A625&amp;"★")=0),"",1),2)</f>
        <v/>
      </c>
      <c r="E625" s="53" t="str">
        <f>IF(收藏进度!E625="","",收藏进度!E625)</f>
        <v>冠军的试炼</v>
      </c>
      <c r="F625" s="53" t="str">
        <f>IF(收藏进度!F625="","",收藏进度!F625)</f>
        <v/>
      </c>
      <c r="G625" s="53" t="str">
        <f>IF(收藏进度!G625="","",收藏进度!G625)</f>
        <v>萨满祭司</v>
      </c>
      <c r="H625" s="53" t="str">
        <f>IF(收藏进度!H625="","",收藏进度!H625)</f>
        <v>普通</v>
      </c>
      <c r="I625" s="53" t="str">
        <f>IF(收藏进度!I625="","",收藏进度!I625)</f>
        <v>随从</v>
      </c>
      <c r="J625" s="53" t="str">
        <f>IF(收藏进度!J625="","",收藏进度!J625)</f>
        <v/>
      </c>
      <c r="K625" s="53">
        <f>IF(收藏进度!K625="","",收藏进度!K625)</f>
        <v>3</v>
      </c>
      <c r="L625" s="53">
        <f>IF(收藏进度!L625="","",收藏进度!L625)</f>
        <v>3</v>
      </c>
      <c r="M625" s="53">
        <f>IF(收藏进度!M625="","",收藏进度!M625)</f>
        <v>2</v>
      </c>
      <c r="N625" s="54" t="str">
        <f>IF(收藏进度!N625="","",收藏进度!N625)</f>
        <v>战吼：随机召唤一个基础图腾。</v>
      </c>
    </row>
    <row r="626" spans="1:14" x14ac:dyDescent="0.15">
      <c r="A626" s="52" t="str">
        <f>IF(收藏进度!A626="","",收藏进度!A626)</f>
        <v>治疗波</v>
      </c>
      <c r="B626" s="52">
        <f>IF(收藏进度!B626="","",收藏进度!B626)</f>
        <v>2</v>
      </c>
      <c r="C626" s="52" t="str">
        <f t="shared" si="9"/>
        <v/>
      </c>
      <c r="D626" s="52" t="str">
        <f>IF(AND(COUNTIF(德鲁伊卡组!A:C,"# 2x ("&amp;K626&amp;") "&amp;A626)+COUNTIF(猎人卡组!A:C,"# 2x ("&amp;K626&amp;") "&amp;A626)+COUNTIF(法师卡组!A:C,"# 2x ("&amp;K626&amp;") "&amp;A626)+COUNTIF(圣骑士卡组!A:C,"# 2x ("&amp;K626&amp;") "&amp;A626)+COUNTIF(牧师卡组!A:C,"# 2x ("&amp;K626&amp;") "&amp;A626)+COUNTIF(潜行者卡组!A:C,"# 2x ("&amp;K626&amp;") "&amp;A626)+COUNTIF(萨满祭司卡组!A:C,"# 2x ("&amp;K626&amp;") "&amp;A626)+COUNTIF(术士卡组!A:C,"# 2x ("&amp;K626&amp;") "&amp;A626)+COUNTIF(战士卡组!A:C,"# 2x ("&amp;K626&amp;") "&amp;A626)=0,COUNTIF(单卡排行!A:J,A626)=0),IF(AND(COUNTIF(德鲁伊卡组!A:C,"# 1x ("&amp;K626&amp;") "&amp;A626)+COUNTIF(猎人卡组!A:C,"# 1x ("&amp;K626&amp;") "&amp;A626)+COUNTIF(法师卡组!A:C,"# 1x ("&amp;K626&amp;") "&amp;A626)+COUNTIF(圣骑士卡组!A:C,"# 1x ("&amp;K626&amp;") "&amp;A626)+COUNTIF(牧师卡组!A:C,"# 1x ("&amp;K626&amp;") "&amp;A626)+COUNTIF(潜行者卡组!A:C,"# 1x ("&amp;K626&amp;") "&amp;A626)+COUNTIF(萨满祭司卡组!A:C,"# 1x ("&amp;K626&amp;") "&amp;A626)+COUNTIF(术士卡组!A:C,"# 1x ("&amp;K626&amp;") "&amp;A626)+COUNTIF(战士卡组!A:C,"# 1x ("&amp;K626&amp;") "&amp;A626)=0,COUNTIF(单卡排行!A:J,A626&amp;"★")=0),"",1),2)</f>
        <v/>
      </c>
      <c r="E626" s="53" t="str">
        <f>IF(收藏进度!E626="","",收藏进度!E626)</f>
        <v>冠军的试炼</v>
      </c>
      <c r="F626" s="53" t="str">
        <f>IF(收藏进度!F626="","",收藏进度!F626)</f>
        <v/>
      </c>
      <c r="G626" s="53" t="str">
        <f>IF(收藏进度!G626="","",收藏进度!G626)</f>
        <v>萨满祭司</v>
      </c>
      <c r="H626" s="53" t="str">
        <f>IF(收藏进度!H626="","",收藏进度!H626)</f>
        <v>稀有</v>
      </c>
      <c r="I626" s="53" t="str">
        <f>IF(收藏进度!I626="","",收藏进度!I626)</f>
        <v>法术</v>
      </c>
      <c r="J626" s="53" t="str">
        <f>IF(收藏进度!J626="","",收藏进度!J626)</f>
        <v/>
      </c>
      <c r="K626" s="53">
        <f>IF(收藏进度!K626="","",收藏进度!K626)</f>
        <v>3</v>
      </c>
      <c r="L626" s="53">
        <f>IF(收藏进度!L626="","",收藏进度!L626)</f>
        <v>0</v>
      </c>
      <c r="M626" s="53">
        <f>IF(收藏进度!M626="","",收藏进度!M626)</f>
        <v>0</v>
      </c>
      <c r="N626" s="54" t="str">
        <f>IF(收藏进度!N626="","",收藏进度!N626)</f>
        <v>恢复#7点生命值。揭示双方牌库里的一张随从牌。如果你的牌法力值消耗较大，则恢复#14点生命值。</v>
      </c>
    </row>
    <row r="627" spans="1:14" x14ac:dyDescent="0.15">
      <c r="A627" s="52" t="str">
        <f>IF(收藏进度!A627="","",收藏进度!A627)</f>
        <v>元素毁灭</v>
      </c>
      <c r="B627" s="52">
        <f>IF(收藏进度!B627="","",收藏进度!B627)</f>
        <v>0</v>
      </c>
      <c r="C627" s="52" t="str">
        <f t="shared" si="9"/>
        <v/>
      </c>
      <c r="D627" s="52" t="str">
        <f>IF(AND(COUNTIF(德鲁伊卡组!A:C,"# 2x ("&amp;K627&amp;") "&amp;A627)+COUNTIF(猎人卡组!A:C,"# 2x ("&amp;K627&amp;") "&amp;A627)+COUNTIF(法师卡组!A:C,"# 2x ("&amp;K627&amp;") "&amp;A627)+COUNTIF(圣骑士卡组!A:C,"# 2x ("&amp;K627&amp;") "&amp;A627)+COUNTIF(牧师卡组!A:C,"# 2x ("&amp;K627&amp;") "&amp;A627)+COUNTIF(潜行者卡组!A:C,"# 2x ("&amp;K627&amp;") "&amp;A627)+COUNTIF(萨满祭司卡组!A:C,"# 2x ("&amp;K627&amp;") "&amp;A627)+COUNTIF(术士卡组!A:C,"# 2x ("&amp;K627&amp;") "&amp;A627)+COUNTIF(战士卡组!A:C,"# 2x ("&amp;K627&amp;") "&amp;A627)=0,COUNTIF(单卡排行!A:J,A627)=0),IF(AND(COUNTIF(德鲁伊卡组!A:C,"# 1x ("&amp;K627&amp;") "&amp;A627)+COUNTIF(猎人卡组!A:C,"# 1x ("&amp;K627&amp;") "&amp;A627)+COUNTIF(法师卡组!A:C,"# 1x ("&amp;K627&amp;") "&amp;A627)+COUNTIF(圣骑士卡组!A:C,"# 1x ("&amp;K627&amp;") "&amp;A627)+COUNTIF(牧师卡组!A:C,"# 1x ("&amp;K627&amp;") "&amp;A627)+COUNTIF(潜行者卡组!A:C,"# 1x ("&amp;K627&amp;") "&amp;A627)+COUNTIF(萨满祭司卡组!A:C,"# 1x ("&amp;K627&amp;") "&amp;A627)+COUNTIF(术士卡组!A:C,"# 1x ("&amp;K627&amp;") "&amp;A627)+COUNTIF(战士卡组!A:C,"# 1x ("&amp;K627&amp;") "&amp;A627)=0,COUNTIF(单卡排行!A:J,A627&amp;"★")=0),"",1),2)</f>
        <v/>
      </c>
      <c r="E627" s="53" t="str">
        <f>IF(收藏进度!E627="","",收藏进度!E627)</f>
        <v>冠军的试炼</v>
      </c>
      <c r="F627" s="53" t="str">
        <f>IF(收藏进度!F627="","",收藏进度!F627)</f>
        <v/>
      </c>
      <c r="G627" s="53" t="str">
        <f>IF(收藏进度!G627="","",收藏进度!G627)</f>
        <v>萨满祭司</v>
      </c>
      <c r="H627" s="53" t="str">
        <f>IF(收藏进度!H627="","",收藏进度!H627)</f>
        <v>史诗</v>
      </c>
      <c r="I627" s="53" t="str">
        <f>IF(收藏进度!I627="","",收藏进度!I627)</f>
        <v>法术</v>
      </c>
      <c r="J627" s="53" t="str">
        <f>IF(收藏进度!J627="","",收藏进度!J627)</f>
        <v/>
      </c>
      <c r="K627" s="53">
        <f>IF(收藏进度!K627="","",收藏进度!K627)</f>
        <v>3</v>
      </c>
      <c r="L627" s="53">
        <f>IF(收藏进度!L627="","",收藏进度!L627)</f>
        <v>0</v>
      </c>
      <c r="M627" s="53">
        <f>IF(收藏进度!M627="","",收藏进度!M627)</f>
        <v>0</v>
      </c>
      <c r="N627" s="54" t="str">
        <f>IF(收藏进度!N627="","",收藏进度!N627)</f>
        <v>对所有随从造成4到5点伤害。过载：（5）</v>
      </c>
    </row>
    <row r="628" spans="1:14" x14ac:dyDescent="0.15">
      <c r="A628" s="52" t="str">
        <f>IF(收藏进度!A628="","",收藏进度!A628)</f>
        <v>德莱尼图腾师</v>
      </c>
      <c r="B628" s="52">
        <f>IF(收藏进度!B628="","",收藏进度!B628)</f>
        <v>1</v>
      </c>
      <c r="C628" s="52">
        <f t="shared" si="9"/>
        <v>1</v>
      </c>
      <c r="D628" s="52">
        <f>IF(AND(COUNTIF(德鲁伊卡组!A:C,"# 2x ("&amp;K628&amp;") "&amp;A628)+COUNTIF(猎人卡组!A:C,"# 2x ("&amp;K628&amp;") "&amp;A628)+COUNTIF(法师卡组!A:C,"# 2x ("&amp;K628&amp;") "&amp;A628)+COUNTIF(圣骑士卡组!A:C,"# 2x ("&amp;K628&amp;") "&amp;A628)+COUNTIF(牧师卡组!A:C,"# 2x ("&amp;K628&amp;") "&amp;A628)+COUNTIF(潜行者卡组!A:C,"# 2x ("&amp;K628&amp;") "&amp;A628)+COUNTIF(萨满祭司卡组!A:C,"# 2x ("&amp;K628&amp;") "&amp;A628)+COUNTIF(术士卡组!A:C,"# 2x ("&amp;K628&amp;") "&amp;A628)+COUNTIF(战士卡组!A:C,"# 2x ("&amp;K628&amp;") "&amp;A628)=0,COUNTIF(单卡排行!A:J,A628)=0),IF(AND(COUNTIF(德鲁伊卡组!A:C,"# 1x ("&amp;K628&amp;") "&amp;A628)+COUNTIF(猎人卡组!A:C,"# 1x ("&amp;K628&amp;") "&amp;A628)+COUNTIF(法师卡组!A:C,"# 1x ("&amp;K628&amp;") "&amp;A628)+COUNTIF(圣骑士卡组!A:C,"# 1x ("&amp;K628&amp;") "&amp;A628)+COUNTIF(牧师卡组!A:C,"# 1x ("&amp;K628&amp;") "&amp;A628)+COUNTIF(潜行者卡组!A:C,"# 1x ("&amp;K628&amp;") "&amp;A628)+COUNTIF(萨满祭司卡组!A:C,"# 1x ("&amp;K628&amp;") "&amp;A628)+COUNTIF(术士卡组!A:C,"# 1x ("&amp;K628&amp;") "&amp;A628)+COUNTIF(战士卡组!A:C,"# 1x ("&amp;K628&amp;") "&amp;A628)=0,COUNTIF(单卡排行!A:J,A628&amp;"★")=0),"",1),2)</f>
        <v>2</v>
      </c>
      <c r="E628" s="53" t="str">
        <f>IF(收藏进度!E628="","",收藏进度!E628)</f>
        <v>冠军的试炼</v>
      </c>
      <c r="F628" s="53" t="str">
        <f>IF(收藏进度!F628="","",收藏进度!F628)</f>
        <v/>
      </c>
      <c r="G628" s="53" t="str">
        <f>IF(收藏进度!G628="","",收藏进度!G628)</f>
        <v>萨满祭司</v>
      </c>
      <c r="H628" s="53" t="str">
        <f>IF(收藏进度!H628="","",收藏进度!H628)</f>
        <v>稀有</v>
      </c>
      <c r="I628" s="53" t="str">
        <f>IF(收藏进度!I628="","",收藏进度!I628)</f>
        <v>随从</v>
      </c>
      <c r="J628" s="53" t="str">
        <f>IF(收藏进度!J628="","",收藏进度!J628)</f>
        <v/>
      </c>
      <c r="K628" s="53">
        <f>IF(收藏进度!K628="","",收藏进度!K628)</f>
        <v>4</v>
      </c>
      <c r="L628" s="53">
        <f>IF(收藏进度!L628="","",收藏进度!L628)</f>
        <v>4</v>
      </c>
      <c r="M628" s="53">
        <f>IF(收藏进度!M628="","",收藏进度!M628)</f>
        <v>4</v>
      </c>
      <c r="N628" s="54" t="str">
        <f>IF(收藏进度!N628="","",收藏进度!N628)</f>
        <v>战吼：每有一个友方图腾，便获得+1/+1。</v>
      </c>
    </row>
    <row r="629" spans="1:14" x14ac:dyDescent="0.15">
      <c r="A629" s="52" t="str">
        <f>IF(收藏进度!A629="","",收藏进度!A629)</f>
        <v>灌魔之锤</v>
      </c>
      <c r="B629" s="52">
        <f>IF(收藏进度!B629="","",收藏进度!B629)</f>
        <v>2</v>
      </c>
      <c r="C629" s="52" t="str">
        <f t="shared" si="9"/>
        <v/>
      </c>
      <c r="D629" s="52" t="str">
        <f>IF(AND(COUNTIF(德鲁伊卡组!A:C,"# 2x ("&amp;K629&amp;") "&amp;A629)+COUNTIF(猎人卡组!A:C,"# 2x ("&amp;K629&amp;") "&amp;A629)+COUNTIF(法师卡组!A:C,"# 2x ("&amp;K629&amp;") "&amp;A629)+COUNTIF(圣骑士卡组!A:C,"# 2x ("&amp;K629&amp;") "&amp;A629)+COUNTIF(牧师卡组!A:C,"# 2x ("&amp;K629&amp;") "&amp;A629)+COUNTIF(潜行者卡组!A:C,"# 2x ("&amp;K629&amp;") "&amp;A629)+COUNTIF(萨满祭司卡组!A:C,"# 2x ("&amp;K629&amp;") "&amp;A629)+COUNTIF(术士卡组!A:C,"# 2x ("&amp;K629&amp;") "&amp;A629)+COUNTIF(战士卡组!A:C,"# 2x ("&amp;K629&amp;") "&amp;A629)=0,COUNTIF(单卡排行!A:J,A629)=0),IF(AND(COUNTIF(德鲁伊卡组!A:C,"# 1x ("&amp;K629&amp;") "&amp;A629)+COUNTIF(猎人卡组!A:C,"# 1x ("&amp;K629&amp;") "&amp;A629)+COUNTIF(法师卡组!A:C,"# 1x ("&amp;K629&amp;") "&amp;A629)+COUNTIF(圣骑士卡组!A:C,"# 1x ("&amp;K629&amp;") "&amp;A629)+COUNTIF(牧师卡组!A:C,"# 1x ("&amp;K629&amp;") "&amp;A629)+COUNTIF(潜行者卡组!A:C,"# 1x ("&amp;K629&amp;") "&amp;A629)+COUNTIF(萨满祭司卡组!A:C,"# 1x ("&amp;K629&amp;") "&amp;A629)+COUNTIF(术士卡组!A:C,"# 1x ("&amp;K629&amp;") "&amp;A629)+COUNTIF(战士卡组!A:C,"# 1x ("&amp;K629&amp;") "&amp;A629)=0,COUNTIF(单卡排行!A:J,A629&amp;"★")=0),"",1),2)</f>
        <v/>
      </c>
      <c r="E629" s="53" t="str">
        <f>IF(收藏进度!E629="","",收藏进度!E629)</f>
        <v>冠军的试炼</v>
      </c>
      <c r="F629" s="53" t="str">
        <f>IF(收藏进度!F629="","",收藏进度!F629)</f>
        <v/>
      </c>
      <c r="G629" s="53" t="str">
        <f>IF(收藏进度!G629="","",收藏进度!G629)</f>
        <v>萨满祭司</v>
      </c>
      <c r="H629" s="53" t="str">
        <f>IF(收藏进度!H629="","",收藏进度!H629)</f>
        <v>史诗</v>
      </c>
      <c r="I629" s="53" t="str">
        <f>IF(收藏进度!I629="","",收藏进度!I629)</f>
        <v>武器</v>
      </c>
      <c r="J629" s="53" t="str">
        <f>IF(收藏进度!J629="","",收藏进度!J629)</f>
        <v/>
      </c>
      <c r="K629" s="53">
        <f>IF(收藏进度!K629="","",收藏进度!K629)</f>
        <v>4</v>
      </c>
      <c r="L629" s="53">
        <f>IF(收藏进度!L629="","",收藏进度!L629)</f>
        <v>2</v>
      </c>
      <c r="M629" s="53">
        <f>IF(收藏进度!M629="","",收藏进度!M629)</f>
        <v>0</v>
      </c>
      <c r="N629" s="54" t="str">
        <f>IF(收藏进度!N629="","",收藏进度!N629)</f>
        <v>亡语：你的英雄技能改为“造成
2点伤害”。</v>
      </c>
    </row>
    <row r="630" spans="1:14" x14ac:dyDescent="0.15">
      <c r="A630" s="52" t="str">
        <f>IF(收藏进度!A630="","",收藏进度!A630)</f>
        <v>雷霆崖勇士</v>
      </c>
      <c r="B630" s="52">
        <f>IF(收藏进度!B630="","",收藏进度!B630)</f>
        <v>2</v>
      </c>
      <c r="C630" s="52" t="str">
        <f t="shared" si="9"/>
        <v/>
      </c>
      <c r="D630" s="52" t="str">
        <f>IF(AND(COUNTIF(德鲁伊卡组!A:C,"# 2x ("&amp;K630&amp;") "&amp;A630)+COUNTIF(猎人卡组!A:C,"# 2x ("&amp;K630&amp;") "&amp;A630)+COUNTIF(法师卡组!A:C,"# 2x ("&amp;K630&amp;") "&amp;A630)+COUNTIF(圣骑士卡组!A:C,"# 2x ("&amp;K630&amp;") "&amp;A630)+COUNTIF(牧师卡组!A:C,"# 2x ("&amp;K630&amp;") "&amp;A630)+COUNTIF(潜行者卡组!A:C,"# 2x ("&amp;K630&amp;") "&amp;A630)+COUNTIF(萨满祭司卡组!A:C,"# 2x ("&amp;K630&amp;") "&amp;A630)+COUNTIF(术士卡组!A:C,"# 2x ("&amp;K630&amp;") "&amp;A630)+COUNTIF(战士卡组!A:C,"# 2x ("&amp;K630&amp;") "&amp;A630)=0,COUNTIF(单卡排行!A:J,A630)=0),IF(AND(COUNTIF(德鲁伊卡组!A:C,"# 1x ("&amp;K630&amp;") "&amp;A630)+COUNTIF(猎人卡组!A:C,"# 1x ("&amp;K630&amp;") "&amp;A630)+COUNTIF(法师卡组!A:C,"# 1x ("&amp;K630&amp;") "&amp;A630)+COUNTIF(圣骑士卡组!A:C,"# 1x ("&amp;K630&amp;") "&amp;A630)+COUNTIF(牧师卡组!A:C,"# 1x ("&amp;K630&amp;") "&amp;A630)+COUNTIF(潜行者卡组!A:C,"# 1x ("&amp;K630&amp;") "&amp;A630)+COUNTIF(萨满祭司卡组!A:C,"# 1x ("&amp;K630&amp;") "&amp;A630)+COUNTIF(术士卡组!A:C,"# 1x ("&amp;K630&amp;") "&amp;A630)+COUNTIF(战士卡组!A:C,"# 1x ("&amp;K630&amp;") "&amp;A630)=0,COUNTIF(单卡排行!A:J,A630&amp;"★")=0),"",1),2)</f>
        <v/>
      </c>
      <c r="E630" s="53" t="str">
        <f>IF(收藏进度!E630="","",收藏进度!E630)</f>
        <v>冠军的试炼</v>
      </c>
      <c r="F630" s="53" t="str">
        <f>IF(收藏进度!F630="","",收藏进度!F630)</f>
        <v/>
      </c>
      <c r="G630" s="53" t="str">
        <f>IF(收藏进度!G630="","",收藏进度!G630)</f>
        <v>萨满祭司</v>
      </c>
      <c r="H630" s="53" t="str">
        <f>IF(收藏进度!H630="","",收藏进度!H630)</f>
        <v>稀有</v>
      </c>
      <c r="I630" s="53" t="str">
        <f>IF(收藏进度!I630="","",收藏进度!I630)</f>
        <v>随从</v>
      </c>
      <c r="J630" s="53" t="str">
        <f>IF(收藏进度!J630="","",收藏进度!J630)</f>
        <v/>
      </c>
      <c r="K630" s="53">
        <f>IF(收藏进度!K630="","",收藏进度!K630)</f>
        <v>5</v>
      </c>
      <c r="L630" s="53">
        <f>IF(收藏进度!L630="","",收藏进度!L630)</f>
        <v>3</v>
      </c>
      <c r="M630" s="53">
        <f>IF(收藏进度!M630="","",收藏进度!M630)</f>
        <v>6</v>
      </c>
      <c r="N630" s="54" t="str">
        <f>IF(收藏进度!N630="","",收藏进度!N630)</f>
        <v>激励：使你的图腾获得+2攻击力。</v>
      </c>
    </row>
    <row r="631" spans="1:14" x14ac:dyDescent="0.15">
      <c r="A631" s="52" t="str">
        <f>IF(收藏进度!A631="","",收藏进度!A631)</f>
        <v>唤雾者伊戈瓦尔</v>
      </c>
      <c r="B631" s="52">
        <f>IF(收藏进度!B631="","",收藏进度!B631)</f>
        <v>0</v>
      </c>
      <c r="C631" s="52" t="str">
        <f t="shared" si="9"/>
        <v/>
      </c>
      <c r="D631" s="52" t="str">
        <f>IF(AND(COUNTIF(德鲁伊卡组!A:C,"# 2x ("&amp;K631&amp;") "&amp;A631)+COUNTIF(猎人卡组!A:C,"# 2x ("&amp;K631&amp;") "&amp;A631)+COUNTIF(法师卡组!A:C,"# 2x ("&amp;K631&amp;") "&amp;A631)+COUNTIF(圣骑士卡组!A:C,"# 2x ("&amp;K631&amp;") "&amp;A631)+COUNTIF(牧师卡组!A:C,"# 2x ("&amp;K631&amp;") "&amp;A631)+COUNTIF(潜行者卡组!A:C,"# 2x ("&amp;K631&amp;") "&amp;A631)+COUNTIF(萨满祭司卡组!A:C,"# 2x ("&amp;K631&amp;") "&amp;A631)+COUNTIF(术士卡组!A:C,"# 2x ("&amp;K631&amp;") "&amp;A631)+COUNTIF(战士卡组!A:C,"# 2x ("&amp;K631&amp;") "&amp;A631)=0,COUNTIF(单卡排行!A:J,A631)=0),IF(AND(COUNTIF(德鲁伊卡组!A:C,"# 1x ("&amp;K631&amp;") "&amp;A631)+COUNTIF(猎人卡组!A:C,"# 1x ("&amp;K631&amp;") "&amp;A631)+COUNTIF(法师卡组!A:C,"# 1x ("&amp;K631&amp;") "&amp;A631)+COUNTIF(圣骑士卡组!A:C,"# 1x ("&amp;K631&amp;") "&amp;A631)+COUNTIF(牧师卡组!A:C,"# 1x ("&amp;K631&amp;") "&amp;A631)+COUNTIF(潜行者卡组!A:C,"# 1x ("&amp;K631&amp;") "&amp;A631)+COUNTIF(萨满祭司卡组!A:C,"# 1x ("&amp;K631&amp;") "&amp;A631)+COUNTIF(术士卡组!A:C,"# 1x ("&amp;K631&amp;") "&amp;A631)+COUNTIF(战士卡组!A:C,"# 1x ("&amp;K631&amp;") "&amp;A631)=0,COUNTIF(单卡排行!A:J,A631&amp;"★")=0),"",1),2)</f>
        <v/>
      </c>
      <c r="E631" s="53" t="str">
        <f>IF(收藏进度!E631="","",收藏进度!E631)</f>
        <v>冠军的试炼</v>
      </c>
      <c r="F631" s="53" t="str">
        <f>IF(收藏进度!F631="","",收藏进度!F631)</f>
        <v/>
      </c>
      <c r="G631" s="53" t="str">
        <f>IF(收藏进度!G631="","",收藏进度!G631)</f>
        <v>萨满祭司</v>
      </c>
      <c r="H631" s="53" t="str">
        <f>IF(收藏进度!H631="","",收藏进度!H631)</f>
        <v>传说</v>
      </c>
      <c r="I631" s="53" t="str">
        <f>IF(收藏进度!I631="","",收藏进度!I631)</f>
        <v>随从</v>
      </c>
      <c r="J631" s="53" t="str">
        <f>IF(收藏进度!J631="","",收藏进度!J631)</f>
        <v/>
      </c>
      <c r="K631" s="53">
        <f>IF(收藏进度!K631="","",收藏进度!K631)</f>
        <v>6</v>
      </c>
      <c r="L631" s="53">
        <f>IF(收藏进度!L631="","",收藏进度!L631)</f>
        <v>4</v>
      </c>
      <c r="M631" s="53">
        <f>IF(收藏进度!M631="","",收藏进度!M631)</f>
        <v>4</v>
      </c>
      <c r="N631" s="54" t="str">
        <f>IF(收藏进度!N631="","",收藏进度!N631)</f>
        <v>战吼：使你的手牌和牌库里的所有随从获得+1/+1。</v>
      </c>
    </row>
    <row r="632" spans="1:14" x14ac:dyDescent="0.15">
      <c r="A632" s="52" t="str">
        <f>IF(收藏进度!A632="","",收藏进度!A632)</f>
        <v>恶魔融合</v>
      </c>
      <c r="B632" s="52">
        <f>IF(收藏进度!B632="","",收藏进度!B632)</f>
        <v>2</v>
      </c>
      <c r="C632" s="52" t="str">
        <f t="shared" si="9"/>
        <v/>
      </c>
      <c r="D632" s="52" t="str">
        <f>IF(AND(COUNTIF(德鲁伊卡组!A:C,"# 2x ("&amp;K632&amp;") "&amp;A632)+COUNTIF(猎人卡组!A:C,"# 2x ("&amp;K632&amp;") "&amp;A632)+COUNTIF(法师卡组!A:C,"# 2x ("&amp;K632&amp;") "&amp;A632)+COUNTIF(圣骑士卡组!A:C,"# 2x ("&amp;K632&amp;") "&amp;A632)+COUNTIF(牧师卡组!A:C,"# 2x ("&amp;K632&amp;") "&amp;A632)+COUNTIF(潜行者卡组!A:C,"# 2x ("&amp;K632&amp;") "&amp;A632)+COUNTIF(萨满祭司卡组!A:C,"# 2x ("&amp;K632&amp;") "&amp;A632)+COUNTIF(术士卡组!A:C,"# 2x ("&amp;K632&amp;") "&amp;A632)+COUNTIF(战士卡组!A:C,"# 2x ("&amp;K632&amp;") "&amp;A632)=0,COUNTIF(单卡排行!A:J,A632)=0),IF(AND(COUNTIF(德鲁伊卡组!A:C,"# 1x ("&amp;K632&amp;") "&amp;A632)+COUNTIF(猎人卡组!A:C,"# 1x ("&amp;K632&amp;") "&amp;A632)+COUNTIF(法师卡组!A:C,"# 1x ("&amp;K632&amp;") "&amp;A632)+COUNTIF(圣骑士卡组!A:C,"# 1x ("&amp;K632&amp;") "&amp;A632)+COUNTIF(牧师卡组!A:C,"# 1x ("&amp;K632&amp;") "&amp;A632)+COUNTIF(潜行者卡组!A:C,"# 1x ("&amp;K632&amp;") "&amp;A632)+COUNTIF(萨满祭司卡组!A:C,"# 1x ("&amp;K632&amp;") "&amp;A632)+COUNTIF(术士卡组!A:C,"# 1x ("&amp;K632&amp;") "&amp;A632)+COUNTIF(战士卡组!A:C,"# 1x ("&amp;K632&amp;") "&amp;A632)=0,COUNTIF(单卡排行!A:J,A632&amp;"★")=0),"",1),2)</f>
        <v/>
      </c>
      <c r="E632" s="53" t="str">
        <f>IF(收藏进度!E632="","",收藏进度!E632)</f>
        <v>冠军的试炼</v>
      </c>
      <c r="F632" s="53" t="str">
        <f>IF(收藏进度!F632="","",收藏进度!F632)</f>
        <v/>
      </c>
      <c r="G632" s="53" t="str">
        <f>IF(收藏进度!G632="","",收藏进度!G632)</f>
        <v>术士</v>
      </c>
      <c r="H632" s="53" t="str">
        <f>IF(收藏进度!H632="","",收藏进度!H632)</f>
        <v>普通</v>
      </c>
      <c r="I632" s="53" t="str">
        <f>IF(收藏进度!I632="","",收藏进度!I632)</f>
        <v>法术</v>
      </c>
      <c r="J632" s="53" t="str">
        <f>IF(收藏进度!J632="","",收藏进度!J632)</f>
        <v/>
      </c>
      <c r="K632" s="53">
        <f>IF(收藏进度!K632="","",收藏进度!K632)</f>
        <v>2</v>
      </c>
      <c r="L632" s="53">
        <f>IF(收藏进度!L632="","",收藏进度!L632)</f>
        <v>0</v>
      </c>
      <c r="M632" s="53">
        <f>IF(收藏进度!M632="","",收藏进度!M632)</f>
        <v>0</v>
      </c>
      <c r="N632" s="54" t="str">
        <f>IF(收藏进度!N632="","",收藏进度!N632)</f>
        <v>使一个恶魔获得+3/+3，使你的对手获得一个法力水晶。</v>
      </c>
    </row>
    <row r="633" spans="1:14" x14ac:dyDescent="0.15">
      <c r="A633" s="52" t="str">
        <f>IF(收藏进度!A633="","",收藏进度!A633)</f>
        <v>愤怒卫士</v>
      </c>
      <c r="B633" s="52">
        <f>IF(收藏进度!B633="","",收藏进度!B633)</f>
        <v>2</v>
      </c>
      <c r="C633" s="52" t="str">
        <f t="shared" si="9"/>
        <v/>
      </c>
      <c r="D633" s="52" t="str">
        <f>IF(AND(COUNTIF(德鲁伊卡组!A:C,"# 2x ("&amp;K633&amp;") "&amp;A633)+COUNTIF(猎人卡组!A:C,"# 2x ("&amp;K633&amp;") "&amp;A633)+COUNTIF(法师卡组!A:C,"# 2x ("&amp;K633&amp;") "&amp;A633)+COUNTIF(圣骑士卡组!A:C,"# 2x ("&amp;K633&amp;") "&amp;A633)+COUNTIF(牧师卡组!A:C,"# 2x ("&amp;K633&amp;") "&amp;A633)+COUNTIF(潜行者卡组!A:C,"# 2x ("&amp;K633&amp;") "&amp;A633)+COUNTIF(萨满祭司卡组!A:C,"# 2x ("&amp;K633&amp;") "&amp;A633)+COUNTIF(术士卡组!A:C,"# 2x ("&amp;K633&amp;") "&amp;A633)+COUNTIF(战士卡组!A:C,"# 2x ("&amp;K633&amp;") "&amp;A633)=0,COUNTIF(单卡排行!A:J,A633)=0),IF(AND(COUNTIF(德鲁伊卡组!A:C,"# 1x ("&amp;K633&amp;") "&amp;A633)+COUNTIF(猎人卡组!A:C,"# 1x ("&amp;K633&amp;") "&amp;A633)+COUNTIF(法师卡组!A:C,"# 1x ("&amp;K633&amp;") "&amp;A633)+COUNTIF(圣骑士卡组!A:C,"# 1x ("&amp;K633&amp;") "&amp;A633)+COUNTIF(牧师卡组!A:C,"# 1x ("&amp;K633&amp;") "&amp;A633)+COUNTIF(潜行者卡组!A:C,"# 1x ("&amp;K633&amp;") "&amp;A633)+COUNTIF(萨满祭司卡组!A:C,"# 1x ("&amp;K633&amp;") "&amp;A633)+COUNTIF(术士卡组!A:C,"# 1x ("&amp;K633&amp;") "&amp;A633)+COUNTIF(战士卡组!A:C,"# 1x ("&amp;K633&amp;") "&amp;A633)=0,COUNTIF(单卡排行!A:J,A633&amp;"★")=0),"",1),2)</f>
        <v/>
      </c>
      <c r="E633" s="53" t="str">
        <f>IF(收藏进度!E633="","",收藏进度!E633)</f>
        <v>冠军的试炼</v>
      </c>
      <c r="F633" s="53" t="str">
        <f>IF(收藏进度!F633="","",收藏进度!F633)</f>
        <v/>
      </c>
      <c r="G633" s="53" t="str">
        <f>IF(收藏进度!G633="","",收藏进度!G633)</f>
        <v>术士</v>
      </c>
      <c r="H633" s="53" t="str">
        <f>IF(收藏进度!H633="","",收藏进度!H633)</f>
        <v>普通</v>
      </c>
      <c r="I633" s="53" t="str">
        <f>IF(收藏进度!I633="","",收藏进度!I633)</f>
        <v>随从</v>
      </c>
      <c r="J633" s="53" t="str">
        <f>IF(收藏进度!J633="","",收藏进度!J633)</f>
        <v>恶魔</v>
      </c>
      <c r="K633" s="53">
        <f>IF(收藏进度!K633="","",收藏进度!K633)</f>
        <v>2</v>
      </c>
      <c r="L633" s="53">
        <f>IF(收藏进度!L633="","",收藏进度!L633)</f>
        <v>4</v>
      </c>
      <c r="M633" s="53">
        <f>IF(收藏进度!M633="","",收藏进度!M633)</f>
        <v>3</v>
      </c>
      <c r="N633" s="54" t="str">
        <f>IF(收藏进度!N633="","",收藏进度!N633)</f>
        <v>每当该随从受到伤害，对你的英雄造成等量的伤害。</v>
      </c>
    </row>
    <row r="634" spans="1:14" x14ac:dyDescent="0.15">
      <c r="A634" s="52" t="str">
        <f>IF(收藏进度!A634="","",收藏进度!A634)</f>
        <v>小鬼骑士</v>
      </c>
      <c r="B634" s="52">
        <f>IF(收藏进度!B634="","",收藏进度!B634)</f>
        <v>2</v>
      </c>
      <c r="C634" s="52" t="str">
        <f t="shared" si="9"/>
        <v/>
      </c>
      <c r="D634" s="52" t="str">
        <f>IF(AND(COUNTIF(德鲁伊卡组!A:C,"# 2x ("&amp;K634&amp;") "&amp;A634)+COUNTIF(猎人卡组!A:C,"# 2x ("&amp;K634&amp;") "&amp;A634)+COUNTIF(法师卡组!A:C,"# 2x ("&amp;K634&amp;") "&amp;A634)+COUNTIF(圣骑士卡组!A:C,"# 2x ("&amp;K634&amp;") "&amp;A634)+COUNTIF(牧师卡组!A:C,"# 2x ("&amp;K634&amp;") "&amp;A634)+COUNTIF(潜行者卡组!A:C,"# 2x ("&amp;K634&amp;") "&amp;A634)+COUNTIF(萨满祭司卡组!A:C,"# 2x ("&amp;K634&amp;") "&amp;A634)+COUNTIF(术士卡组!A:C,"# 2x ("&amp;K634&amp;") "&amp;A634)+COUNTIF(战士卡组!A:C,"# 2x ("&amp;K634&amp;") "&amp;A634)=0,COUNTIF(单卡排行!A:J,A634)=0),IF(AND(COUNTIF(德鲁伊卡组!A:C,"# 1x ("&amp;K634&amp;") "&amp;A634)+COUNTIF(猎人卡组!A:C,"# 1x ("&amp;K634&amp;") "&amp;A634)+COUNTIF(法师卡组!A:C,"# 1x ("&amp;K634&amp;") "&amp;A634)+COUNTIF(圣骑士卡组!A:C,"# 1x ("&amp;K634&amp;") "&amp;A634)+COUNTIF(牧师卡组!A:C,"# 1x ("&amp;K634&amp;") "&amp;A634)+COUNTIF(潜行者卡组!A:C,"# 1x ("&amp;K634&amp;") "&amp;A634)+COUNTIF(萨满祭司卡组!A:C,"# 1x ("&amp;K634&amp;") "&amp;A634)+COUNTIF(术士卡组!A:C,"# 1x ("&amp;K634&amp;") "&amp;A634)+COUNTIF(战士卡组!A:C,"# 1x ("&amp;K634&amp;") "&amp;A634)=0,COUNTIF(单卡排行!A:J,A634&amp;"★")=0),"",1),2)</f>
        <v/>
      </c>
      <c r="E634" s="53" t="str">
        <f>IF(收藏进度!E634="","",收藏进度!E634)</f>
        <v>冠军的试炼</v>
      </c>
      <c r="F634" s="53" t="str">
        <f>IF(收藏进度!F634="","",收藏进度!F634)</f>
        <v/>
      </c>
      <c r="G634" s="53" t="str">
        <f>IF(收藏进度!G634="","",收藏进度!G634)</f>
        <v>术士</v>
      </c>
      <c r="H634" s="53" t="str">
        <f>IF(收藏进度!H634="","",收藏进度!H634)</f>
        <v>稀有</v>
      </c>
      <c r="I634" s="53" t="str">
        <f>IF(收藏进度!I634="","",收藏进度!I634)</f>
        <v>随从</v>
      </c>
      <c r="J634" s="53" t="str">
        <f>IF(收藏进度!J634="","",收藏进度!J634)</f>
        <v>恶魔</v>
      </c>
      <c r="K634" s="53">
        <f>IF(收藏进度!K634="","",收藏进度!K634)</f>
        <v>2</v>
      </c>
      <c r="L634" s="53">
        <f>IF(收藏进度!L634="","",收藏进度!L634)</f>
        <v>3</v>
      </c>
      <c r="M634" s="53">
        <f>IF(收藏进度!M634="","",收藏进度!M634)</f>
        <v>2</v>
      </c>
      <c r="N634" s="54" t="str">
        <f>IF(收藏进度!N634="","",收藏进度!N634)</f>
        <v>每当你弃掉一张牌时，便获得+1/+1。</v>
      </c>
    </row>
    <row r="635" spans="1:14" x14ac:dyDescent="0.15">
      <c r="A635" s="52" t="str">
        <f>IF(收藏进度!A635="","",收藏进度!A635)</f>
        <v>加拉克苏斯之拳</v>
      </c>
      <c r="B635" s="52">
        <f>IF(收藏进度!B635="","",收藏进度!B635)</f>
        <v>2</v>
      </c>
      <c r="C635" s="52" t="str">
        <f t="shared" si="9"/>
        <v/>
      </c>
      <c r="D635" s="52" t="str">
        <f>IF(AND(COUNTIF(德鲁伊卡组!A:C,"# 2x ("&amp;K635&amp;") "&amp;A635)+COUNTIF(猎人卡组!A:C,"# 2x ("&amp;K635&amp;") "&amp;A635)+COUNTIF(法师卡组!A:C,"# 2x ("&amp;K635&amp;") "&amp;A635)+COUNTIF(圣骑士卡组!A:C,"# 2x ("&amp;K635&amp;") "&amp;A635)+COUNTIF(牧师卡组!A:C,"# 2x ("&amp;K635&amp;") "&amp;A635)+COUNTIF(潜行者卡组!A:C,"# 2x ("&amp;K635&amp;") "&amp;A635)+COUNTIF(萨满祭司卡组!A:C,"# 2x ("&amp;K635&amp;") "&amp;A635)+COUNTIF(术士卡组!A:C,"# 2x ("&amp;K635&amp;") "&amp;A635)+COUNTIF(战士卡组!A:C,"# 2x ("&amp;K635&amp;") "&amp;A635)=0,COUNTIF(单卡排行!A:J,A635)=0),IF(AND(COUNTIF(德鲁伊卡组!A:C,"# 1x ("&amp;K635&amp;") "&amp;A635)+COUNTIF(猎人卡组!A:C,"# 1x ("&amp;K635&amp;") "&amp;A635)+COUNTIF(法师卡组!A:C,"# 1x ("&amp;K635&amp;") "&amp;A635)+COUNTIF(圣骑士卡组!A:C,"# 1x ("&amp;K635&amp;") "&amp;A635)+COUNTIF(牧师卡组!A:C,"# 1x ("&amp;K635&amp;") "&amp;A635)+COUNTIF(潜行者卡组!A:C,"# 1x ("&amp;K635&amp;") "&amp;A635)+COUNTIF(萨满祭司卡组!A:C,"# 1x ("&amp;K635&amp;") "&amp;A635)+COUNTIF(术士卡组!A:C,"# 1x ("&amp;K635&amp;") "&amp;A635)+COUNTIF(战士卡组!A:C,"# 1x ("&amp;K635&amp;") "&amp;A635)=0,COUNTIF(单卡排行!A:J,A635&amp;"★")=0),"",1),2)</f>
        <v/>
      </c>
      <c r="E635" s="53" t="str">
        <f>IF(收藏进度!E635="","",收藏进度!E635)</f>
        <v>冠军的试炼</v>
      </c>
      <c r="F635" s="53" t="str">
        <f>IF(收藏进度!F635="","",收藏进度!F635)</f>
        <v/>
      </c>
      <c r="G635" s="53" t="str">
        <f>IF(收藏进度!G635="","",收藏进度!G635)</f>
        <v>术士</v>
      </c>
      <c r="H635" s="53" t="str">
        <f>IF(收藏进度!H635="","",收藏进度!H635)</f>
        <v>稀有</v>
      </c>
      <c r="I635" s="53" t="str">
        <f>IF(收藏进度!I635="","",收藏进度!I635)</f>
        <v>法术</v>
      </c>
      <c r="J635" s="53" t="str">
        <f>IF(收藏进度!J635="","",收藏进度!J635)</f>
        <v/>
      </c>
      <c r="K635" s="53">
        <f>IF(收藏进度!K635="","",收藏进度!K635)</f>
        <v>4</v>
      </c>
      <c r="L635" s="53">
        <f>IF(收藏进度!L635="","",收藏进度!L635)</f>
        <v>0</v>
      </c>
      <c r="M635" s="53">
        <f>IF(收藏进度!M635="","",收藏进度!M635)</f>
        <v>0</v>
      </c>
      <c r="N635" s="54" t="str">
        <f>IF(收藏进度!N635="","",收藏进度!N635)</f>
        <v>当你使用或弃掉这张牌时，对一个随机敌人造成4点伤害。</v>
      </c>
    </row>
    <row r="636" spans="1:14" x14ac:dyDescent="0.15">
      <c r="A636" s="52" t="str">
        <f>IF(收藏进度!A636="","",收藏进度!A636)</f>
        <v>恐惧战马</v>
      </c>
      <c r="B636" s="52">
        <f>IF(收藏进度!B636="","",收藏进度!B636)</f>
        <v>0</v>
      </c>
      <c r="C636" s="52" t="str">
        <f t="shared" si="9"/>
        <v/>
      </c>
      <c r="D636" s="52" t="str">
        <f>IF(AND(COUNTIF(德鲁伊卡组!A:C,"# 2x ("&amp;K636&amp;") "&amp;A636)+COUNTIF(猎人卡组!A:C,"# 2x ("&amp;K636&amp;") "&amp;A636)+COUNTIF(法师卡组!A:C,"# 2x ("&amp;K636&amp;") "&amp;A636)+COUNTIF(圣骑士卡组!A:C,"# 2x ("&amp;K636&amp;") "&amp;A636)+COUNTIF(牧师卡组!A:C,"# 2x ("&amp;K636&amp;") "&amp;A636)+COUNTIF(潜行者卡组!A:C,"# 2x ("&amp;K636&amp;") "&amp;A636)+COUNTIF(萨满祭司卡组!A:C,"# 2x ("&amp;K636&amp;") "&amp;A636)+COUNTIF(术士卡组!A:C,"# 2x ("&amp;K636&amp;") "&amp;A636)+COUNTIF(战士卡组!A:C,"# 2x ("&amp;K636&amp;") "&amp;A636)=0,COUNTIF(单卡排行!A:J,A636)=0),IF(AND(COUNTIF(德鲁伊卡组!A:C,"# 1x ("&amp;K636&amp;") "&amp;A636)+COUNTIF(猎人卡组!A:C,"# 1x ("&amp;K636&amp;") "&amp;A636)+COUNTIF(法师卡组!A:C,"# 1x ("&amp;K636&amp;") "&amp;A636)+COUNTIF(圣骑士卡组!A:C,"# 1x ("&amp;K636&amp;") "&amp;A636)+COUNTIF(牧师卡组!A:C,"# 1x ("&amp;K636&amp;") "&amp;A636)+COUNTIF(潜行者卡组!A:C,"# 1x ("&amp;K636&amp;") "&amp;A636)+COUNTIF(萨满祭司卡组!A:C,"# 1x ("&amp;K636&amp;") "&amp;A636)+COUNTIF(术士卡组!A:C,"# 1x ("&amp;K636&amp;") "&amp;A636)+COUNTIF(战士卡组!A:C,"# 1x ("&amp;K636&amp;") "&amp;A636)=0,COUNTIF(单卡排行!A:J,A636&amp;"★")=0),"",1),2)</f>
        <v/>
      </c>
      <c r="E636" s="53" t="str">
        <f>IF(收藏进度!E636="","",收藏进度!E636)</f>
        <v>冠军的试炼</v>
      </c>
      <c r="F636" s="53" t="str">
        <f>IF(收藏进度!F636="","",收藏进度!F636)</f>
        <v/>
      </c>
      <c r="G636" s="53" t="str">
        <f>IF(收藏进度!G636="","",收藏进度!G636)</f>
        <v>术士</v>
      </c>
      <c r="H636" s="53" t="str">
        <f>IF(收藏进度!H636="","",收藏进度!H636)</f>
        <v>史诗</v>
      </c>
      <c r="I636" s="53" t="str">
        <f>IF(收藏进度!I636="","",收藏进度!I636)</f>
        <v>随从</v>
      </c>
      <c r="J636" s="53" t="str">
        <f>IF(收藏进度!J636="","",收藏进度!J636)</f>
        <v>恶魔</v>
      </c>
      <c r="K636" s="53">
        <f>IF(收藏进度!K636="","",收藏进度!K636)</f>
        <v>4</v>
      </c>
      <c r="L636" s="53">
        <f>IF(收藏进度!L636="","",收藏进度!L636)</f>
        <v>1</v>
      </c>
      <c r="M636" s="53">
        <f>IF(收藏进度!M636="","",收藏进度!M636)</f>
        <v>1</v>
      </c>
      <c r="N636" s="54" t="str">
        <f>IF(收藏进度!N636="","",收藏进度!N636)</f>
        <v>亡语：
在回合结束时，召唤一匹恐惧战马。</v>
      </c>
    </row>
    <row r="637" spans="1:14" x14ac:dyDescent="0.15">
      <c r="A637" s="52" t="str">
        <f>IF(收藏进度!A637="","",收藏进度!A637)</f>
        <v>虚空碾压者</v>
      </c>
      <c r="B637" s="52">
        <f>IF(收藏进度!B637="","",收藏进度!B637)</f>
        <v>2</v>
      </c>
      <c r="C637" s="52" t="str">
        <f t="shared" si="9"/>
        <v/>
      </c>
      <c r="D637" s="52" t="str">
        <f>IF(AND(COUNTIF(德鲁伊卡组!A:C,"# 2x ("&amp;K637&amp;") "&amp;A637)+COUNTIF(猎人卡组!A:C,"# 2x ("&amp;K637&amp;") "&amp;A637)+COUNTIF(法师卡组!A:C,"# 2x ("&amp;K637&amp;") "&amp;A637)+COUNTIF(圣骑士卡组!A:C,"# 2x ("&amp;K637&amp;") "&amp;A637)+COUNTIF(牧师卡组!A:C,"# 2x ("&amp;K637&amp;") "&amp;A637)+COUNTIF(潜行者卡组!A:C,"# 2x ("&amp;K637&amp;") "&amp;A637)+COUNTIF(萨满祭司卡组!A:C,"# 2x ("&amp;K637&amp;") "&amp;A637)+COUNTIF(术士卡组!A:C,"# 2x ("&amp;K637&amp;") "&amp;A637)+COUNTIF(战士卡组!A:C,"# 2x ("&amp;K637&amp;") "&amp;A637)=0,COUNTIF(单卡排行!A:J,A637)=0),IF(AND(COUNTIF(德鲁伊卡组!A:C,"# 1x ("&amp;K637&amp;") "&amp;A637)+COUNTIF(猎人卡组!A:C,"# 1x ("&amp;K637&amp;") "&amp;A637)+COUNTIF(法师卡组!A:C,"# 1x ("&amp;K637&amp;") "&amp;A637)+COUNTIF(圣骑士卡组!A:C,"# 1x ("&amp;K637&amp;") "&amp;A637)+COUNTIF(牧师卡组!A:C,"# 1x ("&amp;K637&amp;") "&amp;A637)+COUNTIF(潜行者卡组!A:C,"# 1x ("&amp;K637&amp;") "&amp;A637)+COUNTIF(萨满祭司卡组!A:C,"# 1x ("&amp;K637&amp;") "&amp;A637)+COUNTIF(术士卡组!A:C,"# 1x ("&amp;K637&amp;") "&amp;A637)+COUNTIF(战士卡组!A:C,"# 1x ("&amp;K637&amp;") "&amp;A637)=0,COUNTIF(单卡排行!A:J,A637&amp;"★")=0),"",1),2)</f>
        <v/>
      </c>
      <c r="E637" s="53" t="str">
        <f>IF(收藏进度!E637="","",收藏进度!E637)</f>
        <v>冠军的试炼</v>
      </c>
      <c r="F637" s="53" t="str">
        <f>IF(收藏进度!F637="","",收藏进度!F637)</f>
        <v/>
      </c>
      <c r="G637" s="53" t="str">
        <f>IF(收藏进度!G637="","",收藏进度!G637)</f>
        <v>术士</v>
      </c>
      <c r="H637" s="53" t="str">
        <f>IF(收藏进度!H637="","",收藏进度!H637)</f>
        <v>稀有</v>
      </c>
      <c r="I637" s="53" t="str">
        <f>IF(收藏进度!I637="","",收藏进度!I637)</f>
        <v>随从</v>
      </c>
      <c r="J637" s="53" t="str">
        <f>IF(收藏进度!J637="","",收藏进度!J637)</f>
        <v>恶魔</v>
      </c>
      <c r="K637" s="53">
        <f>IF(收藏进度!K637="","",收藏进度!K637)</f>
        <v>6</v>
      </c>
      <c r="L637" s="53">
        <f>IF(收藏进度!L637="","",收藏进度!L637)</f>
        <v>5</v>
      </c>
      <c r="M637" s="53">
        <f>IF(收藏进度!M637="","",收藏进度!M637)</f>
        <v>4</v>
      </c>
      <c r="N637" s="54" t="str">
        <f>IF(收藏进度!N637="","",收藏进度!N637)</f>
        <v>激励：随机消灭每个玩家的一个随从。</v>
      </c>
    </row>
    <row r="638" spans="1:14" x14ac:dyDescent="0.15">
      <c r="A638" s="52" t="str">
        <f>IF(收藏进度!A638="","",收藏进度!A638)</f>
        <v>黑暗交易</v>
      </c>
      <c r="B638" s="52">
        <f>IF(收藏进度!B638="","",收藏进度!B638)</f>
        <v>0</v>
      </c>
      <c r="C638" s="52" t="str">
        <f t="shared" si="9"/>
        <v/>
      </c>
      <c r="D638" s="52" t="str">
        <f>IF(AND(COUNTIF(德鲁伊卡组!A:C,"# 2x ("&amp;K638&amp;") "&amp;A638)+COUNTIF(猎人卡组!A:C,"# 2x ("&amp;K638&amp;") "&amp;A638)+COUNTIF(法师卡组!A:C,"# 2x ("&amp;K638&amp;") "&amp;A638)+COUNTIF(圣骑士卡组!A:C,"# 2x ("&amp;K638&amp;") "&amp;A638)+COUNTIF(牧师卡组!A:C,"# 2x ("&amp;K638&amp;") "&amp;A638)+COUNTIF(潜行者卡组!A:C,"# 2x ("&amp;K638&amp;") "&amp;A638)+COUNTIF(萨满祭司卡组!A:C,"# 2x ("&amp;K638&amp;") "&amp;A638)+COUNTIF(术士卡组!A:C,"# 2x ("&amp;K638&amp;") "&amp;A638)+COUNTIF(战士卡组!A:C,"# 2x ("&amp;K638&amp;") "&amp;A638)=0,COUNTIF(单卡排行!A:J,A638)=0),IF(AND(COUNTIF(德鲁伊卡组!A:C,"# 1x ("&amp;K638&amp;") "&amp;A638)+COUNTIF(猎人卡组!A:C,"# 1x ("&amp;K638&amp;") "&amp;A638)+COUNTIF(法师卡组!A:C,"# 1x ("&amp;K638&amp;") "&amp;A638)+COUNTIF(圣骑士卡组!A:C,"# 1x ("&amp;K638&amp;") "&amp;A638)+COUNTIF(牧师卡组!A:C,"# 1x ("&amp;K638&amp;") "&amp;A638)+COUNTIF(潜行者卡组!A:C,"# 1x ("&amp;K638&amp;") "&amp;A638)+COUNTIF(萨满祭司卡组!A:C,"# 1x ("&amp;K638&amp;") "&amp;A638)+COUNTIF(术士卡组!A:C,"# 1x ("&amp;K638&amp;") "&amp;A638)+COUNTIF(战士卡组!A:C,"# 1x ("&amp;K638&amp;") "&amp;A638)=0,COUNTIF(单卡排行!A:J,A638&amp;"★")=0),"",1),2)</f>
        <v/>
      </c>
      <c r="E638" s="53" t="str">
        <f>IF(收藏进度!E638="","",收藏进度!E638)</f>
        <v>冠军的试炼</v>
      </c>
      <c r="F638" s="53" t="str">
        <f>IF(收藏进度!F638="","",收藏进度!F638)</f>
        <v/>
      </c>
      <c r="G638" s="53" t="str">
        <f>IF(收藏进度!G638="","",收藏进度!G638)</f>
        <v>术士</v>
      </c>
      <c r="H638" s="53" t="str">
        <f>IF(收藏进度!H638="","",收藏进度!H638)</f>
        <v>史诗</v>
      </c>
      <c r="I638" s="53" t="str">
        <f>IF(收藏进度!I638="","",收藏进度!I638)</f>
        <v>法术</v>
      </c>
      <c r="J638" s="53" t="str">
        <f>IF(收藏进度!J638="","",收藏进度!J638)</f>
        <v/>
      </c>
      <c r="K638" s="53">
        <f>IF(收藏进度!K638="","",收藏进度!K638)</f>
        <v>6</v>
      </c>
      <c r="L638" s="53">
        <f>IF(收藏进度!L638="","",收藏进度!L638)</f>
        <v>0</v>
      </c>
      <c r="M638" s="53">
        <f>IF(收藏进度!M638="","",收藏进度!M638)</f>
        <v>0</v>
      </c>
      <c r="N638" s="54" t="str">
        <f>IF(收藏进度!N638="","",收藏进度!N638)</f>
        <v>随机消灭两个敌方随从，随机弃两张牌。</v>
      </c>
    </row>
    <row r="639" spans="1:14" x14ac:dyDescent="0.15">
      <c r="A639" s="52" t="str">
        <f>IF(收藏进度!A639="","",收藏进度!A639)</f>
        <v>威尔弗雷德·菲兹班</v>
      </c>
      <c r="B639" s="52">
        <f>IF(收藏进度!B639="","",收藏进度!B639)</f>
        <v>0</v>
      </c>
      <c r="C639" s="52" t="str">
        <f t="shared" si="9"/>
        <v/>
      </c>
      <c r="D639" s="52" t="str">
        <f>IF(AND(COUNTIF(德鲁伊卡组!A:C,"# 2x ("&amp;K639&amp;") "&amp;A639)+COUNTIF(猎人卡组!A:C,"# 2x ("&amp;K639&amp;") "&amp;A639)+COUNTIF(法师卡组!A:C,"# 2x ("&amp;K639&amp;") "&amp;A639)+COUNTIF(圣骑士卡组!A:C,"# 2x ("&amp;K639&amp;") "&amp;A639)+COUNTIF(牧师卡组!A:C,"# 2x ("&amp;K639&amp;") "&amp;A639)+COUNTIF(潜行者卡组!A:C,"# 2x ("&amp;K639&amp;") "&amp;A639)+COUNTIF(萨满祭司卡组!A:C,"# 2x ("&amp;K639&amp;") "&amp;A639)+COUNTIF(术士卡组!A:C,"# 2x ("&amp;K639&amp;") "&amp;A639)+COUNTIF(战士卡组!A:C,"# 2x ("&amp;K639&amp;") "&amp;A639)=0,COUNTIF(单卡排行!A:J,A639)=0),IF(AND(COUNTIF(德鲁伊卡组!A:C,"# 1x ("&amp;K639&amp;") "&amp;A639)+COUNTIF(猎人卡组!A:C,"# 1x ("&amp;K639&amp;") "&amp;A639)+COUNTIF(法师卡组!A:C,"# 1x ("&amp;K639&amp;") "&amp;A639)+COUNTIF(圣骑士卡组!A:C,"# 1x ("&amp;K639&amp;") "&amp;A639)+COUNTIF(牧师卡组!A:C,"# 1x ("&amp;K639&amp;") "&amp;A639)+COUNTIF(潜行者卡组!A:C,"# 1x ("&amp;K639&amp;") "&amp;A639)+COUNTIF(萨满祭司卡组!A:C,"# 1x ("&amp;K639&amp;") "&amp;A639)+COUNTIF(术士卡组!A:C,"# 1x ("&amp;K639&amp;") "&amp;A639)+COUNTIF(战士卡组!A:C,"# 1x ("&amp;K639&amp;") "&amp;A639)=0,COUNTIF(单卡排行!A:J,A639&amp;"★")=0),"",1),2)</f>
        <v/>
      </c>
      <c r="E639" s="53" t="str">
        <f>IF(收藏进度!E639="","",收藏进度!E639)</f>
        <v>冠军的试炼</v>
      </c>
      <c r="F639" s="53" t="str">
        <f>IF(收藏进度!F639="","",收藏进度!F639)</f>
        <v/>
      </c>
      <c r="G639" s="53" t="str">
        <f>IF(收藏进度!G639="","",收藏进度!G639)</f>
        <v>术士</v>
      </c>
      <c r="H639" s="53" t="str">
        <f>IF(收藏进度!H639="","",收藏进度!H639)</f>
        <v>传说</v>
      </c>
      <c r="I639" s="53" t="str">
        <f>IF(收藏进度!I639="","",收藏进度!I639)</f>
        <v>随从</v>
      </c>
      <c r="J639" s="53" t="str">
        <f>IF(收藏进度!J639="","",收藏进度!J639)</f>
        <v/>
      </c>
      <c r="K639" s="53">
        <f>IF(收藏进度!K639="","",收藏进度!K639)</f>
        <v>6</v>
      </c>
      <c r="L639" s="53">
        <f>IF(收藏进度!L639="","",收藏进度!L639)</f>
        <v>4</v>
      </c>
      <c r="M639" s="53">
        <f>IF(收藏进度!M639="","",收藏进度!M639)</f>
        <v>4</v>
      </c>
      <c r="N639" s="54" t="str">
        <f>IF(收藏进度!N639="","",收藏进度!N639)</f>
        <v>你通过英雄技能抽到的卡牌，其法力值消耗为（0）点。</v>
      </c>
    </row>
    <row r="640" spans="1:14" x14ac:dyDescent="0.15">
      <c r="A640" s="52" t="str">
        <f>IF(收藏进度!A640="","",收藏进度!A640)</f>
        <v>恐怖末日守卫</v>
      </c>
      <c r="B640" s="52">
        <f>IF(收藏进度!B640="","",收藏进度!B640)</f>
        <v>2</v>
      </c>
      <c r="C640" s="52" t="str">
        <f t="shared" si="9"/>
        <v/>
      </c>
      <c r="D640" s="52" t="str">
        <f>IF(AND(COUNTIF(德鲁伊卡组!A:C,"# 2x ("&amp;K640&amp;") "&amp;A640)+COUNTIF(猎人卡组!A:C,"# 2x ("&amp;K640&amp;") "&amp;A640)+COUNTIF(法师卡组!A:C,"# 2x ("&amp;K640&amp;") "&amp;A640)+COUNTIF(圣骑士卡组!A:C,"# 2x ("&amp;K640&amp;") "&amp;A640)+COUNTIF(牧师卡组!A:C,"# 2x ("&amp;K640&amp;") "&amp;A640)+COUNTIF(潜行者卡组!A:C,"# 2x ("&amp;K640&amp;") "&amp;A640)+COUNTIF(萨满祭司卡组!A:C,"# 2x ("&amp;K640&amp;") "&amp;A640)+COUNTIF(术士卡组!A:C,"# 2x ("&amp;K640&amp;") "&amp;A640)+COUNTIF(战士卡组!A:C,"# 2x ("&amp;K640&amp;") "&amp;A640)=0,COUNTIF(单卡排行!A:J,A640)=0),IF(AND(COUNTIF(德鲁伊卡组!A:C,"# 1x ("&amp;K640&amp;") "&amp;A640)+COUNTIF(猎人卡组!A:C,"# 1x ("&amp;K640&amp;") "&amp;A640)+COUNTIF(法师卡组!A:C,"# 1x ("&amp;K640&amp;") "&amp;A640)+COUNTIF(圣骑士卡组!A:C,"# 1x ("&amp;K640&amp;") "&amp;A640)+COUNTIF(牧师卡组!A:C,"# 1x ("&amp;K640&amp;") "&amp;A640)+COUNTIF(潜行者卡组!A:C,"# 1x ("&amp;K640&amp;") "&amp;A640)+COUNTIF(萨满祭司卡组!A:C,"# 1x ("&amp;K640&amp;") "&amp;A640)+COUNTIF(术士卡组!A:C,"# 1x ("&amp;K640&amp;") "&amp;A640)+COUNTIF(战士卡组!A:C,"# 1x ("&amp;K640&amp;") "&amp;A640)=0,COUNTIF(单卡排行!A:J,A640&amp;"★")=0),"",1),2)</f>
        <v/>
      </c>
      <c r="E640" s="53" t="str">
        <f>IF(收藏进度!E640="","",收藏进度!E640)</f>
        <v>冠军的试炼</v>
      </c>
      <c r="F640" s="53" t="str">
        <f>IF(收藏进度!F640="","",收藏进度!F640)</f>
        <v/>
      </c>
      <c r="G640" s="53" t="str">
        <f>IF(收藏进度!G640="","",收藏进度!G640)</f>
        <v>术士</v>
      </c>
      <c r="H640" s="53" t="str">
        <f>IF(收藏进度!H640="","",收藏进度!H640)</f>
        <v>普通</v>
      </c>
      <c r="I640" s="53" t="str">
        <f>IF(收藏进度!I640="","",收藏进度!I640)</f>
        <v>随从</v>
      </c>
      <c r="J640" s="53" t="str">
        <f>IF(收藏进度!J640="","",收藏进度!J640)</f>
        <v>恶魔</v>
      </c>
      <c r="K640" s="53">
        <f>IF(收藏进度!K640="","",收藏进度!K640)</f>
        <v>7</v>
      </c>
      <c r="L640" s="53">
        <f>IF(收藏进度!L640="","",收藏进度!L640)</f>
        <v>6</v>
      </c>
      <c r="M640" s="53">
        <f>IF(收藏进度!M640="","",收藏进度!M640)</f>
        <v>8</v>
      </c>
      <c r="N640" s="54" t="str">
        <f>IF(收藏进度!N640="","",收藏进度!N640)</f>
        <v/>
      </c>
    </row>
    <row r="641" spans="1:14" x14ac:dyDescent="0.15">
      <c r="A641" s="52" t="str">
        <f>IF(收藏进度!A641="","",收藏进度!A641)</f>
        <v>加固</v>
      </c>
      <c r="B641" s="52">
        <f>IF(收藏进度!B641="","",收藏进度!B641)</f>
        <v>2</v>
      </c>
      <c r="C641" s="52" t="str">
        <f t="shared" si="9"/>
        <v/>
      </c>
      <c r="D641" s="52" t="str">
        <f>IF(AND(COUNTIF(德鲁伊卡组!A:C,"# 2x ("&amp;K641&amp;") "&amp;A641)+COUNTIF(猎人卡组!A:C,"# 2x ("&amp;K641&amp;") "&amp;A641)+COUNTIF(法师卡组!A:C,"# 2x ("&amp;K641&amp;") "&amp;A641)+COUNTIF(圣骑士卡组!A:C,"# 2x ("&amp;K641&amp;") "&amp;A641)+COUNTIF(牧师卡组!A:C,"# 2x ("&amp;K641&amp;") "&amp;A641)+COUNTIF(潜行者卡组!A:C,"# 2x ("&amp;K641&amp;") "&amp;A641)+COUNTIF(萨满祭司卡组!A:C,"# 2x ("&amp;K641&amp;") "&amp;A641)+COUNTIF(术士卡组!A:C,"# 2x ("&amp;K641&amp;") "&amp;A641)+COUNTIF(战士卡组!A:C,"# 2x ("&amp;K641&amp;") "&amp;A641)=0,COUNTIF(单卡排行!A:J,A641)=0),IF(AND(COUNTIF(德鲁伊卡组!A:C,"# 1x ("&amp;K641&amp;") "&amp;A641)+COUNTIF(猎人卡组!A:C,"# 1x ("&amp;K641&amp;") "&amp;A641)+COUNTIF(法师卡组!A:C,"# 1x ("&amp;K641&amp;") "&amp;A641)+COUNTIF(圣骑士卡组!A:C,"# 1x ("&amp;K641&amp;") "&amp;A641)+COUNTIF(牧师卡组!A:C,"# 1x ("&amp;K641&amp;") "&amp;A641)+COUNTIF(潜行者卡组!A:C,"# 1x ("&amp;K641&amp;") "&amp;A641)+COUNTIF(萨满祭司卡组!A:C,"# 1x ("&amp;K641&amp;") "&amp;A641)+COUNTIF(术士卡组!A:C,"# 1x ("&amp;K641&amp;") "&amp;A641)+COUNTIF(战士卡组!A:C,"# 1x ("&amp;K641&amp;") "&amp;A641)=0,COUNTIF(单卡排行!A:J,A641&amp;"★")=0),"",1),2)</f>
        <v/>
      </c>
      <c r="E641" s="53" t="str">
        <f>IF(收藏进度!E641="","",收藏进度!E641)</f>
        <v>冠军的试炼</v>
      </c>
      <c r="F641" s="53" t="str">
        <f>IF(收藏进度!F641="","",收藏进度!F641)</f>
        <v/>
      </c>
      <c r="G641" s="53" t="str">
        <f>IF(收藏进度!G641="","",收藏进度!G641)</f>
        <v>战士</v>
      </c>
      <c r="H641" s="53" t="str">
        <f>IF(收藏进度!H641="","",收藏进度!H641)</f>
        <v>普通</v>
      </c>
      <c r="I641" s="53" t="str">
        <f>IF(收藏进度!I641="","",收藏进度!I641)</f>
        <v>法术</v>
      </c>
      <c r="J641" s="53" t="str">
        <f>IF(收藏进度!J641="","",收藏进度!J641)</f>
        <v/>
      </c>
      <c r="K641" s="53">
        <f>IF(收藏进度!K641="","",收藏进度!K641)</f>
        <v>2</v>
      </c>
      <c r="L641" s="53">
        <f>IF(收藏进度!L641="","",收藏进度!L641)</f>
        <v>0</v>
      </c>
      <c r="M641" s="53">
        <f>IF(收藏进度!M641="","",收藏进度!M641)</f>
        <v>0</v>
      </c>
      <c r="N641" s="54" t="str">
        <f>IF(收藏进度!N641="","",收藏进度!N641)</f>
        <v>使你具有嘲讽的随从获得+2/+2。</v>
      </c>
    </row>
    <row r="642" spans="1:14" x14ac:dyDescent="0.15">
      <c r="A642" s="52" t="str">
        <f>IF(收藏进度!A642="","",收藏进度!A642)</f>
        <v>阿莱克丝塔萨的勇士</v>
      </c>
      <c r="B642" s="52">
        <f>IF(收藏进度!B642="","",收藏进度!B642)</f>
        <v>2</v>
      </c>
      <c r="C642" s="52" t="str">
        <f t="shared" si="9"/>
        <v/>
      </c>
      <c r="D642" s="52" t="str">
        <f>IF(AND(COUNTIF(德鲁伊卡组!A:C,"# 2x ("&amp;K642&amp;") "&amp;A642)+COUNTIF(猎人卡组!A:C,"# 2x ("&amp;K642&amp;") "&amp;A642)+COUNTIF(法师卡组!A:C,"# 2x ("&amp;K642&amp;") "&amp;A642)+COUNTIF(圣骑士卡组!A:C,"# 2x ("&amp;K642&amp;") "&amp;A642)+COUNTIF(牧师卡组!A:C,"# 2x ("&amp;K642&amp;") "&amp;A642)+COUNTIF(潜行者卡组!A:C,"# 2x ("&amp;K642&amp;") "&amp;A642)+COUNTIF(萨满祭司卡组!A:C,"# 2x ("&amp;K642&amp;") "&amp;A642)+COUNTIF(术士卡组!A:C,"# 2x ("&amp;K642&amp;") "&amp;A642)+COUNTIF(战士卡组!A:C,"# 2x ("&amp;K642&amp;") "&amp;A642)=0,COUNTIF(单卡排行!A:J,A642)=0),IF(AND(COUNTIF(德鲁伊卡组!A:C,"# 1x ("&amp;K642&amp;") "&amp;A642)+COUNTIF(猎人卡组!A:C,"# 1x ("&amp;K642&amp;") "&amp;A642)+COUNTIF(法师卡组!A:C,"# 1x ("&amp;K642&amp;") "&amp;A642)+COUNTIF(圣骑士卡组!A:C,"# 1x ("&amp;K642&amp;") "&amp;A642)+COUNTIF(牧师卡组!A:C,"# 1x ("&amp;K642&amp;") "&amp;A642)+COUNTIF(潜行者卡组!A:C,"# 1x ("&amp;K642&amp;") "&amp;A642)+COUNTIF(萨满祭司卡组!A:C,"# 1x ("&amp;K642&amp;") "&amp;A642)+COUNTIF(术士卡组!A:C,"# 1x ("&amp;K642&amp;") "&amp;A642)+COUNTIF(战士卡组!A:C,"# 1x ("&amp;K642&amp;") "&amp;A642)=0,COUNTIF(单卡排行!A:J,A642&amp;"★")=0),"",1),2)</f>
        <v/>
      </c>
      <c r="E642" s="53" t="str">
        <f>IF(收藏进度!E642="","",收藏进度!E642)</f>
        <v>冠军的试炼</v>
      </c>
      <c r="F642" s="53" t="str">
        <f>IF(收藏进度!F642="","",收藏进度!F642)</f>
        <v/>
      </c>
      <c r="G642" s="53" t="str">
        <f>IF(收藏进度!G642="","",收藏进度!G642)</f>
        <v>战士</v>
      </c>
      <c r="H642" s="53" t="str">
        <f>IF(收藏进度!H642="","",收藏进度!H642)</f>
        <v>稀有</v>
      </c>
      <c r="I642" s="53" t="str">
        <f>IF(收藏进度!I642="","",收藏进度!I642)</f>
        <v>随从</v>
      </c>
      <c r="J642" s="53" t="str">
        <f>IF(收藏进度!J642="","",收藏进度!J642)</f>
        <v/>
      </c>
      <c r="K642" s="53">
        <f>IF(收藏进度!K642="","",收藏进度!K642)</f>
        <v>2</v>
      </c>
      <c r="L642" s="53">
        <f>IF(收藏进度!L642="","",收藏进度!L642)</f>
        <v>2</v>
      </c>
      <c r="M642" s="53">
        <f>IF(收藏进度!M642="","",收藏进度!M642)</f>
        <v>3</v>
      </c>
      <c r="N642" s="54" t="str">
        <f>IF(收藏进度!N642="","",收藏进度!N642)</f>
        <v>战吼：如果你的手牌中有龙牌，便获得+1攻击力和冲锋。</v>
      </c>
    </row>
    <row r="643" spans="1:14" x14ac:dyDescent="0.15">
      <c r="A643" s="52" t="str">
        <f>IF(收藏进度!A643="","",收藏进度!A643)</f>
        <v>格斗陪练师</v>
      </c>
      <c r="B643" s="52">
        <f>IF(收藏进度!B643="","",收藏进度!B643)</f>
        <v>2</v>
      </c>
      <c r="C643" s="52" t="str">
        <f t="shared" ref="C643:C706" si="10">IF(D643="","",IF(D643&gt;B643,D643-B643,""))</f>
        <v/>
      </c>
      <c r="D643" s="52" t="str">
        <f>IF(AND(COUNTIF(德鲁伊卡组!A:C,"# 2x ("&amp;K643&amp;") "&amp;A643)+COUNTIF(猎人卡组!A:C,"# 2x ("&amp;K643&amp;") "&amp;A643)+COUNTIF(法师卡组!A:C,"# 2x ("&amp;K643&amp;") "&amp;A643)+COUNTIF(圣骑士卡组!A:C,"# 2x ("&amp;K643&amp;") "&amp;A643)+COUNTIF(牧师卡组!A:C,"# 2x ("&amp;K643&amp;") "&amp;A643)+COUNTIF(潜行者卡组!A:C,"# 2x ("&amp;K643&amp;") "&amp;A643)+COUNTIF(萨满祭司卡组!A:C,"# 2x ("&amp;K643&amp;") "&amp;A643)+COUNTIF(术士卡组!A:C,"# 2x ("&amp;K643&amp;") "&amp;A643)+COUNTIF(战士卡组!A:C,"# 2x ("&amp;K643&amp;") "&amp;A643)=0,COUNTIF(单卡排行!A:J,A643)=0),IF(AND(COUNTIF(德鲁伊卡组!A:C,"# 1x ("&amp;K643&amp;") "&amp;A643)+COUNTIF(猎人卡组!A:C,"# 1x ("&amp;K643&amp;") "&amp;A643)+COUNTIF(法师卡组!A:C,"# 1x ("&amp;K643&amp;") "&amp;A643)+COUNTIF(圣骑士卡组!A:C,"# 1x ("&amp;K643&amp;") "&amp;A643)+COUNTIF(牧师卡组!A:C,"# 1x ("&amp;K643&amp;") "&amp;A643)+COUNTIF(潜行者卡组!A:C,"# 1x ("&amp;K643&amp;") "&amp;A643)+COUNTIF(萨满祭司卡组!A:C,"# 1x ("&amp;K643&amp;") "&amp;A643)+COUNTIF(术士卡组!A:C,"# 1x ("&amp;K643&amp;") "&amp;A643)+COUNTIF(战士卡组!A:C,"# 1x ("&amp;K643&amp;") "&amp;A643)=0,COUNTIF(单卡排行!A:J,A643&amp;"★")=0),"",1),2)</f>
        <v/>
      </c>
      <c r="E643" s="53" t="str">
        <f>IF(收藏进度!E643="","",收藏进度!E643)</f>
        <v>冠军的试炼</v>
      </c>
      <c r="F643" s="53" t="str">
        <f>IF(收藏进度!F643="","",收藏进度!F643)</f>
        <v/>
      </c>
      <c r="G643" s="53" t="str">
        <f>IF(收藏进度!G643="","",收藏进度!G643)</f>
        <v>战士</v>
      </c>
      <c r="H643" s="53" t="str">
        <f>IF(收藏进度!H643="","",收藏进度!H643)</f>
        <v>稀有</v>
      </c>
      <c r="I643" s="53" t="str">
        <f>IF(收藏进度!I643="","",收藏进度!I643)</f>
        <v>随从</v>
      </c>
      <c r="J643" s="53" t="str">
        <f>IF(收藏进度!J643="","",收藏进度!J643)</f>
        <v/>
      </c>
      <c r="K643" s="53">
        <f>IF(收藏进度!K643="","",收藏进度!K643)</f>
        <v>2</v>
      </c>
      <c r="L643" s="53">
        <f>IF(收藏进度!L643="","",收藏进度!L643)</f>
        <v>3</v>
      </c>
      <c r="M643" s="53">
        <f>IF(收藏进度!M643="","",收藏进度!M643)</f>
        <v>2</v>
      </c>
      <c r="N643" s="54" t="str">
        <f>IF(收藏进度!N643="","",收藏进度!N643)</f>
        <v>嘲讽
战吼：使一个随从获得嘲讽。</v>
      </c>
    </row>
    <row r="644" spans="1:14" x14ac:dyDescent="0.15">
      <c r="A644" s="52" t="str">
        <f>IF(收藏进度!A644="","",收藏进度!A644)</f>
        <v>奥格瑞玛狼骑士</v>
      </c>
      <c r="B644" s="52">
        <f>IF(收藏进度!B644="","",收藏进度!B644)</f>
        <v>2</v>
      </c>
      <c r="C644" s="52" t="str">
        <f t="shared" si="10"/>
        <v/>
      </c>
      <c r="D644" s="52" t="str">
        <f>IF(AND(COUNTIF(德鲁伊卡组!A:C,"# 2x ("&amp;K644&amp;") "&amp;A644)+COUNTIF(猎人卡组!A:C,"# 2x ("&amp;K644&amp;") "&amp;A644)+COUNTIF(法师卡组!A:C,"# 2x ("&amp;K644&amp;") "&amp;A644)+COUNTIF(圣骑士卡组!A:C,"# 2x ("&amp;K644&amp;") "&amp;A644)+COUNTIF(牧师卡组!A:C,"# 2x ("&amp;K644&amp;") "&amp;A644)+COUNTIF(潜行者卡组!A:C,"# 2x ("&amp;K644&amp;") "&amp;A644)+COUNTIF(萨满祭司卡组!A:C,"# 2x ("&amp;K644&amp;") "&amp;A644)+COUNTIF(术士卡组!A:C,"# 2x ("&amp;K644&amp;") "&amp;A644)+COUNTIF(战士卡组!A:C,"# 2x ("&amp;K644&amp;") "&amp;A644)=0,COUNTIF(单卡排行!A:J,A644)=0),IF(AND(COUNTIF(德鲁伊卡组!A:C,"# 1x ("&amp;K644&amp;") "&amp;A644)+COUNTIF(猎人卡组!A:C,"# 1x ("&amp;K644&amp;") "&amp;A644)+COUNTIF(法师卡组!A:C,"# 1x ("&amp;K644&amp;") "&amp;A644)+COUNTIF(圣骑士卡组!A:C,"# 1x ("&amp;K644&amp;") "&amp;A644)+COUNTIF(牧师卡组!A:C,"# 1x ("&amp;K644&amp;") "&amp;A644)+COUNTIF(潜行者卡组!A:C,"# 1x ("&amp;K644&amp;") "&amp;A644)+COUNTIF(萨满祭司卡组!A:C,"# 1x ("&amp;K644&amp;") "&amp;A644)+COUNTIF(术士卡组!A:C,"# 1x ("&amp;K644&amp;") "&amp;A644)+COUNTIF(战士卡组!A:C,"# 1x ("&amp;K644&amp;") "&amp;A644)=0,COUNTIF(单卡排行!A:J,A644&amp;"★")=0),"",1),2)</f>
        <v/>
      </c>
      <c r="E644" s="53" t="str">
        <f>IF(收藏进度!E644="","",收藏进度!E644)</f>
        <v>冠军的试炼</v>
      </c>
      <c r="F644" s="53" t="str">
        <f>IF(收藏进度!F644="","",收藏进度!F644)</f>
        <v/>
      </c>
      <c r="G644" s="53" t="str">
        <f>IF(收藏进度!G644="","",收藏进度!G644)</f>
        <v>战士</v>
      </c>
      <c r="H644" s="53" t="str">
        <f>IF(收藏进度!H644="","",收藏进度!H644)</f>
        <v>普通</v>
      </c>
      <c r="I644" s="53" t="str">
        <f>IF(收藏进度!I644="","",收藏进度!I644)</f>
        <v>随从</v>
      </c>
      <c r="J644" s="53" t="str">
        <f>IF(收藏进度!J644="","",收藏进度!J644)</f>
        <v/>
      </c>
      <c r="K644" s="53">
        <f>IF(收藏进度!K644="","",收藏进度!K644)</f>
        <v>3</v>
      </c>
      <c r="L644" s="53">
        <f>IF(收藏进度!L644="","",收藏进度!L644)</f>
        <v>3</v>
      </c>
      <c r="M644" s="53">
        <f>IF(收藏进度!M644="","",收藏进度!M644)</f>
        <v>3</v>
      </c>
      <c r="N644" s="54" t="str">
        <f>IF(收藏进度!N644="","",收藏进度!N644)</f>
        <v>激励：使你的武器获得+1攻击力。</v>
      </c>
    </row>
    <row r="645" spans="1:14" x14ac:dyDescent="0.15">
      <c r="A645" s="52" t="str">
        <f>IF(收藏进度!A645="","",收藏进度!A645)</f>
        <v>怒袭</v>
      </c>
      <c r="B645" s="52">
        <f>IF(收藏进度!B645="","",收藏进度!B645)</f>
        <v>2</v>
      </c>
      <c r="C645" s="52" t="str">
        <f t="shared" si="10"/>
        <v/>
      </c>
      <c r="D645" s="52" t="str">
        <f>IF(AND(COUNTIF(德鲁伊卡组!A:C,"# 2x ("&amp;K645&amp;") "&amp;A645)+COUNTIF(猎人卡组!A:C,"# 2x ("&amp;K645&amp;") "&amp;A645)+COUNTIF(法师卡组!A:C,"# 2x ("&amp;K645&amp;") "&amp;A645)+COUNTIF(圣骑士卡组!A:C,"# 2x ("&amp;K645&amp;") "&amp;A645)+COUNTIF(牧师卡组!A:C,"# 2x ("&amp;K645&amp;") "&amp;A645)+COUNTIF(潜行者卡组!A:C,"# 2x ("&amp;K645&amp;") "&amp;A645)+COUNTIF(萨满祭司卡组!A:C,"# 2x ("&amp;K645&amp;") "&amp;A645)+COUNTIF(术士卡组!A:C,"# 2x ("&amp;K645&amp;") "&amp;A645)+COUNTIF(战士卡组!A:C,"# 2x ("&amp;K645&amp;") "&amp;A645)=0,COUNTIF(单卡排行!A:J,A645)=0),IF(AND(COUNTIF(德鲁伊卡组!A:C,"# 1x ("&amp;K645&amp;") "&amp;A645)+COUNTIF(猎人卡组!A:C,"# 1x ("&amp;K645&amp;") "&amp;A645)+COUNTIF(法师卡组!A:C,"# 1x ("&amp;K645&amp;") "&amp;A645)+COUNTIF(圣骑士卡组!A:C,"# 1x ("&amp;K645&amp;") "&amp;A645)+COUNTIF(牧师卡组!A:C,"# 1x ("&amp;K645&amp;") "&amp;A645)+COUNTIF(潜行者卡组!A:C,"# 1x ("&amp;K645&amp;") "&amp;A645)+COUNTIF(萨满祭司卡组!A:C,"# 1x ("&amp;K645&amp;") "&amp;A645)+COUNTIF(术士卡组!A:C,"# 1x ("&amp;K645&amp;") "&amp;A645)+COUNTIF(战士卡组!A:C,"# 1x ("&amp;K645&amp;") "&amp;A645)=0,COUNTIF(单卡排行!A:J,A645&amp;"★")=0),"",1),2)</f>
        <v/>
      </c>
      <c r="E645" s="53" t="str">
        <f>IF(收藏进度!E645="","",收藏进度!E645)</f>
        <v>冠军的试炼</v>
      </c>
      <c r="F645" s="53" t="str">
        <f>IF(收藏进度!F645="","",收藏进度!F645)</f>
        <v/>
      </c>
      <c r="G645" s="53" t="str">
        <f>IF(收藏进度!G645="","",收藏进度!G645)</f>
        <v>战士</v>
      </c>
      <c r="H645" s="53" t="str">
        <f>IF(收藏进度!H645="","",收藏进度!H645)</f>
        <v>普通</v>
      </c>
      <c r="I645" s="53" t="str">
        <f>IF(收藏进度!I645="","",收藏进度!I645)</f>
        <v>法术</v>
      </c>
      <c r="J645" s="53" t="str">
        <f>IF(收藏进度!J645="","",收藏进度!J645)</f>
        <v/>
      </c>
      <c r="K645" s="53">
        <f>IF(收藏进度!K645="","",收藏进度!K645)</f>
        <v>3</v>
      </c>
      <c r="L645" s="53">
        <f>IF(收藏进度!L645="","",收藏进度!L645)</f>
        <v>0</v>
      </c>
      <c r="M645" s="53">
        <f>IF(收藏进度!M645="","",收藏进度!M645)</f>
        <v>0</v>
      </c>
      <c r="N645" s="54" t="str">
        <f>IF(收藏进度!N645="","",收藏进度!N645)</f>
        <v>造成3点伤害。获得3点
护甲值。</v>
      </c>
    </row>
    <row r="646" spans="1:14" x14ac:dyDescent="0.15">
      <c r="A646" s="52" t="str">
        <f>IF(收藏进度!A646="","",收藏进度!A646)</f>
        <v>国王护卫者</v>
      </c>
      <c r="B646" s="52">
        <f>IF(收藏进度!B646="","",收藏进度!B646)</f>
        <v>0</v>
      </c>
      <c r="C646" s="52" t="str">
        <f t="shared" si="10"/>
        <v/>
      </c>
      <c r="D646" s="52" t="str">
        <f>IF(AND(COUNTIF(德鲁伊卡组!A:C,"# 2x ("&amp;K646&amp;") "&amp;A646)+COUNTIF(猎人卡组!A:C,"# 2x ("&amp;K646&amp;") "&amp;A646)+COUNTIF(法师卡组!A:C,"# 2x ("&amp;K646&amp;") "&amp;A646)+COUNTIF(圣骑士卡组!A:C,"# 2x ("&amp;K646&amp;") "&amp;A646)+COUNTIF(牧师卡组!A:C,"# 2x ("&amp;K646&amp;") "&amp;A646)+COUNTIF(潜行者卡组!A:C,"# 2x ("&amp;K646&amp;") "&amp;A646)+COUNTIF(萨满祭司卡组!A:C,"# 2x ("&amp;K646&amp;") "&amp;A646)+COUNTIF(术士卡组!A:C,"# 2x ("&amp;K646&amp;") "&amp;A646)+COUNTIF(战士卡组!A:C,"# 2x ("&amp;K646&amp;") "&amp;A646)=0,COUNTIF(单卡排行!A:J,A646)=0),IF(AND(COUNTIF(德鲁伊卡组!A:C,"# 1x ("&amp;K646&amp;") "&amp;A646)+COUNTIF(猎人卡组!A:C,"# 1x ("&amp;K646&amp;") "&amp;A646)+COUNTIF(法师卡组!A:C,"# 1x ("&amp;K646&amp;") "&amp;A646)+COUNTIF(圣骑士卡组!A:C,"# 1x ("&amp;K646&amp;") "&amp;A646)+COUNTIF(牧师卡组!A:C,"# 1x ("&amp;K646&amp;") "&amp;A646)+COUNTIF(潜行者卡组!A:C,"# 1x ("&amp;K646&amp;") "&amp;A646)+COUNTIF(萨满祭司卡组!A:C,"# 1x ("&amp;K646&amp;") "&amp;A646)+COUNTIF(术士卡组!A:C,"# 1x ("&amp;K646&amp;") "&amp;A646)+COUNTIF(战士卡组!A:C,"# 1x ("&amp;K646&amp;") "&amp;A646)=0,COUNTIF(单卡排行!A:J,A646&amp;"★")=0),"",1),2)</f>
        <v/>
      </c>
      <c r="E646" s="53" t="str">
        <f>IF(收藏进度!E646="","",收藏进度!E646)</f>
        <v>冠军的试炼</v>
      </c>
      <c r="F646" s="53" t="str">
        <f>IF(收藏进度!F646="","",收藏进度!F646)</f>
        <v/>
      </c>
      <c r="G646" s="53" t="str">
        <f>IF(收藏进度!G646="","",收藏进度!G646)</f>
        <v>战士</v>
      </c>
      <c r="H646" s="53" t="str">
        <f>IF(收藏进度!H646="","",收藏进度!H646)</f>
        <v>稀有</v>
      </c>
      <c r="I646" s="53" t="str">
        <f>IF(收藏进度!I646="","",收藏进度!I646)</f>
        <v>武器</v>
      </c>
      <c r="J646" s="53" t="str">
        <f>IF(收藏进度!J646="","",收藏进度!J646)</f>
        <v/>
      </c>
      <c r="K646" s="53">
        <f>IF(收藏进度!K646="","",收藏进度!K646)</f>
        <v>3</v>
      </c>
      <c r="L646" s="53">
        <f>IF(收藏进度!L646="","",收藏进度!L646)</f>
        <v>3</v>
      </c>
      <c r="M646" s="53">
        <f>IF(收藏进度!M646="","",收藏进度!M646)</f>
        <v>0</v>
      </c>
      <c r="N646" s="54" t="str">
        <f>IF(收藏进度!N646="","",收藏进度!N646)</f>
        <v>战吼：如果你控制任何具有嘲讽的随从，便获得+1耐久度。</v>
      </c>
    </row>
    <row r="647" spans="1:14" x14ac:dyDescent="0.15">
      <c r="A647" s="52" t="str">
        <f>IF(收藏进度!A647="","",收藏进度!A647)</f>
        <v>猛犸人头领</v>
      </c>
      <c r="B647" s="52">
        <f>IF(收藏进度!B647="","",收藏进度!B647)</f>
        <v>0</v>
      </c>
      <c r="C647" s="52" t="str">
        <f t="shared" si="10"/>
        <v/>
      </c>
      <c r="D647" s="52" t="str">
        <f>IF(AND(COUNTIF(德鲁伊卡组!A:C,"# 2x ("&amp;K647&amp;") "&amp;A647)+COUNTIF(猎人卡组!A:C,"# 2x ("&amp;K647&amp;") "&amp;A647)+COUNTIF(法师卡组!A:C,"# 2x ("&amp;K647&amp;") "&amp;A647)+COUNTIF(圣骑士卡组!A:C,"# 2x ("&amp;K647&amp;") "&amp;A647)+COUNTIF(牧师卡组!A:C,"# 2x ("&amp;K647&amp;") "&amp;A647)+COUNTIF(潜行者卡组!A:C,"# 2x ("&amp;K647&amp;") "&amp;A647)+COUNTIF(萨满祭司卡组!A:C,"# 2x ("&amp;K647&amp;") "&amp;A647)+COUNTIF(术士卡组!A:C,"# 2x ("&amp;K647&amp;") "&amp;A647)+COUNTIF(战士卡组!A:C,"# 2x ("&amp;K647&amp;") "&amp;A647)=0,COUNTIF(单卡排行!A:J,A647)=0),IF(AND(COUNTIF(德鲁伊卡组!A:C,"# 1x ("&amp;K647&amp;") "&amp;A647)+COUNTIF(猎人卡组!A:C,"# 1x ("&amp;K647&amp;") "&amp;A647)+COUNTIF(法师卡组!A:C,"# 1x ("&amp;K647&amp;") "&amp;A647)+COUNTIF(圣骑士卡组!A:C,"# 1x ("&amp;K647&amp;") "&amp;A647)+COUNTIF(牧师卡组!A:C,"# 1x ("&amp;K647&amp;") "&amp;A647)+COUNTIF(潜行者卡组!A:C,"# 1x ("&amp;K647&amp;") "&amp;A647)+COUNTIF(萨满祭司卡组!A:C,"# 1x ("&amp;K647&amp;") "&amp;A647)+COUNTIF(术士卡组!A:C,"# 1x ("&amp;K647&amp;") "&amp;A647)+COUNTIF(战士卡组!A:C,"# 1x ("&amp;K647&amp;") "&amp;A647)=0,COUNTIF(单卡排行!A:J,A647&amp;"★")=0),"",1),2)</f>
        <v/>
      </c>
      <c r="E647" s="53" t="str">
        <f>IF(收藏进度!E647="","",收藏进度!E647)</f>
        <v>冠军的试炼</v>
      </c>
      <c r="F647" s="53" t="str">
        <f>IF(收藏进度!F647="","",收藏进度!F647)</f>
        <v/>
      </c>
      <c r="G647" s="53" t="str">
        <f>IF(收藏进度!G647="","",收藏进度!G647)</f>
        <v>战士</v>
      </c>
      <c r="H647" s="53" t="str">
        <f>IF(收藏进度!H647="","",收藏进度!H647)</f>
        <v>史诗</v>
      </c>
      <c r="I647" s="53" t="str">
        <f>IF(收藏进度!I647="","",收藏进度!I647)</f>
        <v>随从</v>
      </c>
      <c r="J647" s="53" t="str">
        <f>IF(收藏进度!J647="","",收藏进度!J647)</f>
        <v/>
      </c>
      <c r="K647" s="53">
        <f>IF(收藏进度!K647="","",收藏进度!K647)</f>
        <v>4</v>
      </c>
      <c r="L647" s="53">
        <f>IF(收藏进度!L647="","",收藏进度!L647)</f>
        <v>5</v>
      </c>
      <c r="M647" s="53">
        <f>IF(收藏进度!M647="","",收藏进度!M647)</f>
        <v>3</v>
      </c>
      <c r="N647" s="54" t="str">
        <f>IF(收藏进度!N647="","",收藏进度!N647)</f>
        <v>同时对其攻击目标相邻的随从造成伤害。</v>
      </c>
    </row>
    <row r="648" spans="1:14" x14ac:dyDescent="0.15">
      <c r="A648" s="52" t="str">
        <f>IF(收藏进度!A648="","",收藏进度!A648)</f>
        <v>破海者</v>
      </c>
      <c r="B648" s="52">
        <f>IF(收藏进度!B648="","",收藏进度!B648)</f>
        <v>0</v>
      </c>
      <c r="C648" s="52" t="str">
        <f t="shared" si="10"/>
        <v/>
      </c>
      <c r="D648" s="52" t="str">
        <f>IF(AND(COUNTIF(德鲁伊卡组!A:C,"# 2x ("&amp;K648&amp;") "&amp;A648)+COUNTIF(猎人卡组!A:C,"# 2x ("&amp;K648&amp;") "&amp;A648)+COUNTIF(法师卡组!A:C,"# 2x ("&amp;K648&amp;") "&amp;A648)+COUNTIF(圣骑士卡组!A:C,"# 2x ("&amp;K648&amp;") "&amp;A648)+COUNTIF(牧师卡组!A:C,"# 2x ("&amp;K648&amp;") "&amp;A648)+COUNTIF(潜行者卡组!A:C,"# 2x ("&amp;K648&amp;") "&amp;A648)+COUNTIF(萨满祭司卡组!A:C,"# 2x ("&amp;K648&amp;") "&amp;A648)+COUNTIF(术士卡组!A:C,"# 2x ("&amp;K648&amp;") "&amp;A648)+COUNTIF(战士卡组!A:C,"# 2x ("&amp;K648&amp;") "&amp;A648)=0,COUNTIF(单卡排行!A:J,A648)=0),IF(AND(COUNTIF(德鲁伊卡组!A:C,"# 1x ("&amp;K648&amp;") "&amp;A648)+COUNTIF(猎人卡组!A:C,"# 1x ("&amp;K648&amp;") "&amp;A648)+COUNTIF(法师卡组!A:C,"# 1x ("&amp;K648&amp;") "&amp;A648)+COUNTIF(圣骑士卡组!A:C,"# 1x ("&amp;K648&amp;") "&amp;A648)+COUNTIF(牧师卡组!A:C,"# 1x ("&amp;K648&amp;") "&amp;A648)+COUNTIF(潜行者卡组!A:C,"# 1x ("&amp;K648&amp;") "&amp;A648)+COUNTIF(萨满祭司卡组!A:C,"# 1x ("&amp;K648&amp;") "&amp;A648)+COUNTIF(术士卡组!A:C,"# 1x ("&amp;K648&amp;") "&amp;A648)+COUNTIF(战士卡组!A:C,"# 1x ("&amp;K648&amp;") "&amp;A648)=0,COUNTIF(单卡排行!A:J,A648&amp;"★")=0),"",1),2)</f>
        <v/>
      </c>
      <c r="E648" s="53" t="str">
        <f>IF(收藏进度!E648="","",收藏进度!E648)</f>
        <v>冠军的试炼</v>
      </c>
      <c r="F648" s="53" t="str">
        <f>IF(收藏进度!F648="","",收藏进度!F648)</f>
        <v/>
      </c>
      <c r="G648" s="53" t="str">
        <f>IF(收藏进度!G648="","",收藏进度!G648)</f>
        <v>战士</v>
      </c>
      <c r="H648" s="53" t="str">
        <f>IF(收藏进度!H648="","",收藏进度!H648)</f>
        <v>史诗</v>
      </c>
      <c r="I648" s="53" t="str">
        <f>IF(收藏进度!I648="","",收藏进度!I648)</f>
        <v>随从</v>
      </c>
      <c r="J648" s="53" t="str">
        <f>IF(收藏进度!J648="","",收藏进度!J648)</f>
        <v/>
      </c>
      <c r="K648" s="53">
        <f>IF(收藏进度!K648="","",收藏进度!K648)</f>
        <v>6</v>
      </c>
      <c r="L648" s="53">
        <f>IF(收藏进度!L648="","",收藏进度!L648)</f>
        <v>6</v>
      </c>
      <c r="M648" s="53">
        <f>IF(收藏进度!M648="","",收藏进度!M648)</f>
        <v>7</v>
      </c>
      <c r="N648" s="54" t="str">
        <f>IF(收藏进度!N648="","",收藏进度!N648)</f>
        <v>当你抽到该牌时，对你的随从造成
1点伤害。</v>
      </c>
    </row>
    <row r="649" spans="1:14" x14ac:dyDescent="0.15">
      <c r="A649" s="52" t="str">
        <f>IF(收藏进度!A649="","",收藏进度!A649)</f>
        <v>瓦里安·乌瑞恩</v>
      </c>
      <c r="B649" s="52">
        <f>IF(收藏进度!B649="","",收藏进度!B649)</f>
        <v>0</v>
      </c>
      <c r="C649" s="52" t="str">
        <f t="shared" si="10"/>
        <v/>
      </c>
      <c r="D649" s="52" t="str">
        <f>IF(AND(COUNTIF(德鲁伊卡组!A:C,"# 2x ("&amp;K649&amp;") "&amp;A649)+COUNTIF(猎人卡组!A:C,"# 2x ("&amp;K649&amp;") "&amp;A649)+COUNTIF(法师卡组!A:C,"# 2x ("&amp;K649&amp;") "&amp;A649)+COUNTIF(圣骑士卡组!A:C,"# 2x ("&amp;K649&amp;") "&amp;A649)+COUNTIF(牧师卡组!A:C,"# 2x ("&amp;K649&amp;") "&amp;A649)+COUNTIF(潜行者卡组!A:C,"# 2x ("&amp;K649&amp;") "&amp;A649)+COUNTIF(萨满祭司卡组!A:C,"# 2x ("&amp;K649&amp;") "&amp;A649)+COUNTIF(术士卡组!A:C,"# 2x ("&amp;K649&amp;") "&amp;A649)+COUNTIF(战士卡组!A:C,"# 2x ("&amp;K649&amp;") "&amp;A649)=0,COUNTIF(单卡排行!A:J,A649)=0),IF(AND(COUNTIF(德鲁伊卡组!A:C,"# 1x ("&amp;K649&amp;") "&amp;A649)+COUNTIF(猎人卡组!A:C,"# 1x ("&amp;K649&amp;") "&amp;A649)+COUNTIF(法师卡组!A:C,"# 1x ("&amp;K649&amp;") "&amp;A649)+COUNTIF(圣骑士卡组!A:C,"# 1x ("&amp;K649&amp;") "&amp;A649)+COUNTIF(牧师卡组!A:C,"# 1x ("&amp;K649&amp;") "&amp;A649)+COUNTIF(潜行者卡组!A:C,"# 1x ("&amp;K649&amp;") "&amp;A649)+COUNTIF(萨满祭司卡组!A:C,"# 1x ("&amp;K649&amp;") "&amp;A649)+COUNTIF(术士卡组!A:C,"# 1x ("&amp;K649&amp;") "&amp;A649)+COUNTIF(战士卡组!A:C,"# 1x ("&amp;K649&amp;") "&amp;A649)=0,COUNTIF(单卡排行!A:J,A649&amp;"★")=0),"",1),2)</f>
        <v/>
      </c>
      <c r="E649" s="53" t="str">
        <f>IF(收藏进度!E649="","",收藏进度!E649)</f>
        <v>冠军的试炼</v>
      </c>
      <c r="F649" s="53" t="str">
        <f>IF(收藏进度!F649="","",收藏进度!F649)</f>
        <v/>
      </c>
      <c r="G649" s="53" t="str">
        <f>IF(收藏进度!G649="","",收藏进度!G649)</f>
        <v>战士</v>
      </c>
      <c r="H649" s="53" t="str">
        <f>IF(收藏进度!H649="","",收藏进度!H649)</f>
        <v>传说</v>
      </c>
      <c r="I649" s="53" t="str">
        <f>IF(收藏进度!I649="","",收藏进度!I649)</f>
        <v>随从</v>
      </c>
      <c r="J649" s="53" t="str">
        <f>IF(收藏进度!J649="","",收藏进度!J649)</f>
        <v/>
      </c>
      <c r="K649" s="53">
        <f>IF(收藏进度!K649="","",收藏进度!K649)</f>
        <v>10</v>
      </c>
      <c r="L649" s="53">
        <f>IF(收藏进度!L649="","",收藏进度!L649)</f>
        <v>7</v>
      </c>
      <c r="M649" s="53">
        <f>IF(收藏进度!M649="","",收藏进度!M649)</f>
        <v>7</v>
      </c>
      <c r="N649" s="54" t="str">
        <f>IF(收藏进度!N649="","",收藏进度!N649)</f>
        <v>战吼：抽三张牌。将抽到的随从牌直接置入战场。</v>
      </c>
    </row>
    <row r="650" spans="1:14" x14ac:dyDescent="0.15">
      <c r="A650" s="52" t="str">
        <f>IF(收藏进度!A650="","",收藏进度!A650)</f>
        <v>低阶侍从</v>
      </c>
      <c r="B650" s="52">
        <f>IF(收藏进度!B650="","",收藏进度!B650)</f>
        <v>2</v>
      </c>
      <c r="C650" s="52" t="str">
        <f t="shared" si="10"/>
        <v/>
      </c>
      <c r="D650" s="52" t="str">
        <f>IF(AND(COUNTIF(德鲁伊卡组!A:C,"# 2x ("&amp;K650&amp;") "&amp;A650)+COUNTIF(猎人卡组!A:C,"# 2x ("&amp;K650&amp;") "&amp;A650)+COUNTIF(法师卡组!A:C,"# 2x ("&amp;K650&amp;") "&amp;A650)+COUNTIF(圣骑士卡组!A:C,"# 2x ("&amp;K650&amp;") "&amp;A650)+COUNTIF(牧师卡组!A:C,"# 2x ("&amp;K650&amp;") "&amp;A650)+COUNTIF(潜行者卡组!A:C,"# 2x ("&amp;K650&amp;") "&amp;A650)+COUNTIF(萨满祭司卡组!A:C,"# 2x ("&amp;K650&amp;") "&amp;A650)+COUNTIF(术士卡组!A:C,"# 2x ("&amp;K650&amp;") "&amp;A650)+COUNTIF(战士卡组!A:C,"# 2x ("&amp;K650&amp;") "&amp;A650)=0,COUNTIF(单卡排行!A:J,A650)=0),IF(AND(COUNTIF(德鲁伊卡组!A:C,"# 1x ("&amp;K650&amp;") "&amp;A650)+COUNTIF(猎人卡组!A:C,"# 1x ("&amp;K650&amp;") "&amp;A650)+COUNTIF(法师卡组!A:C,"# 1x ("&amp;K650&amp;") "&amp;A650)+COUNTIF(圣骑士卡组!A:C,"# 1x ("&amp;K650&amp;") "&amp;A650)+COUNTIF(牧师卡组!A:C,"# 1x ("&amp;K650&amp;") "&amp;A650)+COUNTIF(潜行者卡组!A:C,"# 1x ("&amp;K650&amp;") "&amp;A650)+COUNTIF(萨满祭司卡组!A:C,"# 1x ("&amp;K650&amp;") "&amp;A650)+COUNTIF(术士卡组!A:C,"# 1x ("&amp;K650&amp;") "&amp;A650)+COUNTIF(战士卡组!A:C,"# 1x ("&amp;K650&amp;") "&amp;A650)=0,COUNTIF(单卡排行!A:J,A650&amp;"★")=0),"",1),2)</f>
        <v/>
      </c>
      <c r="E650" s="53" t="str">
        <f>IF(收藏进度!E650="","",收藏进度!E650)</f>
        <v>冠军的试炼</v>
      </c>
      <c r="F650" s="53" t="str">
        <f>IF(收藏进度!F650="","",收藏进度!F650)</f>
        <v/>
      </c>
      <c r="G650" s="53" t="str">
        <f>IF(收藏进度!G650="","",收藏进度!G650)</f>
        <v>中立</v>
      </c>
      <c r="H650" s="53" t="str">
        <f>IF(收藏进度!H650="","",收藏进度!H650)</f>
        <v>普通</v>
      </c>
      <c r="I650" s="53" t="str">
        <f>IF(收藏进度!I650="","",收藏进度!I650)</f>
        <v>随从</v>
      </c>
      <c r="J650" s="53" t="str">
        <f>IF(收藏进度!J650="","",收藏进度!J650)</f>
        <v/>
      </c>
      <c r="K650" s="53">
        <f>IF(收藏进度!K650="","",收藏进度!K650)</f>
        <v>1</v>
      </c>
      <c r="L650" s="53">
        <f>IF(收藏进度!L650="","",收藏进度!L650)</f>
        <v>1</v>
      </c>
      <c r="M650" s="53">
        <f>IF(收藏进度!M650="","",收藏进度!M650)</f>
        <v>2</v>
      </c>
      <c r="N650" s="54" t="str">
        <f>IF(收藏进度!N650="","",收藏进度!N650)</f>
        <v>激励：
获得+1攻击力。</v>
      </c>
    </row>
    <row r="651" spans="1:14" x14ac:dyDescent="0.15">
      <c r="A651" s="52" t="str">
        <f>IF(收藏进度!A651="","",收藏进度!A651)</f>
        <v>加基森枪骑士</v>
      </c>
      <c r="B651" s="52">
        <f>IF(收藏进度!B651="","",收藏进度!B651)</f>
        <v>2</v>
      </c>
      <c r="C651" s="52" t="str">
        <f t="shared" si="10"/>
        <v/>
      </c>
      <c r="D651" s="52" t="str">
        <f>IF(AND(COUNTIF(德鲁伊卡组!A:C,"# 2x ("&amp;K651&amp;") "&amp;A651)+COUNTIF(猎人卡组!A:C,"# 2x ("&amp;K651&amp;") "&amp;A651)+COUNTIF(法师卡组!A:C,"# 2x ("&amp;K651&amp;") "&amp;A651)+COUNTIF(圣骑士卡组!A:C,"# 2x ("&amp;K651&amp;") "&amp;A651)+COUNTIF(牧师卡组!A:C,"# 2x ("&amp;K651&amp;") "&amp;A651)+COUNTIF(潜行者卡组!A:C,"# 2x ("&amp;K651&amp;") "&amp;A651)+COUNTIF(萨满祭司卡组!A:C,"# 2x ("&amp;K651&amp;") "&amp;A651)+COUNTIF(术士卡组!A:C,"# 2x ("&amp;K651&amp;") "&amp;A651)+COUNTIF(战士卡组!A:C,"# 2x ("&amp;K651&amp;") "&amp;A651)=0,COUNTIF(单卡排行!A:J,A651)=0),IF(AND(COUNTIF(德鲁伊卡组!A:C,"# 1x ("&amp;K651&amp;") "&amp;A651)+COUNTIF(猎人卡组!A:C,"# 1x ("&amp;K651&amp;") "&amp;A651)+COUNTIF(法师卡组!A:C,"# 1x ("&amp;K651&amp;") "&amp;A651)+COUNTIF(圣骑士卡组!A:C,"# 1x ("&amp;K651&amp;") "&amp;A651)+COUNTIF(牧师卡组!A:C,"# 1x ("&amp;K651&amp;") "&amp;A651)+COUNTIF(潜行者卡组!A:C,"# 1x ("&amp;K651&amp;") "&amp;A651)+COUNTIF(萨满祭司卡组!A:C,"# 1x ("&amp;K651&amp;") "&amp;A651)+COUNTIF(术士卡组!A:C,"# 1x ("&amp;K651&amp;") "&amp;A651)+COUNTIF(战士卡组!A:C,"# 1x ("&amp;K651&amp;") "&amp;A651)=0,COUNTIF(单卡排行!A:J,A651&amp;"★")=0),"",1),2)</f>
        <v/>
      </c>
      <c r="E651" s="53" t="str">
        <f>IF(收藏进度!E651="","",收藏进度!E651)</f>
        <v>冠军的试炼</v>
      </c>
      <c r="F651" s="53" t="str">
        <f>IF(收藏进度!F651="","",收藏进度!F651)</f>
        <v/>
      </c>
      <c r="G651" s="53" t="str">
        <f>IF(收藏进度!G651="","",收藏进度!G651)</f>
        <v>中立</v>
      </c>
      <c r="H651" s="53" t="str">
        <f>IF(收藏进度!H651="","",收藏进度!H651)</f>
        <v>普通</v>
      </c>
      <c r="I651" s="53" t="str">
        <f>IF(收藏进度!I651="","",收藏进度!I651)</f>
        <v>随从</v>
      </c>
      <c r="J651" s="53" t="str">
        <f>IF(收藏进度!J651="","",收藏进度!J651)</f>
        <v/>
      </c>
      <c r="K651" s="53">
        <f>IF(收藏进度!K651="","",收藏进度!K651)</f>
        <v>1</v>
      </c>
      <c r="L651" s="53">
        <f>IF(收藏进度!L651="","",收藏进度!L651)</f>
        <v>1</v>
      </c>
      <c r="M651" s="53">
        <f>IF(收藏进度!M651="","",收藏进度!M651)</f>
        <v>2</v>
      </c>
      <c r="N651" s="54" t="str">
        <f>IF(收藏进度!N651="","",收藏进度!N651)</f>
        <v>战吼：揭示双方牌库里的一张随从牌。如果你的牌法力值消耗较大，则获得+1/+1。</v>
      </c>
    </row>
    <row r="652" spans="1:14" x14ac:dyDescent="0.15">
      <c r="A652" s="52" t="str">
        <f>IF(收藏进度!A652="","",收藏进度!A652)</f>
        <v>赛场观众</v>
      </c>
      <c r="B652" s="52">
        <f>IF(收藏进度!B652="","",收藏进度!B652)</f>
        <v>2</v>
      </c>
      <c r="C652" s="52" t="str">
        <f t="shared" si="10"/>
        <v/>
      </c>
      <c r="D652" s="52" t="str">
        <f>IF(AND(COUNTIF(德鲁伊卡组!A:C,"# 2x ("&amp;K652&amp;") "&amp;A652)+COUNTIF(猎人卡组!A:C,"# 2x ("&amp;K652&amp;") "&amp;A652)+COUNTIF(法师卡组!A:C,"# 2x ("&amp;K652&amp;") "&amp;A652)+COUNTIF(圣骑士卡组!A:C,"# 2x ("&amp;K652&amp;") "&amp;A652)+COUNTIF(牧师卡组!A:C,"# 2x ("&amp;K652&amp;") "&amp;A652)+COUNTIF(潜行者卡组!A:C,"# 2x ("&amp;K652&amp;") "&amp;A652)+COUNTIF(萨满祭司卡组!A:C,"# 2x ("&amp;K652&amp;") "&amp;A652)+COUNTIF(术士卡组!A:C,"# 2x ("&amp;K652&amp;") "&amp;A652)+COUNTIF(战士卡组!A:C,"# 2x ("&amp;K652&amp;") "&amp;A652)=0,COUNTIF(单卡排行!A:J,A652)=0),IF(AND(COUNTIF(德鲁伊卡组!A:C,"# 1x ("&amp;K652&amp;") "&amp;A652)+COUNTIF(猎人卡组!A:C,"# 1x ("&amp;K652&amp;") "&amp;A652)+COUNTIF(法师卡组!A:C,"# 1x ("&amp;K652&amp;") "&amp;A652)+COUNTIF(圣骑士卡组!A:C,"# 1x ("&amp;K652&amp;") "&amp;A652)+COUNTIF(牧师卡组!A:C,"# 1x ("&amp;K652&amp;") "&amp;A652)+COUNTIF(潜行者卡组!A:C,"# 1x ("&amp;K652&amp;") "&amp;A652)+COUNTIF(萨满祭司卡组!A:C,"# 1x ("&amp;K652&amp;") "&amp;A652)+COUNTIF(术士卡组!A:C,"# 1x ("&amp;K652&amp;") "&amp;A652)+COUNTIF(战士卡组!A:C,"# 1x ("&amp;K652&amp;") "&amp;A652)=0,COUNTIF(单卡排行!A:J,A652&amp;"★")=0),"",1),2)</f>
        <v/>
      </c>
      <c r="E652" s="53" t="str">
        <f>IF(收藏进度!E652="","",收藏进度!E652)</f>
        <v>冠军的试炼</v>
      </c>
      <c r="F652" s="53" t="str">
        <f>IF(收藏进度!F652="","",收藏进度!F652)</f>
        <v/>
      </c>
      <c r="G652" s="53" t="str">
        <f>IF(收藏进度!G652="","",收藏进度!G652)</f>
        <v>中立</v>
      </c>
      <c r="H652" s="53" t="str">
        <f>IF(收藏进度!H652="","",收藏进度!H652)</f>
        <v>普通</v>
      </c>
      <c r="I652" s="53" t="str">
        <f>IF(收藏进度!I652="","",收藏进度!I652)</f>
        <v>随从</v>
      </c>
      <c r="J652" s="53" t="str">
        <f>IF(收藏进度!J652="","",收藏进度!J652)</f>
        <v/>
      </c>
      <c r="K652" s="53">
        <f>IF(收藏进度!K652="","",收藏进度!K652)</f>
        <v>1</v>
      </c>
      <c r="L652" s="53">
        <f>IF(收藏进度!L652="","",收藏进度!L652)</f>
        <v>2</v>
      </c>
      <c r="M652" s="53">
        <f>IF(收藏进度!M652="","",收藏进度!M652)</f>
        <v>1</v>
      </c>
      <c r="N652" s="54" t="str">
        <f>IF(收藏进度!N652="","",收藏进度!N652)</f>
        <v>嘲讽</v>
      </c>
    </row>
    <row r="653" spans="1:14" x14ac:dyDescent="0.15">
      <c r="A653" s="52" t="str">
        <f>IF(收藏进度!A653="","",收藏进度!A653)</f>
        <v>受伤的克瓦迪尔</v>
      </c>
      <c r="B653" s="52">
        <f>IF(收藏进度!B653="","",收藏进度!B653)</f>
        <v>2</v>
      </c>
      <c r="C653" s="52" t="str">
        <f t="shared" si="10"/>
        <v/>
      </c>
      <c r="D653" s="52" t="str">
        <f>IF(AND(COUNTIF(德鲁伊卡组!A:C,"# 2x ("&amp;K653&amp;") "&amp;A653)+COUNTIF(猎人卡组!A:C,"# 2x ("&amp;K653&amp;") "&amp;A653)+COUNTIF(法师卡组!A:C,"# 2x ("&amp;K653&amp;") "&amp;A653)+COUNTIF(圣骑士卡组!A:C,"# 2x ("&amp;K653&amp;") "&amp;A653)+COUNTIF(牧师卡组!A:C,"# 2x ("&amp;K653&amp;") "&amp;A653)+COUNTIF(潜行者卡组!A:C,"# 2x ("&amp;K653&amp;") "&amp;A653)+COUNTIF(萨满祭司卡组!A:C,"# 2x ("&amp;K653&amp;") "&amp;A653)+COUNTIF(术士卡组!A:C,"# 2x ("&amp;K653&amp;") "&amp;A653)+COUNTIF(战士卡组!A:C,"# 2x ("&amp;K653&amp;") "&amp;A653)=0,COUNTIF(单卡排行!A:J,A653)=0),IF(AND(COUNTIF(德鲁伊卡组!A:C,"# 1x ("&amp;K653&amp;") "&amp;A653)+COUNTIF(猎人卡组!A:C,"# 1x ("&amp;K653&amp;") "&amp;A653)+COUNTIF(法师卡组!A:C,"# 1x ("&amp;K653&amp;") "&amp;A653)+COUNTIF(圣骑士卡组!A:C,"# 1x ("&amp;K653&amp;") "&amp;A653)+COUNTIF(牧师卡组!A:C,"# 1x ("&amp;K653&amp;") "&amp;A653)+COUNTIF(潜行者卡组!A:C,"# 1x ("&amp;K653&amp;") "&amp;A653)+COUNTIF(萨满祭司卡组!A:C,"# 1x ("&amp;K653&amp;") "&amp;A653)+COUNTIF(术士卡组!A:C,"# 1x ("&amp;K653&amp;") "&amp;A653)+COUNTIF(战士卡组!A:C,"# 1x ("&amp;K653&amp;") "&amp;A653)=0,COUNTIF(单卡排行!A:J,A653&amp;"★")=0),"",1),2)</f>
        <v/>
      </c>
      <c r="E653" s="53" t="str">
        <f>IF(收藏进度!E653="","",收藏进度!E653)</f>
        <v>冠军的试炼</v>
      </c>
      <c r="F653" s="53" t="str">
        <f>IF(收藏进度!F653="","",收藏进度!F653)</f>
        <v/>
      </c>
      <c r="G653" s="53" t="str">
        <f>IF(收藏进度!G653="","",收藏进度!G653)</f>
        <v>中立</v>
      </c>
      <c r="H653" s="53" t="str">
        <f>IF(收藏进度!H653="","",收藏进度!H653)</f>
        <v>稀有</v>
      </c>
      <c r="I653" s="53" t="str">
        <f>IF(收藏进度!I653="","",收藏进度!I653)</f>
        <v>随从</v>
      </c>
      <c r="J653" s="53" t="str">
        <f>IF(收藏进度!J653="","",收藏进度!J653)</f>
        <v/>
      </c>
      <c r="K653" s="53">
        <f>IF(收藏进度!K653="","",收藏进度!K653)</f>
        <v>1</v>
      </c>
      <c r="L653" s="53">
        <f>IF(收藏进度!L653="","",收藏进度!L653)</f>
        <v>2</v>
      </c>
      <c r="M653" s="53">
        <f>IF(收藏进度!M653="","",收藏进度!M653)</f>
        <v>4</v>
      </c>
      <c r="N653" s="54" t="str">
        <f>IF(收藏进度!N653="","",收藏进度!N653)</f>
        <v>战吼：对自身造成3点伤害。</v>
      </c>
    </row>
    <row r="654" spans="1:14" x14ac:dyDescent="0.15">
      <c r="A654" s="52" t="str">
        <f>IF(收藏进度!A654="","",收藏进度!A654)</f>
        <v>白骨卫士军官</v>
      </c>
      <c r="B654" s="52">
        <f>IF(收藏进度!B654="","",收藏进度!B654)</f>
        <v>2</v>
      </c>
      <c r="C654" s="52" t="str">
        <f t="shared" si="10"/>
        <v/>
      </c>
      <c r="D654" s="52" t="str">
        <f>IF(AND(COUNTIF(德鲁伊卡组!A:C,"# 2x ("&amp;K654&amp;") "&amp;A654)+COUNTIF(猎人卡组!A:C,"# 2x ("&amp;K654&amp;") "&amp;A654)+COUNTIF(法师卡组!A:C,"# 2x ("&amp;K654&amp;") "&amp;A654)+COUNTIF(圣骑士卡组!A:C,"# 2x ("&amp;K654&amp;") "&amp;A654)+COUNTIF(牧师卡组!A:C,"# 2x ("&amp;K654&amp;") "&amp;A654)+COUNTIF(潜行者卡组!A:C,"# 2x ("&amp;K654&amp;") "&amp;A654)+COUNTIF(萨满祭司卡组!A:C,"# 2x ("&amp;K654&amp;") "&amp;A654)+COUNTIF(术士卡组!A:C,"# 2x ("&amp;K654&amp;") "&amp;A654)+COUNTIF(战士卡组!A:C,"# 2x ("&amp;K654&amp;") "&amp;A654)=0,COUNTIF(单卡排行!A:J,A654)=0),IF(AND(COUNTIF(德鲁伊卡组!A:C,"# 1x ("&amp;K654&amp;") "&amp;A654)+COUNTIF(猎人卡组!A:C,"# 1x ("&amp;K654&amp;") "&amp;A654)+COUNTIF(法师卡组!A:C,"# 1x ("&amp;K654&amp;") "&amp;A654)+COUNTIF(圣骑士卡组!A:C,"# 1x ("&amp;K654&amp;") "&amp;A654)+COUNTIF(牧师卡组!A:C,"# 1x ("&amp;K654&amp;") "&amp;A654)+COUNTIF(潜行者卡组!A:C,"# 1x ("&amp;K654&amp;") "&amp;A654)+COUNTIF(萨满祭司卡组!A:C,"# 1x ("&amp;K654&amp;") "&amp;A654)+COUNTIF(术士卡组!A:C,"# 1x ("&amp;K654&amp;") "&amp;A654)+COUNTIF(战士卡组!A:C,"# 1x ("&amp;K654&amp;") "&amp;A654)=0,COUNTIF(单卡排行!A:J,A654&amp;"★")=0),"",1),2)</f>
        <v/>
      </c>
      <c r="E654" s="53" t="str">
        <f>IF(收藏进度!E654="","",收藏进度!E654)</f>
        <v>冠军的试炼</v>
      </c>
      <c r="F654" s="53" t="str">
        <f>IF(收藏进度!F654="","",收藏进度!F654)</f>
        <v/>
      </c>
      <c r="G654" s="53" t="str">
        <f>IF(收藏进度!G654="","",收藏进度!G654)</f>
        <v>中立</v>
      </c>
      <c r="H654" s="53" t="str">
        <f>IF(收藏进度!H654="","",收藏进度!H654)</f>
        <v>普通</v>
      </c>
      <c r="I654" s="53" t="str">
        <f>IF(收藏进度!I654="","",收藏进度!I654)</f>
        <v>随从</v>
      </c>
      <c r="J654" s="53" t="str">
        <f>IF(收藏进度!J654="","",收藏进度!J654)</f>
        <v/>
      </c>
      <c r="K654" s="53">
        <f>IF(收藏进度!K654="","",收藏进度!K654)</f>
        <v>2</v>
      </c>
      <c r="L654" s="53">
        <f>IF(收藏进度!L654="","",收藏进度!L654)</f>
        <v>3</v>
      </c>
      <c r="M654" s="53">
        <f>IF(收藏进度!M654="","",收藏进度!M654)</f>
        <v>2</v>
      </c>
      <c r="N654" s="54" t="str">
        <f>IF(收藏进度!N654="","",收藏进度!N654)</f>
        <v>激励：
获得+1生命值。</v>
      </c>
    </row>
    <row r="655" spans="1:14" x14ac:dyDescent="0.15">
      <c r="A655" s="52" t="str">
        <f>IF(收藏进度!A655="","",收藏进度!A655)</f>
        <v>持枪侍从</v>
      </c>
      <c r="B655" s="52">
        <f>IF(收藏进度!B655="","",收藏进度!B655)</f>
        <v>2</v>
      </c>
      <c r="C655" s="52" t="str">
        <f t="shared" si="10"/>
        <v/>
      </c>
      <c r="D655" s="52" t="str">
        <f>IF(AND(COUNTIF(德鲁伊卡组!A:C,"# 2x ("&amp;K655&amp;") "&amp;A655)+COUNTIF(猎人卡组!A:C,"# 2x ("&amp;K655&amp;") "&amp;A655)+COUNTIF(法师卡组!A:C,"# 2x ("&amp;K655&amp;") "&amp;A655)+COUNTIF(圣骑士卡组!A:C,"# 2x ("&amp;K655&amp;") "&amp;A655)+COUNTIF(牧师卡组!A:C,"# 2x ("&amp;K655&amp;") "&amp;A655)+COUNTIF(潜行者卡组!A:C,"# 2x ("&amp;K655&amp;") "&amp;A655)+COUNTIF(萨满祭司卡组!A:C,"# 2x ("&amp;K655&amp;") "&amp;A655)+COUNTIF(术士卡组!A:C,"# 2x ("&amp;K655&amp;") "&amp;A655)+COUNTIF(战士卡组!A:C,"# 2x ("&amp;K655&amp;") "&amp;A655)=0,COUNTIF(单卡排行!A:J,A655)=0),IF(AND(COUNTIF(德鲁伊卡组!A:C,"# 1x ("&amp;K655&amp;") "&amp;A655)+COUNTIF(猎人卡组!A:C,"# 1x ("&amp;K655&amp;") "&amp;A655)+COUNTIF(法师卡组!A:C,"# 1x ("&amp;K655&amp;") "&amp;A655)+COUNTIF(圣骑士卡组!A:C,"# 1x ("&amp;K655&amp;") "&amp;A655)+COUNTIF(牧师卡组!A:C,"# 1x ("&amp;K655&amp;") "&amp;A655)+COUNTIF(潜行者卡组!A:C,"# 1x ("&amp;K655&amp;") "&amp;A655)+COUNTIF(萨满祭司卡组!A:C,"# 1x ("&amp;K655&amp;") "&amp;A655)+COUNTIF(术士卡组!A:C,"# 1x ("&amp;K655&amp;") "&amp;A655)+COUNTIF(战士卡组!A:C,"# 1x ("&amp;K655&amp;") "&amp;A655)=0,COUNTIF(单卡排行!A:J,A655&amp;"★")=0),"",1),2)</f>
        <v/>
      </c>
      <c r="E655" s="53" t="str">
        <f>IF(收藏进度!E655="","",收藏进度!E655)</f>
        <v>冠军的试炼</v>
      </c>
      <c r="F655" s="53" t="str">
        <f>IF(收藏进度!F655="","",收藏进度!F655)</f>
        <v/>
      </c>
      <c r="G655" s="53" t="str">
        <f>IF(收藏进度!G655="","",收藏进度!G655)</f>
        <v>中立</v>
      </c>
      <c r="H655" s="53" t="str">
        <f>IF(收藏进度!H655="","",收藏进度!H655)</f>
        <v>普通</v>
      </c>
      <c r="I655" s="53" t="str">
        <f>IF(收藏进度!I655="","",收藏进度!I655)</f>
        <v>随从</v>
      </c>
      <c r="J655" s="53" t="str">
        <f>IF(收藏进度!J655="","",收藏进度!J655)</f>
        <v/>
      </c>
      <c r="K655" s="53">
        <f>IF(收藏进度!K655="","",收藏进度!K655)</f>
        <v>2</v>
      </c>
      <c r="L655" s="53">
        <f>IF(收藏进度!L655="","",收藏进度!L655)</f>
        <v>1</v>
      </c>
      <c r="M655" s="53">
        <f>IF(收藏进度!M655="","",收藏进度!M655)</f>
        <v>2</v>
      </c>
      <c r="N655" s="54" t="str">
        <f>IF(收藏进度!N655="","",收藏进度!N655)</f>
        <v>战吼：使一个友方随从获得+2攻击力。</v>
      </c>
    </row>
    <row r="656" spans="1:14" x14ac:dyDescent="0.15">
      <c r="A656" s="52" t="str">
        <f>IF(收藏进度!A656="","",收藏进度!A656)</f>
        <v>火焰杂耍者</v>
      </c>
      <c r="B656" s="52">
        <f>IF(收藏进度!B656="","",收藏进度!B656)</f>
        <v>2</v>
      </c>
      <c r="C656" s="52" t="str">
        <f t="shared" si="10"/>
        <v/>
      </c>
      <c r="D656" s="52" t="str">
        <f>IF(AND(COUNTIF(德鲁伊卡组!A:C,"# 2x ("&amp;K656&amp;") "&amp;A656)+COUNTIF(猎人卡组!A:C,"# 2x ("&amp;K656&amp;") "&amp;A656)+COUNTIF(法师卡组!A:C,"# 2x ("&amp;K656&amp;") "&amp;A656)+COUNTIF(圣骑士卡组!A:C,"# 2x ("&amp;K656&amp;") "&amp;A656)+COUNTIF(牧师卡组!A:C,"# 2x ("&amp;K656&amp;") "&amp;A656)+COUNTIF(潜行者卡组!A:C,"# 2x ("&amp;K656&amp;") "&amp;A656)+COUNTIF(萨满祭司卡组!A:C,"# 2x ("&amp;K656&amp;") "&amp;A656)+COUNTIF(术士卡组!A:C,"# 2x ("&amp;K656&amp;") "&amp;A656)+COUNTIF(战士卡组!A:C,"# 2x ("&amp;K656&amp;") "&amp;A656)=0,COUNTIF(单卡排行!A:J,A656)=0),IF(AND(COUNTIF(德鲁伊卡组!A:C,"# 1x ("&amp;K656&amp;") "&amp;A656)+COUNTIF(猎人卡组!A:C,"# 1x ("&amp;K656&amp;") "&amp;A656)+COUNTIF(法师卡组!A:C,"# 1x ("&amp;K656&amp;") "&amp;A656)+COUNTIF(圣骑士卡组!A:C,"# 1x ("&amp;K656&amp;") "&amp;A656)+COUNTIF(牧师卡组!A:C,"# 1x ("&amp;K656&amp;") "&amp;A656)+COUNTIF(潜行者卡组!A:C,"# 1x ("&amp;K656&amp;") "&amp;A656)+COUNTIF(萨满祭司卡组!A:C,"# 1x ("&amp;K656&amp;") "&amp;A656)+COUNTIF(术士卡组!A:C,"# 1x ("&amp;K656&amp;") "&amp;A656)+COUNTIF(战士卡组!A:C,"# 1x ("&amp;K656&amp;") "&amp;A656)=0,COUNTIF(单卡排行!A:J,A656&amp;"★")=0),"",1),2)</f>
        <v/>
      </c>
      <c r="E656" s="53" t="str">
        <f>IF(收藏进度!E656="","",收藏进度!E656)</f>
        <v>冠军的试炼</v>
      </c>
      <c r="F656" s="53" t="str">
        <f>IF(收藏进度!F656="","",收藏进度!F656)</f>
        <v/>
      </c>
      <c r="G656" s="53" t="str">
        <f>IF(收藏进度!G656="","",收藏进度!G656)</f>
        <v>中立</v>
      </c>
      <c r="H656" s="53" t="str">
        <f>IF(收藏进度!H656="","",收藏进度!H656)</f>
        <v>普通</v>
      </c>
      <c r="I656" s="53" t="str">
        <f>IF(收藏进度!I656="","",收藏进度!I656)</f>
        <v>随从</v>
      </c>
      <c r="J656" s="53" t="str">
        <f>IF(收藏进度!J656="","",收藏进度!J656)</f>
        <v/>
      </c>
      <c r="K656" s="53">
        <f>IF(收藏进度!K656="","",收藏进度!K656)</f>
        <v>2</v>
      </c>
      <c r="L656" s="53">
        <f>IF(收藏进度!L656="","",收藏进度!L656)</f>
        <v>2</v>
      </c>
      <c r="M656" s="53">
        <f>IF(收藏进度!M656="","",收藏进度!M656)</f>
        <v>3</v>
      </c>
      <c r="N656" s="54" t="str">
        <f>IF(收藏进度!N656="","",收藏进度!N656)</f>
        <v>战吼：对一个随机敌人造成1点伤害。</v>
      </c>
    </row>
    <row r="657" spans="1:14" x14ac:dyDescent="0.15">
      <c r="A657" s="52" t="str">
        <f>IF(收藏进度!A657="","",收藏进度!A657)</f>
        <v>银色警卫</v>
      </c>
      <c r="B657" s="52">
        <f>IF(收藏进度!B657="","",收藏进度!B657)</f>
        <v>1</v>
      </c>
      <c r="C657" s="52" t="str">
        <f t="shared" si="10"/>
        <v/>
      </c>
      <c r="D657" s="52" t="str">
        <f>IF(AND(COUNTIF(德鲁伊卡组!A:C,"# 2x ("&amp;K657&amp;") "&amp;A657)+COUNTIF(猎人卡组!A:C,"# 2x ("&amp;K657&amp;") "&amp;A657)+COUNTIF(法师卡组!A:C,"# 2x ("&amp;K657&amp;") "&amp;A657)+COUNTIF(圣骑士卡组!A:C,"# 2x ("&amp;K657&amp;") "&amp;A657)+COUNTIF(牧师卡组!A:C,"# 2x ("&amp;K657&amp;") "&amp;A657)+COUNTIF(潜行者卡组!A:C,"# 2x ("&amp;K657&amp;") "&amp;A657)+COUNTIF(萨满祭司卡组!A:C,"# 2x ("&amp;K657&amp;") "&amp;A657)+COUNTIF(术士卡组!A:C,"# 2x ("&amp;K657&amp;") "&amp;A657)+COUNTIF(战士卡组!A:C,"# 2x ("&amp;K657&amp;") "&amp;A657)=0,COUNTIF(单卡排行!A:J,A657)=0),IF(AND(COUNTIF(德鲁伊卡组!A:C,"# 1x ("&amp;K657&amp;") "&amp;A657)+COUNTIF(猎人卡组!A:C,"# 1x ("&amp;K657&amp;") "&amp;A657)+COUNTIF(法师卡组!A:C,"# 1x ("&amp;K657&amp;") "&amp;A657)+COUNTIF(圣骑士卡组!A:C,"# 1x ("&amp;K657&amp;") "&amp;A657)+COUNTIF(牧师卡组!A:C,"# 1x ("&amp;K657&amp;") "&amp;A657)+COUNTIF(潜行者卡组!A:C,"# 1x ("&amp;K657&amp;") "&amp;A657)+COUNTIF(萨满祭司卡组!A:C,"# 1x ("&amp;K657&amp;") "&amp;A657)+COUNTIF(术士卡组!A:C,"# 1x ("&amp;K657&amp;") "&amp;A657)+COUNTIF(战士卡组!A:C,"# 1x ("&amp;K657&amp;") "&amp;A657)=0,COUNTIF(单卡排行!A:J,A657&amp;"★")=0),"",1),2)</f>
        <v/>
      </c>
      <c r="E657" s="53" t="str">
        <f>IF(收藏进度!E657="","",收藏进度!E657)</f>
        <v>冠军的试炼</v>
      </c>
      <c r="F657" s="53" t="str">
        <f>IF(收藏进度!F657="","",收藏进度!F657)</f>
        <v/>
      </c>
      <c r="G657" s="53" t="str">
        <f>IF(收藏进度!G657="","",收藏进度!G657)</f>
        <v>中立</v>
      </c>
      <c r="H657" s="53" t="str">
        <f>IF(收藏进度!H657="","",收藏进度!H657)</f>
        <v>稀有</v>
      </c>
      <c r="I657" s="53" t="str">
        <f>IF(收藏进度!I657="","",收藏进度!I657)</f>
        <v>随从</v>
      </c>
      <c r="J657" s="53" t="str">
        <f>IF(收藏进度!J657="","",收藏进度!J657)</f>
        <v/>
      </c>
      <c r="K657" s="53">
        <f>IF(收藏进度!K657="","",收藏进度!K657)</f>
        <v>2</v>
      </c>
      <c r="L657" s="53">
        <f>IF(收藏进度!L657="","",收藏进度!L657)</f>
        <v>2</v>
      </c>
      <c r="M657" s="53">
        <f>IF(收藏进度!M657="","",收藏进度!M657)</f>
        <v>4</v>
      </c>
      <c r="N657" s="54" t="str">
        <f>IF(收藏进度!N657="","",收藏进度!N657)</f>
        <v>无法攻击。
激励：在本回合中可正常进行攻击。</v>
      </c>
    </row>
    <row r="658" spans="1:14" x14ac:dyDescent="0.15">
      <c r="A658" s="52" t="str">
        <f>IF(收藏进度!A658="","",收藏进度!A658)</f>
        <v>要塞指挥官</v>
      </c>
      <c r="B658" s="52">
        <f>IF(收藏进度!B658="","",收藏进度!B658)</f>
        <v>0</v>
      </c>
      <c r="C658" s="52" t="str">
        <f t="shared" si="10"/>
        <v/>
      </c>
      <c r="D658" s="52" t="str">
        <f>IF(AND(COUNTIF(德鲁伊卡组!A:C,"# 2x ("&amp;K658&amp;") "&amp;A658)+COUNTIF(猎人卡组!A:C,"# 2x ("&amp;K658&amp;") "&amp;A658)+COUNTIF(法师卡组!A:C,"# 2x ("&amp;K658&amp;") "&amp;A658)+COUNTIF(圣骑士卡组!A:C,"# 2x ("&amp;K658&amp;") "&amp;A658)+COUNTIF(牧师卡组!A:C,"# 2x ("&amp;K658&amp;") "&amp;A658)+COUNTIF(潜行者卡组!A:C,"# 2x ("&amp;K658&amp;") "&amp;A658)+COUNTIF(萨满祭司卡组!A:C,"# 2x ("&amp;K658&amp;") "&amp;A658)+COUNTIF(术士卡组!A:C,"# 2x ("&amp;K658&amp;") "&amp;A658)+COUNTIF(战士卡组!A:C,"# 2x ("&amp;K658&amp;") "&amp;A658)=0,COUNTIF(单卡排行!A:J,A658)=0),IF(AND(COUNTIF(德鲁伊卡组!A:C,"# 1x ("&amp;K658&amp;") "&amp;A658)+COUNTIF(猎人卡组!A:C,"# 1x ("&amp;K658&amp;") "&amp;A658)+COUNTIF(法师卡组!A:C,"# 1x ("&amp;K658&amp;") "&amp;A658)+COUNTIF(圣骑士卡组!A:C,"# 1x ("&amp;K658&amp;") "&amp;A658)+COUNTIF(牧师卡组!A:C,"# 1x ("&amp;K658&amp;") "&amp;A658)+COUNTIF(潜行者卡组!A:C,"# 1x ("&amp;K658&amp;") "&amp;A658)+COUNTIF(萨满祭司卡组!A:C,"# 1x ("&amp;K658&amp;") "&amp;A658)+COUNTIF(术士卡组!A:C,"# 1x ("&amp;K658&amp;") "&amp;A658)+COUNTIF(战士卡组!A:C,"# 1x ("&amp;K658&amp;") "&amp;A658)=0,COUNTIF(单卡排行!A:J,A658&amp;"★")=0),"",1),2)</f>
        <v/>
      </c>
      <c r="E658" s="53" t="str">
        <f>IF(收藏进度!E658="","",收藏进度!E658)</f>
        <v>冠军的试炼</v>
      </c>
      <c r="F658" s="53" t="str">
        <f>IF(收藏进度!F658="","",收藏进度!F658)</f>
        <v/>
      </c>
      <c r="G658" s="53" t="str">
        <f>IF(收藏进度!G658="","",收藏进度!G658)</f>
        <v>中立</v>
      </c>
      <c r="H658" s="53" t="str">
        <f>IF(收藏进度!H658="","",收藏进度!H658)</f>
        <v>史诗</v>
      </c>
      <c r="I658" s="53" t="str">
        <f>IF(收藏进度!I658="","",收藏进度!I658)</f>
        <v>随从</v>
      </c>
      <c r="J658" s="53" t="str">
        <f>IF(收藏进度!J658="","",收藏进度!J658)</f>
        <v/>
      </c>
      <c r="K658" s="53">
        <f>IF(收藏进度!K658="","",收藏进度!K658)</f>
        <v>2</v>
      </c>
      <c r="L658" s="53">
        <f>IF(收藏进度!L658="","",收藏进度!L658)</f>
        <v>2</v>
      </c>
      <c r="M658" s="53">
        <f>IF(收藏进度!M658="","",收藏进度!M658)</f>
        <v>3</v>
      </c>
      <c r="N658" s="54" t="str">
        <f>IF(收藏进度!N658="","",收藏进度!N658)</f>
        <v>每个回合你可以使用两次英雄技能。</v>
      </c>
    </row>
    <row r="659" spans="1:14" x14ac:dyDescent="0.15">
      <c r="A659" s="52" t="str">
        <f>IF(收藏进度!A659="","",收藏进度!A659)</f>
        <v>白银之手教官</v>
      </c>
      <c r="B659" s="52">
        <f>IF(收藏进度!B659="","",收藏进度!B659)</f>
        <v>2</v>
      </c>
      <c r="C659" s="52" t="str">
        <f t="shared" si="10"/>
        <v/>
      </c>
      <c r="D659" s="52" t="str">
        <f>IF(AND(COUNTIF(德鲁伊卡组!A:C,"# 2x ("&amp;K659&amp;") "&amp;A659)+COUNTIF(猎人卡组!A:C,"# 2x ("&amp;K659&amp;") "&amp;A659)+COUNTIF(法师卡组!A:C,"# 2x ("&amp;K659&amp;") "&amp;A659)+COUNTIF(圣骑士卡组!A:C,"# 2x ("&amp;K659&amp;") "&amp;A659)+COUNTIF(牧师卡组!A:C,"# 2x ("&amp;K659&amp;") "&amp;A659)+COUNTIF(潜行者卡组!A:C,"# 2x ("&amp;K659&amp;") "&amp;A659)+COUNTIF(萨满祭司卡组!A:C,"# 2x ("&amp;K659&amp;") "&amp;A659)+COUNTIF(术士卡组!A:C,"# 2x ("&amp;K659&amp;") "&amp;A659)+COUNTIF(战士卡组!A:C,"# 2x ("&amp;K659&amp;") "&amp;A659)=0,COUNTIF(单卡排行!A:J,A659)=0),IF(AND(COUNTIF(德鲁伊卡组!A:C,"# 1x ("&amp;K659&amp;") "&amp;A659)+COUNTIF(猎人卡组!A:C,"# 1x ("&amp;K659&amp;") "&amp;A659)+COUNTIF(法师卡组!A:C,"# 1x ("&amp;K659&amp;") "&amp;A659)+COUNTIF(圣骑士卡组!A:C,"# 1x ("&amp;K659&amp;") "&amp;A659)+COUNTIF(牧师卡组!A:C,"# 1x ("&amp;K659&amp;") "&amp;A659)+COUNTIF(潜行者卡组!A:C,"# 1x ("&amp;K659&amp;") "&amp;A659)+COUNTIF(萨满祭司卡组!A:C,"# 1x ("&amp;K659&amp;") "&amp;A659)+COUNTIF(术士卡组!A:C,"# 1x ("&amp;K659&amp;") "&amp;A659)+COUNTIF(战士卡组!A:C,"# 1x ("&amp;K659&amp;") "&amp;A659)=0,COUNTIF(单卡排行!A:J,A659&amp;"★")=0),"",1),2)</f>
        <v/>
      </c>
      <c r="E659" s="53" t="str">
        <f>IF(收藏进度!E659="","",收藏进度!E659)</f>
        <v>冠军的试炼</v>
      </c>
      <c r="F659" s="53" t="str">
        <f>IF(收藏进度!F659="","",收藏进度!F659)</f>
        <v/>
      </c>
      <c r="G659" s="53" t="str">
        <f>IF(收藏进度!G659="","",收藏进度!G659)</f>
        <v>中立</v>
      </c>
      <c r="H659" s="53" t="str">
        <f>IF(收藏进度!H659="","",收藏进度!H659)</f>
        <v>普通</v>
      </c>
      <c r="I659" s="53" t="str">
        <f>IF(收藏进度!I659="","",收藏进度!I659)</f>
        <v>随从</v>
      </c>
      <c r="J659" s="53" t="str">
        <f>IF(收藏进度!J659="","",收藏进度!J659)</f>
        <v/>
      </c>
      <c r="K659" s="53">
        <f>IF(收藏进度!K659="","",收藏进度!K659)</f>
        <v>3</v>
      </c>
      <c r="L659" s="53">
        <f>IF(收藏进度!L659="","",收藏进度!L659)</f>
        <v>3</v>
      </c>
      <c r="M659" s="53">
        <f>IF(收藏进度!M659="","",收藏进度!M659)</f>
        <v>3</v>
      </c>
      <c r="N659" s="54" t="str">
        <f>IF(收藏进度!N659="","",收藏进度!N659)</f>
        <v>激励：召唤一个1/1的白银之手新兵。</v>
      </c>
    </row>
    <row r="660" spans="1:14" x14ac:dyDescent="0.15">
      <c r="A660" s="52" t="str">
        <f>IF(收藏进度!A660="","",收藏进度!A660)</f>
        <v>冰霜暴怒者</v>
      </c>
      <c r="B660" s="52">
        <f>IF(收藏进度!B660="","",收藏进度!B660)</f>
        <v>2</v>
      </c>
      <c r="C660" s="52" t="str">
        <f t="shared" si="10"/>
        <v/>
      </c>
      <c r="D660" s="52" t="str">
        <f>IF(AND(COUNTIF(德鲁伊卡组!A:C,"# 2x ("&amp;K660&amp;") "&amp;A660)+COUNTIF(猎人卡组!A:C,"# 2x ("&amp;K660&amp;") "&amp;A660)+COUNTIF(法师卡组!A:C,"# 2x ("&amp;K660&amp;") "&amp;A660)+COUNTIF(圣骑士卡组!A:C,"# 2x ("&amp;K660&amp;") "&amp;A660)+COUNTIF(牧师卡组!A:C,"# 2x ("&amp;K660&amp;") "&amp;A660)+COUNTIF(潜行者卡组!A:C,"# 2x ("&amp;K660&amp;") "&amp;A660)+COUNTIF(萨满祭司卡组!A:C,"# 2x ("&amp;K660&amp;") "&amp;A660)+COUNTIF(术士卡组!A:C,"# 2x ("&amp;K660&amp;") "&amp;A660)+COUNTIF(战士卡组!A:C,"# 2x ("&amp;K660&amp;") "&amp;A660)=0,COUNTIF(单卡排行!A:J,A660)=0),IF(AND(COUNTIF(德鲁伊卡组!A:C,"# 1x ("&amp;K660&amp;") "&amp;A660)+COUNTIF(猎人卡组!A:C,"# 1x ("&amp;K660&amp;") "&amp;A660)+COUNTIF(法师卡组!A:C,"# 1x ("&amp;K660&amp;") "&amp;A660)+COUNTIF(圣骑士卡组!A:C,"# 1x ("&amp;K660&amp;") "&amp;A660)+COUNTIF(牧师卡组!A:C,"# 1x ("&amp;K660&amp;") "&amp;A660)+COUNTIF(潜行者卡组!A:C,"# 1x ("&amp;K660&amp;") "&amp;A660)+COUNTIF(萨满祭司卡组!A:C,"# 1x ("&amp;K660&amp;") "&amp;A660)+COUNTIF(术士卡组!A:C,"# 1x ("&amp;K660&amp;") "&amp;A660)+COUNTIF(战士卡组!A:C,"# 1x ("&amp;K660&amp;") "&amp;A660)=0,COUNTIF(单卡排行!A:J,A660&amp;"★")=0),"",1),2)</f>
        <v/>
      </c>
      <c r="E660" s="53" t="str">
        <f>IF(收藏进度!E660="","",收藏进度!E660)</f>
        <v>冠军的试炼</v>
      </c>
      <c r="F660" s="53" t="str">
        <f>IF(收藏进度!F660="","",收藏进度!F660)</f>
        <v/>
      </c>
      <c r="G660" s="53" t="str">
        <f>IF(收藏进度!G660="","",收藏进度!G660)</f>
        <v>中立</v>
      </c>
      <c r="H660" s="53" t="str">
        <f>IF(收藏进度!H660="","",收藏进度!H660)</f>
        <v>普通</v>
      </c>
      <c r="I660" s="53" t="str">
        <f>IF(收藏进度!I660="","",收藏进度!I660)</f>
        <v>随从</v>
      </c>
      <c r="J660" s="53" t="str">
        <f>IF(收藏进度!J660="","",收藏进度!J660)</f>
        <v>元素</v>
      </c>
      <c r="K660" s="53">
        <f>IF(收藏进度!K660="","",收藏进度!K660)</f>
        <v>3</v>
      </c>
      <c r="L660" s="53">
        <f>IF(收藏进度!L660="","",收藏进度!L660)</f>
        <v>5</v>
      </c>
      <c r="M660" s="53">
        <f>IF(收藏进度!M660="","",收藏进度!M660)</f>
        <v>2</v>
      </c>
      <c r="N660" s="54" t="str">
        <f>IF(收藏进度!N660="","",收藏进度!N660)</f>
        <v/>
      </c>
    </row>
    <row r="661" spans="1:14" x14ac:dyDescent="0.15">
      <c r="A661" s="52" t="str">
        <f>IF(收藏进度!A661="","",收藏进度!A661)</f>
        <v>沉默的骑士</v>
      </c>
      <c r="B661" s="52">
        <f>IF(收藏进度!B661="","",收藏进度!B661)</f>
        <v>2</v>
      </c>
      <c r="C661" s="52" t="str">
        <f t="shared" si="10"/>
        <v/>
      </c>
      <c r="D661" s="52" t="str">
        <f>IF(AND(COUNTIF(德鲁伊卡组!A:C,"# 2x ("&amp;K661&amp;") "&amp;A661)+COUNTIF(猎人卡组!A:C,"# 2x ("&amp;K661&amp;") "&amp;A661)+COUNTIF(法师卡组!A:C,"# 2x ("&amp;K661&amp;") "&amp;A661)+COUNTIF(圣骑士卡组!A:C,"# 2x ("&amp;K661&amp;") "&amp;A661)+COUNTIF(牧师卡组!A:C,"# 2x ("&amp;K661&amp;") "&amp;A661)+COUNTIF(潜行者卡组!A:C,"# 2x ("&amp;K661&amp;") "&amp;A661)+COUNTIF(萨满祭司卡组!A:C,"# 2x ("&amp;K661&amp;") "&amp;A661)+COUNTIF(术士卡组!A:C,"# 2x ("&amp;K661&amp;") "&amp;A661)+COUNTIF(战士卡组!A:C,"# 2x ("&amp;K661&amp;") "&amp;A661)=0,COUNTIF(单卡排行!A:J,A661)=0),IF(AND(COUNTIF(德鲁伊卡组!A:C,"# 1x ("&amp;K661&amp;") "&amp;A661)+COUNTIF(猎人卡组!A:C,"# 1x ("&amp;K661&amp;") "&amp;A661)+COUNTIF(法师卡组!A:C,"# 1x ("&amp;K661&amp;") "&amp;A661)+COUNTIF(圣骑士卡组!A:C,"# 1x ("&amp;K661&amp;") "&amp;A661)+COUNTIF(牧师卡组!A:C,"# 1x ("&amp;K661&amp;") "&amp;A661)+COUNTIF(潜行者卡组!A:C,"# 1x ("&amp;K661&amp;") "&amp;A661)+COUNTIF(萨满祭司卡组!A:C,"# 1x ("&amp;K661&amp;") "&amp;A661)+COUNTIF(术士卡组!A:C,"# 1x ("&amp;K661&amp;") "&amp;A661)+COUNTIF(战士卡组!A:C,"# 1x ("&amp;K661&amp;") "&amp;A661)=0,COUNTIF(单卡排行!A:J,A661&amp;"★")=0),"",1),2)</f>
        <v/>
      </c>
      <c r="E661" s="53" t="str">
        <f>IF(收藏进度!E661="","",收藏进度!E661)</f>
        <v>冠军的试炼</v>
      </c>
      <c r="F661" s="53" t="str">
        <f>IF(收藏进度!F661="","",收藏进度!F661)</f>
        <v/>
      </c>
      <c r="G661" s="53" t="str">
        <f>IF(收藏进度!G661="","",收藏进度!G661)</f>
        <v>中立</v>
      </c>
      <c r="H661" s="53" t="str">
        <f>IF(收藏进度!H661="","",收藏进度!H661)</f>
        <v>普通</v>
      </c>
      <c r="I661" s="53" t="str">
        <f>IF(收藏进度!I661="","",收藏进度!I661)</f>
        <v>随从</v>
      </c>
      <c r="J661" s="53" t="str">
        <f>IF(收藏进度!J661="","",收藏进度!J661)</f>
        <v/>
      </c>
      <c r="K661" s="53">
        <f>IF(收藏进度!K661="","",收藏进度!K661)</f>
        <v>3</v>
      </c>
      <c r="L661" s="53">
        <f>IF(收藏进度!L661="","",收藏进度!L661)</f>
        <v>2</v>
      </c>
      <c r="M661" s="53">
        <f>IF(收藏进度!M661="","",收藏进度!M661)</f>
        <v>2</v>
      </c>
      <c r="N661" s="54" t="str">
        <f>IF(收藏进度!N661="","",收藏进度!N661)</f>
        <v>潜行
圣盾</v>
      </c>
    </row>
    <row r="662" spans="1:14" x14ac:dyDescent="0.15">
      <c r="A662" s="52" t="str">
        <f>IF(收藏进度!A662="","",收藏进度!A662)</f>
        <v>龙鹰骑士</v>
      </c>
      <c r="B662" s="52">
        <f>IF(收藏进度!B662="","",收藏进度!B662)</f>
        <v>2</v>
      </c>
      <c r="C662" s="52" t="str">
        <f t="shared" si="10"/>
        <v/>
      </c>
      <c r="D662" s="52" t="str">
        <f>IF(AND(COUNTIF(德鲁伊卡组!A:C,"# 2x ("&amp;K662&amp;") "&amp;A662)+COUNTIF(猎人卡组!A:C,"# 2x ("&amp;K662&amp;") "&amp;A662)+COUNTIF(法师卡组!A:C,"# 2x ("&amp;K662&amp;") "&amp;A662)+COUNTIF(圣骑士卡组!A:C,"# 2x ("&amp;K662&amp;") "&amp;A662)+COUNTIF(牧师卡组!A:C,"# 2x ("&amp;K662&amp;") "&amp;A662)+COUNTIF(潜行者卡组!A:C,"# 2x ("&amp;K662&amp;") "&amp;A662)+COUNTIF(萨满祭司卡组!A:C,"# 2x ("&amp;K662&amp;") "&amp;A662)+COUNTIF(术士卡组!A:C,"# 2x ("&amp;K662&amp;") "&amp;A662)+COUNTIF(战士卡组!A:C,"# 2x ("&amp;K662&amp;") "&amp;A662)=0,COUNTIF(单卡排行!A:J,A662)=0),IF(AND(COUNTIF(德鲁伊卡组!A:C,"# 1x ("&amp;K662&amp;") "&amp;A662)+COUNTIF(猎人卡组!A:C,"# 1x ("&amp;K662&amp;") "&amp;A662)+COUNTIF(法师卡组!A:C,"# 1x ("&amp;K662&amp;") "&amp;A662)+COUNTIF(圣骑士卡组!A:C,"# 1x ("&amp;K662&amp;") "&amp;A662)+COUNTIF(牧师卡组!A:C,"# 1x ("&amp;K662&amp;") "&amp;A662)+COUNTIF(潜行者卡组!A:C,"# 1x ("&amp;K662&amp;") "&amp;A662)+COUNTIF(萨满祭司卡组!A:C,"# 1x ("&amp;K662&amp;") "&amp;A662)+COUNTIF(术士卡组!A:C,"# 1x ("&amp;K662&amp;") "&amp;A662)+COUNTIF(战士卡组!A:C,"# 1x ("&amp;K662&amp;") "&amp;A662)=0,COUNTIF(单卡排行!A:J,A662&amp;"★")=0),"",1),2)</f>
        <v/>
      </c>
      <c r="E662" s="53" t="str">
        <f>IF(收藏进度!E662="","",收藏进度!E662)</f>
        <v>冠军的试炼</v>
      </c>
      <c r="F662" s="53" t="str">
        <f>IF(收藏进度!F662="","",收藏进度!F662)</f>
        <v/>
      </c>
      <c r="G662" s="53" t="str">
        <f>IF(收藏进度!G662="","",收藏进度!G662)</f>
        <v>中立</v>
      </c>
      <c r="H662" s="53" t="str">
        <f>IF(收藏进度!H662="","",收藏进度!H662)</f>
        <v>普通</v>
      </c>
      <c r="I662" s="53" t="str">
        <f>IF(收藏进度!I662="","",收藏进度!I662)</f>
        <v>随从</v>
      </c>
      <c r="J662" s="53" t="str">
        <f>IF(收藏进度!J662="","",收藏进度!J662)</f>
        <v/>
      </c>
      <c r="K662" s="53">
        <f>IF(收藏进度!K662="","",收藏进度!K662)</f>
        <v>3</v>
      </c>
      <c r="L662" s="53">
        <f>IF(收藏进度!L662="","",收藏进度!L662)</f>
        <v>3</v>
      </c>
      <c r="M662" s="53">
        <f>IF(收藏进度!M662="","",收藏进度!M662)</f>
        <v>3</v>
      </c>
      <c r="N662" s="54" t="str">
        <f>IF(收藏进度!N662="","",收藏进度!N662)</f>
        <v>激励：在本回合中，获得风怒。</v>
      </c>
    </row>
    <row r="663" spans="1:14" x14ac:dyDescent="0.15">
      <c r="A663" s="52" t="str">
        <f>IF(收藏进度!A663="","",收藏进度!A663)</f>
        <v>银色骑手</v>
      </c>
      <c r="B663" s="52">
        <f>IF(收藏进度!B663="","",收藏进度!B663)</f>
        <v>2</v>
      </c>
      <c r="C663" s="52" t="str">
        <f t="shared" si="10"/>
        <v/>
      </c>
      <c r="D663" s="52">
        <f>IF(AND(COUNTIF(德鲁伊卡组!A:C,"# 2x ("&amp;K663&amp;") "&amp;A663)+COUNTIF(猎人卡组!A:C,"# 2x ("&amp;K663&amp;") "&amp;A663)+COUNTIF(法师卡组!A:C,"# 2x ("&amp;K663&amp;") "&amp;A663)+COUNTIF(圣骑士卡组!A:C,"# 2x ("&amp;K663&amp;") "&amp;A663)+COUNTIF(牧师卡组!A:C,"# 2x ("&amp;K663&amp;") "&amp;A663)+COUNTIF(潜行者卡组!A:C,"# 2x ("&amp;K663&amp;") "&amp;A663)+COUNTIF(萨满祭司卡组!A:C,"# 2x ("&amp;K663&amp;") "&amp;A663)+COUNTIF(术士卡组!A:C,"# 2x ("&amp;K663&amp;") "&amp;A663)+COUNTIF(战士卡组!A:C,"# 2x ("&amp;K663&amp;") "&amp;A663)=0,COUNTIF(单卡排行!A:J,A663)=0),IF(AND(COUNTIF(德鲁伊卡组!A:C,"# 1x ("&amp;K663&amp;") "&amp;A663)+COUNTIF(猎人卡组!A:C,"# 1x ("&amp;K663&amp;") "&amp;A663)+COUNTIF(法师卡组!A:C,"# 1x ("&amp;K663&amp;") "&amp;A663)+COUNTIF(圣骑士卡组!A:C,"# 1x ("&amp;K663&amp;") "&amp;A663)+COUNTIF(牧师卡组!A:C,"# 1x ("&amp;K663&amp;") "&amp;A663)+COUNTIF(潜行者卡组!A:C,"# 1x ("&amp;K663&amp;") "&amp;A663)+COUNTIF(萨满祭司卡组!A:C,"# 1x ("&amp;K663&amp;") "&amp;A663)+COUNTIF(术士卡组!A:C,"# 1x ("&amp;K663&amp;") "&amp;A663)+COUNTIF(战士卡组!A:C,"# 1x ("&amp;K663&amp;") "&amp;A663)=0,COUNTIF(单卡排行!A:J,A663&amp;"★")=0),"",1),2)</f>
        <v>2</v>
      </c>
      <c r="E663" s="53" t="str">
        <f>IF(收藏进度!E663="","",收藏进度!E663)</f>
        <v>冠军的试炼</v>
      </c>
      <c r="F663" s="53" t="str">
        <f>IF(收藏进度!F663="","",收藏进度!F663)</f>
        <v/>
      </c>
      <c r="G663" s="53" t="str">
        <f>IF(收藏进度!G663="","",收藏进度!G663)</f>
        <v>中立</v>
      </c>
      <c r="H663" s="53" t="str">
        <f>IF(收藏进度!H663="","",收藏进度!H663)</f>
        <v>普通</v>
      </c>
      <c r="I663" s="53" t="str">
        <f>IF(收藏进度!I663="","",收藏进度!I663)</f>
        <v>随从</v>
      </c>
      <c r="J663" s="53" t="str">
        <f>IF(收藏进度!J663="","",收藏进度!J663)</f>
        <v/>
      </c>
      <c r="K663" s="53">
        <f>IF(收藏进度!K663="","",收藏进度!K663)</f>
        <v>3</v>
      </c>
      <c r="L663" s="53">
        <f>IF(收藏进度!L663="","",收藏进度!L663)</f>
        <v>2</v>
      </c>
      <c r="M663" s="53">
        <f>IF(收藏进度!M663="","",收藏进度!M663)</f>
        <v>1</v>
      </c>
      <c r="N663" s="54" t="str">
        <f>IF(收藏进度!N663="","",收藏进度!N663)</f>
        <v>冲锋
圣盾</v>
      </c>
    </row>
    <row r="664" spans="1:14" x14ac:dyDescent="0.15">
      <c r="A664" s="52" t="str">
        <f>IF(收藏进度!A664="","",收藏进度!A664)</f>
        <v>击剑教头</v>
      </c>
      <c r="B664" s="52">
        <f>IF(收藏进度!B664="","",收藏进度!B664)</f>
        <v>2</v>
      </c>
      <c r="C664" s="52" t="str">
        <f t="shared" si="10"/>
        <v/>
      </c>
      <c r="D664" s="52" t="str">
        <f>IF(AND(COUNTIF(德鲁伊卡组!A:C,"# 2x ("&amp;K664&amp;") "&amp;A664)+COUNTIF(猎人卡组!A:C,"# 2x ("&amp;K664&amp;") "&amp;A664)+COUNTIF(法师卡组!A:C,"# 2x ("&amp;K664&amp;") "&amp;A664)+COUNTIF(圣骑士卡组!A:C,"# 2x ("&amp;K664&amp;") "&amp;A664)+COUNTIF(牧师卡组!A:C,"# 2x ("&amp;K664&amp;") "&amp;A664)+COUNTIF(潜行者卡组!A:C,"# 2x ("&amp;K664&amp;") "&amp;A664)+COUNTIF(萨满祭司卡组!A:C,"# 2x ("&amp;K664&amp;") "&amp;A664)+COUNTIF(术士卡组!A:C,"# 2x ("&amp;K664&amp;") "&amp;A664)+COUNTIF(战士卡组!A:C,"# 2x ("&amp;K664&amp;") "&amp;A664)=0,COUNTIF(单卡排行!A:J,A664)=0),IF(AND(COUNTIF(德鲁伊卡组!A:C,"# 1x ("&amp;K664&amp;") "&amp;A664)+COUNTIF(猎人卡组!A:C,"# 1x ("&amp;K664&amp;") "&amp;A664)+COUNTIF(法师卡组!A:C,"# 1x ("&amp;K664&amp;") "&amp;A664)+COUNTIF(圣骑士卡组!A:C,"# 1x ("&amp;K664&amp;") "&amp;A664)+COUNTIF(牧师卡组!A:C,"# 1x ("&amp;K664&amp;") "&amp;A664)+COUNTIF(潜行者卡组!A:C,"# 1x ("&amp;K664&amp;") "&amp;A664)+COUNTIF(萨满祭司卡组!A:C,"# 1x ("&amp;K664&amp;") "&amp;A664)+COUNTIF(术士卡组!A:C,"# 1x ("&amp;K664&amp;") "&amp;A664)+COUNTIF(战士卡组!A:C,"# 1x ("&amp;K664&amp;") "&amp;A664)=0,COUNTIF(单卡排行!A:J,A664&amp;"★")=0),"",1),2)</f>
        <v/>
      </c>
      <c r="E664" s="53" t="str">
        <f>IF(收藏进度!E664="","",收藏进度!E664)</f>
        <v>冠军的试炼</v>
      </c>
      <c r="F664" s="53" t="str">
        <f>IF(收藏进度!F664="","",收藏进度!F664)</f>
        <v/>
      </c>
      <c r="G664" s="53" t="str">
        <f>IF(收藏进度!G664="","",收藏进度!G664)</f>
        <v>中立</v>
      </c>
      <c r="H664" s="53" t="str">
        <f>IF(收藏进度!H664="","",收藏进度!H664)</f>
        <v>稀有</v>
      </c>
      <c r="I664" s="53" t="str">
        <f>IF(收藏进度!I664="","",收藏进度!I664)</f>
        <v>随从</v>
      </c>
      <c r="J664" s="53" t="str">
        <f>IF(收藏进度!J664="","",收藏进度!J664)</f>
        <v/>
      </c>
      <c r="K664" s="53">
        <f>IF(收藏进度!K664="","",收藏进度!K664)</f>
        <v>3</v>
      </c>
      <c r="L664" s="53">
        <f>IF(收藏进度!L664="","",收藏进度!L664)</f>
        <v>2</v>
      </c>
      <c r="M664" s="53">
        <f>IF(收藏进度!M664="","",收藏进度!M664)</f>
        <v>2</v>
      </c>
      <c r="N664" s="54" t="str">
        <f>IF(收藏进度!N664="","",收藏进度!N664)</f>
        <v>战吼：你的下一个英雄技能的法力值消耗减少（2）点。</v>
      </c>
    </row>
    <row r="665" spans="1:14" x14ac:dyDescent="0.15">
      <c r="A665" s="52" t="str">
        <f>IF(收藏进度!A665="","",收藏进度!A665)</f>
        <v>角斗场主管</v>
      </c>
      <c r="B665" s="52">
        <f>IF(收藏进度!B665="","",收藏进度!B665)</f>
        <v>0</v>
      </c>
      <c r="C665" s="52" t="str">
        <f t="shared" si="10"/>
        <v/>
      </c>
      <c r="D665" s="52" t="str">
        <f>IF(AND(COUNTIF(德鲁伊卡组!A:C,"# 2x ("&amp;K665&amp;") "&amp;A665)+COUNTIF(猎人卡组!A:C,"# 2x ("&amp;K665&amp;") "&amp;A665)+COUNTIF(法师卡组!A:C,"# 2x ("&amp;K665&amp;") "&amp;A665)+COUNTIF(圣骑士卡组!A:C,"# 2x ("&amp;K665&amp;") "&amp;A665)+COUNTIF(牧师卡组!A:C,"# 2x ("&amp;K665&amp;") "&amp;A665)+COUNTIF(潜行者卡组!A:C,"# 2x ("&amp;K665&amp;") "&amp;A665)+COUNTIF(萨满祭司卡组!A:C,"# 2x ("&amp;K665&amp;") "&amp;A665)+COUNTIF(术士卡组!A:C,"# 2x ("&amp;K665&amp;") "&amp;A665)+COUNTIF(战士卡组!A:C,"# 2x ("&amp;K665&amp;") "&amp;A665)=0,COUNTIF(单卡排行!A:J,A665)=0),IF(AND(COUNTIF(德鲁伊卡组!A:C,"# 1x ("&amp;K665&amp;") "&amp;A665)+COUNTIF(猎人卡组!A:C,"# 1x ("&amp;K665&amp;") "&amp;A665)+COUNTIF(法师卡组!A:C,"# 1x ("&amp;K665&amp;") "&amp;A665)+COUNTIF(圣骑士卡组!A:C,"# 1x ("&amp;K665&amp;") "&amp;A665)+COUNTIF(牧师卡组!A:C,"# 1x ("&amp;K665&amp;") "&amp;A665)+COUNTIF(潜行者卡组!A:C,"# 1x ("&amp;K665&amp;") "&amp;A665)+COUNTIF(萨满祭司卡组!A:C,"# 1x ("&amp;K665&amp;") "&amp;A665)+COUNTIF(术士卡组!A:C,"# 1x ("&amp;K665&amp;") "&amp;A665)+COUNTIF(战士卡组!A:C,"# 1x ("&amp;K665&amp;") "&amp;A665)=0,COUNTIF(单卡排行!A:J,A665&amp;"★")=0),"",1),2)</f>
        <v/>
      </c>
      <c r="E665" s="53" t="str">
        <f>IF(收藏进度!E665="","",收藏进度!E665)</f>
        <v>冠军的试炼</v>
      </c>
      <c r="F665" s="53" t="str">
        <f>IF(收藏进度!F665="","",收藏进度!F665)</f>
        <v/>
      </c>
      <c r="G665" s="53" t="str">
        <f>IF(收藏进度!G665="","",收藏进度!G665)</f>
        <v>中立</v>
      </c>
      <c r="H665" s="53" t="str">
        <f>IF(收藏进度!H665="","",收藏进度!H665)</f>
        <v>稀有</v>
      </c>
      <c r="I665" s="53" t="str">
        <f>IF(收藏进度!I665="","",收藏进度!I665)</f>
        <v>随从</v>
      </c>
      <c r="J665" s="53" t="str">
        <f>IF(收藏进度!J665="","",收藏进度!J665)</f>
        <v/>
      </c>
      <c r="K665" s="53">
        <f>IF(收藏进度!K665="","",收藏进度!K665)</f>
        <v>3</v>
      </c>
      <c r="L665" s="53">
        <f>IF(收藏进度!L665="","",收藏进度!L665)</f>
        <v>2</v>
      </c>
      <c r="M665" s="53">
        <f>IF(收藏进度!M665="","",收藏进度!M665)</f>
        <v>5</v>
      </c>
      <c r="N665" s="54" t="str">
        <f>IF(收藏进度!N665="","",收藏进度!N665)</f>
        <v>激励：将该随从移回你的手牌。</v>
      </c>
    </row>
    <row r="666" spans="1:14" x14ac:dyDescent="0.15">
      <c r="A666" s="52" t="str">
        <f>IF(收藏进度!A666="","",收藏进度!A666)</f>
        <v>破坏者</v>
      </c>
      <c r="B666" s="52">
        <f>IF(收藏进度!B666="","",收藏进度!B666)</f>
        <v>2</v>
      </c>
      <c r="C666" s="52" t="str">
        <f t="shared" si="10"/>
        <v/>
      </c>
      <c r="D666" s="52" t="str">
        <f>IF(AND(COUNTIF(德鲁伊卡组!A:C,"# 2x ("&amp;K666&amp;") "&amp;A666)+COUNTIF(猎人卡组!A:C,"# 2x ("&amp;K666&amp;") "&amp;A666)+COUNTIF(法师卡组!A:C,"# 2x ("&amp;K666&amp;") "&amp;A666)+COUNTIF(圣骑士卡组!A:C,"# 2x ("&amp;K666&amp;") "&amp;A666)+COUNTIF(牧师卡组!A:C,"# 2x ("&amp;K666&amp;") "&amp;A666)+COUNTIF(潜行者卡组!A:C,"# 2x ("&amp;K666&amp;") "&amp;A666)+COUNTIF(萨满祭司卡组!A:C,"# 2x ("&amp;K666&amp;") "&amp;A666)+COUNTIF(术士卡组!A:C,"# 2x ("&amp;K666&amp;") "&amp;A666)+COUNTIF(战士卡组!A:C,"# 2x ("&amp;K666&amp;") "&amp;A666)=0,COUNTIF(单卡排行!A:J,A666)=0),IF(AND(COUNTIF(德鲁伊卡组!A:C,"# 1x ("&amp;K666&amp;") "&amp;A666)+COUNTIF(猎人卡组!A:C,"# 1x ("&amp;K666&amp;") "&amp;A666)+COUNTIF(法师卡组!A:C,"# 1x ("&amp;K666&amp;") "&amp;A666)+COUNTIF(圣骑士卡组!A:C,"# 1x ("&amp;K666&amp;") "&amp;A666)+COUNTIF(牧师卡组!A:C,"# 1x ("&amp;K666&amp;") "&amp;A666)+COUNTIF(潜行者卡组!A:C,"# 1x ("&amp;K666&amp;") "&amp;A666)+COUNTIF(萨满祭司卡组!A:C,"# 1x ("&amp;K666&amp;") "&amp;A666)+COUNTIF(术士卡组!A:C,"# 1x ("&amp;K666&amp;") "&amp;A666)+COUNTIF(战士卡组!A:C,"# 1x ("&amp;K666&amp;") "&amp;A666)=0,COUNTIF(单卡排行!A:J,A666&amp;"★")=0),"",1),2)</f>
        <v/>
      </c>
      <c r="E666" s="53" t="str">
        <f>IF(收藏进度!E666="","",收藏进度!E666)</f>
        <v>冠军的试炼</v>
      </c>
      <c r="F666" s="53" t="str">
        <f>IF(收藏进度!F666="","",收藏进度!F666)</f>
        <v/>
      </c>
      <c r="G666" s="53" t="str">
        <f>IF(收藏进度!G666="","",收藏进度!G666)</f>
        <v>中立</v>
      </c>
      <c r="H666" s="53" t="str">
        <f>IF(收藏进度!H666="","",收藏进度!H666)</f>
        <v>稀有</v>
      </c>
      <c r="I666" s="53" t="str">
        <f>IF(收藏进度!I666="","",收藏进度!I666)</f>
        <v>随从</v>
      </c>
      <c r="J666" s="53" t="str">
        <f>IF(收藏进度!J666="","",收藏进度!J666)</f>
        <v/>
      </c>
      <c r="K666" s="53">
        <f>IF(收藏进度!K666="","",收藏进度!K666)</f>
        <v>3</v>
      </c>
      <c r="L666" s="53">
        <f>IF(收藏进度!L666="","",收藏进度!L666)</f>
        <v>4</v>
      </c>
      <c r="M666" s="53">
        <f>IF(收藏进度!M666="","",收藏进度!M666)</f>
        <v>3</v>
      </c>
      <c r="N666" s="54" t="str">
        <f>IF(收藏进度!N666="","",收藏进度!N666)</f>
        <v>战吼：下个回合敌方英雄技能的法力值消耗增加（5）点。</v>
      </c>
    </row>
    <row r="667" spans="1:14" x14ac:dyDescent="0.15">
      <c r="A667" s="52" t="str">
        <f>IF(收藏进度!A667="","",收藏进度!A667)</f>
        <v>圣光勇士</v>
      </c>
      <c r="B667" s="52">
        <f>IF(收藏进度!B667="","",收藏进度!B667)</f>
        <v>1</v>
      </c>
      <c r="C667" s="52" t="str">
        <f t="shared" si="10"/>
        <v/>
      </c>
      <c r="D667" s="52" t="str">
        <f>IF(AND(COUNTIF(德鲁伊卡组!A:C,"# 2x ("&amp;K667&amp;") "&amp;A667)+COUNTIF(猎人卡组!A:C,"# 2x ("&amp;K667&amp;") "&amp;A667)+COUNTIF(法师卡组!A:C,"# 2x ("&amp;K667&amp;") "&amp;A667)+COUNTIF(圣骑士卡组!A:C,"# 2x ("&amp;K667&amp;") "&amp;A667)+COUNTIF(牧师卡组!A:C,"# 2x ("&amp;K667&amp;") "&amp;A667)+COUNTIF(潜行者卡组!A:C,"# 2x ("&amp;K667&amp;") "&amp;A667)+COUNTIF(萨满祭司卡组!A:C,"# 2x ("&amp;K667&amp;") "&amp;A667)+COUNTIF(术士卡组!A:C,"# 2x ("&amp;K667&amp;") "&amp;A667)+COUNTIF(战士卡组!A:C,"# 2x ("&amp;K667&amp;") "&amp;A667)=0,COUNTIF(单卡排行!A:J,A667)=0),IF(AND(COUNTIF(德鲁伊卡组!A:C,"# 1x ("&amp;K667&amp;") "&amp;A667)+COUNTIF(猎人卡组!A:C,"# 1x ("&amp;K667&amp;") "&amp;A667)+COUNTIF(法师卡组!A:C,"# 1x ("&amp;K667&amp;") "&amp;A667)+COUNTIF(圣骑士卡组!A:C,"# 1x ("&amp;K667&amp;") "&amp;A667)+COUNTIF(牧师卡组!A:C,"# 1x ("&amp;K667&amp;") "&amp;A667)+COUNTIF(潜行者卡组!A:C,"# 1x ("&amp;K667&amp;") "&amp;A667)+COUNTIF(萨满祭司卡组!A:C,"# 1x ("&amp;K667&amp;") "&amp;A667)+COUNTIF(术士卡组!A:C,"# 1x ("&amp;K667&amp;") "&amp;A667)+COUNTIF(战士卡组!A:C,"# 1x ("&amp;K667&amp;") "&amp;A667)=0,COUNTIF(单卡排行!A:J,A667&amp;"★")=0),"",1),2)</f>
        <v/>
      </c>
      <c r="E667" s="53" t="str">
        <f>IF(收藏进度!E667="","",收藏进度!E667)</f>
        <v>冠军的试炼</v>
      </c>
      <c r="F667" s="53" t="str">
        <f>IF(收藏进度!F667="","",收藏进度!F667)</f>
        <v/>
      </c>
      <c r="G667" s="53" t="str">
        <f>IF(收藏进度!G667="","",收藏进度!G667)</f>
        <v>中立</v>
      </c>
      <c r="H667" s="53" t="str">
        <f>IF(收藏进度!H667="","",收藏进度!H667)</f>
        <v>稀有</v>
      </c>
      <c r="I667" s="53" t="str">
        <f>IF(收藏进度!I667="","",收藏进度!I667)</f>
        <v>随从</v>
      </c>
      <c r="J667" s="53" t="str">
        <f>IF(收藏进度!J667="","",收藏进度!J667)</f>
        <v/>
      </c>
      <c r="K667" s="53">
        <f>IF(收藏进度!K667="","",收藏进度!K667)</f>
        <v>3</v>
      </c>
      <c r="L667" s="53">
        <f>IF(收藏进度!L667="","",收藏进度!L667)</f>
        <v>4</v>
      </c>
      <c r="M667" s="53">
        <f>IF(收藏进度!M667="","",收藏进度!M667)</f>
        <v>3</v>
      </c>
      <c r="N667" s="54" t="str">
        <f>IF(收藏进度!N667="","",收藏进度!N667)</f>
        <v>战吼：
沉默一个恶魔。</v>
      </c>
    </row>
    <row r="668" spans="1:14" x14ac:dyDescent="0.15">
      <c r="A668" s="52" t="str">
        <f>IF(收藏进度!A668="","",收藏进度!A668)</f>
        <v>庆典司仪</v>
      </c>
      <c r="B668" s="52">
        <f>IF(收藏进度!B668="","",收藏进度!B668)</f>
        <v>2</v>
      </c>
      <c r="C668" s="52" t="str">
        <f t="shared" si="10"/>
        <v/>
      </c>
      <c r="D668" s="52" t="str">
        <f>IF(AND(COUNTIF(德鲁伊卡组!A:C,"# 2x ("&amp;K668&amp;") "&amp;A668)+COUNTIF(猎人卡组!A:C,"# 2x ("&amp;K668&amp;") "&amp;A668)+COUNTIF(法师卡组!A:C,"# 2x ("&amp;K668&amp;") "&amp;A668)+COUNTIF(圣骑士卡组!A:C,"# 2x ("&amp;K668&amp;") "&amp;A668)+COUNTIF(牧师卡组!A:C,"# 2x ("&amp;K668&amp;") "&amp;A668)+COUNTIF(潜行者卡组!A:C,"# 2x ("&amp;K668&amp;") "&amp;A668)+COUNTIF(萨满祭司卡组!A:C,"# 2x ("&amp;K668&amp;") "&amp;A668)+COUNTIF(术士卡组!A:C,"# 2x ("&amp;K668&amp;") "&amp;A668)+COUNTIF(战士卡组!A:C,"# 2x ("&amp;K668&amp;") "&amp;A668)=0,COUNTIF(单卡排行!A:J,A668)=0),IF(AND(COUNTIF(德鲁伊卡组!A:C,"# 1x ("&amp;K668&amp;") "&amp;A668)+COUNTIF(猎人卡组!A:C,"# 1x ("&amp;K668&amp;") "&amp;A668)+COUNTIF(法师卡组!A:C,"# 1x ("&amp;K668&amp;") "&amp;A668)+COUNTIF(圣骑士卡组!A:C,"# 1x ("&amp;K668&amp;") "&amp;A668)+COUNTIF(牧师卡组!A:C,"# 1x ("&amp;K668&amp;") "&amp;A668)+COUNTIF(潜行者卡组!A:C,"# 1x ("&amp;K668&amp;") "&amp;A668)+COUNTIF(萨满祭司卡组!A:C,"# 1x ("&amp;K668&amp;") "&amp;A668)+COUNTIF(术士卡组!A:C,"# 1x ("&amp;K668&amp;") "&amp;A668)+COUNTIF(战士卡组!A:C,"# 1x ("&amp;K668&amp;") "&amp;A668)=0,COUNTIF(单卡排行!A:J,A668&amp;"★")=0),"",1),2)</f>
        <v/>
      </c>
      <c r="E668" s="53" t="str">
        <f>IF(收藏进度!E668="","",收藏进度!E668)</f>
        <v>冠军的试炼</v>
      </c>
      <c r="F668" s="53" t="str">
        <f>IF(收藏进度!F668="","",收藏进度!F668)</f>
        <v/>
      </c>
      <c r="G668" s="53" t="str">
        <f>IF(收藏进度!G668="","",收藏进度!G668)</f>
        <v>中立</v>
      </c>
      <c r="H668" s="53" t="str">
        <f>IF(收藏进度!H668="","",收藏进度!H668)</f>
        <v>史诗</v>
      </c>
      <c r="I668" s="53" t="str">
        <f>IF(收藏进度!I668="","",收藏进度!I668)</f>
        <v>随从</v>
      </c>
      <c r="J668" s="53" t="str">
        <f>IF(收藏进度!J668="","",收藏进度!J668)</f>
        <v/>
      </c>
      <c r="K668" s="53">
        <f>IF(收藏进度!K668="","",收藏进度!K668)</f>
        <v>3</v>
      </c>
      <c r="L668" s="53">
        <f>IF(收藏进度!L668="","",收藏进度!L668)</f>
        <v>4</v>
      </c>
      <c r="M668" s="53">
        <f>IF(收藏进度!M668="","",收藏进度!M668)</f>
        <v>2</v>
      </c>
      <c r="N668" s="54" t="str">
        <f>IF(收藏进度!N668="","",收藏进度!N668)</f>
        <v>战吼：如果你控制任何具有法术伤害的随从，便获得+2/+2。</v>
      </c>
    </row>
    <row r="669" spans="1:14" x14ac:dyDescent="0.15">
      <c r="A669" s="52" t="str">
        <f>IF(收藏进度!A669="","",收藏进度!A669)</f>
        <v>光明邪使菲奥拉</v>
      </c>
      <c r="B669" s="52">
        <f>IF(收藏进度!B669="","",收藏进度!B669)</f>
        <v>1</v>
      </c>
      <c r="C669" s="52" t="str">
        <f t="shared" si="10"/>
        <v/>
      </c>
      <c r="D669" s="52" t="str">
        <f>IF(AND(COUNTIF(德鲁伊卡组!A:C,"# 2x ("&amp;K669&amp;") "&amp;A669)+COUNTIF(猎人卡组!A:C,"# 2x ("&amp;K669&amp;") "&amp;A669)+COUNTIF(法师卡组!A:C,"# 2x ("&amp;K669&amp;") "&amp;A669)+COUNTIF(圣骑士卡组!A:C,"# 2x ("&amp;K669&amp;") "&amp;A669)+COUNTIF(牧师卡组!A:C,"# 2x ("&amp;K669&amp;") "&amp;A669)+COUNTIF(潜行者卡组!A:C,"# 2x ("&amp;K669&amp;") "&amp;A669)+COUNTIF(萨满祭司卡组!A:C,"# 2x ("&amp;K669&amp;") "&amp;A669)+COUNTIF(术士卡组!A:C,"# 2x ("&amp;K669&amp;") "&amp;A669)+COUNTIF(战士卡组!A:C,"# 2x ("&amp;K669&amp;") "&amp;A669)=0,COUNTIF(单卡排行!A:J,A669)=0),IF(AND(COUNTIF(德鲁伊卡组!A:C,"# 1x ("&amp;K669&amp;") "&amp;A669)+COUNTIF(猎人卡组!A:C,"# 1x ("&amp;K669&amp;") "&amp;A669)+COUNTIF(法师卡组!A:C,"# 1x ("&amp;K669&amp;") "&amp;A669)+COUNTIF(圣骑士卡组!A:C,"# 1x ("&amp;K669&amp;") "&amp;A669)+COUNTIF(牧师卡组!A:C,"# 1x ("&amp;K669&amp;") "&amp;A669)+COUNTIF(潜行者卡组!A:C,"# 1x ("&amp;K669&amp;") "&amp;A669)+COUNTIF(萨满祭司卡组!A:C,"# 1x ("&amp;K669&amp;") "&amp;A669)+COUNTIF(术士卡组!A:C,"# 1x ("&amp;K669&amp;") "&amp;A669)+COUNTIF(战士卡组!A:C,"# 1x ("&amp;K669&amp;") "&amp;A669)=0,COUNTIF(单卡排行!A:J,A669&amp;"★")=0),"",1),2)</f>
        <v/>
      </c>
      <c r="E669" s="53" t="str">
        <f>IF(收藏进度!E669="","",收藏进度!E669)</f>
        <v>冠军的试炼</v>
      </c>
      <c r="F669" s="53" t="str">
        <f>IF(收藏进度!F669="","",收藏进度!F669)</f>
        <v/>
      </c>
      <c r="G669" s="53" t="str">
        <f>IF(收藏进度!G669="","",收藏进度!G669)</f>
        <v>中立</v>
      </c>
      <c r="H669" s="53" t="str">
        <f>IF(收藏进度!H669="","",收藏进度!H669)</f>
        <v>传说</v>
      </c>
      <c r="I669" s="53" t="str">
        <f>IF(收藏进度!I669="","",收藏进度!I669)</f>
        <v>随从</v>
      </c>
      <c r="J669" s="53" t="str">
        <f>IF(收藏进度!J669="","",收藏进度!J669)</f>
        <v/>
      </c>
      <c r="K669" s="53">
        <f>IF(收藏进度!K669="","",收藏进度!K669)</f>
        <v>3</v>
      </c>
      <c r="L669" s="53">
        <f>IF(收藏进度!L669="","",收藏进度!L669)</f>
        <v>3</v>
      </c>
      <c r="M669" s="53">
        <f>IF(收藏进度!M669="","",收藏进度!M669)</f>
        <v>4</v>
      </c>
      <c r="N669" s="54" t="str">
        <f>IF(收藏进度!N669="","",收藏进度!N669)</f>
        <v>每当你以该随从为目标施放一个法术时，便获得圣盾。</v>
      </c>
    </row>
    <row r="670" spans="1:14" x14ac:dyDescent="0.15">
      <c r="A670" s="52" t="str">
        <f>IF(收藏进度!A670="","",收藏进度!A670)</f>
        <v>黑暗邪使艾蒂丝</v>
      </c>
      <c r="B670" s="52">
        <f>IF(收藏进度!B670="","",收藏进度!B670)</f>
        <v>0</v>
      </c>
      <c r="C670" s="52" t="str">
        <f t="shared" si="10"/>
        <v/>
      </c>
      <c r="D670" s="52" t="str">
        <f>IF(AND(COUNTIF(德鲁伊卡组!A:C,"# 2x ("&amp;K670&amp;") "&amp;A670)+COUNTIF(猎人卡组!A:C,"# 2x ("&amp;K670&amp;") "&amp;A670)+COUNTIF(法师卡组!A:C,"# 2x ("&amp;K670&amp;") "&amp;A670)+COUNTIF(圣骑士卡组!A:C,"# 2x ("&amp;K670&amp;") "&amp;A670)+COUNTIF(牧师卡组!A:C,"# 2x ("&amp;K670&amp;") "&amp;A670)+COUNTIF(潜行者卡组!A:C,"# 2x ("&amp;K670&amp;") "&amp;A670)+COUNTIF(萨满祭司卡组!A:C,"# 2x ("&amp;K670&amp;") "&amp;A670)+COUNTIF(术士卡组!A:C,"# 2x ("&amp;K670&amp;") "&amp;A670)+COUNTIF(战士卡组!A:C,"# 2x ("&amp;K670&amp;") "&amp;A670)=0,COUNTIF(单卡排行!A:J,A670)=0),IF(AND(COUNTIF(德鲁伊卡组!A:C,"# 1x ("&amp;K670&amp;") "&amp;A670)+COUNTIF(猎人卡组!A:C,"# 1x ("&amp;K670&amp;") "&amp;A670)+COUNTIF(法师卡组!A:C,"# 1x ("&amp;K670&amp;") "&amp;A670)+COUNTIF(圣骑士卡组!A:C,"# 1x ("&amp;K670&amp;") "&amp;A670)+COUNTIF(牧师卡组!A:C,"# 1x ("&amp;K670&amp;") "&amp;A670)+COUNTIF(潜行者卡组!A:C,"# 1x ("&amp;K670&amp;") "&amp;A670)+COUNTIF(萨满祭司卡组!A:C,"# 1x ("&amp;K670&amp;") "&amp;A670)+COUNTIF(术士卡组!A:C,"# 1x ("&amp;K670&amp;") "&amp;A670)+COUNTIF(战士卡组!A:C,"# 1x ("&amp;K670&amp;") "&amp;A670)=0,COUNTIF(单卡排行!A:J,A670&amp;"★")=0),"",1),2)</f>
        <v/>
      </c>
      <c r="E670" s="53" t="str">
        <f>IF(收藏进度!E670="","",收藏进度!E670)</f>
        <v>冠军的试炼</v>
      </c>
      <c r="F670" s="53" t="str">
        <f>IF(收藏进度!F670="","",收藏进度!F670)</f>
        <v/>
      </c>
      <c r="G670" s="53" t="str">
        <f>IF(收藏进度!G670="","",收藏进度!G670)</f>
        <v>中立</v>
      </c>
      <c r="H670" s="53" t="str">
        <f>IF(收藏进度!H670="","",收藏进度!H670)</f>
        <v>传说</v>
      </c>
      <c r="I670" s="53" t="str">
        <f>IF(收藏进度!I670="","",收藏进度!I670)</f>
        <v>随从</v>
      </c>
      <c r="J670" s="53" t="str">
        <f>IF(收藏进度!J670="","",收藏进度!J670)</f>
        <v/>
      </c>
      <c r="K670" s="53">
        <f>IF(收藏进度!K670="","",收藏进度!K670)</f>
        <v>3</v>
      </c>
      <c r="L670" s="53">
        <f>IF(收藏进度!L670="","",收藏进度!L670)</f>
        <v>3</v>
      </c>
      <c r="M670" s="53">
        <f>IF(收藏进度!M670="","",收藏进度!M670)</f>
        <v>4</v>
      </c>
      <c r="N670" s="54" t="str">
        <f>IF(收藏进度!N670="","",收藏进度!N670)</f>
        <v>每当你以该随从为目标施放一个法术时，便对一个随机敌人造成3点伤害。</v>
      </c>
    </row>
    <row r="671" spans="1:14" x14ac:dyDescent="0.15">
      <c r="A671" s="52" t="str">
        <f>IF(收藏进度!A671="","",收藏进度!A671)</f>
        <v>湖之仙女</v>
      </c>
      <c r="B671" s="52">
        <f>IF(收藏进度!B671="","",收藏进度!B671)</f>
        <v>2</v>
      </c>
      <c r="C671" s="52" t="str">
        <f t="shared" si="10"/>
        <v/>
      </c>
      <c r="D671" s="52" t="str">
        <f>IF(AND(COUNTIF(德鲁伊卡组!A:C,"# 2x ("&amp;K671&amp;") "&amp;A671)+COUNTIF(猎人卡组!A:C,"# 2x ("&amp;K671&amp;") "&amp;A671)+COUNTIF(法师卡组!A:C,"# 2x ("&amp;K671&amp;") "&amp;A671)+COUNTIF(圣骑士卡组!A:C,"# 2x ("&amp;K671&amp;") "&amp;A671)+COUNTIF(牧师卡组!A:C,"# 2x ("&amp;K671&amp;") "&amp;A671)+COUNTIF(潜行者卡组!A:C,"# 2x ("&amp;K671&amp;") "&amp;A671)+COUNTIF(萨满祭司卡组!A:C,"# 2x ("&amp;K671&amp;") "&amp;A671)+COUNTIF(术士卡组!A:C,"# 2x ("&amp;K671&amp;") "&amp;A671)+COUNTIF(战士卡组!A:C,"# 2x ("&amp;K671&amp;") "&amp;A671)=0,COUNTIF(单卡排行!A:J,A671)=0),IF(AND(COUNTIF(德鲁伊卡组!A:C,"# 1x ("&amp;K671&amp;") "&amp;A671)+COUNTIF(猎人卡组!A:C,"# 1x ("&amp;K671&amp;") "&amp;A671)+COUNTIF(法师卡组!A:C,"# 1x ("&amp;K671&amp;") "&amp;A671)+COUNTIF(圣骑士卡组!A:C,"# 1x ("&amp;K671&amp;") "&amp;A671)+COUNTIF(牧师卡组!A:C,"# 1x ("&amp;K671&amp;") "&amp;A671)+COUNTIF(潜行者卡组!A:C,"# 1x ("&amp;K671&amp;") "&amp;A671)+COUNTIF(萨满祭司卡组!A:C,"# 1x ("&amp;K671&amp;") "&amp;A671)+COUNTIF(术士卡组!A:C,"# 1x ("&amp;K671&amp;") "&amp;A671)+COUNTIF(战士卡组!A:C,"# 1x ("&amp;K671&amp;") "&amp;A671)=0,COUNTIF(单卡排行!A:J,A671&amp;"★")=0),"",1),2)</f>
        <v/>
      </c>
      <c r="E671" s="53" t="str">
        <f>IF(收藏进度!E671="","",收藏进度!E671)</f>
        <v>冠军的试炼</v>
      </c>
      <c r="F671" s="53" t="str">
        <f>IF(收藏进度!F671="","",收藏进度!F671)</f>
        <v/>
      </c>
      <c r="G671" s="53" t="str">
        <f>IF(收藏进度!G671="","",收藏进度!G671)</f>
        <v>中立</v>
      </c>
      <c r="H671" s="53" t="str">
        <f>IF(收藏进度!H671="","",收藏进度!H671)</f>
        <v>普通</v>
      </c>
      <c r="I671" s="53" t="str">
        <f>IF(收藏进度!I671="","",收藏进度!I671)</f>
        <v>随从</v>
      </c>
      <c r="J671" s="53" t="str">
        <f>IF(收藏进度!J671="","",收藏进度!J671)</f>
        <v/>
      </c>
      <c r="K671" s="53">
        <f>IF(收藏进度!K671="","",收藏进度!K671)</f>
        <v>4</v>
      </c>
      <c r="L671" s="53">
        <f>IF(收藏进度!L671="","",收藏进度!L671)</f>
        <v>2</v>
      </c>
      <c r="M671" s="53">
        <f>IF(收藏进度!M671="","",收藏进度!M671)</f>
        <v>6</v>
      </c>
      <c r="N671" s="54" t="str">
        <f>IF(收藏进度!N671="","",收藏进度!N671)</f>
        <v>你的英雄技能的法力值消耗为（1）点。</v>
      </c>
    </row>
    <row r="672" spans="1:14" x14ac:dyDescent="0.15">
      <c r="A672" s="52" t="str">
        <f>IF(收藏进度!A672="","",收藏进度!A672)</f>
        <v>零食商贩</v>
      </c>
      <c r="B672" s="52">
        <f>IF(收藏进度!B672="","",收藏进度!B672)</f>
        <v>2</v>
      </c>
      <c r="C672" s="52" t="str">
        <f t="shared" si="10"/>
        <v/>
      </c>
      <c r="D672" s="52" t="str">
        <f>IF(AND(COUNTIF(德鲁伊卡组!A:C,"# 2x ("&amp;K672&amp;") "&amp;A672)+COUNTIF(猎人卡组!A:C,"# 2x ("&amp;K672&amp;") "&amp;A672)+COUNTIF(法师卡组!A:C,"# 2x ("&amp;K672&amp;") "&amp;A672)+COUNTIF(圣骑士卡组!A:C,"# 2x ("&amp;K672&amp;") "&amp;A672)+COUNTIF(牧师卡组!A:C,"# 2x ("&amp;K672&amp;") "&amp;A672)+COUNTIF(潜行者卡组!A:C,"# 2x ("&amp;K672&amp;") "&amp;A672)+COUNTIF(萨满祭司卡组!A:C,"# 2x ("&amp;K672&amp;") "&amp;A672)+COUNTIF(术士卡组!A:C,"# 2x ("&amp;K672&amp;") "&amp;A672)+COUNTIF(战士卡组!A:C,"# 2x ("&amp;K672&amp;") "&amp;A672)=0,COUNTIF(单卡排行!A:J,A672)=0),IF(AND(COUNTIF(德鲁伊卡组!A:C,"# 1x ("&amp;K672&amp;") "&amp;A672)+COUNTIF(猎人卡组!A:C,"# 1x ("&amp;K672&amp;") "&amp;A672)+COUNTIF(法师卡组!A:C,"# 1x ("&amp;K672&amp;") "&amp;A672)+COUNTIF(圣骑士卡组!A:C,"# 1x ("&amp;K672&amp;") "&amp;A672)+COUNTIF(牧师卡组!A:C,"# 1x ("&amp;K672&amp;") "&amp;A672)+COUNTIF(潜行者卡组!A:C,"# 1x ("&amp;K672&amp;") "&amp;A672)+COUNTIF(萨满祭司卡组!A:C,"# 1x ("&amp;K672&amp;") "&amp;A672)+COUNTIF(术士卡组!A:C,"# 1x ("&amp;K672&amp;") "&amp;A672)+COUNTIF(战士卡组!A:C,"# 1x ("&amp;K672&amp;") "&amp;A672)=0,COUNTIF(单卡排行!A:J,A672&amp;"★")=0),"",1),2)</f>
        <v/>
      </c>
      <c r="E672" s="53" t="str">
        <f>IF(收藏进度!E672="","",收藏进度!E672)</f>
        <v>冠军的试炼</v>
      </c>
      <c r="F672" s="53" t="str">
        <f>IF(收藏进度!F672="","",收藏进度!F672)</f>
        <v/>
      </c>
      <c r="G672" s="53" t="str">
        <f>IF(收藏进度!G672="","",收藏进度!G672)</f>
        <v>中立</v>
      </c>
      <c r="H672" s="53" t="str">
        <f>IF(收藏进度!H672="","",收藏进度!H672)</f>
        <v>普通</v>
      </c>
      <c r="I672" s="53" t="str">
        <f>IF(收藏进度!I672="","",收藏进度!I672)</f>
        <v>随从</v>
      </c>
      <c r="J672" s="53" t="str">
        <f>IF(收藏进度!J672="","",收藏进度!J672)</f>
        <v/>
      </c>
      <c r="K672" s="53">
        <f>IF(收藏进度!K672="","",收藏进度!K672)</f>
        <v>4</v>
      </c>
      <c r="L672" s="53">
        <f>IF(收藏进度!L672="","",收藏进度!L672)</f>
        <v>3</v>
      </c>
      <c r="M672" s="53">
        <f>IF(收藏进度!M672="","",收藏进度!M672)</f>
        <v>5</v>
      </c>
      <c r="N672" s="54" t="str">
        <f>IF(收藏进度!N672="","",收藏进度!N672)</f>
        <v>战吼：为每个英雄恢复#4点生命值。</v>
      </c>
    </row>
    <row r="673" spans="1:14" x14ac:dyDescent="0.15">
      <c r="A673" s="52" t="str">
        <f>IF(收藏进度!A673="","",收藏进度!A673)</f>
        <v>赛场医师</v>
      </c>
      <c r="B673" s="52">
        <f>IF(收藏进度!B673="","",收藏进度!B673)</f>
        <v>2</v>
      </c>
      <c r="C673" s="52" t="str">
        <f t="shared" si="10"/>
        <v/>
      </c>
      <c r="D673" s="52" t="str">
        <f>IF(AND(COUNTIF(德鲁伊卡组!A:C,"# 2x ("&amp;K673&amp;") "&amp;A673)+COUNTIF(猎人卡组!A:C,"# 2x ("&amp;K673&amp;") "&amp;A673)+COUNTIF(法师卡组!A:C,"# 2x ("&amp;K673&amp;") "&amp;A673)+COUNTIF(圣骑士卡组!A:C,"# 2x ("&amp;K673&amp;") "&amp;A673)+COUNTIF(牧师卡组!A:C,"# 2x ("&amp;K673&amp;") "&amp;A673)+COUNTIF(潜行者卡组!A:C,"# 2x ("&amp;K673&amp;") "&amp;A673)+COUNTIF(萨满祭司卡组!A:C,"# 2x ("&amp;K673&amp;") "&amp;A673)+COUNTIF(术士卡组!A:C,"# 2x ("&amp;K673&amp;") "&amp;A673)+COUNTIF(战士卡组!A:C,"# 2x ("&amp;K673&amp;") "&amp;A673)=0,COUNTIF(单卡排行!A:J,A673)=0),IF(AND(COUNTIF(德鲁伊卡组!A:C,"# 1x ("&amp;K673&amp;") "&amp;A673)+COUNTIF(猎人卡组!A:C,"# 1x ("&amp;K673&amp;") "&amp;A673)+COUNTIF(法师卡组!A:C,"# 1x ("&amp;K673&amp;") "&amp;A673)+COUNTIF(圣骑士卡组!A:C,"# 1x ("&amp;K673&amp;") "&amp;A673)+COUNTIF(牧师卡组!A:C,"# 1x ("&amp;K673&amp;") "&amp;A673)+COUNTIF(潜行者卡组!A:C,"# 1x ("&amp;K673&amp;") "&amp;A673)+COUNTIF(萨满祭司卡组!A:C,"# 1x ("&amp;K673&amp;") "&amp;A673)+COUNTIF(术士卡组!A:C,"# 1x ("&amp;K673&amp;") "&amp;A673)+COUNTIF(战士卡组!A:C,"# 1x ("&amp;K673&amp;") "&amp;A673)=0,COUNTIF(单卡排行!A:J,A673&amp;"★")=0),"",1),2)</f>
        <v/>
      </c>
      <c r="E673" s="53" t="str">
        <f>IF(收藏进度!E673="","",收藏进度!E673)</f>
        <v>冠军的试炼</v>
      </c>
      <c r="F673" s="53" t="str">
        <f>IF(收藏进度!F673="","",收藏进度!F673)</f>
        <v/>
      </c>
      <c r="G673" s="53" t="str">
        <f>IF(收藏进度!G673="","",收藏进度!G673)</f>
        <v>中立</v>
      </c>
      <c r="H673" s="53" t="str">
        <f>IF(收藏进度!H673="","",收藏进度!H673)</f>
        <v>普通</v>
      </c>
      <c r="I673" s="53" t="str">
        <f>IF(收藏进度!I673="","",收藏进度!I673)</f>
        <v>随从</v>
      </c>
      <c r="J673" s="53" t="str">
        <f>IF(收藏进度!J673="","",收藏进度!J673)</f>
        <v/>
      </c>
      <c r="K673" s="53">
        <f>IF(收藏进度!K673="","",收藏进度!K673)</f>
        <v>4</v>
      </c>
      <c r="L673" s="53">
        <f>IF(收藏进度!L673="","",收藏进度!L673)</f>
        <v>1</v>
      </c>
      <c r="M673" s="53">
        <f>IF(收藏进度!M673="","",收藏进度!M673)</f>
        <v>8</v>
      </c>
      <c r="N673" s="54" t="str">
        <f>IF(收藏进度!N673="","",收藏进度!N673)</f>
        <v>激励：为你的英雄恢复#2点生命值。</v>
      </c>
    </row>
    <row r="674" spans="1:14" x14ac:dyDescent="0.15">
      <c r="A674" s="52" t="str">
        <f>IF(收藏进度!A674="","",收藏进度!A674)</f>
        <v>邪灵拷问者</v>
      </c>
      <c r="B674" s="52">
        <f>IF(收藏进度!B674="","",收藏进度!B674)</f>
        <v>1</v>
      </c>
      <c r="C674" s="52" t="str">
        <f t="shared" si="10"/>
        <v/>
      </c>
      <c r="D674" s="52" t="str">
        <f>IF(AND(COUNTIF(德鲁伊卡组!A:C,"# 2x ("&amp;K674&amp;") "&amp;A674)+COUNTIF(猎人卡组!A:C,"# 2x ("&amp;K674&amp;") "&amp;A674)+COUNTIF(法师卡组!A:C,"# 2x ("&amp;K674&amp;") "&amp;A674)+COUNTIF(圣骑士卡组!A:C,"# 2x ("&amp;K674&amp;") "&amp;A674)+COUNTIF(牧师卡组!A:C,"# 2x ("&amp;K674&amp;") "&amp;A674)+COUNTIF(潜行者卡组!A:C,"# 2x ("&amp;K674&amp;") "&amp;A674)+COUNTIF(萨满祭司卡组!A:C,"# 2x ("&amp;K674&amp;") "&amp;A674)+COUNTIF(术士卡组!A:C,"# 2x ("&amp;K674&amp;") "&amp;A674)+COUNTIF(战士卡组!A:C,"# 2x ("&amp;K674&amp;") "&amp;A674)=0,COUNTIF(单卡排行!A:J,A674)=0),IF(AND(COUNTIF(德鲁伊卡组!A:C,"# 1x ("&amp;K674&amp;") "&amp;A674)+COUNTIF(猎人卡组!A:C,"# 1x ("&amp;K674&amp;") "&amp;A674)+COUNTIF(法师卡组!A:C,"# 1x ("&amp;K674&amp;") "&amp;A674)+COUNTIF(圣骑士卡组!A:C,"# 1x ("&amp;K674&amp;") "&amp;A674)+COUNTIF(牧师卡组!A:C,"# 1x ("&amp;K674&amp;") "&amp;A674)+COUNTIF(潜行者卡组!A:C,"# 1x ("&amp;K674&amp;") "&amp;A674)+COUNTIF(萨满祭司卡组!A:C,"# 1x ("&amp;K674&amp;") "&amp;A674)+COUNTIF(术士卡组!A:C,"# 1x ("&amp;K674&amp;") "&amp;A674)+COUNTIF(战士卡组!A:C,"# 1x ("&amp;K674&amp;") "&amp;A674)=0,COUNTIF(单卡排行!A:J,A674&amp;"★")=0),"",1),2)</f>
        <v/>
      </c>
      <c r="E674" s="53" t="str">
        <f>IF(收藏进度!E674="","",收藏进度!E674)</f>
        <v>冠军的试炼</v>
      </c>
      <c r="F674" s="53" t="str">
        <f>IF(收藏进度!F674="","",收藏进度!F674)</f>
        <v/>
      </c>
      <c r="G674" s="53" t="str">
        <f>IF(收藏进度!G674="","",收藏进度!G674)</f>
        <v>中立</v>
      </c>
      <c r="H674" s="53" t="str">
        <f>IF(收藏进度!H674="","",收藏进度!H674)</f>
        <v>普通</v>
      </c>
      <c r="I674" s="53" t="str">
        <f>IF(收藏进度!I674="","",收藏进度!I674)</f>
        <v>随从</v>
      </c>
      <c r="J674" s="53" t="str">
        <f>IF(收藏进度!J674="","",收藏进度!J674)</f>
        <v/>
      </c>
      <c r="K674" s="53">
        <f>IF(收藏进度!K674="","",收藏进度!K674)</f>
        <v>4</v>
      </c>
      <c r="L674" s="53">
        <f>IF(收藏进度!L674="","",收藏进度!L674)</f>
        <v>5</v>
      </c>
      <c r="M674" s="53">
        <f>IF(收藏进度!M674="","",收藏进度!M674)</f>
        <v>4</v>
      </c>
      <c r="N674" s="54" t="str">
        <f>IF(收藏进度!N674="","",收藏进度!N674)</f>
        <v>嘲讽</v>
      </c>
    </row>
    <row r="675" spans="1:14" x14ac:dyDescent="0.15">
      <c r="A675" s="52" t="str">
        <f>IF(收藏进度!A675="","",收藏进度!A675)</f>
        <v>雪地狗头人</v>
      </c>
      <c r="B675" s="52">
        <f>IF(收藏进度!B675="","",收藏进度!B675)</f>
        <v>2</v>
      </c>
      <c r="C675" s="52" t="str">
        <f t="shared" si="10"/>
        <v/>
      </c>
      <c r="D675" s="52" t="str">
        <f>IF(AND(COUNTIF(德鲁伊卡组!A:C,"# 2x ("&amp;K675&amp;") "&amp;A675)+COUNTIF(猎人卡组!A:C,"# 2x ("&amp;K675&amp;") "&amp;A675)+COUNTIF(法师卡组!A:C,"# 2x ("&amp;K675&amp;") "&amp;A675)+COUNTIF(圣骑士卡组!A:C,"# 2x ("&amp;K675&amp;") "&amp;A675)+COUNTIF(牧师卡组!A:C,"# 2x ("&amp;K675&amp;") "&amp;A675)+COUNTIF(潜行者卡组!A:C,"# 2x ("&amp;K675&amp;") "&amp;A675)+COUNTIF(萨满祭司卡组!A:C,"# 2x ("&amp;K675&amp;") "&amp;A675)+COUNTIF(术士卡组!A:C,"# 2x ("&amp;K675&amp;") "&amp;A675)+COUNTIF(战士卡组!A:C,"# 2x ("&amp;K675&amp;") "&amp;A675)=0,COUNTIF(单卡排行!A:J,A675)=0),IF(AND(COUNTIF(德鲁伊卡组!A:C,"# 1x ("&amp;K675&amp;") "&amp;A675)+COUNTIF(猎人卡组!A:C,"# 1x ("&amp;K675&amp;") "&amp;A675)+COUNTIF(法师卡组!A:C,"# 1x ("&amp;K675&amp;") "&amp;A675)+COUNTIF(圣骑士卡组!A:C,"# 1x ("&amp;K675&amp;") "&amp;A675)+COUNTIF(牧师卡组!A:C,"# 1x ("&amp;K675&amp;") "&amp;A675)+COUNTIF(潜行者卡组!A:C,"# 1x ("&amp;K675&amp;") "&amp;A675)+COUNTIF(萨满祭司卡组!A:C,"# 1x ("&amp;K675&amp;") "&amp;A675)+COUNTIF(术士卡组!A:C,"# 1x ("&amp;K675&amp;") "&amp;A675)+COUNTIF(战士卡组!A:C,"# 1x ("&amp;K675&amp;") "&amp;A675)=0,COUNTIF(单卡排行!A:J,A675&amp;"★")=0),"",1),2)</f>
        <v/>
      </c>
      <c r="E675" s="53" t="str">
        <f>IF(收藏进度!E675="","",收藏进度!E675)</f>
        <v>冠军的试炼</v>
      </c>
      <c r="F675" s="53" t="str">
        <f>IF(收藏进度!F675="","",收藏进度!F675)</f>
        <v/>
      </c>
      <c r="G675" s="53" t="str">
        <f>IF(收藏进度!G675="","",收藏进度!G675)</f>
        <v>中立</v>
      </c>
      <c r="H675" s="53" t="str">
        <f>IF(收藏进度!H675="","",收藏进度!H675)</f>
        <v>普通</v>
      </c>
      <c r="I675" s="53" t="str">
        <f>IF(收藏进度!I675="","",收藏进度!I675)</f>
        <v>随从</v>
      </c>
      <c r="J675" s="53" t="str">
        <f>IF(收藏进度!J675="","",收藏进度!J675)</f>
        <v/>
      </c>
      <c r="K675" s="53">
        <f>IF(收藏进度!K675="","",收藏进度!K675)</f>
        <v>4</v>
      </c>
      <c r="L675" s="53">
        <f>IF(收藏进度!L675="","",收藏进度!L675)</f>
        <v>2</v>
      </c>
      <c r="M675" s="53">
        <f>IF(收藏进度!M675="","",收藏进度!M675)</f>
        <v>6</v>
      </c>
      <c r="N675" s="54" t="str">
        <f>IF(收藏进度!N675="","",收藏进度!N675)</f>
        <v>法术伤害+1</v>
      </c>
    </row>
    <row r="676" spans="1:14" x14ac:dyDescent="0.15">
      <c r="A676" s="52" t="str">
        <f>IF(收藏进度!A676="","",收藏进度!A676)</f>
        <v>重甲战马</v>
      </c>
      <c r="B676" s="52">
        <f>IF(收藏进度!B676="","",收藏进度!B676)</f>
        <v>2</v>
      </c>
      <c r="C676" s="52" t="str">
        <f t="shared" si="10"/>
        <v/>
      </c>
      <c r="D676" s="52" t="str">
        <f>IF(AND(COUNTIF(德鲁伊卡组!A:C,"# 2x ("&amp;K676&amp;") "&amp;A676)+COUNTIF(猎人卡组!A:C,"# 2x ("&amp;K676&amp;") "&amp;A676)+COUNTIF(法师卡组!A:C,"# 2x ("&amp;K676&amp;") "&amp;A676)+COUNTIF(圣骑士卡组!A:C,"# 2x ("&amp;K676&amp;") "&amp;A676)+COUNTIF(牧师卡组!A:C,"# 2x ("&amp;K676&amp;") "&amp;A676)+COUNTIF(潜行者卡组!A:C,"# 2x ("&amp;K676&amp;") "&amp;A676)+COUNTIF(萨满祭司卡组!A:C,"# 2x ("&amp;K676&amp;") "&amp;A676)+COUNTIF(术士卡组!A:C,"# 2x ("&amp;K676&amp;") "&amp;A676)+COUNTIF(战士卡组!A:C,"# 2x ("&amp;K676&amp;") "&amp;A676)=0,COUNTIF(单卡排行!A:J,A676)=0),IF(AND(COUNTIF(德鲁伊卡组!A:C,"# 1x ("&amp;K676&amp;") "&amp;A676)+COUNTIF(猎人卡组!A:C,"# 1x ("&amp;K676&amp;") "&amp;A676)+COUNTIF(法师卡组!A:C,"# 1x ("&amp;K676&amp;") "&amp;A676)+COUNTIF(圣骑士卡组!A:C,"# 1x ("&amp;K676&amp;") "&amp;A676)+COUNTIF(牧师卡组!A:C,"# 1x ("&amp;K676&amp;") "&amp;A676)+COUNTIF(潜行者卡组!A:C,"# 1x ("&amp;K676&amp;") "&amp;A676)+COUNTIF(萨满祭司卡组!A:C,"# 1x ("&amp;K676&amp;") "&amp;A676)+COUNTIF(术士卡组!A:C,"# 1x ("&amp;K676&amp;") "&amp;A676)+COUNTIF(战士卡组!A:C,"# 1x ("&amp;K676&amp;") "&amp;A676)=0,COUNTIF(单卡排行!A:J,A676&amp;"★")=0),"",1),2)</f>
        <v/>
      </c>
      <c r="E676" s="53" t="str">
        <f>IF(收藏进度!E676="","",收藏进度!E676)</f>
        <v>冠军的试炼</v>
      </c>
      <c r="F676" s="53" t="str">
        <f>IF(收藏进度!F676="","",收藏进度!F676)</f>
        <v/>
      </c>
      <c r="G676" s="53" t="str">
        <f>IF(收藏进度!G676="","",收藏进度!G676)</f>
        <v>中立</v>
      </c>
      <c r="H676" s="53" t="str">
        <f>IF(收藏进度!H676="","",收藏进度!H676)</f>
        <v>稀有</v>
      </c>
      <c r="I676" s="53" t="str">
        <f>IF(收藏进度!I676="","",收藏进度!I676)</f>
        <v>随从</v>
      </c>
      <c r="J676" s="53" t="str">
        <f>IF(收藏进度!J676="","",收藏进度!J676)</f>
        <v>野兽</v>
      </c>
      <c r="K676" s="53">
        <f>IF(收藏进度!K676="","",收藏进度!K676)</f>
        <v>4</v>
      </c>
      <c r="L676" s="53">
        <f>IF(收藏进度!L676="","",收藏进度!L676)</f>
        <v>5</v>
      </c>
      <c r="M676" s="53">
        <f>IF(收藏进度!M676="","",收藏进度!M676)</f>
        <v>3</v>
      </c>
      <c r="N676" s="54" t="str">
        <f>IF(收藏进度!N676="","",收藏进度!N676)</f>
        <v>战吼：揭示双方牌库里的一张随从牌。如果你的牌法力值消耗较大，则获得冲锋。</v>
      </c>
    </row>
    <row r="677" spans="1:14" x14ac:dyDescent="0.15">
      <c r="A677" s="52" t="str">
        <f>IF(收藏进度!A677="","",收藏进度!A677)</f>
        <v>暮光守护者</v>
      </c>
      <c r="B677" s="52">
        <f>IF(收藏进度!B677="","",收藏进度!B677)</f>
        <v>2</v>
      </c>
      <c r="C677" s="52" t="str">
        <f t="shared" si="10"/>
        <v/>
      </c>
      <c r="D677" s="52" t="str">
        <f>IF(AND(COUNTIF(德鲁伊卡组!A:C,"# 2x ("&amp;K677&amp;") "&amp;A677)+COUNTIF(猎人卡组!A:C,"# 2x ("&amp;K677&amp;") "&amp;A677)+COUNTIF(法师卡组!A:C,"# 2x ("&amp;K677&amp;") "&amp;A677)+COUNTIF(圣骑士卡组!A:C,"# 2x ("&amp;K677&amp;") "&amp;A677)+COUNTIF(牧师卡组!A:C,"# 2x ("&amp;K677&amp;") "&amp;A677)+COUNTIF(潜行者卡组!A:C,"# 2x ("&amp;K677&amp;") "&amp;A677)+COUNTIF(萨满祭司卡组!A:C,"# 2x ("&amp;K677&amp;") "&amp;A677)+COUNTIF(术士卡组!A:C,"# 2x ("&amp;K677&amp;") "&amp;A677)+COUNTIF(战士卡组!A:C,"# 2x ("&amp;K677&amp;") "&amp;A677)=0,COUNTIF(单卡排行!A:J,A677)=0),IF(AND(COUNTIF(德鲁伊卡组!A:C,"# 1x ("&amp;K677&amp;") "&amp;A677)+COUNTIF(猎人卡组!A:C,"# 1x ("&amp;K677&amp;") "&amp;A677)+COUNTIF(法师卡组!A:C,"# 1x ("&amp;K677&amp;") "&amp;A677)+COUNTIF(圣骑士卡组!A:C,"# 1x ("&amp;K677&amp;") "&amp;A677)+COUNTIF(牧师卡组!A:C,"# 1x ("&amp;K677&amp;") "&amp;A677)+COUNTIF(潜行者卡组!A:C,"# 1x ("&amp;K677&amp;") "&amp;A677)+COUNTIF(萨满祭司卡组!A:C,"# 1x ("&amp;K677&amp;") "&amp;A677)+COUNTIF(术士卡组!A:C,"# 1x ("&amp;K677&amp;") "&amp;A677)+COUNTIF(战士卡组!A:C,"# 1x ("&amp;K677&amp;") "&amp;A677)=0,COUNTIF(单卡排行!A:J,A677&amp;"★")=0),"",1),2)</f>
        <v/>
      </c>
      <c r="E677" s="53" t="str">
        <f>IF(收藏进度!E677="","",收藏进度!E677)</f>
        <v>冠军的试炼</v>
      </c>
      <c r="F677" s="53" t="str">
        <f>IF(收藏进度!F677="","",收藏进度!F677)</f>
        <v/>
      </c>
      <c r="G677" s="53" t="str">
        <f>IF(收藏进度!G677="","",收藏进度!G677)</f>
        <v>中立</v>
      </c>
      <c r="H677" s="53" t="str">
        <f>IF(收藏进度!H677="","",收藏进度!H677)</f>
        <v>史诗</v>
      </c>
      <c r="I677" s="53" t="str">
        <f>IF(收藏进度!I677="","",收藏进度!I677)</f>
        <v>随从</v>
      </c>
      <c r="J677" s="53" t="str">
        <f>IF(收藏进度!J677="","",收藏进度!J677)</f>
        <v>龙</v>
      </c>
      <c r="K677" s="53">
        <f>IF(收藏进度!K677="","",收藏进度!K677)</f>
        <v>4</v>
      </c>
      <c r="L677" s="53">
        <f>IF(收藏进度!L677="","",收藏进度!L677)</f>
        <v>2</v>
      </c>
      <c r="M677" s="53">
        <f>IF(收藏进度!M677="","",收藏进度!M677)</f>
        <v>6</v>
      </c>
      <c r="N677" s="54" t="str">
        <f>IF(收藏进度!N677="","",收藏进度!N677)</f>
        <v>战吼：如果你的手牌中有龙牌，便获得+1攻击力和嘲讽。</v>
      </c>
    </row>
    <row r="678" spans="1:14" x14ac:dyDescent="0.15">
      <c r="A678" s="52" t="str">
        <f>IF(收藏进度!A678="","",收藏进度!A678)</f>
        <v>人气选手</v>
      </c>
      <c r="B678" s="52">
        <f>IF(收藏进度!B678="","",收藏进度!B678)</f>
        <v>0</v>
      </c>
      <c r="C678" s="52" t="str">
        <f t="shared" si="10"/>
        <v/>
      </c>
      <c r="D678" s="52" t="str">
        <f>IF(AND(COUNTIF(德鲁伊卡组!A:C,"# 2x ("&amp;K678&amp;") "&amp;A678)+COUNTIF(猎人卡组!A:C,"# 2x ("&amp;K678&amp;") "&amp;A678)+COUNTIF(法师卡组!A:C,"# 2x ("&amp;K678&amp;") "&amp;A678)+COUNTIF(圣骑士卡组!A:C,"# 2x ("&amp;K678&amp;") "&amp;A678)+COUNTIF(牧师卡组!A:C,"# 2x ("&amp;K678&amp;") "&amp;A678)+COUNTIF(潜行者卡组!A:C,"# 2x ("&amp;K678&amp;") "&amp;A678)+COUNTIF(萨满祭司卡组!A:C,"# 2x ("&amp;K678&amp;") "&amp;A678)+COUNTIF(术士卡组!A:C,"# 2x ("&amp;K678&amp;") "&amp;A678)+COUNTIF(战士卡组!A:C,"# 2x ("&amp;K678&amp;") "&amp;A678)=0,COUNTIF(单卡排行!A:J,A678)=0),IF(AND(COUNTIF(德鲁伊卡组!A:C,"# 1x ("&amp;K678&amp;") "&amp;A678)+COUNTIF(猎人卡组!A:C,"# 1x ("&amp;K678&amp;") "&amp;A678)+COUNTIF(法师卡组!A:C,"# 1x ("&amp;K678&amp;") "&amp;A678)+COUNTIF(圣骑士卡组!A:C,"# 1x ("&amp;K678&amp;") "&amp;A678)+COUNTIF(牧师卡组!A:C,"# 1x ("&amp;K678&amp;") "&amp;A678)+COUNTIF(潜行者卡组!A:C,"# 1x ("&amp;K678&amp;") "&amp;A678)+COUNTIF(萨满祭司卡组!A:C,"# 1x ("&amp;K678&amp;") "&amp;A678)+COUNTIF(术士卡组!A:C,"# 1x ("&amp;K678&amp;") "&amp;A678)+COUNTIF(战士卡组!A:C,"# 1x ("&amp;K678&amp;") "&amp;A678)=0,COUNTIF(单卡排行!A:J,A678&amp;"★")=0),"",1),2)</f>
        <v/>
      </c>
      <c r="E678" s="53" t="str">
        <f>IF(收藏进度!E678="","",收藏进度!E678)</f>
        <v>冠军的试炼</v>
      </c>
      <c r="F678" s="53" t="str">
        <f>IF(收藏进度!F678="","",收藏进度!F678)</f>
        <v/>
      </c>
      <c r="G678" s="53" t="str">
        <f>IF(收藏进度!G678="","",收藏进度!G678)</f>
        <v>中立</v>
      </c>
      <c r="H678" s="53" t="str">
        <f>IF(收藏进度!H678="","",收藏进度!H678)</f>
        <v>史诗</v>
      </c>
      <c r="I678" s="53" t="str">
        <f>IF(收藏进度!I678="","",收藏进度!I678)</f>
        <v>随从</v>
      </c>
      <c r="J678" s="53" t="str">
        <f>IF(收藏进度!J678="","",收藏进度!J678)</f>
        <v/>
      </c>
      <c r="K678" s="53">
        <f>IF(收藏进度!K678="","",收藏进度!K678)</f>
        <v>4</v>
      </c>
      <c r="L678" s="53">
        <f>IF(收藏进度!L678="","",收藏进度!L678)</f>
        <v>4</v>
      </c>
      <c r="M678" s="53">
        <f>IF(收藏进度!M678="","",收藏进度!M678)</f>
        <v>4</v>
      </c>
      <c r="N678" s="54" t="str">
        <f>IF(收藏进度!N678="","",收藏进度!N678)</f>
        <v>每当你使用一张具有战吼的牌，便获得+1/+1。</v>
      </c>
    </row>
    <row r="679" spans="1:14" x14ac:dyDescent="0.15">
      <c r="A679" s="52" t="str">
        <f>IF(收藏进度!A679="","",收藏进度!A679)</f>
        <v>穿刺者戈莫克</v>
      </c>
      <c r="B679" s="52">
        <f>IF(收藏进度!B679="","",收藏进度!B679)</f>
        <v>1</v>
      </c>
      <c r="C679" s="52" t="str">
        <f t="shared" si="10"/>
        <v/>
      </c>
      <c r="D679" s="52" t="str">
        <f>IF(AND(COUNTIF(德鲁伊卡组!A:C,"# 2x ("&amp;K679&amp;") "&amp;A679)+COUNTIF(猎人卡组!A:C,"# 2x ("&amp;K679&amp;") "&amp;A679)+COUNTIF(法师卡组!A:C,"# 2x ("&amp;K679&amp;") "&amp;A679)+COUNTIF(圣骑士卡组!A:C,"# 2x ("&amp;K679&amp;") "&amp;A679)+COUNTIF(牧师卡组!A:C,"# 2x ("&amp;K679&amp;") "&amp;A679)+COUNTIF(潜行者卡组!A:C,"# 2x ("&amp;K679&amp;") "&amp;A679)+COUNTIF(萨满祭司卡组!A:C,"# 2x ("&amp;K679&amp;") "&amp;A679)+COUNTIF(术士卡组!A:C,"# 2x ("&amp;K679&amp;") "&amp;A679)+COUNTIF(战士卡组!A:C,"# 2x ("&amp;K679&amp;") "&amp;A679)=0,COUNTIF(单卡排行!A:J,A679)=0),IF(AND(COUNTIF(德鲁伊卡组!A:C,"# 1x ("&amp;K679&amp;") "&amp;A679)+COUNTIF(猎人卡组!A:C,"# 1x ("&amp;K679&amp;") "&amp;A679)+COUNTIF(法师卡组!A:C,"# 1x ("&amp;K679&amp;") "&amp;A679)+COUNTIF(圣骑士卡组!A:C,"# 1x ("&amp;K679&amp;") "&amp;A679)+COUNTIF(牧师卡组!A:C,"# 1x ("&amp;K679&amp;") "&amp;A679)+COUNTIF(潜行者卡组!A:C,"# 1x ("&amp;K679&amp;") "&amp;A679)+COUNTIF(萨满祭司卡组!A:C,"# 1x ("&amp;K679&amp;") "&amp;A679)+COUNTIF(术士卡组!A:C,"# 1x ("&amp;K679&amp;") "&amp;A679)+COUNTIF(战士卡组!A:C,"# 1x ("&amp;K679&amp;") "&amp;A679)=0,COUNTIF(单卡排行!A:J,A679&amp;"★")=0),"",1),2)</f>
        <v/>
      </c>
      <c r="E679" s="53" t="str">
        <f>IF(收藏进度!E679="","",收藏进度!E679)</f>
        <v>冠军的试炼</v>
      </c>
      <c r="F679" s="53" t="str">
        <f>IF(收藏进度!F679="","",收藏进度!F679)</f>
        <v/>
      </c>
      <c r="G679" s="53" t="str">
        <f>IF(收藏进度!G679="","",收藏进度!G679)</f>
        <v>中立</v>
      </c>
      <c r="H679" s="53" t="str">
        <f>IF(收藏进度!H679="","",收藏进度!H679)</f>
        <v>传说</v>
      </c>
      <c r="I679" s="53" t="str">
        <f>IF(收藏进度!I679="","",收藏进度!I679)</f>
        <v>随从</v>
      </c>
      <c r="J679" s="53" t="str">
        <f>IF(收藏进度!J679="","",收藏进度!J679)</f>
        <v/>
      </c>
      <c r="K679" s="53">
        <f>IF(收藏进度!K679="","",收藏进度!K679)</f>
        <v>4</v>
      </c>
      <c r="L679" s="53">
        <f>IF(收藏进度!L679="","",收藏进度!L679)</f>
        <v>4</v>
      </c>
      <c r="M679" s="53">
        <f>IF(收藏进度!M679="","",收藏进度!M679)</f>
        <v>4</v>
      </c>
      <c r="N679" s="54" t="str">
        <f>IF(收藏进度!N679="","",收藏进度!N679)</f>
        <v>战吼：如果你拥有至少四个其他随从，则造成4点伤害。</v>
      </c>
    </row>
    <row r="680" spans="1:14" x14ac:dyDescent="0.15">
      <c r="A680" s="52" t="str">
        <f>IF(收藏进度!A680="","",收藏进度!A680)</f>
        <v>发条骑士</v>
      </c>
      <c r="B680" s="52">
        <f>IF(收藏进度!B680="","",收藏进度!B680)</f>
        <v>2</v>
      </c>
      <c r="C680" s="52" t="str">
        <f t="shared" si="10"/>
        <v/>
      </c>
      <c r="D680" s="52" t="str">
        <f>IF(AND(COUNTIF(德鲁伊卡组!A:C,"# 2x ("&amp;K680&amp;") "&amp;A680)+COUNTIF(猎人卡组!A:C,"# 2x ("&amp;K680&amp;") "&amp;A680)+COUNTIF(法师卡组!A:C,"# 2x ("&amp;K680&amp;") "&amp;A680)+COUNTIF(圣骑士卡组!A:C,"# 2x ("&amp;K680&amp;") "&amp;A680)+COUNTIF(牧师卡组!A:C,"# 2x ("&amp;K680&amp;") "&amp;A680)+COUNTIF(潜行者卡组!A:C,"# 2x ("&amp;K680&amp;") "&amp;A680)+COUNTIF(萨满祭司卡组!A:C,"# 2x ("&amp;K680&amp;") "&amp;A680)+COUNTIF(术士卡组!A:C,"# 2x ("&amp;K680&amp;") "&amp;A680)+COUNTIF(战士卡组!A:C,"# 2x ("&amp;K680&amp;") "&amp;A680)=0,COUNTIF(单卡排行!A:J,A680)=0),IF(AND(COUNTIF(德鲁伊卡组!A:C,"# 1x ("&amp;K680&amp;") "&amp;A680)+COUNTIF(猎人卡组!A:C,"# 1x ("&amp;K680&amp;") "&amp;A680)+COUNTIF(法师卡组!A:C,"# 1x ("&amp;K680&amp;") "&amp;A680)+COUNTIF(圣骑士卡组!A:C,"# 1x ("&amp;K680&amp;") "&amp;A680)+COUNTIF(牧师卡组!A:C,"# 1x ("&amp;K680&amp;") "&amp;A680)+COUNTIF(潜行者卡组!A:C,"# 1x ("&amp;K680&amp;") "&amp;A680)+COUNTIF(萨满祭司卡组!A:C,"# 1x ("&amp;K680&amp;") "&amp;A680)+COUNTIF(术士卡组!A:C,"# 1x ("&amp;K680&amp;") "&amp;A680)+COUNTIF(战士卡组!A:C,"# 1x ("&amp;K680&amp;") "&amp;A680)=0,COUNTIF(单卡排行!A:J,A680&amp;"★")=0),"",1),2)</f>
        <v/>
      </c>
      <c r="E680" s="53" t="str">
        <f>IF(收藏进度!E680="","",收藏进度!E680)</f>
        <v>冠军的试炼</v>
      </c>
      <c r="F680" s="53" t="str">
        <f>IF(收藏进度!F680="","",收藏进度!F680)</f>
        <v/>
      </c>
      <c r="G680" s="53" t="str">
        <f>IF(收藏进度!G680="","",收藏进度!G680)</f>
        <v>中立</v>
      </c>
      <c r="H680" s="53" t="str">
        <f>IF(收藏进度!H680="","",收藏进度!H680)</f>
        <v>普通</v>
      </c>
      <c r="I680" s="53" t="str">
        <f>IF(收藏进度!I680="","",收藏进度!I680)</f>
        <v>随从</v>
      </c>
      <c r="J680" s="53" t="str">
        <f>IF(收藏进度!J680="","",收藏进度!J680)</f>
        <v>机械</v>
      </c>
      <c r="K680" s="53">
        <f>IF(收藏进度!K680="","",收藏进度!K680)</f>
        <v>5</v>
      </c>
      <c r="L680" s="53">
        <f>IF(收藏进度!L680="","",收藏进度!L680)</f>
        <v>5</v>
      </c>
      <c r="M680" s="53">
        <f>IF(收藏进度!M680="","",收藏进度!M680)</f>
        <v>5</v>
      </c>
      <c r="N680" s="54" t="str">
        <f>IF(收藏进度!N680="","",收藏进度!N680)</f>
        <v>战吼：使一个友方机械获得+1/+1。</v>
      </c>
    </row>
    <row r="681" spans="1:14" x14ac:dyDescent="0.15">
      <c r="A681" s="52" t="str">
        <f>IF(收藏进度!A681="","",收藏进度!A681)</f>
        <v>格斗士</v>
      </c>
      <c r="B681" s="52">
        <f>IF(收藏进度!B681="","",收藏进度!B681)</f>
        <v>2</v>
      </c>
      <c r="C681" s="52" t="str">
        <f t="shared" si="10"/>
        <v/>
      </c>
      <c r="D681" s="52" t="str">
        <f>IF(AND(COUNTIF(德鲁伊卡组!A:C,"# 2x ("&amp;K681&amp;") "&amp;A681)+COUNTIF(猎人卡组!A:C,"# 2x ("&amp;K681&amp;") "&amp;A681)+COUNTIF(法师卡组!A:C,"# 2x ("&amp;K681&amp;") "&amp;A681)+COUNTIF(圣骑士卡组!A:C,"# 2x ("&amp;K681&amp;") "&amp;A681)+COUNTIF(牧师卡组!A:C,"# 2x ("&amp;K681&amp;") "&amp;A681)+COUNTIF(潜行者卡组!A:C,"# 2x ("&amp;K681&amp;") "&amp;A681)+COUNTIF(萨满祭司卡组!A:C,"# 2x ("&amp;K681&amp;") "&amp;A681)+COUNTIF(术士卡组!A:C,"# 2x ("&amp;K681&amp;") "&amp;A681)+COUNTIF(战士卡组!A:C,"# 2x ("&amp;K681&amp;") "&amp;A681)=0,COUNTIF(单卡排行!A:J,A681)=0),IF(AND(COUNTIF(德鲁伊卡组!A:C,"# 1x ("&amp;K681&amp;") "&amp;A681)+COUNTIF(猎人卡组!A:C,"# 1x ("&amp;K681&amp;") "&amp;A681)+COUNTIF(法师卡组!A:C,"# 1x ("&amp;K681&amp;") "&amp;A681)+COUNTIF(圣骑士卡组!A:C,"# 1x ("&amp;K681&amp;") "&amp;A681)+COUNTIF(牧师卡组!A:C,"# 1x ("&amp;K681&amp;") "&amp;A681)+COUNTIF(潜行者卡组!A:C,"# 1x ("&amp;K681&amp;") "&amp;A681)+COUNTIF(萨满祭司卡组!A:C,"# 1x ("&amp;K681&amp;") "&amp;A681)+COUNTIF(术士卡组!A:C,"# 1x ("&amp;K681&amp;") "&amp;A681)+COUNTIF(战士卡组!A:C,"# 1x ("&amp;K681&amp;") "&amp;A681)=0,COUNTIF(单卡排行!A:J,A681&amp;"★")=0),"",1),2)</f>
        <v/>
      </c>
      <c r="E681" s="53" t="str">
        <f>IF(收藏进度!E681="","",收藏进度!E681)</f>
        <v>冠军的试炼</v>
      </c>
      <c r="F681" s="53" t="str">
        <f>IF(收藏进度!F681="","",收藏进度!F681)</f>
        <v/>
      </c>
      <c r="G681" s="53" t="str">
        <f>IF(收藏进度!G681="","",收藏进度!G681)</f>
        <v>中立</v>
      </c>
      <c r="H681" s="53" t="str">
        <f>IF(收藏进度!H681="","",收藏进度!H681)</f>
        <v>普通</v>
      </c>
      <c r="I681" s="53" t="str">
        <f>IF(收藏进度!I681="","",收藏进度!I681)</f>
        <v>随从</v>
      </c>
      <c r="J681" s="53" t="str">
        <f>IF(收藏进度!J681="","",收藏进度!J681)</f>
        <v/>
      </c>
      <c r="K681" s="53">
        <f>IF(收藏进度!K681="","",收藏进度!K681)</f>
        <v>5</v>
      </c>
      <c r="L681" s="53">
        <f>IF(收藏进度!L681="","",收藏进度!L681)</f>
        <v>5</v>
      </c>
      <c r="M681" s="53">
        <f>IF(收藏进度!M681="","",收藏进度!M681)</f>
        <v>6</v>
      </c>
      <c r="N681" s="54" t="str">
        <f>IF(收藏进度!N681="","",收藏进度!N681)</f>
        <v/>
      </c>
    </row>
    <row r="682" spans="1:14" x14ac:dyDescent="0.15">
      <c r="A682" s="52" t="str">
        <f>IF(收藏进度!A682="","",收藏进度!A682)</f>
        <v>克瓦迪尔劫掠者</v>
      </c>
      <c r="B682" s="52">
        <f>IF(收藏进度!B682="","",收藏进度!B682)</f>
        <v>2</v>
      </c>
      <c r="C682" s="52" t="str">
        <f t="shared" si="10"/>
        <v/>
      </c>
      <c r="D682" s="52" t="str">
        <f>IF(AND(COUNTIF(德鲁伊卡组!A:C,"# 2x ("&amp;K682&amp;") "&amp;A682)+COUNTIF(猎人卡组!A:C,"# 2x ("&amp;K682&amp;") "&amp;A682)+COUNTIF(法师卡组!A:C,"# 2x ("&amp;K682&amp;") "&amp;A682)+COUNTIF(圣骑士卡组!A:C,"# 2x ("&amp;K682&amp;") "&amp;A682)+COUNTIF(牧师卡组!A:C,"# 2x ("&amp;K682&amp;") "&amp;A682)+COUNTIF(潜行者卡组!A:C,"# 2x ("&amp;K682&amp;") "&amp;A682)+COUNTIF(萨满祭司卡组!A:C,"# 2x ("&amp;K682&amp;") "&amp;A682)+COUNTIF(术士卡组!A:C,"# 2x ("&amp;K682&amp;") "&amp;A682)+COUNTIF(战士卡组!A:C,"# 2x ("&amp;K682&amp;") "&amp;A682)=0,COUNTIF(单卡排行!A:J,A682)=0),IF(AND(COUNTIF(德鲁伊卡组!A:C,"# 1x ("&amp;K682&amp;") "&amp;A682)+COUNTIF(猎人卡组!A:C,"# 1x ("&amp;K682&amp;") "&amp;A682)+COUNTIF(法师卡组!A:C,"# 1x ("&amp;K682&amp;") "&amp;A682)+COUNTIF(圣骑士卡组!A:C,"# 1x ("&amp;K682&amp;") "&amp;A682)+COUNTIF(牧师卡组!A:C,"# 1x ("&amp;K682&amp;") "&amp;A682)+COUNTIF(潜行者卡组!A:C,"# 1x ("&amp;K682&amp;") "&amp;A682)+COUNTIF(萨满祭司卡组!A:C,"# 1x ("&amp;K682&amp;") "&amp;A682)+COUNTIF(术士卡组!A:C,"# 1x ("&amp;K682&amp;") "&amp;A682)+COUNTIF(战士卡组!A:C,"# 1x ("&amp;K682&amp;") "&amp;A682)=0,COUNTIF(单卡排行!A:J,A682&amp;"★")=0),"",1),2)</f>
        <v/>
      </c>
      <c r="E682" s="53" t="str">
        <f>IF(收藏进度!E682="","",收藏进度!E682)</f>
        <v>冠军的试炼</v>
      </c>
      <c r="F682" s="53" t="str">
        <f>IF(收藏进度!F682="","",收藏进度!F682)</f>
        <v/>
      </c>
      <c r="G682" s="53" t="str">
        <f>IF(收藏进度!G682="","",收藏进度!G682)</f>
        <v>中立</v>
      </c>
      <c r="H682" s="53" t="str">
        <f>IF(收藏进度!H682="","",收藏进度!H682)</f>
        <v>普通</v>
      </c>
      <c r="I682" s="53" t="str">
        <f>IF(收藏进度!I682="","",收藏进度!I682)</f>
        <v>随从</v>
      </c>
      <c r="J682" s="53" t="str">
        <f>IF(收藏进度!J682="","",收藏进度!J682)</f>
        <v/>
      </c>
      <c r="K682" s="53">
        <f>IF(收藏进度!K682="","",收藏进度!K682)</f>
        <v>5</v>
      </c>
      <c r="L682" s="53">
        <f>IF(收藏进度!L682="","",收藏进度!L682)</f>
        <v>4</v>
      </c>
      <c r="M682" s="53">
        <f>IF(收藏进度!M682="","",收藏进度!M682)</f>
        <v>4</v>
      </c>
      <c r="N682" s="54" t="str">
        <f>IF(收藏进度!N682="","",收藏进度!N682)</f>
        <v>激励：获得+2/+2。</v>
      </c>
    </row>
    <row r="683" spans="1:14" x14ac:dyDescent="0.15">
      <c r="A683" s="52" t="str">
        <f>IF(收藏进度!A683="","",收藏进度!A683)</f>
        <v>穆克拉的勇士</v>
      </c>
      <c r="B683" s="52">
        <f>IF(收藏进度!B683="","",收藏进度!B683)</f>
        <v>2</v>
      </c>
      <c r="C683" s="52" t="str">
        <f t="shared" si="10"/>
        <v/>
      </c>
      <c r="D683" s="52" t="str">
        <f>IF(AND(COUNTIF(德鲁伊卡组!A:C,"# 2x ("&amp;K683&amp;") "&amp;A683)+COUNTIF(猎人卡组!A:C,"# 2x ("&amp;K683&amp;") "&amp;A683)+COUNTIF(法师卡组!A:C,"# 2x ("&amp;K683&amp;") "&amp;A683)+COUNTIF(圣骑士卡组!A:C,"# 2x ("&amp;K683&amp;") "&amp;A683)+COUNTIF(牧师卡组!A:C,"# 2x ("&amp;K683&amp;") "&amp;A683)+COUNTIF(潜行者卡组!A:C,"# 2x ("&amp;K683&amp;") "&amp;A683)+COUNTIF(萨满祭司卡组!A:C,"# 2x ("&amp;K683&amp;") "&amp;A683)+COUNTIF(术士卡组!A:C,"# 2x ("&amp;K683&amp;") "&amp;A683)+COUNTIF(战士卡组!A:C,"# 2x ("&amp;K683&amp;") "&amp;A683)=0,COUNTIF(单卡排行!A:J,A683)=0),IF(AND(COUNTIF(德鲁伊卡组!A:C,"# 1x ("&amp;K683&amp;") "&amp;A683)+COUNTIF(猎人卡组!A:C,"# 1x ("&amp;K683&amp;") "&amp;A683)+COUNTIF(法师卡组!A:C,"# 1x ("&amp;K683&amp;") "&amp;A683)+COUNTIF(圣骑士卡组!A:C,"# 1x ("&amp;K683&amp;") "&amp;A683)+COUNTIF(牧师卡组!A:C,"# 1x ("&amp;K683&amp;") "&amp;A683)+COUNTIF(潜行者卡组!A:C,"# 1x ("&amp;K683&amp;") "&amp;A683)+COUNTIF(萨满祭司卡组!A:C,"# 1x ("&amp;K683&amp;") "&amp;A683)+COUNTIF(术士卡组!A:C,"# 1x ("&amp;K683&amp;") "&amp;A683)+COUNTIF(战士卡组!A:C,"# 1x ("&amp;K683&amp;") "&amp;A683)=0,COUNTIF(单卡排行!A:J,A683&amp;"★")=0),"",1),2)</f>
        <v/>
      </c>
      <c r="E683" s="53" t="str">
        <f>IF(收藏进度!E683="","",收藏进度!E683)</f>
        <v>冠军的试炼</v>
      </c>
      <c r="F683" s="53" t="str">
        <f>IF(收藏进度!F683="","",收藏进度!F683)</f>
        <v/>
      </c>
      <c r="G683" s="53" t="str">
        <f>IF(收藏进度!G683="","",收藏进度!G683)</f>
        <v>中立</v>
      </c>
      <c r="H683" s="53" t="str">
        <f>IF(收藏进度!H683="","",收藏进度!H683)</f>
        <v>普通</v>
      </c>
      <c r="I683" s="53" t="str">
        <f>IF(收藏进度!I683="","",收藏进度!I683)</f>
        <v>随从</v>
      </c>
      <c r="J683" s="53" t="str">
        <f>IF(收藏进度!J683="","",收藏进度!J683)</f>
        <v>野兽</v>
      </c>
      <c r="K683" s="53">
        <f>IF(收藏进度!K683="","",收藏进度!K683)</f>
        <v>5</v>
      </c>
      <c r="L683" s="53">
        <f>IF(收藏进度!L683="","",收藏进度!L683)</f>
        <v>4</v>
      </c>
      <c r="M683" s="53">
        <f>IF(收藏进度!M683="","",收藏进度!M683)</f>
        <v>3</v>
      </c>
      <c r="N683" s="54" t="str">
        <f>IF(收藏进度!N683="","",收藏进度!N683)</f>
        <v>激励：使你的其他随从获得+1/+1。</v>
      </c>
    </row>
    <row r="684" spans="1:14" x14ac:dyDescent="0.15">
      <c r="A684" s="52" t="str">
        <f>IF(收藏进度!A684="","",收藏进度!A684)</f>
        <v>征募官</v>
      </c>
      <c r="B684" s="52">
        <f>IF(收藏进度!B684="","",收藏进度!B684)</f>
        <v>0</v>
      </c>
      <c r="C684" s="52" t="str">
        <f t="shared" si="10"/>
        <v/>
      </c>
      <c r="D684" s="52" t="str">
        <f>IF(AND(COUNTIF(德鲁伊卡组!A:C,"# 2x ("&amp;K684&amp;") "&amp;A684)+COUNTIF(猎人卡组!A:C,"# 2x ("&amp;K684&amp;") "&amp;A684)+COUNTIF(法师卡组!A:C,"# 2x ("&amp;K684&amp;") "&amp;A684)+COUNTIF(圣骑士卡组!A:C,"# 2x ("&amp;K684&amp;") "&amp;A684)+COUNTIF(牧师卡组!A:C,"# 2x ("&amp;K684&amp;") "&amp;A684)+COUNTIF(潜行者卡组!A:C,"# 2x ("&amp;K684&amp;") "&amp;A684)+COUNTIF(萨满祭司卡组!A:C,"# 2x ("&amp;K684&amp;") "&amp;A684)+COUNTIF(术士卡组!A:C,"# 2x ("&amp;K684&amp;") "&amp;A684)+COUNTIF(战士卡组!A:C,"# 2x ("&amp;K684&amp;") "&amp;A684)=0,COUNTIF(单卡排行!A:J,A684)=0),IF(AND(COUNTIF(德鲁伊卡组!A:C,"# 1x ("&amp;K684&amp;") "&amp;A684)+COUNTIF(猎人卡组!A:C,"# 1x ("&amp;K684&amp;") "&amp;A684)+COUNTIF(法师卡组!A:C,"# 1x ("&amp;K684&amp;") "&amp;A684)+COUNTIF(圣骑士卡组!A:C,"# 1x ("&amp;K684&amp;") "&amp;A684)+COUNTIF(牧师卡组!A:C,"# 1x ("&amp;K684&amp;") "&amp;A684)+COUNTIF(潜行者卡组!A:C,"# 1x ("&amp;K684&amp;") "&amp;A684)+COUNTIF(萨满祭司卡组!A:C,"# 1x ("&amp;K684&amp;") "&amp;A684)+COUNTIF(术士卡组!A:C,"# 1x ("&amp;K684&amp;") "&amp;A684)+COUNTIF(战士卡组!A:C,"# 1x ("&amp;K684&amp;") "&amp;A684)=0,COUNTIF(单卡排行!A:J,A684&amp;"★")=0),"",1),2)</f>
        <v/>
      </c>
      <c r="E684" s="53" t="str">
        <f>IF(收藏进度!E684="","",收藏进度!E684)</f>
        <v>冠军的试炼</v>
      </c>
      <c r="F684" s="53" t="str">
        <f>IF(收藏进度!F684="","",收藏进度!F684)</f>
        <v/>
      </c>
      <c r="G684" s="53" t="str">
        <f>IF(收藏进度!G684="","",收藏进度!G684)</f>
        <v>中立</v>
      </c>
      <c r="H684" s="53" t="str">
        <f>IF(收藏进度!H684="","",收藏进度!H684)</f>
        <v>史诗</v>
      </c>
      <c r="I684" s="53" t="str">
        <f>IF(收藏进度!I684="","",收藏进度!I684)</f>
        <v>随从</v>
      </c>
      <c r="J684" s="53" t="str">
        <f>IF(收藏进度!J684="","",收藏进度!J684)</f>
        <v/>
      </c>
      <c r="K684" s="53">
        <f>IF(收藏进度!K684="","",收藏进度!K684)</f>
        <v>5</v>
      </c>
      <c r="L684" s="53">
        <f>IF(收藏进度!L684="","",收藏进度!L684)</f>
        <v>5</v>
      </c>
      <c r="M684" s="53">
        <f>IF(收藏进度!M684="","",收藏进度!M684)</f>
        <v>4</v>
      </c>
      <c r="N684" s="54" t="str">
        <f>IF(收藏进度!N684="","",收藏进度!N684)</f>
        <v>激励：将一个2/2的侍从置入你的手牌。</v>
      </c>
    </row>
    <row r="685" spans="1:14" x14ac:dyDescent="0.15">
      <c r="A685" s="52" t="str">
        <f>IF(收藏进度!A685="","",收藏进度!A685)</f>
        <v>虚灵勇士萨兰德</v>
      </c>
      <c r="B685" s="52">
        <f>IF(收藏进度!B685="","",收藏进度!B685)</f>
        <v>1</v>
      </c>
      <c r="C685" s="52" t="str">
        <f t="shared" si="10"/>
        <v/>
      </c>
      <c r="D685" s="52" t="str">
        <f>IF(AND(COUNTIF(德鲁伊卡组!A:C,"# 2x ("&amp;K685&amp;") "&amp;A685)+COUNTIF(猎人卡组!A:C,"# 2x ("&amp;K685&amp;") "&amp;A685)+COUNTIF(法师卡组!A:C,"# 2x ("&amp;K685&amp;") "&amp;A685)+COUNTIF(圣骑士卡组!A:C,"# 2x ("&amp;K685&amp;") "&amp;A685)+COUNTIF(牧师卡组!A:C,"# 2x ("&amp;K685&amp;") "&amp;A685)+COUNTIF(潜行者卡组!A:C,"# 2x ("&amp;K685&amp;") "&amp;A685)+COUNTIF(萨满祭司卡组!A:C,"# 2x ("&amp;K685&amp;") "&amp;A685)+COUNTIF(术士卡组!A:C,"# 2x ("&amp;K685&amp;") "&amp;A685)+COUNTIF(战士卡组!A:C,"# 2x ("&amp;K685&amp;") "&amp;A685)=0,COUNTIF(单卡排行!A:J,A685)=0),IF(AND(COUNTIF(德鲁伊卡组!A:C,"# 1x ("&amp;K685&amp;") "&amp;A685)+COUNTIF(猎人卡组!A:C,"# 1x ("&amp;K685&amp;") "&amp;A685)+COUNTIF(法师卡组!A:C,"# 1x ("&amp;K685&amp;") "&amp;A685)+COUNTIF(圣骑士卡组!A:C,"# 1x ("&amp;K685&amp;") "&amp;A685)+COUNTIF(牧师卡组!A:C,"# 1x ("&amp;K685&amp;") "&amp;A685)+COUNTIF(潜行者卡组!A:C,"# 1x ("&amp;K685&amp;") "&amp;A685)+COUNTIF(萨满祭司卡组!A:C,"# 1x ("&amp;K685&amp;") "&amp;A685)+COUNTIF(术士卡组!A:C,"# 1x ("&amp;K685&amp;") "&amp;A685)+COUNTIF(战士卡组!A:C,"# 1x ("&amp;K685&amp;") "&amp;A685)=0,COUNTIF(单卡排行!A:J,A685&amp;"★")=0),"",1),2)</f>
        <v/>
      </c>
      <c r="E685" s="53" t="str">
        <f>IF(收藏进度!E685="","",收藏进度!E685)</f>
        <v>冠军的试炼</v>
      </c>
      <c r="F685" s="53" t="str">
        <f>IF(收藏进度!F685="","",收藏进度!F685)</f>
        <v/>
      </c>
      <c r="G685" s="53" t="str">
        <f>IF(收藏进度!G685="","",收藏进度!G685)</f>
        <v>中立</v>
      </c>
      <c r="H685" s="53" t="str">
        <f>IF(收藏进度!H685="","",收藏进度!H685)</f>
        <v>传说</v>
      </c>
      <c r="I685" s="53" t="str">
        <f>IF(收藏进度!I685="","",收藏进度!I685)</f>
        <v>随从</v>
      </c>
      <c r="J685" s="53" t="str">
        <f>IF(收藏进度!J685="","",收藏进度!J685)</f>
        <v/>
      </c>
      <c r="K685" s="53">
        <f>IF(收藏进度!K685="","",收藏进度!K685)</f>
        <v>5</v>
      </c>
      <c r="L685" s="53">
        <f>IF(收藏进度!L685="","",收藏进度!L685)</f>
        <v>4</v>
      </c>
      <c r="M685" s="53">
        <f>IF(收藏进度!M685="","",收藏进度!M685)</f>
        <v>5</v>
      </c>
      <c r="N685" s="54" t="str">
        <f>IF(收藏进度!N685="","",收藏进度!N685)</f>
        <v>激励：随机将一张法术牌置入你的手牌。</v>
      </c>
    </row>
    <row r="686" spans="1:14" x14ac:dyDescent="0.15">
      <c r="A686" s="52" t="str">
        <f>IF(收藏进度!A686="","",收藏进度!A686)</f>
        <v>大师级枪骑士</v>
      </c>
      <c r="B686" s="52">
        <f>IF(收藏进度!B686="","",收藏进度!B686)</f>
        <v>1</v>
      </c>
      <c r="C686" s="52" t="str">
        <f t="shared" si="10"/>
        <v/>
      </c>
      <c r="D686" s="52" t="str">
        <f>IF(AND(COUNTIF(德鲁伊卡组!A:C,"# 2x ("&amp;K686&amp;") "&amp;A686)+COUNTIF(猎人卡组!A:C,"# 2x ("&amp;K686&amp;") "&amp;A686)+COUNTIF(法师卡组!A:C,"# 2x ("&amp;K686&amp;") "&amp;A686)+COUNTIF(圣骑士卡组!A:C,"# 2x ("&amp;K686&amp;") "&amp;A686)+COUNTIF(牧师卡组!A:C,"# 2x ("&amp;K686&amp;") "&amp;A686)+COUNTIF(潜行者卡组!A:C,"# 2x ("&amp;K686&amp;") "&amp;A686)+COUNTIF(萨满祭司卡组!A:C,"# 2x ("&amp;K686&amp;") "&amp;A686)+COUNTIF(术士卡组!A:C,"# 2x ("&amp;K686&amp;") "&amp;A686)+COUNTIF(战士卡组!A:C,"# 2x ("&amp;K686&amp;") "&amp;A686)=0,COUNTIF(单卡排行!A:J,A686)=0),IF(AND(COUNTIF(德鲁伊卡组!A:C,"# 1x ("&amp;K686&amp;") "&amp;A686)+COUNTIF(猎人卡组!A:C,"# 1x ("&amp;K686&amp;") "&amp;A686)+COUNTIF(法师卡组!A:C,"# 1x ("&amp;K686&amp;") "&amp;A686)+COUNTIF(圣骑士卡组!A:C,"# 1x ("&amp;K686&amp;") "&amp;A686)+COUNTIF(牧师卡组!A:C,"# 1x ("&amp;K686&amp;") "&amp;A686)+COUNTIF(潜行者卡组!A:C,"# 1x ("&amp;K686&amp;") "&amp;A686)+COUNTIF(萨满祭司卡组!A:C,"# 1x ("&amp;K686&amp;") "&amp;A686)+COUNTIF(术士卡组!A:C,"# 1x ("&amp;K686&amp;") "&amp;A686)+COUNTIF(战士卡组!A:C,"# 1x ("&amp;K686&amp;") "&amp;A686)=0,COUNTIF(单卡排行!A:J,A686&amp;"★")=0),"",1),2)</f>
        <v/>
      </c>
      <c r="E686" s="53" t="str">
        <f>IF(收藏进度!E686="","",收藏进度!E686)</f>
        <v>冠军的试炼</v>
      </c>
      <c r="F686" s="53" t="str">
        <f>IF(收藏进度!F686="","",收藏进度!F686)</f>
        <v/>
      </c>
      <c r="G686" s="53" t="str">
        <f>IF(收藏进度!G686="","",收藏进度!G686)</f>
        <v>中立</v>
      </c>
      <c r="H686" s="53" t="str">
        <f>IF(收藏进度!H686="","",收藏进度!H686)</f>
        <v>稀有</v>
      </c>
      <c r="I686" s="53" t="str">
        <f>IF(收藏进度!I686="","",收藏进度!I686)</f>
        <v>随从</v>
      </c>
      <c r="J686" s="53" t="str">
        <f>IF(收藏进度!J686="","",收藏进度!J686)</f>
        <v/>
      </c>
      <c r="K686" s="53">
        <f>IF(收藏进度!K686="","",收藏进度!K686)</f>
        <v>6</v>
      </c>
      <c r="L686" s="53">
        <f>IF(收藏进度!L686="","",收藏进度!L686)</f>
        <v>5</v>
      </c>
      <c r="M686" s="53">
        <f>IF(收藏进度!M686="","",收藏进度!M686)</f>
        <v>6</v>
      </c>
      <c r="N686" s="54" t="str">
        <f>IF(收藏进度!N686="","",收藏进度!N686)</f>
        <v>战吼：揭示双方牌库里的一张随从牌。如果你的牌法力值消耗较大，则获得嘲讽和圣盾。</v>
      </c>
    </row>
    <row r="687" spans="1:14" x14ac:dyDescent="0.15">
      <c r="A687" s="52" t="str">
        <f>IF(收藏进度!A687="","",收藏进度!A687)</f>
        <v>穆戈尔的勇士</v>
      </c>
      <c r="B687" s="52">
        <f>IF(收藏进度!B687="","",收藏进度!B687)</f>
        <v>1</v>
      </c>
      <c r="C687" s="52" t="str">
        <f t="shared" si="10"/>
        <v/>
      </c>
      <c r="D687" s="52" t="str">
        <f>IF(AND(COUNTIF(德鲁伊卡组!A:C,"# 2x ("&amp;K687&amp;") "&amp;A687)+COUNTIF(猎人卡组!A:C,"# 2x ("&amp;K687&amp;") "&amp;A687)+COUNTIF(法师卡组!A:C,"# 2x ("&amp;K687&amp;") "&amp;A687)+COUNTIF(圣骑士卡组!A:C,"# 2x ("&amp;K687&amp;") "&amp;A687)+COUNTIF(牧师卡组!A:C,"# 2x ("&amp;K687&amp;") "&amp;A687)+COUNTIF(潜行者卡组!A:C,"# 2x ("&amp;K687&amp;") "&amp;A687)+COUNTIF(萨满祭司卡组!A:C,"# 2x ("&amp;K687&amp;") "&amp;A687)+COUNTIF(术士卡组!A:C,"# 2x ("&amp;K687&amp;") "&amp;A687)+COUNTIF(战士卡组!A:C,"# 2x ("&amp;K687&amp;") "&amp;A687)=0,COUNTIF(单卡排行!A:J,A687)=0),IF(AND(COUNTIF(德鲁伊卡组!A:C,"# 1x ("&amp;K687&amp;") "&amp;A687)+COUNTIF(猎人卡组!A:C,"# 1x ("&amp;K687&amp;") "&amp;A687)+COUNTIF(法师卡组!A:C,"# 1x ("&amp;K687&amp;") "&amp;A687)+COUNTIF(圣骑士卡组!A:C,"# 1x ("&amp;K687&amp;") "&amp;A687)+COUNTIF(牧师卡组!A:C,"# 1x ("&amp;K687&amp;") "&amp;A687)+COUNTIF(潜行者卡组!A:C,"# 1x ("&amp;K687&amp;") "&amp;A687)+COUNTIF(萨满祭司卡组!A:C,"# 1x ("&amp;K687&amp;") "&amp;A687)+COUNTIF(术士卡组!A:C,"# 1x ("&amp;K687&amp;") "&amp;A687)+COUNTIF(战士卡组!A:C,"# 1x ("&amp;K687&amp;") "&amp;A687)=0,COUNTIF(单卡排行!A:J,A687&amp;"★")=0),"",1),2)</f>
        <v/>
      </c>
      <c r="E687" s="53" t="str">
        <f>IF(收藏进度!E687="","",收藏进度!E687)</f>
        <v>冠军的试炼</v>
      </c>
      <c r="F687" s="53" t="str">
        <f>IF(收藏进度!F687="","",收藏进度!F687)</f>
        <v/>
      </c>
      <c r="G687" s="53" t="str">
        <f>IF(收藏进度!G687="","",收藏进度!G687)</f>
        <v>中立</v>
      </c>
      <c r="H687" s="53" t="str">
        <f>IF(收藏进度!H687="","",收藏进度!H687)</f>
        <v>稀有</v>
      </c>
      <c r="I687" s="53" t="str">
        <f>IF(收藏进度!I687="","",收藏进度!I687)</f>
        <v>随从</v>
      </c>
      <c r="J687" s="53" t="str">
        <f>IF(收藏进度!J687="","",收藏进度!J687)</f>
        <v/>
      </c>
      <c r="K687" s="53">
        <f>IF(收藏进度!K687="","",收藏进度!K687)</f>
        <v>6</v>
      </c>
      <c r="L687" s="53">
        <f>IF(收藏进度!L687="","",收藏进度!L687)</f>
        <v>8</v>
      </c>
      <c r="M687" s="53">
        <f>IF(收藏进度!M687="","",收藏进度!M687)</f>
        <v>5</v>
      </c>
      <c r="N687" s="54" t="str">
        <f>IF(收藏进度!N687="","",收藏进度!N687)</f>
        <v>50%几率攻击错误的敌人。</v>
      </c>
    </row>
    <row r="688" spans="1:14" x14ac:dyDescent="0.15">
      <c r="A688" s="52" t="str">
        <f>IF(收藏进度!A688="","",收藏进度!A688)</f>
        <v>科多兽骑手</v>
      </c>
      <c r="B688" s="52">
        <f>IF(收藏进度!B688="","",收藏进度!B688)</f>
        <v>1</v>
      </c>
      <c r="C688" s="52" t="str">
        <f t="shared" si="10"/>
        <v/>
      </c>
      <c r="D688" s="52" t="str">
        <f>IF(AND(COUNTIF(德鲁伊卡组!A:C,"# 2x ("&amp;K688&amp;") "&amp;A688)+COUNTIF(猎人卡组!A:C,"# 2x ("&amp;K688&amp;") "&amp;A688)+COUNTIF(法师卡组!A:C,"# 2x ("&amp;K688&amp;") "&amp;A688)+COUNTIF(圣骑士卡组!A:C,"# 2x ("&amp;K688&amp;") "&amp;A688)+COUNTIF(牧师卡组!A:C,"# 2x ("&amp;K688&amp;") "&amp;A688)+COUNTIF(潜行者卡组!A:C,"# 2x ("&amp;K688&amp;") "&amp;A688)+COUNTIF(萨满祭司卡组!A:C,"# 2x ("&amp;K688&amp;") "&amp;A688)+COUNTIF(术士卡组!A:C,"# 2x ("&amp;K688&amp;") "&amp;A688)+COUNTIF(战士卡组!A:C,"# 2x ("&amp;K688&amp;") "&amp;A688)=0,COUNTIF(单卡排行!A:J,A688)=0),IF(AND(COUNTIF(德鲁伊卡组!A:C,"# 1x ("&amp;K688&amp;") "&amp;A688)+COUNTIF(猎人卡组!A:C,"# 1x ("&amp;K688&amp;") "&amp;A688)+COUNTIF(法师卡组!A:C,"# 1x ("&amp;K688&amp;") "&amp;A688)+COUNTIF(圣骑士卡组!A:C,"# 1x ("&amp;K688&amp;") "&amp;A688)+COUNTIF(牧师卡组!A:C,"# 1x ("&amp;K688&amp;") "&amp;A688)+COUNTIF(潜行者卡组!A:C,"# 1x ("&amp;K688&amp;") "&amp;A688)+COUNTIF(萨满祭司卡组!A:C,"# 1x ("&amp;K688&amp;") "&amp;A688)+COUNTIF(术士卡组!A:C,"# 1x ("&amp;K688&amp;") "&amp;A688)+COUNTIF(战士卡组!A:C,"# 1x ("&amp;K688&amp;") "&amp;A688)=0,COUNTIF(单卡排行!A:J,A688&amp;"★")=0),"",1),2)</f>
        <v/>
      </c>
      <c r="E688" s="53" t="str">
        <f>IF(收藏进度!E688="","",收藏进度!E688)</f>
        <v>冠军的试炼</v>
      </c>
      <c r="F688" s="53" t="str">
        <f>IF(收藏进度!F688="","",收藏进度!F688)</f>
        <v/>
      </c>
      <c r="G688" s="53" t="str">
        <f>IF(收藏进度!G688="","",收藏进度!G688)</f>
        <v>中立</v>
      </c>
      <c r="H688" s="53" t="str">
        <f>IF(收藏进度!H688="","",收藏进度!H688)</f>
        <v>史诗</v>
      </c>
      <c r="I688" s="53" t="str">
        <f>IF(收藏进度!I688="","",收藏进度!I688)</f>
        <v>随从</v>
      </c>
      <c r="J688" s="53" t="str">
        <f>IF(收藏进度!J688="","",收藏进度!J688)</f>
        <v/>
      </c>
      <c r="K688" s="53">
        <f>IF(收藏进度!K688="","",收藏进度!K688)</f>
        <v>6</v>
      </c>
      <c r="L688" s="53">
        <f>IF(收藏进度!L688="","",收藏进度!L688)</f>
        <v>3</v>
      </c>
      <c r="M688" s="53">
        <f>IF(收藏进度!M688="","",收藏进度!M688)</f>
        <v>5</v>
      </c>
      <c r="N688" s="54" t="str">
        <f>IF(收藏进度!N688="","",收藏进度!N688)</f>
        <v>激励：召唤一个3/5的作战科多兽。</v>
      </c>
    </row>
    <row r="689" spans="1:14" x14ac:dyDescent="0.15">
      <c r="A689" s="52" t="str">
        <f>IF(收藏进度!A689="","",收藏进度!A689)</f>
        <v>十字军统领</v>
      </c>
      <c r="B689" s="52">
        <f>IF(收藏进度!B689="","",收藏进度!B689)</f>
        <v>1</v>
      </c>
      <c r="C689" s="52" t="str">
        <f t="shared" si="10"/>
        <v/>
      </c>
      <c r="D689" s="52" t="str">
        <f>IF(AND(COUNTIF(德鲁伊卡组!A:C,"# 2x ("&amp;K689&amp;") "&amp;A689)+COUNTIF(猎人卡组!A:C,"# 2x ("&amp;K689&amp;") "&amp;A689)+COUNTIF(法师卡组!A:C,"# 2x ("&amp;K689&amp;") "&amp;A689)+COUNTIF(圣骑士卡组!A:C,"# 2x ("&amp;K689&amp;") "&amp;A689)+COUNTIF(牧师卡组!A:C,"# 2x ("&amp;K689&amp;") "&amp;A689)+COUNTIF(潜行者卡组!A:C,"# 2x ("&amp;K689&amp;") "&amp;A689)+COUNTIF(萨满祭司卡组!A:C,"# 2x ("&amp;K689&amp;") "&amp;A689)+COUNTIF(术士卡组!A:C,"# 2x ("&amp;K689&amp;") "&amp;A689)+COUNTIF(战士卡组!A:C,"# 2x ("&amp;K689&amp;") "&amp;A689)=0,COUNTIF(单卡排行!A:J,A689)=0),IF(AND(COUNTIF(德鲁伊卡组!A:C,"# 1x ("&amp;K689&amp;") "&amp;A689)+COUNTIF(猎人卡组!A:C,"# 1x ("&amp;K689&amp;") "&amp;A689)+COUNTIF(法师卡组!A:C,"# 1x ("&amp;K689&amp;") "&amp;A689)+COUNTIF(圣骑士卡组!A:C,"# 1x ("&amp;K689&amp;") "&amp;A689)+COUNTIF(牧师卡组!A:C,"# 1x ("&amp;K689&amp;") "&amp;A689)+COUNTIF(潜行者卡组!A:C,"# 1x ("&amp;K689&amp;") "&amp;A689)+COUNTIF(萨满祭司卡组!A:C,"# 1x ("&amp;K689&amp;") "&amp;A689)+COUNTIF(术士卡组!A:C,"# 1x ("&amp;K689&amp;") "&amp;A689)+COUNTIF(战士卡组!A:C,"# 1x ("&amp;K689&amp;") "&amp;A689)=0,COUNTIF(单卡排行!A:J,A689&amp;"★")=0),"",1),2)</f>
        <v/>
      </c>
      <c r="E689" s="53" t="str">
        <f>IF(收藏进度!E689="","",收藏进度!E689)</f>
        <v>冠军的试炼</v>
      </c>
      <c r="F689" s="53" t="str">
        <f>IF(收藏进度!F689="","",收藏进度!F689)</f>
        <v/>
      </c>
      <c r="G689" s="53" t="str">
        <f>IF(收藏进度!G689="","",收藏进度!G689)</f>
        <v>中立</v>
      </c>
      <c r="H689" s="53" t="str">
        <f>IF(收藏进度!H689="","",收藏进度!H689)</f>
        <v>史诗</v>
      </c>
      <c r="I689" s="53" t="str">
        <f>IF(收藏进度!I689="","",收藏进度!I689)</f>
        <v>随从</v>
      </c>
      <c r="J689" s="53" t="str">
        <f>IF(收藏进度!J689="","",收藏进度!J689)</f>
        <v/>
      </c>
      <c r="K689" s="53">
        <f>IF(收藏进度!K689="","",收藏进度!K689)</f>
        <v>6</v>
      </c>
      <c r="L689" s="53">
        <f>IF(收藏进度!L689="","",收藏进度!L689)</f>
        <v>5</v>
      </c>
      <c r="M689" s="53">
        <f>IF(收藏进度!M689="","",收藏进度!M689)</f>
        <v>5</v>
      </c>
      <c r="N689" s="54" t="str">
        <f>IF(收藏进度!N689="","",收藏进度!N689)</f>
        <v>战吼：
随机将一张圣骑士牌置入你的手牌。</v>
      </c>
    </row>
    <row r="690" spans="1:14" x14ac:dyDescent="0.15">
      <c r="A690" s="52" t="str">
        <f>IF(收藏进度!A690="","",收藏进度!A690)</f>
        <v>杂耍吞法者</v>
      </c>
      <c r="B690" s="52">
        <f>IF(收藏进度!B690="","",收藏进度!B690)</f>
        <v>1</v>
      </c>
      <c r="C690" s="52" t="str">
        <f t="shared" si="10"/>
        <v/>
      </c>
      <c r="D690" s="52" t="str">
        <f>IF(AND(COUNTIF(德鲁伊卡组!A:C,"# 2x ("&amp;K690&amp;") "&amp;A690)+COUNTIF(猎人卡组!A:C,"# 2x ("&amp;K690&amp;") "&amp;A690)+COUNTIF(法师卡组!A:C,"# 2x ("&amp;K690&amp;") "&amp;A690)+COUNTIF(圣骑士卡组!A:C,"# 2x ("&amp;K690&amp;") "&amp;A690)+COUNTIF(牧师卡组!A:C,"# 2x ("&amp;K690&amp;") "&amp;A690)+COUNTIF(潜行者卡组!A:C,"# 2x ("&amp;K690&amp;") "&amp;A690)+COUNTIF(萨满祭司卡组!A:C,"# 2x ("&amp;K690&amp;") "&amp;A690)+COUNTIF(术士卡组!A:C,"# 2x ("&amp;K690&amp;") "&amp;A690)+COUNTIF(战士卡组!A:C,"# 2x ("&amp;K690&amp;") "&amp;A690)=0,COUNTIF(单卡排行!A:J,A690)=0),IF(AND(COUNTIF(德鲁伊卡组!A:C,"# 1x ("&amp;K690&amp;") "&amp;A690)+COUNTIF(猎人卡组!A:C,"# 1x ("&amp;K690&amp;") "&amp;A690)+COUNTIF(法师卡组!A:C,"# 1x ("&amp;K690&amp;") "&amp;A690)+COUNTIF(圣骑士卡组!A:C,"# 1x ("&amp;K690&amp;") "&amp;A690)+COUNTIF(牧师卡组!A:C,"# 1x ("&amp;K690&amp;") "&amp;A690)+COUNTIF(潜行者卡组!A:C,"# 1x ("&amp;K690&amp;") "&amp;A690)+COUNTIF(萨满祭司卡组!A:C,"# 1x ("&amp;K690&amp;") "&amp;A690)+COUNTIF(术士卡组!A:C,"# 1x ("&amp;K690&amp;") "&amp;A690)+COUNTIF(战士卡组!A:C,"# 1x ("&amp;K690&amp;") "&amp;A690)=0,COUNTIF(单卡排行!A:J,A690&amp;"★")=0),"",1),2)</f>
        <v/>
      </c>
      <c r="E690" s="53" t="str">
        <f>IF(收藏进度!E690="","",收藏进度!E690)</f>
        <v>冠军的试炼</v>
      </c>
      <c r="F690" s="53" t="str">
        <f>IF(收藏进度!F690="","",收藏进度!F690)</f>
        <v/>
      </c>
      <c r="G690" s="53" t="str">
        <f>IF(收藏进度!G690="","",收藏进度!G690)</f>
        <v>中立</v>
      </c>
      <c r="H690" s="53" t="str">
        <f>IF(收藏进度!H690="","",收藏进度!H690)</f>
        <v>史诗</v>
      </c>
      <c r="I690" s="53" t="str">
        <f>IF(收藏进度!I690="","",收藏进度!I690)</f>
        <v>随从</v>
      </c>
      <c r="J690" s="53" t="str">
        <f>IF(收藏进度!J690="","",收藏进度!J690)</f>
        <v/>
      </c>
      <c r="K690" s="53">
        <f>IF(收藏进度!K690="","",收藏进度!K690)</f>
        <v>6</v>
      </c>
      <c r="L690" s="53">
        <f>IF(收藏进度!L690="","",收藏进度!L690)</f>
        <v>6</v>
      </c>
      <c r="M690" s="53">
        <f>IF(收藏进度!M690="","",收藏进度!M690)</f>
        <v>5</v>
      </c>
      <c r="N690" s="54" t="str">
        <f>IF(收藏进度!N690="","",收藏进度!N690)</f>
        <v>战吼：复制对手的英雄技能。</v>
      </c>
    </row>
    <row r="691" spans="1:14" x14ac:dyDescent="0.15">
      <c r="A691" s="52" t="str">
        <f>IF(收藏进度!A691="","",收藏进度!A691)</f>
        <v>博尔夫·碎盾</v>
      </c>
      <c r="B691" s="52">
        <f>IF(收藏进度!B691="","",收藏进度!B691)</f>
        <v>1</v>
      </c>
      <c r="C691" s="52" t="str">
        <f t="shared" si="10"/>
        <v/>
      </c>
      <c r="D691" s="52" t="str">
        <f>IF(AND(COUNTIF(德鲁伊卡组!A:C,"# 2x ("&amp;K691&amp;") "&amp;A691)+COUNTIF(猎人卡组!A:C,"# 2x ("&amp;K691&amp;") "&amp;A691)+COUNTIF(法师卡组!A:C,"# 2x ("&amp;K691&amp;") "&amp;A691)+COUNTIF(圣骑士卡组!A:C,"# 2x ("&amp;K691&amp;") "&amp;A691)+COUNTIF(牧师卡组!A:C,"# 2x ("&amp;K691&amp;") "&amp;A691)+COUNTIF(潜行者卡组!A:C,"# 2x ("&amp;K691&amp;") "&amp;A691)+COUNTIF(萨满祭司卡组!A:C,"# 2x ("&amp;K691&amp;") "&amp;A691)+COUNTIF(术士卡组!A:C,"# 2x ("&amp;K691&amp;") "&amp;A691)+COUNTIF(战士卡组!A:C,"# 2x ("&amp;K691&amp;") "&amp;A691)=0,COUNTIF(单卡排行!A:J,A691)=0),IF(AND(COUNTIF(德鲁伊卡组!A:C,"# 1x ("&amp;K691&amp;") "&amp;A691)+COUNTIF(猎人卡组!A:C,"# 1x ("&amp;K691&amp;") "&amp;A691)+COUNTIF(法师卡组!A:C,"# 1x ("&amp;K691&amp;") "&amp;A691)+COUNTIF(圣骑士卡组!A:C,"# 1x ("&amp;K691&amp;") "&amp;A691)+COUNTIF(牧师卡组!A:C,"# 1x ("&amp;K691&amp;") "&amp;A691)+COUNTIF(潜行者卡组!A:C,"# 1x ("&amp;K691&amp;") "&amp;A691)+COUNTIF(萨满祭司卡组!A:C,"# 1x ("&amp;K691&amp;") "&amp;A691)+COUNTIF(术士卡组!A:C,"# 1x ("&amp;K691&amp;") "&amp;A691)+COUNTIF(战士卡组!A:C,"# 1x ("&amp;K691&amp;") "&amp;A691)=0,COUNTIF(单卡排行!A:J,A691&amp;"★")=0),"",1),2)</f>
        <v/>
      </c>
      <c r="E691" s="53" t="str">
        <f>IF(收藏进度!E691="","",收藏进度!E691)</f>
        <v>冠军的试炼</v>
      </c>
      <c r="F691" s="53" t="str">
        <f>IF(收藏进度!F691="","",收藏进度!F691)</f>
        <v/>
      </c>
      <c r="G691" s="53" t="str">
        <f>IF(收藏进度!G691="","",收藏进度!G691)</f>
        <v>中立</v>
      </c>
      <c r="H691" s="53" t="str">
        <f>IF(收藏进度!H691="","",收藏进度!H691)</f>
        <v>传说</v>
      </c>
      <c r="I691" s="53" t="str">
        <f>IF(收藏进度!I691="","",收藏进度!I691)</f>
        <v>随从</v>
      </c>
      <c r="J691" s="53" t="str">
        <f>IF(收藏进度!J691="","",收藏进度!J691)</f>
        <v/>
      </c>
      <c r="K691" s="53">
        <f>IF(收藏进度!K691="","",收藏进度!K691)</f>
        <v>6</v>
      </c>
      <c r="L691" s="53">
        <f>IF(收藏进度!L691="","",收藏进度!L691)</f>
        <v>3</v>
      </c>
      <c r="M691" s="53">
        <f>IF(收藏进度!M691="","",收藏进度!M691)</f>
        <v>9</v>
      </c>
      <c r="N691" s="54" t="str">
        <f>IF(收藏进度!N691="","",收藏进度!N691)</f>
        <v>每当你的英雄受到伤害，便会由该随从来承担。</v>
      </c>
    </row>
    <row r="692" spans="1:14" x14ac:dyDescent="0.15">
      <c r="A692" s="52" t="str">
        <f>IF(收藏进度!A692="","",收藏进度!A692)</f>
        <v>裁决者图哈特</v>
      </c>
      <c r="B692" s="52">
        <f>IF(收藏进度!B692="","",收藏进度!B692)</f>
        <v>1</v>
      </c>
      <c r="C692" s="52" t="str">
        <f t="shared" si="10"/>
        <v/>
      </c>
      <c r="D692" s="52" t="str">
        <f>IF(AND(COUNTIF(德鲁伊卡组!A:C,"# 2x ("&amp;K692&amp;") "&amp;A692)+COUNTIF(猎人卡组!A:C,"# 2x ("&amp;K692&amp;") "&amp;A692)+COUNTIF(法师卡组!A:C,"# 2x ("&amp;K692&amp;") "&amp;A692)+COUNTIF(圣骑士卡组!A:C,"# 2x ("&amp;K692&amp;") "&amp;A692)+COUNTIF(牧师卡组!A:C,"# 2x ("&amp;K692&amp;") "&amp;A692)+COUNTIF(潜行者卡组!A:C,"# 2x ("&amp;K692&amp;") "&amp;A692)+COUNTIF(萨满祭司卡组!A:C,"# 2x ("&amp;K692&amp;") "&amp;A692)+COUNTIF(术士卡组!A:C,"# 2x ("&amp;K692&amp;") "&amp;A692)+COUNTIF(战士卡组!A:C,"# 2x ("&amp;K692&amp;") "&amp;A692)=0,COUNTIF(单卡排行!A:J,A692)=0),IF(AND(COUNTIF(德鲁伊卡组!A:C,"# 1x ("&amp;K692&amp;") "&amp;A692)+COUNTIF(猎人卡组!A:C,"# 1x ("&amp;K692&amp;") "&amp;A692)+COUNTIF(法师卡组!A:C,"# 1x ("&amp;K692&amp;") "&amp;A692)+COUNTIF(圣骑士卡组!A:C,"# 1x ("&amp;K692&amp;") "&amp;A692)+COUNTIF(牧师卡组!A:C,"# 1x ("&amp;K692&amp;") "&amp;A692)+COUNTIF(潜行者卡组!A:C,"# 1x ("&amp;K692&amp;") "&amp;A692)+COUNTIF(萨满祭司卡组!A:C,"# 1x ("&amp;K692&amp;") "&amp;A692)+COUNTIF(术士卡组!A:C,"# 1x ("&amp;K692&amp;") "&amp;A692)+COUNTIF(战士卡组!A:C,"# 1x ("&amp;K692&amp;") "&amp;A692)=0,COUNTIF(单卡排行!A:J,A692&amp;"★")=0),"",1),2)</f>
        <v/>
      </c>
      <c r="E692" s="53" t="str">
        <f>IF(收藏进度!E692="","",收藏进度!E692)</f>
        <v>冠军的试炼</v>
      </c>
      <c r="F692" s="53" t="str">
        <f>IF(收藏进度!F692="","",收藏进度!F692)</f>
        <v/>
      </c>
      <c r="G692" s="53" t="str">
        <f>IF(收藏进度!G692="","",收藏进度!G692)</f>
        <v>中立</v>
      </c>
      <c r="H692" s="53" t="str">
        <f>IF(收藏进度!H692="","",收藏进度!H692)</f>
        <v>传说</v>
      </c>
      <c r="I692" s="53" t="str">
        <f>IF(收藏进度!I692="","",收藏进度!I692)</f>
        <v>随从</v>
      </c>
      <c r="J692" s="53" t="str">
        <f>IF(收藏进度!J692="","",收藏进度!J692)</f>
        <v/>
      </c>
      <c r="K692" s="53">
        <f>IF(收藏进度!K692="","",收藏进度!K692)</f>
        <v>6</v>
      </c>
      <c r="L692" s="53">
        <f>IF(收藏进度!L692="","",收藏进度!L692)</f>
        <v>6</v>
      </c>
      <c r="M692" s="53">
        <f>IF(收藏进度!M692="","",收藏进度!M692)</f>
        <v>3</v>
      </c>
      <c r="N692" s="54" t="str">
        <f>IF(收藏进度!N692="","",收藏进度!N692)</f>
        <v>战吼：以更强的英雄技能来替换你的初始英雄技能。</v>
      </c>
    </row>
    <row r="693" spans="1:14" x14ac:dyDescent="0.15">
      <c r="A693" s="52" t="str">
        <f>IF(收藏进度!A693="","",收藏进度!A693)</f>
        <v>骷髅骑士</v>
      </c>
      <c r="B693" s="52">
        <f>IF(收藏进度!B693="","",收藏进度!B693)</f>
        <v>0</v>
      </c>
      <c r="C693" s="52" t="str">
        <f t="shared" si="10"/>
        <v/>
      </c>
      <c r="D693" s="52" t="str">
        <f>IF(AND(COUNTIF(德鲁伊卡组!A:C,"# 2x ("&amp;K693&amp;") "&amp;A693)+COUNTIF(猎人卡组!A:C,"# 2x ("&amp;K693&amp;") "&amp;A693)+COUNTIF(法师卡组!A:C,"# 2x ("&amp;K693&amp;") "&amp;A693)+COUNTIF(圣骑士卡组!A:C,"# 2x ("&amp;K693&amp;") "&amp;A693)+COUNTIF(牧师卡组!A:C,"# 2x ("&amp;K693&amp;") "&amp;A693)+COUNTIF(潜行者卡组!A:C,"# 2x ("&amp;K693&amp;") "&amp;A693)+COUNTIF(萨满祭司卡组!A:C,"# 2x ("&amp;K693&amp;") "&amp;A693)+COUNTIF(术士卡组!A:C,"# 2x ("&amp;K693&amp;") "&amp;A693)+COUNTIF(战士卡组!A:C,"# 2x ("&amp;K693&amp;") "&amp;A693)=0,COUNTIF(单卡排行!A:J,A693)=0),IF(AND(COUNTIF(德鲁伊卡组!A:C,"# 1x ("&amp;K693&amp;") "&amp;A693)+COUNTIF(猎人卡组!A:C,"# 1x ("&amp;K693&amp;") "&amp;A693)+COUNTIF(法师卡组!A:C,"# 1x ("&amp;K693&amp;") "&amp;A693)+COUNTIF(圣骑士卡组!A:C,"# 1x ("&amp;K693&amp;") "&amp;A693)+COUNTIF(牧师卡组!A:C,"# 1x ("&amp;K693&amp;") "&amp;A693)+COUNTIF(潜行者卡组!A:C,"# 1x ("&amp;K693&amp;") "&amp;A693)+COUNTIF(萨满祭司卡组!A:C,"# 1x ("&amp;K693&amp;") "&amp;A693)+COUNTIF(术士卡组!A:C,"# 1x ("&amp;K693&amp;") "&amp;A693)+COUNTIF(战士卡组!A:C,"# 1x ("&amp;K693&amp;") "&amp;A693)=0,COUNTIF(单卡排行!A:J,A693&amp;"★")=0),"",1),2)</f>
        <v/>
      </c>
      <c r="E693" s="53" t="str">
        <f>IF(收藏进度!E693="","",收藏进度!E693)</f>
        <v>冠军的试炼</v>
      </c>
      <c r="F693" s="53" t="str">
        <f>IF(收藏进度!F693="","",收藏进度!F693)</f>
        <v/>
      </c>
      <c r="G693" s="53" t="str">
        <f>IF(收藏进度!G693="","",收藏进度!G693)</f>
        <v>中立</v>
      </c>
      <c r="H693" s="53" t="str">
        <f>IF(收藏进度!H693="","",收藏进度!H693)</f>
        <v>传说</v>
      </c>
      <c r="I693" s="53" t="str">
        <f>IF(收藏进度!I693="","",收藏进度!I693)</f>
        <v>随从</v>
      </c>
      <c r="J693" s="53" t="str">
        <f>IF(收藏进度!J693="","",收藏进度!J693)</f>
        <v/>
      </c>
      <c r="K693" s="53">
        <f>IF(收藏进度!K693="","",收藏进度!K693)</f>
        <v>6</v>
      </c>
      <c r="L693" s="53">
        <f>IF(收藏进度!L693="","",收藏进度!L693)</f>
        <v>7</v>
      </c>
      <c r="M693" s="53">
        <f>IF(收藏进度!M693="","",收藏进度!M693)</f>
        <v>4</v>
      </c>
      <c r="N693" s="54" t="str">
        <f>IF(收藏进度!N693="","",收藏进度!N693)</f>
        <v>亡语：揭示双方牌库里的一张随从牌。如果你的牌法力值消耗较大，则将骷髅骑士移回你的手牌。</v>
      </c>
    </row>
    <row r="694" spans="1:14" x14ac:dyDescent="0.15">
      <c r="A694" s="52" t="str">
        <f>IF(收藏进度!A694="","",收藏进度!A694)</f>
        <v>俘获的冰虫</v>
      </c>
      <c r="B694" s="52">
        <f>IF(收藏进度!B694="","",收藏进度!B694)</f>
        <v>2</v>
      </c>
      <c r="C694" s="52" t="str">
        <f t="shared" si="10"/>
        <v/>
      </c>
      <c r="D694" s="52" t="str">
        <f>IF(AND(COUNTIF(德鲁伊卡组!A:C,"# 2x ("&amp;K694&amp;") "&amp;A694)+COUNTIF(猎人卡组!A:C,"# 2x ("&amp;K694&amp;") "&amp;A694)+COUNTIF(法师卡组!A:C,"# 2x ("&amp;K694&amp;") "&amp;A694)+COUNTIF(圣骑士卡组!A:C,"# 2x ("&amp;K694&amp;") "&amp;A694)+COUNTIF(牧师卡组!A:C,"# 2x ("&amp;K694&amp;") "&amp;A694)+COUNTIF(潜行者卡组!A:C,"# 2x ("&amp;K694&amp;") "&amp;A694)+COUNTIF(萨满祭司卡组!A:C,"# 2x ("&amp;K694&amp;") "&amp;A694)+COUNTIF(术士卡组!A:C,"# 2x ("&amp;K694&amp;") "&amp;A694)+COUNTIF(战士卡组!A:C,"# 2x ("&amp;K694&amp;") "&amp;A694)=0,COUNTIF(单卡排行!A:J,A694)=0),IF(AND(COUNTIF(德鲁伊卡组!A:C,"# 1x ("&amp;K694&amp;") "&amp;A694)+COUNTIF(猎人卡组!A:C,"# 1x ("&amp;K694&amp;") "&amp;A694)+COUNTIF(法师卡组!A:C,"# 1x ("&amp;K694&amp;") "&amp;A694)+COUNTIF(圣骑士卡组!A:C,"# 1x ("&amp;K694&amp;") "&amp;A694)+COUNTIF(牧师卡组!A:C,"# 1x ("&amp;K694&amp;") "&amp;A694)+COUNTIF(潜行者卡组!A:C,"# 1x ("&amp;K694&amp;") "&amp;A694)+COUNTIF(萨满祭司卡组!A:C,"# 1x ("&amp;K694&amp;") "&amp;A694)+COUNTIF(术士卡组!A:C,"# 1x ("&amp;K694&amp;") "&amp;A694)+COUNTIF(战士卡组!A:C,"# 1x ("&amp;K694&amp;") "&amp;A694)=0,COUNTIF(单卡排行!A:J,A694&amp;"★")=0),"",1),2)</f>
        <v/>
      </c>
      <c r="E694" s="53" t="str">
        <f>IF(收藏进度!E694="","",收藏进度!E694)</f>
        <v>冠军的试炼</v>
      </c>
      <c r="F694" s="53" t="str">
        <f>IF(收藏进度!F694="","",收藏进度!F694)</f>
        <v/>
      </c>
      <c r="G694" s="53" t="str">
        <f>IF(收藏进度!G694="","",收藏进度!G694)</f>
        <v>中立</v>
      </c>
      <c r="H694" s="53" t="str">
        <f>IF(收藏进度!H694="","",收藏进度!H694)</f>
        <v>普通</v>
      </c>
      <c r="I694" s="53" t="str">
        <f>IF(收藏进度!I694="","",收藏进度!I694)</f>
        <v>随从</v>
      </c>
      <c r="J694" s="53" t="str">
        <f>IF(收藏进度!J694="","",收藏进度!J694)</f>
        <v>野兽</v>
      </c>
      <c r="K694" s="53">
        <f>IF(收藏进度!K694="","",收藏进度!K694)</f>
        <v>7</v>
      </c>
      <c r="L694" s="53">
        <f>IF(收藏进度!L694="","",收藏进度!L694)</f>
        <v>5</v>
      </c>
      <c r="M694" s="53">
        <f>IF(收藏进度!M694="","",收藏进度!M694)</f>
        <v>9</v>
      </c>
      <c r="N694" s="54" t="str">
        <f>IF(收藏进度!N694="","",收藏进度!N694)</f>
        <v/>
      </c>
    </row>
    <row r="695" spans="1:14" x14ac:dyDescent="0.15">
      <c r="A695" s="52" t="str">
        <f>IF(收藏进度!A695="","",收藏进度!A695)</f>
        <v>冰喉</v>
      </c>
      <c r="B695" s="52">
        <f>IF(收藏进度!B695="","",收藏进度!B695)</f>
        <v>0</v>
      </c>
      <c r="C695" s="52" t="str">
        <f t="shared" si="10"/>
        <v/>
      </c>
      <c r="D695" s="52" t="str">
        <f>IF(AND(COUNTIF(德鲁伊卡组!A:C,"# 2x ("&amp;K695&amp;") "&amp;A695)+COUNTIF(猎人卡组!A:C,"# 2x ("&amp;K695&amp;") "&amp;A695)+COUNTIF(法师卡组!A:C,"# 2x ("&amp;K695&amp;") "&amp;A695)+COUNTIF(圣骑士卡组!A:C,"# 2x ("&amp;K695&amp;") "&amp;A695)+COUNTIF(牧师卡组!A:C,"# 2x ("&amp;K695&amp;") "&amp;A695)+COUNTIF(潜行者卡组!A:C,"# 2x ("&amp;K695&amp;") "&amp;A695)+COUNTIF(萨满祭司卡组!A:C,"# 2x ("&amp;K695&amp;") "&amp;A695)+COUNTIF(术士卡组!A:C,"# 2x ("&amp;K695&amp;") "&amp;A695)+COUNTIF(战士卡组!A:C,"# 2x ("&amp;K695&amp;") "&amp;A695)=0,COUNTIF(单卡排行!A:J,A695)=0),IF(AND(COUNTIF(德鲁伊卡组!A:C,"# 1x ("&amp;K695&amp;") "&amp;A695)+COUNTIF(猎人卡组!A:C,"# 1x ("&amp;K695&amp;") "&amp;A695)+COUNTIF(法师卡组!A:C,"# 1x ("&amp;K695&amp;") "&amp;A695)+COUNTIF(圣骑士卡组!A:C,"# 1x ("&amp;K695&amp;") "&amp;A695)+COUNTIF(牧师卡组!A:C,"# 1x ("&amp;K695&amp;") "&amp;A695)+COUNTIF(潜行者卡组!A:C,"# 1x ("&amp;K695&amp;") "&amp;A695)+COUNTIF(萨满祭司卡组!A:C,"# 1x ("&amp;K695&amp;") "&amp;A695)+COUNTIF(术士卡组!A:C,"# 1x ("&amp;K695&amp;") "&amp;A695)+COUNTIF(战士卡组!A:C,"# 1x ("&amp;K695&amp;") "&amp;A695)=0,COUNTIF(单卡排行!A:J,A695&amp;"★")=0),"",1),2)</f>
        <v/>
      </c>
      <c r="E695" s="53" t="str">
        <f>IF(收藏进度!E695="","",收藏进度!E695)</f>
        <v>冠军的试炼</v>
      </c>
      <c r="F695" s="53" t="str">
        <f>IF(收藏进度!F695="","",收藏进度!F695)</f>
        <v/>
      </c>
      <c r="G695" s="53" t="str">
        <f>IF(收藏进度!G695="","",收藏进度!G695)</f>
        <v>中立</v>
      </c>
      <c r="H695" s="53" t="str">
        <f>IF(收藏进度!H695="","",收藏进度!H695)</f>
        <v>传说</v>
      </c>
      <c r="I695" s="53" t="str">
        <f>IF(收藏进度!I695="","",收藏进度!I695)</f>
        <v>随从</v>
      </c>
      <c r="J695" s="53" t="str">
        <f>IF(收藏进度!J695="","",收藏进度!J695)</f>
        <v>龙</v>
      </c>
      <c r="K695" s="53">
        <f>IF(收藏进度!K695="","",收藏进度!K695)</f>
        <v>7</v>
      </c>
      <c r="L695" s="53">
        <f>IF(收藏进度!L695="","",收藏进度!L695)</f>
        <v>6</v>
      </c>
      <c r="M695" s="53">
        <f>IF(收藏进度!M695="","",收藏进度!M695)</f>
        <v>6</v>
      </c>
      <c r="N695" s="54" t="str">
        <f>IF(收藏进度!N695="","",收藏进度!N695)</f>
        <v>嘲讽，亡语：
如果你的手牌中有龙牌，则对所有随从造成3点伤害。</v>
      </c>
    </row>
    <row r="696" spans="1:14" x14ac:dyDescent="0.15">
      <c r="A696" s="52" t="str">
        <f>IF(收藏进度!A696="","",收藏进度!A696)</f>
        <v>天空上尉库拉格</v>
      </c>
      <c r="B696" s="52">
        <f>IF(收藏进度!B696="","",收藏进度!B696)</f>
        <v>0</v>
      </c>
      <c r="C696" s="52" t="str">
        <f t="shared" si="10"/>
        <v/>
      </c>
      <c r="D696" s="52" t="str">
        <f>IF(AND(COUNTIF(德鲁伊卡组!A:C,"# 2x ("&amp;K696&amp;") "&amp;A696)+COUNTIF(猎人卡组!A:C,"# 2x ("&amp;K696&amp;") "&amp;A696)+COUNTIF(法师卡组!A:C,"# 2x ("&amp;K696&amp;") "&amp;A696)+COUNTIF(圣骑士卡组!A:C,"# 2x ("&amp;K696&amp;") "&amp;A696)+COUNTIF(牧师卡组!A:C,"# 2x ("&amp;K696&amp;") "&amp;A696)+COUNTIF(潜行者卡组!A:C,"# 2x ("&amp;K696&amp;") "&amp;A696)+COUNTIF(萨满祭司卡组!A:C,"# 2x ("&amp;K696&amp;") "&amp;A696)+COUNTIF(术士卡组!A:C,"# 2x ("&amp;K696&amp;") "&amp;A696)+COUNTIF(战士卡组!A:C,"# 2x ("&amp;K696&amp;") "&amp;A696)=0,COUNTIF(单卡排行!A:J,A696)=0),IF(AND(COUNTIF(德鲁伊卡组!A:C,"# 1x ("&amp;K696&amp;") "&amp;A696)+COUNTIF(猎人卡组!A:C,"# 1x ("&amp;K696&amp;") "&amp;A696)+COUNTIF(法师卡组!A:C,"# 1x ("&amp;K696&amp;") "&amp;A696)+COUNTIF(圣骑士卡组!A:C,"# 1x ("&amp;K696&amp;") "&amp;A696)+COUNTIF(牧师卡组!A:C,"# 1x ("&amp;K696&amp;") "&amp;A696)+COUNTIF(潜行者卡组!A:C,"# 1x ("&amp;K696&amp;") "&amp;A696)+COUNTIF(萨满祭司卡组!A:C,"# 1x ("&amp;K696&amp;") "&amp;A696)+COUNTIF(术士卡组!A:C,"# 1x ("&amp;K696&amp;") "&amp;A696)+COUNTIF(战士卡组!A:C,"# 1x ("&amp;K696&amp;") "&amp;A696)=0,COUNTIF(单卡排行!A:J,A696&amp;"★")=0),"",1),2)</f>
        <v/>
      </c>
      <c r="E696" s="53" t="str">
        <f>IF(收藏进度!E696="","",收藏进度!E696)</f>
        <v>冠军的试炼</v>
      </c>
      <c r="F696" s="53" t="str">
        <f>IF(收藏进度!F696="","",收藏进度!F696)</f>
        <v/>
      </c>
      <c r="G696" s="53" t="str">
        <f>IF(收藏进度!G696="","",收藏进度!G696)</f>
        <v>中立</v>
      </c>
      <c r="H696" s="53" t="str">
        <f>IF(收藏进度!H696="","",收藏进度!H696)</f>
        <v>传说</v>
      </c>
      <c r="I696" s="53" t="str">
        <f>IF(收藏进度!I696="","",收藏进度!I696)</f>
        <v>随从</v>
      </c>
      <c r="J696" s="53" t="str">
        <f>IF(收藏进度!J696="","",收藏进度!J696)</f>
        <v>海盗</v>
      </c>
      <c r="K696" s="53">
        <f>IF(收藏进度!K696="","",收藏进度!K696)</f>
        <v>7</v>
      </c>
      <c r="L696" s="53">
        <f>IF(收藏进度!L696="","",收藏进度!L696)</f>
        <v>4</v>
      </c>
      <c r="M696" s="53">
        <f>IF(收藏进度!M696="","",收藏进度!M696)</f>
        <v>6</v>
      </c>
      <c r="N696" s="54" t="str">
        <f>IF(收藏进度!N696="","",收藏进度!N696)</f>
        <v>冲冲冲冲锋
每有一个友方海盗，该牌的法力值消耗便减少（1）点。</v>
      </c>
    </row>
    <row r="697" spans="1:14" x14ac:dyDescent="0.15">
      <c r="A697" s="52" t="str">
        <f>IF(收藏进度!A697="","",收藏进度!A697)</f>
        <v>北海海怪</v>
      </c>
      <c r="B697" s="52">
        <f>IF(收藏进度!B697="","",收藏进度!B697)</f>
        <v>2</v>
      </c>
      <c r="C697" s="52" t="str">
        <f t="shared" si="10"/>
        <v/>
      </c>
      <c r="D697" s="52" t="str">
        <f>IF(AND(COUNTIF(德鲁伊卡组!A:C,"# 2x ("&amp;K697&amp;") "&amp;A697)+COUNTIF(猎人卡组!A:C,"# 2x ("&amp;K697&amp;") "&amp;A697)+COUNTIF(法师卡组!A:C,"# 2x ("&amp;K697&amp;") "&amp;A697)+COUNTIF(圣骑士卡组!A:C,"# 2x ("&amp;K697&amp;") "&amp;A697)+COUNTIF(牧师卡组!A:C,"# 2x ("&amp;K697&amp;") "&amp;A697)+COUNTIF(潜行者卡组!A:C,"# 2x ("&amp;K697&amp;") "&amp;A697)+COUNTIF(萨满祭司卡组!A:C,"# 2x ("&amp;K697&amp;") "&amp;A697)+COUNTIF(术士卡组!A:C,"# 2x ("&amp;K697&amp;") "&amp;A697)+COUNTIF(战士卡组!A:C,"# 2x ("&amp;K697&amp;") "&amp;A697)=0,COUNTIF(单卡排行!A:J,A697)=0),IF(AND(COUNTIF(德鲁伊卡组!A:C,"# 1x ("&amp;K697&amp;") "&amp;A697)+COUNTIF(猎人卡组!A:C,"# 1x ("&amp;K697&amp;") "&amp;A697)+COUNTIF(法师卡组!A:C,"# 1x ("&amp;K697&amp;") "&amp;A697)+COUNTIF(圣骑士卡组!A:C,"# 1x ("&amp;K697&amp;") "&amp;A697)+COUNTIF(牧师卡组!A:C,"# 1x ("&amp;K697&amp;") "&amp;A697)+COUNTIF(潜行者卡组!A:C,"# 1x ("&amp;K697&amp;") "&amp;A697)+COUNTIF(萨满祭司卡组!A:C,"# 1x ("&amp;K697&amp;") "&amp;A697)+COUNTIF(术士卡组!A:C,"# 1x ("&amp;K697&amp;") "&amp;A697)+COUNTIF(战士卡组!A:C,"# 1x ("&amp;K697&amp;") "&amp;A697)=0,COUNTIF(单卡排行!A:J,A697&amp;"★")=0),"",1),2)</f>
        <v/>
      </c>
      <c r="E697" s="53" t="str">
        <f>IF(收藏进度!E697="","",收藏进度!E697)</f>
        <v>冠军的试炼</v>
      </c>
      <c r="F697" s="53" t="str">
        <f>IF(收藏进度!F697="","",收藏进度!F697)</f>
        <v/>
      </c>
      <c r="G697" s="53" t="str">
        <f>IF(收藏进度!G697="","",收藏进度!G697)</f>
        <v>中立</v>
      </c>
      <c r="H697" s="53" t="str">
        <f>IF(收藏进度!H697="","",收藏进度!H697)</f>
        <v>普通</v>
      </c>
      <c r="I697" s="53" t="str">
        <f>IF(收藏进度!I697="","",收藏进度!I697)</f>
        <v>随从</v>
      </c>
      <c r="J697" s="53" t="str">
        <f>IF(收藏进度!J697="","",收藏进度!J697)</f>
        <v>野兽</v>
      </c>
      <c r="K697" s="53">
        <f>IF(收藏进度!K697="","",收藏进度!K697)</f>
        <v>9</v>
      </c>
      <c r="L697" s="53">
        <f>IF(收藏进度!L697="","",收藏进度!L697)</f>
        <v>9</v>
      </c>
      <c r="M697" s="53">
        <f>IF(收藏进度!M697="","",收藏进度!M697)</f>
        <v>7</v>
      </c>
      <c r="N697" s="54" t="str">
        <f>IF(收藏进度!N697="","",收藏进度!N697)</f>
        <v>战吼：造成4点伤害。</v>
      </c>
    </row>
    <row r="698" spans="1:14" x14ac:dyDescent="0.15">
      <c r="A698" s="52" t="str">
        <f>IF(收藏进度!A698="","",收藏进度!A698)</f>
        <v>冰吼</v>
      </c>
      <c r="B698" s="52">
        <f>IF(收藏进度!B698="","",收藏进度!B698)</f>
        <v>0</v>
      </c>
      <c r="C698" s="52" t="str">
        <f t="shared" si="10"/>
        <v/>
      </c>
      <c r="D698" s="52" t="str">
        <f>IF(AND(COUNTIF(德鲁伊卡组!A:C,"# 2x ("&amp;K698&amp;") "&amp;A698)+COUNTIF(猎人卡组!A:C,"# 2x ("&amp;K698&amp;") "&amp;A698)+COUNTIF(法师卡组!A:C,"# 2x ("&amp;K698&amp;") "&amp;A698)+COUNTIF(圣骑士卡组!A:C,"# 2x ("&amp;K698&amp;") "&amp;A698)+COUNTIF(牧师卡组!A:C,"# 2x ("&amp;K698&amp;") "&amp;A698)+COUNTIF(潜行者卡组!A:C,"# 2x ("&amp;K698&amp;") "&amp;A698)+COUNTIF(萨满祭司卡组!A:C,"# 2x ("&amp;K698&amp;") "&amp;A698)+COUNTIF(术士卡组!A:C,"# 2x ("&amp;K698&amp;") "&amp;A698)+COUNTIF(战士卡组!A:C,"# 2x ("&amp;K698&amp;") "&amp;A698)=0,COUNTIF(单卡排行!A:J,A698)=0),IF(AND(COUNTIF(德鲁伊卡组!A:C,"# 1x ("&amp;K698&amp;") "&amp;A698)+COUNTIF(猎人卡组!A:C,"# 1x ("&amp;K698&amp;") "&amp;A698)+COUNTIF(法师卡组!A:C,"# 1x ("&amp;K698&amp;") "&amp;A698)+COUNTIF(圣骑士卡组!A:C,"# 1x ("&amp;K698&amp;") "&amp;A698)+COUNTIF(牧师卡组!A:C,"# 1x ("&amp;K698&amp;") "&amp;A698)+COUNTIF(潜行者卡组!A:C,"# 1x ("&amp;K698&amp;") "&amp;A698)+COUNTIF(萨满祭司卡组!A:C,"# 1x ("&amp;K698&amp;") "&amp;A698)+COUNTIF(术士卡组!A:C,"# 1x ("&amp;K698&amp;") "&amp;A698)+COUNTIF(战士卡组!A:C,"# 1x ("&amp;K698&amp;") "&amp;A698)=0,COUNTIF(单卡排行!A:J,A698&amp;"★")=0),"",1),2)</f>
        <v/>
      </c>
      <c r="E698" s="53" t="str">
        <f>IF(收藏进度!E698="","",收藏进度!E698)</f>
        <v>冠军的试炼</v>
      </c>
      <c r="F698" s="53" t="str">
        <f>IF(收藏进度!F698="","",收藏进度!F698)</f>
        <v/>
      </c>
      <c r="G698" s="53" t="str">
        <f>IF(收藏进度!G698="","",收藏进度!G698)</f>
        <v>中立</v>
      </c>
      <c r="H698" s="53" t="str">
        <f>IF(收藏进度!H698="","",收藏进度!H698)</f>
        <v>传说</v>
      </c>
      <c r="I698" s="53" t="str">
        <f>IF(收藏进度!I698="","",收藏进度!I698)</f>
        <v>随从</v>
      </c>
      <c r="J698" s="53" t="str">
        <f>IF(收藏进度!J698="","",收藏进度!J698)</f>
        <v/>
      </c>
      <c r="K698" s="53">
        <f>IF(收藏进度!K698="","",收藏进度!K698)</f>
        <v>9</v>
      </c>
      <c r="L698" s="53">
        <f>IF(收藏进度!L698="","",收藏进度!L698)</f>
        <v>10</v>
      </c>
      <c r="M698" s="53">
        <f>IF(收藏进度!M698="","",收藏进度!M698)</f>
        <v>10</v>
      </c>
      <c r="N698" s="54" t="str">
        <f>IF(收藏进度!N698="","",收藏进度!N698)</f>
        <v>冲锋
无法攻击英雄。</v>
      </c>
    </row>
    <row r="699" spans="1:14" x14ac:dyDescent="0.15">
      <c r="A699" s="52" t="str">
        <f>IF(收藏进度!A699="","",收藏进度!A699)</f>
        <v>冰霜巨人</v>
      </c>
      <c r="B699" s="52">
        <f>IF(收藏进度!B699="","",收藏进度!B699)</f>
        <v>1</v>
      </c>
      <c r="C699" s="52" t="str">
        <f t="shared" si="10"/>
        <v/>
      </c>
      <c r="D699" s="52" t="str">
        <f>IF(AND(COUNTIF(德鲁伊卡组!A:C,"# 2x ("&amp;K699&amp;") "&amp;A699)+COUNTIF(猎人卡组!A:C,"# 2x ("&amp;K699&amp;") "&amp;A699)+COUNTIF(法师卡组!A:C,"# 2x ("&amp;K699&amp;") "&amp;A699)+COUNTIF(圣骑士卡组!A:C,"# 2x ("&amp;K699&amp;") "&amp;A699)+COUNTIF(牧师卡组!A:C,"# 2x ("&amp;K699&amp;") "&amp;A699)+COUNTIF(潜行者卡组!A:C,"# 2x ("&amp;K699&amp;") "&amp;A699)+COUNTIF(萨满祭司卡组!A:C,"# 2x ("&amp;K699&amp;") "&amp;A699)+COUNTIF(术士卡组!A:C,"# 2x ("&amp;K699&amp;") "&amp;A699)+COUNTIF(战士卡组!A:C,"# 2x ("&amp;K699&amp;") "&amp;A699)=0,COUNTIF(单卡排行!A:J,A699)=0),IF(AND(COUNTIF(德鲁伊卡组!A:C,"# 1x ("&amp;K699&amp;") "&amp;A699)+COUNTIF(猎人卡组!A:C,"# 1x ("&amp;K699&amp;") "&amp;A699)+COUNTIF(法师卡组!A:C,"# 1x ("&amp;K699&amp;") "&amp;A699)+COUNTIF(圣骑士卡组!A:C,"# 1x ("&amp;K699&amp;") "&amp;A699)+COUNTIF(牧师卡组!A:C,"# 1x ("&amp;K699&amp;") "&amp;A699)+COUNTIF(潜行者卡组!A:C,"# 1x ("&amp;K699&amp;") "&amp;A699)+COUNTIF(萨满祭司卡组!A:C,"# 1x ("&amp;K699&amp;") "&amp;A699)+COUNTIF(术士卡组!A:C,"# 1x ("&amp;K699&amp;") "&amp;A699)+COUNTIF(战士卡组!A:C,"# 1x ("&amp;K699&amp;") "&amp;A699)=0,COUNTIF(单卡排行!A:J,A699&amp;"★")=0),"",1),2)</f>
        <v/>
      </c>
      <c r="E699" s="53" t="str">
        <f>IF(收藏进度!E699="","",收藏进度!E699)</f>
        <v>冠军的试炼</v>
      </c>
      <c r="F699" s="53" t="str">
        <f>IF(收藏进度!F699="","",收藏进度!F699)</f>
        <v/>
      </c>
      <c r="G699" s="53" t="str">
        <f>IF(收藏进度!G699="","",收藏进度!G699)</f>
        <v>中立</v>
      </c>
      <c r="H699" s="53" t="str">
        <f>IF(收藏进度!H699="","",收藏进度!H699)</f>
        <v>史诗</v>
      </c>
      <c r="I699" s="53" t="str">
        <f>IF(收藏进度!I699="","",收藏进度!I699)</f>
        <v>随从</v>
      </c>
      <c r="J699" s="53" t="str">
        <f>IF(收藏进度!J699="","",收藏进度!J699)</f>
        <v/>
      </c>
      <c r="K699" s="53">
        <f>IF(收藏进度!K699="","",收藏进度!K699)</f>
        <v>10</v>
      </c>
      <c r="L699" s="53">
        <f>IF(收藏进度!L699="","",收藏进度!L699)</f>
        <v>8</v>
      </c>
      <c r="M699" s="53">
        <f>IF(收藏进度!M699="","",收藏进度!M699)</f>
        <v>8</v>
      </c>
      <c r="N699" s="54" t="str">
        <f>IF(收藏进度!N699="","",收藏进度!N699)</f>
        <v>本局对战中，每当你使用一次英雄技能，该牌的法力值消耗便减少（1）点。</v>
      </c>
    </row>
    <row r="700" spans="1:14" x14ac:dyDescent="0.15">
      <c r="A700" s="52" t="str">
        <f>IF(收藏进度!A700="","",收藏进度!A700)</f>
        <v>乌鸦神像</v>
      </c>
      <c r="B700" s="52">
        <f>IF(收藏进度!B700="","",收藏进度!B700)</f>
        <v>2</v>
      </c>
      <c r="C700" s="52" t="str">
        <f t="shared" si="10"/>
        <v/>
      </c>
      <c r="D700" s="52" t="str">
        <f>IF(AND(COUNTIF(德鲁伊卡组!A:C,"# 2x ("&amp;K700&amp;") "&amp;A700)+COUNTIF(猎人卡组!A:C,"# 2x ("&amp;K700&amp;") "&amp;A700)+COUNTIF(法师卡组!A:C,"# 2x ("&amp;K700&amp;") "&amp;A700)+COUNTIF(圣骑士卡组!A:C,"# 2x ("&amp;K700&amp;") "&amp;A700)+COUNTIF(牧师卡组!A:C,"# 2x ("&amp;K700&amp;") "&amp;A700)+COUNTIF(潜行者卡组!A:C,"# 2x ("&amp;K700&amp;") "&amp;A700)+COUNTIF(萨满祭司卡组!A:C,"# 2x ("&amp;K700&amp;") "&amp;A700)+COUNTIF(术士卡组!A:C,"# 2x ("&amp;K700&amp;") "&amp;A700)+COUNTIF(战士卡组!A:C,"# 2x ("&amp;K700&amp;") "&amp;A700)=0,COUNTIF(单卡排行!A:J,A700)=0),IF(AND(COUNTIF(德鲁伊卡组!A:C,"# 1x ("&amp;K700&amp;") "&amp;A700)+COUNTIF(猎人卡组!A:C,"# 1x ("&amp;K700&amp;") "&amp;A700)+COUNTIF(法师卡组!A:C,"# 1x ("&amp;K700&amp;") "&amp;A700)+COUNTIF(圣骑士卡组!A:C,"# 1x ("&amp;K700&amp;") "&amp;A700)+COUNTIF(牧师卡组!A:C,"# 1x ("&amp;K700&amp;") "&amp;A700)+COUNTIF(潜行者卡组!A:C,"# 1x ("&amp;K700&amp;") "&amp;A700)+COUNTIF(萨满祭司卡组!A:C,"# 1x ("&amp;K700&amp;") "&amp;A700)+COUNTIF(术士卡组!A:C,"# 1x ("&amp;K700&amp;") "&amp;A700)+COUNTIF(战士卡组!A:C,"# 1x ("&amp;K700&amp;") "&amp;A700)=0,COUNTIF(单卡排行!A:J,A700&amp;"★")=0),"",1),2)</f>
        <v/>
      </c>
      <c r="E700" s="53" t="str">
        <f>IF(收藏进度!E700="","",收藏进度!E700)</f>
        <v>探险家协会</v>
      </c>
      <c r="F700" s="53" t="str">
        <f>IF(收藏进度!F700="","",收藏进度!F700)</f>
        <v/>
      </c>
      <c r="G700" s="53" t="str">
        <f>IF(收藏进度!G700="","",收藏进度!G700)</f>
        <v>德鲁伊</v>
      </c>
      <c r="H700" s="53" t="str">
        <f>IF(收藏进度!H700="","",收藏进度!H700)</f>
        <v>普通</v>
      </c>
      <c r="I700" s="53" t="str">
        <f>IF(收藏进度!I700="","",收藏进度!I700)</f>
        <v>法术</v>
      </c>
      <c r="J700" s="53" t="str">
        <f>IF(收藏进度!J700="","",收藏进度!J700)</f>
        <v/>
      </c>
      <c r="K700" s="53">
        <f>IF(收藏进度!K700="","",收藏进度!K700)</f>
        <v>1</v>
      </c>
      <c r="L700" s="53">
        <f>IF(收藏进度!L700="","",收藏进度!L700)</f>
        <v>0</v>
      </c>
      <c r="M700" s="53">
        <f>IF(收藏进度!M700="","",收藏进度!M700)</f>
        <v>0</v>
      </c>
      <c r="N700" s="54" t="str">
        <f>IF(收藏进度!N700="","",收藏进度!N700)</f>
        <v>抉择：
发现一张随从牌；或者发现一张法术牌。</v>
      </c>
    </row>
    <row r="701" spans="1:14" x14ac:dyDescent="0.15">
      <c r="A701" s="52" t="str">
        <f>IF(收藏进度!A701="","",收藏进度!A701)</f>
        <v>骑乘迅猛龙</v>
      </c>
      <c r="B701" s="52">
        <f>IF(收藏进度!B701="","",收藏进度!B701)</f>
        <v>2</v>
      </c>
      <c r="C701" s="52" t="str">
        <f t="shared" si="10"/>
        <v/>
      </c>
      <c r="D701" s="52" t="str">
        <f>IF(AND(COUNTIF(德鲁伊卡组!A:C,"# 2x ("&amp;K701&amp;") "&amp;A701)+COUNTIF(猎人卡组!A:C,"# 2x ("&amp;K701&amp;") "&amp;A701)+COUNTIF(法师卡组!A:C,"# 2x ("&amp;K701&amp;") "&amp;A701)+COUNTIF(圣骑士卡组!A:C,"# 2x ("&amp;K701&amp;") "&amp;A701)+COUNTIF(牧师卡组!A:C,"# 2x ("&amp;K701&amp;") "&amp;A701)+COUNTIF(潜行者卡组!A:C,"# 2x ("&amp;K701&amp;") "&amp;A701)+COUNTIF(萨满祭司卡组!A:C,"# 2x ("&amp;K701&amp;") "&amp;A701)+COUNTIF(术士卡组!A:C,"# 2x ("&amp;K701&amp;") "&amp;A701)+COUNTIF(战士卡组!A:C,"# 2x ("&amp;K701&amp;") "&amp;A701)=0,COUNTIF(单卡排行!A:J,A701)=0),IF(AND(COUNTIF(德鲁伊卡组!A:C,"# 1x ("&amp;K701&amp;") "&amp;A701)+COUNTIF(猎人卡组!A:C,"# 1x ("&amp;K701&amp;") "&amp;A701)+COUNTIF(法师卡组!A:C,"# 1x ("&amp;K701&amp;") "&amp;A701)+COUNTIF(圣骑士卡组!A:C,"# 1x ("&amp;K701&amp;") "&amp;A701)+COUNTIF(牧师卡组!A:C,"# 1x ("&amp;K701&amp;") "&amp;A701)+COUNTIF(潜行者卡组!A:C,"# 1x ("&amp;K701&amp;") "&amp;A701)+COUNTIF(萨满祭司卡组!A:C,"# 1x ("&amp;K701&amp;") "&amp;A701)+COUNTIF(术士卡组!A:C,"# 1x ("&amp;K701&amp;") "&amp;A701)+COUNTIF(战士卡组!A:C,"# 1x ("&amp;K701&amp;") "&amp;A701)=0,COUNTIF(单卡排行!A:J,A701&amp;"★")=0),"",1),2)</f>
        <v/>
      </c>
      <c r="E701" s="53" t="str">
        <f>IF(收藏进度!E701="","",收藏进度!E701)</f>
        <v>探险家协会</v>
      </c>
      <c r="F701" s="53" t="str">
        <f>IF(收藏进度!F701="","",收藏进度!F701)</f>
        <v/>
      </c>
      <c r="G701" s="53" t="str">
        <f>IF(收藏进度!G701="","",收藏进度!G701)</f>
        <v>德鲁伊</v>
      </c>
      <c r="H701" s="53" t="str">
        <f>IF(收藏进度!H701="","",收藏进度!H701)</f>
        <v>普通</v>
      </c>
      <c r="I701" s="53" t="str">
        <f>IF(收藏进度!I701="","",收藏进度!I701)</f>
        <v>随从</v>
      </c>
      <c r="J701" s="53" t="str">
        <f>IF(收藏进度!J701="","",收藏进度!J701)</f>
        <v>野兽</v>
      </c>
      <c r="K701" s="53">
        <f>IF(收藏进度!K701="","",收藏进度!K701)</f>
        <v>3</v>
      </c>
      <c r="L701" s="53">
        <f>IF(收藏进度!L701="","",收藏进度!L701)</f>
        <v>3</v>
      </c>
      <c r="M701" s="53">
        <f>IF(收藏进度!M701="","",收藏进度!M701)</f>
        <v>2</v>
      </c>
      <c r="N701" s="54" t="str">
        <f>IF(收藏进度!N701="","",收藏进度!N701)</f>
        <v>亡语：随机召唤一个法力值消耗为（1）点的随从。</v>
      </c>
    </row>
    <row r="702" spans="1:14" x14ac:dyDescent="0.15">
      <c r="A702" s="52" t="str">
        <f>IF(收藏进度!A702="","",收藏进度!A702)</f>
        <v>丛林枭兽</v>
      </c>
      <c r="B702" s="52">
        <f>IF(收藏进度!B702="","",收藏进度!B702)</f>
        <v>2</v>
      </c>
      <c r="C702" s="52" t="str">
        <f t="shared" si="10"/>
        <v/>
      </c>
      <c r="D702" s="52" t="str">
        <f>IF(AND(COUNTIF(德鲁伊卡组!A:C,"# 2x ("&amp;K702&amp;") "&amp;A702)+COUNTIF(猎人卡组!A:C,"# 2x ("&amp;K702&amp;") "&amp;A702)+COUNTIF(法师卡组!A:C,"# 2x ("&amp;K702&amp;") "&amp;A702)+COUNTIF(圣骑士卡组!A:C,"# 2x ("&amp;K702&amp;") "&amp;A702)+COUNTIF(牧师卡组!A:C,"# 2x ("&amp;K702&amp;") "&amp;A702)+COUNTIF(潜行者卡组!A:C,"# 2x ("&amp;K702&amp;") "&amp;A702)+COUNTIF(萨满祭司卡组!A:C,"# 2x ("&amp;K702&amp;") "&amp;A702)+COUNTIF(术士卡组!A:C,"# 2x ("&amp;K702&amp;") "&amp;A702)+COUNTIF(战士卡组!A:C,"# 2x ("&amp;K702&amp;") "&amp;A702)=0,COUNTIF(单卡排行!A:J,A702)=0),IF(AND(COUNTIF(德鲁伊卡组!A:C,"# 1x ("&amp;K702&amp;") "&amp;A702)+COUNTIF(猎人卡组!A:C,"# 1x ("&amp;K702&amp;") "&amp;A702)+COUNTIF(法师卡组!A:C,"# 1x ("&amp;K702&amp;") "&amp;A702)+COUNTIF(圣骑士卡组!A:C,"# 1x ("&amp;K702&amp;") "&amp;A702)+COUNTIF(牧师卡组!A:C,"# 1x ("&amp;K702&amp;") "&amp;A702)+COUNTIF(潜行者卡组!A:C,"# 1x ("&amp;K702&amp;") "&amp;A702)+COUNTIF(萨满祭司卡组!A:C,"# 1x ("&amp;K702&amp;") "&amp;A702)+COUNTIF(术士卡组!A:C,"# 1x ("&amp;K702&amp;") "&amp;A702)+COUNTIF(战士卡组!A:C,"# 1x ("&amp;K702&amp;") "&amp;A702)=0,COUNTIF(单卡排行!A:J,A702&amp;"★")=0),"",1),2)</f>
        <v/>
      </c>
      <c r="E702" s="53" t="str">
        <f>IF(收藏进度!E702="","",收藏进度!E702)</f>
        <v>探险家协会</v>
      </c>
      <c r="F702" s="53" t="str">
        <f>IF(收藏进度!F702="","",收藏进度!F702)</f>
        <v/>
      </c>
      <c r="G702" s="53" t="str">
        <f>IF(收藏进度!G702="","",收藏进度!G702)</f>
        <v>德鲁伊</v>
      </c>
      <c r="H702" s="53" t="str">
        <f>IF(收藏进度!H702="","",收藏进度!H702)</f>
        <v>稀有</v>
      </c>
      <c r="I702" s="53" t="str">
        <f>IF(收藏进度!I702="","",收藏进度!I702)</f>
        <v>随从</v>
      </c>
      <c r="J702" s="53" t="str">
        <f>IF(收藏进度!J702="","",收藏进度!J702)</f>
        <v/>
      </c>
      <c r="K702" s="53">
        <f>IF(收藏进度!K702="","",收藏进度!K702)</f>
        <v>4</v>
      </c>
      <c r="L702" s="53">
        <f>IF(收藏进度!L702="","",收藏进度!L702)</f>
        <v>4</v>
      </c>
      <c r="M702" s="53">
        <f>IF(收藏进度!M702="","",收藏进度!M702)</f>
        <v>4</v>
      </c>
      <c r="N702" s="54" t="str">
        <f>IF(收藏进度!N702="","",收藏进度!N702)</f>
        <v>每个玩家获得
法术伤害+2。</v>
      </c>
    </row>
    <row r="703" spans="1:14" x14ac:dyDescent="0.15">
      <c r="A703" s="52" t="str">
        <f>IF(收藏进度!A703="","",收藏进度!A703)</f>
        <v>毒镖陷阱</v>
      </c>
      <c r="B703" s="52">
        <f>IF(收藏进度!B703="","",收藏进度!B703)</f>
        <v>2</v>
      </c>
      <c r="C703" s="52" t="str">
        <f t="shared" si="10"/>
        <v/>
      </c>
      <c r="D703" s="52" t="str">
        <f>IF(AND(COUNTIF(德鲁伊卡组!A:C,"# 2x ("&amp;K703&amp;") "&amp;A703)+COUNTIF(猎人卡组!A:C,"# 2x ("&amp;K703&amp;") "&amp;A703)+COUNTIF(法师卡组!A:C,"# 2x ("&amp;K703&amp;") "&amp;A703)+COUNTIF(圣骑士卡组!A:C,"# 2x ("&amp;K703&amp;") "&amp;A703)+COUNTIF(牧师卡组!A:C,"# 2x ("&amp;K703&amp;") "&amp;A703)+COUNTIF(潜行者卡组!A:C,"# 2x ("&amp;K703&amp;") "&amp;A703)+COUNTIF(萨满祭司卡组!A:C,"# 2x ("&amp;K703&amp;") "&amp;A703)+COUNTIF(术士卡组!A:C,"# 2x ("&amp;K703&amp;") "&amp;A703)+COUNTIF(战士卡组!A:C,"# 2x ("&amp;K703&amp;") "&amp;A703)=0,COUNTIF(单卡排行!A:J,A703)=0),IF(AND(COUNTIF(德鲁伊卡组!A:C,"# 1x ("&amp;K703&amp;") "&amp;A703)+COUNTIF(猎人卡组!A:C,"# 1x ("&amp;K703&amp;") "&amp;A703)+COUNTIF(法师卡组!A:C,"# 1x ("&amp;K703&amp;") "&amp;A703)+COUNTIF(圣骑士卡组!A:C,"# 1x ("&amp;K703&amp;") "&amp;A703)+COUNTIF(牧师卡组!A:C,"# 1x ("&amp;K703&amp;") "&amp;A703)+COUNTIF(潜行者卡组!A:C,"# 1x ("&amp;K703&amp;") "&amp;A703)+COUNTIF(萨满祭司卡组!A:C,"# 1x ("&amp;K703&amp;") "&amp;A703)+COUNTIF(术士卡组!A:C,"# 1x ("&amp;K703&amp;") "&amp;A703)+COUNTIF(战士卡组!A:C,"# 1x ("&amp;K703&amp;") "&amp;A703)=0,COUNTIF(单卡排行!A:J,A703&amp;"★")=0),"",1),2)</f>
        <v/>
      </c>
      <c r="E703" s="53" t="str">
        <f>IF(收藏进度!E703="","",收藏进度!E703)</f>
        <v>探险家协会</v>
      </c>
      <c r="F703" s="53" t="str">
        <f>IF(收藏进度!F703="","",收藏进度!F703)</f>
        <v/>
      </c>
      <c r="G703" s="53" t="str">
        <f>IF(收藏进度!G703="","",收藏进度!G703)</f>
        <v>猎人</v>
      </c>
      <c r="H703" s="53" t="str">
        <f>IF(收藏进度!H703="","",收藏进度!H703)</f>
        <v>普通</v>
      </c>
      <c r="I703" s="53" t="str">
        <f>IF(收藏进度!I703="","",收藏进度!I703)</f>
        <v>法术</v>
      </c>
      <c r="J703" s="53" t="str">
        <f>IF(收藏进度!J703="","",收藏进度!J703)</f>
        <v/>
      </c>
      <c r="K703" s="53">
        <f>IF(收藏进度!K703="","",收藏进度!K703)</f>
        <v>2</v>
      </c>
      <c r="L703" s="53">
        <f>IF(收藏进度!L703="","",收藏进度!L703)</f>
        <v>0</v>
      </c>
      <c r="M703" s="53">
        <f>IF(收藏进度!M703="","",收藏进度!M703)</f>
        <v>0</v>
      </c>
      <c r="N703" s="54" t="str">
        <f>IF(收藏进度!N703="","",收藏进度!N703)</f>
        <v>奥秘：
在对方使用英雄技能后，对一个随机敌人造成5点伤害。</v>
      </c>
    </row>
    <row r="704" spans="1:14" x14ac:dyDescent="0.15">
      <c r="A704" s="52" t="str">
        <f>IF(收藏进度!A704="","",收藏进度!A704)</f>
        <v>探险帽</v>
      </c>
      <c r="B704" s="52">
        <f>IF(收藏进度!B704="","",收藏进度!B704)</f>
        <v>2</v>
      </c>
      <c r="C704" s="52" t="str">
        <f t="shared" si="10"/>
        <v/>
      </c>
      <c r="D704" s="52" t="str">
        <f>IF(AND(COUNTIF(德鲁伊卡组!A:C,"# 2x ("&amp;K704&amp;") "&amp;A704)+COUNTIF(猎人卡组!A:C,"# 2x ("&amp;K704&amp;") "&amp;A704)+COUNTIF(法师卡组!A:C,"# 2x ("&amp;K704&amp;") "&amp;A704)+COUNTIF(圣骑士卡组!A:C,"# 2x ("&amp;K704&amp;") "&amp;A704)+COUNTIF(牧师卡组!A:C,"# 2x ("&amp;K704&amp;") "&amp;A704)+COUNTIF(潜行者卡组!A:C,"# 2x ("&amp;K704&amp;") "&amp;A704)+COUNTIF(萨满祭司卡组!A:C,"# 2x ("&amp;K704&amp;") "&amp;A704)+COUNTIF(术士卡组!A:C,"# 2x ("&amp;K704&amp;") "&amp;A704)+COUNTIF(战士卡组!A:C,"# 2x ("&amp;K704&amp;") "&amp;A704)=0,COUNTIF(单卡排行!A:J,A704)=0),IF(AND(COUNTIF(德鲁伊卡组!A:C,"# 1x ("&amp;K704&amp;") "&amp;A704)+COUNTIF(猎人卡组!A:C,"# 1x ("&amp;K704&amp;") "&amp;A704)+COUNTIF(法师卡组!A:C,"# 1x ("&amp;K704&amp;") "&amp;A704)+COUNTIF(圣骑士卡组!A:C,"# 1x ("&amp;K704&amp;") "&amp;A704)+COUNTIF(牧师卡组!A:C,"# 1x ("&amp;K704&amp;") "&amp;A704)+COUNTIF(潜行者卡组!A:C,"# 1x ("&amp;K704&amp;") "&amp;A704)+COUNTIF(萨满祭司卡组!A:C,"# 1x ("&amp;K704&amp;") "&amp;A704)+COUNTIF(术士卡组!A:C,"# 1x ("&amp;K704&amp;") "&amp;A704)+COUNTIF(战士卡组!A:C,"# 1x ("&amp;K704&amp;") "&amp;A704)=0,COUNTIF(单卡排行!A:J,A704&amp;"★")=0),"",1),2)</f>
        <v/>
      </c>
      <c r="E704" s="53" t="str">
        <f>IF(收藏进度!E704="","",收藏进度!E704)</f>
        <v>探险家协会</v>
      </c>
      <c r="F704" s="53" t="str">
        <f>IF(收藏进度!F704="","",收藏进度!F704)</f>
        <v/>
      </c>
      <c r="G704" s="53" t="str">
        <f>IF(收藏进度!G704="","",收藏进度!G704)</f>
        <v>猎人</v>
      </c>
      <c r="H704" s="53" t="str">
        <f>IF(收藏进度!H704="","",收藏进度!H704)</f>
        <v>稀有</v>
      </c>
      <c r="I704" s="53" t="str">
        <f>IF(收藏进度!I704="","",收藏进度!I704)</f>
        <v>法术</v>
      </c>
      <c r="J704" s="53" t="str">
        <f>IF(收藏进度!J704="","",收藏进度!J704)</f>
        <v/>
      </c>
      <c r="K704" s="53">
        <f>IF(收藏进度!K704="","",收藏进度!K704)</f>
        <v>2</v>
      </c>
      <c r="L704" s="53">
        <f>IF(收藏进度!L704="","",收藏进度!L704)</f>
        <v>0</v>
      </c>
      <c r="M704" s="53">
        <f>IF(收藏进度!M704="","",收藏进度!M704)</f>
        <v>0</v>
      </c>
      <c r="N704" s="54" t="str">
        <f>IF(收藏进度!N704="","",收藏进度!N704)</f>
        <v>使一个随从获得+1/+1，以及亡语：将一个探险帽置入你的手牌。</v>
      </c>
    </row>
    <row r="705" spans="1:14" x14ac:dyDescent="0.15">
      <c r="A705" s="52" t="str">
        <f>IF(收藏进度!A705="","",收藏进度!A705)</f>
        <v>大漠沙驼</v>
      </c>
      <c r="B705" s="52">
        <f>IF(收藏进度!B705="","",收藏进度!B705)</f>
        <v>2</v>
      </c>
      <c r="C705" s="52" t="str">
        <f t="shared" si="10"/>
        <v/>
      </c>
      <c r="D705" s="52" t="str">
        <f>IF(AND(COUNTIF(德鲁伊卡组!A:C,"# 2x ("&amp;K705&amp;") "&amp;A705)+COUNTIF(猎人卡组!A:C,"# 2x ("&amp;K705&amp;") "&amp;A705)+COUNTIF(法师卡组!A:C,"# 2x ("&amp;K705&amp;") "&amp;A705)+COUNTIF(圣骑士卡组!A:C,"# 2x ("&amp;K705&amp;") "&amp;A705)+COUNTIF(牧师卡组!A:C,"# 2x ("&amp;K705&amp;") "&amp;A705)+COUNTIF(潜行者卡组!A:C,"# 2x ("&amp;K705&amp;") "&amp;A705)+COUNTIF(萨满祭司卡组!A:C,"# 2x ("&amp;K705&amp;") "&amp;A705)+COUNTIF(术士卡组!A:C,"# 2x ("&amp;K705&amp;") "&amp;A705)+COUNTIF(战士卡组!A:C,"# 2x ("&amp;K705&amp;") "&amp;A705)=0,COUNTIF(单卡排行!A:J,A705)=0),IF(AND(COUNTIF(德鲁伊卡组!A:C,"# 1x ("&amp;K705&amp;") "&amp;A705)+COUNTIF(猎人卡组!A:C,"# 1x ("&amp;K705&amp;") "&amp;A705)+COUNTIF(法师卡组!A:C,"# 1x ("&amp;K705&amp;") "&amp;A705)+COUNTIF(圣骑士卡组!A:C,"# 1x ("&amp;K705&amp;") "&amp;A705)+COUNTIF(牧师卡组!A:C,"# 1x ("&amp;K705&amp;") "&amp;A705)+COUNTIF(潜行者卡组!A:C,"# 1x ("&amp;K705&amp;") "&amp;A705)+COUNTIF(萨满祭司卡组!A:C,"# 1x ("&amp;K705&amp;") "&amp;A705)+COUNTIF(术士卡组!A:C,"# 1x ("&amp;K705&amp;") "&amp;A705)+COUNTIF(战士卡组!A:C,"# 1x ("&amp;K705&amp;") "&amp;A705)=0,COUNTIF(单卡排行!A:J,A705&amp;"★")=0),"",1),2)</f>
        <v/>
      </c>
      <c r="E705" s="53" t="str">
        <f>IF(收藏进度!E705="","",收藏进度!E705)</f>
        <v>探险家协会</v>
      </c>
      <c r="F705" s="53" t="str">
        <f>IF(收藏进度!F705="","",收藏进度!F705)</f>
        <v/>
      </c>
      <c r="G705" s="53" t="str">
        <f>IF(收藏进度!G705="","",收藏进度!G705)</f>
        <v>猎人</v>
      </c>
      <c r="H705" s="53" t="str">
        <f>IF(收藏进度!H705="","",收藏进度!H705)</f>
        <v>普通</v>
      </c>
      <c r="I705" s="53" t="str">
        <f>IF(收藏进度!I705="","",收藏进度!I705)</f>
        <v>随从</v>
      </c>
      <c r="J705" s="53" t="str">
        <f>IF(收藏进度!J705="","",收藏进度!J705)</f>
        <v>野兽</v>
      </c>
      <c r="K705" s="53">
        <f>IF(收藏进度!K705="","",收藏进度!K705)</f>
        <v>3</v>
      </c>
      <c r="L705" s="53">
        <f>IF(收藏进度!L705="","",收藏进度!L705)</f>
        <v>2</v>
      </c>
      <c r="M705" s="53">
        <f>IF(收藏进度!M705="","",收藏进度!M705)</f>
        <v>4</v>
      </c>
      <c r="N705" s="54" t="str">
        <f>IF(收藏进度!N705="","",收藏进度!N705)</f>
        <v>战吼：从双方的牌库中各将一个法力值消耗为（1）点的随从置入战场。</v>
      </c>
    </row>
    <row r="706" spans="1:14" x14ac:dyDescent="0.15">
      <c r="A706" s="52" t="str">
        <f>IF(收藏进度!A706="","",收藏进度!A706)</f>
        <v>老旧的火把</v>
      </c>
      <c r="B706" s="52">
        <f>IF(收藏进度!B706="","",收藏进度!B706)</f>
        <v>2</v>
      </c>
      <c r="C706" s="52" t="str">
        <f t="shared" si="10"/>
        <v/>
      </c>
      <c r="D706" s="52">
        <f>IF(AND(COUNTIF(德鲁伊卡组!A:C,"# 2x ("&amp;K706&amp;") "&amp;A706)+COUNTIF(猎人卡组!A:C,"# 2x ("&amp;K706&amp;") "&amp;A706)+COUNTIF(法师卡组!A:C,"# 2x ("&amp;K706&amp;") "&amp;A706)+COUNTIF(圣骑士卡组!A:C,"# 2x ("&amp;K706&amp;") "&amp;A706)+COUNTIF(牧师卡组!A:C,"# 2x ("&amp;K706&amp;") "&amp;A706)+COUNTIF(潜行者卡组!A:C,"# 2x ("&amp;K706&amp;") "&amp;A706)+COUNTIF(萨满祭司卡组!A:C,"# 2x ("&amp;K706&amp;") "&amp;A706)+COUNTIF(术士卡组!A:C,"# 2x ("&amp;K706&amp;") "&amp;A706)+COUNTIF(战士卡组!A:C,"# 2x ("&amp;K706&amp;") "&amp;A706)=0,COUNTIF(单卡排行!A:J,A706)=0),IF(AND(COUNTIF(德鲁伊卡组!A:C,"# 1x ("&amp;K706&amp;") "&amp;A706)+COUNTIF(猎人卡组!A:C,"# 1x ("&amp;K706&amp;") "&amp;A706)+COUNTIF(法师卡组!A:C,"# 1x ("&amp;K706&amp;") "&amp;A706)+COUNTIF(圣骑士卡组!A:C,"# 1x ("&amp;K706&amp;") "&amp;A706)+COUNTIF(牧师卡组!A:C,"# 1x ("&amp;K706&amp;") "&amp;A706)+COUNTIF(潜行者卡组!A:C,"# 1x ("&amp;K706&amp;") "&amp;A706)+COUNTIF(萨满祭司卡组!A:C,"# 1x ("&amp;K706&amp;") "&amp;A706)+COUNTIF(术士卡组!A:C,"# 1x ("&amp;K706&amp;") "&amp;A706)+COUNTIF(战士卡组!A:C,"# 1x ("&amp;K706&amp;") "&amp;A706)=0,COUNTIF(单卡排行!A:J,A706&amp;"★")=0),"",1),2)</f>
        <v>2</v>
      </c>
      <c r="E706" s="53" t="str">
        <f>IF(收藏进度!E706="","",收藏进度!E706)</f>
        <v>探险家协会</v>
      </c>
      <c r="F706" s="53" t="str">
        <f>IF(收藏进度!F706="","",收藏进度!F706)</f>
        <v/>
      </c>
      <c r="G706" s="53" t="str">
        <f>IF(收藏进度!G706="","",收藏进度!G706)</f>
        <v>法师</v>
      </c>
      <c r="H706" s="53" t="str">
        <f>IF(收藏进度!H706="","",收藏进度!H706)</f>
        <v>普通</v>
      </c>
      <c r="I706" s="53" t="str">
        <f>IF(收藏进度!I706="","",收藏进度!I706)</f>
        <v>法术</v>
      </c>
      <c r="J706" s="53" t="str">
        <f>IF(收藏进度!J706="","",收藏进度!J706)</f>
        <v/>
      </c>
      <c r="K706" s="53">
        <f>IF(收藏进度!K706="","",收藏进度!K706)</f>
        <v>3</v>
      </c>
      <c r="L706" s="53">
        <f>IF(收藏进度!L706="","",收藏进度!L706)</f>
        <v>0</v>
      </c>
      <c r="M706" s="53">
        <f>IF(收藏进度!M706="","",收藏进度!M706)</f>
        <v>0</v>
      </c>
      <c r="N706" s="54" t="str">
        <f>IF(收藏进度!N706="","",收藏进度!N706)</f>
        <v>造成3点伤害。将一张可造成6点伤害的“炽烈的火把”洗入你的牌库。</v>
      </c>
    </row>
    <row r="707" spans="1:14" x14ac:dyDescent="0.15">
      <c r="A707" s="52" t="str">
        <f>IF(收藏进度!A707="","",收藏进度!A707)</f>
        <v>复活的铠甲</v>
      </c>
      <c r="B707" s="52">
        <f>IF(收藏进度!B707="","",收藏进度!B707)</f>
        <v>2</v>
      </c>
      <c r="C707" s="52" t="str">
        <f t="shared" ref="C707:C770" si="11">IF(D707="","",IF(D707&gt;B707,D707-B707,""))</f>
        <v/>
      </c>
      <c r="D707" s="52" t="str">
        <f>IF(AND(COUNTIF(德鲁伊卡组!A:C,"# 2x ("&amp;K707&amp;") "&amp;A707)+COUNTIF(猎人卡组!A:C,"# 2x ("&amp;K707&amp;") "&amp;A707)+COUNTIF(法师卡组!A:C,"# 2x ("&amp;K707&amp;") "&amp;A707)+COUNTIF(圣骑士卡组!A:C,"# 2x ("&amp;K707&amp;") "&amp;A707)+COUNTIF(牧师卡组!A:C,"# 2x ("&amp;K707&amp;") "&amp;A707)+COUNTIF(潜行者卡组!A:C,"# 2x ("&amp;K707&amp;") "&amp;A707)+COUNTIF(萨满祭司卡组!A:C,"# 2x ("&amp;K707&amp;") "&amp;A707)+COUNTIF(术士卡组!A:C,"# 2x ("&amp;K707&amp;") "&amp;A707)+COUNTIF(战士卡组!A:C,"# 2x ("&amp;K707&amp;") "&amp;A707)=0,COUNTIF(单卡排行!A:J,A707)=0),IF(AND(COUNTIF(德鲁伊卡组!A:C,"# 1x ("&amp;K707&amp;") "&amp;A707)+COUNTIF(猎人卡组!A:C,"# 1x ("&amp;K707&amp;") "&amp;A707)+COUNTIF(法师卡组!A:C,"# 1x ("&amp;K707&amp;") "&amp;A707)+COUNTIF(圣骑士卡组!A:C,"# 1x ("&amp;K707&amp;") "&amp;A707)+COUNTIF(牧师卡组!A:C,"# 1x ("&amp;K707&amp;") "&amp;A707)+COUNTIF(潜行者卡组!A:C,"# 1x ("&amp;K707&amp;") "&amp;A707)+COUNTIF(萨满祭司卡组!A:C,"# 1x ("&amp;K707&amp;") "&amp;A707)+COUNTIF(术士卡组!A:C,"# 1x ("&amp;K707&amp;") "&amp;A707)+COUNTIF(战士卡组!A:C,"# 1x ("&amp;K707&amp;") "&amp;A707)=0,COUNTIF(单卡排行!A:J,A707&amp;"★")=0),"",1),2)</f>
        <v/>
      </c>
      <c r="E707" s="53" t="str">
        <f>IF(收藏进度!E707="","",收藏进度!E707)</f>
        <v>探险家协会</v>
      </c>
      <c r="F707" s="53" t="str">
        <f>IF(收藏进度!F707="","",收藏进度!F707)</f>
        <v/>
      </c>
      <c r="G707" s="53" t="str">
        <f>IF(收藏进度!G707="","",收藏进度!G707)</f>
        <v>法师</v>
      </c>
      <c r="H707" s="53" t="str">
        <f>IF(收藏进度!H707="","",收藏进度!H707)</f>
        <v>稀有</v>
      </c>
      <c r="I707" s="53" t="str">
        <f>IF(收藏进度!I707="","",收藏进度!I707)</f>
        <v>随从</v>
      </c>
      <c r="J707" s="53" t="str">
        <f>IF(收藏进度!J707="","",收藏进度!J707)</f>
        <v/>
      </c>
      <c r="K707" s="53">
        <f>IF(收藏进度!K707="","",收藏进度!K707)</f>
        <v>4</v>
      </c>
      <c r="L707" s="53">
        <f>IF(收藏进度!L707="","",收藏进度!L707)</f>
        <v>4</v>
      </c>
      <c r="M707" s="53">
        <f>IF(收藏进度!M707="","",收藏进度!M707)</f>
        <v>4</v>
      </c>
      <c r="N707" s="54" t="str">
        <f>IF(收藏进度!N707="","",收藏进度!N707)</f>
        <v>你的英雄每次只会受到1点伤害。</v>
      </c>
    </row>
    <row r="708" spans="1:14" x14ac:dyDescent="0.15">
      <c r="A708" s="52" t="str">
        <f>IF(收藏进度!A708="","",收藏进度!A708)</f>
        <v>虚灵巫师</v>
      </c>
      <c r="B708" s="52">
        <f>IF(收藏进度!B708="","",收藏进度!B708)</f>
        <v>2</v>
      </c>
      <c r="C708" s="52" t="str">
        <f t="shared" si="11"/>
        <v/>
      </c>
      <c r="D708" s="52" t="str">
        <f>IF(AND(COUNTIF(德鲁伊卡组!A:C,"# 2x ("&amp;K708&amp;") "&amp;A708)+COUNTIF(猎人卡组!A:C,"# 2x ("&amp;K708&amp;") "&amp;A708)+COUNTIF(法师卡组!A:C,"# 2x ("&amp;K708&amp;") "&amp;A708)+COUNTIF(圣骑士卡组!A:C,"# 2x ("&amp;K708&amp;") "&amp;A708)+COUNTIF(牧师卡组!A:C,"# 2x ("&amp;K708&amp;") "&amp;A708)+COUNTIF(潜行者卡组!A:C,"# 2x ("&amp;K708&amp;") "&amp;A708)+COUNTIF(萨满祭司卡组!A:C,"# 2x ("&amp;K708&amp;") "&amp;A708)+COUNTIF(术士卡组!A:C,"# 2x ("&amp;K708&amp;") "&amp;A708)+COUNTIF(战士卡组!A:C,"# 2x ("&amp;K708&amp;") "&amp;A708)=0,COUNTIF(单卡排行!A:J,A708)=0),IF(AND(COUNTIF(德鲁伊卡组!A:C,"# 1x ("&amp;K708&amp;") "&amp;A708)+COUNTIF(猎人卡组!A:C,"# 1x ("&amp;K708&amp;") "&amp;A708)+COUNTIF(法师卡组!A:C,"# 1x ("&amp;K708&amp;") "&amp;A708)+COUNTIF(圣骑士卡组!A:C,"# 1x ("&amp;K708&amp;") "&amp;A708)+COUNTIF(牧师卡组!A:C,"# 1x ("&amp;K708&amp;") "&amp;A708)+COUNTIF(潜行者卡组!A:C,"# 1x ("&amp;K708&amp;") "&amp;A708)+COUNTIF(萨满祭司卡组!A:C,"# 1x ("&amp;K708&amp;") "&amp;A708)+COUNTIF(术士卡组!A:C,"# 1x ("&amp;K708&amp;") "&amp;A708)+COUNTIF(战士卡组!A:C,"# 1x ("&amp;K708&amp;") "&amp;A708)=0,COUNTIF(单卡排行!A:J,A708&amp;"★")=0),"",1),2)</f>
        <v/>
      </c>
      <c r="E708" s="53" t="str">
        <f>IF(收藏进度!E708="","",收藏进度!E708)</f>
        <v>探险家协会</v>
      </c>
      <c r="F708" s="53" t="str">
        <f>IF(收藏进度!F708="","",收藏进度!F708)</f>
        <v/>
      </c>
      <c r="G708" s="53" t="str">
        <f>IF(收藏进度!G708="","",收藏进度!G708)</f>
        <v>法师</v>
      </c>
      <c r="H708" s="53" t="str">
        <f>IF(收藏进度!H708="","",收藏进度!H708)</f>
        <v>普通</v>
      </c>
      <c r="I708" s="53" t="str">
        <f>IF(收藏进度!I708="","",收藏进度!I708)</f>
        <v>随从</v>
      </c>
      <c r="J708" s="53" t="str">
        <f>IF(收藏进度!J708="","",收藏进度!J708)</f>
        <v/>
      </c>
      <c r="K708" s="53">
        <f>IF(收藏进度!K708="","",收藏进度!K708)</f>
        <v>5</v>
      </c>
      <c r="L708" s="53">
        <f>IF(收藏进度!L708="","",收藏进度!L708)</f>
        <v>6</v>
      </c>
      <c r="M708" s="53">
        <f>IF(收藏进度!M708="","",收藏进度!M708)</f>
        <v>3</v>
      </c>
      <c r="N708" s="54" t="str">
        <f>IF(收藏进度!N708="","",收藏进度!N708)</f>
        <v>战吼：
发现一张法术牌。</v>
      </c>
    </row>
    <row r="709" spans="1:14" x14ac:dyDescent="0.15">
      <c r="A709" s="52" t="str">
        <f>IF(收藏进度!A709="","",收藏进度!A709)</f>
        <v>审判</v>
      </c>
      <c r="B709" s="52">
        <f>IF(收藏进度!B709="","",收藏进度!B709)</f>
        <v>2</v>
      </c>
      <c r="C709" s="52" t="str">
        <f t="shared" si="11"/>
        <v/>
      </c>
      <c r="D709" s="52" t="str">
        <f>IF(AND(COUNTIF(德鲁伊卡组!A:C,"# 2x ("&amp;K709&amp;") "&amp;A709)+COUNTIF(猎人卡组!A:C,"# 2x ("&amp;K709&amp;") "&amp;A709)+COUNTIF(法师卡组!A:C,"# 2x ("&amp;K709&amp;") "&amp;A709)+COUNTIF(圣骑士卡组!A:C,"# 2x ("&amp;K709&amp;") "&amp;A709)+COUNTIF(牧师卡组!A:C,"# 2x ("&amp;K709&amp;") "&amp;A709)+COUNTIF(潜行者卡组!A:C,"# 2x ("&amp;K709&amp;") "&amp;A709)+COUNTIF(萨满祭司卡组!A:C,"# 2x ("&amp;K709&amp;") "&amp;A709)+COUNTIF(术士卡组!A:C,"# 2x ("&amp;K709&amp;") "&amp;A709)+COUNTIF(战士卡组!A:C,"# 2x ("&amp;K709&amp;") "&amp;A709)=0,COUNTIF(单卡排行!A:J,A709)=0),IF(AND(COUNTIF(德鲁伊卡组!A:C,"# 1x ("&amp;K709&amp;") "&amp;A709)+COUNTIF(猎人卡组!A:C,"# 1x ("&amp;K709&amp;") "&amp;A709)+COUNTIF(法师卡组!A:C,"# 1x ("&amp;K709&amp;") "&amp;A709)+COUNTIF(圣骑士卡组!A:C,"# 1x ("&amp;K709&amp;") "&amp;A709)+COUNTIF(牧师卡组!A:C,"# 1x ("&amp;K709&amp;") "&amp;A709)+COUNTIF(潜行者卡组!A:C,"# 1x ("&amp;K709&amp;") "&amp;A709)+COUNTIF(萨满祭司卡组!A:C,"# 1x ("&amp;K709&amp;") "&amp;A709)+COUNTIF(术士卡组!A:C,"# 1x ("&amp;K709&amp;") "&amp;A709)+COUNTIF(战士卡组!A:C,"# 1x ("&amp;K709&amp;") "&amp;A709)=0,COUNTIF(单卡排行!A:J,A709&amp;"★")=0),"",1),2)</f>
        <v/>
      </c>
      <c r="E709" s="53" t="str">
        <f>IF(收藏进度!E709="","",收藏进度!E709)</f>
        <v>探险家协会</v>
      </c>
      <c r="F709" s="53" t="str">
        <f>IF(收藏进度!F709="","",收藏进度!F709)</f>
        <v/>
      </c>
      <c r="G709" s="53" t="str">
        <f>IF(收藏进度!G709="","",收藏进度!G709)</f>
        <v>圣骑士</v>
      </c>
      <c r="H709" s="53" t="str">
        <f>IF(收藏进度!H709="","",收藏进度!H709)</f>
        <v>普通</v>
      </c>
      <c r="I709" s="53" t="str">
        <f>IF(收藏进度!I709="","",收藏进度!I709)</f>
        <v>法术</v>
      </c>
      <c r="J709" s="53" t="str">
        <f>IF(收藏进度!J709="","",收藏进度!J709)</f>
        <v/>
      </c>
      <c r="K709" s="53">
        <f>IF(收藏进度!K709="","",收藏进度!K709)</f>
        <v>1</v>
      </c>
      <c r="L709" s="53">
        <f>IF(收藏进度!L709="","",收藏进度!L709)</f>
        <v>0</v>
      </c>
      <c r="M709" s="53">
        <f>IF(收藏进度!M709="","",收藏进度!M709)</f>
        <v>0</v>
      </c>
      <c r="N709" s="54" t="str">
        <f>IF(收藏进度!N709="","",收藏进度!N709)</f>
        <v>奥秘：在你的对手使用一张随从牌后，如果他控制至少三个随从，则将其消灭。</v>
      </c>
    </row>
    <row r="710" spans="1:14" x14ac:dyDescent="0.15">
      <c r="A710" s="52" t="str">
        <f>IF(收藏进度!A710="","",收藏进度!A710)</f>
        <v>奥达曼守护者</v>
      </c>
      <c r="B710" s="52">
        <f>IF(收藏进度!B710="","",收藏进度!B710)</f>
        <v>2</v>
      </c>
      <c r="C710" s="52" t="str">
        <f t="shared" si="11"/>
        <v/>
      </c>
      <c r="D710" s="52">
        <f>IF(AND(COUNTIF(德鲁伊卡组!A:C,"# 2x ("&amp;K710&amp;") "&amp;A710)+COUNTIF(猎人卡组!A:C,"# 2x ("&amp;K710&amp;") "&amp;A710)+COUNTIF(法师卡组!A:C,"# 2x ("&amp;K710&amp;") "&amp;A710)+COUNTIF(圣骑士卡组!A:C,"# 2x ("&amp;K710&amp;") "&amp;A710)+COUNTIF(牧师卡组!A:C,"# 2x ("&amp;K710&amp;") "&amp;A710)+COUNTIF(潜行者卡组!A:C,"# 2x ("&amp;K710&amp;") "&amp;A710)+COUNTIF(萨满祭司卡组!A:C,"# 2x ("&amp;K710&amp;") "&amp;A710)+COUNTIF(术士卡组!A:C,"# 2x ("&amp;K710&amp;") "&amp;A710)+COUNTIF(战士卡组!A:C,"# 2x ("&amp;K710&amp;") "&amp;A710)=0,COUNTIF(单卡排行!A:J,A710)=0),IF(AND(COUNTIF(德鲁伊卡组!A:C,"# 1x ("&amp;K710&amp;") "&amp;A710)+COUNTIF(猎人卡组!A:C,"# 1x ("&amp;K710&amp;") "&amp;A710)+COUNTIF(法师卡组!A:C,"# 1x ("&amp;K710&amp;") "&amp;A710)+COUNTIF(圣骑士卡组!A:C,"# 1x ("&amp;K710&amp;") "&amp;A710)+COUNTIF(牧师卡组!A:C,"# 1x ("&amp;K710&amp;") "&amp;A710)+COUNTIF(潜行者卡组!A:C,"# 1x ("&amp;K710&amp;") "&amp;A710)+COUNTIF(萨满祭司卡组!A:C,"# 1x ("&amp;K710&amp;") "&amp;A710)+COUNTIF(术士卡组!A:C,"# 1x ("&amp;K710&amp;") "&amp;A710)+COUNTIF(战士卡组!A:C,"# 1x ("&amp;K710&amp;") "&amp;A710)=0,COUNTIF(单卡排行!A:J,A710&amp;"★")=0),"",1),2)</f>
        <v>2</v>
      </c>
      <c r="E710" s="53" t="str">
        <f>IF(收藏进度!E710="","",收藏进度!E710)</f>
        <v>探险家协会</v>
      </c>
      <c r="F710" s="53" t="str">
        <f>IF(收藏进度!F710="","",收藏进度!F710)</f>
        <v/>
      </c>
      <c r="G710" s="53" t="str">
        <f>IF(收藏进度!G710="","",收藏进度!G710)</f>
        <v>圣骑士</v>
      </c>
      <c r="H710" s="53" t="str">
        <f>IF(收藏进度!H710="","",收藏进度!H710)</f>
        <v>普通</v>
      </c>
      <c r="I710" s="53" t="str">
        <f>IF(收藏进度!I710="","",收藏进度!I710)</f>
        <v>随从</v>
      </c>
      <c r="J710" s="53" t="str">
        <f>IF(收藏进度!J710="","",收藏进度!J710)</f>
        <v/>
      </c>
      <c r="K710" s="53">
        <f>IF(收藏进度!K710="","",收藏进度!K710)</f>
        <v>4</v>
      </c>
      <c r="L710" s="53">
        <f>IF(收藏进度!L710="","",收藏进度!L710)</f>
        <v>3</v>
      </c>
      <c r="M710" s="53">
        <f>IF(收藏进度!M710="","",收藏进度!M710)</f>
        <v>4</v>
      </c>
      <c r="N710" s="54" t="str">
        <f>IF(收藏进度!N710="","",收藏进度!N710)</f>
        <v>战吼：
将一个随从的攻击力和生命值变为3。</v>
      </c>
    </row>
    <row r="711" spans="1:14" x14ac:dyDescent="0.15">
      <c r="A711" s="52" t="str">
        <f>IF(收藏进度!A711="","",收藏进度!A711)</f>
        <v>亡者归来</v>
      </c>
      <c r="B711" s="52">
        <f>IF(收藏进度!B711="","",收藏进度!B711)</f>
        <v>2</v>
      </c>
      <c r="C711" s="52" t="str">
        <f t="shared" si="11"/>
        <v/>
      </c>
      <c r="D711" s="52" t="str">
        <f>IF(AND(COUNTIF(德鲁伊卡组!A:C,"# 2x ("&amp;K711&amp;") "&amp;A711)+COUNTIF(猎人卡组!A:C,"# 2x ("&amp;K711&amp;") "&amp;A711)+COUNTIF(法师卡组!A:C,"# 2x ("&amp;K711&amp;") "&amp;A711)+COUNTIF(圣骑士卡组!A:C,"# 2x ("&amp;K711&amp;") "&amp;A711)+COUNTIF(牧师卡组!A:C,"# 2x ("&amp;K711&amp;") "&amp;A711)+COUNTIF(潜行者卡组!A:C,"# 2x ("&amp;K711&amp;") "&amp;A711)+COUNTIF(萨满祭司卡组!A:C,"# 2x ("&amp;K711&amp;") "&amp;A711)+COUNTIF(术士卡组!A:C,"# 2x ("&amp;K711&amp;") "&amp;A711)+COUNTIF(战士卡组!A:C,"# 2x ("&amp;K711&amp;") "&amp;A711)=0,COUNTIF(单卡排行!A:J,A711)=0),IF(AND(COUNTIF(德鲁伊卡组!A:C,"# 1x ("&amp;K711&amp;") "&amp;A711)+COUNTIF(猎人卡组!A:C,"# 1x ("&amp;K711&amp;") "&amp;A711)+COUNTIF(法师卡组!A:C,"# 1x ("&amp;K711&amp;") "&amp;A711)+COUNTIF(圣骑士卡组!A:C,"# 1x ("&amp;K711&amp;") "&amp;A711)+COUNTIF(牧师卡组!A:C,"# 1x ("&amp;K711&amp;") "&amp;A711)+COUNTIF(潜行者卡组!A:C,"# 1x ("&amp;K711&amp;") "&amp;A711)+COUNTIF(萨满祭司卡组!A:C,"# 1x ("&amp;K711&amp;") "&amp;A711)+COUNTIF(术士卡组!A:C,"# 1x ("&amp;K711&amp;") "&amp;A711)+COUNTIF(战士卡组!A:C,"# 1x ("&amp;K711&amp;") "&amp;A711)=0,COUNTIF(单卡排行!A:J,A711&amp;"★")=0),"",1),2)</f>
        <v/>
      </c>
      <c r="E711" s="53" t="str">
        <f>IF(收藏进度!E711="","",收藏进度!E711)</f>
        <v>探险家协会</v>
      </c>
      <c r="F711" s="53" t="str">
        <f>IF(收藏进度!F711="","",收藏进度!F711)</f>
        <v/>
      </c>
      <c r="G711" s="53" t="str">
        <f>IF(收藏进度!G711="","",收藏进度!G711)</f>
        <v>圣骑士</v>
      </c>
      <c r="H711" s="53" t="str">
        <f>IF(收藏进度!H711="","",收藏进度!H711)</f>
        <v>稀有</v>
      </c>
      <c r="I711" s="53" t="str">
        <f>IF(收藏进度!I711="","",收藏进度!I711)</f>
        <v>法术</v>
      </c>
      <c r="J711" s="53" t="str">
        <f>IF(收藏进度!J711="","",收藏进度!J711)</f>
        <v/>
      </c>
      <c r="K711" s="53">
        <f>IF(收藏进度!K711="","",收藏进度!K711)</f>
        <v>10</v>
      </c>
      <c r="L711" s="53">
        <f>IF(收藏进度!L711="","",收藏进度!L711)</f>
        <v>0</v>
      </c>
      <c r="M711" s="53">
        <f>IF(收藏进度!M711="","",收藏进度!M711)</f>
        <v>0</v>
      </c>
      <c r="N711" s="54" t="str">
        <f>IF(收藏进度!N711="","",收藏进度!N711)</f>
        <v>召唤七个在本局对战中死亡的
鱼人。</v>
      </c>
    </row>
    <row r="712" spans="1:14" x14ac:dyDescent="0.15">
      <c r="A712" s="52" t="str">
        <f>IF(收藏进度!A712="","",收藏进度!A712)</f>
        <v>博物馆馆长</v>
      </c>
      <c r="B712" s="52">
        <f>IF(收藏进度!B712="","",收藏进度!B712)</f>
        <v>2</v>
      </c>
      <c r="C712" s="52" t="str">
        <f t="shared" si="11"/>
        <v/>
      </c>
      <c r="D712" s="52" t="str">
        <f>IF(AND(COUNTIF(德鲁伊卡组!A:C,"# 2x ("&amp;K712&amp;") "&amp;A712)+COUNTIF(猎人卡组!A:C,"# 2x ("&amp;K712&amp;") "&amp;A712)+COUNTIF(法师卡组!A:C,"# 2x ("&amp;K712&amp;") "&amp;A712)+COUNTIF(圣骑士卡组!A:C,"# 2x ("&amp;K712&amp;") "&amp;A712)+COUNTIF(牧师卡组!A:C,"# 2x ("&amp;K712&amp;") "&amp;A712)+COUNTIF(潜行者卡组!A:C,"# 2x ("&amp;K712&amp;") "&amp;A712)+COUNTIF(萨满祭司卡组!A:C,"# 2x ("&amp;K712&amp;") "&amp;A712)+COUNTIF(术士卡组!A:C,"# 2x ("&amp;K712&amp;") "&amp;A712)+COUNTIF(战士卡组!A:C,"# 2x ("&amp;K712&amp;") "&amp;A712)=0,COUNTIF(单卡排行!A:J,A712)=0),IF(AND(COUNTIF(德鲁伊卡组!A:C,"# 1x ("&amp;K712&amp;") "&amp;A712)+COUNTIF(猎人卡组!A:C,"# 1x ("&amp;K712&amp;") "&amp;A712)+COUNTIF(法师卡组!A:C,"# 1x ("&amp;K712&amp;") "&amp;A712)+COUNTIF(圣骑士卡组!A:C,"# 1x ("&amp;K712&amp;") "&amp;A712)+COUNTIF(牧师卡组!A:C,"# 1x ("&amp;K712&amp;") "&amp;A712)+COUNTIF(潜行者卡组!A:C,"# 1x ("&amp;K712&amp;") "&amp;A712)+COUNTIF(萨满祭司卡组!A:C,"# 1x ("&amp;K712&amp;") "&amp;A712)+COUNTIF(术士卡组!A:C,"# 1x ("&amp;K712&amp;") "&amp;A712)+COUNTIF(战士卡组!A:C,"# 1x ("&amp;K712&amp;") "&amp;A712)=0,COUNTIF(单卡排行!A:J,A712&amp;"★")=0),"",1),2)</f>
        <v/>
      </c>
      <c r="E712" s="53" t="str">
        <f>IF(收藏进度!E712="","",收藏进度!E712)</f>
        <v>探险家协会</v>
      </c>
      <c r="F712" s="53" t="str">
        <f>IF(收藏进度!F712="","",收藏进度!F712)</f>
        <v/>
      </c>
      <c r="G712" s="53" t="str">
        <f>IF(收藏进度!G712="","",收藏进度!G712)</f>
        <v>牧师</v>
      </c>
      <c r="H712" s="53" t="str">
        <f>IF(收藏进度!H712="","",收藏进度!H712)</f>
        <v>普通</v>
      </c>
      <c r="I712" s="53" t="str">
        <f>IF(收藏进度!I712="","",收藏进度!I712)</f>
        <v>随从</v>
      </c>
      <c r="J712" s="53" t="str">
        <f>IF(收藏进度!J712="","",收藏进度!J712)</f>
        <v/>
      </c>
      <c r="K712" s="53">
        <f>IF(收藏进度!K712="","",收藏进度!K712)</f>
        <v>2</v>
      </c>
      <c r="L712" s="53">
        <f>IF(收藏进度!L712="","",收藏进度!L712)</f>
        <v>1</v>
      </c>
      <c r="M712" s="53">
        <f>IF(收藏进度!M712="","",收藏进度!M712)</f>
        <v>2</v>
      </c>
      <c r="N712" s="54" t="str">
        <f>IF(收藏进度!N712="","",收藏进度!N712)</f>
        <v>战吼：
发现一张亡语牌。</v>
      </c>
    </row>
    <row r="713" spans="1:14" x14ac:dyDescent="0.15">
      <c r="A713" s="52" t="str">
        <f>IF(收藏进度!A713="","",收藏进度!A713)</f>
        <v>极恶之咒</v>
      </c>
      <c r="B713" s="52">
        <f>IF(收藏进度!B713="","",收藏进度!B713)</f>
        <v>2</v>
      </c>
      <c r="C713" s="52" t="str">
        <f t="shared" si="11"/>
        <v/>
      </c>
      <c r="D713" s="52">
        <f>IF(AND(COUNTIF(德鲁伊卡组!A:C,"# 2x ("&amp;K713&amp;") "&amp;A713)+COUNTIF(猎人卡组!A:C,"# 2x ("&amp;K713&amp;") "&amp;A713)+COUNTIF(法师卡组!A:C,"# 2x ("&amp;K713&amp;") "&amp;A713)+COUNTIF(圣骑士卡组!A:C,"# 2x ("&amp;K713&amp;") "&amp;A713)+COUNTIF(牧师卡组!A:C,"# 2x ("&amp;K713&amp;") "&amp;A713)+COUNTIF(潜行者卡组!A:C,"# 2x ("&amp;K713&amp;") "&amp;A713)+COUNTIF(萨满祭司卡组!A:C,"# 2x ("&amp;K713&amp;") "&amp;A713)+COUNTIF(术士卡组!A:C,"# 2x ("&amp;K713&amp;") "&amp;A713)+COUNTIF(战士卡组!A:C,"# 2x ("&amp;K713&amp;") "&amp;A713)=0,COUNTIF(单卡排行!A:J,A713)=0),IF(AND(COUNTIF(德鲁伊卡组!A:C,"# 1x ("&amp;K713&amp;") "&amp;A713)+COUNTIF(猎人卡组!A:C,"# 1x ("&amp;K713&amp;") "&amp;A713)+COUNTIF(法师卡组!A:C,"# 1x ("&amp;K713&amp;") "&amp;A713)+COUNTIF(圣骑士卡组!A:C,"# 1x ("&amp;K713&amp;") "&amp;A713)+COUNTIF(牧师卡组!A:C,"# 1x ("&amp;K713&amp;") "&amp;A713)+COUNTIF(潜行者卡组!A:C,"# 1x ("&amp;K713&amp;") "&amp;A713)+COUNTIF(萨满祭司卡组!A:C,"# 1x ("&amp;K713&amp;") "&amp;A713)+COUNTIF(术士卡组!A:C,"# 1x ("&amp;K713&amp;") "&amp;A713)+COUNTIF(战士卡组!A:C,"# 1x ("&amp;K713&amp;") "&amp;A713)=0,COUNTIF(单卡排行!A:J,A713&amp;"★")=0),"",1),2)</f>
        <v>2</v>
      </c>
      <c r="E713" s="53" t="str">
        <f>IF(收藏进度!E713="","",收藏进度!E713)</f>
        <v>探险家协会</v>
      </c>
      <c r="F713" s="53" t="str">
        <f>IF(收藏进度!F713="","",收藏进度!F713)</f>
        <v/>
      </c>
      <c r="G713" s="53" t="str">
        <f>IF(收藏进度!G713="","",收藏进度!G713)</f>
        <v>牧师</v>
      </c>
      <c r="H713" s="53" t="str">
        <f>IF(收藏进度!H713="","",收藏进度!H713)</f>
        <v>稀有</v>
      </c>
      <c r="I713" s="53" t="str">
        <f>IF(收藏进度!I713="","",收藏进度!I713)</f>
        <v>法术</v>
      </c>
      <c r="J713" s="53" t="str">
        <f>IF(收藏进度!J713="","",收藏进度!J713)</f>
        <v/>
      </c>
      <c r="K713" s="53">
        <f>IF(收藏进度!K713="","",收藏进度!K713)</f>
        <v>5</v>
      </c>
      <c r="L713" s="53">
        <f>IF(收藏进度!L713="","",收藏进度!L713)</f>
        <v>0</v>
      </c>
      <c r="M713" s="53">
        <f>IF(收藏进度!M713="","",收藏进度!M713)</f>
        <v>0</v>
      </c>
      <c r="N713" s="54" t="str">
        <f>IF(收藏进度!N713="","",收藏进度!N713)</f>
        <v>对所有随从造成3点伤害。
将该牌洗入你对手的牌库。</v>
      </c>
    </row>
    <row r="714" spans="1:14" x14ac:dyDescent="0.15">
      <c r="A714" s="52" t="str">
        <f>IF(收藏进度!A714="","",收藏进度!A714)</f>
        <v>埋葬</v>
      </c>
      <c r="B714" s="52">
        <f>IF(收藏进度!B714="","",收藏进度!B714)</f>
        <v>2</v>
      </c>
      <c r="C714" s="52" t="str">
        <f t="shared" si="11"/>
        <v/>
      </c>
      <c r="D714" s="52" t="str">
        <f>IF(AND(COUNTIF(德鲁伊卡组!A:C,"# 2x ("&amp;K714&amp;") "&amp;A714)+COUNTIF(猎人卡组!A:C,"# 2x ("&amp;K714&amp;") "&amp;A714)+COUNTIF(法师卡组!A:C,"# 2x ("&amp;K714&amp;") "&amp;A714)+COUNTIF(圣骑士卡组!A:C,"# 2x ("&amp;K714&amp;") "&amp;A714)+COUNTIF(牧师卡组!A:C,"# 2x ("&amp;K714&amp;") "&amp;A714)+COUNTIF(潜行者卡组!A:C,"# 2x ("&amp;K714&amp;") "&amp;A714)+COUNTIF(萨满祭司卡组!A:C,"# 2x ("&amp;K714&amp;") "&amp;A714)+COUNTIF(术士卡组!A:C,"# 2x ("&amp;K714&amp;") "&amp;A714)+COUNTIF(战士卡组!A:C,"# 2x ("&amp;K714&amp;") "&amp;A714)=0,COUNTIF(单卡排行!A:J,A714)=0),IF(AND(COUNTIF(德鲁伊卡组!A:C,"# 1x ("&amp;K714&amp;") "&amp;A714)+COUNTIF(猎人卡组!A:C,"# 1x ("&amp;K714&amp;") "&amp;A714)+COUNTIF(法师卡组!A:C,"# 1x ("&amp;K714&amp;") "&amp;A714)+COUNTIF(圣骑士卡组!A:C,"# 1x ("&amp;K714&amp;") "&amp;A714)+COUNTIF(牧师卡组!A:C,"# 1x ("&amp;K714&amp;") "&amp;A714)+COUNTIF(潜行者卡组!A:C,"# 1x ("&amp;K714&amp;") "&amp;A714)+COUNTIF(萨满祭司卡组!A:C,"# 1x ("&amp;K714&amp;") "&amp;A714)+COUNTIF(术士卡组!A:C,"# 1x ("&amp;K714&amp;") "&amp;A714)+COUNTIF(战士卡组!A:C,"# 1x ("&amp;K714&amp;") "&amp;A714)=0,COUNTIF(单卡排行!A:J,A714&amp;"★")=0),"",1),2)</f>
        <v/>
      </c>
      <c r="E714" s="53" t="str">
        <f>IF(收藏进度!E714="","",收藏进度!E714)</f>
        <v>探险家协会</v>
      </c>
      <c r="F714" s="53" t="str">
        <f>IF(收藏进度!F714="","",收藏进度!F714)</f>
        <v/>
      </c>
      <c r="G714" s="53" t="str">
        <f>IF(收藏进度!G714="","",收藏进度!G714)</f>
        <v>牧师</v>
      </c>
      <c r="H714" s="53" t="str">
        <f>IF(收藏进度!H714="","",收藏进度!H714)</f>
        <v>普通</v>
      </c>
      <c r="I714" s="53" t="str">
        <f>IF(收藏进度!I714="","",收藏进度!I714)</f>
        <v>法术</v>
      </c>
      <c r="J714" s="53" t="str">
        <f>IF(收藏进度!J714="","",收藏进度!J714)</f>
        <v/>
      </c>
      <c r="K714" s="53">
        <f>IF(收藏进度!K714="","",收藏进度!K714)</f>
        <v>6</v>
      </c>
      <c r="L714" s="53">
        <f>IF(收藏进度!L714="","",收藏进度!L714)</f>
        <v>0</v>
      </c>
      <c r="M714" s="53">
        <f>IF(收藏进度!M714="","",收藏进度!M714)</f>
        <v>0</v>
      </c>
      <c r="N714" s="54" t="str">
        <f>IF(收藏进度!N714="","",收藏进度!N714)</f>
        <v>选择一个敌方随从。将该随从洗入你的牌库。</v>
      </c>
    </row>
    <row r="715" spans="1:14" x14ac:dyDescent="0.15">
      <c r="A715" s="52" t="str">
        <f>IF(收藏进度!A715="","",收藏进度!A715)</f>
        <v>深渊巨蟒</v>
      </c>
      <c r="B715" s="52">
        <f>IF(收藏进度!B715="","",收藏进度!B715)</f>
        <v>2</v>
      </c>
      <c r="C715" s="52" t="str">
        <f t="shared" si="11"/>
        <v/>
      </c>
      <c r="D715" s="52" t="str">
        <f>IF(AND(COUNTIF(德鲁伊卡组!A:C,"# 2x ("&amp;K715&amp;") "&amp;A715)+COUNTIF(猎人卡组!A:C,"# 2x ("&amp;K715&amp;") "&amp;A715)+COUNTIF(法师卡组!A:C,"# 2x ("&amp;K715&amp;") "&amp;A715)+COUNTIF(圣骑士卡组!A:C,"# 2x ("&amp;K715&amp;") "&amp;A715)+COUNTIF(牧师卡组!A:C,"# 2x ("&amp;K715&amp;") "&amp;A715)+COUNTIF(潜行者卡组!A:C,"# 2x ("&amp;K715&amp;") "&amp;A715)+COUNTIF(萨满祭司卡组!A:C,"# 2x ("&amp;K715&amp;") "&amp;A715)+COUNTIF(术士卡组!A:C,"# 2x ("&amp;K715&amp;") "&amp;A715)+COUNTIF(战士卡组!A:C,"# 2x ("&amp;K715&amp;") "&amp;A715)=0,COUNTIF(单卡排行!A:J,A715)=0),IF(AND(COUNTIF(德鲁伊卡组!A:C,"# 1x ("&amp;K715&amp;") "&amp;A715)+COUNTIF(猎人卡组!A:C,"# 1x ("&amp;K715&amp;") "&amp;A715)+COUNTIF(法师卡组!A:C,"# 1x ("&amp;K715&amp;") "&amp;A715)+COUNTIF(圣骑士卡组!A:C,"# 1x ("&amp;K715&amp;") "&amp;A715)+COUNTIF(牧师卡组!A:C,"# 1x ("&amp;K715&amp;") "&amp;A715)+COUNTIF(潜行者卡组!A:C,"# 1x ("&amp;K715&amp;") "&amp;A715)+COUNTIF(萨满祭司卡组!A:C,"# 1x ("&amp;K715&amp;") "&amp;A715)+COUNTIF(术士卡组!A:C,"# 1x ("&amp;K715&amp;") "&amp;A715)+COUNTIF(战士卡组!A:C,"# 1x ("&amp;K715&amp;") "&amp;A715)=0,COUNTIF(单卡排行!A:J,A715&amp;"★")=0),"",1),2)</f>
        <v/>
      </c>
      <c r="E715" s="53" t="str">
        <f>IF(收藏进度!E715="","",收藏进度!E715)</f>
        <v>探险家协会</v>
      </c>
      <c r="F715" s="53" t="str">
        <f>IF(收藏进度!F715="","",收藏进度!F715)</f>
        <v/>
      </c>
      <c r="G715" s="53" t="str">
        <f>IF(收藏进度!G715="","",收藏进度!G715)</f>
        <v>潜行者</v>
      </c>
      <c r="H715" s="53" t="str">
        <f>IF(收藏进度!H715="","",收藏进度!H715)</f>
        <v>普通</v>
      </c>
      <c r="I715" s="53" t="str">
        <f>IF(收藏进度!I715="","",收藏进度!I715)</f>
        <v>随从</v>
      </c>
      <c r="J715" s="53" t="str">
        <f>IF(收藏进度!J715="","",收藏进度!J715)</f>
        <v>野兽</v>
      </c>
      <c r="K715" s="53">
        <f>IF(收藏进度!K715="","",收藏进度!K715)</f>
        <v>1</v>
      </c>
      <c r="L715" s="53">
        <f>IF(收藏进度!L715="","",收藏进度!L715)</f>
        <v>2</v>
      </c>
      <c r="M715" s="53">
        <f>IF(收藏进度!M715="","",收藏进度!M715)</f>
        <v>1</v>
      </c>
      <c r="N715" s="54" t="str">
        <f>IF(收藏进度!N715="","",收藏进度!N715)</f>
        <v>剧毒</v>
      </c>
    </row>
    <row r="716" spans="1:14" x14ac:dyDescent="0.15">
      <c r="A716" s="52" t="str">
        <f>IF(收藏进度!A716="","",收藏进度!A716)</f>
        <v>石化迅猛龙</v>
      </c>
      <c r="B716" s="52">
        <f>IF(收藏进度!B716="","",收藏进度!B716)</f>
        <v>2</v>
      </c>
      <c r="C716" s="52" t="str">
        <f t="shared" si="11"/>
        <v/>
      </c>
      <c r="D716" s="52" t="str">
        <f>IF(AND(COUNTIF(德鲁伊卡组!A:C,"# 2x ("&amp;K716&amp;") "&amp;A716)+COUNTIF(猎人卡组!A:C,"# 2x ("&amp;K716&amp;") "&amp;A716)+COUNTIF(法师卡组!A:C,"# 2x ("&amp;K716&amp;") "&amp;A716)+COUNTIF(圣骑士卡组!A:C,"# 2x ("&amp;K716&amp;") "&amp;A716)+COUNTIF(牧师卡组!A:C,"# 2x ("&amp;K716&amp;") "&amp;A716)+COUNTIF(潜行者卡组!A:C,"# 2x ("&amp;K716&amp;") "&amp;A716)+COUNTIF(萨满祭司卡组!A:C,"# 2x ("&amp;K716&amp;") "&amp;A716)+COUNTIF(术士卡组!A:C,"# 2x ("&amp;K716&amp;") "&amp;A716)+COUNTIF(战士卡组!A:C,"# 2x ("&amp;K716&amp;") "&amp;A716)=0,COUNTIF(单卡排行!A:J,A716)=0),IF(AND(COUNTIF(德鲁伊卡组!A:C,"# 1x ("&amp;K716&amp;") "&amp;A716)+COUNTIF(猎人卡组!A:C,"# 1x ("&amp;K716&amp;") "&amp;A716)+COUNTIF(法师卡组!A:C,"# 1x ("&amp;K716&amp;") "&amp;A716)+COUNTIF(圣骑士卡组!A:C,"# 1x ("&amp;K716&amp;") "&amp;A716)+COUNTIF(牧师卡组!A:C,"# 1x ("&amp;K716&amp;") "&amp;A716)+COUNTIF(潜行者卡组!A:C,"# 1x ("&amp;K716&amp;") "&amp;A716)+COUNTIF(萨满祭司卡组!A:C,"# 1x ("&amp;K716&amp;") "&amp;A716)+COUNTIF(术士卡组!A:C,"# 1x ("&amp;K716&amp;") "&amp;A716)+COUNTIF(战士卡组!A:C,"# 1x ("&amp;K716&amp;") "&amp;A716)=0,COUNTIF(单卡排行!A:J,A716&amp;"★")=0),"",1),2)</f>
        <v/>
      </c>
      <c r="E716" s="53" t="str">
        <f>IF(收藏进度!E716="","",收藏进度!E716)</f>
        <v>探险家协会</v>
      </c>
      <c r="F716" s="53" t="str">
        <f>IF(收藏进度!F716="","",收藏进度!F716)</f>
        <v/>
      </c>
      <c r="G716" s="53" t="str">
        <f>IF(收藏进度!G716="","",收藏进度!G716)</f>
        <v>潜行者</v>
      </c>
      <c r="H716" s="53" t="str">
        <f>IF(收藏进度!H716="","",收藏进度!H716)</f>
        <v>稀有</v>
      </c>
      <c r="I716" s="53" t="str">
        <f>IF(收藏进度!I716="","",收藏进度!I716)</f>
        <v>随从</v>
      </c>
      <c r="J716" s="53" t="str">
        <f>IF(收藏进度!J716="","",收藏进度!J716)</f>
        <v/>
      </c>
      <c r="K716" s="53">
        <f>IF(收藏进度!K716="","",收藏进度!K716)</f>
        <v>3</v>
      </c>
      <c r="L716" s="53">
        <f>IF(收藏进度!L716="","",收藏进度!L716)</f>
        <v>3</v>
      </c>
      <c r="M716" s="53">
        <f>IF(收藏进度!M716="","",收藏进度!M716)</f>
        <v>4</v>
      </c>
      <c r="N716" s="54" t="str">
        <f>IF(收藏进度!N716="","",收藏进度!N716)</f>
        <v>战吼：选择一个友方随从，将其亡语复制到自己身上。</v>
      </c>
    </row>
    <row r="717" spans="1:14" x14ac:dyDescent="0.15">
      <c r="A717" s="52" t="str">
        <f>IF(收藏进度!A717="","",收藏进度!A717)</f>
        <v>盗墓匪贼</v>
      </c>
      <c r="B717" s="52">
        <f>IF(收藏进度!B717="","",收藏进度!B717)</f>
        <v>2</v>
      </c>
      <c r="C717" s="52" t="str">
        <f t="shared" si="11"/>
        <v/>
      </c>
      <c r="D717" s="52" t="str">
        <f>IF(AND(COUNTIF(德鲁伊卡组!A:C,"# 2x ("&amp;K717&amp;") "&amp;A717)+COUNTIF(猎人卡组!A:C,"# 2x ("&amp;K717&amp;") "&amp;A717)+COUNTIF(法师卡组!A:C,"# 2x ("&amp;K717&amp;") "&amp;A717)+COUNTIF(圣骑士卡组!A:C,"# 2x ("&amp;K717&amp;") "&amp;A717)+COUNTIF(牧师卡组!A:C,"# 2x ("&amp;K717&amp;") "&amp;A717)+COUNTIF(潜行者卡组!A:C,"# 2x ("&amp;K717&amp;") "&amp;A717)+COUNTIF(萨满祭司卡组!A:C,"# 2x ("&amp;K717&amp;") "&amp;A717)+COUNTIF(术士卡组!A:C,"# 2x ("&amp;K717&amp;") "&amp;A717)+COUNTIF(战士卡组!A:C,"# 2x ("&amp;K717&amp;") "&amp;A717)=0,COUNTIF(单卡排行!A:J,A717)=0),IF(AND(COUNTIF(德鲁伊卡组!A:C,"# 1x ("&amp;K717&amp;") "&amp;A717)+COUNTIF(猎人卡组!A:C,"# 1x ("&amp;K717&amp;") "&amp;A717)+COUNTIF(法师卡组!A:C,"# 1x ("&amp;K717&amp;") "&amp;A717)+COUNTIF(圣骑士卡组!A:C,"# 1x ("&amp;K717&amp;") "&amp;A717)+COUNTIF(牧师卡组!A:C,"# 1x ("&amp;K717&amp;") "&amp;A717)+COUNTIF(潜行者卡组!A:C,"# 1x ("&amp;K717&amp;") "&amp;A717)+COUNTIF(萨满祭司卡组!A:C,"# 1x ("&amp;K717&amp;") "&amp;A717)+COUNTIF(术士卡组!A:C,"# 1x ("&amp;K717&amp;") "&amp;A717)+COUNTIF(战士卡组!A:C,"# 1x ("&amp;K717&amp;") "&amp;A717)=0,COUNTIF(单卡排行!A:J,A717&amp;"★")=0),"",1),2)</f>
        <v/>
      </c>
      <c r="E717" s="53" t="str">
        <f>IF(收藏进度!E717="","",收藏进度!E717)</f>
        <v>探险家协会</v>
      </c>
      <c r="F717" s="53" t="str">
        <f>IF(收藏进度!F717="","",收藏进度!F717)</f>
        <v/>
      </c>
      <c r="G717" s="53" t="str">
        <f>IF(收藏进度!G717="","",收藏进度!G717)</f>
        <v>潜行者</v>
      </c>
      <c r="H717" s="53" t="str">
        <f>IF(收藏进度!H717="","",收藏进度!H717)</f>
        <v>普通</v>
      </c>
      <c r="I717" s="53" t="str">
        <f>IF(收藏进度!I717="","",收藏进度!I717)</f>
        <v>随从</v>
      </c>
      <c r="J717" s="53" t="str">
        <f>IF(收藏进度!J717="","",收藏进度!J717)</f>
        <v/>
      </c>
      <c r="K717" s="53">
        <f>IF(收藏进度!K717="","",收藏进度!K717)</f>
        <v>4</v>
      </c>
      <c r="L717" s="53">
        <f>IF(收藏进度!L717="","",收藏进度!L717)</f>
        <v>5</v>
      </c>
      <c r="M717" s="53">
        <f>IF(收藏进度!M717="","",收藏进度!M717)</f>
        <v>4</v>
      </c>
      <c r="N717" s="54" t="str">
        <f>IF(收藏进度!N717="","",收藏进度!N717)</f>
        <v>亡语：将一个幸运币置入你的手牌。</v>
      </c>
    </row>
    <row r="718" spans="1:14" x14ac:dyDescent="0.15">
      <c r="A718" s="52" t="str">
        <f>IF(收藏进度!A718="","",收藏进度!A718)</f>
        <v>坑道穴居人</v>
      </c>
      <c r="B718" s="52">
        <f>IF(收藏进度!B718="","",收藏进度!B718)</f>
        <v>2</v>
      </c>
      <c r="C718" s="52" t="str">
        <f t="shared" si="11"/>
        <v/>
      </c>
      <c r="D718" s="52" t="str">
        <f>IF(AND(COUNTIF(德鲁伊卡组!A:C,"# 2x ("&amp;K718&amp;") "&amp;A718)+COUNTIF(猎人卡组!A:C,"# 2x ("&amp;K718&amp;") "&amp;A718)+COUNTIF(法师卡组!A:C,"# 2x ("&amp;K718&amp;") "&amp;A718)+COUNTIF(圣骑士卡组!A:C,"# 2x ("&amp;K718&amp;") "&amp;A718)+COUNTIF(牧师卡组!A:C,"# 2x ("&amp;K718&amp;") "&amp;A718)+COUNTIF(潜行者卡组!A:C,"# 2x ("&amp;K718&amp;") "&amp;A718)+COUNTIF(萨满祭司卡组!A:C,"# 2x ("&amp;K718&amp;") "&amp;A718)+COUNTIF(术士卡组!A:C,"# 2x ("&amp;K718&amp;") "&amp;A718)+COUNTIF(战士卡组!A:C,"# 2x ("&amp;K718&amp;") "&amp;A718)=0,COUNTIF(单卡排行!A:J,A718)=0),IF(AND(COUNTIF(德鲁伊卡组!A:C,"# 1x ("&amp;K718&amp;") "&amp;A718)+COUNTIF(猎人卡组!A:C,"# 1x ("&amp;K718&amp;") "&amp;A718)+COUNTIF(法师卡组!A:C,"# 1x ("&amp;K718&amp;") "&amp;A718)+COUNTIF(圣骑士卡组!A:C,"# 1x ("&amp;K718&amp;") "&amp;A718)+COUNTIF(牧师卡组!A:C,"# 1x ("&amp;K718&amp;") "&amp;A718)+COUNTIF(潜行者卡组!A:C,"# 1x ("&amp;K718&amp;") "&amp;A718)+COUNTIF(萨满祭司卡组!A:C,"# 1x ("&amp;K718&amp;") "&amp;A718)+COUNTIF(术士卡组!A:C,"# 1x ("&amp;K718&amp;") "&amp;A718)+COUNTIF(战士卡组!A:C,"# 1x ("&amp;K718&amp;") "&amp;A718)=0,COUNTIF(单卡排行!A:J,A718&amp;"★")=0),"",1),2)</f>
        <v/>
      </c>
      <c r="E718" s="53" t="str">
        <f>IF(收藏进度!E718="","",收藏进度!E718)</f>
        <v>探险家协会</v>
      </c>
      <c r="F718" s="53" t="str">
        <f>IF(收藏进度!F718="","",收藏进度!F718)</f>
        <v/>
      </c>
      <c r="G718" s="53" t="str">
        <f>IF(收藏进度!G718="","",收藏进度!G718)</f>
        <v>萨满祭司</v>
      </c>
      <c r="H718" s="53" t="str">
        <f>IF(收藏进度!H718="","",收藏进度!H718)</f>
        <v>普通</v>
      </c>
      <c r="I718" s="53" t="str">
        <f>IF(收藏进度!I718="","",收藏进度!I718)</f>
        <v>随从</v>
      </c>
      <c r="J718" s="53" t="str">
        <f>IF(收藏进度!J718="","",收藏进度!J718)</f>
        <v/>
      </c>
      <c r="K718" s="53">
        <f>IF(收藏进度!K718="","",收藏进度!K718)</f>
        <v>1</v>
      </c>
      <c r="L718" s="53">
        <f>IF(收藏进度!L718="","",收藏进度!L718)</f>
        <v>1</v>
      </c>
      <c r="M718" s="53">
        <f>IF(收藏进度!M718="","",收藏进度!M718)</f>
        <v>3</v>
      </c>
      <c r="N718" s="54" t="str">
        <f>IF(收藏进度!N718="","",收藏进度!N718)</f>
        <v>当你过载时，每一个被锁的法力水晶会使其获得+1攻击力。</v>
      </c>
    </row>
    <row r="719" spans="1:14" x14ac:dyDescent="0.15">
      <c r="A719" s="52" t="str">
        <f>IF(收藏进度!A719="","",收藏进度!A719)</f>
        <v>顽石元素</v>
      </c>
      <c r="B719" s="52">
        <f>IF(收藏进度!B719="","",收藏进度!B719)</f>
        <v>2</v>
      </c>
      <c r="C719" s="52" t="str">
        <f t="shared" si="11"/>
        <v/>
      </c>
      <c r="D719" s="52" t="str">
        <f>IF(AND(COUNTIF(德鲁伊卡组!A:C,"# 2x ("&amp;K719&amp;") "&amp;A719)+COUNTIF(猎人卡组!A:C,"# 2x ("&amp;K719&amp;") "&amp;A719)+COUNTIF(法师卡组!A:C,"# 2x ("&amp;K719&amp;") "&amp;A719)+COUNTIF(圣骑士卡组!A:C,"# 2x ("&amp;K719&amp;") "&amp;A719)+COUNTIF(牧师卡组!A:C,"# 2x ("&amp;K719&amp;") "&amp;A719)+COUNTIF(潜行者卡组!A:C,"# 2x ("&amp;K719&amp;") "&amp;A719)+COUNTIF(萨满祭司卡组!A:C,"# 2x ("&amp;K719&amp;") "&amp;A719)+COUNTIF(术士卡组!A:C,"# 2x ("&amp;K719&amp;") "&amp;A719)+COUNTIF(战士卡组!A:C,"# 2x ("&amp;K719&amp;") "&amp;A719)=0,COUNTIF(单卡排行!A:J,A719)=0),IF(AND(COUNTIF(德鲁伊卡组!A:C,"# 1x ("&amp;K719&amp;") "&amp;A719)+COUNTIF(猎人卡组!A:C,"# 1x ("&amp;K719&amp;") "&amp;A719)+COUNTIF(法师卡组!A:C,"# 1x ("&amp;K719&amp;") "&amp;A719)+COUNTIF(圣骑士卡组!A:C,"# 1x ("&amp;K719&amp;") "&amp;A719)+COUNTIF(牧师卡组!A:C,"# 1x ("&amp;K719&amp;") "&amp;A719)+COUNTIF(潜行者卡组!A:C,"# 1x ("&amp;K719&amp;") "&amp;A719)+COUNTIF(萨满祭司卡组!A:C,"# 1x ("&amp;K719&amp;") "&amp;A719)+COUNTIF(术士卡组!A:C,"# 1x ("&amp;K719&amp;") "&amp;A719)+COUNTIF(战士卡组!A:C,"# 1x ("&amp;K719&amp;") "&amp;A719)=0,COUNTIF(单卡排行!A:J,A719&amp;"★")=0),"",1),2)</f>
        <v/>
      </c>
      <c r="E719" s="53" t="str">
        <f>IF(收藏进度!E719="","",收藏进度!E719)</f>
        <v>探险家协会</v>
      </c>
      <c r="F719" s="53" t="str">
        <f>IF(收藏进度!F719="","",收藏进度!F719)</f>
        <v/>
      </c>
      <c r="G719" s="53" t="str">
        <f>IF(收藏进度!G719="","",收藏进度!G719)</f>
        <v>萨满祭司</v>
      </c>
      <c r="H719" s="53" t="str">
        <f>IF(收藏进度!H719="","",收藏进度!H719)</f>
        <v>普通</v>
      </c>
      <c r="I719" s="53" t="str">
        <f>IF(收藏进度!I719="","",收藏进度!I719)</f>
        <v>随从</v>
      </c>
      <c r="J719" s="53" t="str">
        <f>IF(收藏进度!J719="","",收藏进度!J719)</f>
        <v>元素</v>
      </c>
      <c r="K719" s="53">
        <f>IF(收藏进度!K719="","",收藏进度!K719)</f>
        <v>4</v>
      </c>
      <c r="L719" s="53">
        <f>IF(收藏进度!L719="","",收藏进度!L719)</f>
        <v>2</v>
      </c>
      <c r="M719" s="53">
        <f>IF(收藏进度!M719="","",收藏进度!M719)</f>
        <v>6</v>
      </c>
      <c r="N719" s="54" t="str">
        <f>IF(收藏进度!N719="","",收藏进度!N719)</f>
        <v>在你使用一张具有
战吼的随从牌后，对一个随机敌人造成2点伤害。</v>
      </c>
    </row>
    <row r="720" spans="1:14" x14ac:dyDescent="0.15">
      <c r="A720" s="52" t="str">
        <f>IF(收藏进度!A720="","",收藏进度!A720)</f>
        <v>鱼人恩典</v>
      </c>
      <c r="B720" s="52">
        <f>IF(收藏进度!B720="","",收藏进度!B720)</f>
        <v>2</v>
      </c>
      <c r="C720" s="52" t="str">
        <f t="shared" si="11"/>
        <v/>
      </c>
      <c r="D720" s="52" t="str">
        <f>IF(AND(COUNTIF(德鲁伊卡组!A:C,"# 2x ("&amp;K720&amp;") "&amp;A720)+COUNTIF(猎人卡组!A:C,"# 2x ("&amp;K720&amp;") "&amp;A720)+COUNTIF(法师卡组!A:C,"# 2x ("&amp;K720&amp;") "&amp;A720)+COUNTIF(圣骑士卡组!A:C,"# 2x ("&amp;K720&amp;") "&amp;A720)+COUNTIF(牧师卡组!A:C,"# 2x ("&amp;K720&amp;") "&amp;A720)+COUNTIF(潜行者卡组!A:C,"# 2x ("&amp;K720&amp;") "&amp;A720)+COUNTIF(萨满祭司卡组!A:C,"# 2x ("&amp;K720&amp;") "&amp;A720)+COUNTIF(术士卡组!A:C,"# 2x ("&amp;K720&amp;") "&amp;A720)+COUNTIF(战士卡组!A:C,"# 2x ("&amp;K720&amp;") "&amp;A720)=0,COUNTIF(单卡排行!A:J,A720)=0),IF(AND(COUNTIF(德鲁伊卡组!A:C,"# 1x ("&amp;K720&amp;") "&amp;A720)+COUNTIF(猎人卡组!A:C,"# 1x ("&amp;K720&amp;") "&amp;A720)+COUNTIF(法师卡组!A:C,"# 1x ("&amp;K720&amp;") "&amp;A720)+COUNTIF(圣骑士卡组!A:C,"# 1x ("&amp;K720&amp;") "&amp;A720)+COUNTIF(牧师卡组!A:C,"# 1x ("&amp;K720&amp;") "&amp;A720)+COUNTIF(潜行者卡组!A:C,"# 1x ("&amp;K720&amp;") "&amp;A720)+COUNTIF(萨满祭司卡组!A:C,"# 1x ("&amp;K720&amp;") "&amp;A720)+COUNTIF(术士卡组!A:C,"# 1x ("&amp;K720&amp;") "&amp;A720)+COUNTIF(战士卡组!A:C,"# 1x ("&amp;K720&amp;") "&amp;A720)=0,COUNTIF(单卡排行!A:J,A720&amp;"★")=0),"",1),2)</f>
        <v/>
      </c>
      <c r="E720" s="53" t="str">
        <f>IF(收藏进度!E720="","",收藏进度!E720)</f>
        <v>探险家协会</v>
      </c>
      <c r="F720" s="53" t="str">
        <f>IF(收藏进度!F720="","",收藏进度!F720)</f>
        <v/>
      </c>
      <c r="G720" s="53" t="str">
        <f>IF(收藏进度!G720="","",收藏进度!G720)</f>
        <v>萨满祭司</v>
      </c>
      <c r="H720" s="53" t="str">
        <f>IF(收藏进度!H720="","",收藏进度!H720)</f>
        <v>稀有</v>
      </c>
      <c r="I720" s="53" t="str">
        <f>IF(收藏进度!I720="","",收藏进度!I720)</f>
        <v>法术</v>
      </c>
      <c r="J720" s="53" t="str">
        <f>IF(收藏进度!J720="","",收藏进度!J720)</f>
        <v/>
      </c>
      <c r="K720" s="53">
        <f>IF(收藏进度!K720="","",收藏进度!K720)</f>
        <v>7</v>
      </c>
      <c r="L720" s="53">
        <f>IF(收藏进度!L720="","",收藏进度!L720)</f>
        <v>0</v>
      </c>
      <c r="M720" s="53">
        <f>IF(收藏进度!M720="","",收藏进度!M720)</f>
        <v>0</v>
      </c>
      <c r="N720" s="54" t="str">
        <f>IF(收藏进度!N720="","",收藏进度!N720)</f>
        <v>使你的随从获得+2/+2。你每控制一个鱼人，该牌的法力值消耗便减少（1）点。</v>
      </c>
    </row>
    <row r="721" spans="1:14" x14ac:dyDescent="0.15">
      <c r="A721" s="52" t="str">
        <f>IF(收藏进度!A721="","",收藏进度!A721)</f>
        <v>遗物搜寻者</v>
      </c>
      <c r="B721" s="52">
        <f>IF(收藏进度!B721="","",收藏进度!B721)</f>
        <v>2</v>
      </c>
      <c r="C721" s="52" t="str">
        <f t="shared" si="11"/>
        <v/>
      </c>
      <c r="D721" s="52" t="str">
        <f>IF(AND(COUNTIF(德鲁伊卡组!A:C,"# 2x ("&amp;K721&amp;") "&amp;A721)+COUNTIF(猎人卡组!A:C,"# 2x ("&amp;K721&amp;") "&amp;A721)+COUNTIF(法师卡组!A:C,"# 2x ("&amp;K721&amp;") "&amp;A721)+COUNTIF(圣骑士卡组!A:C,"# 2x ("&amp;K721&amp;") "&amp;A721)+COUNTIF(牧师卡组!A:C,"# 2x ("&amp;K721&amp;") "&amp;A721)+COUNTIF(潜行者卡组!A:C,"# 2x ("&amp;K721&amp;") "&amp;A721)+COUNTIF(萨满祭司卡组!A:C,"# 2x ("&amp;K721&amp;") "&amp;A721)+COUNTIF(术士卡组!A:C,"# 2x ("&amp;K721&amp;") "&amp;A721)+COUNTIF(战士卡组!A:C,"# 2x ("&amp;K721&amp;") "&amp;A721)=0,COUNTIF(单卡排行!A:J,A721)=0),IF(AND(COUNTIF(德鲁伊卡组!A:C,"# 1x ("&amp;K721&amp;") "&amp;A721)+COUNTIF(猎人卡组!A:C,"# 1x ("&amp;K721&amp;") "&amp;A721)+COUNTIF(法师卡组!A:C,"# 1x ("&amp;K721&amp;") "&amp;A721)+COUNTIF(圣骑士卡组!A:C,"# 1x ("&amp;K721&amp;") "&amp;A721)+COUNTIF(牧师卡组!A:C,"# 1x ("&amp;K721&amp;") "&amp;A721)+COUNTIF(潜行者卡组!A:C,"# 1x ("&amp;K721&amp;") "&amp;A721)+COUNTIF(萨满祭司卡组!A:C,"# 1x ("&amp;K721&amp;") "&amp;A721)+COUNTIF(术士卡组!A:C,"# 1x ("&amp;K721&amp;") "&amp;A721)+COUNTIF(战士卡组!A:C,"# 1x ("&amp;K721&amp;") "&amp;A721)=0,COUNTIF(单卡排行!A:J,A721&amp;"★")=0),"",1),2)</f>
        <v/>
      </c>
      <c r="E721" s="53" t="str">
        <f>IF(收藏进度!E721="","",收藏进度!E721)</f>
        <v>探险家协会</v>
      </c>
      <c r="F721" s="53" t="str">
        <f>IF(收藏进度!F721="","",收藏进度!F721)</f>
        <v/>
      </c>
      <c r="G721" s="53" t="str">
        <f>IF(收藏进度!G721="","",收藏进度!G721)</f>
        <v>术士</v>
      </c>
      <c r="H721" s="53" t="str">
        <f>IF(收藏进度!H721="","",收藏进度!H721)</f>
        <v>稀有</v>
      </c>
      <c r="I721" s="53" t="str">
        <f>IF(收藏进度!I721="","",收藏进度!I721)</f>
        <v>随从</v>
      </c>
      <c r="J721" s="53" t="str">
        <f>IF(收藏进度!J721="","",收藏进度!J721)</f>
        <v/>
      </c>
      <c r="K721" s="53">
        <f>IF(收藏进度!K721="","",收藏进度!K721)</f>
        <v>1</v>
      </c>
      <c r="L721" s="53">
        <f>IF(收藏进度!L721="","",收藏进度!L721)</f>
        <v>1</v>
      </c>
      <c r="M721" s="53">
        <f>IF(收藏进度!M721="","",收藏进度!M721)</f>
        <v>1</v>
      </c>
      <c r="N721" s="54" t="str">
        <f>IF(收藏进度!N721="","",收藏进度!N721)</f>
        <v>战吼：如果你拥有六个其他随从，便获得+4/+4。</v>
      </c>
    </row>
    <row r="722" spans="1:14" x14ac:dyDescent="0.15">
      <c r="A722" s="52" t="str">
        <f>IF(收藏进度!A722="","",收藏进度!A722)</f>
        <v>黑市摊贩</v>
      </c>
      <c r="B722" s="52">
        <f>IF(收藏进度!B722="","",收藏进度!B722)</f>
        <v>2</v>
      </c>
      <c r="C722" s="52" t="str">
        <f t="shared" si="11"/>
        <v/>
      </c>
      <c r="D722" s="52" t="str">
        <f>IF(AND(COUNTIF(德鲁伊卡组!A:C,"# 2x ("&amp;K722&amp;") "&amp;A722)+COUNTIF(猎人卡组!A:C,"# 2x ("&amp;K722&amp;") "&amp;A722)+COUNTIF(法师卡组!A:C,"# 2x ("&amp;K722&amp;") "&amp;A722)+COUNTIF(圣骑士卡组!A:C,"# 2x ("&amp;K722&amp;") "&amp;A722)+COUNTIF(牧师卡组!A:C,"# 2x ("&amp;K722&amp;") "&amp;A722)+COUNTIF(潜行者卡组!A:C,"# 2x ("&amp;K722&amp;") "&amp;A722)+COUNTIF(萨满祭司卡组!A:C,"# 2x ("&amp;K722&amp;") "&amp;A722)+COUNTIF(术士卡组!A:C,"# 2x ("&amp;K722&amp;") "&amp;A722)+COUNTIF(战士卡组!A:C,"# 2x ("&amp;K722&amp;") "&amp;A722)=0,COUNTIF(单卡排行!A:J,A722)=0),IF(AND(COUNTIF(德鲁伊卡组!A:C,"# 1x ("&amp;K722&amp;") "&amp;A722)+COUNTIF(猎人卡组!A:C,"# 1x ("&amp;K722&amp;") "&amp;A722)+COUNTIF(法师卡组!A:C,"# 1x ("&amp;K722&amp;") "&amp;A722)+COUNTIF(圣骑士卡组!A:C,"# 1x ("&amp;K722&amp;") "&amp;A722)+COUNTIF(牧师卡组!A:C,"# 1x ("&amp;K722&amp;") "&amp;A722)+COUNTIF(潜行者卡组!A:C,"# 1x ("&amp;K722&amp;") "&amp;A722)+COUNTIF(萨满祭司卡组!A:C,"# 1x ("&amp;K722&amp;") "&amp;A722)+COUNTIF(术士卡组!A:C,"# 1x ("&amp;K722&amp;") "&amp;A722)+COUNTIF(战士卡组!A:C,"# 1x ("&amp;K722&amp;") "&amp;A722)=0,COUNTIF(单卡排行!A:J,A722&amp;"★")=0),"",1),2)</f>
        <v/>
      </c>
      <c r="E722" s="53" t="str">
        <f>IF(收藏进度!E722="","",收藏进度!E722)</f>
        <v>探险家协会</v>
      </c>
      <c r="F722" s="53" t="str">
        <f>IF(收藏进度!F722="","",收藏进度!F722)</f>
        <v/>
      </c>
      <c r="G722" s="53" t="str">
        <f>IF(收藏进度!G722="","",收藏进度!G722)</f>
        <v>术士</v>
      </c>
      <c r="H722" s="53" t="str">
        <f>IF(收藏进度!H722="","",收藏进度!H722)</f>
        <v>普通</v>
      </c>
      <c r="I722" s="53" t="str">
        <f>IF(收藏进度!I722="","",收藏进度!I722)</f>
        <v>随从</v>
      </c>
      <c r="J722" s="53" t="str">
        <f>IF(收藏进度!J722="","",收藏进度!J722)</f>
        <v/>
      </c>
      <c r="K722" s="53">
        <f>IF(收藏进度!K722="","",收藏进度!K722)</f>
        <v>2</v>
      </c>
      <c r="L722" s="53">
        <f>IF(收藏进度!L722="","",收藏进度!L722)</f>
        <v>2</v>
      </c>
      <c r="M722" s="53">
        <f>IF(收藏进度!M722="","",收藏进度!M722)</f>
        <v>2</v>
      </c>
      <c r="N722" s="54" t="str">
        <f>IF(收藏进度!N722="","",收藏进度!N722)</f>
        <v>战吼：发现一张
法力值消耗为（1）点的卡牌。</v>
      </c>
    </row>
    <row r="723" spans="1:14" x14ac:dyDescent="0.15">
      <c r="A723" s="52" t="str">
        <f>IF(收藏进度!A723="","",收藏进度!A723)</f>
        <v>拉法姆的诅咒</v>
      </c>
      <c r="B723" s="52">
        <f>IF(收藏进度!B723="","",收藏进度!B723)</f>
        <v>2</v>
      </c>
      <c r="C723" s="52" t="str">
        <f t="shared" si="11"/>
        <v/>
      </c>
      <c r="D723" s="52" t="str">
        <f>IF(AND(COUNTIF(德鲁伊卡组!A:C,"# 2x ("&amp;K723&amp;") "&amp;A723)+COUNTIF(猎人卡组!A:C,"# 2x ("&amp;K723&amp;") "&amp;A723)+COUNTIF(法师卡组!A:C,"# 2x ("&amp;K723&amp;") "&amp;A723)+COUNTIF(圣骑士卡组!A:C,"# 2x ("&amp;K723&amp;") "&amp;A723)+COUNTIF(牧师卡组!A:C,"# 2x ("&amp;K723&amp;") "&amp;A723)+COUNTIF(潜行者卡组!A:C,"# 2x ("&amp;K723&amp;") "&amp;A723)+COUNTIF(萨满祭司卡组!A:C,"# 2x ("&amp;K723&amp;") "&amp;A723)+COUNTIF(术士卡组!A:C,"# 2x ("&amp;K723&amp;") "&amp;A723)+COUNTIF(战士卡组!A:C,"# 2x ("&amp;K723&amp;") "&amp;A723)=0,COUNTIF(单卡排行!A:J,A723)=0),IF(AND(COUNTIF(德鲁伊卡组!A:C,"# 1x ("&amp;K723&amp;") "&amp;A723)+COUNTIF(猎人卡组!A:C,"# 1x ("&amp;K723&amp;") "&amp;A723)+COUNTIF(法师卡组!A:C,"# 1x ("&amp;K723&amp;") "&amp;A723)+COUNTIF(圣骑士卡组!A:C,"# 1x ("&amp;K723&amp;") "&amp;A723)+COUNTIF(牧师卡组!A:C,"# 1x ("&amp;K723&amp;") "&amp;A723)+COUNTIF(潜行者卡组!A:C,"# 1x ("&amp;K723&amp;") "&amp;A723)+COUNTIF(萨满祭司卡组!A:C,"# 1x ("&amp;K723&amp;") "&amp;A723)+COUNTIF(术士卡组!A:C,"# 1x ("&amp;K723&amp;") "&amp;A723)+COUNTIF(战士卡组!A:C,"# 1x ("&amp;K723&amp;") "&amp;A723)=0,COUNTIF(单卡排行!A:J,A723&amp;"★")=0),"",1),2)</f>
        <v/>
      </c>
      <c r="E723" s="53" t="str">
        <f>IF(收藏进度!E723="","",收藏进度!E723)</f>
        <v>探险家协会</v>
      </c>
      <c r="F723" s="53" t="str">
        <f>IF(收藏进度!F723="","",收藏进度!F723)</f>
        <v/>
      </c>
      <c r="G723" s="53" t="str">
        <f>IF(收藏进度!G723="","",收藏进度!G723)</f>
        <v>术士</v>
      </c>
      <c r="H723" s="53" t="str">
        <f>IF(收藏进度!H723="","",收藏进度!H723)</f>
        <v>普通</v>
      </c>
      <c r="I723" s="53" t="str">
        <f>IF(收藏进度!I723="","",收藏进度!I723)</f>
        <v>法术</v>
      </c>
      <c r="J723" s="53" t="str">
        <f>IF(收藏进度!J723="","",收藏进度!J723)</f>
        <v/>
      </c>
      <c r="K723" s="53">
        <f>IF(收藏进度!K723="","",收藏进度!K723)</f>
        <v>2</v>
      </c>
      <c r="L723" s="53">
        <f>IF(收藏进度!L723="","",收藏进度!L723)</f>
        <v>0</v>
      </c>
      <c r="M723" s="53">
        <f>IF(收藏进度!M723="","",收藏进度!M723)</f>
        <v>0</v>
      </c>
      <c r="N723" s="54" t="str">
        <f>IF(收藏进度!N723="","",收藏进度!N723)</f>
        <v>使你的对手获得一张“诅咒！”牌。
在对手的回合开始时，如果它在对手的手牌中，则造成2点伤害。</v>
      </c>
    </row>
    <row r="724" spans="1:14" x14ac:dyDescent="0.15">
      <c r="A724" s="52" t="str">
        <f>IF(收藏进度!A724="","",收藏进度!A724)</f>
        <v>诅咒之刃</v>
      </c>
      <c r="B724" s="52">
        <f>IF(收藏进度!B724="","",收藏进度!B724)</f>
        <v>2</v>
      </c>
      <c r="C724" s="52" t="str">
        <f t="shared" si="11"/>
        <v/>
      </c>
      <c r="D724" s="52">
        <f>IF(AND(COUNTIF(德鲁伊卡组!A:C,"# 2x ("&amp;K724&amp;") "&amp;A724)+COUNTIF(猎人卡组!A:C,"# 2x ("&amp;K724&amp;") "&amp;A724)+COUNTIF(法师卡组!A:C,"# 2x ("&amp;K724&amp;") "&amp;A724)+COUNTIF(圣骑士卡组!A:C,"# 2x ("&amp;K724&amp;") "&amp;A724)+COUNTIF(牧师卡组!A:C,"# 2x ("&amp;K724&amp;") "&amp;A724)+COUNTIF(潜行者卡组!A:C,"# 2x ("&amp;K724&amp;") "&amp;A724)+COUNTIF(萨满祭司卡组!A:C,"# 2x ("&amp;K724&amp;") "&amp;A724)+COUNTIF(术士卡组!A:C,"# 2x ("&amp;K724&amp;") "&amp;A724)+COUNTIF(战士卡组!A:C,"# 2x ("&amp;K724&amp;") "&amp;A724)=0,COUNTIF(单卡排行!A:J,A724)=0),IF(AND(COUNTIF(德鲁伊卡组!A:C,"# 1x ("&amp;K724&amp;") "&amp;A724)+COUNTIF(猎人卡组!A:C,"# 1x ("&amp;K724&amp;") "&amp;A724)+COUNTIF(法师卡组!A:C,"# 1x ("&amp;K724&amp;") "&amp;A724)+COUNTIF(圣骑士卡组!A:C,"# 1x ("&amp;K724&amp;") "&amp;A724)+COUNTIF(牧师卡组!A:C,"# 1x ("&amp;K724&amp;") "&amp;A724)+COUNTIF(潜行者卡组!A:C,"# 1x ("&amp;K724&amp;") "&amp;A724)+COUNTIF(萨满祭司卡组!A:C,"# 1x ("&amp;K724&amp;") "&amp;A724)+COUNTIF(术士卡组!A:C,"# 1x ("&amp;K724&amp;") "&amp;A724)+COUNTIF(战士卡组!A:C,"# 1x ("&amp;K724&amp;") "&amp;A724)=0,COUNTIF(单卡排行!A:J,A724&amp;"★")=0),"",1),2)</f>
        <v>1</v>
      </c>
      <c r="E724" s="53" t="str">
        <f>IF(收藏进度!E724="","",收藏进度!E724)</f>
        <v>探险家协会</v>
      </c>
      <c r="F724" s="53" t="str">
        <f>IF(收藏进度!F724="","",收藏进度!F724)</f>
        <v/>
      </c>
      <c r="G724" s="53" t="str">
        <f>IF(收藏进度!G724="","",收藏进度!G724)</f>
        <v>战士</v>
      </c>
      <c r="H724" s="53" t="str">
        <f>IF(收藏进度!H724="","",收藏进度!H724)</f>
        <v>稀有</v>
      </c>
      <c r="I724" s="53" t="str">
        <f>IF(收藏进度!I724="","",收藏进度!I724)</f>
        <v>武器</v>
      </c>
      <c r="J724" s="53" t="str">
        <f>IF(收藏进度!J724="","",收藏进度!J724)</f>
        <v/>
      </c>
      <c r="K724" s="53">
        <f>IF(收藏进度!K724="","",收藏进度!K724)</f>
        <v>1</v>
      </c>
      <c r="L724" s="53">
        <f>IF(收藏进度!L724="","",收藏进度!L724)</f>
        <v>2</v>
      </c>
      <c r="M724" s="53">
        <f>IF(收藏进度!M724="","",收藏进度!M724)</f>
        <v>0</v>
      </c>
      <c r="N724" s="54" t="str">
        <f>IF(收藏进度!N724="","",收藏进度!N724)</f>
        <v>你的英雄受到的所有伤害效果翻倍。</v>
      </c>
    </row>
    <row r="725" spans="1:14" x14ac:dyDescent="0.15">
      <c r="A725" s="52" t="str">
        <f>IF(收藏进度!A725="","",收藏进度!A725)</f>
        <v>凶暴猿猴</v>
      </c>
      <c r="B725" s="52">
        <f>IF(收藏进度!B725="","",收藏进度!B725)</f>
        <v>2</v>
      </c>
      <c r="C725" s="52" t="str">
        <f t="shared" si="11"/>
        <v/>
      </c>
      <c r="D725" s="52" t="str">
        <f>IF(AND(COUNTIF(德鲁伊卡组!A:C,"# 2x ("&amp;K725&amp;") "&amp;A725)+COUNTIF(猎人卡组!A:C,"# 2x ("&amp;K725&amp;") "&amp;A725)+COUNTIF(法师卡组!A:C,"# 2x ("&amp;K725&amp;") "&amp;A725)+COUNTIF(圣骑士卡组!A:C,"# 2x ("&amp;K725&amp;") "&amp;A725)+COUNTIF(牧师卡组!A:C,"# 2x ("&amp;K725&amp;") "&amp;A725)+COUNTIF(潜行者卡组!A:C,"# 2x ("&amp;K725&amp;") "&amp;A725)+COUNTIF(萨满祭司卡组!A:C,"# 2x ("&amp;K725&amp;") "&amp;A725)+COUNTIF(术士卡组!A:C,"# 2x ("&amp;K725&amp;") "&amp;A725)+COUNTIF(战士卡组!A:C,"# 2x ("&amp;K725&amp;") "&amp;A725)=0,COUNTIF(单卡排行!A:J,A725)=0),IF(AND(COUNTIF(德鲁伊卡组!A:C,"# 1x ("&amp;K725&amp;") "&amp;A725)+COUNTIF(猎人卡组!A:C,"# 1x ("&amp;K725&amp;") "&amp;A725)+COUNTIF(法师卡组!A:C,"# 1x ("&amp;K725&amp;") "&amp;A725)+COUNTIF(圣骑士卡组!A:C,"# 1x ("&amp;K725&amp;") "&amp;A725)+COUNTIF(牧师卡组!A:C,"# 1x ("&amp;K725&amp;") "&amp;A725)+COUNTIF(潜行者卡组!A:C,"# 1x ("&amp;K725&amp;") "&amp;A725)+COUNTIF(萨满祭司卡组!A:C,"# 1x ("&amp;K725&amp;") "&amp;A725)+COUNTIF(术士卡组!A:C,"# 1x ("&amp;K725&amp;") "&amp;A725)+COUNTIF(战士卡组!A:C,"# 1x ("&amp;K725&amp;") "&amp;A725)=0,COUNTIF(单卡排行!A:J,A725&amp;"★")=0),"",1),2)</f>
        <v/>
      </c>
      <c r="E725" s="53" t="str">
        <f>IF(收藏进度!E725="","",收藏进度!E725)</f>
        <v>探险家协会</v>
      </c>
      <c r="F725" s="53" t="str">
        <f>IF(收藏进度!F725="","",收藏进度!F725)</f>
        <v/>
      </c>
      <c r="G725" s="53" t="str">
        <f>IF(收藏进度!G725="","",收藏进度!G725)</f>
        <v>战士</v>
      </c>
      <c r="H725" s="53" t="str">
        <f>IF(收藏进度!H725="","",收藏进度!H725)</f>
        <v>普通</v>
      </c>
      <c r="I725" s="53" t="str">
        <f>IF(收藏进度!I725="","",收藏进度!I725)</f>
        <v>随从</v>
      </c>
      <c r="J725" s="53" t="str">
        <f>IF(收藏进度!J725="","",收藏进度!J725)</f>
        <v>野兽</v>
      </c>
      <c r="K725" s="53">
        <f>IF(收藏进度!K725="","",收藏进度!K725)</f>
        <v>3</v>
      </c>
      <c r="L725" s="53">
        <f>IF(收藏进度!L725="","",收藏进度!L725)</f>
        <v>3</v>
      </c>
      <c r="M725" s="53">
        <f>IF(收藏进度!M725="","",收藏进度!M725)</f>
        <v>4</v>
      </c>
      <c r="N725" s="54" t="str">
        <f>IF(收藏进度!N725="","",收藏进度!N725)</f>
        <v>嘲讽</v>
      </c>
    </row>
    <row r="726" spans="1:14" x14ac:dyDescent="0.15">
      <c r="A726" s="52" t="str">
        <f>IF(收藏进度!A726="","",收藏进度!A726)</f>
        <v>黑曜石毁灭者</v>
      </c>
      <c r="B726" s="52">
        <f>IF(收藏进度!B726="","",收藏进度!B726)</f>
        <v>2</v>
      </c>
      <c r="C726" s="52" t="str">
        <f t="shared" si="11"/>
        <v/>
      </c>
      <c r="D726" s="52" t="str">
        <f>IF(AND(COUNTIF(德鲁伊卡组!A:C,"# 2x ("&amp;K726&amp;") "&amp;A726)+COUNTIF(猎人卡组!A:C,"# 2x ("&amp;K726&amp;") "&amp;A726)+COUNTIF(法师卡组!A:C,"# 2x ("&amp;K726&amp;") "&amp;A726)+COUNTIF(圣骑士卡组!A:C,"# 2x ("&amp;K726&amp;") "&amp;A726)+COUNTIF(牧师卡组!A:C,"# 2x ("&amp;K726&amp;") "&amp;A726)+COUNTIF(潜行者卡组!A:C,"# 2x ("&amp;K726&amp;") "&amp;A726)+COUNTIF(萨满祭司卡组!A:C,"# 2x ("&amp;K726&amp;") "&amp;A726)+COUNTIF(术士卡组!A:C,"# 2x ("&amp;K726&amp;") "&amp;A726)+COUNTIF(战士卡组!A:C,"# 2x ("&amp;K726&amp;") "&amp;A726)=0,COUNTIF(单卡排行!A:J,A726)=0),IF(AND(COUNTIF(德鲁伊卡组!A:C,"# 1x ("&amp;K726&amp;") "&amp;A726)+COUNTIF(猎人卡组!A:C,"# 1x ("&amp;K726&amp;") "&amp;A726)+COUNTIF(法师卡组!A:C,"# 1x ("&amp;K726&amp;") "&amp;A726)+COUNTIF(圣骑士卡组!A:C,"# 1x ("&amp;K726&amp;") "&amp;A726)+COUNTIF(牧师卡组!A:C,"# 1x ("&amp;K726&amp;") "&amp;A726)+COUNTIF(潜行者卡组!A:C,"# 1x ("&amp;K726&amp;") "&amp;A726)+COUNTIF(萨满祭司卡组!A:C,"# 1x ("&amp;K726&amp;") "&amp;A726)+COUNTIF(术士卡组!A:C,"# 1x ("&amp;K726&amp;") "&amp;A726)+COUNTIF(战士卡组!A:C,"# 1x ("&amp;K726&amp;") "&amp;A726)=0,COUNTIF(单卡排行!A:J,A726&amp;"★")=0),"",1),2)</f>
        <v/>
      </c>
      <c r="E726" s="53" t="str">
        <f>IF(收藏进度!E726="","",收藏进度!E726)</f>
        <v>探险家协会</v>
      </c>
      <c r="F726" s="53" t="str">
        <f>IF(收藏进度!F726="","",收藏进度!F726)</f>
        <v/>
      </c>
      <c r="G726" s="53" t="str">
        <f>IF(收藏进度!G726="","",收藏进度!G726)</f>
        <v>战士</v>
      </c>
      <c r="H726" s="53" t="str">
        <f>IF(收藏进度!H726="","",收藏进度!H726)</f>
        <v>普通</v>
      </c>
      <c r="I726" s="53" t="str">
        <f>IF(收藏进度!I726="","",收藏进度!I726)</f>
        <v>随从</v>
      </c>
      <c r="J726" s="53" t="str">
        <f>IF(收藏进度!J726="","",收藏进度!J726)</f>
        <v/>
      </c>
      <c r="K726" s="53">
        <f>IF(收藏进度!K726="","",收藏进度!K726)</f>
        <v>7</v>
      </c>
      <c r="L726" s="53">
        <f>IF(收藏进度!L726="","",收藏进度!L726)</f>
        <v>7</v>
      </c>
      <c r="M726" s="53">
        <f>IF(收藏进度!M726="","",收藏进度!M726)</f>
        <v>7</v>
      </c>
      <c r="N726" s="54" t="str">
        <f>IF(收藏进度!N726="","",收藏进度!N726)</f>
        <v>在你的回合结束时，召唤一个1/1并具有嘲讽的圣甲虫。</v>
      </c>
    </row>
    <row r="727" spans="1:14" x14ac:dyDescent="0.15">
      <c r="A727" s="52" t="str">
        <f>IF(收藏进度!A727="","",收藏进度!A727)</f>
        <v>鱼人宝宝</v>
      </c>
      <c r="B727" s="52">
        <f>IF(收藏进度!B727="","",收藏进度!B727)</f>
        <v>2</v>
      </c>
      <c r="C727" s="52" t="str">
        <f t="shared" si="11"/>
        <v/>
      </c>
      <c r="D727" s="52" t="str">
        <f>IF(AND(COUNTIF(德鲁伊卡组!A:C,"# 2x ("&amp;K727&amp;") "&amp;A727)+COUNTIF(猎人卡组!A:C,"# 2x ("&amp;K727&amp;") "&amp;A727)+COUNTIF(法师卡组!A:C,"# 2x ("&amp;K727&amp;") "&amp;A727)+COUNTIF(圣骑士卡组!A:C,"# 2x ("&amp;K727&amp;") "&amp;A727)+COUNTIF(牧师卡组!A:C,"# 2x ("&amp;K727&amp;") "&amp;A727)+COUNTIF(潜行者卡组!A:C,"# 2x ("&amp;K727&amp;") "&amp;A727)+COUNTIF(萨满祭司卡组!A:C,"# 2x ("&amp;K727&amp;") "&amp;A727)+COUNTIF(术士卡组!A:C,"# 2x ("&amp;K727&amp;") "&amp;A727)+COUNTIF(战士卡组!A:C,"# 2x ("&amp;K727&amp;") "&amp;A727)=0,COUNTIF(单卡排行!A:J,A727)=0),IF(AND(COUNTIF(德鲁伊卡组!A:C,"# 1x ("&amp;K727&amp;") "&amp;A727)+COUNTIF(猎人卡组!A:C,"# 1x ("&amp;K727&amp;") "&amp;A727)+COUNTIF(法师卡组!A:C,"# 1x ("&amp;K727&amp;") "&amp;A727)+COUNTIF(圣骑士卡组!A:C,"# 1x ("&amp;K727&amp;") "&amp;A727)+COUNTIF(牧师卡组!A:C,"# 1x ("&amp;K727&amp;") "&amp;A727)+COUNTIF(潜行者卡组!A:C,"# 1x ("&amp;K727&amp;") "&amp;A727)+COUNTIF(萨满祭司卡组!A:C,"# 1x ("&amp;K727&amp;") "&amp;A727)+COUNTIF(术士卡组!A:C,"# 1x ("&amp;K727&amp;") "&amp;A727)+COUNTIF(战士卡组!A:C,"# 1x ("&amp;K727&amp;") "&amp;A727)=0,COUNTIF(单卡排行!A:J,A727&amp;"★")=0),"",1),2)</f>
        <v/>
      </c>
      <c r="E727" s="53" t="str">
        <f>IF(收藏进度!E727="","",收藏进度!E727)</f>
        <v>探险家协会</v>
      </c>
      <c r="F727" s="53" t="str">
        <f>IF(收藏进度!F727="","",收藏进度!F727)</f>
        <v/>
      </c>
      <c r="G727" s="53" t="str">
        <f>IF(收藏进度!G727="","",收藏进度!G727)</f>
        <v>中立</v>
      </c>
      <c r="H727" s="53" t="str">
        <f>IF(收藏进度!H727="","",收藏进度!H727)</f>
        <v>普通</v>
      </c>
      <c r="I727" s="53" t="str">
        <f>IF(收藏进度!I727="","",收藏进度!I727)</f>
        <v>随从</v>
      </c>
      <c r="J727" s="53" t="str">
        <f>IF(收藏进度!J727="","",收藏进度!J727)</f>
        <v>鱼人</v>
      </c>
      <c r="K727" s="53">
        <f>IF(收藏进度!K727="","",收藏进度!K727)</f>
        <v>0</v>
      </c>
      <c r="L727" s="53">
        <f>IF(收藏进度!L727="","",收藏进度!L727)</f>
        <v>1</v>
      </c>
      <c r="M727" s="53">
        <f>IF(收藏进度!M727="","",收藏进度!M727)</f>
        <v>1</v>
      </c>
      <c r="N727" s="54" t="str">
        <f>IF(收藏进度!N727="","",收藏进度!N727)</f>
        <v/>
      </c>
    </row>
    <row r="728" spans="1:14" x14ac:dyDescent="0.15">
      <c r="A728" s="52" t="str">
        <f>IF(收藏进度!A728="","",收藏进度!A728)</f>
        <v>芬利·莫格顿爵士</v>
      </c>
      <c r="B728" s="52">
        <f>IF(收藏进度!B728="","",收藏进度!B728)</f>
        <v>1</v>
      </c>
      <c r="C728" s="52" t="str">
        <f t="shared" si="11"/>
        <v/>
      </c>
      <c r="D728" s="52">
        <f>IF(AND(COUNTIF(德鲁伊卡组!A:C,"# 2x ("&amp;K728&amp;") "&amp;A728)+COUNTIF(猎人卡组!A:C,"# 2x ("&amp;K728&amp;") "&amp;A728)+COUNTIF(法师卡组!A:C,"# 2x ("&amp;K728&amp;") "&amp;A728)+COUNTIF(圣骑士卡组!A:C,"# 2x ("&amp;K728&amp;") "&amp;A728)+COUNTIF(牧师卡组!A:C,"# 2x ("&amp;K728&amp;") "&amp;A728)+COUNTIF(潜行者卡组!A:C,"# 2x ("&amp;K728&amp;") "&amp;A728)+COUNTIF(萨满祭司卡组!A:C,"# 2x ("&amp;K728&amp;") "&amp;A728)+COUNTIF(术士卡组!A:C,"# 2x ("&amp;K728&amp;") "&amp;A728)+COUNTIF(战士卡组!A:C,"# 2x ("&amp;K728&amp;") "&amp;A728)=0,COUNTIF(单卡排行!A:J,A728)=0),IF(AND(COUNTIF(德鲁伊卡组!A:C,"# 1x ("&amp;K728&amp;") "&amp;A728)+COUNTIF(猎人卡组!A:C,"# 1x ("&amp;K728&amp;") "&amp;A728)+COUNTIF(法师卡组!A:C,"# 1x ("&amp;K728&amp;") "&amp;A728)+COUNTIF(圣骑士卡组!A:C,"# 1x ("&amp;K728&amp;") "&amp;A728)+COUNTIF(牧师卡组!A:C,"# 1x ("&amp;K728&amp;") "&amp;A728)+COUNTIF(潜行者卡组!A:C,"# 1x ("&amp;K728&amp;") "&amp;A728)+COUNTIF(萨满祭司卡组!A:C,"# 1x ("&amp;K728&amp;") "&amp;A728)+COUNTIF(术士卡组!A:C,"# 1x ("&amp;K728&amp;") "&amp;A728)+COUNTIF(战士卡组!A:C,"# 1x ("&amp;K728&amp;") "&amp;A728)=0,COUNTIF(单卡排行!A:J,A728&amp;"★")=0),"",1),2)</f>
        <v>1</v>
      </c>
      <c r="E728" s="53" t="str">
        <f>IF(收藏进度!E728="","",收藏进度!E728)</f>
        <v>探险家协会</v>
      </c>
      <c r="F728" s="53" t="str">
        <f>IF(收藏进度!F728="","",收藏进度!F728)</f>
        <v/>
      </c>
      <c r="G728" s="53" t="str">
        <f>IF(收藏进度!G728="","",收藏进度!G728)</f>
        <v>中立</v>
      </c>
      <c r="H728" s="53" t="str">
        <f>IF(收藏进度!H728="","",收藏进度!H728)</f>
        <v>传说</v>
      </c>
      <c r="I728" s="53" t="str">
        <f>IF(收藏进度!I728="","",收藏进度!I728)</f>
        <v>随从</v>
      </c>
      <c r="J728" s="53" t="str">
        <f>IF(收藏进度!J728="","",收藏进度!J728)</f>
        <v>鱼人</v>
      </c>
      <c r="K728" s="53">
        <f>IF(收藏进度!K728="","",收藏进度!K728)</f>
        <v>1</v>
      </c>
      <c r="L728" s="53">
        <f>IF(收藏进度!L728="","",收藏进度!L728)</f>
        <v>1</v>
      </c>
      <c r="M728" s="53">
        <f>IF(收藏进度!M728="","",收藏进度!M728)</f>
        <v>3</v>
      </c>
      <c r="N728" s="54" t="str">
        <f>IF(收藏进度!N728="","",收藏进度!N728)</f>
        <v>战吼：发现一个新的基础英雄技能。</v>
      </c>
    </row>
    <row r="729" spans="1:14" x14ac:dyDescent="0.15">
      <c r="A729" s="52" t="str">
        <f>IF(收藏进度!A729="","",收藏进度!A729)</f>
        <v>宝石甲虫</v>
      </c>
      <c r="B729" s="52">
        <f>IF(收藏进度!B729="","",收藏进度!B729)</f>
        <v>2</v>
      </c>
      <c r="C729" s="52" t="str">
        <f t="shared" si="11"/>
        <v/>
      </c>
      <c r="D729" s="52" t="str">
        <f>IF(AND(COUNTIF(德鲁伊卡组!A:C,"# 2x ("&amp;K729&amp;") "&amp;A729)+COUNTIF(猎人卡组!A:C,"# 2x ("&amp;K729&amp;") "&amp;A729)+COUNTIF(法师卡组!A:C,"# 2x ("&amp;K729&amp;") "&amp;A729)+COUNTIF(圣骑士卡组!A:C,"# 2x ("&amp;K729&amp;") "&amp;A729)+COUNTIF(牧师卡组!A:C,"# 2x ("&amp;K729&amp;") "&amp;A729)+COUNTIF(潜行者卡组!A:C,"# 2x ("&amp;K729&amp;") "&amp;A729)+COUNTIF(萨满祭司卡组!A:C,"# 2x ("&amp;K729&amp;") "&amp;A729)+COUNTIF(术士卡组!A:C,"# 2x ("&amp;K729&amp;") "&amp;A729)+COUNTIF(战士卡组!A:C,"# 2x ("&amp;K729&amp;") "&amp;A729)=0,COUNTIF(单卡排行!A:J,A729)=0),IF(AND(COUNTIF(德鲁伊卡组!A:C,"# 1x ("&amp;K729&amp;") "&amp;A729)+COUNTIF(猎人卡组!A:C,"# 1x ("&amp;K729&amp;") "&amp;A729)+COUNTIF(法师卡组!A:C,"# 1x ("&amp;K729&amp;") "&amp;A729)+COUNTIF(圣骑士卡组!A:C,"# 1x ("&amp;K729&amp;") "&amp;A729)+COUNTIF(牧师卡组!A:C,"# 1x ("&amp;K729&amp;") "&amp;A729)+COUNTIF(潜行者卡组!A:C,"# 1x ("&amp;K729&amp;") "&amp;A729)+COUNTIF(萨满祭司卡组!A:C,"# 1x ("&amp;K729&amp;") "&amp;A729)+COUNTIF(术士卡组!A:C,"# 1x ("&amp;K729&amp;") "&amp;A729)+COUNTIF(战士卡组!A:C,"# 1x ("&amp;K729&amp;") "&amp;A729)=0,COUNTIF(单卡排行!A:J,A729&amp;"★")=0),"",1),2)</f>
        <v/>
      </c>
      <c r="E729" s="53" t="str">
        <f>IF(收藏进度!E729="","",收藏进度!E729)</f>
        <v>探险家协会</v>
      </c>
      <c r="F729" s="53" t="str">
        <f>IF(收藏进度!F729="","",收藏进度!F729)</f>
        <v/>
      </c>
      <c r="G729" s="53" t="str">
        <f>IF(收藏进度!G729="","",收藏进度!G729)</f>
        <v>中立</v>
      </c>
      <c r="H729" s="53" t="str">
        <f>IF(收藏进度!H729="","",收藏进度!H729)</f>
        <v>普通</v>
      </c>
      <c r="I729" s="53" t="str">
        <f>IF(收藏进度!I729="","",收藏进度!I729)</f>
        <v>随从</v>
      </c>
      <c r="J729" s="53" t="str">
        <f>IF(收藏进度!J729="","",收藏进度!J729)</f>
        <v>野兽</v>
      </c>
      <c r="K729" s="53">
        <f>IF(收藏进度!K729="","",收藏进度!K729)</f>
        <v>2</v>
      </c>
      <c r="L729" s="53">
        <f>IF(收藏进度!L729="","",收藏进度!L729)</f>
        <v>1</v>
      </c>
      <c r="M729" s="53">
        <f>IF(收藏进度!M729="","",收藏进度!M729)</f>
        <v>1</v>
      </c>
      <c r="N729" s="54" t="str">
        <f>IF(收藏进度!N729="","",收藏进度!N729)</f>
        <v>战吼：发现一张
法力值消耗为（3）的卡牌。</v>
      </c>
    </row>
    <row r="730" spans="1:14" x14ac:dyDescent="0.15">
      <c r="A730" s="52" t="str">
        <f>IF(收藏进度!A730="","",收藏进度!A730)</f>
        <v>巨型蟾蜍</v>
      </c>
      <c r="B730" s="52">
        <f>IF(收藏进度!B730="","",收藏进度!B730)</f>
        <v>2</v>
      </c>
      <c r="C730" s="52" t="str">
        <f t="shared" si="11"/>
        <v/>
      </c>
      <c r="D730" s="52" t="str">
        <f>IF(AND(COUNTIF(德鲁伊卡组!A:C,"# 2x ("&amp;K730&amp;") "&amp;A730)+COUNTIF(猎人卡组!A:C,"# 2x ("&amp;K730&amp;") "&amp;A730)+COUNTIF(法师卡组!A:C,"# 2x ("&amp;K730&amp;") "&amp;A730)+COUNTIF(圣骑士卡组!A:C,"# 2x ("&amp;K730&amp;") "&amp;A730)+COUNTIF(牧师卡组!A:C,"# 2x ("&amp;K730&amp;") "&amp;A730)+COUNTIF(潜行者卡组!A:C,"# 2x ("&amp;K730&amp;") "&amp;A730)+COUNTIF(萨满祭司卡组!A:C,"# 2x ("&amp;K730&amp;") "&amp;A730)+COUNTIF(术士卡组!A:C,"# 2x ("&amp;K730&amp;") "&amp;A730)+COUNTIF(战士卡组!A:C,"# 2x ("&amp;K730&amp;") "&amp;A730)=0,COUNTIF(单卡排行!A:J,A730)=0),IF(AND(COUNTIF(德鲁伊卡组!A:C,"# 1x ("&amp;K730&amp;") "&amp;A730)+COUNTIF(猎人卡组!A:C,"# 1x ("&amp;K730&amp;") "&amp;A730)+COUNTIF(法师卡组!A:C,"# 1x ("&amp;K730&amp;") "&amp;A730)+COUNTIF(圣骑士卡组!A:C,"# 1x ("&amp;K730&amp;") "&amp;A730)+COUNTIF(牧师卡组!A:C,"# 1x ("&amp;K730&amp;") "&amp;A730)+COUNTIF(潜行者卡组!A:C,"# 1x ("&amp;K730&amp;") "&amp;A730)+COUNTIF(萨满祭司卡组!A:C,"# 1x ("&amp;K730&amp;") "&amp;A730)+COUNTIF(术士卡组!A:C,"# 1x ("&amp;K730&amp;") "&amp;A730)+COUNTIF(战士卡组!A:C,"# 1x ("&amp;K730&amp;") "&amp;A730)=0,COUNTIF(单卡排行!A:J,A730&amp;"★")=0),"",1),2)</f>
        <v/>
      </c>
      <c r="E730" s="53" t="str">
        <f>IF(收藏进度!E730="","",收藏进度!E730)</f>
        <v>探险家协会</v>
      </c>
      <c r="F730" s="53" t="str">
        <f>IF(收藏进度!F730="","",收藏进度!F730)</f>
        <v/>
      </c>
      <c r="G730" s="53" t="str">
        <f>IF(收藏进度!G730="","",收藏进度!G730)</f>
        <v>中立</v>
      </c>
      <c r="H730" s="53" t="str">
        <f>IF(收藏进度!H730="","",收藏进度!H730)</f>
        <v>普通</v>
      </c>
      <c r="I730" s="53" t="str">
        <f>IF(收藏进度!I730="","",收藏进度!I730)</f>
        <v>随从</v>
      </c>
      <c r="J730" s="53" t="str">
        <f>IF(收藏进度!J730="","",收藏进度!J730)</f>
        <v>野兽</v>
      </c>
      <c r="K730" s="53">
        <f>IF(收藏进度!K730="","",收藏进度!K730)</f>
        <v>2</v>
      </c>
      <c r="L730" s="53">
        <f>IF(收藏进度!L730="","",收藏进度!L730)</f>
        <v>3</v>
      </c>
      <c r="M730" s="53">
        <f>IF(收藏进度!M730="","",收藏进度!M730)</f>
        <v>2</v>
      </c>
      <c r="N730" s="54" t="str">
        <f>IF(收藏进度!N730="","",收藏进度!N730)</f>
        <v>亡语：对一个随机敌人造成1点伤害。</v>
      </c>
    </row>
    <row r="731" spans="1:14" x14ac:dyDescent="0.15">
      <c r="A731" s="52" t="str">
        <f>IF(收藏进度!A731="","",收藏进度!A731)</f>
        <v>布莱恩·铜须</v>
      </c>
      <c r="B731" s="52">
        <f>IF(收藏进度!B731="","",收藏进度!B731)</f>
        <v>1</v>
      </c>
      <c r="C731" s="52" t="str">
        <f t="shared" si="11"/>
        <v/>
      </c>
      <c r="D731" s="52">
        <f>IF(AND(COUNTIF(德鲁伊卡组!A:C,"# 2x ("&amp;K731&amp;") "&amp;A731)+COUNTIF(猎人卡组!A:C,"# 2x ("&amp;K731&amp;") "&amp;A731)+COUNTIF(法师卡组!A:C,"# 2x ("&amp;K731&amp;") "&amp;A731)+COUNTIF(圣骑士卡组!A:C,"# 2x ("&amp;K731&amp;") "&amp;A731)+COUNTIF(牧师卡组!A:C,"# 2x ("&amp;K731&amp;") "&amp;A731)+COUNTIF(潜行者卡组!A:C,"# 2x ("&amp;K731&amp;") "&amp;A731)+COUNTIF(萨满祭司卡组!A:C,"# 2x ("&amp;K731&amp;") "&amp;A731)+COUNTIF(术士卡组!A:C,"# 2x ("&amp;K731&amp;") "&amp;A731)+COUNTIF(战士卡组!A:C,"# 2x ("&amp;K731&amp;") "&amp;A731)=0,COUNTIF(单卡排行!A:J,A731)=0),IF(AND(COUNTIF(德鲁伊卡组!A:C,"# 1x ("&amp;K731&amp;") "&amp;A731)+COUNTIF(猎人卡组!A:C,"# 1x ("&amp;K731&amp;") "&amp;A731)+COUNTIF(法师卡组!A:C,"# 1x ("&amp;K731&amp;") "&amp;A731)+COUNTIF(圣骑士卡组!A:C,"# 1x ("&amp;K731&amp;") "&amp;A731)+COUNTIF(牧师卡组!A:C,"# 1x ("&amp;K731&amp;") "&amp;A731)+COUNTIF(潜行者卡组!A:C,"# 1x ("&amp;K731&amp;") "&amp;A731)+COUNTIF(萨满祭司卡组!A:C,"# 1x ("&amp;K731&amp;") "&amp;A731)+COUNTIF(术士卡组!A:C,"# 1x ("&amp;K731&amp;") "&amp;A731)+COUNTIF(战士卡组!A:C,"# 1x ("&amp;K731&amp;") "&amp;A731)=0,COUNTIF(单卡排行!A:J,A731&amp;"★")=0),"",1),2)</f>
        <v>1</v>
      </c>
      <c r="E731" s="53" t="str">
        <f>IF(收藏进度!E731="","",收藏进度!E731)</f>
        <v>探险家协会</v>
      </c>
      <c r="F731" s="53" t="str">
        <f>IF(收藏进度!F731="","",收藏进度!F731)</f>
        <v/>
      </c>
      <c r="G731" s="53" t="str">
        <f>IF(收藏进度!G731="","",收藏进度!G731)</f>
        <v>中立</v>
      </c>
      <c r="H731" s="53" t="str">
        <f>IF(收藏进度!H731="","",收藏进度!H731)</f>
        <v>传说</v>
      </c>
      <c r="I731" s="53" t="str">
        <f>IF(收藏进度!I731="","",收藏进度!I731)</f>
        <v>随从</v>
      </c>
      <c r="J731" s="53" t="str">
        <f>IF(收藏进度!J731="","",收藏进度!J731)</f>
        <v/>
      </c>
      <c r="K731" s="53">
        <f>IF(收藏进度!K731="","",收藏进度!K731)</f>
        <v>3</v>
      </c>
      <c r="L731" s="53">
        <f>IF(收藏进度!L731="","",收藏进度!L731)</f>
        <v>2</v>
      </c>
      <c r="M731" s="53">
        <f>IF(收藏进度!M731="","",收藏进度!M731)</f>
        <v>4</v>
      </c>
      <c r="N731" s="54" t="str">
        <f>IF(收藏进度!N731="","",收藏进度!N731)</f>
        <v>你的战吼会触发
两次。</v>
      </c>
    </row>
    <row r="732" spans="1:14" x14ac:dyDescent="0.15">
      <c r="A732" s="52" t="str">
        <f>IF(收藏进度!A732="","",收藏进度!A732)</f>
        <v>A3型机械金刚</v>
      </c>
      <c r="B732" s="52">
        <f>IF(收藏进度!B732="","",收藏进度!B732)</f>
        <v>2</v>
      </c>
      <c r="C732" s="52" t="str">
        <f t="shared" si="11"/>
        <v/>
      </c>
      <c r="D732" s="52" t="str">
        <f>IF(AND(COUNTIF(德鲁伊卡组!A:C,"# 2x ("&amp;K732&amp;") "&amp;A732)+COUNTIF(猎人卡组!A:C,"# 2x ("&amp;K732&amp;") "&amp;A732)+COUNTIF(法师卡组!A:C,"# 2x ("&amp;K732&amp;") "&amp;A732)+COUNTIF(圣骑士卡组!A:C,"# 2x ("&amp;K732&amp;") "&amp;A732)+COUNTIF(牧师卡组!A:C,"# 2x ("&amp;K732&amp;") "&amp;A732)+COUNTIF(潜行者卡组!A:C,"# 2x ("&amp;K732&amp;") "&amp;A732)+COUNTIF(萨满祭司卡组!A:C,"# 2x ("&amp;K732&amp;") "&amp;A732)+COUNTIF(术士卡组!A:C,"# 2x ("&amp;K732&amp;") "&amp;A732)+COUNTIF(战士卡组!A:C,"# 2x ("&amp;K732&amp;") "&amp;A732)=0,COUNTIF(单卡排行!A:J,A732)=0),IF(AND(COUNTIF(德鲁伊卡组!A:C,"# 1x ("&amp;K732&amp;") "&amp;A732)+COUNTIF(猎人卡组!A:C,"# 1x ("&amp;K732&amp;") "&amp;A732)+COUNTIF(法师卡组!A:C,"# 1x ("&amp;K732&amp;") "&amp;A732)+COUNTIF(圣骑士卡组!A:C,"# 1x ("&amp;K732&amp;") "&amp;A732)+COUNTIF(牧师卡组!A:C,"# 1x ("&amp;K732&amp;") "&amp;A732)+COUNTIF(潜行者卡组!A:C,"# 1x ("&amp;K732&amp;") "&amp;A732)+COUNTIF(萨满祭司卡组!A:C,"# 1x ("&amp;K732&amp;") "&amp;A732)+COUNTIF(术士卡组!A:C,"# 1x ("&amp;K732&amp;") "&amp;A732)+COUNTIF(战士卡组!A:C,"# 1x ("&amp;K732&amp;") "&amp;A732)=0,COUNTIF(单卡排行!A:J,A732&amp;"★")=0),"",1),2)</f>
        <v/>
      </c>
      <c r="E732" s="53" t="str">
        <f>IF(收藏进度!E732="","",收藏进度!E732)</f>
        <v>探险家协会</v>
      </c>
      <c r="F732" s="53" t="str">
        <f>IF(收藏进度!F732="","",收藏进度!F732)</f>
        <v/>
      </c>
      <c r="G732" s="53" t="str">
        <f>IF(收藏进度!G732="","",收藏进度!G732)</f>
        <v>中立</v>
      </c>
      <c r="H732" s="53" t="str">
        <f>IF(收藏进度!H732="","",收藏进度!H732)</f>
        <v>普通</v>
      </c>
      <c r="I732" s="53" t="str">
        <f>IF(收藏进度!I732="","",收藏进度!I732)</f>
        <v>随从</v>
      </c>
      <c r="J732" s="53" t="str">
        <f>IF(收藏进度!J732="","",收藏进度!J732)</f>
        <v>机械</v>
      </c>
      <c r="K732" s="53">
        <f>IF(收藏进度!K732="","",收藏进度!K732)</f>
        <v>4</v>
      </c>
      <c r="L732" s="53">
        <f>IF(收藏进度!L732="","",收藏进度!L732)</f>
        <v>3</v>
      </c>
      <c r="M732" s="53">
        <f>IF(收藏进度!M732="","",收藏进度!M732)</f>
        <v>4</v>
      </c>
      <c r="N732" s="54" t="str">
        <f>IF(收藏进度!N732="","",收藏进度!N732)</f>
        <v>战吼：如果你控制其他任何机械，则发现一张机械牌。</v>
      </c>
    </row>
    <row r="733" spans="1:14" x14ac:dyDescent="0.15">
      <c r="A733" s="52" t="str">
        <f>IF(收藏进度!A733="","",收藏进度!A733)</f>
        <v>墓穴蜘蛛</v>
      </c>
      <c r="B733" s="52">
        <f>IF(收藏进度!B733="","",收藏进度!B733)</f>
        <v>2</v>
      </c>
      <c r="C733" s="52" t="str">
        <f t="shared" si="11"/>
        <v/>
      </c>
      <c r="D733" s="52" t="str">
        <f>IF(AND(COUNTIF(德鲁伊卡组!A:C,"# 2x ("&amp;K733&amp;") "&amp;A733)+COUNTIF(猎人卡组!A:C,"# 2x ("&amp;K733&amp;") "&amp;A733)+COUNTIF(法师卡组!A:C,"# 2x ("&amp;K733&amp;") "&amp;A733)+COUNTIF(圣骑士卡组!A:C,"# 2x ("&amp;K733&amp;") "&amp;A733)+COUNTIF(牧师卡组!A:C,"# 2x ("&amp;K733&amp;") "&amp;A733)+COUNTIF(潜行者卡组!A:C,"# 2x ("&amp;K733&amp;") "&amp;A733)+COUNTIF(萨满祭司卡组!A:C,"# 2x ("&amp;K733&amp;") "&amp;A733)+COUNTIF(术士卡组!A:C,"# 2x ("&amp;K733&amp;") "&amp;A733)+COUNTIF(战士卡组!A:C,"# 2x ("&amp;K733&amp;") "&amp;A733)=0,COUNTIF(单卡排行!A:J,A733)=0),IF(AND(COUNTIF(德鲁伊卡组!A:C,"# 1x ("&amp;K733&amp;") "&amp;A733)+COUNTIF(猎人卡组!A:C,"# 1x ("&amp;K733&amp;") "&amp;A733)+COUNTIF(法师卡组!A:C,"# 1x ("&amp;K733&amp;") "&amp;A733)+COUNTIF(圣骑士卡组!A:C,"# 1x ("&amp;K733&amp;") "&amp;A733)+COUNTIF(牧师卡组!A:C,"# 1x ("&amp;K733&amp;") "&amp;A733)+COUNTIF(潜行者卡组!A:C,"# 1x ("&amp;K733&amp;") "&amp;A733)+COUNTIF(萨满祭司卡组!A:C,"# 1x ("&amp;K733&amp;") "&amp;A733)+COUNTIF(术士卡组!A:C,"# 1x ("&amp;K733&amp;") "&amp;A733)+COUNTIF(战士卡组!A:C,"# 1x ("&amp;K733&amp;") "&amp;A733)=0,COUNTIF(单卡排行!A:J,A733&amp;"★")=0),"",1),2)</f>
        <v/>
      </c>
      <c r="E733" s="53" t="str">
        <f>IF(收藏进度!E733="","",收藏进度!E733)</f>
        <v>探险家协会</v>
      </c>
      <c r="F733" s="53" t="str">
        <f>IF(收藏进度!F733="","",收藏进度!F733)</f>
        <v/>
      </c>
      <c r="G733" s="53" t="str">
        <f>IF(收藏进度!G733="","",收藏进度!G733)</f>
        <v>中立</v>
      </c>
      <c r="H733" s="53" t="str">
        <f>IF(收藏进度!H733="","",收藏进度!H733)</f>
        <v>普通</v>
      </c>
      <c r="I733" s="53" t="str">
        <f>IF(收藏进度!I733="","",收藏进度!I733)</f>
        <v>随从</v>
      </c>
      <c r="J733" s="53" t="str">
        <f>IF(收藏进度!J733="","",收藏进度!J733)</f>
        <v>野兽</v>
      </c>
      <c r="K733" s="53">
        <f>IF(收藏进度!K733="","",收藏进度!K733)</f>
        <v>4</v>
      </c>
      <c r="L733" s="53">
        <f>IF(收藏进度!L733="","",收藏进度!L733)</f>
        <v>3</v>
      </c>
      <c r="M733" s="53">
        <f>IF(收藏进度!M733="","",收藏进度!M733)</f>
        <v>3</v>
      </c>
      <c r="N733" s="54" t="str">
        <f>IF(收藏进度!N733="","",收藏进度!N733)</f>
        <v>战吼：
发现一张野兽牌。</v>
      </c>
    </row>
    <row r="734" spans="1:14" x14ac:dyDescent="0.15">
      <c r="A734" s="52" t="str">
        <f>IF(收藏进度!A734="","",收藏进度!A734)</f>
        <v>诡异的雕像</v>
      </c>
      <c r="B734" s="52">
        <f>IF(收藏进度!B734="","",收藏进度!B734)</f>
        <v>2</v>
      </c>
      <c r="C734" s="52" t="str">
        <f t="shared" si="11"/>
        <v/>
      </c>
      <c r="D734" s="52" t="str">
        <f>IF(AND(COUNTIF(德鲁伊卡组!A:C,"# 2x ("&amp;K734&amp;") "&amp;A734)+COUNTIF(猎人卡组!A:C,"# 2x ("&amp;K734&amp;") "&amp;A734)+COUNTIF(法师卡组!A:C,"# 2x ("&amp;K734&amp;") "&amp;A734)+COUNTIF(圣骑士卡组!A:C,"# 2x ("&amp;K734&amp;") "&amp;A734)+COUNTIF(牧师卡组!A:C,"# 2x ("&amp;K734&amp;") "&amp;A734)+COUNTIF(潜行者卡组!A:C,"# 2x ("&amp;K734&amp;") "&amp;A734)+COUNTIF(萨满祭司卡组!A:C,"# 2x ("&amp;K734&amp;") "&amp;A734)+COUNTIF(术士卡组!A:C,"# 2x ("&amp;K734&amp;") "&amp;A734)+COUNTIF(战士卡组!A:C,"# 2x ("&amp;K734&amp;") "&amp;A734)=0,COUNTIF(单卡排行!A:J,A734)=0),IF(AND(COUNTIF(德鲁伊卡组!A:C,"# 1x ("&amp;K734&amp;") "&amp;A734)+COUNTIF(猎人卡组!A:C,"# 1x ("&amp;K734&amp;") "&amp;A734)+COUNTIF(法师卡组!A:C,"# 1x ("&amp;K734&amp;") "&amp;A734)+COUNTIF(圣骑士卡组!A:C,"# 1x ("&amp;K734&amp;") "&amp;A734)+COUNTIF(牧师卡组!A:C,"# 1x ("&amp;K734&amp;") "&amp;A734)+COUNTIF(潜行者卡组!A:C,"# 1x ("&amp;K734&amp;") "&amp;A734)+COUNTIF(萨满祭司卡组!A:C,"# 1x ("&amp;K734&amp;") "&amp;A734)+COUNTIF(术士卡组!A:C,"# 1x ("&amp;K734&amp;") "&amp;A734)+COUNTIF(战士卡组!A:C,"# 1x ("&amp;K734&amp;") "&amp;A734)=0,COUNTIF(单卡排行!A:J,A734&amp;"★")=0),"",1),2)</f>
        <v/>
      </c>
      <c r="E734" s="53" t="str">
        <f>IF(收藏进度!E734="","",收藏进度!E734)</f>
        <v>探险家协会</v>
      </c>
      <c r="F734" s="53" t="str">
        <f>IF(收藏进度!F734="","",收藏进度!F734)</f>
        <v/>
      </c>
      <c r="G734" s="53" t="str">
        <f>IF(收藏进度!G734="","",收藏进度!G734)</f>
        <v>中立</v>
      </c>
      <c r="H734" s="53" t="str">
        <f>IF(收藏进度!H734="","",收藏进度!H734)</f>
        <v>稀有</v>
      </c>
      <c r="I734" s="53" t="str">
        <f>IF(收藏进度!I734="","",收藏进度!I734)</f>
        <v>随从</v>
      </c>
      <c r="J734" s="53" t="str">
        <f>IF(收藏进度!J734="","",收藏进度!J734)</f>
        <v/>
      </c>
      <c r="K734" s="53">
        <f>IF(收藏进度!K734="","",收藏进度!K734)</f>
        <v>4</v>
      </c>
      <c r="L734" s="53">
        <f>IF(收藏进度!L734="","",收藏进度!L734)</f>
        <v>7</v>
      </c>
      <c r="M734" s="53">
        <f>IF(收藏进度!M734="","",收藏进度!M734)</f>
        <v>7</v>
      </c>
      <c r="N734" s="54" t="str">
        <f>IF(收藏进度!N734="","",收藏进度!N734)</f>
        <v>无法攻击，除非它是战场上的唯一
一个随从。</v>
      </c>
    </row>
    <row r="735" spans="1:14" x14ac:dyDescent="0.15">
      <c r="A735" s="52" t="str">
        <f>IF(收藏进度!A735="","",收藏进度!A735)</f>
        <v>远古暗影</v>
      </c>
      <c r="B735" s="52">
        <f>IF(收藏进度!B735="","",收藏进度!B735)</f>
        <v>2</v>
      </c>
      <c r="C735" s="52" t="str">
        <f t="shared" si="11"/>
        <v/>
      </c>
      <c r="D735" s="52" t="str">
        <f>IF(AND(COUNTIF(德鲁伊卡组!A:C,"# 2x ("&amp;K735&amp;") "&amp;A735)+COUNTIF(猎人卡组!A:C,"# 2x ("&amp;K735&amp;") "&amp;A735)+COUNTIF(法师卡组!A:C,"# 2x ("&amp;K735&amp;") "&amp;A735)+COUNTIF(圣骑士卡组!A:C,"# 2x ("&amp;K735&amp;") "&amp;A735)+COUNTIF(牧师卡组!A:C,"# 2x ("&amp;K735&amp;") "&amp;A735)+COUNTIF(潜行者卡组!A:C,"# 2x ("&amp;K735&amp;") "&amp;A735)+COUNTIF(萨满祭司卡组!A:C,"# 2x ("&amp;K735&amp;") "&amp;A735)+COUNTIF(术士卡组!A:C,"# 2x ("&amp;K735&amp;") "&amp;A735)+COUNTIF(战士卡组!A:C,"# 2x ("&amp;K735&amp;") "&amp;A735)=0,COUNTIF(单卡排行!A:J,A735)=0),IF(AND(COUNTIF(德鲁伊卡组!A:C,"# 1x ("&amp;K735&amp;") "&amp;A735)+COUNTIF(猎人卡组!A:C,"# 1x ("&amp;K735&amp;") "&amp;A735)+COUNTIF(法师卡组!A:C,"# 1x ("&amp;K735&amp;") "&amp;A735)+COUNTIF(圣骑士卡组!A:C,"# 1x ("&amp;K735&amp;") "&amp;A735)+COUNTIF(牧师卡组!A:C,"# 1x ("&amp;K735&amp;") "&amp;A735)+COUNTIF(潜行者卡组!A:C,"# 1x ("&amp;K735&amp;") "&amp;A735)+COUNTIF(萨满祭司卡组!A:C,"# 1x ("&amp;K735&amp;") "&amp;A735)+COUNTIF(术士卡组!A:C,"# 1x ("&amp;K735&amp;") "&amp;A735)+COUNTIF(战士卡组!A:C,"# 1x ("&amp;K735&amp;") "&amp;A735)=0,COUNTIF(单卡排行!A:J,A735&amp;"★")=0),"",1),2)</f>
        <v/>
      </c>
      <c r="E735" s="53" t="str">
        <f>IF(收藏进度!E735="","",收藏进度!E735)</f>
        <v>探险家协会</v>
      </c>
      <c r="F735" s="53" t="str">
        <f>IF(收藏进度!F735="","",收藏进度!F735)</f>
        <v/>
      </c>
      <c r="G735" s="53" t="str">
        <f>IF(收藏进度!G735="","",收藏进度!G735)</f>
        <v>中立</v>
      </c>
      <c r="H735" s="53" t="str">
        <f>IF(收藏进度!H735="","",收藏进度!H735)</f>
        <v>稀有</v>
      </c>
      <c r="I735" s="53" t="str">
        <f>IF(收藏进度!I735="","",收藏进度!I735)</f>
        <v>随从</v>
      </c>
      <c r="J735" s="53" t="str">
        <f>IF(收藏进度!J735="","",收藏进度!J735)</f>
        <v/>
      </c>
      <c r="K735" s="53">
        <f>IF(收藏进度!K735="","",收藏进度!K735)</f>
        <v>4</v>
      </c>
      <c r="L735" s="53">
        <f>IF(收藏进度!L735="","",收藏进度!L735)</f>
        <v>7</v>
      </c>
      <c r="M735" s="53">
        <f>IF(收藏进度!M735="","",收藏进度!M735)</f>
        <v>4</v>
      </c>
      <c r="N735" s="54" t="str">
        <f>IF(收藏进度!N735="","",收藏进度!N735)</f>
        <v>战吼：将一张“远古诅咒”牌洗入你的牌库。当你抽到该牌，便会受到7点伤害。</v>
      </c>
    </row>
    <row r="736" spans="1:14" x14ac:dyDescent="0.15">
      <c r="A736" s="52" t="str">
        <f>IF(收藏进度!A736="","",收藏进度!A736)</f>
        <v>伊莉斯·逐星</v>
      </c>
      <c r="B736" s="52">
        <f>IF(收藏进度!B736="","",收藏进度!B736)</f>
        <v>1</v>
      </c>
      <c r="C736" s="52" t="str">
        <f t="shared" si="11"/>
        <v/>
      </c>
      <c r="D736" s="52" t="str">
        <f>IF(AND(COUNTIF(德鲁伊卡组!A:C,"# 2x ("&amp;K736&amp;") "&amp;A736)+COUNTIF(猎人卡组!A:C,"# 2x ("&amp;K736&amp;") "&amp;A736)+COUNTIF(法师卡组!A:C,"# 2x ("&amp;K736&amp;") "&amp;A736)+COUNTIF(圣骑士卡组!A:C,"# 2x ("&amp;K736&amp;") "&amp;A736)+COUNTIF(牧师卡组!A:C,"# 2x ("&amp;K736&amp;") "&amp;A736)+COUNTIF(潜行者卡组!A:C,"# 2x ("&amp;K736&amp;") "&amp;A736)+COUNTIF(萨满祭司卡组!A:C,"# 2x ("&amp;K736&amp;") "&amp;A736)+COUNTIF(术士卡组!A:C,"# 2x ("&amp;K736&amp;") "&amp;A736)+COUNTIF(战士卡组!A:C,"# 2x ("&amp;K736&amp;") "&amp;A736)=0,COUNTIF(单卡排行!A:J,A736)=0),IF(AND(COUNTIF(德鲁伊卡组!A:C,"# 1x ("&amp;K736&amp;") "&amp;A736)+COUNTIF(猎人卡组!A:C,"# 1x ("&amp;K736&amp;") "&amp;A736)+COUNTIF(法师卡组!A:C,"# 1x ("&amp;K736&amp;") "&amp;A736)+COUNTIF(圣骑士卡组!A:C,"# 1x ("&amp;K736&amp;") "&amp;A736)+COUNTIF(牧师卡组!A:C,"# 1x ("&amp;K736&amp;") "&amp;A736)+COUNTIF(潜行者卡组!A:C,"# 1x ("&amp;K736&amp;") "&amp;A736)+COUNTIF(萨满祭司卡组!A:C,"# 1x ("&amp;K736&amp;") "&amp;A736)+COUNTIF(术士卡组!A:C,"# 1x ("&amp;K736&amp;") "&amp;A736)+COUNTIF(战士卡组!A:C,"# 1x ("&amp;K736&amp;") "&amp;A736)=0,COUNTIF(单卡排行!A:J,A736&amp;"★")=0),"",1),2)</f>
        <v/>
      </c>
      <c r="E736" s="53" t="str">
        <f>IF(收藏进度!E736="","",收藏进度!E736)</f>
        <v>探险家协会</v>
      </c>
      <c r="F736" s="53" t="str">
        <f>IF(收藏进度!F736="","",收藏进度!F736)</f>
        <v/>
      </c>
      <c r="G736" s="53" t="str">
        <f>IF(收藏进度!G736="","",收藏进度!G736)</f>
        <v>中立</v>
      </c>
      <c r="H736" s="53" t="str">
        <f>IF(收藏进度!H736="","",收藏进度!H736)</f>
        <v>传说</v>
      </c>
      <c r="I736" s="53" t="str">
        <f>IF(收藏进度!I736="","",收藏进度!I736)</f>
        <v>随从</v>
      </c>
      <c r="J736" s="53" t="str">
        <f>IF(收藏进度!J736="","",收藏进度!J736)</f>
        <v/>
      </c>
      <c r="K736" s="53">
        <f>IF(收藏进度!K736="","",收藏进度!K736)</f>
        <v>4</v>
      </c>
      <c r="L736" s="53">
        <f>IF(收藏进度!L736="","",收藏进度!L736)</f>
        <v>3</v>
      </c>
      <c r="M736" s="53">
        <f>IF(收藏进度!M736="","",收藏进度!M736)</f>
        <v>5</v>
      </c>
      <c r="N736" s="54" t="str">
        <f>IF(收藏进度!N736="","",收藏进度!N736)</f>
        <v>战吼：将“黄金猿藏宝图”洗入你的牌库。</v>
      </c>
    </row>
    <row r="737" spans="1:14" x14ac:dyDescent="0.15">
      <c r="A737" s="52" t="str">
        <f>IF(收藏进度!A737="","",收藏进度!A737)</f>
        <v>阿努比萨斯哨兵</v>
      </c>
      <c r="B737" s="52">
        <f>IF(收藏进度!B737="","",收藏进度!B737)</f>
        <v>2</v>
      </c>
      <c r="C737" s="52" t="str">
        <f t="shared" si="11"/>
        <v/>
      </c>
      <c r="D737" s="52" t="str">
        <f>IF(AND(COUNTIF(德鲁伊卡组!A:C,"# 2x ("&amp;K737&amp;") "&amp;A737)+COUNTIF(猎人卡组!A:C,"# 2x ("&amp;K737&amp;") "&amp;A737)+COUNTIF(法师卡组!A:C,"# 2x ("&amp;K737&amp;") "&amp;A737)+COUNTIF(圣骑士卡组!A:C,"# 2x ("&amp;K737&amp;") "&amp;A737)+COUNTIF(牧师卡组!A:C,"# 2x ("&amp;K737&amp;") "&amp;A737)+COUNTIF(潜行者卡组!A:C,"# 2x ("&amp;K737&amp;") "&amp;A737)+COUNTIF(萨满祭司卡组!A:C,"# 2x ("&amp;K737&amp;") "&amp;A737)+COUNTIF(术士卡组!A:C,"# 2x ("&amp;K737&amp;") "&amp;A737)+COUNTIF(战士卡组!A:C,"# 2x ("&amp;K737&amp;") "&amp;A737)=0,COUNTIF(单卡排行!A:J,A737)=0),IF(AND(COUNTIF(德鲁伊卡组!A:C,"# 1x ("&amp;K737&amp;") "&amp;A737)+COUNTIF(猎人卡组!A:C,"# 1x ("&amp;K737&amp;") "&amp;A737)+COUNTIF(法师卡组!A:C,"# 1x ("&amp;K737&amp;") "&amp;A737)+COUNTIF(圣骑士卡组!A:C,"# 1x ("&amp;K737&amp;") "&amp;A737)+COUNTIF(牧师卡组!A:C,"# 1x ("&amp;K737&amp;") "&amp;A737)+COUNTIF(潜行者卡组!A:C,"# 1x ("&amp;K737&amp;") "&amp;A737)+COUNTIF(萨满祭司卡组!A:C,"# 1x ("&amp;K737&amp;") "&amp;A737)+COUNTIF(术士卡组!A:C,"# 1x ("&amp;K737&amp;") "&amp;A737)+COUNTIF(战士卡组!A:C,"# 1x ("&amp;K737&amp;") "&amp;A737)=0,COUNTIF(单卡排行!A:J,A737&amp;"★")=0),"",1),2)</f>
        <v/>
      </c>
      <c r="E737" s="53" t="str">
        <f>IF(收藏进度!E737="","",收藏进度!E737)</f>
        <v>探险家协会</v>
      </c>
      <c r="F737" s="53" t="str">
        <f>IF(收藏进度!F737="","",收藏进度!F737)</f>
        <v/>
      </c>
      <c r="G737" s="53" t="str">
        <f>IF(收藏进度!G737="","",收藏进度!G737)</f>
        <v>中立</v>
      </c>
      <c r="H737" s="53" t="str">
        <f>IF(收藏进度!H737="","",收藏进度!H737)</f>
        <v>普通</v>
      </c>
      <c r="I737" s="53" t="str">
        <f>IF(收藏进度!I737="","",收藏进度!I737)</f>
        <v>随从</v>
      </c>
      <c r="J737" s="53" t="str">
        <f>IF(收藏进度!J737="","",收藏进度!J737)</f>
        <v/>
      </c>
      <c r="K737" s="53">
        <f>IF(收藏进度!K737="","",收藏进度!K737)</f>
        <v>5</v>
      </c>
      <c r="L737" s="53">
        <f>IF(收藏进度!L737="","",收藏进度!L737)</f>
        <v>4</v>
      </c>
      <c r="M737" s="53">
        <f>IF(收藏进度!M737="","",收藏进度!M737)</f>
        <v>4</v>
      </c>
      <c r="N737" s="54" t="str">
        <f>IF(收藏进度!N737="","",收藏进度!N737)</f>
        <v>亡语：使一个随机友方随从获得+3/+3。</v>
      </c>
    </row>
    <row r="738" spans="1:14" x14ac:dyDescent="0.15">
      <c r="A738" s="52" t="str">
        <f>IF(收藏进度!A738="","",收藏进度!A738)</f>
        <v>集合石</v>
      </c>
      <c r="B738" s="52">
        <f>IF(收藏进度!B738="","",收藏进度!B738)</f>
        <v>2</v>
      </c>
      <c r="C738" s="52" t="str">
        <f t="shared" si="11"/>
        <v/>
      </c>
      <c r="D738" s="52" t="str">
        <f>IF(AND(COUNTIF(德鲁伊卡组!A:C,"# 2x ("&amp;K738&amp;") "&amp;A738)+COUNTIF(猎人卡组!A:C,"# 2x ("&amp;K738&amp;") "&amp;A738)+COUNTIF(法师卡组!A:C,"# 2x ("&amp;K738&amp;") "&amp;A738)+COUNTIF(圣骑士卡组!A:C,"# 2x ("&amp;K738&amp;") "&amp;A738)+COUNTIF(牧师卡组!A:C,"# 2x ("&amp;K738&amp;") "&amp;A738)+COUNTIF(潜行者卡组!A:C,"# 2x ("&amp;K738&amp;") "&amp;A738)+COUNTIF(萨满祭司卡组!A:C,"# 2x ("&amp;K738&amp;") "&amp;A738)+COUNTIF(术士卡组!A:C,"# 2x ("&amp;K738&amp;") "&amp;A738)+COUNTIF(战士卡组!A:C,"# 2x ("&amp;K738&amp;") "&amp;A738)=0,COUNTIF(单卡排行!A:J,A738)=0),IF(AND(COUNTIF(德鲁伊卡组!A:C,"# 1x ("&amp;K738&amp;") "&amp;A738)+COUNTIF(猎人卡组!A:C,"# 1x ("&amp;K738&amp;") "&amp;A738)+COUNTIF(法师卡组!A:C,"# 1x ("&amp;K738&amp;") "&amp;A738)+COUNTIF(圣骑士卡组!A:C,"# 1x ("&amp;K738&amp;") "&amp;A738)+COUNTIF(牧师卡组!A:C,"# 1x ("&amp;K738&amp;") "&amp;A738)+COUNTIF(潜行者卡组!A:C,"# 1x ("&amp;K738&amp;") "&amp;A738)+COUNTIF(萨满祭司卡组!A:C,"# 1x ("&amp;K738&amp;") "&amp;A738)+COUNTIF(术士卡组!A:C,"# 1x ("&amp;K738&amp;") "&amp;A738)+COUNTIF(战士卡组!A:C,"# 1x ("&amp;K738&amp;") "&amp;A738)=0,COUNTIF(单卡排行!A:J,A738&amp;"★")=0),"",1),2)</f>
        <v/>
      </c>
      <c r="E738" s="53" t="str">
        <f>IF(收藏进度!E738="","",收藏进度!E738)</f>
        <v>探险家协会</v>
      </c>
      <c r="F738" s="53" t="str">
        <f>IF(收藏进度!F738="","",收藏进度!F738)</f>
        <v/>
      </c>
      <c r="G738" s="53" t="str">
        <f>IF(收藏进度!G738="","",收藏进度!G738)</f>
        <v>中立</v>
      </c>
      <c r="H738" s="53" t="str">
        <f>IF(收藏进度!H738="","",收藏进度!H738)</f>
        <v>稀有</v>
      </c>
      <c r="I738" s="53" t="str">
        <f>IF(收藏进度!I738="","",收藏进度!I738)</f>
        <v>随从</v>
      </c>
      <c r="J738" s="53" t="str">
        <f>IF(收藏进度!J738="","",收藏进度!J738)</f>
        <v/>
      </c>
      <c r="K738" s="53">
        <f>IF(收藏进度!K738="","",收藏进度!K738)</f>
        <v>5</v>
      </c>
      <c r="L738" s="53">
        <f>IF(收藏进度!L738="","",收藏进度!L738)</f>
        <v>0</v>
      </c>
      <c r="M738" s="53">
        <f>IF(收藏进度!M738="","",收藏进度!M738)</f>
        <v>6</v>
      </c>
      <c r="N738" s="54" t="str">
        <f>IF(收藏进度!N738="","",收藏进度!N738)</f>
        <v>每当你施放一个法术，召唤一个法力值消耗相同的随机随从。</v>
      </c>
    </row>
    <row r="739" spans="1:14" x14ac:dyDescent="0.15">
      <c r="A739" s="52" t="str">
        <f>IF(收藏进度!A739="","",收藏进度!A739)</f>
        <v>西风灯神</v>
      </c>
      <c r="B739" s="52">
        <f>IF(收藏进度!B739="","",收藏进度!B739)</f>
        <v>2</v>
      </c>
      <c r="C739" s="52" t="str">
        <f t="shared" si="11"/>
        <v/>
      </c>
      <c r="D739" s="52" t="str">
        <f>IF(AND(COUNTIF(德鲁伊卡组!A:C,"# 2x ("&amp;K739&amp;") "&amp;A739)+COUNTIF(猎人卡组!A:C,"# 2x ("&amp;K739&amp;") "&amp;A739)+COUNTIF(法师卡组!A:C,"# 2x ("&amp;K739&amp;") "&amp;A739)+COUNTIF(圣骑士卡组!A:C,"# 2x ("&amp;K739&amp;") "&amp;A739)+COUNTIF(牧师卡组!A:C,"# 2x ("&amp;K739&amp;") "&amp;A739)+COUNTIF(潜行者卡组!A:C,"# 2x ("&amp;K739&amp;") "&amp;A739)+COUNTIF(萨满祭司卡组!A:C,"# 2x ("&amp;K739&amp;") "&amp;A739)+COUNTIF(术士卡组!A:C,"# 2x ("&amp;K739&amp;") "&amp;A739)+COUNTIF(战士卡组!A:C,"# 2x ("&amp;K739&amp;") "&amp;A739)=0,COUNTIF(单卡排行!A:J,A739)=0),IF(AND(COUNTIF(德鲁伊卡组!A:C,"# 1x ("&amp;K739&amp;") "&amp;A739)+COUNTIF(猎人卡组!A:C,"# 1x ("&amp;K739&amp;") "&amp;A739)+COUNTIF(法师卡组!A:C,"# 1x ("&amp;K739&amp;") "&amp;A739)+COUNTIF(圣骑士卡组!A:C,"# 1x ("&amp;K739&amp;") "&amp;A739)+COUNTIF(牧师卡组!A:C,"# 1x ("&amp;K739&amp;") "&amp;A739)+COUNTIF(潜行者卡组!A:C,"# 1x ("&amp;K739&amp;") "&amp;A739)+COUNTIF(萨满祭司卡组!A:C,"# 1x ("&amp;K739&amp;") "&amp;A739)+COUNTIF(术士卡组!A:C,"# 1x ("&amp;K739&amp;") "&amp;A739)+COUNTIF(战士卡组!A:C,"# 1x ("&amp;K739&amp;") "&amp;A739)=0,COUNTIF(单卡排行!A:J,A739&amp;"★")=0),"",1),2)</f>
        <v/>
      </c>
      <c r="E739" s="53" t="str">
        <f>IF(收藏进度!E739="","",收藏进度!E739)</f>
        <v>探险家协会</v>
      </c>
      <c r="F739" s="53" t="str">
        <f>IF(收藏进度!F739="","",收藏进度!F739)</f>
        <v/>
      </c>
      <c r="G739" s="53" t="str">
        <f>IF(收藏进度!G739="","",收藏进度!G739)</f>
        <v>中立</v>
      </c>
      <c r="H739" s="53" t="str">
        <f>IF(收藏进度!H739="","",收藏进度!H739)</f>
        <v>史诗</v>
      </c>
      <c r="I739" s="53" t="str">
        <f>IF(收藏进度!I739="","",收藏进度!I739)</f>
        <v>随从</v>
      </c>
      <c r="J739" s="53" t="str">
        <f>IF(收藏进度!J739="","",收藏进度!J739)</f>
        <v>元素</v>
      </c>
      <c r="K739" s="53">
        <f>IF(收藏进度!K739="","",收藏进度!K739)</f>
        <v>5</v>
      </c>
      <c r="L739" s="53">
        <f>IF(收藏进度!L739="","",收藏进度!L739)</f>
        <v>4</v>
      </c>
      <c r="M739" s="53">
        <f>IF(收藏进度!M739="","",收藏进度!M739)</f>
        <v>6</v>
      </c>
      <c r="N739" s="54" t="str">
        <f>IF(收藏进度!N739="","",收藏进度!N739)</f>
        <v>在你对一个其他友方随从施放法术后，将法术效果复制在此随从身上。</v>
      </c>
    </row>
    <row r="740" spans="1:14" x14ac:dyDescent="0.15">
      <c r="A740" s="52" t="str">
        <f>IF(收藏进度!A740="","",收藏进度!A740)</f>
        <v>摇摆的俾格米</v>
      </c>
      <c r="B740" s="52">
        <f>IF(收藏进度!B740="","",收藏进度!B740)</f>
        <v>2</v>
      </c>
      <c r="C740" s="52" t="str">
        <f t="shared" si="11"/>
        <v/>
      </c>
      <c r="D740" s="52" t="str">
        <f>IF(AND(COUNTIF(德鲁伊卡组!A:C,"# 2x ("&amp;K740&amp;") "&amp;A740)+COUNTIF(猎人卡组!A:C,"# 2x ("&amp;K740&amp;") "&amp;A740)+COUNTIF(法师卡组!A:C,"# 2x ("&amp;K740&amp;") "&amp;A740)+COUNTIF(圣骑士卡组!A:C,"# 2x ("&amp;K740&amp;") "&amp;A740)+COUNTIF(牧师卡组!A:C,"# 2x ("&amp;K740&amp;") "&amp;A740)+COUNTIF(潜行者卡组!A:C,"# 2x ("&amp;K740&amp;") "&amp;A740)+COUNTIF(萨满祭司卡组!A:C,"# 2x ("&amp;K740&amp;") "&amp;A740)+COUNTIF(术士卡组!A:C,"# 2x ("&amp;K740&amp;") "&amp;A740)+COUNTIF(战士卡组!A:C,"# 2x ("&amp;K740&amp;") "&amp;A740)=0,COUNTIF(单卡排行!A:J,A740)=0),IF(AND(COUNTIF(德鲁伊卡组!A:C,"# 1x ("&amp;K740&amp;") "&amp;A740)+COUNTIF(猎人卡组!A:C,"# 1x ("&amp;K740&amp;") "&amp;A740)+COUNTIF(法师卡组!A:C,"# 1x ("&amp;K740&amp;") "&amp;A740)+COUNTIF(圣骑士卡组!A:C,"# 1x ("&amp;K740&amp;") "&amp;A740)+COUNTIF(牧师卡组!A:C,"# 1x ("&amp;K740&amp;") "&amp;A740)+COUNTIF(潜行者卡组!A:C,"# 1x ("&amp;K740&amp;") "&amp;A740)+COUNTIF(萨满祭司卡组!A:C,"# 1x ("&amp;K740&amp;") "&amp;A740)+COUNTIF(术士卡组!A:C,"# 1x ("&amp;K740&amp;") "&amp;A740)+COUNTIF(战士卡组!A:C,"# 1x ("&amp;K740&amp;") "&amp;A740)=0,COUNTIF(单卡排行!A:J,A740&amp;"★")=0),"",1),2)</f>
        <v/>
      </c>
      <c r="E740" s="53" t="str">
        <f>IF(收藏进度!E740="","",收藏进度!E740)</f>
        <v>探险家协会</v>
      </c>
      <c r="F740" s="53" t="str">
        <f>IF(收藏进度!F740="","",收藏进度!F740)</f>
        <v/>
      </c>
      <c r="G740" s="53" t="str">
        <f>IF(收藏进度!G740="","",收藏进度!G740)</f>
        <v>中立</v>
      </c>
      <c r="H740" s="53" t="str">
        <f>IF(收藏进度!H740="","",收藏进度!H740)</f>
        <v>稀有</v>
      </c>
      <c r="I740" s="53" t="str">
        <f>IF(收藏进度!I740="","",收藏进度!I740)</f>
        <v>随从</v>
      </c>
      <c r="J740" s="53" t="str">
        <f>IF(收藏进度!J740="","",收藏进度!J740)</f>
        <v/>
      </c>
      <c r="K740" s="53">
        <f>IF(收藏进度!K740="","",收藏进度!K740)</f>
        <v>6</v>
      </c>
      <c r="L740" s="53">
        <f>IF(收藏进度!L740="","",收藏进度!L740)</f>
        <v>2</v>
      </c>
      <c r="M740" s="53">
        <f>IF(收藏进度!M740="","",收藏进度!M740)</f>
        <v>6</v>
      </c>
      <c r="N740" s="54" t="str">
        <f>IF(收藏进度!N740="","",收藏进度!N740)</f>
        <v>亡语：召唤三个2/2的俾格米。</v>
      </c>
    </row>
    <row r="741" spans="1:14" x14ac:dyDescent="0.15">
      <c r="A741" s="52" t="str">
        <f>IF(收藏进度!A741="","",收藏进度!A741)</f>
        <v>雷诺·杰克逊</v>
      </c>
      <c r="B741" s="52">
        <f>IF(收藏进度!B741="","",收藏进度!B741)</f>
        <v>1</v>
      </c>
      <c r="C741" s="52" t="str">
        <f t="shared" si="11"/>
        <v/>
      </c>
      <c r="D741" s="52">
        <f>IF(AND(COUNTIF(德鲁伊卡组!A:C,"# 2x ("&amp;K741&amp;") "&amp;A741)+COUNTIF(猎人卡组!A:C,"# 2x ("&amp;K741&amp;") "&amp;A741)+COUNTIF(法师卡组!A:C,"# 2x ("&amp;K741&amp;") "&amp;A741)+COUNTIF(圣骑士卡组!A:C,"# 2x ("&amp;K741&amp;") "&amp;A741)+COUNTIF(牧师卡组!A:C,"# 2x ("&amp;K741&amp;") "&amp;A741)+COUNTIF(潜行者卡组!A:C,"# 2x ("&amp;K741&amp;") "&amp;A741)+COUNTIF(萨满祭司卡组!A:C,"# 2x ("&amp;K741&amp;") "&amp;A741)+COUNTIF(术士卡组!A:C,"# 2x ("&amp;K741&amp;") "&amp;A741)+COUNTIF(战士卡组!A:C,"# 2x ("&amp;K741&amp;") "&amp;A741)=0,COUNTIF(单卡排行!A:J,A741)=0),IF(AND(COUNTIF(德鲁伊卡组!A:C,"# 1x ("&amp;K741&amp;") "&amp;A741)+COUNTIF(猎人卡组!A:C,"# 1x ("&amp;K741&amp;") "&amp;A741)+COUNTIF(法师卡组!A:C,"# 1x ("&amp;K741&amp;") "&amp;A741)+COUNTIF(圣骑士卡组!A:C,"# 1x ("&amp;K741&amp;") "&amp;A741)+COUNTIF(牧师卡组!A:C,"# 1x ("&amp;K741&amp;") "&amp;A741)+COUNTIF(潜行者卡组!A:C,"# 1x ("&amp;K741&amp;") "&amp;A741)+COUNTIF(萨满祭司卡组!A:C,"# 1x ("&amp;K741&amp;") "&amp;A741)+COUNTIF(术士卡组!A:C,"# 1x ("&amp;K741&amp;") "&amp;A741)+COUNTIF(战士卡组!A:C,"# 1x ("&amp;K741&amp;") "&amp;A741)=0,COUNTIF(单卡排行!A:J,A741&amp;"★")=0),"",1),2)</f>
        <v>1</v>
      </c>
      <c r="E741" s="53" t="str">
        <f>IF(收藏进度!E741="","",收藏进度!E741)</f>
        <v>探险家协会</v>
      </c>
      <c r="F741" s="53" t="str">
        <f>IF(收藏进度!F741="","",收藏进度!F741)</f>
        <v/>
      </c>
      <c r="G741" s="53" t="str">
        <f>IF(收藏进度!G741="","",收藏进度!G741)</f>
        <v>中立</v>
      </c>
      <c r="H741" s="53" t="str">
        <f>IF(收藏进度!H741="","",收藏进度!H741)</f>
        <v>传说</v>
      </c>
      <c r="I741" s="53" t="str">
        <f>IF(收藏进度!I741="","",收藏进度!I741)</f>
        <v>随从</v>
      </c>
      <c r="J741" s="53" t="str">
        <f>IF(收藏进度!J741="","",收藏进度!J741)</f>
        <v/>
      </c>
      <c r="K741" s="53">
        <f>IF(收藏进度!K741="","",收藏进度!K741)</f>
        <v>6</v>
      </c>
      <c r="L741" s="53">
        <f>IF(收藏进度!L741="","",收藏进度!L741)</f>
        <v>4</v>
      </c>
      <c r="M741" s="53">
        <f>IF(收藏进度!M741="","",收藏进度!M741)</f>
        <v>6</v>
      </c>
      <c r="N741" s="54" t="str">
        <f>IF(收藏进度!N741="","",收藏进度!N741)</f>
        <v>战吼：如果你的牌库里没有相同的牌，则为你的英雄恢复所有生命值。</v>
      </c>
    </row>
    <row r="742" spans="1:14" x14ac:dyDescent="0.15">
      <c r="A742" s="52" t="str">
        <f>IF(收藏进度!A742="","",收藏进度!A742)</f>
        <v>石化魔暴龙</v>
      </c>
      <c r="B742" s="52">
        <f>IF(收藏进度!B742="","",收藏进度!B742)</f>
        <v>2</v>
      </c>
      <c r="C742" s="52" t="str">
        <f t="shared" si="11"/>
        <v/>
      </c>
      <c r="D742" s="52" t="str">
        <f>IF(AND(COUNTIF(德鲁伊卡组!A:C,"# 2x ("&amp;K742&amp;") "&amp;A742)+COUNTIF(猎人卡组!A:C,"# 2x ("&amp;K742&amp;") "&amp;A742)+COUNTIF(法师卡组!A:C,"# 2x ("&amp;K742&amp;") "&amp;A742)+COUNTIF(圣骑士卡组!A:C,"# 2x ("&amp;K742&amp;") "&amp;A742)+COUNTIF(牧师卡组!A:C,"# 2x ("&amp;K742&amp;") "&amp;A742)+COUNTIF(潜行者卡组!A:C,"# 2x ("&amp;K742&amp;") "&amp;A742)+COUNTIF(萨满祭司卡组!A:C,"# 2x ("&amp;K742&amp;") "&amp;A742)+COUNTIF(术士卡组!A:C,"# 2x ("&amp;K742&amp;") "&amp;A742)+COUNTIF(战士卡组!A:C,"# 2x ("&amp;K742&amp;") "&amp;A742)=0,COUNTIF(单卡排行!A:J,A742)=0),IF(AND(COUNTIF(德鲁伊卡组!A:C,"# 1x ("&amp;K742&amp;") "&amp;A742)+COUNTIF(猎人卡组!A:C,"# 1x ("&amp;K742&amp;") "&amp;A742)+COUNTIF(法师卡组!A:C,"# 1x ("&amp;K742&amp;") "&amp;A742)+COUNTIF(圣骑士卡组!A:C,"# 1x ("&amp;K742&amp;") "&amp;A742)+COUNTIF(牧师卡组!A:C,"# 1x ("&amp;K742&amp;") "&amp;A742)+COUNTIF(潜行者卡组!A:C,"# 1x ("&amp;K742&amp;") "&amp;A742)+COUNTIF(萨满祭司卡组!A:C,"# 1x ("&amp;K742&amp;") "&amp;A742)+COUNTIF(术士卡组!A:C,"# 1x ("&amp;K742&amp;") "&amp;A742)+COUNTIF(战士卡组!A:C,"# 1x ("&amp;K742&amp;") "&amp;A742)=0,COUNTIF(单卡排行!A:J,A742&amp;"★")=0),"",1),2)</f>
        <v/>
      </c>
      <c r="E742" s="53" t="str">
        <f>IF(收藏进度!E742="","",收藏进度!E742)</f>
        <v>探险家协会</v>
      </c>
      <c r="F742" s="53" t="str">
        <f>IF(收藏进度!F742="","",收藏进度!F742)</f>
        <v/>
      </c>
      <c r="G742" s="53" t="str">
        <f>IF(收藏进度!G742="","",收藏进度!G742)</f>
        <v>中立</v>
      </c>
      <c r="H742" s="53" t="str">
        <f>IF(收藏进度!H742="","",收藏进度!H742)</f>
        <v>普通</v>
      </c>
      <c r="I742" s="53" t="str">
        <f>IF(收藏进度!I742="","",收藏进度!I742)</f>
        <v>随从</v>
      </c>
      <c r="J742" s="53" t="str">
        <f>IF(收藏进度!J742="","",收藏进度!J742)</f>
        <v/>
      </c>
      <c r="K742" s="53">
        <f>IF(收藏进度!K742="","",收藏进度!K742)</f>
        <v>8</v>
      </c>
      <c r="L742" s="53">
        <f>IF(收藏进度!L742="","",收藏进度!L742)</f>
        <v>8</v>
      </c>
      <c r="M742" s="53">
        <f>IF(收藏进度!M742="","",收藏进度!M742)</f>
        <v>8</v>
      </c>
      <c r="N742" s="54" t="str">
        <f>IF(收藏进度!N742="","",收藏进度!N742)</f>
        <v>战吼：
如果你控制一个野兽，便获得嘲讽。</v>
      </c>
    </row>
    <row r="743" spans="1:14" x14ac:dyDescent="0.15">
      <c r="A743" s="52" t="str">
        <f>IF(收藏进度!A743="","",收藏进度!A743)</f>
        <v>纳迦海巫</v>
      </c>
      <c r="B743" s="52">
        <f>IF(收藏进度!B743="","",收藏进度!B743)</f>
        <v>0</v>
      </c>
      <c r="C743" s="52" t="str">
        <f t="shared" si="11"/>
        <v/>
      </c>
      <c r="D743" s="52" t="str">
        <f>IF(AND(COUNTIF(德鲁伊卡组!A:C,"# 2x ("&amp;K743&amp;") "&amp;A743)+COUNTIF(猎人卡组!A:C,"# 2x ("&amp;K743&amp;") "&amp;A743)+COUNTIF(法师卡组!A:C,"# 2x ("&amp;K743&amp;") "&amp;A743)+COUNTIF(圣骑士卡组!A:C,"# 2x ("&amp;K743&amp;") "&amp;A743)+COUNTIF(牧师卡组!A:C,"# 2x ("&amp;K743&amp;") "&amp;A743)+COUNTIF(潜行者卡组!A:C,"# 2x ("&amp;K743&amp;") "&amp;A743)+COUNTIF(萨满祭司卡组!A:C,"# 2x ("&amp;K743&amp;") "&amp;A743)+COUNTIF(术士卡组!A:C,"# 2x ("&amp;K743&amp;") "&amp;A743)+COUNTIF(战士卡组!A:C,"# 2x ("&amp;K743&amp;") "&amp;A743)=0,COUNTIF(单卡排行!A:J,A743)=0),IF(AND(COUNTIF(德鲁伊卡组!A:C,"# 1x ("&amp;K743&amp;") "&amp;A743)+COUNTIF(猎人卡组!A:C,"# 1x ("&amp;K743&amp;") "&amp;A743)+COUNTIF(法师卡组!A:C,"# 1x ("&amp;K743&amp;") "&amp;A743)+COUNTIF(圣骑士卡组!A:C,"# 1x ("&amp;K743&amp;") "&amp;A743)+COUNTIF(牧师卡组!A:C,"# 1x ("&amp;K743&amp;") "&amp;A743)+COUNTIF(潜行者卡组!A:C,"# 1x ("&amp;K743&amp;") "&amp;A743)+COUNTIF(萨满祭司卡组!A:C,"# 1x ("&amp;K743&amp;") "&amp;A743)+COUNTIF(术士卡组!A:C,"# 1x ("&amp;K743&amp;") "&amp;A743)+COUNTIF(战士卡组!A:C,"# 1x ("&amp;K743&amp;") "&amp;A743)=0,COUNTIF(单卡排行!A:J,A743&amp;"★")=0),"",1),2)</f>
        <v/>
      </c>
      <c r="E743" s="53" t="str">
        <f>IF(收藏进度!E743="","",收藏进度!E743)</f>
        <v>探险家协会</v>
      </c>
      <c r="F743" s="53" t="str">
        <f>IF(收藏进度!F743="","",收藏进度!F743)</f>
        <v/>
      </c>
      <c r="G743" s="53" t="str">
        <f>IF(收藏进度!G743="","",收藏进度!G743)</f>
        <v>中立</v>
      </c>
      <c r="H743" s="53" t="str">
        <f>IF(收藏进度!H743="","",收藏进度!H743)</f>
        <v>史诗</v>
      </c>
      <c r="I743" s="53" t="str">
        <f>IF(收藏进度!I743="","",收藏进度!I743)</f>
        <v>随从</v>
      </c>
      <c r="J743" s="53" t="str">
        <f>IF(收藏进度!J743="","",收藏进度!J743)</f>
        <v/>
      </c>
      <c r="K743" s="53">
        <f>IF(收藏进度!K743="","",收藏进度!K743)</f>
        <v>8</v>
      </c>
      <c r="L743" s="53">
        <f>IF(收藏进度!L743="","",收藏进度!L743)</f>
        <v>5</v>
      </c>
      <c r="M743" s="53">
        <f>IF(收藏进度!M743="","",收藏进度!M743)</f>
        <v>5</v>
      </c>
      <c r="N743" s="54" t="str">
        <f>IF(收藏进度!N743="","",收藏进度!N743)</f>
        <v>你的卡牌法力值消耗为（5）点。</v>
      </c>
    </row>
    <row r="744" spans="1:14" x14ac:dyDescent="0.15">
      <c r="A744" s="52" t="str">
        <f>IF(收藏进度!A744="","",收藏进度!A744)</f>
        <v>虚灵大盗拉法姆</v>
      </c>
      <c r="B744" s="52">
        <f>IF(收藏进度!B744="","",收藏进度!B744)</f>
        <v>1</v>
      </c>
      <c r="C744" s="52" t="str">
        <f t="shared" si="11"/>
        <v/>
      </c>
      <c r="D744" s="52" t="str">
        <f>IF(AND(COUNTIF(德鲁伊卡组!A:C,"# 2x ("&amp;K744&amp;") "&amp;A744)+COUNTIF(猎人卡组!A:C,"# 2x ("&amp;K744&amp;") "&amp;A744)+COUNTIF(法师卡组!A:C,"# 2x ("&amp;K744&amp;") "&amp;A744)+COUNTIF(圣骑士卡组!A:C,"# 2x ("&amp;K744&amp;") "&amp;A744)+COUNTIF(牧师卡组!A:C,"# 2x ("&amp;K744&amp;") "&amp;A744)+COUNTIF(潜行者卡组!A:C,"# 2x ("&amp;K744&amp;") "&amp;A744)+COUNTIF(萨满祭司卡组!A:C,"# 2x ("&amp;K744&amp;") "&amp;A744)+COUNTIF(术士卡组!A:C,"# 2x ("&amp;K744&amp;") "&amp;A744)+COUNTIF(战士卡组!A:C,"# 2x ("&amp;K744&amp;") "&amp;A744)=0,COUNTIF(单卡排行!A:J,A744)=0),IF(AND(COUNTIF(德鲁伊卡组!A:C,"# 1x ("&amp;K744&amp;") "&amp;A744)+COUNTIF(猎人卡组!A:C,"# 1x ("&amp;K744&amp;") "&amp;A744)+COUNTIF(法师卡组!A:C,"# 1x ("&amp;K744&amp;") "&amp;A744)+COUNTIF(圣骑士卡组!A:C,"# 1x ("&amp;K744&amp;") "&amp;A744)+COUNTIF(牧师卡组!A:C,"# 1x ("&amp;K744&amp;") "&amp;A744)+COUNTIF(潜行者卡组!A:C,"# 1x ("&amp;K744&amp;") "&amp;A744)+COUNTIF(萨满祭司卡组!A:C,"# 1x ("&amp;K744&amp;") "&amp;A744)+COUNTIF(术士卡组!A:C,"# 1x ("&amp;K744&amp;") "&amp;A744)+COUNTIF(战士卡组!A:C,"# 1x ("&amp;K744&amp;") "&amp;A744)=0,COUNTIF(单卡排行!A:J,A744&amp;"★")=0),"",1),2)</f>
        <v/>
      </c>
      <c r="E744" s="53" t="str">
        <f>IF(收藏进度!E744="","",收藏进度!E744)</f>
        <v>探险家协会</v>
      </c>
      <c r="F744" s="53" t="str">
        <f>IF(收藏进度!F744="","",收藏进度!F744)</f>
        <v/>
      </c>
      <c r="G744" s="53" t="str">
        <f>IF(收藏进度!G744="","",收藏进度!G744)</f>
        <v>中立</v>
      </c>
      <c r="H744" s="53" t="str">
        <f>IF(收藏进度!H744="","",收藏进度!H744)</f>
        <v>传说</v>
      </c>
      <c r="I744" s="53" t="str">
        <f>IF(收藏进度!I744="","",收藏进度!I744)</f>
        <v>随从</v>
      </c>
      <c r="J744" s="53" t="str">
        <f>IF(收藏进度!J744="","",收藏进度!J744)</f>
        <v/>
      </c>
      <c r="K744" s="53">
        <f>IF(收藏进度!K744="","",收藏进度!K744)</f>
        <v>9</v>
      </c>
      <c r="L744" s="53">
        <f>IF(收藏进度!L744="","",收藏进度!L744)</f>
        <v>7</v>
      </c>
      <c r="M744" s="53">
        <f>IF(收藏进度!M744="","",收藏进度!M744)</f>
        <v>8</v>
      </c>
      <c r="N744" s="54" t="str">
        <f>IF(收藏进度!N744="","",收藏进度!N744)</f>
        <v>战吼：发现一张强大的神器牌。</v>
      </c>
    </row>
    <row r="745" spans="1:14" x14ac:dyDescent="0.15">
      <c r="A745" s="52" t="str">
        <f>IF(收藏进度!A745="","",收藏进度!A745)</f>
        <v>禁忌古树</v>
      </c>
      <c r="B745" s="52">
        <f>IF(收藏进度!B745="","",收藏进度!B745)</f>
        <v>1</v>
      </c>
      <c r="C745" s="52" t="str">
        <f t="shared" si="11"/>
        <v/>
      </c>
      <c r="D745" s="52" t="str">
        <f>IF(AND(COUNTIF(德鲁伊卡组!A:C,"# 2x ("&amp;K745&amp;") "&amp;A745)+COUNTIF(猎人卡组!A:C,"# 2x ("&amp;K745&amp;") "&amp;A745)+COUNTIF(法师卡组!A:C,"# 2x ("&amp;K745&amp;") "&amp;A745)+COUNTIF(圣骑士卡组!A:C,"# 2x ("&amp;K745&amp;") "&amp;A745)+COUNTIF(牧师卡组!A:C,"# 2x ("&amp;K745&amp;") "&amp;A745)+COUNTIF(潜行者卡组!A:C,"# 2x ("&amp;K745&amp;") "&amp;A745)+COUNTIF(萨满祭司卡组!A:C,"# 2x ("&amp;K745&amp;") "&amp;A745)+COUNTIF(术士卡组!A:C,"# 2x ("&amp;K745&amp;") "&amp;A745)+COUNTIF(战士卡组!A:C,"# 2x ("&amp;K745&amp;") "&amp;A745)=0,COUNTIF(单卡排行!A:J,A745)=0),IF(AND(COUNTIF(德鲁伊卡组!A:C,"# 1x ("&amp;K745&amp;") "&amp;A745)+COUNTIF(猎人卡组!A:C,"# 1x ("&amp;K745&amp;") "&amp;A745)+COUNTIF(法师卡组!A:C,"# 1x ("&amp;K745&amp;") "&amp;A745)+COUNTIF(圣骑士卡组!A:C,"# 1x ("&amp;K745&amp;") "&amp;A745)+COUNTIF(牧师卡组!A:C,"# 1x ("&amp;K745&amp;") "&amp;A745)+COUNTIF(潜行者卡组!A:C,"# 1x ("&amp;K745&amp;") "&amp;A745)+COUNTIF(萨满祭司卡组!A:C,"# 1x ("&amp;K745&amp;") "&amp;A745)+COUNTIF(术士卡组!A:C,"# 1x ("&amp;K745&amp;") "&amp;A745)+COUNTIF(战士卡组!A:C,"# 1x ("&amp;K745&amp;") "&amp;A745)=0,COUNTIF(单卡排行!A:J,A745&amp;"★")=0),"",1),2)</f>
        <v/>
      </c>
      <c r="E745" s="53" t="str">
        <f>IF(收藏进度!E745="","",收藏进度!E745)</f>
        <v>上古之神</v>
      </c>
      <c r="F745" s="53" t="str">
        <f>IF(收藏进度!F745="","",收藏进度!F745)</f>
        <v/>
      </c>
      <c r="G745" s="53" t="str">
        <f>IF(收藏进度!G745="","",收藏进度!G745)</f>
        <v>德鲁伊</v>
      </c>
      <c r="H745" s="53" t="str">
        <f>IF(收藏进度!H745="","",收藏进度!H745)</f>
        <v>史诗</v>
      </c>
      <c r="I745" s="53" t="str">
        <f>IF(收藏进度!I745="","",收藏进度!I745)</f>
        <v>随从</v>
      </c>
      <c r="J745" s="53" t="str">
        <f>IF(收藏进度!J745="","",收藏进度!J745)</f>
        <v/>
      </c>
      <c r="K745" s="53">
        <f>IF(收藏进度!K745="","",收藏进度!K745)</f>
        <v>1</v>
      </c>
      <c r="L745" s="53">
        <f>IF(收藏进度!L745="","",收藏进度!L745)</f>
        <v>1</v>
      </c>
      <c r="M745" s="53">
        <f>IF(收藏进度!M745="","",收藏进度!M745)</f>
        <v>1</v>
      </c>
      <c r="N745" s="54" t="str">
        <f>IF(收藏进度!N745="","",收藏进度!N745)</f>
        <v>战吼：消耗你所有的法力值，每消耗一点法力值，便获得+1/+1。</v>
      </c>
    </row>
    <row r="746" spans="1:14" x14ac:dyDescent="0.15">
      <c r="A746" s="52" t="str">
        <f>IF(收藏进度!A746="","",收藏进度!A746)</f>
        <v>亚煞极印记</v>
      </c>
      <c r="B746" s="52">
        <f>IF(收藏进度!B746="","",收藏进度!B746)</f>
        <v>2</v>
      </c>
      <c r="C746" s="52" t="str">
        <f t="shared" si="11"/>
        <v/>
      </c>
      <c r="D746" s="52" t="str">
        <f>IF(AND(COUNTIF(德鲁伊卡组!A:C,"# 2x ("&amp;K746&amp;") "&amp;A746)+COUNTIF(猎人卡组!A:C,"# 2x ("&amp;K746&amp;") "&amp;A746)+COUNTIF(法师卡组!A:C,"# 2x ("&amp;K746&amp;") "&amp;A746)+COUNTIF(圣骑士卡组!A:C,"# 2x ("&amp;K746&amp;") "&amp;A746)+COUNTIF(牧师卡组!A:C,"# 2x ("&amp;K746&amp;") "&amp;A746)+COUNTIF(潜行者卡组!A:C,"# 2x ("&amp;K746&amp;") "&amp;A746)+COUNTIF(萨满祭司卡组!A:C,"# 2x ("&amp;K746&amp;") "&amp;A746)+COUNTIF(术士卡组!A:C,"# 2x ("&amp;K746&amp;") "&amp;A746)+COUNTIF(战士卡组!A:C,"# 2x ("&amp;K746&amp;") "&amp;A746)=0,COUNTIF(单卡排行!A:J,A746)=0),IF(AND(COUNTIF(德鲁伊卡组!A:C,"# 1x ("&amp;K746&amp;") "&amp;A746)+COUNTIF(猎人卡组!A:C,"# 1x ("&amp;K746&amp;") "&amp;A746)+COUNTIF(法师卡组!A:C,"# 1x ("&amp;K746&amp;") "&amp;A746)+COUNTIF(圣骑士卡组!A:C,"# 1x ("&amp;K746&amp;") "&amp;A746)+COUNTIF(牧师卡组!A:C,"# 1x ("&amp;K746&amp;") "&amp;A746)+COUNTIF(潜行者卡组!A:C,"# 1x ("&amp;K746&amp;") "&amp;A746)+COUNTIF(萨满祭司卡组!A:C,"# 1x ("&amp;K746&amp;") "&amp;A746)+COUNTIF(术士卡组!A:C,"# 1x ("&amp;K746&amp;") "&amp;A746)+COUNTIF(战士卡组!A:C,"# 1x ("&amp;K746&amp;") "&amp;A746)=0,COUNTIF(单卡排行!A:J,A746&amp;"★")=0),"",1),2)</f>
        <v/>
      </c>
      <c r="E746" s="53" t="str">
        <f>IF(收藏进度!E746="","",收藏进度!E746)</f>
        <v>上古之神</v>
      </c>
      <c r="F746" s="53" t="str">
        <f>IF(收藏进度!F746="","",收藏进度!F746)</f>
        <v/>
      </c>
      <c r="G746" s="53" t="str">
        <f>IF(收藏进度!G746="","",收藏进度!G746)</f>
        <v>德鲁伊</v>
      </c>
      <c r="H746" s="53" t="str">
        <f>IF(收藏进度!H746="","",收藏进度!H746)</f>
        <v>普通</v>
      </c>
      <c r="I746" s="53" t="str">
        <f>IF(收藏进度!I746="","",收藏进度!I746)</f>
        <v>法术</v>
      </c>
      <c r="J746" s="53" t="str">
        <f>IF(收藏进度!J746="","",收藏进度!J746)</f>
        <v/>
      </c>
      <c r="K746" s="53">
        <f>IF(收藏进度!K746="","",收藏进度!K746)</f>
        <v>2</v>
      </c>
      <c r="L746" s="53">
        <f>IF(收藏进度!L746="","",收藏进度!L746)</f>
        <v>0</v>
      </c>
      <c r="M746" s="53">
        <f>IF(收藏进度!M746="","",收藏进度!M746)</f>
        <v>0</v>
      </c>
      <c r="N746" s="54" t="str">
        <f>IF(收藏进度!N746="","",收藏进度!N746)</f>
        <v>使一个随从获得+2/+2。
如果该随从是野兽，抽一张牌。</v>
      </c>
    </row>
    <row r="747" spans="1:14" x14ac:dyDescent="0.15">
      <c r="A747" s="52" t="str">
        <f>IF(收藏进度!A747="","",收藏进度!A747)</f>
        <v>野性之怒</v>
      </c>
      <c r="B747" s="52">
        <f>IF(收藏进度!B747="","",收藏进度!B747)</f>
        <v>2</v>
      </c>
      <c r="C747" s="52" t="str">
        <f t="shared" si="11"/>
        <v/>
      </c>
      <c r="D747" s="52" t="str">
        <f>IF(AND(COUNTIF(德鲁伊卡组!A:C,"# 2x ("&amp;K747&amp;") "&amp;A747)+COUNTIF(猎人卡组!A:C,"# 2x ("&amp;K747&amp;") "&amp;A747)+COUNTIF(法师卡组!A:C,"# 2x ("&amp;K747&amp;") "&amp;A747)+COUNTIF(圣骑士卡组!A:C,"# 2x ("&amp;K747&amp;") "&amp;A747)+COUNTIF(牧师卡组!A:C,"# 2x ("&amp;K747&amp;") "&amp;A747)+COUNTIF(潜行者卡组!A:C,"# 2x ("&amp;K747&amp;") "&amp;A747)+COUNTIF(萨满祭司卡组!A:C,"# 2x ("&amp;K747&amp;") "&amp;A747)+COUNTIF(术士卡组!A:C,"# 2x ("&amp;K747&amp;") "&amp;A747)+COUNTIF(战士卡组!A:C,"# 2x ("&amp;K747&amp;") "&amp;A747)=0,COUNTIF(单卡排行!A:J,A747)=0),IF(AND(COUNTIF(德鲁伊卡组!A:C,"# 1x ("&amp;K747&amp;") "&amp;A747)+COUNTIF(猎人卡组!A:C,"# 1x ("&amp;K747&amp;") "&amp;A747)+COUNTIF(法师卡组!A:C,"# 1x ("&amp;K747&amp;") "&amp;A747)+COUNTIF(圣骑士卡组!A:C,"# 1x ("&amp;K747&amp;") "&amp;A747)+COUNTIF(牧师卡组!A:C,"# 1x ("&amp;K747&amp;") "&amp;A747)+COUNTIF(潜行者卡组!A:C,"# 1x ("&amp;K747&amp;") "&amp;A747)+COUNTIF(萨满祭司卡组!A:C,"# 1x ("&amp;K747&amp;") "&amp;A747)+COUNTIF(术士卡组!A:C,"# 1x ("&amp;K747&amp;") "&amp;A747)+COUNTIF(战士卡组!A:C,"# 1x ("&amp;K747&amp;") "&amp;A747)=0,COUNTIF(单卡排行!A:J,A747&amp;"★")=0),"",1),2)</f>
        <v/>
      </c>
      <c r="E747" s="53" t="str">
        <f>IF(收藏进度!E747="","",收藏进度!E747)</f>
        <v>上古之神</v>
      </c>
      <c r="F747" s="53" t="str">
        <f>IF(收藏进度!F747="","",收藏进度!F747)</f>
        <v/>
      </c>
      <c r="G747" s="53" t="str">
        <f>IF(收藏进度!G747="","",收藏进度!G747)</f>
        <v>德鲁伊</v>
      </c>
      <c r="H747" s="53" t="str">
        <f>IF(收藏进度!H747="","",收藏进度!H747)</f>
        <v>普通</v>
      </c>
      <c r="I747" s="53" t="str">
        <f>IF(收藏进度!I747="","",收藏进度!I747)</f>
        <v>法术</v>
      </c>
      <c r="J747" s="53" t="str">
        <f>IF(收藏进度!J747="","",收藏进度!J747)</f>
        <v/>
      </c>
      <c r="K747" s="53">
        <f>IF(收藏进度!K747="","",收藏进度!K747)</f>
        <v>3</v>
      </c>
      <c r="L747" s="53">
        <f>IF(收藏进度!L747="","",收藏进度!L747)</f>
        <v>0</v>
      </c>
      <c r="M747" s="53">
        <f>IF(收藏进度!M747="","",收藏进度!M747)</f>
        <v>0</v>
      </c>
      <c r="N747" s="54" t="str">
        <f>IF(收藏进度!N747="","",收藏进度!N747)</f>
        <v>抉择：使你的英雄在本回合中获得+4攻击力；或者获得8点护甲值。</v>
      </c>
    </row>
    <row r="748" spans="1:14" x14ac:dyDescent="0.15">
      <c r="A748" s="52" t="str">
        <f>IF(收藏进度!A748="","",收藏进度!A748)</f>
        <v>腐化灰熊</v>
      </c>
      <c r="B748" s="52">
        <f>IF(收藏进度!B748="","",收藏进度!B748)</f>
        <v>2</v>
      </c>
      <c r="C748" s="52" t="str">
        <f t="shared" si="11"/>
        <v/>
      </c>
      <c r="D748" s="52" t="str">
        <f>IF(AND(COUNTIF(德鲁伊卡组!A:C,"# 2x ("&amp;K748&amp;") "&amp;A748)+COUNTIF(猎人卡组!A:C,"# 2x ("&amp;K748&amp;") "&amp;A748)+COUNTIF(法师卡组!A:C,"# 2x ("&amp;K748&amp;") "&amp;A748)+COUNTIF(圣骑士卡组!A:C,"# 2x ("&amp;K748&amp;") "&amp;A748)+COUNTIF(牧师卡组!A:C,"# 2x ("&amp;K748&amp;") "&amp;A748)+COUNTIF(潜行者卡组!A:C,"# 2x ("&amp;K748&amp;") "&amp;A748)+COUNTIF(萨满祭司卡组!A:C,"# 2x ("&amp;K748&amp;") "&amp;A748)+COUNTIF(术士卡组!A:C,"# 2x ("&amp;K748&amp;") "&amp;A748)+COUNTIF(战士卡组!A:C,"# 2x ("&amp;K748&amp;") "&amp;A748)=0,COUNTIF(单卡排行!A:J,A748)=0),IF(AND(COUNTIF(德鲁伊卡组!A:C,"# 1x ("&amp;K748&amp;") "&amp;A748)+COUNTIF(猎人卡组!A:C,"# 1x ("&amp;K748&amp;") "&amp;A748)+COUNTIF(法师卡组!A:C,"# 1x ("&amp;K748&amp;") "&amp;A748)+COUNTIF(圣骑士卡组!A:C,"# 1x ("&amp;K748&amp;") "&amp;A748)+COUNTIF(牧师卡组!A:C,"# 1x ("&amp;K748&amp;") "&amp;A748)+COUNTIF(潜行者卡组!A:C,"# 1x ("&amp;K748&amp;") "&amp;A748)+COUNTIF(萨满祭司卡组!A:C,"# 1x ("&amp;K748&amp;") "&amp;A748)+COUNTIF(术士卡组!A:C,"# 1x ("&amp;K748&amp;") "&amp;A748)+COUNTIF(战士卡组!A:C,"# 1x ("&amp;K748&amp;") "&amp;A748)=0,COUNTIF(单卡排行!A:J,A748&amp;"★")=0),"",1),2)</f>
        <v/>
      </c>
      <c r="E748" s="53" t="str">
        <f>IF(收藏进度!E748="","",收藏进度!E748)</f>
        <v>上古之神</v>
      </c>
      <c r="F748" s="53" t="str">
        <f>IF(收藏进度!F748="","",收藏进度!F748)</f>
        <v/>
      </c>
      <c r="G748" s="53" t="str">
        <f>IF(收藏进度!G748="","",收藏进度!G748)</f>
        <v>德鲁伊</v>
      </c>
      <c r="H748" s="53" t="str">
        <f>IF(收藏进度!H748="","",收藏进度!H748)</f>
        <v>稀有</v>
      </c>
      <c r="I748" s="53" t="str">
        <f>IF(收藏进度!I748="","",收藏进度!I748)</f>
        <v>随从</v>
      </c>
      <c r="J748" s="53" t="str">
        <f>IF(收藏进度!J748="","",收藏进度!J748)</f>
        <v>野兽</v>
      </c>
      <c r="K748" s="53">
        <f>IF(收藏进度!K748="","",收藏进度!K748)</f>
        <v>3</v>
      </c>
      <c r="L748" s="53">
        <f>IF(收藏进度!L748="","",收藏进度!L748)</f>
        <v>2</v>
      </c>
      <c r="M748" s="53">
        <f>IF(收藏进度!M748="","",收藏进度!M748)</f>
        <v>2</v>
      </c>
      <c r="N748" s="54" t="str">
        <f>IF(收藏进度!N748="","",收藏进度!N748)</f>
        <v>在你召唤一个随从后，使其获得+1/+1。</v>
      </c>
    </row>
    <row r="749" spans="1:14" x14ac:dyDescent="0.15">
      <c r="A749" s="52" t="str">
        <f>IF(收藏进度!A749="","",收藏进度!A749)</f>
        <v>卡拉克西织珀者</v>
      </c>
      <c r="B749" s="52">
        <f>IF(收藏进度!B749="","",收藏进度!B749)</f>
        <v>2</v>
      </c>
      <c r="C749" s="52" t="str">
        <f t="shared" si="11"/>
        <v/>
      </c>
      <c r="D749" s="52" t="str">
        <f>IF(AND(COUNTIF(德鲁伊卡组!A:C,"# 2x ("&amp;K749&amp;") "&amp;A749)+COUNTIF(猎人卡组!A:C,"# 2x ("&amp;K749&amp;") "&amp;A749)+COUNTIF(法师卡组!A:C,"# 2x ("&amp;K749&amp;") "&amp;A749)+COUNTIF(圣骑士卡组!A:C,"# 2x ("&amp;K749&amp;") "&amp;A749)+COUNTIF(牧师卡组!A:C,"# 2x ("&amp;K749&amp;") "&amp;A749)+COUNTIF(潜行者卡组!A:C,"# 2x ("&amp;K749&amp;") "&amp;A749)+COUNTIF(萨满祭司卡组!A:C,"# 2x ("&amp;K749&amp;") "&amp;A749)+COUNTIF(术士卡组!A:C,"# 2x ("&amp;K749&amp;") "&amp;A749)+COUNTIF(战士卡组!A:C,"# 2x ("&amp;K749&amp;") "&amp;A749)=0,COUNTIF(单卡排行!A:J,A749)=0),IF(AND(COUNTIF(德鲁伊卡组!A:C,"# 1x ("&amp;K749&amp;") "&amp;A749)+COUNTIF(猎人卡组!A:C,"# 1x ("&amp;K749&amp;") "&amp;A749)+COUNTIF(法师卡组!A:C,"# 1x ("&amp;K749&amp;") "&amp;A749)+COUNTIF(圣骑士卡组!A:C,"# 1x ("&amp;K749&amp;") "&amp;A749)+COUNTIF(牧师卡组!A:C,"# 1x ("&amp;K749&amp;") "&amp;A749)+COUNTIF(潜行者卡组!A:C,"# 1x ("&amp;K749&amp;") "&amp;A749)+COUNTIF(萨满祭司卡组!A:C,"# 1x ("&amp;K749&amp;") "&amp;A749)+COUNTIF(术士卡组!A:C,"# 1x ("&amp;K749&amp;") "&amp;A749)+COUNTIF(战士卡组!A:C,"# 1x ("&amp;K749&amp;") "&amp;A749)=0,COUNTIF(单卡排行!A:J,A749&amp;"★")=0),"",1),2)</f>
        <v/>
      </c>
      <c r="E749" s="53" t="str">
        <f>IF(收藏进度!E749="","",收藏进度!E749)</f>
        <v>上古之神</v>
      </c>
      <c r="F749" s="53" t="str">
        <f>IF(收藏进度!F749="","",收藏进度!F749)</f>
        <v/>
      </c>
      <c r="G749" s="53" t="str">
        <f>IF(收藏进度!G749="","",收藏进度!G749)</f>
        <v>德鲁伊</v>
      </c>
      <c r="H749" s="53" t="str">
        <f>IF(收藏进度!H749="","",收藏进度!H749)</f>
        <v>稀有</v>
      </c>
      <c r="I749" s="53" t="str">
        <f>IF(收藏进度!I749="","",收藏进度!I749)</f>
        <v>随从</v>
      </c>
      <c r="J749" s="53" t="str">
        <f>IF(收藏进度!J749="","",收藏进度!J749)</f>
        <v/>
      </c>
      <c r="K749" s="53">
        <f>IF(收藏进度!K749="","",收藏进度!K749)</f>
        <v>4</v>
      </c>
      <c r="L749" s="53">
        <f>IF(收藏进度!L749="","",收藏进度!L749)</f>
        <v>4</v>
      </c>
      <c r="M749" s="53">
        <f>IF(收藏进度!M749="","",收藏进度!M749)</f>
        <v>5</v>
      </c>
      <c r="N749" s="54" t="str">
        <f>IF(收藏进度!N749="","",收藏进度!N749)</f>
        <v>战吼：
如果你的克苏恩至少具有10点攻击力，便获得+5生命值。</v>
      </c>
    </row>
    <row r="750" spans="1:14" x14ac:dyDescent="0.15">
      <c r="A750" s="52" t="str">
        <f>IF(收藏进度!A750="","",收藏进度!A750)</f>
        <v>泥潭守护者</v>
      </c>
      <c r="B750" s="52">
        <f>IF(收藏进度!B750="","",收藏进度!B750)</f>
        <v>2</v>
      </c>
      <c r="C750" s="52" t="str">
        <f t="shared" si="11"/>
        <v/>
      </c>
      <c r="D750" s="52" t="str">
        <f>IF(AND(COUNTIF(德鲁伊卡组!A:C,"# 2x ("&amp;K750&amp;") "&amp;A750)+COUNTIF(猎人卡组!A:C,"# 2x ("&amp;K750&amp;") "&amp;A750)+COUNTIF(法师卡组!A:C,"# 2x ("&amp;K750&amp;") "&amp;A750)+COUNTIF(圣骑士卡组!A:C,"# 2x ("&amp;K750&amp;") "&amp;A750)+COUNTIF(牧师卡组!A:C,"# 2x ("&amp;K750&amp;") "&amp;A750)+COUNTIF(潜行者卡组!A:C,"# 2x ("&amp;K750&amp;") "&amp;A750)+COUNTIF(萨满祭司卡组!A:C,"# 2x ("&amp;K750&amp;") "&amp;A750)+COUNTIF(术士卡组!A:C,"# 2x ("&amp;K750&amp;") "&amp;A750)+COUNTIF(战士卡组!A:C,"# 2x ("&amp;K750&amp;") "&amp;A750)=0,COUNTIF(单卡排行!A:J,A750)=0),IF(AND(COUNTIF(德鲁伊卡组!A:C,"# 1x ("&amp;K750&amp;") "&amp;A750)+COUNTIF(猎人卡组!A:C,"# 1x ("&amp;K750&amp;") "&amp;A750)+COUNTIF(法师卡组!A:C,"# 1x ("&amp;K750&amp;") "&amp;A750)+COUNTIF(圣骑士卡组!A:C,"# 1x ("&amp;K750&amp;") "&amp;A750)+COUNTIF(牧师卡组!A:C,"# 1x ("&amp;K750&amp;") "&amp;A750)+COUNTIF(潜行者卡组!A:C,"# 1x ("&amp;K750&amp;") "&amp;A750)+COUNTIF(萨满祭司卡组!A:C,"# 1x ("&amp;K750&amp;") "&amp;A750)+COUNTIF(术士卡组!A:C,"# 1x ("&amp;K750&amp;") "&amp;A750)+COUNTIF(战士卡组!A:C,"# 1x ("&amp;K750&amp;") "&amp;A750)=0,COUNTIF(单卡排行!A:J,A750&amp;"★")=0),"",1),2)</f>
        <v/>
      </c>
      <c r="E750" s="53" t="str">
        <f>IF(收藏进度!E750="","",收藏进度!E750)</f>
        <v>上古之神</v>
      </c>
      <c r="F750" s="53" t="str">
        <f>IF(收藏进度!F750="","",收藏进度!F750)</f>
        <v/>
      </c>
      <c r="G750" s="53" t="str">
        <f>IF(收藏进度!G750="","",收藏进度!G750)</f>
        <v>德鲁伊</v>
      </c>
      <c r="H750" s="53" t="str">
        <f>IF(收藏进度!H750="","",收藏进度!H750)</f>
        <v>稀有</v>
      </c>
      <c r="I750" s="53" t="str">
        <f>IF(收藏进度!I750="","",收藏进度!I750)</f>
        <v>随从</v>
      </c>
      <c r="J750" s="53" t="str">
        <f>IF(收藏进度!J750="","",收藏进度!J750)</f>
        <v/>
      </c>
      <c r="K750" s="53">
        <f>IF(收藏进度!K750="","",收藏进度!K750)</f>
        <v>4</v>
      </c>
      <c r="L750" s="53">
        <f>IF(收藏进度!L750="","",收藏进度!L750)</f>
        <v>3</v>
      </c>
      <c r="M750" s="53">
        <f>IF(收藏进度!M750="","",收藏进度!M750)</f>
        <v>3</v>
      </c>
      <c r="N750" s="54" t="str">
        <f>IF(收藏进度!N750="","",收藏进度!N750)</f>
        <v>抉择：召唤一个2/2的泥浆怪；或者获得一个空的法力水晶。</v>
      </c>
    </row>
    <row r="751" spans="1:14" x14ac:dyDescent="0.15">
      <c r="A751" s="52" t="str">
        <f>IF(收藏进度!A751="","",收藏进度!A751)</f>
        <v>范达尔·鹿盔</v>
      </c>
      <c r="B751" s="52">
        <f>IF(收藏进度!B751="","",收藏进度!B751)</f>
        <v>1</v>
      </c>
      <c r="C751" s="52" t="str">
        <f t="shared" si="11"/>
        <v/>
      </c>
      <c r="D751" s="52">
        <f>IF(AND(COUNTIF(德鲁伊卡组!A:C,"# 2x ("&amp;K751&amp;") "&amp;A751)+COUNTIF(猎人卡组!A:C,"# 2x ("&amp;K751&amp;") "&amp;A751)+COUNTIF(法师卡组!A:C,"# 2x ("&amp;K751&amp;") "&amp;A751)+COUNTIF(圣骑士卡组!A:C,"# 2x ("&amp;K751&amp;") "&amp;A751)+COUNTIF(牧师卡组!A:C,"# 2x ("&amp;K751&amp;") "&amp;A751)+COUNTIF(潜行者卡组!A:C,"# 2x ("&amp;K751&amp;") "&amp;A751)+COUNTIF(萨满祭司卡组!A:C,"# 2x ("&amp;K751&amp;") "&amp;A751)+COUNTIF(术士卡组!A:C,"# 2x ("&amp;K751&amp;") "&amp;A751)+COUNTIF(战士卡组!A:C,"# 2x ("&amp;K751&amp;") "&amp;A751)=0,COUNTIF(单卡排行!A:J,A751)=0),IF(AND(COUNTIF(德鲁伊卡组!A:C,"# 1x ("&amp;K751&amp;") "&amp;A751)+COUNTIF(猎人卡组!A:C,"# 1x ("&amp;K751&amp;") "&amp;A751)+COUNTIF(法师卡组!A:C,"# 1x ("&amp;K751&amp;") "&amp;A751)+COUNTIF(圣骑士卡组!A:C,"# 1x ("&amp;K751&amp;") "&amp;A751)+COUNTIF(牧师卡组!A:C,"# 1x ("&amp;K751&amp;") "&amp;A751)+COUNTIF(潜行者卡组!A:C,"# 1x ("&amp;K751&amp;") "&amp;A751)+COUNTIF(萨满祭司卡组!A:C,"# 1x ("&amp;K751&amp;") "&amp;A751)+COUNTIF(术士卡组!A:C,"# 1x ("&amp;K751&amp;") "&amp;A751)+COUNTIF(战士卡组!A:C,"# 1x ("&amp;K751&amp;") "&amp;A751)=0,COUNTIF(单卡排行!A:J,A751&amp;"★")=0),"",1),2)</f>
        <v>1</v>
      </c>
      <c r="E751" s="53" t="str">
        <f>IF(收藏进度!E751="","",收藏进度!E751)</f>
        <v>上古之神</v>
      </c>
      <c r="F751" s="53" t="str">
        <f>IF(收藏进度!F751="","",收藏进度!F751)</f>
        <v/>
      </c>
      <c r="G751" s="53" t="str">
        <f>IF(收藏进度!G751="","",收藏进度!G751)</f>
        <v>德鲁伊</v>
      </c>
      <c r="H751" s="53" t="str">
        <f>IF(收藏进度!H751="","",收藏进度!H751)</f>
        <v>传说</v>
      </c>
      <c r="I751" s="53" t="str">
        <f>IF(收藏进度!I751="","",收藏进度!I751)</f>
        <v>随从</v>
      </c>
      <c r="J751" s="53" t="str">
        <f>IF(收藏进度!J751="","",收藏进度!J751)</f>
        <v/>
      </c>
      <c r="K751" s="53">
        <f>IF(收藏进度!K751="","",收藏进度!K751)</f>
        <v>4</v>
      </c>
      <c r="L751" s="53">
        <f>IF(收藏进度!L751="","",收藏进度!L751)</f>
        <v>3</v>
      </c>
      <c r="M751" s="53">
        <f>IF(收藏进度!M751="","",收藏进度!M751)</f>
        <v>5</v>
      </c>
      <c r="N751" s="54" t="str">
        <f>IF(收藏进度!N751="","",收藏进度!N751)</f>
        <v>你的抉择卡牌和英雄技能可以同时拥有两种效果。</v>
      </c>
    </row>
    <row r="752" spans="1:14" x14ac:dyDescent="0.15">
      <c r="A752" s="52" t="str">
        <f>IF(收藏进度!A752="","",收藏进度!A752)</f>
        <v>黑暗鸦人</v>
      </c>
      <c r="B752" s="52">
        <f>IF(收藏进度!B752="","",收藏进度!B752)</f>
        <v>2</v>
      </c>
      <c r="C752" s="52" t="str">
        <f t="shared" si="11"/>
        <v/>
      </c>
      <c r="D752" s="52" t="str">
        <f>IF(AND(COUNTIF(德鲁伊卡组!A:C,"# 2x ("&amp;K752&amp;") "&amp;A752)+COUNTIF(猎人卡组!A:C,"# 2x ("&amp;K752&amp;") "&amp;A752)+COUNTIF(法师卡组!A:C,"# 2x ("&amp;K752&amp;") "&amp;A752)+COUNTIF(圣骑士卡组!A:C,"# 2x ("&amp;K752&amp;") "&amp;A752)+COUNTIF(牧师卡组!A:C,"# 2x ("&amp;K752&amp;") "&amp;A752)+COUNTIF(潜行者卡组!A:C,"# 2x ("&amp;K752&amp;") "&amp;A752)+COUNTIF(萨满祭司卡组!A:C,"# 2x ("&amp;K752&amp;") "&amp;A752)+COUNTIF(术士卡组!A:C,"# 2x ("&amp;K752&amp;") "&amp;A752)+COUNTIF(战士卡组!A:C,"# 2x ("&amp;K752&amp;") "&amp;A752)=0,COUNTIF(单卡排行!A:J,A752)=0),IF(AND(COUNTIF(德鲁伊卡组!A:C,"# 1x ("&amp;K752&amp;") "&amp;A752)+COUNTIF(猎人卡组!A:C,"# 1x ("&amp;K752&amp;") "&amp;A752)+COUNTIF(法师卡组!A:C,"# 1x ("&amp;K752&amp;") "&amp;A752)+COUNTIF(圣骑士卡组!A:C,"# 1x ("&amp;K752&amp;") "&amp;A752)+COUNTIF(牧师卡组!A:C,"# 1x ("&amp;K752&amp;") "&amp;A752)+COUNTIF(潜行者卡组!A:C,"# 1x ("&amp;K752&amp;") "&amp;A752)+COUNTIF(萨满祭司卡组!A:C,"# 1x ("&amp;K752&amp;") "&amp;A752)+COUNTIF(术士卡组!A:C,"# 1x ("&amp;K752&amp;") "&amp;A752)+COUNTIF(战士卡组!A:C,"# 1x ("&amp;K752&amp;") "&amp;A752)=0,COUNTIF(单卡排行!A:J,A752&amp;"★")=0),"",1),2)</f>
        <v/>
      </c>
      <c r="E752" s="53" t="str">
        <f>IF(收藏进度!E752="","",收藏进度!E752)</f>
        <v>上古之神</v>
      </c>
      <c r="F752" s="53" t="str">
        <f>IF(收藏进度!F752="","",收藏进度!F752)</f>
        <v/>
      </c>
      <c r="G752" s="53" t="str">
        <f>IF(收藏进度!G752="","",收藏进度!G752)</f>
        <v>德鲁伊</v>
      </c>
      <c r="H752" s="53" t="str">
        <f>IF(收藏进度!H752="","",收藏进度!H752)</f>
        <v>普通</v>
      </c>
      <c r="I752" s="53" t="str">
        <f>IF(收藏进度!I752="","",收藏进度!I752)</f>
        <v>随从</v>
      </c>
      <c r="J752" s="53" t="str">
        <f>IF(收藏进度!J752="","",收藏进度!J752)</f>
        <v/>
      </c>
      <c r="K752" s="53">
        <f>IF(收藏进度!K752="","",收藏进度!K752)</f>
        <v>6</v>
      </c>
      <c r="L752" s="53">
        <f>IF(收藏进度!L752="","",收藏进度!L752)</f>
        <v>5</v>
      </c>
      <c r="M752" s="53">
        <f>IF(收藏进度!M752="","",收藏进度!M752)</f>
        <v>7</v>
      </c>
      <c r="N752" s="54" t="str">
        <f>IF(收藏进度!N752="","",收藏进度!N752)</f>
        <v>嘲讽，战吼：使你的克苏恩获得+3/+3（无论它在哪里）。</v>
      </c>
    </row>
    <row r="753" spans="1:14" x14ac:dyDescent="0.15">
      <c r="A753" s="52" t="str">
        <f>IF(收藏进度!A753="","",收藏进度!A753)</f>
        <v>上古之神的小精灵</v>
      </c>
      <c r="B753" s="52">
        <f>IF(收藏进度!B753="","",收藏进度!B753)</f>
        <v>1</v>
      </c>
      <c r="C753" s="52" t="str">
        <f t="shared" si="11"/>
        <v/>
      </c>
      <c r="D753" s="52" t="str">
        <f>IF(AND(COUNTIF(德鲁伊卡组!A:C,"# 2x ("&amp;K753&amp;") "&amp;A753)+COUNTIF(猎人卡组!A:C,"# 2x ("&amp;K753&amp;") "&amp;A753)+COUNTIF(法师卡组!A:C,"# 2x ("&amp;K753&amp;") "&amp;A753)+COUNTIF(圣骑士卡组!A:C,"# 2x ("&amp;K753&amp;") "&amp;A753)+COUNTIF(牧师卡组!A:C,"# 2x ("&amp;K753&amp;") "&amp;A753)+COUNTIF(潜行者卡组!A:C,"# 2x ("&amp;K753&amp;") "&amp;A753)+COUNTIF(萨满祭司卡组!A:C,"# 2x ("&amp;K753&amp;") "&amp;A753)+COUNTIF(术士卡组!A:C,"# 2x ("&amp;K753&amp;") "&amp;A753)+COUNTIF(战士卡组!A:C,"# 2x ("&amp;K753&amp;") "&amp;A753)=0,COUNTIF(单卡排行!A:J,A753)=0),IF(AND(COUNTIF(德鲁伊卡组!A:C,"# 1x ("&amp;K753&amp;") "&amp;A753)+COUNTIF(猎人卡组!A:C,"# 1x ("&amp;K753&amp;") "&amp;A753)+COUNTIF(法师卡组!A:C,"# 1x ("&amp;K753&amp;") "&amp;A753)+COUNTIF(圣骑士卡组!A:C,"# 1x ("&amp;K753&amp;") "&amp;A753)+COUNTIF(牧师卡组!A:C,"# 1x ("&amp;K753&amp;") "&amp;A753)+COUNTIF(潜行者卡组!A:C,"# 1x ("&amp;K753&amp;") "&amp;A753)+COUNTIF(萨满祭司卡组!A:C,"# 1x ("&amp;K753&amp;") "&amp;A753)+COUNTIF(术士卡组!A:C,"# 1x ("&amp;K753&amp;") "&amp;A753)+COUNTIF(战士卡组!A:C,"# 1x ("&amp;K753&amp;") "&amp;A753)=0,COUNTIF(单卡排行!A:J,A753&amp;"★")=0),"",1),2)</f>
        <v/>
      </c>
      <c r="E753" s="53" t="str">
        <f>IF(收藏进度!E753="","",收藏进度!E753)</f>
        <v>上古之神</v>
      </c>
      <c r="F753" s="53" t="str">
        <f>IF(收藏进度!F753="","",收藏进度!F753)</f>
        <v/>
      </c>
      <c r="G753" s="53" t="str">
        <f>IF(收藏进度!G753="","",收藏进度!G753)</f>
        <v>德鲁伊</v>
      </c>
      <c r="H753" s="53" t="str">
        <f>IF(收藏进度!H753="","",收藏进度!H753)</f>
        <v>史诗</v>
      </c>
      <c r="I753" s="53" t="str">
        <f>IF(收藏进度!I753="","",收藏进度!I753)</f>
        <v>法术</v>
      </c>
      <c r="J753" s="53" t="str">
        <f>IF(收藏进度!J753="","",收藏进度!J753)</f>
        <v/>
      </c>
      <c r="K753" s="53">
        <f>IF(收藏进度!K753="","",收藏进度!K753)</f>
        <v>7</v>
      </c>
      <c r="L753" s="53">
        <f>IF(收藏进度!L753="","",收藏进度!L753)</f>
        <v>0</v>
      </c>
      <c r="M753" s="53">
        <f>IF(收藏进度!M753="","",收藏进度!M753)</f>
        <v>0</v>
      </c>
      <c r="N753" s="54" t="str">
        <f>IF(收藏进度!N753="","",收藏进度!N753)</f>
        <v>抉择：召唤七个1/1的小精灵；或者使你的所有随从获得+2/+2。</v>
      </c>
    </row>
    <row r="754" spans="1:14" x14ac:dyDescent="0.15">
      <c r="A754" s="52" t="str">
        <f>IF(收藏进度!A754="","",收藏进度!A754)</f>
        <v>炽炎蝙蝠</v>
      </c>
      <c r="B754" s="52">
        <f>IF(收藏进度!B754="","",收藏进度!B754)</f>
        <v>2</v>
      </c>
      <c r="C754" s="52" t="str">
        <f t="shared" si="11"/>
        <v/>
      </c>
      <c r="D754" s="52" t="str">
        <f>IF(AND(COUNTIF(德鲁伊卡组!A:C,"# 2x ("&amp;K754&amp;") "&amp;A754)+COUNTIF(猎人卡组!A:C,"# 2x ("&amp;K754&amp;") "&amp;A754)+COUNTIF(法师卡组!A:C,"# 2x ("&amp;K754&amp;") "&amp;A754)+COUNTIF(圣骑士卡组!A:C,"# 2x ("&amp;K754&amp;") "&amp;A754)+COUNTIF(牧师卡组!A:C,"# 2x ("&amp;K754&amp;") "&amp;A754)+COUNTIF(潜行者卡组!A:C,"# 2x ("&amp;K754&amp;") "&amp;A754)+COUNTIF(萨满祭司卡组!A:C,"# 2x ("&amp;K754&amp;") "&amp;A754)+COUNTIF(术士卡组!A:C,"# 2x ("&amp;K754&amp;") "&amp;A754)+COUNTIF(战士卡组!A:C,"# 2x ("&amp;K754&amp;") "&amp;A754)=0,COUNTIF(单卡排行!A:J,A754)=0),IF(AND(COUNTIF(德鲁伊卡组!A:C,"# 1x ("&amp;K754&amp;") "&amp;A754)+COUNTIF(猎人卡组!A:C,"# 1x ("&amp;K754&amp;") "&amp;A754)+COUNTIF(法师卡组!A:C,"# 1x ("&amp;K754&amp;") "&amp;A754)+COUNTIF(圣骑士卡组!A:C,"# 1x ("&amp;K754&amp;") "&amp;A754)+COUNTIF(牧师卡组!A:C,"# 1x ("&amp;K754&amp;") "&amp;A754)+COUNTIF(潜行者卡组!A:C,"# 1x ("&amp;K754&amp;") "&amp;A754)+COUNTIF(萨满祭司卡组!A:C,"# 1x ("&amp;K754&amp;") "&amp;A754)+COUNTIF(术士卡组!A:C,"# 1x ("&amp;K754&amp;") "&amp;A754)+COUNTIF(战士卡组!A:C,"# 1x ("&amp;K754&amp;") "&amp;A754)=0,COUNTIF(单卡排行!A:J,A754&amp;"★")=0),"",1),2)</f>
        <v/>
      </c>
      <c r="E754" s="53" t="str">
        <f>IF(收藏进度!E754="","",收藏进度!E754)</f>
        <v>上古之神</v>
      </c>
      <c r="F754" s="53" t="str">
        <f>IF(收藏进度!F754="","",收藏进度!F754)</f>
        <v/>
      </c>
      <c r="G754" s="53" t="str">
        <f>IF(收藏进度!G754="","",收藏进度!G754)</f>
        <v>猎人</v>
      </c>
      <c r="H754" s="53" t="str">
        <f>IF(收藏进度!H754="","",收藏进度!H754)</f>
        <v>普通</v>
      </c>
      <c r="I754" s="53" t="str">
        <f>IF(收藏进度!I754="","",收藏进度!I754)</f>
        <v>随从</v>
      </c>
      <c r="J754" s="53" t="str">
        <f>IF(收藏进度!J754="","",收藏进度!J754)</f>
        <v>野兽</v>
      </c>
      <c r="K754" s="53">
        <f>IF(收藏进度!K754="","",收藏进度!K754)</f>
        <v>1</v>
      </c>
      <c r="L754" s="53">
        <f>IF(收藏进度!L754="","",收藏进度!L754)</f>
        <v>2</v>
      </c>
      <c r="M754" s="53">
        <f>IF(收藏进度!M754="","",收藏进度!M754)</f>
        <v>1</v>
      </c>
      <c r="N754" s="54" t="str">
        <f>IF(收藏进度!N754="","",收藏进度!N754)</f>
        <v>亡语：对一个随机敌人造成1点伤害。</v>
      </c>
    </row>
    <row r="755" spans="1:14" x14ac:dyDescent="0.15">
      <c r="A755" s="52" t="str">
        <f>IF(收藏进度!A755="","",收藏进度!A755)</f>
        <v>搜寻猎物</v>
      </c>
      <c r="B755" s="52">
        <f>IF(收藏进度!B755="","",收藏进度!B755)</f>
        <v>2</v>
      </c>
      <c r="C755" s="52" t="str">
        <f t="shared" si="11"/>
        <v/>
      </c>
      <c r="D755" s="52" t="str">
        <f>IF(AND(COUNTIF(德鲁伊卡组!A:C,"# 2x ("&amp;K755&amp;") "&amp;A755)+COUNTIF(猎人卡组!A:C,"# 2x ("&amp;K755&amp;") "&amp;A755)+COUNTIF(法师卡组!A:C,"# 2x ("&amp;K755&amp;") "&amp;A755)+COUNTIF(圣骑士卡组!A:C,"# 2x ("&amp;K755&amp;") "&amp;A755)+COUNTIF(牧师卡组!A:C,"# 2x ("&amp;K755&amp;") "&amp;A755)+COUNTIF(潜行者卡组!A:C,"# 2x ("&amp;K755&amp;") "&amp;A755)+COUNTIF(萨满祭司卡组!A:C,"# 2x ("&amp;K755&amp;") "&amp;A755)+COUNTIF(术士卡组!A:C,"# 2x ("&amp;K755&amp;") "&amp;A755)+COUNTIF(战士卡组!A:C,"# 2x ("&amp;K755&amp;") "&amp;A755)=0,COUNTIF(单卡排行!A:J,A755)=0),IF(AND(COUNTIF(德鲁伊卡组!A:C,"# 1x ("&amp;K755&amp;") "&amp;A755)+COUNTIF(猎人卡组!A:C,"# 1x ("&amp;K755&amp;") "&amp;A755)+COUNTIF(法师卡组!A:C,"# 1x ("&amp;K755&amp;") "&amp;A755)+COUNTIF(圣骑士卡组!A:C,"# 1x ("&amp;K755&amp;") "&amp;A755)+COUNTIF(牧师卡组!A:C,"# 1x ("&amp;K755&amp;") "&amp;A755)+COUNTIF(潜行者卡组!A:C,"# 1x ("&amp;K755&amp;") "&amp;A755)+COUNTIF(萨满祭司卡组!A:C,"# 1x ("&amp;K755&amp;") "&amp;A755)+COUNTIF(术士卡组!A:C,"# 1x ("&amp;K755&amp;") "&amp;A755)+COUNTIF(战士卡组!A:C,"# 1x ("&amp;K755&amp;") "&amp;A755)=0,COUNTIF(单卡排行!A:J,A755&amp;"★")=0),"",1),2)</f>
        <v/>
      </c>
      <c r="E755" s="53" t="str">
        <f>IF(收藏进度!E755="","",收藏进度!E755)</f>
        <v>上古之神</v>
      </c>
      <c r="F755" s="53" t="str">
        <f>IF(收藏进度!F755="","",收藏进度!F755)</f>
        <v/>
      </c>
      <c r="G755" s="53" t="str">
        <f>IF(收藏进度!G755="","",收藏进度!G755)</f>
        <v>猎人</v>
      </c>
      <c r="H755" s="53" t="str">
        <f>IF(收藏进度!H755="","",收藏进度!H755)</f>
        <v>普通</v>
      </c>
      <c r="I755" s="53" t="str">
        <f>IF(收藏进度!I755="","",收藏进度!I755)</f>
        <v>法术</v>
      </c>
      <c r="J755" s="53" t="str">
        <f>IF(收藏进度!J755="","",收藏进度!J755)</f>
        <v/>
      </c>
      <c r="K755" s="53">
        <f>IF(收藏进度!K755="","",收藏进度!K755)</f>
        <v>1</v>
      </c>
      <c r="L755" s="53">
        <f>IF(收藏进度!L755="","",收藏进度!L755)</f>
        <v>0</v>
      </c>
      <c r="M755" s="53">
        <f>IF(收藏进度!M755="","",收藏进度!M755)</f>
        <v>0</v>
      </c>
      <c r="N755" s="54" t="str">
        <f>IF(收藏进度!N755="","",收藏进度!N755)</f>
        <v>造成1点伤害。召唤一个1/1的獒犬。</v>
      </c>
    </row>
    <row r="756" spans="1:14" x14ac:dyDescent="0.15">
      <c r="A756" s="52" t="str">
        <f>IF(收藏进度!A756="","",收藏进度!A756)</f>
        <v>腐肉虫</v>
      </c>
      <c r="B756" s="52">
        <f>IF(收藏进度!B756="","",收藏进度!B756)</f>
        <v>2</v>
      </c>
      <c r="C756" s="52" t="str">
        <f t="shared" si="11"/>
        <v/>
      </c>
      <c r="D756" s="52" t="str">
        <f>IF(AND(COUNTIF(德鲁伊卡组!A:C,"# 2x ("&amp;K756&amp;") "&amp;A756)+COUNTIF(猎人卡组!A:C,"# 2x ("&amp;K756&amp;") "&amp;A756)+COUNTIF(法师卡组!A:C,"# 2x ("&amp;K756&amp;") "&amp;A756)+COUNTIF(圣骑士卡组!A:C,"# 2x ("&amp;K756&amp;") "&amp;A756)+COUNTIF(牧师卡组!A:C,"# 2x ("&amp;K756&amp;") "&amp;A756)+COUNTIF(潜行者卡组!A:C,"# 2x ("&amp;K756&amp;") "&amp;A756)+COUNTIF(萨满祭司卡组!A:C,"# 2x ("&amp;K756&amp;") "&amp;A756)+COUNTIF(术士卡组!A:C,"# 2x ("&amp;K756&amp;") "&amp;A756)+COUNTIF(战士卡组!A:C,"# 2x ("&amp;K756&amp;") "&amp;A756)=0,COUNTIF(单卡排行!A:J,A756)=0),IF(AND(COUNTIF(德鲁伊卡组!A:C,"# 1x ("&amp;K756&amp;") "&amp;A756)+COUNTIF(猎人卡组!A:C,"# 1x ("&amp;K756&amp;") "&amp;A756)+COUNTIF(法师卡组!A:C,"# 1x ("&amp;K756&amp;") "&amp;A756)+COUNTIF(圣骑士卡组!A:C,"# 1x ("&amp;K756&amp;") "&amp;A756)+COUNTIF(牧师卡组!A:C,"# 1x ("&amp;K756&amp;") "&amp;A756)+COUNTIF(潜行者卡组!A:C,"# 1x ("&amp;K756&amp;") "&amp;A756)+COUNTIF(萨满祭司卡组!A:C,"# 1x ("&amp;K756&amp;") "&amp;A756)+COUNTIF(术士卡组!A:C,"# 1x ("&amp;K756&amp;") "&amp;A756)+COUNTIF(战士卡组!A:C,"# 1x ("&amp;K756&amp;") "&amp;A756)=0,COUNTIF(单卡排行!A:J,A756&amp;"★")=0),"",1),2)</f>
        <v/>
      </c>
      <c r="E756" s="53" t="str">
        <f>IF(收藏进度!E756="","",收藏进度!E756)</f>
        <v>上古之神</v>
      </c>
      <c r="F756" s="53" t="str">
        <f>IF(收藏进度!F756="","",收藏进度!F756)</f>
        <v/>
      </c>
      <c r="G756" s="53" t="str">
        <f>IF(收藏进度!G756="","",收藏进度!G756)</f>
        <v>猎人</v>
      </c>
      <c r="H756" s="53" t="str">
        <f>IF(收藏进度!H756="","",收藏进度!H756)</f>
        <v>普通</v>
      </c>
      <c r="I756" s="53" t="str">
        <f>IF(收藏进度!I756="","",收藏进度!I756)</f>
        <v>随从</v>
      </c>
      <c r="J756" s="53" t="str">
        <f>IF(收藏进度!J756="","",收藏进度!J756)</f>
        <v>野兽</v>
      </c>
      <c r="K756" s="53">
        <f>IF(收藏进度!K756="","",收藏进度!K756)</f>
        <v>3</v>
      </c>
      <c r="L756" s="53">
        <f>IF(收藏进度!L756="","",收藏进度!L756)</f>
        <v>2</v>
      </c>
      <c r="M756" s="53">
        <f>IF(收藏进度!M756="","",收藏进度!M756)</f>
        <v>5</v>
      </c>
      <c r="N756" s="54" t="str">
        <f>IF(收藏进度!N756="","",收藏进度!N756)</f>
        <v/>
      </c>
    </row>
    <row r="757" spans="1:14" x14ac:dyDescent="0.15">
      <c r="A757" s="52" t="str">
        <f>IF(收藏进度!A757="","",收藏进度!A757)</f>
        <v>寄生感染</v>
      </c>
      <c r="B757" s="52">
        <f>IF(收藏进度!B757="","",收藏进度!B757)</f>
        <v>2</v>
      </c>
      <c r="C757" s="52" t="str">
        <f t="shared" si="11"/>
        <v/>
      </c>
      <c r="D757" s="52" t="str">
        <f>IF(AND(COUNTIF(德鲁伊卡组!A:C,"# 2x ("&amp;K757&amp;") "&amp;A757)+COUNTIF(猎人卡组!A:C,"# 2x ("&amp;K757&amp;") "&amp;A757)+COUNTIF(法师卡组!A:C,"# 2x ("&amp;K757&amp;") "&amp;A757)+COUNTIF(圣骑士卡组!A:C,"# 2x ("&amp;K757&amp;") "&amp;A757)+COUNTIF(牧师卡组!A:C,"# 2x ("&amp;K757&amp;") "&amp;A757)+COUNTIF(潜行者卡组!A:C,"# 2x ("&amp;K757&amp;") "&amp;A757)+COUNTIF(萨满祭司卡组!A:C,"# 2x ("&amp;K757&amp;") "&amp;A757)+COUNTIF(术士卡组!A:C,"# 2x ("&amp;K757&amp;") "&amp;A757)+COUNTIF(战士卡组!A:C,"# 2x ("&amp;K757&amp;") "&amp;A757)=0,COUNTIF(单卡排行!A:J,A757)=0),IF(AND(COUNTIF(德鲁伊卡组!A:C,"# 1x ("&amp;K757&amp;") "&amp;A757)+COUNTIF(猎人卡组!A:C,"# 1x ("&amp;K757&amp;") "&amp;A757)+COUNTIF(法师卡组!A:C,"# 1x ("&amp;K757&amp;") "&amp;A757)+COUNTIF(圣骑士卡组!A:C,"# 1x ("&amp;K757&amp;") "&amp;A757)+COUNTIF(牧师卡组!A:C,"# 1x ("&amp;K757&amp;") "&amp;A757)+COUNTIF(潜行者卡组!A:C,"# 1x ("&amp;K757&amp;") "&amp;A757)+COUNTIF(萨满祭司卡组!A:C,"# 1x ("&amp;K757&amp;") "&amp;A757)+COUNTIF(术士卡组!A:C,"# 1x ("&amp;K757&amp;") "&amp;A757)+COUNTIF(战士卡组!A:C,"# 1x ("&amp;K757&amp;") "&amp;A757)=0,COUNTIF(单卡排行!A:J,A757&amp;"★")=0),"",1),2)</f>
        <v/>
      </c>
      <c r="E757" s="53" t="str">
        <f>IF(收藏进度!E757="","",收藏进度!E757)</f>
        <v>上古之神</v>
      </c>
      <c r="F757" s="53" t="str">
        <f>IF(收藏进度!F757="","",收藏进度!F757)</f>
        <v/>
      </c>
      <c r="G757" s="53" t="str">
        <f>IF(收藏进度!G757="","",收藏进度!G757)</f>
        <v>猎人</v>
      </c>
      <c r="H757" s="53" t="str">
        <f>IF(收藏进度!H757="","",收藏进度!H757)</f>
        <v>稀有</v>
      </c>
      <c r="I757" s="53" t="str">
        <f>IF(收藏进度!I757="","",收藏进度!I757)</f>
        <v>法术</v>
      </c>
      <c r="J757" s="53" t="str">
        <f>IF(收藏进度!J757="","",收藏进度!J757)</f>
        <v/>
      </c>
      <c r="K757" s="53">
        <f>IF(收藏进度!K757="","",收藏进度!K757)</f>
        <v>3</v>
      </c>
      <c r="L757" s="53">
        <f>IF(收藏进度!L757="","",收藏进度!L757)</f>
        <v>0</v>
      </c>
      <c r="M757" s="53">
        <f>IF(收藏进度!M757="","",收藏进度!M757)</f>
        <v>0</v>
      </c>
      <c r="N757" s="54" t="str">
        <f>IF(收藏进度!N757="","",收藏进度!N757)</f>
        <v>使你的所有随从获得
“亡语：随机将一张野兽牌置入你的手牌”。</v>
      </c>
    </row>
    <row r="758" spans="1:14" x14ac:dyDescent="0.15">
      <c r="A758" s="52" t="str">
        <f>IF(收藏进度!A758="","",收藏进度!A758)</f>
        <v>狼人追猎者</v>
      </c>
      <c r="B758" s="52">
        <f>IF(收藏进度!B758="","",收藏进度!B758)</f>
        <v>1</v>
      </c>
      <c r="C758" s="52" t="str">
        <f t="shared" si="11"/>
        <v/>
      </c>
      <c r="D758" s="52" t="str">
        <f>IF(AND(COUNTIF(德鲁伊卡组!A:C,"# 2x ("&amp;K758&amp;") "&amp;A758)+COUNTIF(猎人卡组!A:C,"# 2x ("&amp;K758&amp;") "&amp;A758)+COUNTIF(法师卡组!A:C,"# 2x ("&amp;K758&amp;") "&amp;A758)+COUNTIF(圣骑士卡组!A:C,"# 2x ("&amp;K758&amp;") "&amp;A758)+COUNTIF(牧师卡组!A:C,"# 2x ("&amp;K758&amp;") "&amp;A758)+COUNTIF(潜行者卡组!A:C,"# 2x ("&amp;K758&amp;") "&amp;A758)+COUNTIF(萨满祭司卡组!A:C,"# 2x ("&amp;K758&amp;") "&amp;A758)+COUNTIF(术士卡组!A:C,"# 2x ("&amp;K758&amp;") "&amp;A758)+COUNTIF(战士卡组!A:C,"# 2x ("&amp;K758&amp;") "&amp;A758)=0,COUNTIF(单卡排行!A:J,A758)=0),IF(AND(COUNTIF(德鲁伊卡组!A:C,"# 1x ("&amp;K758&amp;") "&amp;A758)+COUNTIF(猎人卡组!A:C,"# 1x ("&amp;K758&amp;") "&amp;A758)+COUNTIF(法师卡组!A:C,"# 1x ("&amp;K758&amp;") "&amp;A758)+COUNTIF(圣骑士卡组!A:C,"# 1x ("&amp;K758&amp;") "&amp;A758)+COUNTIF(牧师卡组!A:C,"# 1x ("&amp;K758&amp;") "&amp;A758)+COUNTIF(潜行者卡组!A:C,"# 1x ("&amp;K758&amp;") "&amp;A758)+COUNTIF(萨满祭司卡组!A:C,"# 1x ("&amp;K758&amp;") "&amp;A758)+COUNTIF(术士卡组!A:C,"# 1x ("&amp;K758&amp;") "&amp;A758)+COUNTIF(战士卡组!A:C,"# 1x ("&amp;K758&amp;") "&amp;A758)=0,COUNTIF(单卡排行!A:J,A758&amp;"★")=0),"",1),2)</f>
        <v/>
      </c>
      <c r="E758" s="53" t="str">
        <f>IF(收藏进度!E758="","",收藏进度!E758)</f>
        <v>上古之神</v>
      </c>
      <c r="F758" s="53" t="str">
        <f>IF(收藏进度!F758="","",收藏进度!F758)</f>
        <v/>
      </c>
      <c r="G758" s="53" t="str">
        <f>IF(收藏进度!G758="","",收藏进度!G758)</f>
        <v>猎人</v>
      </c>
      <c r="H758" s="53" t="str">
        <f>IF(收藏进度!H758="","",收藏进度!H758)</f>
        <v>稀有</v>
      </c>
      <c r="I758" s="53" t="str">
        <f>IF(收藏进度!I758="","",收藏进度!I758)</f>
        <v>随从</v>
      </c>
      <c r="J758" s="53" t="str">
        <f>IF(收藏进度!J758="","",收藏进度!J758)</f>
        <v/>
      </c>
      <c r="K758" s="53">
        <f>IF(收藏进度!K758="","",收藏进度!K758)</f>
        <v>3</v>
      </c>
      <c r="L758" s="53">
        <f>IF(收藏进度!L758="","",收藏进度!L758)</f>
        <v>4</v>
      </c>
      <c r="M758" s="53">
        <f>IF(收藏进度!M758="","",收藏进度!M758)</f>
        <v>2</v>
      </c>
      <c r="N758" s="54" t="str">
        <f>IF(收藏进度!N758="","",收藏进度!N758)</f>
        <v>战吼：使你手牌中所有具有亡语的随从获得+1/+1。</v>
      </c>
    </row>
    <row r="759" spans="1:14" x14ac:dyDescent="0.15">
      <c r="A759" s="52" t="str">
        <f>IF(收藏进度!A759="","",收藏进度!A759)</f>
        <v>寄生恶狼</v>
      </c>
      <c r="B759" s="52">
        <f>IF(收藏进度!B759="","",收藏进度!B759)</f>
        <v>2</v>
      </c>
      <c r="C759" s="52" t="str">
        <f t="shared" si="11"/>
        <v/>
      </c>
      <c r="D759" s="52" t="str">
        <f>IF(AND(COUNTIF(德鲁伊卡组!A:C,"# 2x ("&amp;K759&amp;") "&amp;A759)+COUNTIF(猎人卡组!A:C,"# 2x ("&amp;K759&amp;") "&amp;A759)+COUNTIF(法师卡组!A:C,"# 2x ("&amp;K759&amp;") "&amp;A759)+COUNTIF(圣骑士卡组!A:C,"# 2x ("&amp;K759&amp;") "&amp;A759)+COUNTIF(牧师卡组!A:C,"# 2x ("&amp;K759&amp;") "&amp;A759)+COUNTIF(潜行者卡组!A:C,"# 2x ("&amp;K759&amp;") "&amp;A759)+COUNTIF(萨满祭司卡组!A:C,"# 2x ("&amp;K759&amp;") "&amp;A759)+COUNTIF(术士卡组!A:C,"# 2x ("&amp;K759&amp;") "&amp;A759)+COUNTIF(战士卡组!A:C,"# 2x ("&amp;K759&amp;") "&amp;A759)=0,COUNTIF(单卡排行!A:J,A759)=0),IF(AND(COUNTIF(德鲁伊卡组!A:C,"# 1x ("&amp;K759&amp;") "&amp;A759)+COUNTIF(猎人卡组!A:C,"# 1x ("&amp;K759&amp;") "&amp;A759)+COUNTIF(法师卡组!A:C,"# 1x ("&amp;K759&amp;") "&amp;A759)+COUNTIF(圣骑士卡组!A:C,"# 1x ("&amp;K759&amp;") "&amp;A759)+COUNTIF(牧师卡组!A:C,"# 1x ("&amp;K759&amp;") "&amp;A759)+COUNTIF(潜行者卡组!A:C,"# 1x ("&amp;K759&amp;") "&amp;A759)+COUNTIF(萨满祭司卡组!A:C,"# 1x ("&amp;K759&amp;") "&amp;A759)+COUNTIF(术士卡组!A:C,"# 1x ("&amp;K759&amp;") "&amp;A759)+COUNTIF(战士卡组!A:C,"# 1x ("&amp;K759&amp;") "&amp;A759)=0,COUNTIF(单卡排行!A:J,A759&amp;"★")=0),"",1),2)</f>
        <v/>
      </c>
      <c r="E759" s="53" t="str">
        <f>IF(收藏进度!E759="","",收藏进度!E759)</f>
        <v>上古之神</v>
      </c>
      <c r="F759" s="53" t="str">
        <f>IF(收藏进度!F759="","",收藏进度!F759)</f>
        <v/>
      </c>
      <c r="G759" s="53" t="str">
        <f>IF(收藏进度!G759="","",收藏进度!G759)</f>
        <v>猎人</v>
      </c>
      <c r="H759" s="53" t="str">
        <f>IF(收藏进度!H759="","",收藏进度!H759)</f>
        <v>稀有</v>
      </c>
      <c r="I759" s="53" t="str">
        <f>IF(收藏进度!I759="","",收藏进度!I759)</f>
        <v>随从</v>
      </c>
      <c r="J759" s="53" t="str">
        <f>IF(收藏进度!J759="","",收藏进度!J759)</f>
        <v>野兽</v>
      </c>
      <c r="K759" s="53">
        <f>IF(收藏进度!K759="","",收藏进度!K759)</f>
        <v>4</v>
      </c>
      <c r="L759" s="53">
        <f>IF(收藏进度!L759="","",收藏进度!L759)</f>
        <v>3</v>
      </c>
      <c r="M759" s="53">
        <f>IF(收藏进度!M759="","",收藏进度!M759)</f>
        <v>3</v>
      </c>
      <c r="N759" s="54" t="str">
        <f>IF(收藏进度!N759="","",收藏进度!N759)</f>
        <v>亡语：召唤两个1/1的蜘蛛。</v>
      </c>
    </row>
    <row r="760" spans="1:14" x14ac:dyDescent="0.15">
      <c r="A760" s="52" t="str">
        <f>IF(收藏进度!A760="","",收藏进度!A760)</f>
        <v>哈霍兰公主</v>
      </c>
      <c r="B760" s="52">
        <f>IF(收藏进度!B760="","",收藏进度!B760)</f>
        <v>0</v>
      </c>
      <c r="C760" s="52" t="str">
        <f t="shared" si="11"/>
        <v/>
      </c>
      <c r="D760" s="52" t="str">
        <f>IF(AND(COUNTIF(德鲁伊卡组!A:C,"# 2x ("&amp;K760&amp;") "&amp;A760)+COUNTIF(猎人卡组!A:C,"# 2x ("&amp;K760&amp;") "&amp;A760)+COUNTIF(法师卡组!A:C,"# 2x ("&amp;K760&amp;") "&amp;A760)+COUNTIF(圣骑士卡组!A:C,"# 2x ("&amp;K760&amp;") "&amp;A760)+COUNTIF(牧师卡组!A:C,"# 2x ("&amp;K760&amp;") "&amp;A760)+COUNTIF(潜行者卡组!A:C,"# 2x ("&amp;K760&amp;") "&amp;A760)+COUNTIF(萨满祭司卡组!A:C,"# 2x ("&amp;K760&amp;") "&amp;A760)+COUNTIF(术士卡组!A:C,"# 2x ("&amp;K760&amp;") "&amp;A760)+COUNTIF(战士卡组!A:C,"# 2x ("&amp;K760&amp;") "&amp;A760)=0,COUNTIF(单卡排行!A:J,A760)=0),IF(AND(COUNTIF(德鲁伊卡组!A:C,"# 1x ("&amp;K760&amp;") "&amp;A760)+COUNTIF(猎人卡组!A:C,"# 1x ("&amp;K760&amp;") "&amp;A760)+COUNTIF(法师卡组!A:C,"# 1x ("&amp;K760&amp;") "&amp;A760)+COUNTIF(圣骑士卡组!A:C,"# 1x ("&amp;K760&amp;") "&amp;A760)+COUNTIF(牧师卡组!A:C,"# 1x ("&amp;K760&amp;") "&amp;A760)+COUNTIF(潜行者卡组!A:C,"# 1x ("&amp;K760&amp;") "&amp;A760)+COUNTIF(萨满祭司卡组!A:C,"# 1x ("&amp;K760&amp;") "&amp;A760)+COUNTIF(术士卡组!A:C,"# 1x ("&amp;K760&amp;") "&amp;A760)+COUNTIF(战士卡组!A:C,"# 1x ("&amp;K760&amp;") "&amp;A760)=0,COUNTIF(单卡排行!A:J,A760&amp;"★")=0),"",1),2)</f>
        <v/>
      </c>
      <c r="E760" s="53" t="str">
        <f>IF(收藏进度!E760="","",收藏进度!E760)</f>
        <v>上古之神</v>
      </c>
      <c r="F760" s="53" t="str">
        <f>IF(收藏进度!F760="","",收藏进度!F760)</f>
        <v/>
      </c>
      <c r="G760" s="53" t="str">
        <f>IF(收藏进度!G760="","",收藏进度!G760)</f>
        <v>猎人</v>
      </c>
      <c r="H760" s="53" t="str">
        <f>IF(收藏进度!H760="","",收藏进度!H760)</f>
        <v>传说</v>
      </c>
      <c r="I760" s="53" t="str">
        <f>IF(收藏进度!I760="","",收藏进度!I760)</f>
        <v>随从</v>
      </c>
      <c r="J760" s="53" t="str">
        <f>IF(收藏进度!J760="","",收藏进度!J760)</f>
        <v>野兽</v>
      </c>
      <c r="K760" s="53">
        <f>IF(收藏进度!K760="","",收藏进度!K760)</f>
        <v>5</v>
      </c>
      <c r="L760" s="53">
        <f>IF(收藏进度!L760="","",收藏进度!L760)</f>
        <v>6</v>
      </c>
      <c r="M760" s="53">
        <f>IF(收藏进度!M760="","",收藏进度!M760)</f>
        <v>5</v>
      </c>
      <c r="N760" s="54" t="str">
        <f>IF(收藏进度!N760="","",收藏进度!N760)</f>
        <v>战吼：触发一个友方随从的亡语。</v>
      </c>
    </row>
    <row r="761" spans="1:14" x14ac:dyDescent="0.15">
      <c r="A761" s="52" t="str">
        <f>IF(收藏进度!A761="","",收藏进度!A761)</f>
        <v>巨型沙虫</v>
      </c>
      <c r="B761" s="52">
        <f>IF(收藏进度!B761="","",收藏进度!B761)</f>
        <v>0</v>
      </c>
      <c r="C761" s="52" t="str">
        <f t="shared" si="11"/>
        <v/>
      </c>
      <c r="D761" s="52" t="str">
        <f>IF(AND(COUNTIF(德鲁伊卡组!A:C,"# 2x ("&amp;K761&amp;") "&amp;A761)+COUNTIF(猎人卡组!A:C,"# 2x ("&amp;K761&amp;") "&amp;A761)+COUNTIF(法师卡组!A:C,"# 2x ("&amp;K761&amp;") "&amp;A761)+COUNTIF(圣骑士卡组!A:C,"# 2x ("&amp;K761&amp;") "&amp;A761)+COUNTIF(牧师卡组!A:C,"# 2x ("&amp;K761&amp;") "&amp;A761)+COUNTIF(潜行者卡组!A:C,"# 2x ("&amp;K761&amp;") "&amp;A761)+COUNTIF(萨满祭司卡组!A:C,"# 2x ("&amp;K761&amp;") "&amp;A761)+COUNTIF(术士卡组!A:C,"# 2x ("&amp;K761&amp;") "&amp;A761)+COUNTIF(战士卡组!A:C,"# 2x ("&amp;K761&amp;") "&amp;A761)=0,COUNTIF(单卡排行!A:J,A761)=0),IF(AND(COUNTIF(德鲁伊卡组!A:C,"# 1x ("&amp;K761&amp;") "&amp;A761)+COUNTIF(猎人卡组!A:C,"# 1x ("&amp;K761&amp;") "&amp;A761)+COUNTIF(法师卡组!A:C,"# 1x ("&amp;K761&amp;") "&amp;A761)+COUNTIF(圣骑士卡组!A:C,"# 1x ("&amp;K761&amp;") "&amp;A761)+COUNTIF(牧师卡组!A:C,"# 1x ("&amp;K761&amp;") "&amp;A761)+COUNTIF(潜行者卡组!A:C,"# 1x ("&amp;K761&amp;") "&amp;A761)+COUNTIF(萨满祭司卡组!A:C,"# 1x ("&amp;K761&amp;") "&amp;A761)+COUNTIF(术士卡组!A:C,"# 1x ("&amp;K761&amp;") "&amp;A761)+COUNTIF(战士卡组!A:C,"# 1x ("&amp;K761&amp;") "&amp;A761)=0,COUNTIF(单卡排行!A:J,A761&amp;"★")=0),"",1),2)</f>
        <v/>
      </c>
      <c r="E761" s="53" t="str">
        <f>IF(收藏进度!E761="","",收藏进度!E761)</f>
        <v>上古之神</v>
      </c>
      <c r="F761" s="53" t="str">
        <f>IF(收藏进度!F761="","",收藏进度!F761)</f>
        <v/>
      </c>
      <c r="G761" s="53" t="str">
        <f>IF(收藏进度!G761="","",收藏进度!G761)</f>
        <v>猎人</v>
      </c>
      <c r="H761" s="53" t="str">
        <f>IF(收藏进度!H761="","",收藏进度!H761)</f>
        <v>史诗</v>
      </c>
      <c r="I761" s="53" t="str">
        <f>IF(收藏进度!I761="","",收藏进度!I761)</f>
        <v>随从</v>
      </c>
      <c r="J761" s="53" t="str">
        <f>IF(收藏进度!J761="","",收藏进度!J761)</f>
        <v>野兽</v>
      </c>
      <c r="K761" s="53">
        <f>IF(收藏进度!K761="","",收藏进度!K761)</f>
        <v>8</v>
      </c>
      <c r="L761" s="53">
        <f>IF(收藏进度!L761="","",收藏进度!L761)</f>
        <v>8</v>
      </c>
      <c r="M761" s="53">
        <f>IF(收藏进度!M761="","",收藏进度!M761)</f>
        <v>8</v>
      </c>
      <c r="N761" s="54" t="str">
        <f>IF(收藏进度!N761="","",收藏进度!N761)</f>
        <v>每当该随从攻击并消灭一个随从，便可再次攻击。</v>
      </c>
    </row>
    <row r="762" spans="1:14" x14ac:dyDescent="0.15">
      <c r="A762" s="52" t="str">
        <f>IF(收藏进度!A762="","",收藏进度!A762)</f>
        <v>兽群呼唤</v>
      </c>
      <c r="B762" s="52">
        <f>IF(收藏进度!B762="","",收藏进度!B762)</f>
        <v>1</v>
      </c>
      <c r="C762" s="52" t="str">
        <f t="shared" si="11"/>
        <v/>
      </c>
      <c r="D762" s="52" t="str">
        <f>IF(AND(COUNTIF(德鲁伊卡组!A:C,"# 2x ("&amp;K762&amp;") "&amp;A762)+COUNTIF(猎人卡组!A:C,"# 2x ("&amp;K762&amp;") "&amp;A762)+COUNTIF(法师卡组!A:C,"# 2x ("&amp;K762&amp;") "&amp;A762)+COUNTIF(圣骑士卡组!A:C,"# 2x ("&amp;K762&amp;") "&amp;A762)+COUNTIF(牧师卡组!A:C,"# 2x ("&amp;K762&amp;") "&amp;A762)+COUNTIF(潜行者卡组!A:C,"# 2x ("&amp;K762&amp;") "&amp;A762)+COUNTIF(萨满祭司卡组!A:C,"# 2x ("&amp;K762&amp;") "&amp;A762)+COUNTIF(术士卡组!A:C,"# 2x ("&amp;K762&amp;") "&amp;A762)+COUNTIF(战士卡组!A:C,"# 2x ("&amp;K762&amp;") "&amp;A762)=0,COUNTIF(单卡排行!A:J,A762)=0),IF(AND(COUNTIF(德鲁伊卡组!A:C,"# 1x ("&amp;K762&amp;") "&amp;A762)+COUNTIF(猎人卡组!A:C,"# 1x ("&amp;K762&amp;") "&amp;A762)+COUNTIF(法师卡组!A:C,"# 1x ("&amp;K762&amp;") "&amp;A762)+COUNTIF(圣骑士卡组!A:C,"# 1x ("&amp;K762&amp;") "&amp;A762)+COUNTIF(牧师卡组!A:C,"# 1x ("&amp;K762&amp;") "&amp;A762)+COUNTIF(潜行者卡组!A:C,"# 1x ("&amp;K762&amp;") "&amp;A762)+COUNTIF(萨满祭司卡组!A:C,"# 1x ("&amp;K762&amp;") "&amp;A762)+COUNTIF(术士卡组!A:C,"# 1x ("&amp;K762&amp;") "&amp;A762)+COUNTIF(战士卡组!A:C,"# 1x ("&amp;K762&amp;") "&amp;A762)=0,COUNTIF(单卡排行!A:J,A762&amp;"★")=0),"",1),2)</f>
        <v/>
      </c>
      <c r="E762" s="53" t="str">
        <f>IF(收藏进度!E762="","",收藏进度!E762)</f>
        <v>上古之神</v>
      </c>
      <c r="F762" s="53" t="str">
        <f>IF(收藏进度!F762="","",收藏进度!F762)</f>
        <v/>
      </c>
      <c r="G762" s="53" t="str">
        <f>IF(收藏进度!G762="","",收藏进度!G762)</f>
        <v>猎人</v>
      </c>
      <c r="H762" s="53" t="str">
        <f>IF(收藏进度!H762="","",收藏进度!H762)</f>
        <v>史诗</v>
      </c>
      <c r="I762" s="53" t="str">
        <f>IF(收藏进度!I762="","",收藏进度!I762)</f>
        <v>法术</v>
      </c>
      <c r="J762" s="53" t="str">
        <f>IF(收藏进度!J762="","",收藏进度!J762)</f>
        <v/>
      </c>
      <c r="K762" s="53">
        <f>IF(收藏进度!K762="","",收藏进度!K762)</f>
        <v>9</v>
      </c>
      <c r="L762" s="53">
        <f>IF(收藏进度!L762="","",收藏进度!L762)</f>
        <v>0</v>
      </c>
      <c r="M762" s="53">
        <f>IF(收藏进度!M762="","",收藏进度!M762)</f>
        <v>0</v>
      </c>
      <c r="N762" s="54" t="str">
        <f>IF(收藏进度!N762="","",收藏进度!N762)</f>
        <v>召唤所有三种动物伙伴。</v>
      </c>
    </row>
    <row r="763" spans="1:14" x14ac:dyDescent="0.15">
      <c r="A763" s="52" t="str">
        <f>IF(收藏进度!A763="","",收藏进度!A763)</f>
        <v>禁忌烈焰</v>
      </c>
      <c r="B763" s="52">
        <f>IF(收藏进度!B763="","",收藏进度!B763)</f>
        <v>2</v>
      </c>
      <c r="C763" s="52" t="str">
        <f t="shared" si="11"/>
        <v/>
      </c>
      <c r="D763" s="52" t="str">
        <f>IF(AND(COUNTIF(德鲁伊卡组!A:C,"# 2x ("&amp;K763&amp;") "&amp;A763)+COUNTIF(猎人卡组!A:C,"# 2x ("&amp;K763&amp;") "&amp;A763)+COUNTIF(法师卡组!A:C,"# 2x ("&amp;K763&amp;") "&amp;A763)+COUNTIF(圣骑士卡组!A:C,"# 2x ("&amp;K763&amp;") "&amp;A763)+COUNTIF(牧师卡组!A:C,"# 2x ("&amp;K763&amp;") "&amp;A763)+COUNTIF(潜行者卡组!A:C,"# 2x ("&amp;K763&amp;") "&amp;A763)+COUNTIF(萨满祭司卡组!A:C,"# 2x ("&amp;K763&amp;") "&amp;A763)+COUNTIF(术士卡组!A:C,"# 2x ("&amp;K763&amp;") "&amp;A763)+COUNTIF(战士卡组!A:C,"# 2x ("&amp;K763&amp;") "&amp;A763)=0,COUNTIF(单卡排行!A:J,A763)=0),IF(AND(COUNTIF(德鲁伊卡组!A:C,"# 1x ("&amp;K763&amp;") "&amp;A763)+COUNTIF(猎人卡组!A:C,"# 1x ("&amp;K763&amp;") "&amp;A763)+COUNTIF(法师卡组!A:C,"# 1x ("&amp;K763&amp;") "&amp;A763)+COUNTIF(圣骑士卡组!A:C,"# 1x ("&amp;K763&amp;") "&amp;A763)+COUNTIF(牧师卡组!A:C,"# 1x ("&amp;K763&amp;") "&amp;A763)+COUNTIF(潜行者卡组!A:C,"# 1x ("&amp;K763&amp;") "&amp;A763)+COUNTIF(萨满祭司卡组!A:C,"# 1x ("&amp;K763&amp;") "&amp;A763)+COUNTIF(术士卡组!A:C,"# 1x ("&amp;K763&amp;") "&amp;A763)+COUNTIF(战士卡组!A:C,"# 1x ("&amp;K763&amp;") "&amp;A763)=0,COUNTIF(单卡排行!A:J,A763&amp;"★")=0),"",1),2)</f>
        <v/>
      </c>
      <c r="E763" s="53" t="str">
        <f>IF(收藏进度!E763="","",收藏进度!E763)</f>
        <v>上古之神</v>
      </c>
      <c r="F763" s="53" t="str">
        <f>IF(收藏进度!F763="","",收藏进度!F763)</f>
        <v/>
      </c>
      <c r="G763" s="53" t="str">
        <f>IF(收藏进度!G763="","",收藏进度!G763)</f>
        <v>法师</v>
      </c>
      <c r="H763" s="53" t="str">
        <f>IF(收藏进度!H763="","",收藏进度!H763)</f>
        <v>史诗</v>
      </c>
      <c r="I763" s="53" t="str">
        <f>IF(收藏进度!I763="","",收藏进度!I763)</f>
        <v>法术</v>
      </c>
      <c r="J763" s="53" t="str">
        <f>IF(收藏进度!J763="","",收藏进度!J763)</f>
        <v/>
      </c>
      <c r="K763" s="53">
        <f>IF(收藏进度!K763="","",收藏进度!K763)</f>
        <v>0</v>
      </c>
      <c r="L763" s="53">
        <f>IF(收藏进度!L763="","",收藏进度!L763)</f>
        <v>0</v>
      </c>
      <c r="M763" s="53">
        <f>IF(收藏进度!M763="","",收藏进度!M763)</f>
        <v>0</v>
      </c>
      <c r="N763" s="54" t="str">
        <f>IF(收藏进度!N763="","",收藏进度!N763)</f>
        <v>消耗你所有的法力值，对一个随从造成等同于所消耗法力值数量的伤害。</v>
      </c>
    </row>
    <row r="764" spans="1:14" x14ac:dyDescent="0.15">
      <c r="A764" s="52" t="str">
        <f>IF(收藏进度!A764="","",收藏进度!A764)</f>
        <v>冰爆</v>
      </c>
      <c r="B764" s="52">
        <f>IF(收藏进度!B764="","",收藏进度!B764)</f>
        <v>2</v>
      </c>
      <c r="C764" s="52" t="str">
        <f t="shared" si="11"/>
        <v/>
      </c>
      <c r="D764" s="52" t="str">
        <f>IF(AND(COUNTIF(德鲁伊卡组!A:C,"# 2x ("&amp;K764&amp;") "&amp;A764)+COUNTIF(猎人卡组!A:C,"# 2x ("&amp;K764&amp;") "&amp;A764)+COUNTIF(法师卡组!A:C,"# 2x ("&amp;K764&amp;") "&amp;A764)+COUNTIF(圣骑士卡组!A:C,"# 2x ("&amp;K764&amp;") "&amp;A764)+COUNTIF(牧师卡组!A:C,"# 2x ("&amp;K764&amp;") "&amp;A764)+COUNTIF(潜行者卡组!A:C,"# 2x ("&amp;K764&amp;") "&amp;A764)+COUNTIF(萨满祭司卡组!A:C,"# 2x ("&amp;K764&amp;") "&amp;A764)+COUNTIF(术士卡组!A:C,"# 2x ("&amp;K764&amp;") "&amp;A764)+COUNTIF(战士卡组!A:C,"# 2x ("&amp;K764&amp;") "&amp;A764)=0,COUNTIF(单卡排行!A:J,A764)=0),IF(AND(COUNTIF(德鲁伊卡组!A:C,"# 1x ("&amp;K764&amp;") "&amp;A764)+COUNTIF(猎人卡组!A:C,"# 1x ("&amp;K764&amp;") "&amp;A764)+COUNTIF(法师卡组!A:C,"# 1x ("&amp;K764&amp;") "&amp;A764)+COUNTIF(圣骑士卡组!A:C,"# 1x ("&amp;K764&amp;") "&amp;A764)+COUNTIF(牧师卡组!A:C,"# 1x ("&amp;K764&amp;") "&amp;A764)+COUNTIF(潜行者卡组!A:C,"# 1x ("&amp;K764&amp;") "&amp;A764)+COUNTIF(萨满祭司卡组!A:C,"# 1x ("&amp;K764&amp;") "&amp;A764)+COUNTIF(术士卡组!A:C,"# 1x ("&amp;K764&amp;") "&amp;A764)+COUNTIF(战士卡组!A:C,"# 1x ("&amp;K764&amp;") "&amp;A764)=0,COUNTIF(单卡排行!A:J,A764&amp;"★")=0),"",1),2)</f>
        <v/>
      </c>
      <c r="E764" s="53" t="str">
        <f>IF(收藏进度!E764="","",收藏进度!E764)</f>
        <v>上古之神</v>
      </c>
      <c r="F764" s="53" t="str">
        <f>IF(收藏进度!F764="","",收藏进度!F764)</f>
        <v/>
      </c>
      <c r="G764" s="53" t="str">
        <f>IF(收藏进度!G764="","",收藏进度!G764)</f>
        <v>法师</v>
      </c>
      <c r="H764" s="53" t="str">
        <f>IF(收藏进度!H764="","",收藏进度!H764)</f>
        <v>普通</v>
      </c>
      <c r="I764" s="53" t="str">
        <f>IF(收藏进度!I764="","",收藏进度!I764)</f>
        <v>法术</v>
      </c>
      <c r="J764" s="53" t="str">
        <f>IF(收藏进度!J764="","",收藏进度!J764)</f>
        <v/>
      </c>
      <c r="K764" s="53">
        <f>IF(收藏进度!K764="","",收藏进度!K764)</f>
        <v>2</v>
      </c>
      <c r="L764" s="53">
        <f>IF(收藏进度!L764="","",收藏进度!L764)</f>
        <v>0</v>
      </c>
      <c r="M764" s="53">
        <f>IF(收藏进度!M764="","",收藏进度!M764)</f>
        <v>0</v>
      </c>
      <c r="N764" s="54" t="str">
        <f>IF(收藏进度!N764="","",收藏进度!N764)</f>
        <v>消灭一个被冻结的随从。</v>
      </c>
    </row>
    <row r="765" spans="1:14" x14ac:dyDescent="0.15">
      <c r="A765" s="52" t="str">
        <f>IF(收藏进度!A765="","",收藏进度!A765)</f>
        <v>邪教女巫</v>
      </c>
      <c r="B765" s="52">
        <f>IF(收藏进度!B765="","",收藏进度!B765)</f>
        <v>2</v>
      </c>
      <c r="C765" s="52" t="str">
        <f t="shared" si="11"/>
        <v/>
      </c>
      <c r="D765" s="52" t="str">
        <f>IF(AND(COUNTIF(德鲁伊卡组!A:C,"# 2x ("&amp;K765&amp;") "&amp;A765)+COUNTIF(猎人卡组!A:C,"# 2x ("&amp;K765&amp;") "&amp;A765)+COUNTIF(法师卡组!A:C,"# 2x ("&amp;K765&amp;") "&amp;A765)+COUNTIF(圣骑士卡组!A:C,"# 2x ("&amp;K765&amp;") "&amp;A765)+COUNTIF(牧师卡组!A:C,"# 2x ("&amp;K765&amp;") "&amp;A765)+COUNTIF(潜行者卡组!A:C,"# 2x ("&amp;K765&amp;") "&amp;A765)+COUNTIF(萨满祭司卡组!A:C,"# 2x ("&amp;K765&amp;") "&amp;A765)+COUNTIF(术士卡组!A:C,"# 2x ("&amp;K765&amp;") "&amp;A765)+COUNTIF(战士卡组!A:C,"# 2x ("&amp;K765&amp;") "&amp;A765)=0,COUNTIF(单卡排行!A:J,A765)=0),IF(AND(COUNTIF(德鲁伊卡组!A:C,"# 1x ("&amp;K765&amp;") "&amp;A765)+COUNTIF(猎人卡组!A:C,"# 1x ("&amp;K765&amp;") "&amp;A765)+COUNTIF(法师卡组!A:C,"# 1x ("&amp;K765&amp;") "&amp;A765)+COUNTIF(圣骑士卡组!A:C,"# 1x ("&amp;K765&amp;") "&amp;A765)+COUNTIF(牧师卡组!A:C,"# 1x ("&amp;K765&amp;") "&amp;A765)+COUNTIF(潜行者卡组!A:C,"# 1x ("&amp;K765&amp;") "&amp;A765)+COUNTIF(萨满祭司卡组!A:C,"# 1x ("&amp;K765&amp;") "&amp;A765)+COUNTIF(术士卡组!A:C,"# 1x ("&amp;K765&amp;") "&amp;A765)+COUNTIF(战士卡组!A:C,"# 1x ("&amp;K765&amp;") "&amp;A765)=0,COUNTIF(单卡排行!A:J,A765&amp;"★")=0),"",1),2)</f>
        <v/>
      </c>
      <c r="E765" s="53" t="str">
        <f>IF(收藏进度!E765="","",收藏进度!E765)</f>
        <v>上古之神</v>
      </c>
      <c r="F765" s="53" t="str">
        <f>IF(收藏进度!F765="","",收藏进度!F765)</f>
        <v/>
      </c>
      <c r="G765" s="53" t="str">
        <f>IF(收藏进度!G765="","",收藏进度!G765)</f>
        <v>法师</v>
      </c>
      <c r="H765" s="53" t="str">
        <f>IF(收藏进度!H765="","",收藏进度!H765)</f>
        <v>稀有</v>
      </c>
      <c r="I765" s="53" t="str">
        <f>IF(收藏进度!I765="","",收藏进度!I765)</f>
        <v>随从</v>
      </c>
      <c r="J765" s="53" t="str">
        <f>IF(收藏进度!J765="","",收藏进度!J765)</f>
        <v/>
      </c>
      <c r="K765" s="53">
        <f>IF(收藏进度!K765="","",收藏进度!K765)</f>
        <v>2</v>
      </c>
      <c r="L765" s="53">
        <f>IF(收藏进度!L765="","",收藏进度!L765)</f>
        <v>3</v>
      </c>
      <c r="M765" s="53">
        <f>IF(收藏进度!M765="","",收藏进度!M765)</f>
        <v>2</v>
      </c>
      <c r="N765" s="54" t="str">
        <f>IF(收藏进度!N765="","",收藏进度!N765)</f>
        <v>法术伤害+1
在你施放一个法术后，使你的克苏恩获得+1/+1（无论它在哪里）。</v>
      </c>
    </row>
    <row r="766" spans="1:14" x14ac:dyDescent="0.15">
      <c r="A766" s="52" t="str">
        <f>IF(收藏进度!A766="","",收藏进度!A766)</f>
        <v>暮光烈焰召唤者</v>
      </c>
      <c r="B766" s="52">
        <f>IF(收藏进度!B766="","",收藏进度!B766)</f>
        <v>2</v>
      </c>
      <c r="C766" s="52" t="str">
        <f t="shared" si="11"/>
        <v/>
      </c>
      <c r="D766" s="52" t="str">
        <f>IF(AND(COUNTIF(德鲁伊卡组!A:C,"# 2x ("&amp;K766&amp;") "&amp;A766)+COUNTIF(猎人卡组!A:C,"# 2x ("&amp;K766&amp;") "&amp;A766)+COUNTIF(法师卡组!A:C,"# 2x ("&amp;K766&amp;") "&amp;A766)+COUNTIF(圣骑士卡组!A:C,"# 2x ("&amp;K766&amp;") "&amp;A766)+COUNTIF(牧师卡组!A:C,"# 2x ("&amp;K766&amp;") "&amp;A766)+COUNTIF(潜行者卡组!A:C,"# 2x ("&amp;K766&amp;") "&amp;A766)+COUNTIF(萨满祭司卡组!A:C,"# 2x ("&amp;K766&amp;") "&amp;A766)+COUNTIF(术士卡组!A:C,"# 2x ("&amp;K766&amp;") "&amp;A766)+COUNTIF(战士卡组!A:C,"# 2x ("&amp;K766&amp;") "&amp;A766)=0,COUNTIF(单卡排行!A:J,A766)=0),IF(AND(COUNTIF(德鲁伊卡组!A:C,"# 1x ("&amp;K766&amp;") "&amp;A766)+COUNTIF(猎人卡组!A:C,"# 1x ("&amp;K766&amp;") "&amp;A766)+COUNTIF(法师卡组!A:C,"# 1x ("&amp;K766&amp;") "&amp;A766)+COUNTIF(圣骑士卡组!A:C,"# 1x ("&amp;K766&amp;") "&amp;A766)+COUNTIF(牧师卡组!A:C,"# 1x ("&amp;K766&amp;") "&amp;A766)+COUNTIF(潜行者卡组!A:C,"# 1x ("&amp;K766&amp;") "&amp;A766)+COUNTIF(萨满祭司卡组!A:C,"# 1x ("&amp;K766&amp;") "&amp;A766)+COUNTIF(术士卡组!A:C,"# 1x ("&amp;K766&amp;") "&amp;A766)+COUNTIF(战士卡组!A:C,"# 1x ("&amp;K766&amp;") "&amp;A766)=0,COUNTIF(单卡排行!A:J,A766&amp;"★")=0),"",1),2)</f>
        <v/>
      </c>
      <c r="E766" s="53" t="str">
        <f>IF(收藏进度!E766="","",收藏进度!E766)</f>
        <v>上古之神</v>
      </c>
      <c r="F766" s="53" t="str">
        <f>IF(收藏进度!F766="","",收藏进度!F766)</f>
        <v/>
      </c>
      <c r="G766" s="53" t="str">
        <f>IF(收藏进度!G766="","",收藏进度!G766)</f>
        <v>法师</v>
      </c>
      <c r="H766" s="53" t="str">
        <f>IF(收藏进度!H766="","",收藏进度!H766)</f>
        <v>普通</v>
      </c>
      <c r="I766" s="53" t="str">
        <f>IF(收藏进度!I766="","",收藏进度!I766)</f>
        <v>随从</v>
      </c>
      <c r="J766" s="53" t="str">
        <f>IF(收藏进度!J766="","",收藏进度!J766)</f>
        <v/>
      </c>
      <c r="K766" s="53">
        <f>IF(收藏进度!K766="","",收藏进度!K766)</f>
        <v>3</v>
      </c>
      <c r="L766" s="53">
        <f>IF(收藏进度!L766="","",收藏进度!L766)</f>
        <v>2</v>
      </c>
      <c r="M766" s="53">
        <f>IF(收藏进度!M766="","",收藏进度!M766)</f>
        <v>2</v>
      </c>
      <c r="N766" s="54" t="str">
        <f>IF(收藏进度!N766="","",收藏进度!N766)</f>
        <v>战吼：对所有敌方随从造成1点伤害。</v>
      </c>
    </row>
    <row r="767" spans="1:14" x14ac:dyDescent="0.15">
      <c r="A767" s="52" t="str">
        <f>IF(收藏进度!A767="","",收藏进度!A767)</f>
        <v>癫狂的唤冰者</v>
      </c>
      <c r="B767" s="52">
        <f>IF(收藏进度!B767="","",收藏进度!B767)</f>
        <v>2</v>
      </c>
      <c r="C767" s="52" t="str">
        <f t="shared" si="11"/>
        <v/>
      </c>
      <c r="D767" s="52" t="str">
        <f>IF(AND(COUNTIF(德鲁伊卡组!A:C,"# 2x ("&amp;K767&amp;") "&amp;A767)+COUNTIF(猎人卡组!A:C,"# 2x ("&amp;K767&amp;") "&amp;A767)+COUNTIF(法师卡组!A:C,"# 2x ("&amp;K767&amp;") "&amp;A767)+COUNTIF(圣骑士卡组!A:C,"# 2x ("&amp;K767&amp;") "&amp;A767)+COUNTIF(牧师卡组!A:C,"# 2x ("&amp;K767&amp;") "&amp;A767)+COUNTIF(潜行者卡组!A:C,"# 2x ("&amp;K767&amp;") "&amp;A767)+COUNTIF(萨满祭司卡组!A:C,"# 2x ("&amp;K767&amp;") "&amp;A767)+COUNTIF(术士卡组!A:C,"# 2x ("&amp;K767&amp;") "&amp;A767)+COUNTIF(战士卡组!A:C,"# 2x ("&amp;K767&amp;") "&amp;A767)=0,COUNTIF(单卡排行!A:J,A767)=0),IF(AND(COUNTIF(德鲁伊卡组!A:C,"# 1x ("&amp;K767&amp;") "&amp;A767)+COUNTIF(猎人卡组!A:C,"# 1x ("&amp;K767&amp;") "&amp;A767)+COUNTIF(法师卡组!A:C,"# 1x ("&amp;K767&amp;") "&amp;A767)+COUNTIF(圣骑士卡组!A:C,"# 1x ("&amp;K767&amp;") "&amp;A767)+COUNTIF(牧师卡组!A:C,"# 1x ("&amp;K767&amp;") "&amp;A767)+COUNTIF(潜行者卡组!A:C,"# 1x ("&amp;K767&amp;") "&amp;A767)+COUNTIF(萨满祭司卡组!A:C,"# 1x ("&amp;K767&amp;") "&amp;A767)+COUNTIF(术士卡组!A:C,"# 1x ("&amp;K767&amp;") "&amp;A767)+COUNTIF(战士卡组!A:C,"# 1x ("&amp;K767&amp;") "&amp;A767)=0,COUNTIF(单卡排行!A:J,A767&amp;"★")=0),"",1),2)</f>
        <v/>
      </c>
      <c r="E767" s="53" t="str">
        <f>IF(收藏进度!E767="","",收藏进度!E767)</f>
        <v>上古之神</v>
      </c>
      <c r="F767" s="53" t="str">
        <f>IF(收藏进度!F767="","",收藏进度!F767)</f>
        <v/>
      </c>
      <c r="G767" s="53" t="str">
        <f>IF(收藏进度!G767="","",收藏进度!G767)</f>
        <v>法师</v>
      </c>
      <c r="H767" s="53" t="str">
        <f>IF(收藏进度!H767="","",收藏进度!H767)</f>
        <v>稀有</v>
      </c>
      <c r="I767" s="53" t="str">
        <f>IF(收藏进度!I767="","",收藏进度!I767)</f>
        <v>随从</v>
      </c>
      <c r="J767" s="53" t="str">
        <f>IF(收藏进度!J767="","",收藏进度!J767)</f>
        <v/>
      </c>
      <c r="K767" s="53">
        <f>IF(收藏进度!K767="","",收藏进度!K767)</f>
        <v>4</v>
      </c>
      <c r="L767" s="53">
        <f>IF(收藏进度!L767="","",收藏进度!L767)</f>
        <v>2</v>
      </c>
      <c r="M767" s="53">
        <f>IF(收藏进度!M767="","",收藏进度!M767)</f>
        <v>4</v>
      </c>
      <c r="N767" s="54" t="str">
        <f>IF(收藏进度!N767="","",收藏进度!N767)</f>
        <v>在你施放一个法术后，随机冻结
一个敌人。</v>
      </c>
    </row>
    <row r="768" spans="1:14" x14ac:dyDescent="0.15">
      <c r="A768" s="52" t="str">
        <f>IF(收藏进度!A768="","",收藏进度!A768)</f>
        <v>尤格-萨隆的仆从</v>
      </c>
      <c r="B768" s="52">
        <f>IF(收藏进度!B768="","",收藏进度!B768)</f>
        <v>1</v>
      </c>
      <c r="C768" s="52" t="str">
        <f t="shared" si="11"/>
        <v/>
      </c>
      <c r="D768" s="52" t="str">
        <f>IF(AND(COUNTIF(德鲁伊卡组!A:C,"# 2x ("&amp;K768&amp;") "&amp;A768)+COUNTIF(猎人卡组!A:C,"# 2x ("&amp;K768&amp;") "&amp;A768)+COUNTIF(法师卡组!A:C,"# 2x ("&amp;K768&amp;") "&amp;A768)+COUNTIF(圣骑士卡组!A:C,"# 2x ("&amp;K768&amp;") "&amp;A768)+COUNTIF(牧师卡组!A:C,"# 2x ("&amp;K768&amp;") "&amp;A768)+COUNTIF(潜行者卡组!A:C,"# 2x ("&amp;K768&amp;") "&amp;A768)+COUNTIF(萨满祭司卡组!A:C,"# 2x ("&amp;K768&amp;") "&amp;A768)+COUNTIF(术士卡组!A:C,"# 2x ("&amp;K768&amp;") "&amp;A768)+COUNTIF(战士卡组!A:C,"# 2x ("&amp;K768&amp;") "&amp;A768)=0,COUNTIF(单卡排行!A:J,A768)=0),IF(AND(COUNTIF(德鲁伊卡组!A:C,"# 1x ("&amp;K768&amp;") "&amp;A768)+COUNTIF(猎人卡组!A:C,"# 1x ("&amp;K768&amp;") "&amp;A768)+COUNTIF(法师卡组!A:C,"# 1x ("&amp;K768&amp;") "&amp;A768)+COUNTIF(圣骑士卡组!A:C,"# 1x ("&amp;K768&amp;") "&amp;A768)+COUNTIF(牧师卡组!A:C,"# 1x ("&amp;K768&amp;") "&amp;A768)+COUNTIF(潜行者卡组!A:C,"# 1x ("&amp;K768&amp;") "&amp;A768)+COUNTIF(萨满祭司卡组!A:C,"# 1x ("&amp;K768&amp;") "&amp;A768)+COUNTIF(术士卡组!A:C,"# 1x ("&amp;K768&amp;") "&amp;A768)+COUNTIF(战士卡组!A:C,"# 1x ("&amp;K768&amp;") "&amp;A768)=0,COUNTIF(单卡排行!A:J,A768&amp;"★")=0),"",1),2)</f>
        <v/>
      </c>
      <c r="E768" s="53" t="str">
        <f>IF(收藏进度!E768="","",收藏进度!E768)</f>
        <v>上古之神</v>
      </c>
      <c r="F768" s="53" t="str">
        <f>IF(收藏进度!F768="","",收藏进度!F768)</f>
        <v/>
      </c>
      <c r="G768" s="53" t="str">
        <f>IF(收藏进度!G768="","",收藏进度!G768)</f>
        <v>法师</v>
      </c>
      <c r="H768" s="53" t="str">
        <f>IF(收藏进度!H768="","",收藏进度!H768)</f>
        <v>稀有</v>
      </c>
      <c r="I768" s="53" t="str">
        <f>IF(收藏进度!I768="","",收藏进度!I768)</f>
        <v>随从</v>
      </c>
      <c r="J768" s="53" t="str">
        <f>IF(收藏进度!J768="","",收藏进度!J768)</f>
        <v/>
      </c>
      <c r="K768" s="53">
        <f>IF(收藏进度!K768="","",收藏进度!K768)</f>
        <v>5</v>
      </c>
      <c r="L768" s="53">
        <f>IF(收藏进度!L768="","",收藏进度!L768)</f>
        <v>5</v>
      </c>
      <c r="M768" s="53">
        <f>IF(收藏进度!M768="","",收藏进度!M768)</f>
        <v>4</v>
      </c>
      <c r="N768" s="54" t="str">
        <f>IF(收藏进度!N768="","",收藏进度!N768)</f>
        <v>战吼：随机施放一个法力值消耗为（5）或更低的法术（目标随机而定）。</v>
      </c>
    </row>
    <row r="769" spans="1:14" x14ac:dyDescent="0.15">
      <c r="A769" s="52" t="str">
        <f>IF(收藏进度!A769="","",收藏进度!A769)</f>
        <v>秘法宝典</v>
      </c>
      <c r="B769" s="52">
        <f>IF(收藏进度!B769="","",收藏进度!B769)</f>
        <v>2</v>
      </c>
      <c r="C769" s="52" t="str">
        <f t="shared" si="11"/>
        <v/>
      </c>
      <c r="D769" s="52" t="str">
        <f>IF(AND(COUNTIF(德鲁伊卡组!A:C,"# 2x ("&amp;K769&amp;") "&amp;A769)+COUNTIF(猎人卡组!A:C,"# 2x ("&amp;K769&amp;") "&amp;A769)+COUNTIF(法师卡组!A:C,"# 2x ("&amp;K769&amp;") "&amp;A769)+COUNTIF(圣骑士卡组!A:C,"# 2x ("&amp;K769&amp;") "&amp;A769)+COUNTIF(牧师卡组!A:C,"# 2x ("&amp;K769&amp;") "&amp;A769)+COUNTIF(潜行者卡组!A:C,"# 2x ("&amp;K769&amp;") "&amp;A769)+COUNTIF(萨满祭司卡组!A:C,"# 2x ("&amp;K769&amp;") "&amp;A769)+COUNTIF(术士卡组!A:C,"# 2x ("&amp;K769&amp;") "&amp;A769)+COUNTIF(战士卡组!A:C,"# 2x ("&amp;K769&amp;") "&amp;A769)=0,COUNTIF(单卡排行!A:J,A769)=0),IF(AND(COUNTIF(德鲁伊卡组!A:C,"# 1x ("&amp;K769&amp;") "&amp;A769)+COUNTIF(猎人卡组!A:C,"# 1x ("&amp;K769&amp;") "&amp;A769)+COUNTIF(法师卡组!A:C,"# 1x ("&amp;K769&amp;") "&amp;A769)+COUNTIF(圣骑士卡组!A:C,"# 1x ("&amp;K769&amp;") "&amp;A769)+COUNTIF(牧师卡组!A:C,"# 1x ("&amp;K769&amp;") "&amp;A769)+COUNTIF(潜行者卡组!A:C,"# 1x ("&amp;K769&amp;") "&amp;A769)+COUNTIF(萨满祭司卡组!A:C,"# 1x ("&amp;K769&amp;") "&amp;A769)+COUNTIF(术士卡组!A:C,"# 1x ("&amp;K769&amp;") "&amp;A769)+COUNTIF(战士卡组!A:C,"# 1x ("&amp;K769&amp;") "&amp;A769)=0,COUNTIF(单卡排行!A:J,A769&amp;"★")=0),"",1),2)</f>
        <v/>
      </c>
      <c r="E769" s="53" t="str">
        <f>IF(收藏进度!E769="","",收藏进度!E769)</f>
        <v>上古之神</v>
      </c>
      <c r="F769" s="53" t="str">
        <f>IF(收藏进度!F769="","",收藏进度!F769)</f>
        <v/>
      </c>
      <c r="G769" s="53" t="str">
        <f>IF(收藏进度!G769="","",收藏进度!G769)</f>
        <v>法师</v>
      </c>
      <c r="H769" s="53" t="str">
        <f>IF(收藏进度!H769="","",收藏进度!H769)</f>
        <v>史诗</v>
      </c>
      <c r="I769" s="53" t="str">
        <f>IF(收藏进度!I769="","",收藏进度!I769)</f>
        <v>法术</v>
      </c>
      <c r="J769" s="53" t="str">
        <f>IF(收藏进度!J769="","",收藏进度!J769)</f>
        <v/>
      </c>
      <c r="K769" s="53">
        <f>IF(收藏进度!K769="","",收藏进度!K769)</f>
        <v>5</v>
      </c>
      <c r="L769" s="53">
        <f>IF(收藏进度!L769="","",收藏进度!L769)</f>
        <v>0</v>
      </c>
      <c r="M769" s="53">
        <f>IF(收藏进度!M769="","",收藏进度!M769)</f>
        <v>0</v>
      </c>
      <c r="N769" s="54" t="str">
        <f>IF(收藏进度!N769="","",收藏进度!N769)</f>
        <v>随机将三张法师的法术牌置入你的手牌。</v>
      </c>
    </row>
    <row r="770" spans="1:14" x14ac:dyDescent="0.15">
      <c r="A770" s="52" t="str">
        <f>IF(收藏进度!A770="","",收藏进度!A770)</f>
        <v>无面召唤者</v>
      </c>
      <c r="B770" s="52">
        <f>IF(收藏进度!B770="","",收藏进度!B770)</f>
        <v>2</v>
      </c>
      <c r="C770" s="52" t="str">
        <f t="shared" si="11"/>
        <v/>
      </c>
      <c r="D770" s="52" t="str">
        <f>IF(AND(COUNTIF(德鲁伊卡组!A:C,"# 2x ("&amp;K770&amp;") "&amp;A770)+COUNTIF(猎人卡组!A:C,"# 2x ("&amp;K770&amp;") "&amp;A770)+COUNTIF(法师卡组!A:C,"# 2x ("&amp;K770&amp;") "&amp;A770)+COUNTIF(圣骑士卡组!A:C,"# 2x ("&amp;K770&amp;") "&amp;A770)+COUNTIF(牧师卡组!A:C,"# 2x ("&amp;K770&amp;") "&amp;A770)+COUNTIF(潜行者卡组!A:C,"# 2x ("&amp;K770&amp;") "&amp;A770)+COUNTIF(萨满祭司卡组!A:C,"# 2x ("&amp;K770&amp;") "&amp;A770)+COUNTIF(术士卡组!A:C,"# 2x ("&amp;K770&amp;") "&amp;A770)+COUNTIF(战士卡组!A:C,"# 2x ("&amp;K770&amp;") "&amp;A770)=0,COUNTIF(单卡排行!A:J,A770)=0),IF(AND(COUNTIF(德鲁伊卡组!A:C,"# 1x ("&amp;K770&amp;") "&amp;A770)+COUNTIF(猎人卡组!A:C,"# 1x ("&amp;K770&amp;") "&amp;A770)+COUNTIF(法师卡组!A:C,"# 1x ("&amp;K770&amp;") "&amp;A770)+COUNTIF(圣骑士卡组!A:C,"# 1x ("&amp;K770&amp;") "&amp;A770)+COUNTIF(牧师卡组!A:C,"# 1x ("&amp;K770&amp;") "&amp;A770)+COUNTIF(潜行者卡组!A:C,"# 1x ("&amp;K770&amp;") "&amp;A770)+COUNTIF(萨满祭司卡组!A:C,"# 1x ("&amp;K770&amp;") "&amp;A770)+COUNTIF(术士卡组!A:C,"# 1x ("&amp;K770&amp;") "&amp;A770)+COUNTIF(战士卡组!A:C,"# 1x ("&amp;K770&amp;") "&amp;A770)=0,COUNTIF(单卡排行!A:J,A770&amp;"★")=0),"",1),2)</f>
        <v/>
      </c>
      <c r="E770" s="53" t="str">
        <f>IF(收藏进度!E770="","",收藏进度!E770)</f>
        <v>上古之神</v>
      </c>
      <c r="F770" s="53" t="str">
        <f>IF(收藏进度!F770="","",收藏进度!F770)</f>
        <v/>
      </c>
      <c r="G770" s="53" t="str">
        <f>IF(收藏进度!G770="","",收藏进度!G770)</f>
        <v>法师</v>
      </c>
      <c r="H770" s="53" t="str">
        <f>IF(收藏进度!H770="","",收藏进度!H770)</f>
        <v>普通</v>
      </c>
      <c r="I770" s="53" t="str">
        <f>IF(收藏进度!I770="","",收藏进度!I770)</f>
        <v>随从</v>
      </c>
      <c r="J770" s="53" t="str">
        <f>IF(收藏进度!J770="","",收藏进度!J770)</f>
        <v/>
      </c>
      <c r="K770" s="53">
        <f>IF(收藏进度!K770="","",收藏进度!K770)</f>
        <v>6</v>
      </c>
      <c r="L770" s="53">
        <f>IF(收藏进度!L770="","",收藏进度!L770)</f>
        <v>5</v>
      </c>
      <c r="M770" s="53">
        <f>IF(收藏进度!M770="","",收藏进度!M770)</f>
        <v>5</v>
      </c>
      <c r="N770" s="54" t="str">
        <f>IF(收藏进度!N770="","",收藏进度!N770)</f>
        <v>战吼：随机召唤一个法力值消耗为（3）点的随从。</v>
      </c>
    </row>
    <row r="771" spans="1:14" x14ac:dyDescent="0.15">
      <c r="A771" s="52" t="str">
        <f>IF(收藏进度!A771="","",收藏进度!A771)</f>
        <v>阿诺玛鲁斯</v>
      </c>
      <c r="B771" s="52">
        <f>IF(收藏进度!B771="","",收藏进度!B771)</f>
        <v>0</v>
      </c>
      <c r="C771" s="52" t="str">
        <f t="shared" ref="C771:C834" si="12">IF(D771="","",IF(D771&gt;B771,D771-B771,""))</f>
        <v/>
      </c>
      <c r="D771" s="52" t="str">
        <f>IF(AND(COUNTIF(德鲁伊卡组!A:C,"# 2x ("&amp;K771&amp;") "&amp;A771)+COUNTIF(猎人卡组!A:C,"# 2x ("&amp;K771&amp;") "&amp;A771)+COUNTIF(法师卡组!A:C,"# 2x ("&amp;K771&amp;") "&amp;A771)+COUNTIF(圣骑士卡组!A:C,"# 2x ("&amp;K771&amp;") "&amp;A771)+COUNTIF(牧师卡组!A:C,"# 2x ("&amp;K771&amp;") "&amp;A771)+COUNTIF(潜行者卡组!A:C,"# 2x ("&amp;K771&amp;") "&amp;A771)+COUNTIF(萨满祭司卡组!A:C,"# 2x ("&amp;K771&amp;") "&amp;A771)+COUNTIF(术士卡组!A:C,"# 2x ("&amp;K771&amp;") "&amp;A771)+COUNTIF(战士卡组!A:C,"# 2x ("&amp;K771&amp;") "&amp;A771)=0,COUNTIF(单卡排行!A:J,A771)=0),IF(AND(COUNTIF(德鲁伊卡组!A:C,"# 1x ("&amp;K771&amp;") "&amp;A771)+COUNTIF(猎人卡组!A:C,"# 1x ("&amp;K771&amp;") "&amp;A771)+COUNTIF(法师卡组!A:C,"# 1x ("&amp;K771&amp;") "&amp;A771)+COUNTIF(圣骑士卡组!A:C,"# 1x ("&amp;K771&amp;") "&amp;A771)+COUNTIF(牧师卡组!A:C,"# 1x ("&amp;K771&amp;") "&amp;A771)+COUNTIF(潜行者卡组!A:C,"# 1x ("&amp;K771&amp;") "&amp;A771)+COUNTIF(萨满祭司卡组!A:C,"# 1x ("&amp;K771&amp;") "&amp;A771)+COUNTIF(术士卡组!A:C,"# 1x ("&amp;K771&amp;") "&amp;A771)+COUNTIF(战士卡组!A:C,"# 1x ("&amp;K771&amp;") "&amp;A771)=0,COUNTIF(单卡排行!A:J,A771&amp;"★")=0),"",1),2)</f>
        <v/>
      </c>
      <c r="E771" s="53" t="str">
        <f>IF(收藏进度!E771="","",收藏进度!E771)</f>
        <v>上古之神</v>
      </c>
      <c r="F771" s="53" t="str">
        <f>IF(收藏进度!F771="","",收藏进度!F771)</f>
        <v/>
      </c>
      <c r="G771" s="53" t="str">
        <f>IF(收藏进度!G771="","",收藏进度!G771)</f>
        <v>法师</v>
      </c>
      <c r="H771" s="53" t="str">
        <f>IF(收藏进度!H771="","",收藏进度!H771)</f>
        <v>传说</v>
      </c>
      <c r="I771" s="53" t="str">
        <f>IF(收藏进度!I771="","",收藏进度!I771)</f>
        <v>随从</v>
      </c>
      <c r="J771" s="53" t="str">
        <f>IF(收藏进度!J771="","",收藏进度!J771)</f>
        <v>元素</v>
      </c>
      <c r="K771" s="53">
        <f>IF(收藏进度!K771="","",收藏进度!K771)</f>
        <v>8</v>
      </c>
      <c r="L771" s="53">
        <f>IF(收藏进度!L771="","",收藏进度!L771)</f>
        <v>8</v>
      </c>
      <c r="M771" s="53">
        <f>IF(收藏进度!M771="","",收藏进度!M771)</f>
        <v>6</v>
      </c>
      <c r="N771" s="54" t="str">
        <f>IF(收藏进度!N771="","",收藏进度!N771)</f>
        <v>亡语：对所有随从造成8点伤害。</v>
      </c>
    </row>
    <row r="772" spans="1:14" x14ac:dyDescent="0.15">
      <c r="A772" s="52" t="str">
        <f>IF(收藏进度!A772="","",收藏进度!A772)</f>
        <v>禁忌治疗</v>
      </c>
      <c r="B772" s="52">
        <f>IF(收藏进度!B772="","",收藏进度!B772)</f>
        <v>1</v>
      </c>
      <c r="C772" s="52" t="str">
        <f t="shared" si="12"/>
        <v/>
      </c>
      <c r="D772" s="52" t="str">
        <f>IF(AND(COUNTIF(德鲁伊卡组!A:C,"# 2x ("&amp;K772&amp;") "&amp;A772)+COUNTIF(猎人卡组!A:C,"# 2x ("&amp;K772&amp;") "&amp;A772)+COUNTIF(法师卡组!A:C,"# 2x ("&amp;K772&amp;") "&amp;A772)+COUNTIF(圣骑士卡组!A:C,"# 2x ("&amp;K772&amp;") "&amp;A772)+COUNTIF(牧师卡组!A:C,"# 2x ("&amp;K772&amp;") "&amp;A772)+COUNTIF(潜行者卡组!A:C,"# 2x ("&amp;K772&amp;") "&amp;A772)+COUNTIF(萨满祭司卡组!A:C,"# 2x ("&amp;K772&amp;") "&amp;A772)+COUNTIF(术士卡组!A:C,"# 2x ("&amp;K772&amp;") "&amp;A772)+COUNTIF(战士卡组!A:C,"# 2x ("&amp;K772&amp;") "&amp;A772)=0,COUNTIF(单卡排行!A:J,A772)=0),IF(AND(COUNTIF(德鲁伊卡组!A:C,"# 1x ("&amp;K772&amp;") "&amp;A772)+COUNTIF(猎人卡组!A:C,"# 1x ("&amp;K772&amp;") "&amp;A772)+COUNTIF(法师卡组!A:C,"# 1x ("&amp;K772&amp;") "&amp;A772)+COUNTIF(圣骑士卡组!A:C,"# 1x ("&amp;K772&amp;") "&amp;A772)+COUNTIF(牧师卡组!A:C,"# 1x ("&amp;K772&amp;") "&amp;A772)+COUNTIF(潜行者卡组!A:C,"# 1x ("&amp;K772&amp;") "&amp;A772)+COUNTIF(萨满祭司卡组!A:C,"# 1x ("&amp;K772&amp;") "&amp;A772)+COUNTIF(术士卡组!A:C,"# 1x ("&amp;K772&amp;") "&amp;A772)+COUNTIF(战士卡组!A:C,"# 1x ("&amp;K772&amp;") "&amp;A772)=0,COUNTIF(单卡排行!A:J,A772&amp;"★")=0),"",1),2)</f>
        <v/>
      </c>
      <c r="E772" s="53" t="str">
        <f>IF(收藏进度!E772="","",收藏进度!E772)</f>
        <v>上古之神</v>
      </c>
      <c r="F772" s="53" t="str">
        <f>IF(收藏进度!F772="","",收藏进度!F772)</f>
        <v/>
      </c>
      <c r="G772" s="53" t="str">
        <f>IF(收藏进度!G772="","",收藏进度!G772)</f>
        <v>圣骑士</v>
      </c>
      <c r="H772" s="53" t="str">
        <f>IF(收藏进度!H772="","",收藏进度!H772)</f>
        <v>史诗</v>
      </c>
      <c r="I772" s="53" t="str">
        <f>IF(收藏进度!I772="","",收藏进度!I772)</f>
        <v>法术</v>
      </c>
      <c r="J772" s="53" t="str">
        <f>IF(收藏进度!J772="","",收藏进度!J772)</f>
        <v/>
      </c>
      <c r="K772" s="53">
        <f>IF(收藏进度!K772="","",收藏进度!K772)</f>
        <v>0</v>
      </c>
      <c r="L772" s="53">
        <f>IF(收藏进度!L772="","",收藏进度!L772)</f>
        <v>0</v>
      </c>
      <c r="M772" s="53">
        <f>IF(收藏进度!M772="","",收藏进度!M772)</f>
        <v>0</v>
      </c>
      <c r="N772" s="54" t="str">
        <f>IF(收藏进度!N772="","",收藏进度!N772)</f>
        <v>消耗你所有的法力值，恢复等同于所消耗法力值数量两倍的生命值。</v>
      </c>
    </row>
    <row r="773" spans="1:14" x14ac:dyDescent="0.15">
      <c r="A773" s="52" t="str">
        <f>IF(收藏进度!A773="","",收藏进度!A773)</f>
        <v>神圣之力</v>
      </c>
      <c r="B773" s="52">
        <f>IF(收藏进度!B773="","",收藏进度!B773)</f>
        <v>2</v>
      </c>
      <c r="C773" s="52" t="str">
        <f t="shared" si="12"/>
        <v/>
      </c>
      <c r="D773" s="52" t="str">
        <f>IF(AND(COUNTIF(德鲁伊卡组!A:C,"# 2x ("&amp;K773&amp;") "&amp;A773)+COUNTIF(猎人卡组!A:C,"# 2x ("&amp;K773&amp;") "&amp;A773)+COUNTIF(法师卡组!A:C,"# 2x ("&amp;K773&amp;") "&amp;A773)+COUNTIF(圣骑士卡组!A:C,"# 2x ("&amp;K773&amp;") "&amp;A773)+COUNTIF(牧师卡组!A:C,"# 2x ("&amp;K773&amp;") "&amp;A773)+COUNTIF(潜行者卡组!A:C,"# 2x ("&amp;K773&amp;") "&amp;A773)+COUNTIF(萨满祭司卡组!A:C,"# 2x ("&amp;K773&amp;") "&amp;A773)+COUNTIF(术士卡组!A:C,"# 2x ("&amp;K773&amp;") "&amp;A773)+COUNTIF(战士卡组!A:C,"# 2x ("&amp;K773&amp;") "&amp;A773)=0,COUNTIF(单卡排行!A:J,A773)=0),IF(AND(COUNTIF(德鲁伊卡组!A:C,"# 1x ("&amp;K773&amp;") "&amp;A773)+COUNTIF(猎人卡组!A:C,"# 1x ("&amp;K773&amp;") "&amp;A773)+COUNTIF(法师卡组!A:C,"# 1x ("&amp;K773&amp;") "&amp;A773)+COUNTIF(圣骑士卡组!A:C,"# 1x ("&amp;K773&amp;") "&amp;A773)+COUNTIF(牧师卡组!A:C,"# 1x ("&amp;K773&amp;") "&amp;A773)+COUNTIF(潜行者卡组!A:C,"# 1x ("&amp;K773&amp;") "&amp;A773)+COUNTIF(萨满祭司卡组!A:C,"# 1x ("&amp;K773&amp;") "&amp;A773)+COUNTIF(术士卡组!A:C,"# 1x ("&amp;K773&amp;") "&amp;A773)+COUNTIF(战士卡组!A:C,"# 1x ("&amp;K773&amp;") "&amp;A773)=0,COUNTIF(单卡排行!A:J,A773&amp;"★")=0),"",1),2)</f>
        <v/>
      </c>
      <c r="E773" s="53" t="str">
        <f>IF(收藏进度!E773="","",收藏进度!E773)</f>
        <v>上古之神</v>
      </c>
      <c r="F773" s="53" t="str">
        <f>IF(收藏进度!F773="","",收藏进度!F773)</f>
        <v/>
      </c>
      <c r="G773" s="53" t="str">
        <f>IF(收藏进度!G773="","",收藏进度!G773)</f>
        <v>圣骑士</v>
      </c>
      <c r="H773" s="53" t="str">
        <f>IF(收藏进度!H773="","",收藏进度!H773)</f>
        <v>普通</v>
      </c>
      <c r="I773" s="53" t="str">
        <f>IF(收藏进度!I773="","",收藏进度!I773)</f>
        <v>法术</v>
      </c>
      <c r="J773" s="53" t="str">
        <f>IF(收藏进度!J773="","",收藏进度!J773)</f>
        <v/>
      </c>
      <c r="K773" s="53">
        <f>IF(收藏进度!K773="","",收藏进度!K773)</f>
        <v>1</v>
      </c>
      <c r="L773" s="53">
        <f>IF(收藏进度!L773="","",收藏进度!L773)</f>
        <v>0</v>
      </c>
      <c r="M773" s="53">
        <f>IF(收藏进度!M773="","",收藏进度!M773)</f>
        <v>0</v>
      </c>
      <c r="N773" s="54" t="str">
        <f>IF(收藏进度!N773="","",收藏进度!N773)</f>
        <v>使一个随从获得+1/+2。</v>
      </c>
    </row>
    <row r="774" spans="1:14" x14ac:dyDescent="0.15">
      <c r="A774" s="52" t="str">
        <f>IF(收藏进度!A774="","",收藏进度!A774)</f>
        <v>无私的英雄</v>
      </c>
      <c r="B774" s="52">
        <f>IF(收藏进度!B774="","",收藏进度!B774)</f>
        <v>2</v>
      </c>
      <c r="C774" s="52" t="str">
        <f t="shared" si="12"/>
        <v/>
      </c>
      <c r="D774" s="52" t="str">
        <f>IF(AND(COUNTIF(德鲁伊卡组!A:C,"# 2x ("&amp;K774&amp;") "&amp;A774)+COUNTIF(猎人卡组!A:C,"# 2x ("&amp;K774&amp;") "&amp;A774)+COUNTIF(法师卡组!A:C,"# 2x ("&amp;K774&amp;") "&amp;A774)+COUNTIF(圣骑士卡组!A:C,"# 2x ("&amp;K774&amp;") "&amp;A774)+COUNTIF(牧师卡组!A:C,"# 2x ("&amp;K774&amp;") "&amp;A774)+COUNTIF(潜行者卡组!A:C,"# 2x ("&amp;K774&amp;") "&amp;A774)+COUNTIF(萨满祭司卡组!A:C,"# 2x ("&amp;K774&amp;") "&amp;A774)+COUNTIF(术士卡组!A:C,"# 2x ("&amp;K774&amp;") "&amp;A774)+COUNTIF(战士卡组!A:C,"# 2x ("&amp;K774&amp;") "&amp;A774)=0,COUNTIF(单卡排行!A:J,A774)=0),IF(AND(COUNTIF(德鲁伊卡组!A:C,"# 1x ("&amp;K774&amp;") "&amp;A774)+COUNTIF(猎人卡组!A:C,"# 1x ("&amp;K774&amp;") "&amp;A774)+COUNTIF(法师卡组!A:C,"# 1x ("&amp;K774&amp;") "&amp;A774)+COUNTIF(圣骑士卡组!A:C,"# 1x ("&amp;K774&amp;") "&amp;A774)+COUNTIF(牧师卡组!A:C,"# 1x ("&amp;K774&amp;") "&amp;A774)+COUNTIF(潜行者卡组!A:C,"# 1x ("&amp;K774&amp;") "&amp;A774)+COUNTIF(萨满祭司卡组!A:C,"# 1x ("&amp;K774&amp;") "&amp;A774)+COUNTIF(术士卡组!A:C,"# 1x ("&amp;K774&amp;") "&amp;A774)+COUNTIF(战士卡组!A:C,"# 1x ("&amp;K774&amp;") "&amp;A774)=0,COUNTIF(单卡排行!A:J,A774&amp;"★")=0),"",1),2)</f>
        <v/>
      </c>
      <c r="E774" s="53" t="str">
        <f>IF(收藏进度!E774="","",收藏进度!E774)</f>
        <v>上古之神</v>
      </c>
      <c r="F774" s="53" t="str">
        <f>IF(收藏进度!F774="","",收藏进度!F774)</f>
        <v/>
      </c>
      <c r="G774" s="53" t="str">
        <f>IF(收藏进度!G774="","",收藏进度!G774)</f>
        <v>圣骑士</v>
      </c>
      <c r="H774" s="53" t="str">
        <f>IF(收藏进度!H774="","",收藏进度!H774)</f>
        <v>稀有</v>
      </c>
      <c r="I774" s="53" t="str">
        <f>IF(收藏进度!I774="","",收藏进度!I774)</f>
        <v>随从</v>
      </c>
      <c r="J774" s="53" t="str">
        <f>IF(收藏进度!J774="","",收藏进度!J774)</f>
        <v/>
      </c>
      <c r="K774" s="53">
        <f>IF(收藏进度!K774="","",收藏进度!K774)</f>
        <v>1</v>
      </c>
      <c r="L774" s="53">
        <f>IF(收藏进度!L774="","",收藏进度!L774)</f>
        <v>2</v>
      </c>
      <c r="M774" s="53">
        <f>IF(收藏进度!M774="","",收藏进度!M774)</f>
        <v>1</v>
      </c>
      <c r="N774" s="54" t="str">
        <f>IF(收藏进度!N774="","",收藏进度!N774)</f>
        <v>亡语：使一个随机友方随从获得圣盾。</v>
      </c>
    </row>
    <row r="775" spans="1:14" x14ac:dyDescent="0.15">
      <c r="A775" s="52" t="str">
        <f>IF(收藏进度!A775="","",收藏进度!A775)</f>
        <v>邪鳍审判者</v>
      </c>
      <c r="B775" s="52">
        <f>IF(收藏进度!B775="","",收藏进度!B775)</f>
        <v>2</v>
      </c>
      <c r="C775" s="52" t="str">
        <f t="shared" si="12"/>
        <v/>
      </c>
      <c r="D775" s="52">
        <f>IF(AND(COUNTIF(德鲁伊卡组!A:C,"# 2x ("&amp;K775&amp;") "&amp;A775)+COUNTIF(猎人卡组!A:C,"# 2x ("&amp;K775&amp;") "&amp;A775)+COUNTIF(法师卡组!A:C,"# 2x ("&amp;K775&amp;") "&amp;A775)+COUNTIF(圣骑士卡组!A:C,"# 2x ("&amp;K775&amp;") "&amp;A775)+COUNTIF(牧师卡组!A:C,"# 2x ("&amp;K775&amp;") "&amp;A775)+COUNTIF(潜行者卡组!A:C,"# 2x ("&amp;K775&amp;") "&amp;A775)+COUNTIF(萨满祭司卡组!A:C,"# 2x ("&amp;K775&amp;") "&amp;A775)+COUNTIF(术士卡组!A:C,"# 2x ("&amp;K775&amp;") "&amp;A775)+COUNTIF(战士卡组!A:C,"# 2x ("&amp;K775&amp;") "&amp;A775)=0,COUNTIF(单卡排行!A:J,A775)=0),IF(AND(COUNTIF(德鲁伊卡组!A:C,"# 1x ("&amp;K775&amp;") "&amp;A775)+COUNTIF(猎人卡组!A:C,"# 1x ("&amp;K775&amp;") "&amp;A775)+COUNTIF(法师卡组!A:C,"# 1x ("&amp;K775&amp;") "&amp;A775)+COUNTIF(圣骑士卡组!A:C,"# 1x ("&amp;K775&amp;") "&amp;A775)+COUNTIF(牧师卡组!A:C,"# 1x ("&amp;K775&amp;") "&amp;A775)+COUNTIF(潜行者卡组!A:C,"# 1x ("&amp;K775&amp;") "&amp;A775)+COUNTIF(萨满祭司卡组!A:C,"# 1x ("&amp;K775&amp;") "&amp;A775)+COUNTIF(术士卡组!A:C,"# 1x ("&amp;K775&amp;") "&amp;A775)+COUNTIF(战士卡组!A:C,"# 1x ("&amp;K775&amp;") "&amp;A775)=0,COUNTIF(单卡排行!A:J,A775&amp;"★")=0),"",1),2)</f>
        <v>2</v>
      </c>
      <c r="E775" s="53" t="str">
        <f>IF(收藏进度!E775="","",收藏进度!E775)</f>
        <v>上古之神</v>
      </c>
      <c r="F775" s="53" t="str">
        <f>IF(收藏进度!F775="","",收藏进度!F775)</f>
        <v/>
      </c>
      <c r="G775" s="53" t="str">
        <f>IF(收藏进度!G775="","",收藏进度!G775)</f>
        <v>圣骑士</v>
      </c>
      <c r="H775" s="53" t="str">
        <f>IF(收藏进度!H775="","",收藏进度!H775)</f>
        <v>史诗</v>
      </c>
      <c r="I775" s="53" t="str">
        <f>IF(收藏进度!I775="","",收藏进度!I775)</f>
        <v>随从</v>
      </c>
      <c r="J775" s="53" t="str">
        <f>IF(收藏进度!J775="","",收藏进度!J775)</f>
        <v>鱼人</v>
      </c>
      <c r="K775" s="53">
        <f>IF(收藏进度!K775="","",收藏进度!K775)</f>
        <v>1</v>
      </c>
      <c r="L775" s="53">
        <f>IF(收藏进度!L775="","",收藏进度!L775)</f>
        <v>1</v>
      </c>
      <c r="M775" s="53">
        <f>IF(收藏进度!M775="","",收藏进度!M775)</f>
        <v>3</v>
      </c>
      <c r="N775" s="54" t="str">
        <f>IF(收藏进度!N775="","",收藏进度!N775)</f>
        <v>战吼：
你的英雄技能变为“召唤一个1/1的鱼人”。</v>
      </c>
    </row>
    <row r="776" spans="1:14" x14ac:dyDescent="0.15">
      <c r="A776" s="52" t="str">
        <f>IF(收藏进度!A776="","",收藏进度!A776)</f>
        <v>黑暗曙光</v>
      </c>
      <c r="B776" s="52">
        <f>IF(收藏进度!B776="","",收藏进度!B776)</f>
        <v>2</v>
      </c>
      <c r="C776" s="52" t="str">
        <f t="shared" si="12"/>
        <v/>
      </c>
      <c r="D776" s="52" t="str">
        <f>IF(AND(COUNTIF(德鲁伊卡组!A:C,"# 2x ("&amp;K776&amp;") "&amp;A776)+COUNTIF(猎人卡组!A:C,"# 2x ("&amp;K776&amp;") "&amp;A776)+COUNTIF(法师卡组!A:C,"# 2x ("&amp;K776&amp;") "&amp;A776)+COUNTIF(圣骑士卡组!A:C,"# 2x ("&amp;K776&amp;") "&amp;A776)+COUNTIF(牧师卡组!A:C,"# 2x ("&amp;K776&amp;") "&amp;A776)+COUNTIF(潜行者卡组!A:C,"# 2x ("&amp;K776&amp;") "&amp;A776)+COUNTIF(萨满祭司卡组!A:C,"# 2x ("&amp;K776&amp;") "&amp;A776)+COUNTIF(术士卡组!A:C,"# 2x ("&amp;K776&amp;") "&amp;A776)+COUNTIF(战士卡组!A:C,"# 2x ("&amp;K776&amp;") "&amp;A776)=0,COUNTIF(单卡排行!A:J,A776)=0),IF(AND(COUNTIF(德鲁伊卡组!A:C,"# 1x ("&amp;K776&amp;") "&amp;A776)+COUNTIF(猎人卡组!A:C,"# 1x ("&amp;K776&amp;") "&amp;A776)+COUNTIF(法师卡组!A:C,"# 1x ("&amp;K776&amp;") "&amp;A776)+COUNTIF(圣骑士卡组!A:C,"# 1x ("&amp;K776&amp;") "&amp;A776)+COUNTIF(牧师卡组!A:C,"# 1x ("&amp;K776&amp;") "&amp;A776)+COUNTIF(潜行者卡组!A:C,"# 1x ("&amp;K776&amp;") "&amp;A776)+COUNTIF(萨满祭司卡组!A:C,"# 1x ("&amp;K776&amp;") "&amp;A776)+COUNTIF(术士卡组!A:C,"# 1x ("&amp;K776&amp;") "&amp;A776)+COUNTIF(战士卡组!A:C,"# 1x ("&amp;K776&amp;") "&amp;A776)=0,COUNTIF(单卡排行!A:J,A776&amp;"★")=0),"",1),2)</f>
        <v/>
      </c>
      <c r="E776" s="53" t="str">
        <f>IF(收藏进度!E776="","",收藏进度!E776)</f>
        <v>上古之神</v>
      </c>
      <c r="F776" s="53" t="str">
        <f>IF(收藏进度!F776="","",收藏进度!F776)</f>
        <v/>
      </c>
      <c r="G776" s="53" t="str">
        <f>IF(收藏进度!G776="","",收藏进度!G776)</f>
        <v>圣骑士</v>
      </c>
      <c r="H776" s="53" t="str">
        <f>IF(收藏进度!H776="","",收藏进度!H776)</f>
        <v>普通</v>
      </c>
      <c r="I776" s="53" t="str">
        <f>IF(收藏进度!I776="","",收藏进度!I776)</f>
        <v>法术</v>
      </c>
      <c r="J776" s="53" t="str">
        <f>IF(收藏进度!J776="","",收藏进度!J776)</f>
        <v/>
      </c>
      <c r="K776" s="53">
        <f>IF(收藏进度!K776="","",收藏进度!K776)</f>
        <v>2</v>
      </c>
      <c r="L776" s="53">
        <f>IF(收藏进度!L776="","",收藏进度!L776)</f>
        <v>0</v>
      </c>
      <c r="M776" s="53">
        <f>IF(收藏进度!M776="","",收藏进度!M776)</f>
        <v>0</v>
      </c>
      <c r="N776" s="54" t="str">
        <f>IF(收藏进度!N776="","",收藏进度!N776)</f>
        <v>发现一张随从牌。使其获得+1/+1。</v>
      </c>
    </row>
    <row r="777" spans="1:14" x14ac:dyDescent="0.15">
      <c r="A777" s="52" t="str">
        <f>IF(收藏进度!A777="","",收藏进度!A777)</f>
        <v>集结之刃</v>
      </c>
      <c r="B777" s="52">
        <f>IF(收藏进度!B777="","",收藏进度!B777)</f>
        <v>2</v>
      </c>
      <c r="C777" s="52" t="str">
        <f t="shared" si="12"/>
        <v/>
      </c>
      <c r="D777" s="52">
        <f>IF(AND(COUNTIF(德鲁伊卡组!A:C,"# 2x ("&amp;K777&amp;") "&amp;A777)+COUNTIF(猎人卡组!A:C,"# 2x ("&amp;K777&amp;") "&amp;A777)+COUNTIF(法师卡组!A:C,"# 2x ("&amp;K777&amp;") "&amp;A777)+COUNTIF(圣骑士卡组!A:C,"# 2x ("&amp;K777&amp;") "&amp;A777)+COUNTIF(牧师卡组!A:C,"# 2x ("&amp;K777&amp;") "&amp;A777)+COUNTIF(潜行者卡组!A:C,"# 2x ("&amp;K777&amp;") "&amp;A777)+COUNTIF(萨满祭司卡组!A:C,"# 2x ("&amp;K777&amp;") "&amp;A777)+COUNTIF(术士卡组!A:C,"# 2x ("&amp;K777&amp;") "&amp;A777)+COUNTIF(战士卡组!A:C,"# 2x ("&amp;K777&amp;") "&amp;A777)=0,COUNTIF(单卡排行!A:J,A777)=0),IF(AND(COUNTIF(德鲁伊卡组!A:C,"# 1x ("&amp;K777&amp;") "&amp;A777)+COUNTIF(猎人卡组!A:C,"# 1x ("&amp;K777&amp;") "&amp;A777)+COUNTIF(法师卡组!A:C,"# 1x ("&amp;K777&amp;") "&amp;A777)+COUNTIF(圣骑士卡组!A:C,"# 1x ("&amp;K777&amp;") "&amp;A777)+COUNTIF(牧师卡组!A:C,"# 1x ("&amp;K777&amp;") "&amp;A777)+COUNTIF(潜行者卡组!A:C,"# 1x ("&amp;K777&amp;") "&amp;A777)+COUNTIF(萨满祭司卡组!A:C,"# 1x ("&amp;K777&amp;") "&amp;A777)+COUNTIF(术士卡组!A:C,"# 1x ("&amp;K777&amp;") "&amp;A777)+COUNTIF(战士卡组!A:C,"# 1x ("&amp;K777&amp;") "&amp;A777)=0,COUNTIF(单卡排行!A:J,A777&amp;"★")=0),"",1),2)</f>
        <v>2</v>
      </c>
      <c r="E777" s="53" t="str">
        <f>IF(收藏进度!E777="","",收藏进度!E777)</f>
        <v>上古之神</v>
      </c>
      <c r="F777" s="53" t="str">
        <f>IF(收藏进度!F777="","",收藏进度!F777)</f>
        <v/>
      </c>
      <c r="G777" s="53" t="str">
        <f>IF(收藏进度!G777="","",收藏进度!G777)</f>
        <v>圣骑士</v>
      </c>
      <c r="H777" s="53" t="str">
        <f>IF(收藏进度!H777="","",收藏进度!H777)</f>
        <v>稀有</v>
      </c>
      <c r="I777" s="53" t="str">
        <f>IF(收藏进度!I777="","",收藏进度!I777)</f>
        <v>武器</v>
      </c>
      <c r="J777" s="53" t="str">
        <f>IF(收藏进度!J777="","",收藏进度!J777)</f>
        <v/>
      </c>
      <c r="K777" s="53">
        <f>IF(收藏进度!K777="","",收藏进度!K777)</f>
        <v>3</v>
      </c>
      <c r="L777" s="53">
        <f>IF(收藏进度!L777="","",收藏进度!L777)</f>
        <v>3</v>
      </c>
      <c r="M777" s="53">
        <f>IF(收藏进度!M777="","",收藏进度!M777)</f>
        <v>0</v>
      </c>
      <c r="N777" s="54" t="str">
        <f>IF(收藏进度!N777="","",收藏进度!N777)</f>
        <v>战吼：使你具有圣盾的随从获得+1/+1。</v>
      </c>
    </row>
    <row r="778" spans="1:14" x14ac:dyDescent="0.15">
      <c r="A778" s="52" t="str">
        <f>IF(收藏进度!A778="","",收藏进度!A778)</f>
        <v>夜色镇执法官</v>
      </c>
      <c r="B778" s="52">
        <f>IF(收藏进度!B778="","",收藏进度!B778)</f>
        <v>2</v>
      </c>
      <c r="C778" s="52" t="str">
        <f t="shared" si="12"/>
        <v/>
      </c>
      <c r="D778" s="52">
        <f>IF(AND(COUNTIF(德鲁伊卡组!A:C,"# 2x ("&amp;K778&amp;") "&amp;A778)+COUNTIF(猎人卡组!A:C,"# 2x ("&amp;K778&amp;") "&amp;A778)+COUNTIF(法师卡组!A:C,"# 2x ("&amp;K778&amp;") "&amp;A778)+COUNTIF(圣骑士卡组!A:C,"# 2x ("&amp;K778&amp;") "&amp;A778)+COUNTIF(牧师卡组!A:C,"# 2x ("&amp;K778&amp;") "&amp;A778)+COUNTIF(潜行者卡组!A:C,"# 2x ("&amp;K778&amp;") "&amp;A778)+COUNTIF(萨满祭司卡组!A:C,"# 2x ("&amp;K778&amp;") "&amp;A778)+COUNTIF(术士卡组!A:C,"# 2x ("&amp;K778&amp;") "&amp;A778)+COUNTIF(战士卡组!A:C,"# 2x ("&amp;K778&amp;") "&amp;A778)=0,COUNTIF(单卡排行!A:J,A778)=0),IF(AND(COUNTIF(德鲁伊卡组!A:C,"# 1x ("&amp;K778&amp;") "&amp;A778)+COUNTIF(猎人卡组!A:C,"# 1x ("&amp;K778&amp;") "&amp;A778)+COUNTIF(法师卡组!A:C,"# 1x ("&amp;K778&amp;") "&amp;A778)+COUNTIF(圣骑士卡组!A:C,"# 1x ("&amp;K778&amp;") "&amp;A778)+COUNTIF(牧师卡组!A:C,"# 1x ("&amp;K778&amp;") "&amp;A778)+COUNTIF(潜行者卡组!A:C,"# 1x ("&amp;K778&amp;") "&amp;A778)+COUNTIF(萨满祭司卡组!A:C,"# 1x ("&amp;K778&amp;") "&amp;A778)+COUNTIF(术士卡组!A:C,"# 1x ("&amp;K778&amp;") "&amp;A778)+COUNTIF(战士卡组!A:C,"# 1x ("&amp;K778&amp;") "&amp;A778)=0,COUNTIF(单卡排行!A:J,A778&amp;"★")=0),"",1),2)</f>
        <v>2</v>
      </c>
      <c r="E778" s="53" t="str">
        <f>IF(收藏进度!E778="","",收藏进度!E778)</f>
        <v>上古之神</v>
      </c>
      <c r="F778" s="53" t="str">
        <f>IF(收藏进度!F778="","",收藏进度!F778)</f>
        <v/>
      </c>
      <c r="G778" s="53" t="str">
        <f>IF(收藏进度!G778="","",收藏进度!G778)</f>
        <v>圣骑士</v>
      </c>
      <c r="H778" s="53" t="str">
        <f>IF(收藏进度!H778="","",收藏进度!H778)</f>
        <v>稀有</v>
      </c>
      <c r="I778" s="53" t="str">
        <f>IF(收藏进度!I778="","",收藏进度!I778)</f>
        <v>随从</v>
      </c>
      <c r="J778" s="53" t="str">
        <f>IF(收藏进度!J778="","",收藏进度!J778)</f>
        <v/>
      </c>
      <c r="K778" s="53">
        <f>IF(收藏进度!K778="","",收藏进度!K778)</f>
        <v>3</v>
      </c>
      <c r="L778" s="53">
        <f>IF(收藏进度!L778="","",收藏进度!L778)</f>
        <v>3</v>
      </c>
      <c r="M778" s="53">
        <f>IF(收藏进度!M778="","",收藏进度!M778)</f>
        <v>3</v>
      </c>
      <c r="N778" s="54" t="str">
        <f>IF(收藏进度!N778="","",收藏进度!N778)</f>
        <v>每当你召唤一个生命值为1的随从，便使其获得圣盾。</v>
      </c>
    </row>
    <row r="779" spans="1:14" x14ac:dyDescent="0.15">
      <c r="A779" s="52" t="str">
        <f>IF(收藏进度!A779="","",收藏进度!A779)</f>
        <v>惩黑除恶</v>
      </c>
      <c r="B779" s="52">
        <f>IF(收藏进度!B779="","",收藏进度!B779)</f>
        <v>2</v>
      </c>
      <c r="C779" s="52" t="str">
        <f t="shared" si="12"/>
        <v/>
      </c>
      <c r="D779" s="52">
        <f>IF(AND(COUNTIF(德鲁伊卡组!A:C,"# 2x ("&amp;K779&amp;") "&amp;A779)+COUNTIF(猎人卡组!A:C,"# 2x ("&amp;K779&amp;") "&amp;A779)+COUNTIF(法师卡组!A:C,"# 2x ("&amp;K779&amp;") "&amp;A779)+COUNTIF(圣骑士卡组!A:C,"# 2x ("&amp;K779&amp;") "&amp;A779)+COUNTIF(牧师卡组!A:C,"# 2x ("&amp;K779&amp;") "&amp;A779)+COUNTIF(潜行者卡组!A:C,"# 2x ("&amp;K779&amp;") "&amp;A779)+COUNTIF(萨满祭司卡组!A:C,"# 2x ("&amp;K779&amp;") "&amp;A779)+COUNTIF(术士卡组!A:C,"# 2x ("&amp;K779&amp;") "&amp;A779)+COUNTIF(战士卡组!A:C,"# 2x ("&amp;K779&amp;") "&amp;A779)=0,COUNTIF(单卡排行!A:J,A779)=0),IF(AND(COUNTIF(德鲁伊卡组!A:C,"# 1x ("&amp;K779&amp;") "&amp;A779)+COUNTIF(猎人卡组!A:C,"# 1x ("&amp;K779&amp;") "&amp;A779)+COUNTIF(法师卡组!A:C,"# 1x ("&amp;K779&amp;") "&amp;A779)+COUNTIF(圣骑士卡组!A:C,"# 1x ("&amp;K779&amp;") "&amp;A779)+COUNTIF(牧师卡组!A:C,"# 1x ("&amp;K779&amp;") "&amp;A779)+COUNTIF(潜行者卡组!A:C,"# 1x ("&amp;K779&amp;") "&amp;A779)+COUNTIF(萨满祭司卡组!A:C,"# 1x ("&amp;K779&amp;") "&amp;A779)+COUNTIF(术士卡组!A:C,"# 1x ("&amp;K779&amp;") "&amp;A779)+COUNTIF(战士卡组!A:C,"# 1x ("&amp;K779&amp;") "&amp;A779)=0,COUNTIF(单卡排行!A:J,A779&amp;"★")=0),"",1),2)</f>
        <v>2</v>
      </c>
      <c r="E779" s="53" t="str">
        <f>IF(收藏进度!E779="","",收藏进度!E779)</f>
        <v>上古之神</v>
      </c>
      <c r="F779" s="53" t="str">
        <f>IF(收藏进度!F779="","",收藏进度!F779)</f>
        <v/>
      </c>
      <c r="G779" s="53" t="str">
        <f>IF(收藏进度!G779="","",收藏进度!G779)</f>
        <v>圣骑士</v>
      </c>
      <c r="H779" s="53" t="str">
        <f>IF(收藏进度!H779="","",收藏进度!H779)</f>
        <v>普通</v>
      </c>
      <c r="I779" s="53" t="str">
        <f>IF(收藏进度!I779="","",收藏进度!I779)</f>
        <v>法术</v>
      </c>
      <c r="J779" s="53" t="str">
        <f>IF(收藏进度!J779="","",收藏进度!J779)</f>
        <v/>
      </c>
      <c r="K779" s="53">
        <f>IF(收藏进度!K779="","",收藏进度!K779)</f>
        <v>5</v>
      </c>
      <c r="L779" s="53">
        <f>IF(收藏进度!L779="","",收藏进度!L779)</f>
        <v>0</v>
      </c>
      <c r="M779" s="53">
        <f>IF(收藏进度!M779="","",收藏进度!M779)</f>
        <v>0</v>
      </c>
      <c r="N779" s="54" t="str">
        <f>IF(收藏进度!N779="","",收藏进度!N779)</f>
        <v>召唤五个1/1的白银之手新兵。</v>
      </c>
    </row>
    <row r="780" spans="1:14" x14ac:dyDescent="0.15">
      <c r="A780" s="52" t="str">
        <f>IF(收藏进度!A780="","",收藏进度!A780)</f>
        <v>光耀之主拉格纳罗斯</v>
      </c>
      <c r="B780" s="52">
        <f>IF(收藏进度!B780="","",收藏进度!B780)</f>
        <v>1</v>
      </c>
      <c r="C780" s="52" t="str">
        <f t="shared" si="12"/>
        <v/>
      </c>
      <c r="D780" s="52" t="str">
        <f>IF(AND(COUNTIF(德鲁伊卡组!A:C,"# 2x ("&amp;K780&amp;") "&amp;A780)+COUNTIF(猎人卡组!A:C,"# 2x ("&amp;K780&amp;") "&amp;A780)+COUNTIF(法师卡组!A:C,"# 2x ("&amp;K780&amp;") "&amp;A780)+COUNTIF(圣骑士卡组!A:C,"# 2x ("&amp;K780&amp;") "&amp;A780)+COUNTIF(牧师卡组!A:C,"# 2x ("&amp;K780&amp;") "&amp;A780)+COUNTIF(潜行者卡组!A:C,"# 2x ("&amp;K780&amp;") "&amp;A780)+COUNTIF(萨满祭司卡组!A:C,"# 2x ("&amp;K780&amp;") "&amp;A780)+COUNTIF(术士卡组!A:C,"# 2x ("&amp;K780&amp;") "&amp;A780)+COUNTIF(战士卡组!A:C,"# 2x ("&amp;K780&amp;") "&amp;A780)=0,COUNTIF(单卡排行!A:J,A780)=0),IF(AND(COUNTIF(德鲁伊卡组!A:C,"# 1x ("&amp;K780&amp;") "&amp;A780)+COUNTIF(猎人卡组!A:C,"# 1x ("&amp;K780&amp;") "&amp;A780)+COUNTIF(法师卡组!A:C,"# 1x ("&amp;K780&amp;") "&amp;A780)+COUNTIF(圣骑士卡组!A:C,"# 1x ("&amp;K780&amp;") "&amp;A780)+COUNTIF(牧师卡组!A:C,"# 1x ("&amp;K780&amp;") "&amp;A780)+COUNTIF(潜行者卡组!A:C,"# 1x ("&amp;K780&amp;") "&amp;A780)+COUNTIF(萨满祭司卡组!A:C,"# 1x ("&amp;K780&amp;") "&amp;A780)+COUNTIF(术士卡组!A:C,"# 1x ("&amp;K780&amp;") "&amp;A780)+COUNTIF(战士卡组!A:C,"# 1x ("&amp;K780&amp;") "&amp;A780)=0,COUNTIF(单卡排行!A:J,A780&amp;"★")=0),"",1),2)</f>
        <v/>
      </c>
      <c r="E780" s="53" t="str">
        <f>IF(收藏进度!E780="","",收藏进度!E780)</f>
        <v>上古之神</v>
      </c>
      <c r="F780" s="53" t="str">
        <f>IF(收藏进度!F780="","",收藏进度!F780)</f>
        <v/>
      </c>
      <c r="G780" s="53" t="str">
        <f>IF(收藏进度!G780="","",收藏进度!G780)</f>
        <v>圣骑士</v>
      </c>
      <c r="H780" s="53" t="str">
        <f>IF(收藏进度!H780="","",收藏进度!H780)</f>
        <v>传说</v>
      </c>
      <c r="I780" s="53" t="str">
        <f>IF(收藏进度!I780="","",收藏进度!I780)</f>
        <v>随从</v>
      </c>
      <c r="J780" s="53" t="str">
        <f>IF(收藏进度!J780="","",收藏进度!J780)</f>
        <v>元素</v>
      </c>
      <c r="K780" s="53">
        <f>IF(收藏进度!K780="","",收藏进度!K780)</f>
        <v>8</v>
      </c>
      <c r="L780" s="53">
        <f>IF(收藏进度!L780="","",收藏进度!L780)</f>
        <v>8</v>
      </c>
      <c r="M780" s="53">
        <f>IF(收藏进度!M780="","",收藏进度!M780)</f>
        <v>8</v>
      </c>
      <c r="N780" s="54" t="str">
        <f>IF(收藏进度!N780="","",收藏进度!N780)</f>
        <v>在你的回合结束时，为一个受伤的友方角色恢复#8点生命值。</v>
      </c>
    </row>
    <row r="781" spans="1:14" x14ac:dyDescent="0.15">
      <c r="A781" s="52" t="str">
        <f>IF(收藏进度!A781="","",收藏进度!A781)</f>
        <v>禁忌畸变</v>
      </c>
      <c r="B781" s="52">
        <f>IF(收藏进度!B781="","",收藏进度!B781)</f>
        <v>1</v>
      </c>
      <c r="C781" s="52" t="str">
        <f t="shared" si="12"/>
        <v/>
      </c>
      <c r="D781" s="52" t="str">
        <f>IF(AND(COUNTIF(德鲁伊卡组!A:C,"# 2x ("&amp;K781&amp;") "&amp;A781)+COUNTIF(猎人卡组!A:C,"# 2x ("&amp;K781&amp;") "&amp;A781)+COUNTIF(法师卡组!A:C,"# 2x ("&amp;K781&amp;") "&amp;A781)+COUNTIF(圣骑士卡组!A:C,"# 2x ("&amp;K781&amp;") "&amp;A781)+COUNTIF(牧师卡组!A:C,"# 2x ("&amp;K781&amp;") "&amp;A781)+COUNTIF(潜行者卡组!A:C,"# 2x ("&amp;K781&amp;") "&amp;A781)+COUNTIF(萨满祭司卡组!A:C,"# 2x ("&amp;K781&amp;") "&amp;A781)+COUNTIF(术士卡组!A:C,"# 2x ("&amp;K781&amp;") "&amp;A781)+COUNTIF(战士卡组!A:C,"# 2x ("&amp;K781&amp;") "&amp;A781)=0,COUNTIF(单卡排行!A:J,A781)=0),IF(AND(COUNTIF(德鲁伊卡组!A:C,"# 1x ("&amp;K781&amp;") "&amp;A781)+COUNTIF(猎人卡组!A:C,"# 1x ("&amp;K781&amp;") "&amp;A781)+COUNTIF(法师卡组!A:C,"# 1x ("&amp;K781&amp;") "&amp;A781)+COUNTIF(圣骑士卡组!A:C,"# 1x ("&amp;K781&amp;") "&amp;A781)+COUNTIF(牧师卡组!A:C,"# 1x ("&amp;K781&amp;") "&amp;A781)+COUNTIF(潜行者卡组!A:C,"# 1x ("&amp;K781&amp;") "&amp;A781)+COUNTIF(萨满祭司卡组!A:C,"# 1x ("&amp;K781&amp;") "&amp;A781)+COUNTIF(术士卡组!A:C,"# 1x ("&amp;K781&amp;") "&amp;A781)+COUNTIF(战士卡组!A:C,"# 1x ("&amp;K781&amp;") "&amp;A781)=0,COUNTIF(单卡排行!A:J,A781&amp;"★")=0),"",1),2)</f>
        <v/>
      </c>
      <c r="E781" s="53" t="str">
        <f>IF(收藏进度!E781="","",收藏进度!E781)</f>
        <v>上古之神</v>
      </c>
      <c r="F781" s="53" t="str">
        <f>IF(收藏进度!F781="","",收藏进度!F781)</f>
        <v/>
      </c>
      <c r="G781" s="53" t="str">
        <f>IF(收藏进度!G781="","",收藏进度!G781)</f>
        <v>牧师</v>
      </c>
      <c r="H781" s="53" t="str">
        <f>IF(收藏进度!H781="","",收藏进度!H781)</f>
        <v>史诗</v>
      </c>
      <c r="I781" s="53" t="str">
        <f>IF(收藏进度!I781="","",收藏进度!I781)</f>
        <v>法术</v>
      </c>
      <c r="J781" s="53" t="str">
        <f>IF(收藏进度!J781="","",收藏进度!J781)</f>
        <v/>
      </c>
      <c r="K781" s="53">
        <f>IF(收藏进度!K781="","",收藏进度!K781)</f>
        <v>0</v>
      </c>
      <c r="L781" s="53">
        <f>IF(收藏进度!L781="","",收藏进度!L781)</f>
        <v>0</v>
      </c>
      <c r="M781" s="53">
        <f>IF(收藏进度!M781="","",收藏进度!M781)</f>
        <v>0</v>
      </c>
      <c r="N781" s="54" t="str">
        <f>IF(收藏进度!N781="","",收藏进度!N781)</f>
        <v>消耗你所有的法力值，随机
召唤一个法力值消耗相同的随从。</v>
      </c>
    </row>
    <row r="782" spans="1:14" x14ac:dyDescent="0.15">
      <c r="A782" s="52" t="str">
        <f>IF(收藏进度!A782="","",收藏进度!A782)</f>
        <v>暗影之握</v>
      </c>
      <c r="B782" s="52">
        <f>IF(收藏进度!B782="","",收藏进度!B782)</f>
        <v>1</v>
      </c>
      <c r="C782" s="52" t="str">
        <f t="shared" si="12"/>
        <v/>
      </c>
      <c r="D782" s="52" t="str">
        <f>IF(AND(COUNTIF(德鲁伊卡组!A:C,"# 2x ("&amp;K782&amp;") "&amp;A782)+COUNTIF(猎人卡组!A:C,"# 2x ("&amp;K782&amp;") "&amp;A782)+COUNTIF(法师卡组!A:C,"# 2x ("&amp;K782&amp;") "&amp;A782)+COUNTIF(圣骑士卡组!A:C,"# 2x ("&amp;K782&amp;") "&amp;A782)+COUNTIF(牧师卡组!A:C,"# 2x ("&amp;K782&amp;") "&amp;A782)+COUNTIF(潜行者卡组!A:C,"# 2x ("&amp;K782&amp;") "&amp;A782)+COUNTIF(萨满祭司卡组!A:C,"# 2x ("&amp;K782&amp;") "&amp;A782)+COUNTIF(术士卡组!A:C,"# 2x ("&amp;K782&amp;") "&amp;A782)+COUNTIF(战士卡组!A:C,"# 2x ("&amp;K782&amp;") "&amp;A782)=0,COUNTIF(单卡排行!A:J,A782)=0),IF(AND(COUNTIF(德鲁伊卡组!A:C,"# 1x ("&amp;K782&amp;") "&amp;A782)+COUNTIF(猎人卡组!A:C,"# 1x ("&amp;K782&amp;") "&amp;A782)+COUNTIF(法师卡组!A:C,"# 1x ("&amp;K782&amp;") "&amp;A782)+COUNTIF(圣骑士卡组!A:C,"# 1x ("&amp;K782&amp;") "&amp;A782)+COUNTIF(牧师卡组!A:C,"# 1x ("&amp;K782&amp;") "&amp;A782)+COUNTIF(潜行者卡组!A:C,"# 1x ("&amp;K782&amp;") "&amp;A782)+COUNTIF(萨满祭司卡组!A:C,"# 1x ("&amp;K782&amp;") "&amp;A782)+COUNTIF(术士卡组!A:C,"# 1x ("&amp;K782&amp;") "&amp;A782)+COUNTIF(战士卡组!A:C,"# 1x ("&amp;K782&amp;") "&amp;A782)=0,COUNTIF(单卡排行!A:J,A782&amp;"★")=0),"",1),2)</f>
        <v/>
      </c>
      <c r="E782" s="53" t="str">
        <f>IF(收藏进度!E782="","",收藏进度!E782)</f>
        <v>上古之神</v>
      </c>
      <c r="F782" s="53" t="str">
        <f>IF(收藏进度!F782="","",收藏进度!F782)</f>
        <v/>
      </c>
      <c r="G782" s="53" t="str">
        <f>IF(收藏进度!G782="","",收藏进度!G782)</f>
        <v>牧师</v>
      </c>
      <c r="H782" s="53" t="str">
        <f>IF(收藏进度!H782="","",收藏进度!H782)</f>
        <v>史诗</v>
      </c>
      <c r="I782" s="53" t="str">
        <f>IF(收藏进度!I782="","",收藏进度!I782)</f>
        <v>法术</v>
      </c>
      <c r="J782" s="53" t="str">
        <f>IF(收藏进度!J782="","",收藏进度!J782)</f>
        <v/>
      </c>
      <c r="K782" s="53">
        <f>IF(收藏进度!K782="","",收藏进度!K782)</f>
        <v>2</v>
      </c>
      <c r="L782" s="53">
        <f>IF(收藏进度!L782="","",收藏进度!L782)</f>
        <v>0</v>
      </c>
      <c r="M782" s="53">
        <f>IF(收藏进度!M782="","",收藏进度!M782)</f>
        <v>0</v>
      </c>
      <c r="N782" s="54" t="str">
        <f>IF(收藏进度!N782="","",收藏进度!N782)</f>
        <v>在本回合中，你的治疗效果转而造成等量的伤害。</v>
      </c>
    </row>
    <row r="783" spans="1:14" x14ac:dyDescent="0.15">
      <c r="A783" s="52" t="str">
        <f>IF(收藏进度!A783="","",收藏进度!A783)</f>
        <v>兜帽侍僧</v>
      </c>
      <c r="B783" s="52">
        <f>IF(收藏进度!B783="","",收藏进度!B783)</f>
        <v>2</v>
      </c>
      <c r="C783" s="52" t="str">
        <f t="shared" si="12"/>
        <v/>
      </c>
      <c r="D783" s="52" t="str">
        <f>IF(AND(COUNTIF(德鲁伊卡组!A:C,"# 2x ("&amp;K783&amp;") "&amp;A783)+COUNTIF(猎人卡组!A:C,"# 2x ("&amp;K783&amp;") "&amp;A783)+COUNTIF(法师卡组!A:C,"# 2x ("&amp;K783&amp;") "&amp;A783)+COUNTIF(圣骑士卡组!A:C,"# 2x ("&amp;K783&amp;") "&amp;A783)+COUNTIF(牧师卡组!A:C,"# 2x ("&amp;K783&amp;") "&amp;A783)+COUNTIF(潜行者卡组!A:C,"# 2x ("&amp;K783&amp;") "&amp;A783)+COUNTIF(萨满祭司卡组!A:C,"# 2x ("&amp;K783&amp;") "&amp;A783)+COUNTIF(术士卡组!A:C,"# 2x ("&amp;K783&amp;") "&amp;A783)+COUNTIF(战士卡组!A:C,"# 2x ("&amp;K783&amp;") "&amp;A783)=0,COUNTIF(单卡排行!A:J,A783)=0),IF(AND(COUNTIF(德鲁伊卡组!A:C,"# 1x ("&amp;K783&amp;") "&amp;A783)+COUNTIF(猎人卡组!A:C,"# 1x ("&amp;K783&amp;") "&amp;A783)+COUNTIF(法师卡组!A:C,"# 1x ("&amp;K783&amp;") "&amp;A783)+COUNTIF(圣骑士卡组!A:C,"# 1x ("&amp;K783&amp;") "&amp;A783)+COUNTIF(牧师卡组!A:C,"# 1x ("&amp;K783&amp;") "&amp;A783)+COUNTIF(潜行者卡组!A:C,"# 1x ("&amp;K783&amp;") "&amp;A783)+COUNTIF(萨满祭司卡组!A:C,"# 1x ("&amp;K783&amp;") "&amp;A783)+COUNTIF(术士卡组!A:C,"# 1x ("&amp;K783&amp;") "&amp;A783)+COUNTIF(战士卡组!A:C,"# 1x ("&amp;K783&amp;") "&amp;A783)=0,COUNTIF(单卡排行!A:J,A783&amp;"★")=0),"",1),2)</f>
        <v/>
      </c>
      <c r="E783" s="53" t="str">
        <f>IF(收藏进度!E783="","",收藏进度!E783)</f>
        <v>上古之神</v>
      </c>
      <c r="F783" s="53" t="str">
        <f>IF(收藏进度!F783="","",收藏进度!F783)</f>
        <v/>
      </c>
      <c r="G783" s="53" t="str">
        <f>IF(收藏进度!G783="","",收藏进度!G783)</f>
        <v>牧师</v>
      </c>
      <c r="H783" s="53" t="str">
        <f>IF(收藏进度!H783="","",收藏进度!H783)</f>
        <v>普通</v>
      </c>
      <c r="I783" s="53" t="str">
        <f>IF(收藏进度!I783="","",收藏进度!I783)</f>
        <v>随从</v>
      </c>
      <c r="J783" s="53" t="str">
        <f>IF(收藏进度!J783="","",收藏进度!J783)</f>
        <v/>
      </c>
      <c r="K783" s="53">
        <f>IF(收藏进度!K783="","",收藏进度!K783)</f>
        <v>4</v>
      </c>
      <c r="L783" s="53">
        <f>IF(收藏进度!L783="","",收藏进度!L783)</f>
        <v>3</v>
      </c>
      <c r="M783" s="53">
        <f>IF(收藏进度!M783="","",收藏进度!M783)</f>
        <v>6</v>
      </c>
      <c r="N783" s="54" t="str">
        <f>IF(收藏进度!N783="","",收藏进度!N783)</f>
        <v>每当一个角色获得治疗时，使你的克苏恩
获得+1/+1（无论它在哪里）。</v>
      </c>
    </row>
    <row r="784" spans="1:14" x14ac:dyDescent="0.15">
      <c r="A784" s="52" t="str">
        <f>IF(收藏进度!A784="","",收藏进度!A784)</f>
        <v>暗言术：骇</v>
      </c>
      <c r="B784" s="52">
        <f>IF(收藏进度!B784="","",收藏进度!B784)</f>
        <v>2</v>
      </c>
      <c r="C784" s="52" t="str">
        <f t="shared" si="12"/>
        <v/>
      </c>
      <c r="D784" s="52">
        <f>IF(AND(COUNTIF(德鲁伊卡组!A:C,"# 2x ("&amp;K784&amp;") "&amp;A784)+COUNTIF(猎人卡组!A:C,"# 2x ("&amp;K784&amp;") "&amp;A784)+COUNTIF(法师卡组!A:C,"# 2x ("&amp;K784&amp;") "&amp;A784)+COUNTIF(圣骑士卡组!A:C,"# 2x ("&amp;K784&amp;") "&amp;A784)+COUNTIF(牧师卡组!A:C,"# 2x ("&amp;K784&amp;") "&amp;A784)+COUNTIF(潜行者卡组!A:C,"# 2x ("&amp;K784&amp;") "&amp;A784)+COUNTIF(萨满祭司卡组!A:C,"# 2x ("&amp;K784&amp;") "&amp;A784)+COUNTIF(术士卡组!A:C,"# 2x ("&amp;K784&amp;") "&amp;A784)+COUNTIF(战士卡组!A:C,"# 2x ("&amp;K784&amp;") "&amp;A784)=0,COUNTIF(单卡排行!A:J,A784)=0),IF(AND(COUNTIF(德鲁伊卡组!A:C,"# 1x ("&amp;K784&amp;") "&amp;A784)+COUNTIF(猎人卡组!A:C,"# 1x ("&amp;K784&amp;") "&amp;A784)+COUNTIF(法师卡组!A:C,"# 1x ("&amp;K784&amp;") "&amp;A784)+COUNTIF(圣骑士卡组!A:C,"# 1x ("&amp;K784&amp;") "&amp;A784)+COUNTIF(牧师卡组!A:C,"# 1x ("&amp;K784&amp;") "&amp;A784)+COUNTIF(潜行者卡组!A:C,"# 1x ("&amp;K784&amp;") "&amp;A784)+COUNTIF(萨满祭司卡组!A:C,"# 1x ("&amp;K784&amp;") "&amp;A784)+COUNTIF(术士卡组!A:C,"# 1x ("&amp;K784&amp;") "&amp;A784)+COUNTIF(战士卡组!A:C,"# 1x ("&amp;K784&amp;") "&amp;A784)=0,COUNTIF(单卡排行!A:J,A784&amp;"★")=0),"",1),2)</f>
        <v>2</v>
      </c>
      <c r="E784" s="53" t="str">
        <f>IF(收藏进度!E784="","",收藏进度!E784)</f>
        <v>上古之神</v>
      </c>
      <c r="F784" s="53" t="str">
        <f>IF(收藏进度!F784="","",收藏进度!F784)</f>
        <v/>
      </c>
      <c r="G784" s="53" t="str">
        <f>IF(收藏进度!G784="","",收藏进度!G784)</f>
        <v>牧师</v>
      </c>
      <c r="H784" s="53" t="str">
        <f>IF(收藏进度!H784="","",收藏进度!H784)</f>
        <v>稀有</v>
      </c>
      <c r="I784" s="53" t="str">
        <f>IF(收藏进度!I784="","",收藏进度!I784)</f>
        <v>法术</v>
      </c>
      <c r="J784" s="53" t="str">
        <f>IF(收藏进度!J784="","",收藏进度!J784)</f>
        <v/>
      </c>
      <c r="K784" s="53">
        <f>IF(收藏进度!K784="","",收藏进度!K784)</f>
        <v>4</v>
      </c>
      <c r="L784" s="53">
        <f>IF(收藏进度!L784="","",收藏进度!L784)</f>
        <v>0</v>
      </c>
      <c r="M784" s="53">
        <f>IF(收藏进度!M784="","",收藏进度!M784)</f>
        <v>0</v>
      </c>
      <c r="N784" s="54" t="str">
        <f>IF(收藏进度!N784="","",收藏进度!N784)</f>
        <v>消灭所有攻击力小于或等于2的随从。</v>
      </c>
    </row>
    <row r="785" spans="1:14" x14ac:dyDescent="0.15">
      <c r="A785" s="52" t="str">
        <f>IF(收藏进度!A785="","",收藏进度!A785)</f>
        <v>变幻之影</v>
      </c>
      <c r="B785" s="52">
        <f>IF(收藏进度!B785="","",收藏进度!B785)</f>
        <v>2</v>
      </c>
      <c r="C785" s="52" t="str">
        <f t="shared" si="12"/>
        <v/>
      </c>
      <c r="D785" s="52" t="str">
        <f>IF(AND(COUNTIF(德鲁伊卡组!A:C,"# 2x ("&amp;K785&amp;") "&amp;A785)+COUNTIF(猎人卡组!A:C,"# 2x ("&amp;K785&amp;") "&amp;A785)+COUNTIF(法师卡组!A:C,"# 2x ("&amp;K785&amp;") "&amp;A785)+COUNTIF(圣骑士卡组!A:C,"# 2x ("&amp;K785&amp;") "&amp;A785)+COUNTIF(牧师卡组!A:C,"# 2x ("&amp;K785&amp;") "&amp;A785)+COUNTIF(潜行者卡组!A:C,"# 2x ("&amp;K785&amp;") "&amp;A785)+COUNTIF(萨满祭司卡组!A:C,"# 2x ("&amp;K785&amp;") "&amp;A785)+COUNTIF(术士卡组!A:C,"# 2x ("&amp;K785&amp;") "&amp;A785)+COUNTIF(战士卡组!A:C,"# 2x ("&amp;K785&amp;") "&amp;A785)=0,COUNTIF(单卡排行!A:J,A785)=0),IF(AND(COUNTIF(德鲁伊卡组!A:C,"# 1x ("&amp;K785&amp;") "&amp;A785)+COUNTIF(猎人卡组!A:C,"# 1x ("&amp;K785&amp;") "&amp;A785)+COUNTIF(法师卡组!A:C,"# 1x ("&amp;K785&amp;") "&amp;A785)+COUNTIF(圣骑士卡组!A:C,"# 1x ("&amp;K785&amp;") "&amp;A785)+COUNTIF(牧师卡组!A:C,"# 1x ("&amp;K785&amp;") "&amp;A785)+COUNTIF(潜行者卡组!A:C,"# 1x ("&amp;K785&amp;") "&amp;A785)+COUNTIF(萨满祭司卡组!A:C,"# 1x ("&amp;K785&amp;") "&amp;A785)+COUNTIF(术士卡组!A:C,"# 1x ("&amp;K785&amp;") "&amp;A785)+COUNTIF(战士卡组!A:C,"# 1x ("&amp;K785&amp;") "&amp;A785)=0,COUNTIF(单卡排行!A:J,A785&amp;"★")=0),"",1),2)</f>
        <v/>
      </c>
      <c r="E785" s="53" t="str">
        <f>IF(收藏进度!E785="","",收藏进度!E785)</f>
        <v>上古之神</v>
      </c>
      <c r="F785" s="53" t="str">
        <f>IF(收藏进度!F785="","",收藏进度!F785)</f>
        <v/>
      </c>
      <c r="G785" s="53" t="str">
        <f>IF(收藏进度!G785="","",收藏进度!G785)</f>
        <v>牧师</v>
      </c>
      <c r="H785" s="53" t="str">
        <f>IF(收藏进度!H785="","",收藏进度!H785)</f>
        <v>稀有</v>
      </c>
      <c r="I785" s="53" t="str">
        <f>IF(收藏进度!I785="","",收藏进度!I785)</f>
        <v>随从</v>
      </c>
      <c r="J785" s="53" t="str">
        <f>IF(收藏进度!J785="","",收藏进度!J785)</f>
        <v/>
      </c>
      <c r="K785" s="53">
        <f>IF(收藏进度!K785="","",收藏进度!K785)</f>
        <v>4</v>
      </c>
      <c r="L785" s="53">
        <f>IF(收藏进度!L785="","",收藏进度!L785)</f>
        <v>4</v>
      </c>
      <c r="M785" s="53">
        <f>IF(收藏进度!M785="","",收藏进度!M785)</f>
        <v>3</v>
      </c>
      <c r="N785" s="54" t="str">
        <f>IF(收藏进度!N785="","",收藏进度!N785)</f>
        <v>亡语：复制对手牌库中的一张牌，并将其置入你的手牌。</v>
      </c>
    </row>
    <row r="786" spans="1:14" x14ac:dyDescent="0.15">
      <c r="A786" s="52" t="str">
        <f>IF(收藏进度!A786="","",收藏进度!A786)</f>
        <v>夜色镇炼金师</v>
      </c>
      <c r="B786" s="52">
        <f>IF(收藏进度!B786="","",收藏进度!B786)</f>
        <v>2</v>
      </c>
      <c r="C786" s="52" t="str">
        <f t="shared" si="12"/>
        <v/>
      </c>
      <c r="D786" s="52" t="str">
        <f>IF(AND(COUNTIF(德鲁伊卡组!A:C,"# 2x ("&amp;K786&amp;") "&amp;A786)+COUNTIF(猎人卡组!A:C,"# 2x ("&amp;K786&amp;") "&amp;A786)+COUNTIF(法师卡组!A:C,"# 2x ("&amp;K786&amp;") "&amp;A786)+COUNTIF(圣骑士卡组!A:C,"# 2x ("&amp;K786&amp;") "&amp;A786)+COUNTIF(牧师卡组!A:C,"# 2x ("&amp;K786&amp;") "&amp;A786)+COUNTIF(潜行者卡组!A:C,"# 2x ("&amp;K786&amp;") "&amp;A786)+COUNTIF(萨满祭司卡组!A:C,"# 2x ("&amp;K786&amp;") "&amp;A786)+COUNTIF(术士卡组!A:C,"# 2x ("&amp;K786&amp;") "&amp;A786)+COUNTIF(战士卡组!A:C,"# 2x ("&amp;K786&amp;") "&amp;A786)=0,COUNTIF(单卡排行!A:J,A786)=0),IF(AND(COUNTIF(德鲁伊卡组!A:C,"# 1x ("&amp;K786&amp;") "&amp;A786)+COUNTIF(猎人卡组!A:C,"# 1x ("&amp;K786&amp;") "&amp;A786)+COUNTIF(法师卡组!A:C,"# 1x ("&amp;K786&amp;") "&amp;A786)+COUNTIF(圣骑士卡组!A:C,"# 1x ("&amp;K786&amp;") "&amp;A786)+COUNTIF(牧师卡组!A:C,"# 1x ("&amp;K786&amp;") "&amp;A786)+COUNTIF(潜行者卡组!A:C,"# 1x ("&amp;K786&amp;") "&amp;A786)+COUNTIF(萨满祭司卡组!A:C,"# 1x ("&amp;K786&amp;") "&amp;A786)+COUNTIF(术士卡组!A:C,"# 1x ("&amp;K786&amp;") "&amp;A786)+COUNTIF(战士卡组!A:C,"# 1x ("&amp;K786&amp;") "&amp;A786)=0,COUNTIF(单卡排行!A:J,A786&amp;"★")=0),"",1),2)</f>
        <v/>
      </c>
      <c r="E786" s="53" t="str">
        <f>IF(收藏进度!E786="","",收藏进度!E786)</f>
        <v>上古之神</v>
      </c>
      <c r="F786" s="53" t="str">
        <f>IF(收藏进度!F786="","",收藏进度!F786)</f>
        <v/>
      </c>
      <c r="G786" s="53" t="str">
        <f>IF(收藏进度!G786="","",收藏进度!G786)</f>
        <v>牧师</v>
      </c>
      <c r="H786" s="53" t="str">
        <f>IF(收藏进度!H786="","",收藏进度!H786)</f>
        <v>普通</v>
      </c>
      <c r="I786" s="53" t="str">
        <f>IF(收藏进度!I786="","",收藏进度!I786)</f>
        <v>随从</v>
      </c>
      <c r="J786" s="53" t="str">
        <f>IF(收藏进度!J786="","",收藏进度!J786)</f>
        <v/>
      </c>
      <c r="K786" s="53">
        <f>IF(收藏进度!K786="","",收藏进度!K786)</f>
        <v>5</v>
      </c>
      <c r="L786" s="53">
        <f>IF(收藏进度!L786="","",收藏进度!L786)</f>
        <v>4</v>
      </c>
      <c r="M786" s="53">
        <f>IF(收藏进度!M786="","",收藏进度!M786)</f>
        <v>5</v>
      </c>
      <c r="N786" s="54" t="str">
        <f>IF(收藏进度!N786="","",收藏进度!N786)</f>
        <v>战吼：
恢复#5点生命值。</v>
      </c>
    </row>
    <row r="787" spans="1:14" x14ac:dyDescent="0.15">
      <c r="A787" s="52" t="str">
        <f>IF(收藏进度!A787="","",收藏进度!A787)</f>
        <v>真言术：触</v>
      </c>
      <c r="B787" s="52">
        <f>IF(收藏进度!B787="","",收藏进度!B787)</f>
        <v>2</v>
      </c>
      <c r="C787" s="52" t="str">
        <f t="shared" si="12"/>
        <v/>
      </c>
      <c r="D787" s="52" t="str">
        <f>IF(AND(COUNTIF(德鲁伊卡组!A:C,"# 2x ("&amp;K787&amp;") "&amp;A787)+COUNTIF(猎人卡组!A:C,"# 2x ("&amp;K787&amp;") "&amp;A787)+COUNTIF(法师卡组!A:C,"# 2x ("&amp;K787&amp;") "&amp;A787)+COUNTIF(圣骑士卡组!A:C,"# 2x ("&amp;K787&amp;") "&amp;A787)+COUNTIF(牧师卡组!A:C,"# 2x ("&amp;K787&amp;") "&amp;A787)+COUNTIF(潜行者卡组!A:C,"# 2x ("&amp;K787&amp;") "&amp;A787)+COUNTIF(萨满祭司卡组!A:C,"# 2x ("&amp;K787&amp;") "&amp;A787)+COUNTIF(术士卡组!A:C,"# 2x ("&amp;K787&amp;") "&amp;A787)+COUNTIF(战士卡组!A:C,"# 2x ("&amp;K787&amp;") "&amp;A787)=0,COUNTIF(单卡排行!A:J,A787)=0),IF(AND(COUNTIF(德鲁伊卡组!A:C,"# 1x ("&amp;K787&amp;") "&amp;A787)+COUNTIF(猎人卡组!A:C,"# 1x ("&amp;K787&amp;") "&amp;A787)+COUNTIF(法师卡组!A:C,"# 1x ("&amp;K787&amp;") "&amp;A787)+COUNTIF(圣骑士卡组!A:C,"# 1x ("&amp;K787&amp;") "&amp;A787)+COUNTIF(牧师卡组!A:C,"# 1x ("&amp;K787&amp;") "&amp;A787)+COUNTIF(潜行者卡组!A:C,"# 1x ("&amp;K787&amp;") "&amp;A787)+COUNTIF(萨满祭司卡组!A:C,"# 1x ("&amp;K787&amp;") "&amp;A787)+COUNTIF(术士卡组!A:C,"# 1x ("&amp;K787&amp;") "&amp;A787)+COUNTIF(战士卡组!A:C,"# 1x ("&amp;K787&amp;") "&amp;A787)=0,COUNTIF(单卡排行!A:J,A787&amp;"★")=0),"",1),2)</f>
        <v/>
      </c>
      <c r="E787" s="53" t="str">
        <f>IF(收藏进度!E787="","",收藏进度!E787)</f>
        <v>上古之神</v>
      </c>
      <c r="F787" s="53" t="str">
        <f>IF(收藏进度!F787="","",收藏进度!F787)</f>
        <v/>
      </c>
      <c r="G787" s="53" t="str">
        <f>IF(收藏进度!G787="","",收藏进度!G787)</f>
        <v>牧师</v>
      </c>
      <c r="H787" s="53" t="str">
        <f>IF(收藏进度!H787="","",收藏进度!H787)</f>
        <v>普通</v>
      </c>
      <c r="I787" s="53" t="str">
        <f>IF(收藏进度!I787="","",收藏进度!I787)</f>
        <v>法术</v>
      </c>
      <c r="J787" s="53" t="str">
        <f>IF(收藏进度!J787="","",收藏进度!J787)</f>
        <v/>
      </c>
      <c r="K787" s="53">
        <f>IF(收藏进度!K787="","",收藏进度!K787)</f>
        <v>5</v>
      </c>
      <c r="L787" s="53">
        <f>IF(收藏进度!L787="","",收藏进度!L787)</f>
        <v>0</v>
      </c>
      <c r="M787" s="53">
        <f>IF(收藏进度!M787="","",收藏进度!M787)</f>
        <v>0</v>
      </c>
      <c r="N787" s="54" t="str">
        <f>IF(收藏进度!N787="","",收藏进度!N787)</f>
        <v>使一个随从获得+2/+6。</v>
      </c>
    </row>
    <row r="788" spans="1:14" x14ac:dyDescent="0.15">
      <c r="A788" s="52" t="str">
        <f>IF(收藏进度!A788="","",收藏进度!A788)</f>
        <v>暮光暗愈者</v>
      </c>
      <c r="B788" s="52">
        <f>IF(收藏进度!B788="","",收藏进度!B788)</f>
        <v>2</v>
      </c>
      <c r="C788" s="52" t="str">
        <f t="shared" si="12"/>
        <v/>
      </c>
      <c r="D788" s="52" t="str">
        <f>IF(AND(COUNTIF(德鲁伊卡组!A:C,"# 2x ("&amp;K788&amp;") "&amp;A788)+COUNTIF(猎人卡组!A:C,"# 2x ("&amp;K788&amp;") "&amp;A788)+COUNTIF(法师卡组!A:C,"# 2x ("&amp;K788&amp;") "&amp;A788)+COUNTIF(圣骑士卡组!A:C,"# 2x ("&amp;K788&amp;") "&amp;A788)+COUNTIF(牧师卡组!A:C,"# 2x ("&amp;K788&amp;") "&amp;A788)+COUNTIF(潜行者卡组!A:C,"# 2x ("&amp;K788&amp;") "&amp;A788)+COUNTIF(萨满祭司卡组!A:C,"# 2x ("&amp;K788&amp;") "&amp;A788)+COUNTIF(术士卡组!A:C,"# 2x ("&amp;K788&amp;") "&amp;A788)+COUNTIF(战士卡组!A:C,"# 2x ("&amp;K788&amp;") "&amp;A788)=0,COUNTIF(单卡排行!A:J,A788)=0),IF(AND(COUNTIF(德鲁伊卡组!A:C,"# 1x ("&amp;K788&amp;") "&amp;A788)+COUNTIF(猎人卡组!A:C,"# 1x ("&amp;K788&amp;") "&amp;A788)+COUNTIF(法师卡组!A:C,"# 1x ("&amp;K788&amp;") "&amp;A788)+COUNTIF(圣骑士卡组!A:C,"# 1x ("&amp;K788&amp;") "&amp;A788)+COUNTIF(牧师卡组!A:C,"# 1x ("&amp;K788&amp;") "&amp;A788)+COUNTIF(潜行者卡组!A:C,"# 1x ("&amp;K788&amp;") "&amp;A788)+COUNTIF(萨满祭司卡组!A:C,"# 1x ("&amp;K788&amp;") "&amp;A788)+COUNTIF(术士卡组!A:C,"# 1x ("&amp;K788&amp;") "&amp;A788)+COUNTIF(战士卡组!A:C,"# 1x ("&amp;K788&amp;") "&amp;A788)=0,COUNTIF(单卡排行!A:J,A788&amp;"★")=0),"",1),2)</f>
        <v/>
      </c>
      <c r="E788" s="53" t="str">
        <f>IF(收藏进度!E788="","",收藏进度!E788)</f>
        <v>上古之神</v>
      </c>
      <c r="F788" s="53" t="str">
        <f>IF(收藏进度!F788="","",收藏进度!F788)</f>
        <v/>
      </c>
      <c r="G788" s="53" t="str">
        <f>IF(收藏进度!G788="","",收藏进度!G788)</f>
        <v>牧师</v>
      </c>
      <c r="H788" s="53" t="str">
        <f>IF(收藏进度!H788="","",收藏进度!H788)</f>
        <v>稀有</v>
      </c>
      <c r="I788" s="53" t="str">
        <f>IF(收藏进度!I788="","",收藏进度!I788)</f>
        <v>随从</v>
      </c>
      <c r="J788" s="53" t="str">
        <f>IF(收藏进度!J788="","",收藏进度!J788)</f>
        <v/>
      </c>
      <c r="K788" s="53">
        <f>IF(收藏进度!K788="","",收藏进度!K788)</f>
        <v>5</v>
      </c>
      <c r="L788" s="53">
        <f>IF(收藏进度!L788="","",收藏进度!L788)</f>
        <v>6</v>
      </c>
      <c r="M788" s="53">
        <f>IF(收藏进度!M788="","",收藏进度!M788)</f>
        <v>5</v>
      </c>
      <c r="N788" s="54" t="str">
        <f>IF(收藏进度!N788="","",收藏进度!N788)</f>
        <v>战吼：如果你的克苏恩至少具有10点攻击力，便为你的英雄恢复#10点生命值。</v>
      </c>
    </row>
    <row r="789" spans="1:14" x14ac:dyDescent="0.15">
      <c r="A789" s="52" t="str">
        <f>IF(收藏进度!A789="","",收藏进度!A789)</f>
        <v>传令官沃拉兹</v>
      </c>
      <c r="B789" s="52">
        <f>IF(收藏进度!B789="","",收藏进度!B789)</f>
        <v>0</v>
      </c>
      <c r="C789" s="52" t="str">
        <f t="shared" si="12"/>
        <v/>
      </c>
      <c r="D789" s="52" t="str">
        <f>IF(AND(COUNTIF(德鲁伊卡组!A:C,"# 2x ("&amp;K789&amp;") "&amp;A789)+COUNTIF(猎人卡组!A:C,"# 2x ("&amp;K789&amp;") "&amp;A789)+COUNTIF(法师卡组!A:C,"# 2x ("&amp;K789&amp;") "&amp;A789)+COUNTIF(圣骑士卡组!A:C,"# 2x ("&amp;K789&amp;") "&amp;A789)+COUNTIF(牧师卡组!A:C,"# 2x ("&amp;K789&amp;") "&amp;A789)+COUNTIF(潜行者卡组!A:C,"# 2x ("&amp;K789&amp;") "&amp;A789)+COUNTIF(萨满祭司卡组!A:C,"# 2x ("&amp;K789&amp;") "&amp;A789)+COUNTIF(术士卡组!A:C,"# 2x ("&amp;K789&amp;") "&amp;A789)+COUNTIF(战士卡组!A:C,"# 2x ("&amp;K789&amp;") "&amp;A789)=0,COUNTIF(单卡排行!A:J,A789)=0),IF(AND(COUNTIF(德鲁伊卡组!A:C,"# 1x ("&amp;K789&amp;") "&amp;A789)+COUNTIF(猎人卡组!A:C,"# 1x ("&amp;K789&amp;") "&amp;A789)+COUNTIF(法师卡组!A:C,"# 1x ("&amp;K789&amp;") "&amp;A789)+COUNTIF(圣骑士卡组!A:C,"# 1x ("&amp;K789&amp;") "&amp;A789)+COUNTIF(牧师卡组!A:C,"# 1x ("&amp;K789&amp;") "&amp;A789)+COUNTIF(潜行者卡组!A:C,"# 1x ("&amp;K789&amp;") "&amp;A789)+COUNTIF(萨满祭司卡组!A:C,"# 1x ("&amp;K789&amp;") "&amp;A789)+COUNTIF(术士卡组!A:C,"# 1x ("&amp;K789&amp;") "&amp;A789)+COUNTIF(战士卡组!A:C,"# 1x ("&amp;K789&amp;") "&amp;A789)=0,COUNTIF(单卡排行!A:J,A789&amp;"★")=0),"",1),2)</f>
        <v/>
      </c>
      <c r="E789" s="53" t="str">
        <f>IF(收藏进度!E789="","",收藏进度!E789)</f>
        <v>上古之神</v>
      </c>
      <c r="F789" s="53" t="str">
        <f>IF(收藏进度!F789="","",收藏进度!F789)</f>
        <v/>
      </c>
      <c r="G789" s="53" t="str">
        <f>IF(收藏进度!G789="","",收藏进度!G789)</f>
        <v>牧师</v>
      </c>
      <c r="H789" s="53" t="str">
        <f>IF(收藏进度!H789="","",收藏进度!H789)</f>
        <v>传说</v>
      </c>
      <c r="I789" s="53" t="str">
        <f>IF(收藏进度!I789="","",收藏进度!I789)</f>
        <v>随从</v>
      </c>
      <c r="J789" s="53" t="str">
        <f>IF(收藏进度!J789="","",收藏进度!J789)</f>
        <v/>
      </c>
      <c r="K789" s="53">
        <f>IF(收藏进度!K789="","",收藏进度!K789)</f>
        <v>6</v>
      </c>
      <c r="L789" s="53">
        <f>IF(收藏进度!L789="","",收藏进度!L789)</f>
        <v>5</v>
      </c>
      <c r="M789" s="53">
        <f>IF(收藏进度!M789="","",收藏进度!M789)</f>
        <v>5</v>
      </c>
      <c r="N789" s="54" t="str">
        <f>IF(收藏进度!N789="","",收藏进度!N789)</f>
        <v>战吼：召唤其他所有友方随从的复制，他们均为1/1。</v>
      </c>
    </row>
    <row r="790" spans="1:14" x14ac:dyDescent="0.15">
      <c r="A790" s="52" t="str">
        <f>IF(收藏进度!A790="","",收藏进度!A790)</f>
        <v>执刃教徒</v>
      </c>
      <c r="B790" s="52">
        <f>IF(收藏进度!B790="","",收藏进度!B790)</f>
        <v>2</v>
      </c>
      <c r="C790" s="52" t="str">
        <f t="shared" si="12"/>
        <v/>
      </c>
      <c r="D790" s="52" t="str">
        <f>IF(AND(COUNTIF(德鲁伊卡组!A:C,"# 2x ("&amp;K790&amp;") "&amp;A790)+COUNTIF(猎人卡组!A:C,"# 2x ("&amp;K790&amp;") "&amp;A790)+COUNTIF(法师卡组!A:C,"# 2x ("&amp;K790&amp;") "&amp;A790)+COUNTIF(圣骑士卡组!A:C,"# 2x ("&amp;K790&amp;") "&amp;A790)+COUNTIF(牧师卡组!A:C,"# 2x ("&amp;K790&amp;") "&amp;A790)+COUNTIF(潜行者卡组!A:C,"# 2x ("&amp;K790&amp;") "&amp;A790)+COUNTIF(萨满祭司卡组!A:C,"# 2x ("&amp;K790&amp;") "&amp;A790)+COUNTIF(术士卡组!A:C,"# 2x ("&amp;K790&amp;") "&amp;A790)+COUNTIF(战士卡组!A:C,"# 2x ("&amp;K790&amp;") "&amp;A790)=0,COUNTIF(单卡排行!A:J,A790)=0),IF(AND(COUNTIF(德鲁伊卡组!A:C,"# 1x ("&amp;K790&amp;") "&amp;A790)+COUNTIF(猎人卡组!A:C,"# 1x ("&amp;K790&amp;") "&amp;A790)+COUNTIF(法师卡组!A:C,"# 1x ("&amp;K790&amp;") "&amp;A790)+COUNTIF(圣骑士卡组!A:C,"# 1x ("&amp;K790&amp;") "&amp;A790)+COUNTIF(牧师卡组!A:C,"# 1x ("&amp;K790&amp;") "&amp;A790)+COUNTIF(潜行者卡组!A:C,"# 1x ("&amp;K790&amp;") "&amp;A790)+COUNTIF(萨满祭司卡组!A:C,"# 1x ("&amp;K790&amp;") "&amp;A790)+COUNTIF(术士卡组!A:C,"# 1x ("&amp;K790&amp;") "&amp;A790)+COUNTIF(战士卡组!A:C,"# 1x ("&amp;K790&amp;") "&amp;A790)=0,COUNTIF(单卡排行!A:J,A790&amp;"★")=0),"",1),2)</f>
        <v/>
      </c>
      <c r="E790" s="53" t="str">
        <f>IF(收藏进度!E790="","",收藏进度!E790)</f>
        <v>上古之神</v>
      </c>
      <c r="F790" s="53" t="str">
        <f>IF(收藏进度!F790="","",收藏进度!F790)</f>
        <v/>
      </c>
      <c r="G790" s="53" t="str">
        <f>IF(收藏进度!G790="","",收藏进度!G790)</f>
        <v>潜行者</v>
      </c>
      <c r="H790" s="53" t="str">
        <f>IF(收藏进度!H790="","",收藏进度!H790)</f>
        <v>普通</v>
      </c>
      <c r="I790" s="53" t="str">
        <f>IF(收藏进度!I790="","",收藏进度!I790)</f>
        <v>随从</v>
      </c>
      <c r="J790" s="53" t="str">
        <f>IF(收藏进度!J790="","",收藏进度!J790)</f>
        <v/>
      </c>
      <c r="K790" s="53">
        <f>IF(收藏进度!K790="","",收藏进度!K790)</f>
        <v>1</v>
      </c>
      <c r="L790" s="53">
        <f>IF(收藏进度!L790="","",收藏进度!L790)</f>
        <v>1</v>
      </c>
      <c r="M790" s="53">
        <f>IF(收藏进度!M790="","",收藏进度!M790)</f>
        <v>2</v>
      </c>
      <c r="N790" s="54" t="str">
        <f>IF(收藏进度!N790="","",收藏进度!N790)</f>
        <v>连击：获得+1/+1。</v>
      </c>
    </row>
    <row r="791" spans="1:14" x14ac:dyDescent="0.15">
      <c r="A791" s="52" t="str">
        <f>IF(收藏进度!A791="","",收藏进度!A791)</f>
        <v>深渊探险</v>
      </c>
      <c r="B791" s="52">
        <f>IF(收藏进度!B791="","",收藏进度!B791)</f>
        <v>2</v>
      </c>
      <c r="C791" s="52" t="str">
        <f t="shared" si="12"/>
        <v/>
      </c>
      <c r="D791" s="52" t="str">
        <f>IF(AND(COUNTIF(德鲁伊卡组!A:C,"# 2x ("&amp;K791&amp;") "&amp;A791)+COUNTIF(猎人卡组!A:C,"# 2x ("&amp;K791&amp;") "&amp;A791)+COUNTIF(法师卡组!A:C,"# 2x ("&amp;K791&amp;") "&amp;A791)+COUNTIF(圣骑士卡组!A:C,"# 2x ("&amp;K791&amp;") "&amp;A791)+COUNTIF(牧师卡组!A:C,"# 2x ("&amp;K791&amp;") "&amp;A791)+COUNTIF(潜行者卡组!A:C,"# 2x ("&amp;K791&amp;") "&amp;A791)+COUNTIF(萨满祭司卡组!A:C,"# 2x ("&amp;K791&amp;") "&amp;A791)+COUNTIF(术士卡组!A:C,"# 2x ("&amp;K791&amp;") "&amp;A791)+COUNTIF(战士卡组!A:C,"# 2x ("&amp;K791&amp;") "&amp;A791)=0,COUNTIF(单卡排行!A:J,A791)=0),IF(AND(COUNTIF(德鲁伊卡组!A:C,"# 1x ("&amp;K791&amp;") "&amp;A791)+COUNTIF(猎人卡组!A:C,"# 1x ("&amp;K791&amp;") "&amp;A791)+COUNTIF(法师卡组!A:C,"# 1x ("&amp;K791&amp;") "&amp;A791)+COUNTIF(圣骑士卡组!A:C,"# 1x ("&amp;K791&amp;") "&amp;A791)+COUNTIF(牧师卡组!A:C,"# 1x ("&amp;K791&amp;") "&amp;A791)+COUNTIF(潜行者卡组!A:C,"# 1x ("&amp;K791&amp;") "&amp;A791)+COUNTIF(萨满祭司卡组!A:C,"# 1x ("&amp;K791&amp;") "&amp;A791)+COUNTIF(术士卡组!A:C,"# 1x ("&amp;K791&amp;") "&amp;A791)+COUNTIF(战士卡组!A:C,"# 1x ("&amp;K791&amp;") "&amp;A791)=0,COUNTIF(单卡排行!A:J,A791&amp;"★")=0),"",1),2)</f>
        <v/>
      </c>
      <c r="E791" s="53" t="str">
        <f>IF(收藏进度!E791="","",收藏进度!E791)</f>
        <v>上古之神</v>
      </c>
      <c r="F791" s="53" t="str">
        <f>IF(收藏进度!F791="","",收藏进度!F791)</f>
        <v/>
      </c>
      <c r="G791" s="53" t="str">
        <f>IF(收藏进度!G791="","",收藏进度!G791)</f>
        <v>潜行者</v>
      </c>
      <c r="H791" s="53" t="str">
        <f>IF(收藏进度!H791="","",收藏进度!H791)</f>
        <v>稀有</v>
      </c>
      <c r="I791" s="53" t="str">
        <f>IF(收藏进度!I791="","",收藏进度!I791)</f>
        <v>法术</v>
      </c>
      <c r="J791" s="53" t="str">
        <f>IF(收藏进度!J791="","",收藏进度!J791)</f>
        <v/>
      </c>
      <c r="K791" s="53">
        <f>IF(收藏进度!K791="","",收藏进度!K791)</f>
        <v>1</v>
      </c>
      <c r="L791" s="53">
        <f>IF(收藏进度!L791="","",收藏进度!L791)</f>
        <v>0</v>
      </c>
      <c r="M791" s="53">
        <f>IF(收藏进度!M791="","",收藏进度!M791)</f>
        <v>0</v>
      </c>
      <c r="N791" s="54" t="str">
        <f>IF(收藏进度!N791="","",收藏进度!N791)</f>
        <v>发现一张亡语牌。</v>
      </c>
    </row>
    <row r="792" spans="1:14" x14ac:dyDescent="0.15">
      <c r="A792" s="52" t="str">
        <f>IF(收藏进度!A792="","",收藏进度!A792)</f>
        <v>幽暗城商贩</v>
      </c>
      <c r="B792" s="52">
        <f>IF(收藏进度!B792="","",收藏进度!B792)</f>
        <v>2</v>
      </c>
      <c r="C792" s="52" t="str">
        <f t="shared" si="12"/>
        <v/>
      </c>
      <c r="D792" s="52" t="str">
        <f>IF(AND(COUNTIF(德鲁伊卡组!A:C,"# 2x ("&amp;K792&amp;") "&amp;A792)+COUNTIF(猎人卡组!A:C,"# 2x ("&amp;K792&amp;") "&amp;A792)+COUNTIF(法师卡组!A:C,"# 2x ("&amp;K792&amp;") "&amp;A792)+COUNTIF(圣骑士卡组!A:C,"# 2x ("&amp;K792&amp;") "&amp;A792)+COUNTIF(牧师卡组!A:C,"# 2x ("&amp;K792&amp;") "&amp;A792)+COUNTIF(潜行者卡组!A:C,"# 2x ("&amp;K792&amp;") "&amp;A792)+COUNTIF(萨满祭司卡组!A:C,"# 2x ("&amp;K792&amp;") "&amp;A792)+COUNTIF(术士卡组!A:C,"# 2x ("&amp;K792&amp;") "&amp;A792)+COUNTIF(战士卡组!A:C,"# 2x ("&amp;K792&amp;") "&amp;A792)=0,COUNTIF(单卡排行!A:J,A792)=0),IF(AND(COUNTIF(德鲁伊卡组!A:C,"# 1x ("&amp;K792&amp;") "&amp;A792)+COUNTIF(猎人卡组!A:C,"# 1x ("&amp;K792&amp;") "&amp;A792)+COUNTIF(法师卡组!A:C,"# 1x ("&amp;K792&amp;") "&amp;A792)+COUNTIF(圣骑士卡组!A:C,"# 1x ("&amp;K792&amp;") "&amp;A792)+COUNTIF(牧师卡组!A:C,"# 1x ("&amp;K792&amp;") "&amp;A792)+COUNTIF(潜行者卡组!A:C,"# 1x ("&amp;K792&amp;") "&amp;A792)+COUNTIF(萨满祭司卡组!A:C,"# 1x ("&amp;K792&amp;") "&amp;A792)+COUNTIF(术士卡组!A:C,"# 1x ("&amp;K792&amp;") "&amp;A792)+COUNTIF(战士卡组!A:C,"# 1x ("&amp;K792&amp;") "&amp;A792)=0,COUNTIF(单卡排行!A:J,A792&amp;"★")=0),"",1),2)</f>
        <v/>
      </c>
      <c r="E792" s="53" t="str">
        <f>IF(收藏进度!E792="","",收藏进度!E792)</f>
        <v>上古之神</v>
      </c>
      <c r="F792" s="53" t="str">
        <f>IF(收藏进度!F792="","",收藏进度!F792)</f>
        <v/>
      </c>
      <c r="G792" s="53" t="str">
        <f>IF(收藏进度!G792="","",收藏进度!G792)</f>
        <v>潜行者</v>
      </c>
      <c r="H792" s="53" t="str">
        <f>IF(收藏进度!H792="","",收藏进度!H792)</f>
        <v>稀有</v>
      </c>
      <c r="I792" s="53" t="str">
        <f>IF(收藏进度!I792="","",收藏进度!I792)</f>
        <v>随从</v>
      </c>
      <c r="J792" s="53" t="str">
        <f>IF(收藏进度!J792="","",收藏进度!J792)</f>
        <v/>
      </c>
      <c r="K792" s="53">
        <f>IF(收藏进度!K792="","",收藏进度!K792)</f>
        <v>2</v>
      </c>
      <c r="L792" s="53">
        <f>IF(收藏进度!L792="","",收藏进度!L792)</f>
        <v>2</v>
      </c>
      <c r="M792" s="53">
        <f>IF(收藏进度!M792="","",收藏进度!M792)</f>
        <v>2</v>
      </c>
      <c r="N792" s="54" t="str">
        <f>IF(收藏进度!N792="","",收藏进度!N792)</f>
        <v>亡语：将一张（你对手职业的）随机职业牌置入你的手牌。</v>
      </c>
    </row>
    <row r="793" spans="1:14" x14ac:dyDescent="0.15">
      <c r="A793" s="52" t="str">
        <f>IF(收藏进度!A793="","",收藏进度!A793)</f>
        <v>暗影打击</v>
      </c>
      <c r="B793" s="52">
        <f>IF(收藏进度!B793="","",收藏进度!B793)</f>
        <v>2</v>
      </c>
      <c r="C793" s="52" t="str">
        <f t="shared" si="12"/>
        <v/>
      </c>
      <c r="D793" s="52" t="str">
        <f>IF(AND(COUNTIF(德鲁伊卡组!A:C,"# 2x ("&amp;K793&amp;") "&amp;A793)+COUNTIF(猎人卡组!A:C,"# 2x ("&amp;K793&amp;") "&amp;A793)+COUNTIF(法师卡组!A:C,"# 2x ("&amp;K793&amp;") "&amp;A793)+COUNTIF(圣骑士卡组!A:C,"# 2x ("&amp;K793&amp;") "&amp;A793)+COUNTIF(牧师卡组!A:C,"# 2x ("&amp;K793&amp;") "&amp;A793)+COUNTIF(潜行者卡组!A:C,"# 2x ("&amp;K793&amp;") "&amp;A793)+COUNTIF(萨满祭司卡组!A:C,"# 2x ("&amp;K793&amp;") "&amp;A793)+COUNTIF(术士卡组!A:C,"# 2x ("&amp;K793&amp;") "&amp;A793)+COUNTIF(战士卡组!A:C,"# 2x ("&amp;K793&amp;") "&amp;A793)=0,COUNTIF(单卡排行!A:J,A793)=0),IF(AND(COUNTIF(德鲁伊卡组!A:C,"# 1x ("&amp;K793&amp;") "&amp;A793)+COUNTIF(猎人卡组!A:C,"# 1x ("&amp;K793&amp;") "&amp;A793)+COUNTIF(法师卡组!A:C,"# 1x ("&amp;K793&amp;") "&amp;A793)+COUNTIF(圣骑士卡组!A:C,"# 1x ("&amp;K793&amp;") "&amp;A793)+COUNTIF(牧师卡组!A:C,"# 1x ("&amp;K793&amp;") "&amp;A793)+COUNTIF(潜行者卡组!A:C,"# 1x ("&amp;K793&amp;") "&amp;A793)+COUNTIF(萨满祭司卡组!A:C,"# 1x ("&amp;K793&amp;") "&amp;A793)+COUNTIF(术士卡组!A:C,"# 1x ("&amp;K793&amp;") "&amp;A793)+COUNTIF(战士卡组!A:C,"# 1x ("&amp;K793&amp;") "&amp;A793)=0,COUNTIF(单卡排行!A:J,A793&amp;"★")=0),"",1),2)</f>
        <v/>
      </c>
      <c r="E793" s="53" t="str">
        <f>IF(收藏进度!E793="","",收藏进度!E793)</f>
        <v>上古之神</v>
      </c>
      <c r="F793" s="53" t="str">
        <f>IF(收藏进度!F793="","",收藏进度!F793)</f>
        <v/>
      </c>
      <c r="G793" s="53" t="str">
        <f>IF(收藏进度!G793="","",收藏进度!G793)</f>
        <v>潜行者</v>
      </c>
      <c r="H793" s="53" t="str">
        <f>IF(收藏进度!H793="","",收藏进度!H793)</f>
        <v>普通</v>
      </c>
      <c r="I793" s="53" t="str">
        <f>IF(收藏进度!I793="","",收藏进度!I793)</f>
        <v>法术</v>
      </c>
      <c r="J793" s="53" t="str">
        <f>IF(收藏进度!J793="","",收藏进度!J793)</f>
        <v/>
      </c>
      <c r="K793" s="53">
        <f>IF(收藏进度!K793="","",收藏进度!K793)</f>
        <v>3</v>
      </c>
      <c r="L793" s="53">
        <f>IF(收藏进度!L793="","",收藏进度!L793)</f>
        <v>0</v>
      </c>
      <c r="M793" s="53">
        <f>IF(收藏进度!M793="","",收藏进度!M793)</f>
        <v>0</v>
      </c>
      <c r="N793" s="54" t="str">
        <f>IF(收藏进度!N793="","",收藏进度!N793)</f>
        <v>对一个
未受伤的角色造成5点伤害。</v>
      </c>
    </row>
    <row r="794" spans="1:14" x14ac:dyDescent="0.15">
      <c r="A794" s="52" t="str">
        <f>IF(收藏进度!A794="","",收藏进度!A794)</f>
        <v>南海畸变船长</v>
      </c>
      <c r="B794" s="52">
        <f>IF(收藏进度!B794="","",收藏进度!B794)</f>
        <v>2</v>
      </c>
      <c r="C794" s="52" t="str">
        <f t="shared" si="12"/>
        <v/>
      </c>
      <c r="D794" s="52" t="str">
        <f>IF(AND(COUNTIF(德鲁伊卡组!A:C,"# 2x ("&amp;K794&amp;") "&amp;A794)+COUNTIF(猎人卡组!A:C,"# 2x ("&amp;K794&amp;") "&amp;A794)+COUNTIF(法师卡组!A:C,"# 2x ("&amp;K794&amp;") "&amp;A794)+COUNTIF(圣骑士卡组!A:C,"# 2x ("&amp;K794&amp;") "&amp;A794)+COUNTIF(牧师卡组!A:C,"# 2x ("&amp;K794&amp;") "&amp;A794)+COUNTIF(潜行者卡组!A:C,"# 2x ("&amp;K794&amp;") "&amp;A794)+COUNTIF(萨满祭司卡组!A:C,"# 2x ("&amp;K794&amp;") "&amp;A794)+COUNTIF(术士卡组!A:C,"# 2x ("&amp;K794&amp;") "&amp;A794)+COUNTIF(战士卡组!A:C,"# 2x ("&amp;K794&amp;") "&amp;A794)=0,COUNTIF(单卡排行!A:J,A794)=0),IF(AND(COUNTIF(德鲁伊卡组!A:C,"# 1x ("&amp;K794&amp;") "&amp;A794)+COUNTIF(猎人卡组!A:C,"# 1x ("&amp;K794&amp;") "&amp;A794)+COUNTIF(法师卡组!A:C,"# 1x ("&amp;K794&amp;") "&amp;A794)+COUNTIF(圣骑士卡组!A:C,"# 1x ("&amp;K794&amp;") "&amp;A794)+COUNTIF(牧师卡组!A:C,"# 1x ("&amp;K794&amp;") "&amp;A794)+COUNTIF(潜行者卡组!A:C,"# 1x ("&amp;K794&amp;") "&amp;A794)+COUNTIF(萨满祭司卡组!A:C,"# 1x ("&amp;K794&amp;") "&amp;A794)+COUNTIF(术士卡组!A:C,"# 1x ("&amp;K794&amp;") "&amp;A794)+COUNTIF(战士卡组!A:C,"# 1x ("&amp;K794&amp;") "&amp;A794)=0,COUNTIF(单卡排行!A:J,A794&amp;"★")=0),"",1),2)</f>
        <v/>
      </c>
      <c r="E794" s="53" t="str">
        <f>IF(收藏进度!E794="","",收藏进度!E794)</f>
        <v>上古之神</v>
      </c>
      <c r="F794" s="53" t="str">
        <f>IF(收藏进度!F794="","",收藏进度!F794)</f>
        <v/>
      </c>
      <c r="G794" s="53" t="str">
        <f>IF(收藏进度!G794="","",收藏进度!G794)</f>
        <v>潜行者</v>
      </c>
      <c r="H794" s="53" t="str">
        <f>IF(收藏进度!H794="","",收藏进度!H794)</f>
        <v>普通</v>
      </c>
      <c r="I794" s="53" t="str">
        <f>IF(收藏进度!I794="","",收藏进度!I794)</f>
        <v>随从</v>
      </c>
      <c r="J794" s="53" t="str">
        <f>IF(收藏进度!J794="","",收藏进度!J794)</f>
        <v>海盗</v>
      </c>
      <c r="K794" s="53">
        <f>IF(收藏进度!K794="","",收藏进度!K794)</f>
        <v>4</v>
      </c>
      <c r="L794" s="53">
        <f>IF(收藏进度!L794="","",收藏进度!L794)</f>
        <v>4</v>
      </c>
      <c r="M794" s="53">
        <f>IF(收藏进度!M794="","",收藏进度!M794)</f>
        <v>4</v>
      </c>
      <c r="N794" s="54" t="str">
        <f>IF(收藏进度!N794="","",收藏进度!N794)</f>
        <v>亡语：使你的武器获得+2攻击力。</v>
      </c>
    </row>
    <row r="795" spans="1:14" x14ac:dyDescent="0.15">
      <c r="A795" s="52" t="str">
        <f>IF(收藏进度!A795="","",收藏进度!A795)</f>
        <v>毒心者夏克里尔</v>
      </c>
      <c r="B795" s="52">
        <f>IF(收藏进度!B795="","",收藏进度!B795)</f>
        <v>0</v>
      </c>
      <c r="C795" s="52" t="str">
        <f t="shared" si="12"/>
        <v/>
      </c>
      <c r="D795" s="52" t="str">
        <f>IF(AND(COUNTIF(德鲁伊卡组!A:C,"# 2x ("&amp;K795&amp;") "&amp;A795)+COUNTIF(猎人卡组!A:C,"# 2x ("&amp;K795&amp;") "&amp;A795)+COUNTIF(法师卡组!A:C,"# 2x ("&amp;K795&amp;") "&amp;A795)+COUNTIF(圣骑士卡组!A:C,"# 2x ("&amp;K795&amp;") "&amp;A795)+COUNTIF(牧师卡组!A:C,"# 2x ("&amp;K795&amp;") "&amp;A795)+COUNTIF(潜行者卡组!A:C,"# 2x ("&amp;K795&amp;") "&amp;A795)+COUNTIF(萨满祭司卡组!A:C,"# 2x ("&amp;K795&amp;") "&amp;A795)+COUNTIF(术士卡组!A:C,"# 2x ("&amp;K795&amp;") "&amp;A795)+COUNTIF(战士卡组!A:C,"# 2x ("&amp;K795&amp;") "&amp;A795)=0,COUNTIF(单卡排行!A:J,A795)=0),IF(AND(COUNTIF(德鲁伊卡组!A:C,"# 1x ("&amp;K795&amp;") "&amp;A795)+COUNTIF(猎人卡组!A:C,"# 1x ("&amp;K795&amp;") "&amp;A795)+COUNTIF(法师卡组!A:C,"# 1x ("&amp;K795&amp;") "&amp;A795)+COUNTIF(圣骑士卡组!A:C,"# 1x ("&amp;K795&amp;") "&amp;A795)+COUNTIF(牧师卡组!A:C,"# 1x ("&amp;K795&amp;") "&amp;A795)+COUNTIF(潜行者卡组!A:C,"# 1x ("&amp;K795&amp;") "&amp;A795)+COUNTIF(萨满祭司卡组!A:C,"# 1x ("&amp;K795&amp;") "&amp;A795)+COUNTIF(术士卡组!A:C,"# 1x ("&amp;K795&amp;") "&amp;A795)+COUNTIF(战士卡组!A:C,"# 1x ("&amp;K795&amp;") "&amp;A795)=0,COUNTIF(单卡排行!A:J,A795&amp;"★")=0),"",1),2)</f>
        <v/>
      </c>
      <c r="E795" s="53" t="str">
        <f>IF(收藏进度!E795="","",收藏进度!E795)</f>
        <v>上古之神</v>
      </c>
      <c r="F795" s="53" t="str">
        <f>IF(收藏进度!F795="","",收藏进度!F795)</f>
        <v/>
      </c>
      <c r="G795" s="53" t="str">
        <f>IF(收藏进度!G795="","",收藏进度!G795)</f>
        <v>潜行者</v>
      </c>
      <c r="H795" s="53" t="str">
        <f>IF(收藏进度!H795="","",收藏进度!H795)</f>
        <v>传说</v>
      </c>
      <c r="I795" s="53" t="str">
        <f>IF(收藏进度!I795="","",收藏进度!I795)</f>
        <v>随从</v>
      </c>
      <c r="J795" s="53" t="str">
        <f>IF(收藏进度!J795="","",收藏进度!J795)</f>
        <v/>
      </c>
      <c r="K795" s="53">
        <f>IF(收藏进度!K795="","",收藏进度!K795)</f>
        <v>4</v>
      </c>
      <c r="L795" s="53">
        <f>IF(收藏进度!L795="","",收藏进度!L795)</f>
        <v>3</v>
      </c>
      <c r="M795" s="53">
        <f>IF(收藏进度!M795="","",收藏进度!M795)</f>
        <v>2</v>
      </c>
      <c r="N795" s="54" t="str">
        <f>IF(收藏进度!N795="","",收藏进度!N795)</f>
        <v>战吼，亡语：随机将一张毒素牌置入你的手牌。</v>
      </c>
    </row>
    <row r="796" spans="1:14" x14ac:dyDescent="0.15">
      <c r="A796" s="52" t="str">
        <f>IF(收藏进度!A796="","",收藏进度!A796)</f>
        <v>暗影施法者</v>
      </c>
      <c r="B796" s="52">
        <f>IF(收藏进度!B796="","",收藏进度!B796)</f>
        <v>2</v>
      </c>
      <c r="C796" s="52" t="str">
        <f t="shared" si="12"/>
        <v/>
      </c>
      <c r="D796" s="52" t="str">
        <f>IF(AND(COUNTIF(德鲁伊卡组!A:C,"# 2x ("&amp;K796&amp;") "&amp;A796)+COUNTIF(猎人卡组!A:C,"# 2x ("&amp;K796&amp;") "&amp;A796)+COUNTIF(法师卡组!A:C,"# 2x ("&amp;K796&amp;") "&amp;A796)+COUNTIF(圣骑士卡组!A:C,"# 2x ("&amp;K796&amp;") "&amp;A796)+COUNTIF(牧师卡组!A:C,"# 2x ("&amp;K796&amp;") "&amp;A796)+COUNTIF(潜行者卡组!A:C,"# 2x ("&amp;K796&amp;") "&amp;A796)+COUNTIF(萨满祭司卡组!A:C,"# 2x ("&amp;K796&amp;") "&amp;A796)+COUNTIF(术士卡组!A:C,"# 2x ("&amp;K796&amp;") "&amp;A796)+COUNTIF(战士卡组!A:C,"# 2x ("&amp;K796&amp;") "&amp;A796)=0,COUNTIF(单卡排行!A:J,A796)=0),IF(AND(COUNTIF(德鲁伊卡组!A:C,"# 1x ("&amp;K796&amp;") "&amp;A796)+COUNTIF(猎人卡组!A:C,"# 1x ("&amp;K796&amp;") "&amp;A796)+COUNTIF(法师卡组!A:C,"# 1x ("&amp;K796&amp;") "&amp;A796)+COUNTIF(圣骑士卡组!A:C,"# 1x ("&amp;K796&amp;") "&amp;A796)+COUNTIF(牧师卡组!A:C,"# 1x ("&amp;K796&amp;") "&amp;A796)+COUNTIF(潜行者卡组!A:C,"# 1x ("&amp;K796&amp;") "&amp;A796)+COUNTIF(萨满祭司卡组!A:C,"# 1x ("&amp;K796&amp;") "&amp;A796)+COUNTIF(术士卡组!A:C,"# 1x ("&amp;K796&amp;") "&amp;A796)+COUNTIF(战士卡组!A:C,"# 1x ("&amp;K796&amp;") "&amp;A796)=0,COUNTIF(单卡排行!A:J,A796&amp;"★")=0),"",1),2)</f>
        <v/>
      </c>
      <c r="E796" s="53" t="str">
        <f>IF(收藏进度!E796="","",收藏进度!E796)</f>
        <v>上古之神</v>
      </c>
      <c r="F796" s="53" t="str">
        <f>IF(收藏进度!F796="","",收藏进度!F796)</f>
        <v/>
      </c>
      <c r="G796" s="53" t="str">
        <f>IF(收藏进度!G796="","",收藏进度!G796)</f>
        <v>潜行者</v>
      </c>
      <c r="H796" s="53" t="str">
        <f>IF(收藏进度!H796="","",收藏进度!H796)</f>
        <v>史诗</v>
      </c>
      <c r="I796" s="53" t="str">
        <f>IF(收藏进度!I796="","",收藏进度!I796)</f>
        <v>随从</v>
      </c>
      <c r="J796" s="53" t="str">
        <f>IF(收藏进度!J796="","",收藏进度!J796)</f>
        <v/>
      </c>
      <c r="K796" s="53">
        <f>IF(收藏进度!K796="","",收藏进度!K796)</f>
        <v>5</v>
      </c>
      <c r="L796" s="53">
        <f>IF(收藏进度!L796="","",收藏进度!L796)</f>
        <v>4</v>
      </c>
      <c r="M796" s="53">
        <f>IF(收藏进度!M796="","",收藏进度!M796)</f>
        <v>4</v>
      </c>
      <c r="N796" s="54" t="str">
        <f>IF(收藏进度!N796="","",收藏进度!N796)</f>
        <v>战吼：复制一个友方随从，并将其置入你的手牌。该随从为1/1，且法力值消耗为（1）点。</v>
      </c>
    </row>
    <row r="797" spans="1:14" x14ac:dyDescent="0.15">
      <c r="A797" s="52" t="str">
        <f>IF(收藏进度!A797="","",收藏进度!A797)</f>
        <v>菊花茶</v>
      </c>
      <c r="B797" s="52">
        <f>IF(收藏进度!B797="","",收藏进度!B797)</f>
        <v>2</v>
      </c>
      <c r="C797" s="52" t="str">
        <f t="shared" si="12"/>
        <v/>
      </c>
      <c r="D797" s="52" t="str">
        <f>IF(AND(COUNTIF(德鲁伊卡组!A:C,"# 2x ("&amp;K797&amp;") "&amp;A797)+COUNTIF(猎人卡组!A:C,"# 2x ("&amp;K797&amp;") "&amp;A797)+COUNTIF(法师卡组!A:C,"# 2x ("&amp;K797&amp;") "&amp;A797)+COUNTIF(圣骑士卡组!A:C,"# 2x ("&amp;K797&amp;") "&amp;A797)+COUNTIF(牧师卡组!A:C,"# 2x ("&amp;K797&amp;") "&amp;A797)+COUNTIF(潜行者卡组!A:C,"# 2x ("&amp;K797&amp;") "&amp;A797)+COUNTIF(萨满祭司卡组!A:C,"# 2x ("&amp;K797&amp;") "&amp;A797)+COUNTIF(术士卡组!A:C,"# 2x ("&amp;K797&amp;") "&amp;A797)+COUNTIF(战士卡组!A:C,"# 2x ("&amp;K797&amp;") "&amp;A797)=0,COUNTIF(单卡排行!A:J,A797)=0),IF(AND(COUNTIF(德鲁伊卡组!A:C,"# 1x ("&amp;K797&amp;") "&amp;A797)+COUNTIF(猎人卡组!A:C,"# 1x ("&amp;K797&amp;") "&amp;A797)+COUNTIF(法师卡组!A:C,"# 1x ("&amp;K797&amp;") "&amp;A797)+COUNTIF(圣骑士卡组!A:C,"# 1x ("&amp;K797&amp;") "&amp;A797)+COUNTIF(牧师卡组!A:C,"# 1x ("&amp;K797&amp;") "&amp;A797)+COUNTIF(潜行者卡组!A:C,"# 1x ("&amp;K797&amp;") "&amp;A797)+COUNTIF(萨满祭司卡组!A:C,"# 1x ("&amp;K797&amp;") "&amp;A797)+COUNTIF(术士卡组!A:C,"# 1x ("&amp;K797&amp;") "&amp;A797)+COUNTIF(战士卡组!A:C,"# 1x ("&amp;K797&amp;") "&amp;A797)=0,COUNTIF(单卡排行!A:J,A797&amp;"★")=0),"",1),2)</f>
        <v/>
      </c>
      <c r="E797" s="53" t="str">
        <f>IF(收藏进度!E797="","",收藏进度!E797)</f>
        <v>上古之神</v>
      </c>
      <c r="F797" s="53" t="str">
        <f>IF(收藏进度!F797="","",收藏进度!F797)</f>
        <v/>
      </c>
      <c r="G797" s="53" t="str">
        <f>IF(收藏进度!G797="","",收藏进度!G797)</f>
        <v>潜行者</v>
      </c>
      <c r="H797" s="53" t="str">
        <f>IF(收藏进度!H797="","",收藏进度!H797)</f>
        <v>稀有</v>
      </c>
      <c r="I797" s="53" t="str">
        <f>IF(收藏进度!I797="","",收藏进度!I797)</f>
        <v>法术</v>
      </c>
      <c r="J797" s="53" t="str">
        <f>IF(收藏进度!J797="","",收藏进度!J797)</f>
        <v/>
      </c>
      <c r="K797" s="53">
        <f>IF(收藏进度!K797="","",收藏进度!K797)</f>
        <v>6</v>
      </c>
      <c r="L797" s="53">
        <f>IF(收藏进度!L797="","",收藏进度!L797)</f>
        <v>0</v>
      </c>
      <c r="M797" s="53">
        <f>IF(收藏进度!M797="","",收藏进度!M797)</f>
        <v>0</v>
      </c>
      <c r="N797" s="54" t="str">
        <f>IF(收藏进度!N797="","",收藏进度!N797)</f>
        <v>抽一张牌。将两张该牌的复制置入你的手牌。</v>
      </c>
    </row>
    <row r="798" spans="1:14" x14ac:dyDescent="0.15">
      <c r="A798" s="52" t="str">
        <f>IF(收藏进度!A798="","",收藏进度!A798)</f>
        <v>克苏恩之刃</v>
      </c>
      <c r="B798" s="52">
        <f>IF(收藏进度!B798="","",收藏进度!B798)</f>
        <v>0</v>
      </c>
      <c r="C798" s="52" t="str">
        <f t="shared" si="12"/>
        <v/>
      </c>
      <c r="D798" s="52" t="str">
        <f>IF(AND(COUNTIF(德鲁伊卡组!A:C,"# 2x ("&amp;K798&amp;") "&amp;A798)+COUNTIF(猎人卡组!A:C,"# 2x ("&amp;K798&amp;") "&amp;A798)+COUNTIF(法师卡组!A:C,"# 2x ("&amp;K798&amp;") "&amp;A798)+COUNTIF(圣骑士卡组!A:C,"# 2x ("&amp;K798&amp;") "&amp;A798)+COUNTIF(牧师卡组!A:C,"# 2x ("&amp;K798&amp;") "&amp;A798)+COUNTIF(潜行者卡组!A:C,"# 2x ("&amp;K798&amp;") "&amp;A798)+COUNTIF(萨满祭司卡组!A:C,"# 2x ("&amp;K798&amp;") "&amp;A798)+COUNTIF(术士卡组!A:C,"# 2x ("&amp;K798&amp;") "&amp;A798)+COUNTIF(战士卡组!A:C,"# 2x ("&amp;K798&amp;") "&amp;A798)=0,COUNTIF(单卡排行!A:J,A798)=0),IF(AND(COUNTIF(德鲁伊卡组!A:C,"# 1x ("&amp;K798&amp;") "&amp;A798)+COUNTIF(猎人卡组!A:C,"# 1x ("&amp;K798&amp;") "&amp;A798)+COUNTIF(法师卡组!A:C,"# 1x ("&amp;K798&amp;") "&amp;A798)+COUNTIF(圣骑士卡组!A:C,"# 1x ("&amp;K798&amp;") "&amp;A798)+COUNTIF(牧师卡组!A:C,"# 1x ("&amp;K798&amp;") "&amp;A798)+COUNTIF(潜行者卡组!A:C,"# 1x ("&amp;K798&amp;") "&amp;A798)+COUNTIF(萨满祭司卡组!A:C,"# 1x ("&amp;K798&amp;") "&amp;A798)+COUNTIF(术士卡组!A:C,"# 1x ("&amp;K798&amp;") "&amp;A798)+COUNTIF(战士卡组!A:C,"# 1x ("&amp;K798&amp;") "&amp;A798)=0,COUNTIF(单卡排行!A:J,A798&amp;"★")=0),"",1),2)</f>
        <v/>
      </c>
      <c r="E798" s="53" t="str">
        <f>IF(收藏进度!E798="","",收藏进度!E798)</f>
        <v>上古之神</v>
      </c>
      <c r="F798" s="53" t="str">
        <f>IF(收藏进度!F798="","",收藏进度!F798)</f>
        <v/>
      </c>
      <c r="G798" s="53" t="str">
        <f>IF(收藏进度!G798="","",收藏进度!G798)</f>
        <v>潜行者</v>
      </c>
      <c r="H798" s="53" t="str">
        <f>IF(收藏进度!H798="","",收藏进度!H798)</f>
        <v>史诗</v>
      </c>
      <c r="I798" s="53" t="str">
        <f>IF(收藏进度!I798="","",收藏进度!I798)</f>
        <v>随从</v>
      </c>
      <c r="J798" s="53" t="str">
        <f>IF(收藏进度!J798="","",收藏进度!J798)</f>
        <v/>
      </c>
      <c r="K798" s="53">
        <f>IF(收藏进度!K798="","",收藏进度!K798)</f>
        <v>9</v>
      </c>
      <c r="L798" s="53">
        <f>IF(收藏进度!L798="","",收藏进度!L798)</f>
        <v>4</v>
      </c>
      <c r="M798" s="53">
        <f>IF(收藏进度!M798="","",收藏进度!M798)</f>
        <v>4</v>
      </c>
      <c r="N798" s="54" t="str">
        <f>IF(收藏进度!N798="","",收藏进度!N798)</f>
        <v>战吼：消灭一个随从。你的克苏恩会获得其攻击力和生命值（无论它在哪里）。</v>
      </c>
    </row>
    <row r="799" spans="1:14" x14ac:dyDescent="0.15">
      <c r="A799" s="52" t="str">
        <f>IF(收藏进度!A799="","",收藏进度!A799)</f>
        <v>原始融合</v>
      </c>
      <c r="B799" s="52">
        <f>IF(收藏进度!B799="","",收藏进度!B799)</f>
        <v>2</v>
      </c>
      <c r="C799" s="52" t="str">
        <f t="shared" si="12"/>
        <v/>
      </c>
      <c r="D799" s="52" t="str">
        <f>IF(AND(COUNTIF(德鲁伊卡组!A:C,"# 2x ("&amp;K799&amp;") "&amp;A799)+COUNTIF(猎人卡组!A:C,"# 2x ("&amp;K799&amp;") "&amp;A799)+COUNTIF(法师卡组!A:C,"# 2x ("&amp;K799&amp;") "&amp;A799)+COUNTIF(圣骑士卡组!A:C,"# 2x ("&amp;K799&amp;") "&amp;A799)+COUNTIF(牧师卡组!A:C,"# 2x ("&amp;K799&amp;") "&amp;A799)+COUNTIF(潜行者卡组!A:C,"# 2x ("&amp;K799&amp;") "&amp;A799)+COUNTIF(萨满祭司卡组!A:C,"# 2x ("&amp;K799&amp;") "&amp;A799)+COUNTIF(术士卡组!A:C,"# 2x ("&amp;K799&amp;") "&amp;A799)+COUNTIF(战士卡组!A:C,"# 2x ("&amp;K799&amp;") "&amp;A799)=0,COUNTIF(单卡排行!A:J,A799)=0),IF(AND(COUNTIF(德鲁伊卡组!A:C,"# 1x ("&amp;K799&amp;") "&amp;A799)+COUNTIF(猎人卡组!A:C,"# 1x ("&amp;K799&amp;") "&amp;A799)+COUNTIF(法师卡组!A:C,"# 1x ("&amp;K799&amp;") "&amp;A799)+COUNTIF(圣骑士卡组!A:C,"# 1x ("&amp;K799&amp;") "&amp;A799)+COUNTIF(牧师卡组!A:C,"# 1x ("&amp;K799&amp;") "&amp;A799)+COUNTIF(潜行者卡组!A:C,"# 1x ("&amp;K799&amp;") "&amp;A799)+COUNTIF(萨满祭司卡组!A:C,"# 1x ("&amp;K799&amp;") "&amp;A799)+COUNTIF(术士卡组!A:C,"# 1x ("&amp;K799&amp;") "&amp;A799)+COUNTIF(战士卡组!A:C,"# 1x ("&amp;K799&amp;") "&amp;A799)=0,COUNTIF(单卡排行!A:J,A799&amp;"★")=0),"",1),2)</f>
        <v/>
      </c>
      <c r="E799" s="53" t="str">
        <f>IF(收藏进度!E799="","",收藏进度!E799)</f>
        <v>上古之神</v>
      </c>
      <c r="F799" s="53" t="str">
        <f>IF(收藏进度!F799="","",收藏进度!F799)</f>
        <v/>
      </c>
      <c r="G799" s="53" t="str">
        <f>IF(收藏进度!G799="","",收藏进度!G799)</f>
        <v>萨满祭司</v>
      </c>
      <c r="H799" s="53" t="str">
        <f>IF(收藏进度!H799="","",收藏进度!H799)</f>
        <v>普通</v>
      </c>
      <c r="I799" s="53" t="str">
        <f>IF(收藏进度!I799="","",收藏进度!I799)</f>
        <v>法术</v>
      </c>
      <c r="J799" s="53" t="str">
        <f>IF(收藏进度!J799="","",收藏进度!J799)</f>
        <v/>
      </c>
      <c r="K799" s="53">
        <f>IF(收藏进度!K799="","",收藏进度!K799)</f>
        <v>1</v>
      </c>
      <c r="L799" s="53">
        <f>IF(收藏进度!L799="","",收藏进度!L799)</f>
        <v>0</v>
      </c>
      <c r="M799" s="53">
        <f>IF(收藏进度!M799="","",收藏进度!M799)</f>
        <v>0</v>
      </c>
      <c r="N799" s="54" t="str">
        <f>IF(收藏进度!N799="","",收藏进度!N799)</f>
        <v>你每有一个图腾，就使一个随从获得+1/+1。</v>
      </c>
    </row>
    <row r="800" spans="1:14" x14ac:dyDescent="0.15">
      <c r="A800" s="52" t="str">
        <f>IF(收藏进度!A800="","",收藏进度!A800)</f>
        <v>异变</v>
      </c>
      <c r="B800" s="52">
        <f>IF(收藏进度!B800="","",收藏进度!B800)</f>
        <v>2</v>
      </c>
      <c r="C800" s="52" t="str">
        <f t="shared" si="12"/>
        <v/>
      </c>
      <c r="D800" s="52" t="str">
        <f>IF(AND(COUNTIF(德鲁伊卡组!A:C,"# 2x ("&amp;K800&amp;") "&amp;A800)+COUNTIF(猎人卡组!A:C,"# 2x ("&amp;K800&amp;") "&amp;A800)+COUNTIF(法师卡组!A:C,"# 2x ("&amp;K800&amp;") "&amp;A800)+COUNTIF(圣骑士卡组!A:C,"# 2x ("&amp;K800&amp;") "&amp;A800)+COUNTIF(牧师卡组!A:C,"# 2x ("&amp;K800&amp;") "&amp;A800)+COUNTIF(潜行者卡组!A:C,"# 2x ("&amp;K800&amp;") "&amp;A800)+COUNTIF(萨满祭司卡组!A:C,"# 2x ("&amp;K800&amp;") "&amp;A800)+COUNTIF(术士卡组!A:C,"# 2x ("&amp;K800&amp;") "&amp;A800)+COUNTIF(战士卡组!A:C,"# 2x ("&amp;K800&amp;") "&amp;A800)=0,COUNTIF(单卡排行!A:J,A800)=0),IF(AND(COUNTIF(德鲁伊卡组!A:C,"# 1x ("&amp;K800&amp;") "&amp;A800)+COUNTIF(猎人卡组!A:C,"# 1x ("&amp;K800&amp;") "&amp;A800)+COUNTIF(法师卡组!A:C,"# 1x ("&amp;K800&amp;") "&amp;A800)+COUNTIF(圣骑士卡组!A:C,"# 1x ("&amp;K800&amp;") "&amp;A800)+COUNTIF(牧师卡组!A:C,"# 1x ("&amp;K800&amp;") "&amp;A800)+COUNTIF(潜行者卡组!A:C,"# 1x ("&amp;K800&amp;") "&amp;A800)+COUNTIF(萨满祭司卡组!A:C,"# 1x ("&amp;K800&amp;") "&amp;A800)+COUNTIF(术士卡组!A:C,"# 1x ("&amp;K800&amp;") "&amp;A800)+COUNTIF(战士卡组!A:C,"# 1x ("&amp;K800&amp;") "&amp;A800)=0,COUNTIF(单卡排行!A:J,A800&amp;"★")=0),"",1),2)</f>
        <v/>
      </c>
      <c r="E800" s="53" t="str">
        <f>IF(收藏进度!E800="","",收藏进度!E800)</f>
        <v>上古之神</v>
      </c>
      <c r="F800" s="53" t="str">
        <f>IF(收藏进度!F800="","",收藏进度!F800)</f>
        <v/>
      </c>
      <c r="G800" s="53" t="str">
        <f>IF(收藏进度!G800="","",收藏进度!G800)</f>
        <v>萨满祭司</v>
      </c>
      <c r="H800" s="53" t="str">
        <f>IF(收藏进度!H800="","",收藏进度!H800)</f>
        <v>稀有</v>
      </c>
      <c r="I800" s="53" t="str">
        <f>IF(收藏进度!I800="","",收藏进度!I800)</f>
        <v>法术</v>
      </c>
      <c r="J800" s="53" t="str">
        <f>IF(收藏进度!J800="","",收藏进度!J800)</f>
        <v/>
      </c>
      <c r="K800" s="53">
        <f>IF(收藏进度!K800="","",收藏进度!K800)</f>
        <v>1</v>
      </c>
      <c r="L800" s="53">
        <f>IF(收藏进度!L800="","",收藏进度!L800)</f>
        <v>0</v>
      </c>
      <c r="M800" s="53">
        <f>IF(收藏进度!M800="","",收藏进度!M800)</f>
        <v>0</v>
      </c>
      <c r="N800" s="54" t="str">
        <f>IF(收藏进度!N800="","",收藏进度!N800)</f>
        <v>将你所有的随从随机变形成为法力值消耗增加（1）点的其他随从。</v>
      </c>
    </row>
    <row r="801" spans="1:14" x14ac:dyDescent="0.15">
      <c r="A801" s="52" t="str">
        <f>IF(收藏进度!A801="","",收藏进度!A801)</f>
        <v>雷暴术</v>
      </c>
      <c r="B801" s="52">
        <f>IF(收藏进度!B801="","",收藏进度!B801)</f>
        <v>2</v>
      </c>
      <c r="C801" s="52" t="str">
        <f t="shared" si="12"/>
        <v/>
      </c>
      <c r="D801" s="52" t="str">
        <f>IF(AND(COUNTIF(德鲁伊卡组!A:C,"# 2x ("&amp;K801&amp;") "&amp;A801)+COUNTIF(猎人卡组!A:C,"# 2x ("&amp;K801&amp;") "&amp;A801)+COUNTIF(法师卡组!A:C,"# 2x ("&amp;K801&amp;") "&amp;A801)+COUNTIF(圣骑士卡组!A:C,"# 2x ("&amp;K801&amp;") "&amp;A801)+COUNTIF(牧师卡组!A:C,"# 2x ("&amp;K801&amp;") "&amp;A801)+COUNTIF(潜行者卡组!A:C,"# 2x ("&amp;K801&amp;") "&amp;A801)+COUNTIF(萨满祭司卡组!A:C,"# 2x ("&amp;K801&amp;") "&amp;A801)+COUNTIF(术士卡组!A:C,"# 2x ("&amp;K801&amp;") "&amp;A801)+COUNTIF(战士卡组!A:C,"# 2x ("&amp;K801&amp;") "&amp;A801)=0,COUNTIF(单卡排行!A:J,A801)=0),IF(AND(COUNTIF(德鲁伊卡组!A:C,"# 1x ("&amp;K801&amp;") "&amp;A801)+COUNTIF(猎人卡组!A:C,"# 1x ("&amp;K801&amp;") "&amp;A801)+COUNTIF(法师卡组!A:C,"# 1x ("&amp;K801&amp;") "&amp;A801)+COUNTIF(圣骑士卡组!A:C,"# 1x ("&amp;K801&amp;") "&amp;A801)+COUNTIF(牧师卡组!A:C,"# 1x ("&amp;K801&amp;") "&amp;A801)+COUNTIF(潜行者卡组!A:C,"# 1x ("&amp;K801&amp;") "&amp;A801)+COUNTIF(萨满祭司卡组!A:C,"# 1x ("&amp;K801&amp;") "&amp;A801)+COUNTIF(术士卡组!A:C,"# 1x ("&amp;K801&amp;") "&amp;A801)+COUNTIF(战士卡组!A:C,"# 1x ("&amp;K801&amp;") "&amp;A801)=0,COUNTIF(单卡排行!A:J,A801&amp;"★")=0),"",1),2)</f>
        <v/>
      </c>
      <c r="E801" s="53" t="str">
        <f>IF(收藏进度!E801="","",收藏进度!E801)</f>
        <v>上古之神</v>
      </c>
      <c r="F801" s="53" t="str">
        <f>IF(收藏进度!F801="","",收藏进度!F801)</f>
        <v/>
      </c>
      <c r="G801" s="53" t="str">
        <f>IF(收藏进度!G801="","",收藏进度!G801)</f>
        <v>萨满祭司</v>
      </c>
      <c r="H801" s="53" t="str">
        <f>IF(收藏进度!H801="","",收藏进度!H801)</f>
        <v>普通</v>
      </c>
      <c r="I801" s="53" t="str">
        <f>IF(收藏进度!I801="","",收藏进度!I801)</f>
        <v>法术</v>
      </c>
      <c r="J801" s="53" t="str">
        <f>IF(收藏进度!J801="","",收藏进度!J801)</f>
        <v/>
      </c>
      <c r="K801" s="53">
        <f>IF(收藏进度!K801="","",收藏进度!K801)</f>
        <v>2</v>
      </c>
      <c r="L801" s="53">
        <f>IF(收藏进度!L801="","",收藏进度!L801)</f>
        <v>0</v>
      </c>
      <c r="M801" s="53">
        <f>IF(收藏进度!M801="","",收藏进度!M801)</f>
        <v>0</v>
      </c>
      <c r="N801" s="54" t="str">
        <f>IF(收藏进度!N801="","",收藏进度!N801)</f>
        <v>对一个随从造成4点伤害，过载：（1）</v>
      </c>
    </row>
    <row r="802" spans="1:14" x14ac:dyDescent="0.15">
      <c r="A802" s="52" t="str">
        <f>IF(收藏进度!A802="","",收藏进度!A802)</f>
        <v>永恒哨卫</v>
      </c>
      <c r="B802" s="52">
        <f>IF(收藏进度!B802="","",收藏进度!B802)</f>
        <v>2</v>
      </c>
      <c r="C802" s="52" t="str">
        <f t="shared" si="12"/>
        <v/>
      </c>
      <c r="D802" s="52" t="str">
        <f>IF(AND(COUNTIF(德鲁伊卡组!A:C,"# 2x ("&amp;K802&amp;") "&amp;A802)+COUNTIF(猎人卡组!A:C,"# 2x ("&amp;K802&amp;") "&amp;A802)+COUNTIF(法师卡组!A:C,"# 2x ("&amp;K802&amp;") "&amp;A802)+COUNTIF(圣骑士卡组!A:C,"# 2x ("&amp;K802&amp;") "&amp;A802)+COUNTIF(牧师卡组!A:C,"# 2x ("&amp;K802&amp;") "&amp;A802)+COUNTIF(潜行者卡组!A:C,"# 2x ("&amp;K802&amp;") "&amp;A802)+COUNTIF(萨满祭司卡组!A:C,"# 2x ("&amp;K802&amp;") "&amp;A802)+COUNTIF(术士卡组!A:C,"# 2x ("&amp;K802&amp;") "&amp;A802)+COUNTIF(战士卡组!A:C,"# 2x ("&amp;K802&amp;") "&amp;A802)=0,COUNTIF(单卡排行!A:J,A802)=0),IF(AND(COUNTIF(德鲁伊卡组!A:C,"# 1x ("&amp;K802&amp;") "&amp;A802)+COUNTIF(猎人卡组!A:C,"# 1x ("&amp;K802&amp;") "&amp;A802)+COUNTIF(法师卡组!A:C,"# 1x ("&amp;K802&amp;") "&amp;A802)+COUNTIF(圣骑士卡组!A:C,"# 1x ("&amp;K802&amp;") "&amp;A802)+COUNTIF(牧师卡组!A:C,"# 1x ("&amp;K802&amp;") "&amp;A802)+COUNTIF(潜行者卡组!A:C,"# 1x ("&amp;K802&amp;") "&amp;A802)+COUNTIF(萨满祭司卡组!A:C,"# 1x ("&amp;K802&amp;") "&amp;A802)+COUNTIF(术士卡组!A:C,"# 1x ("&amp;K802&amp;") "&amp;A802)+COUNTIF(战士卡组!A:C,"# 1x ("&amp;K802&amp;") "&amp;A802)=0,COUNTIF(单卡排行!A:J,A802&amp;"★")=0),"",1),2)</f>
        <v/>
      </c>
      <c r="E802" s="53" t="str">
        <f>IF(收藏进度!E802="","",收藏进度!E802)</f>
        <v>上古之神</v>
      </c>
      <c r="F802" s="53" t="str">
        <f>IF(收藏进度!F802="","",收藏进度!F802)</f>
        <v/>
      </c>
      <c r="G802" s="53" t="str">
        <f>IF(收藏进度!G802="","",收藏进度!G802)</f>
        <v>萨满祭司</v>
      </c>
      <c r="H802" s="53" t="str">
        <f>IF(收藏进度!H802="","",收藏进度!H802)</f>
        <v>史诗</v>
      </c>
      <c r="I802" s="53" t="str">
        <f>IF(收藏进度!I802="","",收藏进度!I802)</f>
        <v>随从</v>
      </c>
      <c r="J802" s="53" t="str">
        <f>IF(收藏进度!J802="","",收藏进度!J802)</f>
        <v/>
      </c>
      <c r="K802" s="53">
        <f>IF(收藏进度!K802="","",收藏进度!K802)</f>
        <v>2</v>
      </c>
      <c r="L802" s="53">
        <f>IF(收藏进度!L802="","",收藏进度!L802)</f>
        <v>3</v>
      </c>
      <c r="M802" s="53">
        <f>IF(收藏进度!M802="","",收藏进度!M802)</f>
        <v>2</v>
      </c>
      <c r="N802" s="54" t="str">
        <f>IF(收藏进度!N802="","",收藏进度!N802)</f>
        <v>战吼：将你所有过载的法力水晶解锁。</v>
      </c>
    </row>
    <row r="803" spans="1:14" x14ac:dyDescent="0.15">
      <c r="A803" s="52" t="str">
        <f>IF(收藏进度!A803="","",收藏进度!A803)</f>
        <v>投火无面者</v>
      </c>
      <c r="B803" s="52">
        <f>IF(收藏进度!B803="","",收藏进度!B803)</f>
        <v>2</v>
      </c>
      <c r="C803" s="52" t="str">
        <f t="shared" si="12"/>
        <v/>
      </c>
      <c r="D803" s="52">
        <f>IF(AND(COUNTIF(德鲁伊卡组!A:C,"# 2x ("&amp;K803&amp;") "&amp;A803)+COUNTIF(猎人卡组!A:C,"# 2x ("&amp;K803&amp;") "&amp;A803)+COUNTIF(法师卡组!A:C,"# 2x ("&amp;K803&amp;") "&amp;A803)+COUNTIF(圣骑士卡组!A:C,"# 2x ("&amp;K803&amp;") "&amp;A803)+COUNTIF(牧师卡组!A:C,"# 2x ("&amp;K803&amp;") "&amp;A803)+COUNTIF(潜行者卡组!A:C,"# 2x ("&amp;K803&amp;") "&amp;A803)+COUNTIF(萨满祭司卡组!A:C,"# 2x ("&amp;K803&amp;") "&amp;A803)+COUNTIF(术士卡组!A:C,"# 2x ("&amp;K803&amp;") "&amp;A803)+COUNTIF(战士卡组!A:C,"# 2x ("&amp;K803&amp;") "&amp;A803)=0,COUNTIF(单卡排行!A:J,A803)=0),IF(AND(COUNTIF(德鲁伊卡组!A:C,"# 1x ("&amp;K803&amp;") "&amp;A803)+COUNTIF(猎人卡组!A:C,"# 1x ("&amp;K803&amp;") "&amp;A803)+COUNTIF(法师卡组!A:C,"# 1x ("&amp;K803&amp;") "&amp;A803)+COUNTIF(圣骑士卡组!A:C,"# 1x ("&amp;K803&amp;") "&amp;A803)+COUNTIF(牧师卡组!A:C,"# 1x ("&amp;K803&amp;") "&amp;A803)+COUNTIF(潜行者卡组!A:C,"# 1x ("&amp;K803&amp;") "&amp;A803)+COUNTIF(萨满祭司卡组!A:C,"# 1x ("&amp;K803&amp;") "&amp;A803)+COUNTIF(术士卡组!A:C,"# 1x ("&amp;K803&amp;") "&amp;A803)+COUNTIF(战士卡组!A:C,"# 1x ("&amp;K803&amp;") "&amp;A803)=0,COUNTIF(单卡排行!A:J,A803&amp;"★")=0),"",1),2)</f>
        <v>2</v>
      </c>
      <c r="E803" s="53" t="str">
        <f>IF(收藏进度!E803="","",收藏进度!E803)</f>
        <v>上古之神</v>
      </c>
      <c r="F803" s="53" t="str">
        <f>IF(收藏进度!F803="","",收藏进度!F803)</f>
        <v/>
      </c>
      <c r="G803" s="53" t="str">
        <f>IF(收藏进度!G803="","",收藏进度!G803)</f>
        <v>萨满祭司</v>
      </c>
      <c r="H803" s="53" t="str">
        <f>IF(收藏进度!H803="","",收藏进度!H803)</f>
        <v>普通</v>
      </c>
      <c r="I803" s="53" t="str">
        <f>IF(收藏进度!I803="","",收藏进度!I803)</f>
        <v>随从</v>
      </c>
      <c r="J803" s="53" t="str">
        <f>IF(收藏进度!J803="","",收藏进度!J803)</f>
        <v/>
      </c>
      <c r="K803" s="53">
        <f>IF(收藏进度!K803="","",收藏进度!K803)</f>
        <v>4</v>
      </c>
      <c r="L803" s="53">
        <f>IF(收藏进度!L803="","",收藏进度!L803)</f>
        <v>7</v>
      </c>
      <c r="M803" s="53">
        <f>IF(收藏进度!M803="","",收藏进度!M803)</f>
        <v>7</v>
      </c>
      <c r="N803" s="54" t="str">
        <f>IF(收藏进度!N803="","",收藏进度!N803)</f>
        <v>过载：（2）</v>
      </c>
    </row>
    <row r="804" spans="1:14" x14ac:dyDescent="0.15">
      <c r="A804" s="52" t="str">
        <f>IF(收藏进度!A804="","",收藏进度!A804)</f>
        <v>异变之主</v>
      </c>
      <c r="B804" s="52">
        <f>IF(收藏进度!B804="","",收藏进度!B804)</f>
        <v>1</v>
      </c>
      <c r="C804" s="52" t="str">
        <f t="shared" si="12"/>
        <v/>
      </c>
      <c r="D804" s="52" t="str">
        <f>IF(AND(COUNTIF(德鲁伊卡组!A:C,"# 2x ("&amp;K804&amp;") "&amp;A804)+COUNTIF(猎人卡组!A:C,"# 2x ("&amp;K804&amp;") "&amp;A804)+COUNTIF(法师卡组!A:C,"# 2x ("&amp;K804&amp;") "&amp;A804)+COUNTIF(圣骑士卡组!A:C,"# 2x ("&amp;K804&amp;") "&amp;A804)+COUNTIF(牧师卡组!A:C,"# 2x ("&amp;K804&amp;") "&amp;A804)+COUNTIF(潜行者卡组!A:C,"# 2x ("&amp;K804&amp;") "&amp;A804)+COUNTIF(萨满祭司卡组!A:C,"# 2x ("&amp;K804&amp;") "&amp;A804)+COUNTIF(术士卡组!A:C,"# 2x ("&amp;K804&amp;") "&amp;A804)+COUNTIF(战士卡组!A:C,"# 2x ("&amp;K804&amp;") "&amp;A804)=0,COUNTIF(单卡排行!A:J,A804)=0),IF(AND(COUNTIF(德鲁伊卡组!A:C,"# 1x ("&amp;K804&amp;") "&amp;A804)+COUNTIF(猎人卡组!A:C,"# 1x ("&amp;K804&amp;") "&amp;A804)+COUNTIF(法师卡组!A:C,"# 1x ("&amp;K804&amp;") "&amp;A804)+COUNTIF(圣骑士卡组!A:C,"# 1x ("&amp;K804&amp;") "&amp;A804)+COUNTIF(牧师卡组!A:C,"# 1x ("&amp;K804&amp;") "&amp;A804)+COUNTIF(潜行者卡组!A:C,"# 1x ("&amp;K804&amp;") "&amp;A804)+COUNTIF(萨满祭司卡组!A:C,"# 1x ("&amp;K804&amp;") "&amp;A804)+COUNTIF(术士卡组!A:C,"# 1x ("&amp;K804&amp;") "&amp;A804)+COUNTIF(战士卡组!A:C,"# 1x ("&amp;K804&amp;") "&amp;A804)=0,COUNTIF(单卡排行!A:J,A804&amp;"★")=0),"",1),2)</f>
        <v/>
      </c>
      <c r="E804" s="53" t="str">
        <f>IF(收藏进度!E804="","",收藏进度!E804)</f>
        <v>上古之神</v>
      </c>
      <c r="F804" s="53" t="str">
        <f>IF(收藏进度!F804="","",收藏进度!F804)</f>
        <v/>
      </c>
      <c r="G804" s="53" t="str">
        <f>IF(收藏进度!G804="","",收藏进度!G804)</f>
        <v>萨满祭司</v>
      </c>
      <c r="H804" s="53" t="str">
        <f>IF(收藏进度!H804="","",收藏进度!H804)</f>
        <v>稀有</v>
      </c>
      <c r="I804" s="53" t="str">
        <f>IF(收藏进度!I804="","",收藏进度!I804)</f>
        <v>随从</v>
      </c>
      <c r="J804" s="53" t="str">
        <f>IF(收藏进度!J804="","",收藏进度!J804)</f>
        <v/>
      </c>
      <c r="K804" s="53">
        <f>IF(收藏进度!K804="","",收藏进度!K804)</f>
        <v>4</v>
      </c>
      <c r="L804" s="53">
        <f>IF(收藏进度!L804="","",收藏进度!L804)</f>
        <v>4</v>
      </c>
      <c r="M804" s="53">
        <f>IF(收藏进度!M804="","",收藏进度!M804)</f>
        <v>5</v>
      </c>
      <c r="N804" s="54" t="str">
        <f>IF(收藏进度!N804="","",收藏进度!N804)</f>
        <v>战吼：将一个友方随从随机变形成为一个法力值消耗增加（1）点的随从。</v>
      </c>
    </row>
    <row r="805" spans="1:14" x14ac:dyDescent="0.15">
      <c r="A805" s="52" t="str">
        <f>IF(收藏进度!A805="","",收藏进度!A805)</f>
        <v>暮光神锤</v>
      </c>
      <c r="B805" s="52">
        <f>IF(收藏进度!B805="","",收藏进度!B805)</f>
        <v>0</v>
      </c>
      <c r="C805" s="52" t="str">
        <f t="shared" si="12"/>
        <v/>
      </c>
      <c r="D805" s="52" t="str">
        <f>IF(AND(COUNTIF(德鲁伊卡组!A:C,"# 2x ("&amp;K805&amp;") "&amp;A805)+COUNTIF(猎人卡组!A:C,"# 2x ("&amp;K805&amp;") "&amp;A805)+COUNTIF(法师卡组!A:C,"# 2x ("&amp;K805&amp;") "&amp;A805)+COUNTIF(圣骑士卡组!A:C,"# 2x ("&amp;K805&amp;") "&amp;A805)+COUNTIF(牧师卡组!A:C,"# 2x ("&amp;K805&amp;") "&amp;A805)+COUNTIF(潜行者卡组!A:C,"# 2x ("&amp;K805&amp;") "&amp;A805)+COUNTIF(萨满祭司卡组!A:C,"# 2x ("&amp;K805&amp;") "&amp;A805)+COUNTIF(术士卡组!A:C,"# 2x ("&amp;K805&amp;") "&amp;A805)+COUNTIF(战士卡组!A:C,"# 2x ("&amp;K805&amp;") "&amp;A805)=0,COUNTIF(单卡排行!A:J,A805)=0),IF(AND(COUNTIF(德鲁伊卡组!A:C,"# 1x ("&amp;K805&amp;") "&amp;A805)+COUNTIF(猎人卡组!A:C,"# 1x ("&amp;K805&amp;") "&amp;A805)+COUNTIF(法师卡组!A:C,"# 1x ("&amp;K805&amp;") "&amp;A805)+COUNTIF(圣骑士卡组!A:C,"# 1x ("&amp;K805&amp;") "&amp;A805)+COUNTIF(牧师卡组!A:C,"# 1x ("&amp;K805&amp;") "&amp;A805)+COUNTIF(潜行者卡组!A:C,"# 1x ("&amp;K805&amp;") "&amp;A805)+COUNTIF(萨满祭司卡组!A:C,"# 1x ("&amp;K805&amp;") "&amp;A805)+COUNTIF(术士卡组!A:C,"# 1x ("&amp;K805&amp;") "&amp;A805)+COUNTIF(战士卡组!A:C,"# 1x ("&amp;K805&amp;") "&amp;A805)=0,COUNTIF(单卡排行!A:J,A805&amp;"★")=0),"",1),2)</f>
        <v/>
      </c>
      <c r="E805" s="53" t="str">
        <f>IF(收藏进度!E805="","",收藏进度!E805)</f>
        <v>上古之神</v>
      </c>
      <c r="F805" s="53" t="str">
        <f>IF(收藏进度!F805="","",收藏进度!F805)</f>
        <v/>
      </c>
      <c r="G805" s="53" t="str">
        <f>IF(收藏进度!G805="","",收藏进度!G805)</f>
        <v>萨满祭司</v>
      </c>
      <c r="H805" s="53" t="str">
        <f>IF(收藏进度!H805="","",收藏进度!H805)</f>
        <v>史诗</v>
      </c>
      <c r="I805" s="53" t="str">
        <f>IF(收藏进度!I805="","",收藏进度!I805)</f>
        <v>武器</v>
      </c>
      <c r="J805" s="53" t="str">
        <f>IF(收藏进度!J805="","",收藏进度!J805)</f>
        <v/>
      </c>
      <c r="K805" s="53">
        <f>IF(收藏进度!K805="","",收藏进度!K805)</f>
        <v>5</v>
      </c>
      <c r="L805" s="53">
        <f>IF(收藏进度!L805="","",收藏进度!L805)</f>
        <v>4</v>
      </c>
      <c r="M805" s="53">
        <f>IF(收藏进度!M805="","",收藏进度!M805)</f>
        <v>0</v>
      </c>
      <c r="N805" s="54" t="str">
        <f>IF(收藏进度!N805="","",收藏进度!N805)</f>
        <v>亡语：召唤一个4/2的元素随从。</v>
      </c>
    </row>
    <row r="806" spans="1:14" x14ac:dyDescent="0.15">
      <c r="A806" s="52" t="str">
        <f>IF(收藏进度!A806="","",收藏进度!A806)</f>
        <v>升腾者海纳泽尔</v>
      </c>
      <c r="B806" s="52">
        <f>IF(收藏进度!B806="","",收藏进度!B806)</f>
        <v>0</v>
      </c>
      <c r="C806" s="52" t="str">
        <f t="shared" si="12"/>
        <v/>
      </c>
      <c r="D806" s="52" t="str">
        <f>IF(AND(COUNTIF(德鲁伊卡组!A:C,"# 2x ("&amp;K806&amp;") "&amp;A806)+COUNTIF(猎人卡组!A:C,"# 2x ("&amp;K806&amp;") "&amp;A806)+COUNTIF(法师卡组!A:C,"# 2x ("&amp;K806&amp;") "&amp;A806)+COUNTIF(圣骑士卡组!A:C,"# 2x ("&amp;K806&amp;") "&amp;A806)+COUNTIF(牧师卡组!A:C,"# 2x ("&amp;K806&amp;") "&amp;A806)+COUNTIF(潜行者卡组!A:C,"# 2x ("&amp;K806&amp;") "&amp;A806)+COUNTIF(萨满祭司卡组!A:C,"# 2x ("&amp;K806&amp;") "&amp;A806)+COUNTIF(术士卡组!A:C,"# 2x ("&amp;K806&amp;") "&amp;A806)+COUNTIF(战士卡组!A:C,"# 2x ("&amp;K806&amp;") "&amp;A806)=0,COUNTIF(单卡排行!A:J,A806)=0),IF(AND(COUNTIF(德鲁伊卡组!A:C,"# 1x ("&amp;K806&amp;") "&amp;A806)+COUNTIF(猎人卡组!A:C,"# 1x ("&amp;K806&amp;") "&amp;A806)+COUNTIF(法师卡组!A:C,"# 1x ("&amp;K806&amp;") "&amp;A806)+COUNTIF(圣骑士卡组!A:C,"# 1x ("&amp;K806&amp;") "&amp;A806)+COUNTIF(牧师卡组!A:C,"# 1x ("&amp;K806&amp;") "&amp;A806)+COUNTIF(潜行者卡组!A:C,"# 1x ("&amp;K806&amp;") "&amp;A806)+COUNTIF(萨满祭司卡组!A:C,"# 1x ("&amp;K806&amp;") "&amp;A806)+COUNTIF(术士卡组!A:C,"# 1x ("&amp;K806&amp;") "&amp;A806)+COUNTIF(战士卡组!A:C,"# 1x ("&amp;K806&amp;") "&amp;A806)=0,COUNTIF(单卡排行!A:J,A806&amp;"★")=0),"",1),2)</f>
        <v/>
      </c>
      <c r="E806" s="53" t="str">
        <f>IF(收藏进度!E806="","",收藏进度!E806)</f>
        <v>上古之神</v>
      </c>
      <c r="F806" s="53" t="str">
        <f>IF(收藏进度!F806="","",收藏进度!F806)</f>
        <v/>
      </c>
      <c r="G806" s="53" t="str">
        <f>IF(收藏进度!G806="","",收藏进度!G806)</f>
        <v>萨满祭司</v>
      </c>
      <c r="H806" s="53" t="str">
        <f>IF(收藏进度!H806="","",收藏进度!H806)</f>
        <v>传说</v>
      </c>
      <c r="I806" s="53" t="str">
        <f>IF(收藏进度!I806="","",收藏进度!I806)</f>
        <v>随从</v>
      </c>
      <c r="J806" s="53" t="str">
        <f>IF(收藏进度!J806="","",收藏进度!J806)</f>
        <v>元素</v>
      </c>
      <c r="K806" s="53">
        <f>IF(收藏进度!K806="","",收藏进度!K806)</f>
        <v>5</v>
      </c>
      <c r="L806" s="53">
        <f>IF(收藏进度!L806="","",收藏进度!L806)</f>
        <v>4</v>
      </c>
      <c r="M806" s="53">
        <f>IF(收藏进度!M806="","",收藏进度!M806)</f>
        <v>6</v>
      </c>
      <c r="N806" s="54" t="str">
        <f>IF(收藏进度!N806="","",收藏进度!N806)</f>
        <v>每当你的法术造成伤害时，为你的英雄恢复等量的生命值。</v>
      </c>
    </row>
    <row r="807" spans="1:14" x14ac:dyDescent="0.15">
      <c r="A807" s="52" t="str">
        <f>IF(收藏进度!A807="","",收藏进度!A807)</f>
        <v>深渊魔物</v>
      </c>
      <c r="B807" s="52">
        <f>IF(收藏进度!B807="","",收藏进度!B807)</f>
        <v>2</v>
      </c>
      <c r="C807" s="52" t="str">
        <f t="shared" si="12"/>
        <v/>
      </c>
      <c r="D807" s="52">
        <f>IF(AND(COUNTIF(德鲁伊卡组!A:C,"# 2x ("&amp;K807&amp;") "&amp;A807)+COUNTIF(猎人卡组!A:C,"# 2x ("&amp;K807&amp;") "&amp;A807)+COUNTIF(法师卡组!A:C,"# 2x ("&amp;K807&amp;") "&amp;A807)+COUNTIF(圣骑士卡组!A:C,"# 2x ("&amp;K807&amp;") "&amp;A807)+COUNTIF(牧师卡组!A:C,"# 2x ("&amp;K807&amp;") "&amp;A807)+COUNTIF(潜行者卡组!A:C,"# 2x ("&amp;K807&amp;") "&amp;A807)+COUNTIF(萨满祭司卡组!A:C,"# 2x ("&amp;K807&amp;") "&amp;A807)+COUNTIF(术士卡组!A:C,"# 2x ("&amp;K807&amp;") "&amp;A807)+COUNTIF(战士卡组!A:C,"# 2x ("&amp;K807&amp;") "&amp;A807)=0,COUNTIF(单卡排行!A:J,A807)=0),IF(AND(COUNTIF(德鲁伊卡组!A:C,"# 1x ("&amp;K807&amp;") "&amp;A807)+COUNTIF(猎人卡组!A:C,"# 1x ("&amp;K807&amp;") "&amp;A807)+COUNTIF(法师卡组!A:C,"# 1x ("&amp;K807&amp;") "&amp;A807)+COUNTIF(圣骑士卡组!A:C,"# 1x ("&amp;K807&amp;") "&amp;A807)+COUNTIF(牧师卡组!A:C,"# 1x ("&amp;K807&amp;") "&amp;A807)+COUNTIF(潜行者卡组!A:C,"# 1x ("&amp;K807&amp;") "&amp;A807)+COUNTIF(萨满祭司卡组!A:C,"# 1x ("&amp;K807&amp;") "&amp;A807)+COUNTIF(术士卡组!A:C,"# 1x ("&amp;K807&amp;") "&amp;A807)+COUNTIF(战士卡组!A:C,"# 1x ("&amp;K807&amp;") "&amp;A807)=0,COUNTIF(单卡排行!A:J,A807&amp;"★")=0),"",1),2)</f>
        <v>2</v>
      </c>
      <c r="E807" s="53" t="str">
        <f>IF(收藏进度!E807="","",收藏进度!E807)</f>
        <v>上古之神</v>
      </c>
      <c r="F807" s="53" t="str">
        <f>IF(收藏进度!F807="","",收藏进度!F807)</f>
        <v/>
      </c>
      <c r="G807" s="53" t="str">
        <f>IF(收藏进度!G807="","",收藏进度!G807)</f>
        <v>萨满祭司</v>
      </c>
      <c r="H807" s="53" t="str">
        <f>IF(收藏进度!H807="","",收藏进度!H807)</f>
        <v>稀有</v>
      </c>
      <c r="I807" s="53" t="str">
        <f>IF(收藏进度!I807="","",收藏进度!I807)</f>
        <v>随从</v>
      </c>
      <c r="J807" s="53" t="str">
        <f>IF(收藏进度!J807="","",收藏进度!J807)</f>
        <v/>
      </c>
      <c r="K807" s="53">
        <f>IF(收藏进度!K807="","",收藏进度!K807)</f>
        <v>6</v>
      </c>
      <c r="L807" s="53">
        <f>IF(收藏进度!L807="","",收藏进度!L807)</f>
        <v>5</v>
      </c>
      <c r="M807" s="53">
        <f>IF(收藏进度!M807="","",收藏进度!M807)</f>
        <v>5</v>
      </c>
      <c r="N807" s="54" t="str">
        <f>IF(收藏进度!N807="","",收藏进度!N807)</f>
        <v>嘲讽
在本局对战中，你每召唤一个图腾，该牌的法力值消耗便减少（1）点。</v>
      </c>
    </row>
    <row r="808" spans="1:14" x14ac:dyDescent="0.15">
      <c r="A808" s="52" t="str">
        <f>IF(收藏进度!A808="","",收藏进度!A808)</f>
        <v>禁忌仪式</v>
      </c>
      <c r="B808" s="52">
        <f>IF(收藏进度!B808="","",收藏进度!B808)</f>
        <v>2</v>
      </c>
      <c r="C808" s="52" t="str">
        <f t="shared" si="12"/>
        <v/>
      </c>
      <c r="D808" s="52" t="str">
        <f>IF(AND(COUNTIF(德鲁伊卡组!A:C,"# 2x ("&amp;K808&amp;") "&amp;A808)+COUNTIF(猎人卡组!A:C,"# 2x ("&amp;K808&amp;") "&amp;A808)+COUNTIF(法师卡组!A:C,"# 2x ("&amp;K808&amp;") "&amp;A808)+COUNTIF(圣骑士卡组!A:C,"# 2x ("&amp;K808&amp;") "&amp;A808)+COUNTIF(牧师卡组!A:C,"# 2x ("&amp;K808&amp;") "&amp;A808)+COUNTIF(潜行者卡组!A:C,"# 2x ("&amp;K808&amp;") "&amp;A808)+COUNTIF(萨满祭司卡组!A:C,"# 2x ("&amp;K808&amp;") "&amp;A808)+COUNTIF(术士卡组!A:C,"# 2x ("&amp;K808&amp;") "&amp;A808)+COUNTIF(战士卡组!A:C,"# 2x ("&amp;K808&amp;") "&amp;A808)=0,COUNTIF(单卡排行!A:J,A808)=0),IF(AND(COUNTIF(德鲁伊卡组!A:C,"# 1x ("&amp;K808&amp;") "&amp;A808)+COUNTIF(猎人卡组!A:C,"# 1x ("&amp;K808&amp;") "&amp;A808)+COUNTIF(法师卡组!A:C,"# 1x ("&amp;K808&amp;") "&amp;A808)+COUNTIF(圣骑士卡组!A:C,"# 1x ("&amp;K808&amp;") "&amp;A808)+COUNTIF(牧师卡组!A:C,"# 1x ("&amp;K808&amp;") "&amp;A808)+COUNTIF(潜行者卡组!A:C,"# 1x ("&amp;K808&amp;") "&amp;A808)+COUNTIF(萨满祭司卡组!A:C,"# 1x ("&amp;K808&amp;") "&amp;A808)+COUNTIF(术士卡组!A:C,"# 1x ("&amp;K808&amp;") "&amp;A808)+COUNTIF(战士卡组!A:C,"# 1x ("&amp;K808&amp;") "&amp;A808)=0,COUNTIF(单卡排行!A:J,A808&amp;"★")=0),"",1),2)</f>
        <v/>
      </c>
      <c r="E808" s="53" t="str">
        <f>IF(收藏进度!E808="","",收藏进度!E808)</f>
        <v>上古之神</v>
      </c>
      <c r="F808" s="53" t="str">
        <f>IF(收藏进度!F808="","",收藏进度!F808)</f>
        <v/>
      </c>
      <c r="G808" s="53" t="str">
        <f>IF(收藏进度!G808="","",收藏进度!G808)</f>
        <v>术士</v>
      </c>
      <c r="H808" s="53" t="str">
        <f>IF(收藏进度!H808="","",收藏进度!H808)</f>
        <v>稀有</v>
      </c>
      <c r="I808" s="53" t="str">
        <f>IF(收藏进度!I808="","",收藏进度!I808)</f>
        <v>法术</v>
      </c>
      <c r="J808" s="53" t="str">
        <f>IF(收藏进度!J808="","",收藏进度!J808)</f>
        <v/>
      </c>
      <c r="K808" s="53">
        <f>IF(收藏进度!K808="","",收藏进度!K808)</f>
        <v>0</v>
      </c>
      <c r="L808" s="53">
        <f>IF(收藏进度!L808="","",收藏进度!L808)</f>
        <v>0</v>
      </c>
      <c r="M808" s="53">
        <f>IF(收藏进度!M808="","",收藏进度!M808)</f>
        <v>0</v>
      </c>
      <c r="N808" s="54" t="str">
        <f>IF(收藏进度!N808="","",收藏进度!N808)</f>
        <v>消耗你所有的法力值，每消耗一点法力值，便召唤一个1/1的触须。</v>
      </c>
    </row>
    <row r="809" spans="1:14" x14ac:dyDescent="0.15">
      <c r="A809" s="52" t="str">
        <f>IF(收藏进度!A809="","",收藏进度!A809)</f>
        <v>着魔村民</v>
      </c>
      <c r="B809" s="52">
        <f>IF(收藏进度!B809="","",收藏进度!B809)</f>
        <v>2</v>
      </c>
      <c r="C809" s="52" t="str">
        <f t="shared" si="12"/>
        <v/>
      </c>
      <c r="D809" s="52" t="str">
        <f>IF(AND(COUNTIF(德鲁伊卡组!A:C,"# 2x ("&amp;K809&amp;") "&amp;A809)+COUNTIF(猎人卡组!A:C,"# 2x ("&amp;K809&amp;") "&amp;A809)+COUNTIF(法师卡组!A:C,"# 2x ("&amp;K809&amp;") "&amp;A809)+COUNTIF(圣骑士卡组!A:C,"# 2x ("&amp;K809&amp;") "&amp;A809)+COUNTIF(牧师卡组!A:C,"# 2x ("&amp;K809&amp;") "&amp;A809)+COUNTIF(潜行者卡组!A:C,"# 2x ("&amp;K809&amp;") "&amp;A809)+COUNTIF(萨满祭司卡组!A:C,"# 2x ("&amp;K809&amp;") "&amp;A809)+COUNTIF(术士卡组!A:C,"# 2x ("&amp;K809&amp;") "&amp;A809)+COUNTIF(战士卡组!A:C,"# 2x ("&amp;K809&amp;") "&amp;A809)=0,COUNTIF(单卡排行!A:J,A809)=0),IF(AND(COUNTIF(德鲁伊卡组!A:C,"# 1x ("&amp;K809&amp;") "&amp;A809)+COUNTIF(猎人卡组!A:C,"# 1x ("&amp;K809&amp;") "&amp;A809)+COUNTIF(法师卡组!A:C,"# 1x ("&amp;K809&amp;") "&amp;A809)+COUNTIF(圣骑士卡组!A:C,"# 1x ("&amp;K809&amp;") "&amp;A809)+COUNTIF(牧师卡组!A:C,"# 1x ("&amp;K809&amp;") "&amp;A809)+COUNTIF(潜行者卡组!A:C,"# 1x ("&amp;K809&amp;") "&amp;A809)+COUNTIF(萨满祭司卡组!A:C,"# 1x ("&amp;K809&amp;") "&amp;A809)+COUNTIF(术士卡组!A:C,"# 1x ("&amp;K809&amp;") "&amp;A809)+COUNTIF(战士卡组!A:C,"# 1x ("&amp;K809&amp;") "&amp;A809)=0,COUNTIF(单卡排行!A:J,A809&amp;"★")=0),"",1),2)</f>
        <v/>
      </c>
      <c r="E809" s="53" t="str">
        <f>IF(收藏进度!E809="","",收藏进度!E809)</f>
        <v>上古之神</v>
      </c>
      <c r="F809" s="53" t="str">
        <f>IF(收藏进度!F809="","",收藏进度!F809)</f>
        <v/>
      </c>
      <c r="G809" s="53" t="str">
        <f>IF(收藏进度!G809="","",收藏进度!G809)</f>
        <v>术士</v>
      </c>
      <c r="H809" s="53" t="str">
        <f>IF(收藏进度!H809="","",收藏进度!H809)</f>
        <v>普通</v>
      </c>
      <c r="I809" s="53" t="str">
        <f>IF(收藏进度!I809="","",收藏进度!I809)</f>
        <v>随从</v>
      </c>
      <c r="J809" s="53" t="str">
        <f>IF(收藏进度!J809="","",收藏进度!J809)</f>
        <v/>
      </c>
      <c r="K809" s="53">
        <f>IF(收藏进度!K809="","",收藏进度!K809)</f>
        <v>1</v>
      </c>
      <c r="L809" s="53">
        <f>IF(收藏进度!L809="","",收藏进度!L809)</f>
        <v>1</v>
      </c>
      <c r="M809" s="53">
        <f>IF(收藏进度!M809="","",收藏进度!M809)</f>
        <v>1</v>
      </c>
      <c r="N809" s="54" t="str">
        <f>IF(收藏进度!N809="","",收藏进度!N809)</f>
        <v>亡语：召唤一个1/1的暗影兽。</v>
      </c>
    </row>
    <row r="810" spans="1:14" x14ac:dyDescent="0.15">
      <c r="A810" s="52" t="str">
        <f>IF(收藏进度!A810="","",收藏进度!A810)</f>
        <v>夜色镇图书管理员</v>
      </c>
      <c r="B810" s="52">
        <f>IF(收藏进度!B810="","",收藏进度!B810)</f>
        <v>2</v>
      </c>
      <c r="C810" s="52" t="str">
        <f t="shared" si="12"/>
        <v/>
      </c>
      <c r="D810" s="52" t="str">
        <f>IF(AND(COUNTIF(德鲁伊卡组!A:C,"# 2x ("&amp;K810&amp;") "&amp;A810)+COUNTIF(猎人卡组!A:C,"# 2x ("&amp;K810&amp;") "&amp;A810)+COUNTIF(法师卡组!A:C,"# 2x ("&amp;K810&amp;") "&amp;A810)+COUNTIF(圣骑士卡组!A:C,"# 2x ("&amp;K810&amp;") "&amp;A810)+COUNTIF(牧师卡组!A:C,"# 2x ("&amp;K810&amp;") "&amp;A810)+COUNTIF(潜行者卡组!A:C,"# 2x ("&amp;K810&amp;") "&amp;A810)+COUNTIF(萨满祭司卡组!A:C,"# 2x ("&amp;K810&amp;") "&amp;A810)+COUNTIF(术士卡组!A:C,"# 2x ("&amp;K810&amp;") "&amp;A810)+COUNTIF(战士卡组!A:C,"# 2x ("&amp;K810&amp;") "&amp;A810)=0,COUNTIF(单卡排行!A:J,A810)=0),IF(AND(COUNTIF(德鲁伊卡组!A:C,"# 1x ("&amp;K810&amp;") "&amp;A810)+COUNTIF(猎人卡组!A:C,"# 1x ("&amp;K810&amp;") "&amp;A810)+COUNTIF(法师卡组!A:C,"# 1x ("&amp;K810&amp;") "&amp;A810)+COUNTIF(圣骑士卡组!A:C,"# 1x ("&amp;K810&amp;") "&amp;A810)+COUNTIF(牧师卡组!A:C,"# 1x ("&amp;K810&amp;") "&amp;A810)+COUNTIF(潜行者卡组!A:C,"# 1x ("&amp;K810&amp;") "&amp;A810)+COUNTIF(萨满祭司卡组!A:C,"# 1x ("&amp;K810&amp;") "&amp;A810)+COUNTIF(术士卡组!A:C,"# 1x ("&amp;K810&amp;") "&amp;A810)+COUNTIF(战士卡组!A:C,"# 1x ("&amp;K810&amp;") "&amp;A810)=0,COUNTIF(单卡排行!A:J,A810&amp;"★")=0),"",1),2)</f>
        <v/>
      </c>
      <c r="E810" s="53" t="str">
        <f>IF(收藏进度!E810="","",收藏进度!E810)</f>
        <v>上古之神</v>
      </c>
      <c r="F810" s="53" t="str">
        <f>IF(收藏进度!F810="","",收藏进度!F810)</f>
        <v/>
      </c>
      <c r="G810" s="53" t="str">
        <f>IF(收藏进度!G810="","",收藏进度!G810)</f>
        <v>术士</v>
      </c>
      <c r="H810" s="53" t="str">
        <f>IF(收藏进度!H810="","",收藏进度!H810)</f>
        <v>稀有</v>
      </c>
      <c r="I810" s="53" t="str">
        <f>IF(收藏进度!I810="","",收藏进度!I810)</f>
        <v>随从</v>
      </c>
      <c r="J810" s="53" t="str">
        <f>IF(收藏进度!J810="","",收藏进度!J810)</f>
        <v/>
      </c>
      <c r="K810" s="53">
        <f>IF(收藏进度!K810="","",收藏进度!K810)</f>
        <v>2</v>
      </c>
      <c r="L810" s="53">
        <f>IF(收藏进度!L810="","",收藏进度!L810)</f>
        <v>3</v>
      </c>
      <c r="M810" s="53">
        <f>IF(收藏进度!M810="","",收藏进度!M810)</f>
        <v>2</v>
      </c>
      <c r="N810" s="54" t="str">
        <f>IF(收藏进度!N810="","",收藏进度!N810)</f>
        <v>战吼：
随机弃一张牌。
亡语：
抽一张牌。</v>
      </c>
    </row>
    <row r="811" spans="1:14" x14ac:dyDescent="0.15">
      <c r="A811" s="52" t="str">
        <f>IF(收藏进度!A811="","",收藏进度!A811)</f>
        <v>弃暗投明</v>
      </c>
      <c r="B811" s="52">
        <f>IF(收藏进度!B811="","",收藏进度!B811)</f>
        <v>0</v>
      </c>
      <c r="C811" s="52" t="str">
        <f t="shared" si="12"/>
        <v/>
      </c>
      <c r="D811" s="52" t="str">
        <f>IF(AND(COUNTIF(德鲁伊卡组!A:C,"# 2x ("&amp;K811&amp;") "&amp;A811)+COUNTIF(猎人卡组!A:C,"# 2x ("&amp;K811&amp;") "&amp;A811)+COUNTIF(法师卡组!A:C,"# 2x ("&amp;K811&amp;") "&amp;A811)+COUNTIF(圣骑士卡组!A:C,"# 2x ("&amp;K811&amp;") "&amp;A811)+COUNTIF(牧师卡组!A:C,"# 2x ("&amp;K811&amp;") "&amp;A811)+COUNTIF(潜行者卡组!A:C,"# 2x ("&amp;K811&amp;") "&amp;A811)+COUNTIF(萨满祭司卡组!A:C,"# 2x ("&amp;K811&amp;") "&amp;A811)+COUNTIF(术士卡组!A:C,"# 2x ("&amp;K811&amp;") "&amp;A811)+COUNTIF(战士卡组!A:C,"# 2x ("&amp;K811&amp;") "&amp;A811)=0,COUNTIF(单卡排行!A:J,A811)=0),IF(AND(COUNTIF(德鲁伊卡组!A:C,"# 1x ("&amp;K811&amp;") "&amp;A811)+COUNTIF(猎人卡组!A:C,"# 1x ("&amp;K811&amp;") "&amp;A811)+COUNTIF(法师卡组!A:C,"# 1x ("&amp;K811&amp;") "&amp;A811)+COUNTIF(圣骑士卡组!A:C,"# 1x ("&amp;K811&amp;") "&amp;A811)+COUNTIF(牧师卡组!A:C,"# 1x ("&amp;K811&amp;") "&amp;A811)+COUNTIF(潜行者卡组!A:C,"# 1x ("&amp;K811&amp;") "&amp;A811)+COUNTIF(萨满祭司卡组!A:C,"# 1x ("&amp;K811&amp;") "&amp;A811)+COUNTIF(术士卡组!A:C,"# 1x ("&amp;K811&amp;") "&amp;A811)+COUNTIF(战士卡组!A:C,"# 1x ("&amp;K811&amp;") "&amp;A811)=0,COUNTIF(单卡排行!A:J,A811&amp;"★")=0),"",1),2)</f>
        <v/>
      </c>
      <c r="E811" s="53" t="str">
        <f>IF(收藏进度!E811="","",收藏进度!E811)</f>
        <v>上古之神</v>
      </c>
      <c r="F811" s="53" t="str">
        <f>IF(收藏进度!F811="","",收藏进度!F811)</f>
        <v/>
      </c>
      <c r="G811" s="53" t="str">
        <f>IF(收藏进度!G811="","",收藏进度!G811)</f>
        <v>术士</v>
      </c>
      <c r="H811" s="53" t="str">
        <f>IF(收藏进度!H811="","",收藏进度!H811)</f>
        <v>史诗</v>
      </c>
      <c r="I811" s="53" t="str">
        <f>IF(收藏进度!I811="","",收藏进度!I811)</f>
        <v>法术</v>
      </c>
      <c r="J811" s="53" t="str">
        <f>IF(收藏进度!J811="","",收藏进度!J811)</f>
        <v/>
      </c>
      <c r="K811" s="53">
        <f>IF(收藏进度!K811="","",收藏进度!K811)</f>
        <v>2</v>
      </c>
      <c r="L811" s="53">
        <f>IF(收藏进度!L811="","",收藏进度!L811)</f>
        <v>0</v>
      </c>
      <c r="M811" s="53">
        <f>IF(收藏进度!M811="","",收藏进度!M811)</f>
        <v>0</v>
      </c>
      <c r="N811" s="54" t="str">
        <f>IF(收藏进度!N811="","",收藏进度!N811)</f>
        <v>将你的英雄技能和术士职业牌替换成其它职业的。这些牌的法力值消耗减少（1）点。</v>
      </c>
    </row>
    <row r="812" spans="1:14" x14ac:dyDescent="0.15">
      <c r="A812" s="52" t="str">
        <f>IF(收藏进度!A812="","",收藏进度!A812)</f>
        <v>夜色镇议员</v>
      </c>
      <c r="B812" s="52">
        <f>IF(收藏进度!B812="","",收藏进度!B812)</f>
        <v>2</v>
      </c>
      <c r="C812" s="52" t="str">
        <f t="shared" si="12"/>
        <v/>
      </c>
      <c r="D812" s="52" t="str">
        <f>IF(AND(COUNTIF(德鲁伊卡组!A:C,"# 2x ("&amp;K812&amp;") "&amp;A812)+COUNTIF(猎人卡组!A:C,"# 2x ("&amp;K812&amp;") "&amp;A812)+COUNTIF(法师卡组!A:C,"# 2x ("&amp;K812&amp;") "&amp;A812)+COUNTIF(圣骑士卡组!A:C,"# 2x ("&amp;K812&amp;") "&amp;A812)+COUNTIF(牧师卡组!A:C,"# 2x ("&amp;K812&amp;") "&amp;A812)+COUNTIF(潜行者卡组!A:C,"# 2x ("&amp;K812&amp;") "&amp;A812)+COUNTIF(萨满祭司卡组!A:C,"# 2x ("&amp;K812&amp;") "&amp;A812)+COUNTIF(术士卡组!A:C,"# 2x ("&amp;K812&amp;") "&amp;A812)+COUNTIF(战士卡组!A:C,"# 2x ("&amp;K812&amp;") "&amp;A812)=0,COUNTIF(单卡排行!A:J,A812)=0),IF(AND(COUNTIF(德鲁伊卡组!A:C,"# 1x ("&amp;K812&amp;") "&amp;A812)+COUNTIF(猎人卡组!A:C,"# 1x ("&amp;K812&amp;") "&amp;A812)+COUNTIF(法师卡组!A:C,"# 1x ("&amp;K812&amp;") "&amp;A812)+COUNTIF(圣骑士卡组!A:C,"# 1x ("&amp;K812&amp;") "&amp;A812)+COUNTIF(牧师卡组!A:C,"# 1x ("&amp;K812&amp;") "&amp;A812)+COUNTIF(潜行者卡组!A:C,"# 1x ("&amp;K812&amp;") "&amp;A812)+COUNTIF(萨满祭司卡组!A:C,"# 1x ("&amp;K812&amp;") "&amp;A812)+COUNTIF(术士卡组!A:C,"# 1x ("&amp;K812&amp;") "&amp;A812)+COUNTIF(战士卡组!A:C,"# 1x ("&amp;K812&amp;") "&amp;A812)=0,COUNTIF(单卡排行!A:J,A812&amp;"★")=0),"",1),2)</f>
        <v/>
      </c>
      <c r="E812" s="53" t="str">
        <f>IF(收藏进度!E812="","",收藏进度!E812)</f>
        <v>上古之神</v>
      </c>
      <c r="F812" s="53" t="str">
        <f>IF(收藏进度!F812="","",收藏进度!F812)</f>
        <v/>
      </c>
      <c r="G812" s="53" t="str">
        <f>IF(收藏进度!G812="","",收藏进度!G812)</f>
        <v>术士</v>
      </c>
      <c r="H812" s="53" t="str">
        <f>IF(收藏进度!H812="","",收藏进度!H812)</f>
        <v>普通</v>
      </c>
      <c r="I812" s="53" t="str">
        <f>IF(收藏进度!I812="","",收藏进度!I812)</f>
        <v>随从</v>
      </c>
      <c r="J812" s="53" t="str">
        <f>IF(收藏进度!J812="","",收藏进度!J812)</f>
        <v/>
      </c>
      <c r="K812" s="53">
        <f>IF(收藏进度!K812="","",收藏进度!K812)</f>
        <v>3</v>
      </c>
      <c r="L812" s="53">
        <f>IF(收藏进度!L812="","",收藏进度!L812)</f>
        <v>1</v>
      </c>
      <c r="M812" s="53">
        <f>IF(收藏进度!M812="","",收藏进度!M812)</f>
        <v>5</v>
      </c>
      <c r="N812" s="54" t="str">
        <f>IF(收藏进度!N812="","",收藏进度!N812)</f>
        <v>在你召唤一个随从后，获得+1攻击力。</v>
      </c>
    </row>
    <row r="813" spans="1:14" x14ac:dyDescent="0.15">
      <c r="A813" s="52" t="str">
        <f>IF(收藏进度!A813="","",收藏进度!A813)</f>
        <v>狂乱传染</v>
      </c>
      <c r="B813" s="52">
        <f>IF(收藏进度!B813="","",收藏进度!B813)</f>
        <v>1</v>
      </c>
      <c r="C813" s="52" t="str">
        <f t="shared" si="12"/>
        <v/>
      </c>
      <c r="D813" s="52" t="str">
        <f>IF(AND(COUNTIF(德鲁伊卡组!A:C,"# 2x ("&amp;K813&amp;") "&amp;A813)+COUNTIF(猎人卡组!A:C,"# 2x ("&amp;K813&amp;") "&amp;A813)+COUNTIF(法师卡组!A:C,"# 2x ("&amp;K813&amp;") "&amp;A813)+COUNTIF(圣骑士卡组!A:C,"# 2x ("&amp;K813&amp;") "&amp;A813)+COUNTIF(牧师卡组!A:C,"# 2x ("&amp;K813&amp;") "&amp;A813)+COUNTIF(潜行者卡组!A:C,"# 2x ("&amp;K813&amp;") "&amp;A813)+COUNTIF(萨满祭司卡组!A:C,"# 2x ("&amp;K813&amp;") "&amp;A813)+COUNTIF(术士卡组!A:C,"# 2x ("&amp;K813&amp;") "&amp;A813)+COUNTIF(战士卡组!A:C,"# 2x ("&amp;K813&amp;") "&amp;A813)=0,COUNTIF(单卡排行!A:J,A813)=0),IF(AND(COUNTIF(德鲁伊卡组!A:C,"# 1x ("&amp;K813&amp;") "&amp;A813)+COUNTIF(猎人卡组!A:C,"# 1x ("&amp;K813&amp;") "&amp;A813)+COUNTIF(法师卡组!A:C,"# 1x ("&amp;K813&amp;") "&amp;A813)+COUNTIF(圣骑士卡组!A:C,"# 1x ("&amp;K813&amp;") "&amp;A813)+COUNTIF(牧师卡组!A:C,"# 1x ("&amp;K813&amp;") "&amp;A813)+COUNTIF(潜行者卡组!A:C,"# 1x ("&amp;K813&amp;") "&amp;A813)+COUNTIF(萨满祭司卡组!A:C,"# 1x ("&amp;K813&amp;") "&amp;A813)+COUNTIF(术士卡组!A:C,"# 1x ("&amp;K813&amp;") "&amp;A813)+COUNTIF(战士卡组!A:C,"# 1x ("&amp;K813&amp;") "&amp;A813)=0,COUNTIF(单卡排行!A:J,A813&amp;"★")=0),"",1),2)</f>
        <v/>
      </c>
      <c r="E813" s="53" t="str">
        <f>IF(收藏进度!E813="","",收藏进度!E813)</f>
        <v>上古之神</v>
      </c>
      <c r="F813" s="53" t="str">
        <f>IF(收藏进度!F813="","",收藏进度!F813)</f>
        <v/>
      </c>
      <c r="G813" s="53" t="str">
        <f>IF(收藏进度!G813="","",收藏进度!G813)</f>
        <v>术士</v>
      </c>
      <c r="H813" s="53" t="str">
        <f>IF(收藏进度!H813="","",收藏进度!H813)</f>
        <v>稀有</v>
      </c>
      <c r="I813" s="53" t="str">
        <f>IF(收藏进度!I813="","",收藏进度!I813)</f>
        <v>法术</v>
      </c>
      <c r="J813" s="53" t="str">
        <f>IF(收藏进度!J813="","",收藏进度!J813)</f>
        <v/>
      </c>
      <c r="K813" s="53">
        <f>IF(收藏进度!K813="","",收藏进度!K813)</f>
        <v>3</v>
      </c>
      <c r="L813" s="53">
        <f>IF(收藏进度!L813="","",收藏进度!L813)</f>
        <v>0</v>
      </c>
      <c r="M813" s="53">
        <f>IF(收藏进度!M813="","",收藏进度!M813)</f>
        <v>0</v>
      </c>
      <c r="N813" s="54" t="str">
        <f>IF(收藏进度!N813="","",收藏进度!N813)</f>
        <v>造成9点伤害，随机分配到所有角色身上。</v>
      </c>
    </row>
    <row r="814" spans="1:14" x14ac:dyDescent="0.15">
      <c r="A814" s="52" t="str">
        <f>IF(收藏进度!A814="","",收藏进度!A814)</f>
        <v>渡魂者</v>
      </c>
      <c r="B814" s="52">
        <f>IF(收藏进度!B814="","",收藏进度!B814)</f>
        <v>2</v>
      </c>
      <c r="C814" s="52" t="str">
        <f t="shared" si="12"/>
        <v/>
      </c>
      <c r="D814" s="52" t="str">
        <f>IF(AND(COUNTIF(德鲁伊卡组!A:C,"# 2x ("&amp;K814&amp;") "&amp;A814)+COUNTIF(猎人卡组!A:C,"# 2x ("&amp;K814&amp;") "&amp;A814)+COUNTIF(法师卡组!A:C,"# 2x ("&amp;K814&amp;") "&amp;A814)+COUNTIF(圣骑士卡组!A:C,"# 2x ("&amp;K814&amp;") "&amp;A814)+COUNTIF(牧师卡组!A:C,"# 2x ("&amp;K814&amp;") "&amp;A814)+COUNTIF(潜行者卡组!A:C,"# 2x ("&amp;K814&amp;") "&amp;A814)+COUNTIF(萨满祭司卡组!A:C,"# 2x ("&amp;K814&amp;") "&amp;A814)+COUNTIF(术士卡组!A:C,"# 2x ("&amp;K814&amp;") "&amp;A814)+COUNTIF(战士卡组!A:C,"# 2x ("&amp;K814&amp;") "&amp;A814)=0,COUNTIF(单卡排行!A:J,A814)=0),IF(AND(COUNTIF(德鲁伊卡组!A:C,"# 1x ("&amp;K814&amp;") "&amp;A814)+COUNTIF(猎人卡组!A:C,"# 1x ("&amp;K814&amp;") "&amp;A814)+COUNTIF(法师卡组!A:C,"# 1x ("&amp;K814&amp;") "&amp;A814)+COUNTIF(圣骑士卡组!A:C,"# 1x ("&amp;K814&amp;") "&amp;A814)+COUNTIF(牧师卡组!A:C,"# 1x ("&amp;K814&amp;") "&amp;A814)+COUNTIF(潜行者卡组!A:C,"# 1x ("&amp;K814&amp;") "&amp;A814)+COUNTIF(萨满祭司卡组!A:C,"# 1x ("&amp;K814&amp;") "&amp;A814)+COUNTIF(术士卡组!A:C,"# 1x ("&amp;K814&amp;") "&amp;A814)+COUNTIF(战士卡组!A:C,"# 1x ("&amp;K814&amp;") "&amp;A814)=0,COUNTIF(单卡排行!A:J,A814&amp;"★")=0),"",1),2)</f>
        <v/>
      </c>
      <c r="E814" s="53" t="str">
        <f>IF(收藏进度!E814="","",收藏进度!E814)</f>
        <v>上古之神</v>
      </c>
      <c r="F814" s="53" t="str">
        <f>IF(收藏进度!F814="","",收藏进度!F814)</f>
        <v/>
      </c>
      <c r="G814" s="53" t="str">
        <f>IF(收藏进度!G814="","",收藏进度!G814)</f>
        <v>术士</v>
      </c>
      <c r="H814" s="53" t="str">
        <f>IF(收藏进度!H814="","",收藏进度!H814)</f>
        <v>普通</v>
      </c>
      <c r="I814" s="53" t="str">
        <f>IF(收藏进度!I814="","",收藏进度!I814)</f>
        <v>随从</v>
      </c>
      <c r="J814" s="53" t="str">
        <f>IF(收藏进度!J814="","",收藏进度!J814)</f>
        <v/>
      </c>
      <c r="K814" s="53">
        <f>IF(收藏进度!K814="","",收藏进度!K814)</f>
        <v>5</v>
      </c>
      <c r="L814" s="53">
        <f>IF(收藏进度!L814="","",收藏进度!L814)</f>
        <v>5</v>
      </c>
      <c r="M814" s="53">
        <f>IF(收藏进度!M814="","",收藏进度!M814)</f>
        <v>6</v>
      </c>
      <c r="N814" s="54" t="str">
        <f>IF(收藏进度!N814="","",收藏进度!N814)</f>
        <v>每当一个友方随从死亡时，使你的克苏恩
获得+1/+1（无论它在哪里）。</v>
      </c>
    </row>
    <row r="815" spans="1:14" x14ac:dyDescent="0.15">
      <c r="A815" s="52" t="str">
        <f>IF(收藏进度!A815="","",收藏进度!A815)</f>
        <v>古加尔</v>
      </c>
      <c r="B815" s="52">
        <f>IF(收藏进度!B815="","",收藏进度!B815)</f>
        <v>0</v>
      </c>
      <c r="C815" s="52" t="str">
        <f t="shared" si="12"/>
        <v/>
      </c>
      <c r="D815" s="52" t="str">
        <f>IF(AND(COUNTIF(德鲁伊卡组!A:C,"# 2x ("&amp;K815&amp;") "&amp;A815)+COUNTIF(猎人卡组!A:C,"# 2x ("&amp;K815&amp;") "&amp;A815)+COUNTIF(法师卡组!A:C,"# 2x ("&amp;K815&amp;") "&amp;A815)+COUNTIF(圣骑士卡组!A:C,"# 2x ("&amp;K815&amp;") "&amp;A815)+COUNTIF(牧师卡组!A:C,"# 2x ("&amp;K815&amp;") "&amp;A815)+COUNTIF(潜行者卡组!A:C,"# 2x ("&amp;K815&amp;") "&amp;A815)+COUNTIF(萨满祭司卡组!A:C,"# 2x ("&amp;K815&amp;") "&amp;A815)+COUNTIF(术士卡组!A:C,"# 2x ("&amp;K815&amp;") "&amp;A815)+COUNTIF(战士卡组!A:C,"# 2x ("&amp;K815&amp;") "&amp;A815)=0,COUNTIF(单卡排行!A:J,A815)=0),IF(AND(COUNTIF(德鲁伊卡组!A:C,"# 1x ("&amp;K815&amp;") "&amp;A815)+COUNTIF(猎人卡组!A:C,"# 1x ("&amp;K815&amp;") "&amp;A815)+COUNTIF(法师卡组!A:C,"# 1x ("&amp;K815&amp;") "&amp;A815)+COUNTIF(圣骑士卡组!A:C,"# 1x ("&amp;K815&amp;") "&amp;A815)+COUNTIF(牧师卡组!A:C,"# 1x ("&amp;K815&amp;") "&amp;A815)+COUNTIF(潜行者卡组!A:C,"# 1x ("&amp;K815&amp;") "&amp;A815)+COUNTIF(萨满祭司卡组!A:C,"# 1x ("&amp;K815&amp;") "&amp;A815)+COUNTIF(术士卡组!A:C,"# 1x ("&amp;K815&amp;") "&amp;A815)+COUNTIF(战士卡组!A:C,"# 1x ("&amp;K815&amp;") "&amp;A815)=0,COUNTIF(单卡排行!A:J,A815&amp;"★")=0),"",1),2)</f>
        <v/>
      </c>
      <c r="E815" s="53" t="str">
        <f>IF(收藏进度!E815="","",收藏进度!E815)</f>
        <v>上古之神</v>
      </c>
      <c r="F815" s="53" t="str">
        <f>IF(收藏进度!F815="","",收藏进度!F815)</f>
        <v/>
      </c>
      <c r="G815" s="53" t="str">
        <f>IF(收藏进度!G815="","",收藏进度!G815)</f>
        <v>术士</v>
      </c>
      <c r="H815" s="53" t="str">
        <f>IF(收藏进度!H815="","",收藏进度!H815)</f>
        <v>传说</v>
      </c>
      <c r="I815" s="53" t="str">
        <f>IF(收藏进度!I815="","",收藏进度!I815)</f>
        <v>随从</v>
      </c>
      <c r="J815" s="53" t="str">
        <f>IF(收藏进度!J815="","",收藏进度!J815)</f>
        <v/>
      </c>
      <c r="K815" s="53">
        <f>IF(收藏进度!K815="","",收藏进度!K815)</f>
        <v>7</v>
      </c>
      <c r="L815" s="53">
        <f>IF(收藏进度!L815="","",收藏进度!L815)</f>
        <v>7</v>
      </c>
      <c r="M815" s="53">
        <f>IF(收藏进度!M815="","",收藏进度!M815)</f>
        <v>7</v>
      </c>
      <c r="N815" s="54" t="str">
        <f>IF(收藏进度!N815="","",收藏进度!N815)</f>
        <v>战吼：在本回合中，你施放的下一个法术不再消耗法力值，转而消耗生命值。</v>
      </c>
    </row>
    <row r="816" spans="1:14" x14ac:dyDescent="0.15">
      <c r="A816" s="52" t="str">
        <f>IF(收藏进度!A816="","",收藏进度!A816)</f>
        <v>末日降临</v>
      </c>
      <c r="B816" s="52">
        <f>IF(收藏进度!B816="","",收藏进度!B816)</f>
        <v>1</v>
      </c>
      <c r="C816" s="52" t="str">
        <f t="shared" si="12"/>
        <v/>
      </c>
      <c r="D816" s="52" t="str">
        <f>IF(AND(COUNTIF(德鲁伊卡组!A:C,"# 2x ("&amp;K816&amp;") "&amp;A816)+COUNTIF(猎人卡组!A:C,"# 2x ("&amp;K816&amp;") "&amp;A816)+COUNTIF(法师卡组!A:C,"# 2x ("&amp;K816&amp;") "&amp;A816)+COUNTIF(圣骑士卡组!A:C,"# 2x ("&amp;K816&amp;") "&amp;A816)+COUNTIF(牧师卡组!A:C,"# 2x ("&amp;K816&amp;") "&amp;A816)+COUNTIF(潜行者卡组!A:C,"# 2x ("&amp;K816&amp;") "&amp;A816)+COUNTIF(萨满祭司卡组!A:C,"# 2x ("&amp;K816&amp;") "&amp;A816)+COUNTIF(术士卡组!A:C,"# 2x ("&amp;K816&amp;") "&amp;A816)+COUNTIF(战士卡组!A:C,"# 2x ("&amp;K816&amp;") "&amp;A816)=0,COUNTIF(单卡排行!A:J,A816)=0),IF(AND(COUNTIF(德鲁伊卡组!A:C,"# 1x ("&amp;K816&amp;") "&amp;A816)+COUNTIF(猎人卡组!A:C,"# 1x ("&amp;K816&amp;") "&amp;A816)+COUNTIF(法师卡组!A:C,"# 1x ("&amp;K816&amp;") "&amp;A816)+COUNTIF(圣骑士卡组!A:C,"# 1x ("&amp;K816&amp;") "&amp;A816)+COUNTIF(牧师卡组!A:C,"# 1x ("&amp;K816&amp;") "&amp;A816)+COUNTIF(潜行者卡组!A:C,"# 1x ("&amp;K816&amp;") "&amp;A816)+COUNTIF(萨满祭司卡组!A:C,"# 1x ("&amp;K816&amp;") "&amp;A816)+COUNTIF(术士卡组!A:C,"# 1x ("&amp;K816&amp;") "&amp;A816)+COUNTIF(战士卡组!A:C,"# 1x ("&amp;K816&amp;") "&amp;A816)=0,COUNTIF(单卡排行!A:J,A816&amp;"★")=0),"",1),2)</f>
        <v/>
      </c>
      <c r="E816" s="53" t="str">
        <f>IF(收藏进度!E816="","",收藏进度!E816)</f>
        <v>上古之神</v>
      </c>
      <c r="F816" s="53" t="str">
        <f>IF(收藏进度!F816="","",收藏进度!F816)</f>
        <v/>
      </c>
      <c r="G816" s="53" t="str">
        <f>IF(收藏进度!G816="","",收藏进度!G816)</f>
        <v>术士</v>
      </c>
      <c r="H816" s="53" t="str">
        <f>IF(收藏进度!H816="","",收藏进度!H816)</f>
        <v>史诗</v>
      </c>
      <c r="I816" s="53" t="str">
        <f>IF(收藏进度!I816="","",收藏进度!I816)</f>
        <v>法术</v>
      </c>
      <c r="J816" s="53" t="str">
        <f>IF(收藏进度!J816="","",收藏进度!J816)</f>
        <v/>
      </c>
      <c r="K816" s="53">
        <f>IF(收藏进度!K816="","",收藏进度!K816)</f>
        <v>10</v>
      </c>
      <c r="L816" s="53">
        <f>IF(收藏进度!L816="","",收藏进度!L816)</f>
        <v>0</v>
      </c>
      <c r="M816" s="53">
        <f>IF(收藏进度!M816="","",收藏进度!M816)</f>
        <v>0</v>
      </c>
      <c r="N816" s="54" t="str">
        <f>IF(收藏进度!N816="","",收藏进度!N816)</f>
        <v>消灭所有随从。每消灭一个随从，便抽一张牌。</v>
      </c>
    </row>
    <row r="817" spans="1:14" x14ac:dyDescent="0.15">
      <c r="A817" s="52" t="str">
        <f>IF(收藏进度!A817="","",收藏进度!A817)</f>
        <v>恩佐斯的副官</v>
      </c>
      <c r="B817" s="52">
        <f>IF(收藏进度!B817="","",收藏进度!B817)</f>
        <v>2</v>
      </c>
      <c r="C817" s="52" t="str">
        <f t="shared" si="12"/>
        <v/>
      </c>
      <c r="D817" s="52">
        <f>IF(AND(COUNTIF(德鲁伊卡组!A:C,"# 2x ("&amp;K817&amp;") "&amp;A817)+COUNTIF(猎人卡组!A:C,"# 2x ("&amp;K817&amp;") "&amp;A817)+COUNTIF(法师卡组!A:C,"# 2x ("&amp;K817&amp;") "&amp;A817)+COUNTIF(圣骑士卡组!A:C,"# 2x ("&amp;K817&amp;") "&amp;A817)+COUNTIF(牧师卡组!A:C,"# 2x ("&amp;K817&amp;") "&amp;A817)+COUNTIF(潜行者卡组!A:C,"# 2x ("&amp;K817&amp;") "&amp;A817)+COUNTIF(萨满祭司卡组!A:C,"# 2x ("&amp;K817&amp;") "&amp;A817)+COUNTIF(术士卡组!A:C,"# 2x ("&amp;K817&amp;") "&amp;A817)+COUNTIF(战士卡组!A:C,"# 2x ("&amp;K817&amp;") "&amp;A817)=0,COUNTIF(单卡排行!A:J,A817)=0),IF(AND(COUNTIF(德鲁伊卡组!A:C,"# 1x ("&amp;K817&amp;") "&amp;A817)+COUNTIF(猎人卡组!A:C,"# 1x ("&amp;K817&amp;") "&amp;A817)+COUNTIF(法师卡组!A:C,"# 1x ("&amp;K817&amp;") "&amp;A817)+COUNTIF(圣骑士卡组!A:C,"# 1x ("&amp;K817&amp;") "&amp;A817)+COUNTIF(牧师卡组!A:C,"# 1x ("&amp;K817&amp;") "&amp;A817)+COUNTIF(潜行者卡组!A:C,"# 1x ("&amp;K817&amp;") "&amp;A817)+COUNTIF(萨满祭司卡组!A:C,"# 1x ("&amp;K817&amp;") "&amp;A817)+COUNTIF(术士卡组!A:C,"# 1x ("&amp;K817&amp;") "&amp;A817)+COUNTIF(战士卡组!A:C,"# 1x ("&amp;K817&amp;") "&amp;A817)=0,COUNTIF(单卡排行!A:J,A817&amp;"★")=0),"",1),2)</f>
        <v>2</v>
      </c>
      <c r="E817" s="53" t="str">
        <f>IF(收藏进度!E817="","",收藏进度!E817)</f>
        <v>上古之神</v>
      </c>
      <c r="F817" s="53" t="str">
        <f>IF(收藏进度!F817="","",收藏进度!F817)</f>
        <v/>
      </c>
      <c r="G817" s="53" t="str">
        <f>IF(收藏进度!G817="","",收藏进度!G817)</f>
        <v>战士</v>
      </c>
      <c r="H817" s="53" t="str">
        <f>IF(收藏进度!H817="","",收藏进度!H817)</f>
        <v>普通</v>
      </c>
      <c r="I817" s="53" t="str">
        <f>IF(收藏进度!I817="","",收藏进度!I817)</f>
        <v>随从</v>
      </c>
      <c r="J817" s="53" t="str">
        <f>IF(收藏进度!J817="","",收藏进度!J817)</f>
        <v>海盗</v>
      </c>
      <c r="K817" s="53">
        <f>IF(收藏进度!K817="","",收藏进度!K817)</f>
        <v>1</v>
      </c>
      <c r="L817" s="53">
        <f>IF(收藏进度!L817="","",收藏进度!L817)</f>
        <v>1</v>
      </c>
      <c r="M817" s="53">
        <f>IF(收藏进度!M817="","",收藏进度!M817)</f>
        <v>1</v>
      </c>
      <c r="N817" s="54" t="str">
        <f>IF(收藏进度!N817="","",收藏进度!N817)</f>
        <v>战吼：装备一把1/3的锈蚀铁钩。</v>
      </c>
    </row>
    <row r="818" spans="1:14" x14ac:dyDescent="0.15">
      <c r="A818" s="52" t="str">
        <f>IF(收藏进度!A818="","",收藏进度!A818)</f>
        <v>化血为脓</v>
      </c>
      <c r="B818" s="52">
        <f>IF(收藏进度!B818="","",收藏进度!B818)</f>
        <v>2</v>
      </c>
      <c r="C818" s="52" t="str">
        <f t="shared" si="12"/>
        <v/>
      </c>
      <c r="D818" s="52" t="str">
        <f>IF(AND(COUNTIF(德鲁伊卡组!A:C,"# 2x ("&amp;K818&amp;") "&amp;A818)+COUNTIF(猎人卡组!A:C,"# 2x ("&amp;K818&amp;") "&amp;A818)+COUNTIF(法师卡组!A:C,"# 2x ("&amp;K818&amp;") "&amp;A818)+COUNTIF(圣骑士卡组!A:C,"# 2x ("&amp;K818&amp;") "&amp;A818)+COUNTIF(牧师卡组!A:C,"# 2x ("&amp;K818&amp;") "&amp;A818)+COUNTIF(潜行者卡组!A:C,"# 2x ("&amp;K818&amp;") "&amp;A818)+COUNTIF(萨满祭司卡组!A:C,"# 2x ("&amp;K818&amp;") "&amp;A818)+COUNTIF(术士卡组!A:C,"# 2x ("&amp;K818&amp;") "&amp;A818)+COUNTIF(战士卡组!A:C,"# 2x ("&amp;K818&amp;") "&amp;A818)=0,COUNTIF(单卡排行!A:J,A818)=0),IF(AND(COUNTIF(德鲁伊卡组!A:C,"# 1x ("&amp;K818&amp;") "&amp;A818)+COUNTIF(猎人卡组!A:C,"# 1x ("&amp;K818&amp;") "&amp;A818)+COUNTIF(法师卡组!A:C,"# 1x ("&amp;K818&amp;") "&amp;A818)+COUNTIF(圣骑士卡组!A:C,"# 1x ("&amp;K818&amp;") "&amp;A818)+COUNTIF(牧师卡组!A:C,"# 1x ("&amp;K818&amp;") "&amp;A818)+COUNTIF(潜行者卡组!A:C,"# 1x ("&amp;K818&amp;") "&amp;A818)+COUNTIF(萨满祭司卡组!A:C,"# 1x ("&amp;K818&amp;") "&amp;A818)+COUNTIF(术士卡组!A:C,"# 1x ("&amp;K818&amp;") "&amp;A818)+COUNTIF(战士卡组!A:C,"# 1x ("&amp;K818&amp;") "&amp;A818)=0,COUNTIF(单卡排行!A:J,A818&amp;"★")=0),"",1),2)</f>
        <v/>
      </c>
      <c r="E818" s="53" t="str">
        <f>IF(收藏进度!E818="","",收藏进度!E818)</f>
        <v>上古之神</v>
      </c>
      <c r="F818" s="53" t="str">
        <f>IF(收藏进度!F818="","",收藏进度!F818)</f>
        <v/>
      </c>
      <c r="G818" s="53" t="str">
        <f>IF(收藏进度!G818="","",收藏进度!G818)</f>
        <v>战士</v>
      </c>
      <c r="H818" s="53" t="str">
        <f>IF(收藏进度!H818="","",收藏进度!H818)</f>
        <v>稀有</v>
      </c>
      <c r="I818" s="53" t="str">
        <f>IF(收藏进度!I818="","",收藏进度!I818)</f>
        <v>法术</v>
      </c>
      <c r="J818" s="53" t="str">
        <f>IF(收藏进度!J818="","",收藏进度!J818)</f>
        <v/>
      </c>
      <c r="K818" s="53">
        <f>IF(收藏进度!K818="","",收藏进度!K818)</f>
        <v>1</v>
      </c>
      <c r="L818" s="53">
        <f>IF(收藏进度!L818="","",收藏进度!L818)</f>
        <v>0</v>
      </c>
      <c r="M818" s="53">
        <f>IF(收藏进度!M818="","",收藏进度!M818)</f>
        <v>0</v>
      </c>
      <c r="N818" s="54" t="str">
        <f>IF(收藏进度!N818="","",收藏进度!N818)</f>
        <v>对一个随从造成1点伤害，如果它依然存活，则召唤一个2/2的泥浆怪。</v>
      </c>
    </row>
    <row r="819" spans="1:14" x14ac:dyDescent="0.15">
      <c r="A819" s="52" t="str">
        <f>IF(收藏进度!A819="","",收藏进度!A819)</f>
        <v>暴虐食尸鬼</v>
      </c>
      <c r="B819" s="52">
        <f>IF(收藏进度!B819="","",收藏进度!B819)</f>
        <v>2</v>
      </c>
      <c r="C819" s="52" t="str">
        <f t="shared" si="12"/>
        <v/>
      </c>
      <c r="D819" s="52" t="str">
        <f>IF(AND(COUNTIF(德鲁伊卡组!A:C,"# 2x ("&amp;K819&amp;") "&amp;A819)+COUNTIF(猎人卡组!A:C,"# 2x ("&amp;K819&amp;") "&amp;A819)+COUNTIF(法师卡组!A:C,"# 2x ("&amp;K819&amp;") "&amp;A819)+COUNTIF(圣骑士卡组!A:C,"# 2x ("&amp;K819&amp;") "&amp;A819)+COUNTIF(牧师卡组!A:C,"# 2x ("&amp;K819&amp;") "&amp;A819)+COUNTIF(潜行者卡组!A:C,"# 2x ("&amp;K819&amp;") "&amp;A819)+COUNTIF(萨满祭司卡组!A:C,"# 2x ("&amp;K819&amp;") "&amp;A819)+COUNTIF(术士卡组!A:C,"# 2x ("&amp;K819&amp;") "&amp;A819)+COUNTIF(战士卡组!A:C,"# 2x ("&amp;K819&amp;") "&amp;A819)=0,COUNTIF(单卡排行!A:J,A819)=0),IF(AND(COUNTIF(德鲁伊卡组!A:C,"# 1x ("&amp;K819&amp;") "&amp;A819)+COUNTIF(猎人卡组!A:C,"# 1x ("&amp;K819&amp;") "&amp;A819)+COUNTIF(法师卡组!A:C,"# 1x ("&amp;K819&amp;") "&amp;A819)+COUNTIF(圣骑士卡组!A:C,"# 1x ("&amp;K819&amp;") "&amp;A819)+COUNTIF(牧师卡组!A:C,"# 1x ("&amp;K819&amp;") "&amp;A819)+COUNTIF(潜行者卡组!A:C,"# 1x ("&amp;K819&amp;") "&amp;A819)+COUNTIF(萨满祭司卡组!A:C,"# 1x ("&amp;K819&amp;") "&amp;A819)+COUNTIF(术士卡组!A:C,"# 1x ("&amp;K819&amp;") "&amp;A819)+COUNTIF(战士卡组!A:C,"# 1x ("&amp;K819&amp;") "&amp;A819)=0,COUNTIF(单卡排行!A:J,A819&amp;"★")=0),"",1),2)</f>
        <v/>
      </c>
      <c r="E819" s="53" t="str">
        <f>IF(收藏进度!E819="","",收藏进度!E819)</f>
        <v>上古之神</v>
      </c>
      <c r="F819" s="53" t="str">
        <f>IF(收藏进度!F819="","",收藏进度!F819)</f>
        <v/>
      </c>
      <c r="G819" s="53" t="str">
        <f>IF(收藏进度!G819="","",收藏进度!G819)</f>
        <v>战士</v>
      </c>
      <c r="H819" s="53" t="str">
        <f>IF(收藏进度!H819="","",收藏进度!H819)</f>
        <v>普通</v>
      </c>
      <c r="I819" s="53" t="str">
        <f>IF(收藏进度!I819="","",收藏进度!I819)</f>
        <v>随从</v>
      </c>
      <c r="J819" s="53" t="str">
        <f>IF(收藏进度!J819="","",收藏进度!J819)</f>
        <v/>
      </c>
      <c r="K819" s="53">
        <f>IF(收藏进度!K819="","",收藏进度!K819)</f>
        <v>3</v>
      </c>
      <c r="L819" s="53">
        <f>IF(收藏进度!L819="","",收藏进度!L819)</f>
        <v>3</v>
      </c>
      <c r="M819" s="53">
        <f>IF(收藏进度!M819="","",收藏进度!M819)</f>
        <v>3</v>
      </c>
      <c r="N819" s="54" t="str">
        <f>IF(收藏进度!N819="","",收藏进度!N819)</f>
        <v>战吼：对所有其他随从造成1点伤害。</v>
      </c>
    </row>
    <row r="820" spans="1:14" x14ac:dyDescent="0.15">
      <c r="A820" s="52" t="str">
        <f>IF(收藏进度!A820="","",收藏进度!A820)</f>
        <v>血帆教徒</v>
      </c>
      <c r="B820" s="52">
        <f>IF(收藏进度!B820="","",收藏进度!B820)</f>
        <v>2</v>
      </c>
      <c r="C820" s="52" t="str">
        <f t="shared" si="12"/>
        <v/>
      </c>
      <c r="D820" s="52">
        <f>IF(AND(COUNTIF(德鲁伊卡组!A:C,"# 2x ("&amp;K820&amp;") "&amp;A820)+COUNTIF(猎人卡组!A:C,"# 2x ("&amp;K820&amp;") "&amp;A820)+COUNTIF(法师卡组!A:C,"# 2x ("&amp;K820&amp;") "&amp;A820)+COUNTIF(圣骑士卡组!A:C,"# 2x ("&amp;K820&amp;") "&amp;A820)+COUNTIF(牧师卡组!A:C,"# 2x ("&amp;K820&amp;") "&amp;A820)+COUNTIF(潜行者卡组!A:C,"# 2x ("&amp;K820&amp;") "&amp;A820)+COUNTIF(萨满祭司卡组!A:C,"# 2x ("&amp;K820&amp;") "&amp;A820)+COUNTIF(术士卡组!A:C,"# 2x ("&amp;K820&amp;") "&amp;A820)+COUNTIF(战士卡组!A:C,"# 2x ("&amp;K820&amp;") "&amp;A820)=0,COUNTIF(单卡排行!A:J,A820)=0),IF(AND(COUNTIF(德鲁伊卡组!A:C,"# 1x ("&amp;K820&amp;") "&amp;A820)+COUNTIF(猎人卡组!A:C,"# 1x ("&amp;K820&amp;") "&amp;A820)+COUNTIF(法师卡组!A:C,"# 1x ("&amp;K820&amp;") "&amp;A820)+COUNTIF(圣骑士卡组!A:C,"# 1x ("&amp;K820&amp;") "&amp;A820)+COUNTIF(牧师卡组!A:C,"# 1x ("&amp;K820&amp;") "&amp;A820)+COUNTIF(潜行者卡组!A:C,"# 1x ("&amp;K820&amp;") "&amp;A820)+COUNTIF(萨满祭司卡组!A:C,"# 1x ("&amp;K820&amp;") "&amp;A820)+COUNTIF(术士卡组!A:C,"# 1x ("&amp;K820&amp;") "&amp;A820)+COUNTIF(战士卡组!A:C,"# 1x ("&amp;K820&amp;") "&amp;A820)=0,COUNTIF(单卡排行!A:J,A820&amp;"★")=0),"",1),2)</f>
        <v>2</v>
      </c>
      <c r="E820" s="53" t="str">
        <f>IF(收藏进度!E820="","",收藏进度!E820)</f>
        <v>上古之神</v>
      </c>
      <c r="F820" s="53" t="str">
        <f>IF(收藏进度!F820="","",收藏进度!F820)</f>
        <v/>
      </c>
      <c r="G820" s="53" t="str">
        <f>IF(收藏进度!G820="","",收藏进度!G820)</f>
        <v>战士</v>
      </c>
      <c r="H820" s="53" t="str">
        <f>IF(收藏进度!H820="","",收藏进度!H820)</f>
        <v>稀有</v>
      </c>
      <c r="I820" s="53" t="str">
        <f>IF(收藏进度!I820="","",收藏进度!I820)</f>
        <v>随从</v>
      </c>
      <c r="J820" s="53" t="str">
        <f>IF(收藏进度!J820="","",收藏进度!J820)</f>
        <v>海盗</v>
      </c>
      <c r="K820" s="53">
        <f>IF(收藏进度!K820="","",收藏进度!K820)</f>
        <v>3</v>
      </c>
      <c r="L820" s="53">
        <f>IF(收藏进度!L820="","",收藏进度!L820)</f>
        <v>3</v>
      </c>
      <c r="M820" s="53">
        <f>IF(收藏进度!M820="","",收藏进度!M820)</f>
        <v>4</v>
      </c>
      <c r="N820" s="54" t="str">
        <f>IF(收藏进度!N820="","",收藏进度!N820)</f>
        <v>战吼：如果你控制其他任何海盗，你的武器便获得+1/+1。</v>
      </c>
    </row>
    <row r="821" spans="1:14" x14ac:dyDescent="0.15">
      <c r="A821" s="52" t="str">
        <f>IF(收藏进度!A821="","",收藏进度!A821)</f>
        <v>苦战傀儡</v>
      </c>
      <c r="B821" s="52">
        <f>IF(收藏进度!B821="","",收藏进度!B821)</f>
        <v>0</v>
      </c>
      <c r="C821" s="52" t="str">
        <f t="shared" si="12"/>
        <v/>
      </c>
      <c r="D821" s="52" t="str">
        <f>IF(AND(COUNTIF(德鲁伊卡组!A:C,"# 2x ("&amp;K821&amp;") "&amp;A821)+COUNTIF(猎人卡组!A:C,"# 2x ("&amp;K821&amp;") "&amp;A821)+COUNTIF(法师卡组!A:C,"# 2x ("&amp;K821&amp;") "&amp;A821)+COUNTIF(圣骑士卡组!A:C,"# 2x ("&amp;K821&amp;") "&amp;A821)+COUNTIF(牧师卡组!A:C,"# 2x ("&amp;K821&amp;") "&amp;A821)+COUNTIF(潜行者卡组!A:C,"# 2x ("&amp;K821&amp;") "&amp;A821)+COUNTIF(萨满祭司卡组!A:C,"# 2x ("&amp;K821&amp;") "&amp;A821)+COUNTIF(术士卡组!A:C,"# 2x ("&amp;K821&amp;") "&amp;A821)+COUNTIF(战士卡组!A:C,"# 2x ("&amp;K821&amp;") "&amp;A821)=0,COUNTIF(单卡排行!A:J,A821)=0),IF(AND(COUNTIF(德鲁伊卡组!A:C,"# 1x ("&amp;K821&amp;") "&amp;A821)+COUNTIF(猎人卡组!A:C,"# 1x ("&amp;K821&amp;") "&amp;A821)+COUNTIF(法师卡组!A:C,"# 1x ("&amp;K821&amp;") "&amp;A821)+COUNTIF(圣骑士卡组!A:C,"# 1x ("&amp;K821&amp;") "&amp;A821)+COUNTIF(牧师卡组!A:C,"# 1x ("&amp;K821&amp;") "&amp;A821)+COUNTIF(潜行者卡组!A:C,"# 1x ("&amp;K821&amp;") "&amp;A821)+COUNTIF(萨满祭司卡组!A:C,"# 1x ("&amp;K821&amp;") "&amp;A821)+COUNTIF(术士卡组!A:C,"# 1x ("&amp;K821&amp;") "&amp;A821)+COUNTIF(战士卡组!A:C,"# 1x ("&amp;K821&amp;") "&amp;A821)=0,COUNTIF(单卡排行!A:J,A821&amp;"★")=0),"",1),2)</f>
        <v/>
      </c>
      <c r="E821" s="53" t="str">
        <f>IF(收藏进度!E821="","",收藏进度!E821)</f>
        <v>上古之神</v>
      </c>
      <c r="F821" s="53" t="str">
        <f>IF(收藏进度!F821="","",收藏进度!F821)</f>
        <v/>
      </c>
      <c r="G821" s="53" t="str">
        <f>IF(收藏进度!G821="","",收藏进度!G821)</f>
        <v>战士</v>
      </c>
      <c r="H821" s="53" t="str">
        <f>IF(收藏进度!H821="","",收藏进度!H821)</f>
        <v>史诗</v>
      </c>
      <c r="I821" s="53" t="str">
        <f>IF(收藏进度!I821="","",收藏进度!I821)</f>
        <v>法术</v>
      </c>
      <c r="J821" s="53" t="str">
        <f>IF(收藏进度!J821="","",收藏进度!J821)</f>
        <v/>
      </c>
      <c r="K821" s="53">
        <f>IF(收藏进度!K821="","",收藏进度!K821)</f>
        <v>3</v>
      </c>
      <c r="L821" s="53">
        <f>IF(收藏进度!L821="","",收藏进度!L821)</f>
        <v>0</v>
      </c>
      <c r="M821" s="53">
        <f>IF(收藏进度!M821="","",收藏进度!M821)</f>
        <v>0</v>
      </c>
      <c r="N821" s="54" t="str">
        <f>IF(收藏进度!N821="","",收藏进度!N821)</f>
        <v>复制所有受伤的友方随从，并将其置入你的手牌。</v>
      </c>
    </row>
    <row r="822" spans="1:14" x14ac:dyDescent="0.15">
      <c r="A822" s="52" t="str">
        <f>IF(收藏进度!A822="","",收藏进度!A822)</f>
        <v>血蹄勇士</v>
      </c>
      <c r="B822" s="52">
        <f>IF(收藏进度!B822="","",收藏进度!B822)</f>
        <v>2</v>
      </c>
      <c r="C822" s="52" t="str">
        <f t="shared" si="12"/>
        <v/>
      </c>
      <c r="D822" s="52" t="str">
        <f>IF(AND(COUNTIF(德鲁伊卡组!A:C,"# 2x ("&amp;K822&amp;") "&amp;A822)+COUNTIF(猎人卡组!A:C,"# 2x ("&amp;K822&amp;") "&amp;A822)+COUNTIF(法师卡组!A:C,"# 2x ("&amp;K822&amp;") "&amp;A822)+COUNTIF(圣骑士卡组!A:C,"# 2x ("&amp;K822&amp;") "&amp;A822)+COUNTIF(牧师卡组!A:C,"# 2x ("&amp;K822&amp;") "&amp;A822)+COUNTIF(潜行者卡组!A:C,"# 2x ("&amp;K822&amp;") "&amp;A822)+COUNTIF(萨满祭司卡组!A:C,"# 2x ("&amp;K822&amp;") "&amp;A822)+COUNTIF(术士卡组!A:C,"# 2x ("&amp;K822&amp;") "&amp;A822)+COUNTIF(战士卡组!A:C,"# 2x ("&amp;K822&amp;") "&amp;A822)=0,COUNTIF(单卡排行!A:J,A822)=0),IF(AND(COUNTIF(德鲁伊卡组!A:C,"# 1x ("&amp;K822&amp;") "&amp;A822)+COUNTIF(猎人卡组!A:C,"# 1x ("&amp;K822&amp;") "&amp;A822)+COUNTIF(法师卡组!A:C,"# 1x ("&amp;K822&amp;") "&amp;A822)+COUNTIF(圣骑士卡组!A:C,"# 1x ("&amp;K822&amp;") "&amp;A822)+COUNTIF(牧师卡组!A:C,"# 1x ("&amp;K822&amp;") "&amp;A822)+COUNTIF(潜行者卡组!A:C,"# 1x ("&amp;K822&amp;") "&amp;A822)+COUNTIF(萨满祭司卡组!A:C,"# 1x ("&amp;K822&amp;") "&amp;A822)+COUNTIF(术士卡组!A:C,"# 1x ("&amp;K822&amp;") "&amp;A822)+COUNTIF(战士卡组!A:C,"# 1x ("&amp;K822&amp;") "&amp;A822)=0,COUNTIF(单卡排行!A:J,A822&amp;"★")=0),"",1),2)</f>
        <v/>
      </c>
      <c r="E822" s="53" t="str">
        <f>IF(收藏进度!E822="","",收藏进度!E822)</f>
        <v>上古之神</v>
      </c>
      <c r="F822" s="53" t="str">
        <f>IF(收藏进度!F822="","",收藏进度!F822)</f>
        <v/>
      </c>
      <c r="G822" s="53" t="str">
        <f>IF(收藏进度!G822="","",收藏进度!G822)</f>
        <v>战士</v>
      </c>
      <c r="H822" s="53" t="str">
        <f>IF(收藏进度!H822="","",收藏进度!H822)</f>
        <v>普通</v>
      </c>
      <c r="I822" s="53" t="str">
        <f>IF(收藏进度!I822="","",收藏进度!I822)</f>
        <v>随从</v>
      </c>
      <c r="J822" s="53" t="str">
        <f>IF(收藏进度!J822="","",收藏进度!J822)</f>
        <v/>
      </c>
      <c r="K822" s="53">
        <f>IF(收藏进度!K822="","",收藏进度!K822)</f>
        <v>4</v>
      </c>
      <c r="L822" s="53">
        <f>IF(收藏进度!L822="","",收藏进度!L822)</f>
        <v>2</v>
      </c>
      <c r="M822" s="53">
        <f>IF(收藏进度!M822="","",收藏进度!M822)</f>
        <v>6</v>
      </c>
      <c r="N822" s="54" t="str">
        <f>IF(收藏进度!N822="","",收藏进度!N822)</f>
        <v>嘲讽
受伤时具有+3攻
击力。</v>
      </c>
    </row>
    <row r="823" spans="1:14" x14ac:dyDescent="0.15">
      <c r="A823" s="52" t="str">
        <f>IF(收藏进度!A823="","",收藏进度!A823)</f>
        <v>钢铁触须</v>
      </c>
      <c r="B823" s="52">
        <f>IF(收藏进度!B823="","",收藏进度!B823)</f>
        <v>2</v>
      </c>
      <c r="C823" s="52" t="str">
        <f t="shared" si="12"/>
        <v/>
      </c>
      <c r="D823" s="52" t="str">
        <f>IF(AND(COUNTIF(德鲁伊卡组!A:C,"# 2x ("&amp;K823&amp;") "&amp;A823)+COUNTIF(猎人卡组!A:C,"# 2x ("&amp;K823&amp;") "&amp;A823)+COUNTIF(法师卡组!A:C,"# 2x ("&amp;K823&amp;") "&amp;A823)+COUNTIF(圣骑士卡组!A:C,"# 2x ("&amp;K823&amp;") "&amp;A823)+COUNTIF(牧师卡组!A:C,"# 2x ("&amp;K823&amp;") "&amp;A823)+COUNTIF(潜行者卡组!A:C,"# 2x ("&amp;K823&amp;") "&amp;A823)+COUNTIF(萨满祭司卡组!A:C,"# 2x ("&amp;K823&amp;") "&amp;A823)+COUNTIF(术士卡组!A:C,"# 2x ("&amp;K823&amp;") "&amp;A823)+COUNTIF(战士卡组!A:C,"# 2x ("&amp;K823&amp;") "&amp;A823)=0,COUNTIF(单卡排行!A:J,A823)=0),IF(AND(COUNTIF(德鲁伊卡组!A:C,"# 1x ("&amp;K823&amp;") "&amp;A823)+COUNTIF(猎人卡组!A:C,"# 1x ("&amp;K823&amp;") "&amp;A823)+COUNTIF(法师卡组!A:C,"# 1x ("&amp;K823&amp;") "&amp;A823)+COUNTIF(圣骑士卡组!A:C,"# 1x ("&amp;K823&amp;") "&amp;A823)+COUNTIF(牧师卡组!A:C,"# 1x ("&amp;K823&amp;") "&amp;A823)+COUNTIF(潜行者卡组!A:C,"# 1x ("&amp;K823&amp;") "&amp;A823)+COUNTIF(萨满祭司卡组!A:C,"# 1x ("&amp;K823&amp;") "&amp;A823)+COUNTIF(术士卡组!A:C,"# 1x ("&amp;K823&amp;") "&amp;A823)+COUNTIF(战士卡组!A:C,"# 1x ("&amp;K823&amp;") "&amp;A823)=0,COUNTIF(单卡排行!A:J,A823&amp;"★")=0),"",1),2)</f>
        <v/>
      </c>
      <c r="E823" s="53" t="str">
        <f>IF(收藏进度!E823="","",收藏进度!E823)</f>
        <v>上古之神</v>
      </c>
      <c r="F823" s="53" t="str">
        <f>IF(收藏进度!F823="","",收藏进度!F823)</f>
        <v/>
      </c>
      <c r="G823" s="53" t="str">
        <f>IF(收藏进度!G823="","",收藏进度!G823)</f>
        <v>战士</v>
      </c>
      <c r="H823" s="53" t="str">
        <f>IF(收藏进度!H823="","",收藏进度!H823)</f>
        <v>史诗</v>
      </c>
      <c r="I823" s="53" t="str">
        <f>IF(收藏进度!I823="","",收藏进度!I823)</f>
        <v>武器</v>
      </c>
      <c r="J823" s="53" t="str">
        <f>IF(收藏进度!J823="","",收藏进度!J823)</f>
        <v/>
      </c>
      <c r="K823" s="53">
        <f>IF(收藏进度!K823="","",收藏进度!K823)</f>
        <v>5</v>
      </c>
      <c r="L823" s="53">
        <f>IF(收藏进度!L823="","",收藏进度!L823)</f>
        <v>2</v>
      </c>
      <c r="M823" s="53">
        <f>IF(收藏进度!M823="","",收藏进度!M823)</f>
        <v>0</v>
      </c>
      <c r="N823" s="54" t="str">
        <f>IF(收藏进度!N823="","",收藏进度!N823)</f>
        <v>亡语：将这把武器移回你的手牌。</v>
      </c>
    </row>
    <row r="824" spans="1:14" x14ac:dyDescent="0.15">
      <c r="A824" s="52" t="str">
        <f>IF(收藏进度!A824="","",收藏进度!A824)</f>
        <v>上古之神护卫</v>
      </c>
      <c r="B824" s="52">
        <f>IF(收藏进度!B824="","",收藏进度!B824)</f>
        <v>2</v>
      </c>
      <c r="C824" s="52" t="str">
        <f t="shared" si="12"/>
        <v/>
      </c>
      <c r="D824" s="52" t="str">
        <f>IF(AND(COUNTIF(德鲁伊卡组!A:C,"# 2x ("&amp;K824&amp;") "&amp;A824)+COUNTIF(猎人卡组!A:C,"# 2x ("&amp;K824&amp;") "&amp;A824)+COUNTIF(法师卡组!A:C,"# 2x ("&amp;K824&amp;") "&amp;A824)+COUNTIF(圣骑士卡组!A:C,"# 2x ("&amp;K824&amp;") "&amp;A824)+COUNTIF(牧师卡组!A:C,"# 2x ("&amp;K824&amp;") "&amp;A824)+COUNTIF(潜行者卡组!A:C,"# 2x ("&amp;K824&amp;") "&amp;A824)+COUNTIF(萨满祭司卡组!A:C,"# 2x ("&amp;K824&amp;") "&amp;A824)+COUNTIF(术士卡组!A:C,"# 2x ("&amp;K824&amp;") "&amp;A824)+COUNTIF(战士卡组!A:C,"# 2x ("&amp;K824&amp;") "&amp;A824)=0,COUNTIF(单卡排行!A:J,A824)=0),IF(AND(COUNTIF(德鲁伊卡组!A:C,"# 1x ("&amp;K824&amp;") "&amp;A824)+COUNTIF(猎人卡组!A:C,"# 1x ("&amp;K824&amp;") "&amp;A824)+COUNTIF(法师卡组!A:C,"# 1x ("&amp;K824&amp;") "&amp;A824)+COUNTIF(圣骑士卡组!A:C,"# 1x ("&amp;K824&amp;") "&amp;A824)+COUNTIF(牧师卡组!A:C,"# 1x ("&amp;K824&amp;") "&amp;A824)+COUNTIF(潜行者卡组!A:C,"# 1x ("&amp;K824&amp;") "&amp;A824)+COUNTIF(萨满祭司卡组!A:C,"# 1x ("&amp;K824&amp;") "&amp;A824)+COUNTIF(术士卡组!A:C,"# 1x ("&amp;K824&amp;") "&amp;A824)+COUNTIF(战士卡组!A:C,"# 1x ("&amp;K824&amp;") "&amp;A824)=0,COUNTIF(单卡排行!A:J,A824&amp;"★")=0),"",1),2)</f>
        <v/>
      </c>
      <c r="E824" s="53" t="str">
        <f>IF(收藏进度!E824="","",收藏进度!E824)</f>
        <v>上古之神</v>
      </c>
      <c r="F824" s="53" t="str">
        <f>IF(收藏进度!F824="","",收藏进度!F824)</f>
        <v/>
      </c>
      <c r="G824" s="53" t="str">
        <f>IF(收藏进度!G824="","",收藏进度!G824)</f>
        <v>战士</v>
      </c>
      <c r="H824" s="53" t="str">
        <f>IF(收藏进度!H824="","",收藏进度!H824)</f>
        <v>稀有</v>
      </c>
      <c r="I824" s="53" t="str">
        <f>IF(收藏进度!I824="","",收藏进度!I824)</f>
        <v>随从</v>
      </c>
      <c r="J824" s="53" t="str">
        <f>IF(收藏进度!J824="","",收藏进度!J824)</f>
        <v/>
      </c>
      <c r="K824" s="53">
        <f>IF(收藏进度!K824="","",收藏进度!K824)</f>
        <v>7</v>
      </c>
      <c r="L824" s="53">
        <f>IF(收藏进度!L824="","",收藏进度!L824)</f>
        <v>6</v>
      </c>
      <c r="M824" s="53">
        <f>IF(收藏进度!M824="","",收藏进度!M824)</f>
        <v>6</v>
      </c>
      <c r="N824" s="54" t="str">
        <f>IF(收藏进度!N824="","",收藏进度!N824)</f>
        <v>战吼：
如果你的克苏恩具有至少10点攻击力，则获得10点护甲值。</v>
      </c>
    </row>
    <row r="825" spans="1:14" x14ac:dyDescent="0.15">
      <c r="A825" s="52" t="str">
        <f>IF(收藏进度!A825="","",收藏进度!A825)</f>
        <v>马尔考罗克</v>
      </c>
      <c r="B825" s="52">
        <f>IF(收藏进度!B825="","",收藏进度!B825)</f>
        <v>0</v>
      </c>
      <c r="C825" s="52" t="str">
        <f t="shared" si="12"/>
        <v/>
      </c>
      <c r="D825" s="52" t="str">
        <f>IF(AND(COUNTIF(德鲁伊卡组!A:C,"# 2x ("&amp;K825&amp;") "&amp;A825)+COUNTIF(猎人卡组!A:C,"# 2x ("&amp;K825&amp;") "&amp;A825)+COUNTIF(法师卡组!A:C,"# 2x ("&amp;K825&amp;") "&amp;A825)+COUNTIF(圣骑士卡组!A:C,"# 2x ("&amp;K825&amp;") "&amp;A825)+COUNTIF(牧师卡组!A:C,"# 2x ("&amp;K825&amp;") "&amp;A825)+COUNTIF(潜行者卡组!A:C,"# 2x ("&amp;K825&amp;") "&amp;A825)+COUNTIF(萨满祭司卡组!A:C,"# 2x ("&amp;K825&amp;") "&amp;A825)+COUNTIF(术士卡组!A:C,"# 2x ("&amp;K825&amp;") "&amp;A825)+COUNTIF(战士卡组!A:C,"# 2x ("&amp;K825&amp;") "&amp;A825)=0,COUNTIF(单卡排行!A:J,A825)=0),IF(AND(COUNTIF(德鲁伊卡组!A:C,"# 1x ("&amp;K825&amp;") "&amp;A825)+COUNTIF(猎人卡组!A:C,"# 1x ("&amp;K825&amp;") "&amp;A825)+COUNTIF(法师卡组!A:C,"# 1x ("&amp;K825&amp;") "&amp;A825)+COUNTIF(圣骑士卡组!A:C,"# 1x ("&amp;K825&amp;") "&amp;A825)+COUNTIF(牧师卡组!A:C,"# 1x ("&amp;K825&amp;") "&amp;A825)+COUNTIF(潜行者卡组!A:C,"# 1x ("&amp;K825&amp;") "&amp;A825)+COUNTIF(萨满祭司卡组!A:C,"# 1x ("&amp;K825&amp;") "&amp;A825)+COUNTIF(术士卡组!A:C,"# 1x ("&amp;K825&amp;") "&amp;A825)+COUNTIF(战士卡组!A:C,"# 1x ("&amp;K825&amp;") "&amp;A825)=0,COUNTIF(单卡排行!A:J,A825&amp;"★")=0),"",1),2)</f>
        <v/>
      </c>
      <c r="E825" s="53" t="str">
        <f>IF(收藏进度!E825="","",收藏进度!E825)</f>
        <v>上古之神</v>
      </c>
      <c r="F825" s="53" t="str">
        <f>IF(收藏进度!F825="","",收藏进度!F825)</f>
        <v/>
      </c>
      <c r="G825" s="53" t="str">
        <f>IF(收藏进度!G825="","",收藏进度!G825)</f>
        <v>战士</v>
      </c>
      <c r="H825" s="53" t="str">
        <f>IF(收藏进度!H825="","",收藏进度!H825)</f>
        <v>传说</v>
      </c>
      <c r="I825" s="53" t="str">
        <f>IF(收藏进度!I825="","",收藏进度!I825)</f>
        <v>随从</v>
      </c>
      <c r="J825" s="53" t="str">
        <f>IF(收藏进度!J825="","",收藏进度!J825)</f>
        <v/>
      </c>
      <c r="K825" s="53">
        <f>IF(收藏进度!K825="","",收藏进度!K825)</f>
        <v>7</v>
      </c>
      <c r="L825" s="53">
        <f>IF(收藏进度!L825="","",收藏进度!L825)</f>
        <v>6</v>
      </c>
      <c r="M825" s="53">
        <f>IF(收藏进度!M825="","",收藏进度!M825)</f>
        <v>5</v>
      </c>
      <c r="N825" s="54" t="str">
        <f>IF(收藏进度!N825="","",收藏进度!N825)</f>
        <v>战吼：随机装备一把武器。</v>
      </c>
    </row>
    <row r="826" spans="1:14" x14ac:dyDescent="0.15">
      <c r="A826" s="52" t="str">
        <f>IF(收藏进度!A826="","",收藏进度!A826)</f>
        <v>恩佐斯的触须</v>
      </c>
      <c r="B826" s="52">
        <f>IF(收藏进度!B826="","",收藏进度!B826)</f>
        <v>2</v>
      </c>
      <c r="C826" s="52" t="str">
        <f t="shared" si="12"/>
        <v/>
      </c>
      <c r="D826" s="52" t="str">
        <f>IF(AND(COUNTIF(德鲁伊卡组!A:C,"# 2x ("&amp;K826&amp;") "&amp;A826)+COUNTIF(猎人卡组!A:C,"# 2x ("&amp;K826&amp;") "&amp;A826)+COUNTIF(法师卡组!A:C,"# 2x ("&amp;K826&amp;") "&amp;A826)+COUNTIF(圣骑士卡组!A:C,"# 2x ("&amp;K826&amp;") "&amp;A826)+COUNTIF(牧师卡组!A:C,"# 2x ("&amp;K826&amp;") "&amp;A826)+COUNTIF(潜行者卡组!A:C,"# 2x ("&amp;K826&amp;") "&amp;A826)+COUNTIF(萨满祭司卡组!A:C,"# 2x ("&amp;K826&amp;") "&amp;A826)+COUNTIF(术士卡组!A:C,"# 2x ("&amp;K826&amp;") "&amp;A826)+COUNTIF(战士卡组!A:C,"# 2x ("&amp;K826&amp;") "&amp;A826)=0,COUNTIF(单卡排行!A:J,A826)=0),IF(AND(COUNTIF(德鲁伊卡组!A:C,"# 1x ("&amp;K826&amp;") "&amp;A826)+COUNTIF(猎人卡组!A:C,"# 1x ("&amp;K826&amp;") "&amp;A826)+COUNTIF(法师卡组!A:C,"# 1x ("&amp;K826&amp;") "&amp;A826)+COUNTIF(圣骑士卡组!A:C,"# 1x ("&amp;K826&amp;") "&amp;A826)+COUNTIF(牧师卡组!A:C,"# 1x ("&amp;K826&amp;") "&amp;A826)+COUNTIF(潜行者卡组!A:C,"# 1x ("&amp;K826&amp;") "&amp;A826)+COUNTIF(萨满祭司卡组!A:C,"# 1x ("&amp;K826&amp;") "&amp;A826)+COUNTIF(术士卡组!A:C,"# 1x ("&amp;K826&amp;") "&amp;A826)+COUNTIF(战士卡组!A:C,"# 1x ("&amp;K826&amp;") "&amp;A826)=0,COUNTIF(单卡排行!A:J,A826&amp;"★")=0),"",1),2)</f>
        <v/>
      </c>
      <c r="E826" s="53" t="str">
        <f>IF(收藏进度!E826="","",收藏进度!E826)</f>
        <v>上古之神</v>
      </c>
      <c r="F826" s="53" t="str">
        <f>IF(收藏进度!F826="","",收藏进度!F826)</f>
        <v/>
      </c>
      <c r="G826" s="53" t="str">
        <f>IF(收藏进度!G826="","",收藏进度!G826)</f>
        <v>中立</v>
      </c>
      <c r="H826" s="53" t="str">
        <f>IF(收藏进度!H826="","",收藏进度!H826)</f>
        <v>普通</v>
      </c>
      <c r="I826" s="53" t="str">
        <f>IF(收藏进度!I826="","",收藏进度!I826)</f>
        <v>随从</v>
      </c>
      <c r="J826" s="53" t="str">
        <f>IF(收藏进度!J826="","",收藏进度!J826)</f>
        <v/>
      </c>
      <c r="K826" s="53">
        <f>IF(收藏进度!K826="","",收藏进度!K826)</f>
        <v>1</v>
      </c>
      <c r="L826" s="53">
        <f>IF(收藏进度!L826="","",收藏进度!L826)</f>
        <v>1</v>
      </c>
      <c r="M826" s="53">
        <f>IF(收藏进度!M826="","",收藏进度!M826)</f>
        <v>1</v>
      </c>
      <c r="N826" s="54" t="str">
        <f>IF(收藏进度!N826="","",收藏进度!N826)</f>
        <v>亡语：对所有随从造成1点伤害。</v>
      </c>
    </row>
    <row r="827" spans="1:14" x14ac:dyDescent="0.15">
      <c r="A827" s="52" t="str">
        <f>IF(收藏进度!A827="","",收藏进度!A827)</f>
        <v>狂热的新兵</v>
      </c>
      <c r="B827" s="52">
        <f>IF(收藏进度!B827="","",收藏进度!B827)</f>
        <v>2</v>
      </c>
      <c r="C827" s="52" t="str">
        <f t="shared" si="12"/>
        <v/>
      </c>
      <c r="D827" s="52" t="str">
        <f>IF(AND(COUNTIF(德鲁伊卡组!A:C,"# 2x ("&amp;K827&amp;") "&amp;A827)+COUNTIF(猎人卡组!A:C,"# 2x ("&amp;K827&amp;") "&amp;A827)+COUNTIF(法师卡组!A:C,"# 2x ("&amp;K827&amp;") "&amp;A827)+COUNTIF(圣骑士卡组!A:C,"# 2x ("&amp;K827&amp;") "&amp;A827)+COUNTIF(牧师卡组!A:C,"# 2x ("&amp;K827&amp;") "&amp;A827)+COUNTIF(潜行者卡组!A:C,"# 2x ("&amp;K827&amp;") "&amp;A827)+COUNTIF(萨满祭司卡组!A:C,"# 2x ("&amp;K827&amp;") "&amp;A827)+COUNTIF(术士卡组!A:C,"# 2x ("&amp;K827&amp;") "&amp;A827)+COUNTIF(战士卡组!A:C,"# 2x ("&amp;K827&amp;") "&amp;A827)=0,COUNTIF(单卡排行!A:J,A827)=0),IF(AND(COUNTIF(德鲁伊卡组!A:C,"# 1x ("&amp;K827&amp;") "&amp;A827)+COUNTIF(猎人卡组!A:C,"# 1x ("&amp;K827&amp;") "&amp;A827)+COUNTIF(法师卡组!A:C,"# 1x ("&amp;K827&amp;") "&amp;A827)+COUNTIF(圣骑士卡组!A:C,"# 1x ("&amp;K827&amp;") "&amp;A827)+COUNTIF(牧师卡组!A:C,"# 1x ("&amp;K827&amp;") "&amp;A827)+COUNTIF(潜行者卡组!A:C,"# 1x ("&amp;K827&amp;") "&amp;A827)+COUNTIF(萨满祭司卡组!A:C,"# 1x ("&amp;K827&amp;") "&amp;A827)+COUNTIF(术士卡组!A:C,"# 1x ("&amp;K827&amp;") "&amp;A827)+COUNTIF(战士卡组!A:C,"# 1x ("&amp;K827&amp;") "&amp;A827)=0,COUNTIF(单卡排行!A:J,A827&amp;"★")=0),"",1),2)</f>
        <v/>
      </c>
      <c r="E827" s="53" t="str">
        <f>IF(收藏进度!E827="","",收藏进度!E827)</f>
        <v>上古之神</v>
      </c>
      <c r="F827" s="53" t="str">
        <f>IF(收藏进度!F827="","",收藏进度!F827)</f>
        <v/>
      </c>
      <c r="G827" s="53" t="str">
        <f>IF(收藏进度!G827="","",收藏进度!G827)</f>
        <v>中立</v>
      </c>
      <c r="H827" s="53" t="str">
        <f>IF(收藏进度!H827="","",收藏进度!H827)</f>
        <v>普通</v>
      </c>
      <c r="I827" s="53" t="str">
        <f>IF(收藏进度!I827="","",收藏进度!I827)</f>
        <v>随从</v>
      </c>
      <c r="J827" s="53" t="str">
        <f>IF(收藏进度!J827="","",收藏进度!J827)</f>
        <v/>
      </c>
      <c r="K827" s="53">
        <f>IF(收藏进度!K827="","",收藏进度!K827)</f>
        <v>1</v>
      </c>
      <c r="L827" s="53">
        <f>IF(收藏进度!L827="","",收藏进度!L827)</f>
        <v>1</v>
      </c>
      <c r="M827" s="53">
        <f>IF(收藏进度!M827="","",收藏进度!M827)</f>
        <v>1</v>
      </c>
      <c r="N827" s="54" t="str">
        <f>IF(收藏进度!N827="","",收藏进度!N827)</f>
        <v>亡语：使一个随机友方随从获得+1/+1。</v>
      </c>
    </row>
    <row r="828" spans="1:14" x14ac:dyDescent="0.15">
      <c r="A828" s="52" t="str">
        <f>IF(收藏进度!A828="","",收藏进度!A828)</f>
        <v>百变泽鲁斯</v>
      </c>
      <c r="B828" s="52">
        <f>IF(收藏进度!B828="","",收藏进度!B828)</f>
        <v>1</v>
      </c>
      <c r="C828" s="52" t="str">
        <f t="shared" si="12"/>
        <v/>
      </c>
      <c r="D828" s="52" t="str">
        <f>IF(AND(COUNTIF(德鲁伊卡组!A:C,"# 2x ("&amp;K828&amp;") "&amp;A828)+COUNTIF(猎人卡组!A:C,"# 2x ("&amp;K828&amp;") "&amp;A828)+COUNTIF(法师卡组!A:C,"# 2x ("&amp;K828&amp;") "&amp;A828)+COUNTIF(圣骑士卡组!A:C,"# 2x ("&amp;K828&amp;") "&amp;A828)+COUNTIF(牧师卡组!A:C,"# 2x ("&amp;K828&amp;") "&amp;A828)+COUNTIF(潜行者卡组!A:C,"# 2x ("&amp;K828&amp;") "&amp;A828)+COUNTIF(萨满祭司卡组!A:C,"# 2x ("&amp;K828&amp;") "&amp;A828)+COUNTIF(术士卡组!A:C,"# 2x ("&amp;K828&amp;") "&amp;A828)+COUNTIF(战士卡组!A:C,"# 2x ("&amp;K828&amp;") "&amp;A828)=0,COUNTIF(单卡排行!A:J,A828)=0),IF(AND(COUNTIF(德鲁伊卡组!A:C,"# 1x ("&amp;K828&amp;") "&amp;A828)+COUNTIF(猎人卡组!A:C,"# 1x ("&amp;K828&amp;") "&amp;A828)+COUNTIF(法师卡组!A:C,"# 1x ("&amp;K828&amp;") "&amp;A828)+COUNTIF(圣骑士卡组!A:C,"# 1x ("&amp;K828&amp;") "&amp;A828)+COUNTIF(牧师卡组!A:C,"# 1x ("&amp;K828&amp;") "&amp;A828)+COUNTIF(潜行者卡组!A:C,"# 1x ("&amp;K828&amp;") "&amp;A828)+COUNTIF(萨满祭司卡组!A:C,"# 1x ("&amp;K828&amp;") "&amp;A828)+COUNTIF(术士卡组!A:C,"# 1x ("&amp;K828&amp;") "&amp;A828)+COUNTIF(战士卡组!A:C,"# 1x ("&amp;K828&amp;") "&amp;A828)=0,COUNTIF(单卡排行!A:J,A828&amp;"★")=0),"",1),2)</f>
        <v/>
      </c>
      <c r="E828" s="53" t="str">
        <f>IF(收藏进度!E828="","",收藏进度!E828)</f>
        <v>上古之神</v>
      </c>
      <c r="F828" s="53" t="str">
        <f>IF(收藏进度!F828="","",收藏进度!F828)</f>
        <v/>
      </c>
      <c r="G828" s="53" t="str">
        <f>IF(收藏进度!G828="","",收藏进度!G828)</f>
        <v>中立</v>
      </c>
      <c r="H828" s="53" t="str">
        <f>IF(收藏进度!H828="","",收藏进度!H828)</f>
        <v>传说</v>
      </c>
      <c r="I828" s="53" t="str">
        <f>IF(收藏进度!I828="","",收藏进度!I828)</f>
        <v>随从</v>
      </c>
      <c r="J828" s="53" t="str">
        <f>IF(收藏进度!J828="","",收藏进度!J828)</f>
        <v/>
      </c>
      <c r="K828" s="53">
        <f>IF(收藏进度!K828="","",收藏进度!K828)</f>
        <v>1</v>
      </c>
      <c r="L828" s="53">
        <f>IF(收藏进度!L828="","",收藏进度!L828)</f>
        <v>1</v>
      </c>
      <c r="M828" s="53">
        <f>IF(收藏进度!M828="","",收藏进度!M828)</f>
        <v>1</v>
      </c>
      <c r="N828" s="54" t="str">
        <f>IF(收藏进度!N828="","",收藏进度!N828)</f>
        <v>如果这张牌在你的手牌中，每个回合都会变成一张随机随从牌。</v>
      </c>
    </row>
    <row r="829" spans="1:14" x14ac:dyDescent="0.15">
      <c r="A829" s="52" t="str">
        <f>IF(收藏进度!A829="","",收藏进度!A829)</f>
        <v>暮光地卜师</v>
      </c>
      <c r="B829" s="52">
        <f>IF(收藏进度!B829="","",收藏进度!B829)</f>
        <v>2</v>
      </c>
      <c r="C829" s="52" t="str">
        <f t="shared" si="12"/>
        <v/>
      </c>
      <c r="D829" s="52" t="str">
        <f>IF(AND(COUNTIF(德鲁伊卡组!A:C,"# 2x ("&amp;K829&amp;") "&amp;A829)+COUNTIF(猎人卡组!A:C,"# 2x ("&amp;K829&amp;") "&amp;A829)+COUNTIF(法师卡组!A:C,"# 2x ("&amp;K829&amp;") "&amp;A829)+COUNTIF(圣骑士卡组!A:C,"# 2x ("&amp;K829&amp;") "&amp;A829)+COUNTIF(牧师卡组!A:C,"# 2x ("&amp;K829&amp;") "&amp;A829)+COUNTIF(潜行者卡组!A:C,"# 2x ("&amp;K829&amp;") "&amp;A829)+COUNTIF(萨满祭司卡组!A:C,"# 2x ("&amp;K829&amp;") "&amp;A829)+COUNTIF(术士卡组!A:C,"# 2x ("&amp;K829&amp;") "&amp;A829)+COUNTIF(战士卡组!A:C,"# 2x ("&amp;K829&amp;") "&amp;A829)=0,COUNTIF(单卡排行!A:J,A829)=0),IF(AND(COUNTIF(德鲁伊卡组!A:C,"# 1x ("&amp;K829&amp;") "&amp;A829)+COUNTIF(猎人卡组!A:C,"# 1x ("&amp;K829&amp;") "&amp;A829)+COUNTIF(法师卡组!A:C,"# 1x ("&amp;K829&amp;") "&amp;A829)+COUNTIF(圣骑士卡组!A:C,"# 1x ("&amp;K829&amp;") "&amp;A829)+COUNTIF(牧师卡组!A:C,"# 1x ("&amp;K829&amp;") "&amp;A829)+COUNTIF(潜行者卡组!A:C,"# 1x ("&amp;K829&amp;") "&amp;A829)+COUNTIF(萨满祭司卡组!A:C,"# 1x ("&amp;K829&amp;") "&amp;A829)+COUNTIF(术士卡组!A:C,"# 1x ("&amp;K829&amp;") "&amp;A829)+COUNTIF(战士卡组!A:C,"# 1x ("&amp;K829&amp;") "&amp;A829)=0,COUNTIF(单卡排行!A:J,A829&amp;"★")=0),"",1),2)</f>
        <v/>
      </c>
      <c r="E829" s="53" t="str">
        <f>IF(收藏进度!E829="","",收藏进度!E829)</f>
        <v>上古之神</v>
      </c>
      <c r="F829" s="53" t="str">
        <f>IF(收藏进度!F829="","",收藏进度!F829)</f>
        <v/>
      </c>
      <c r="G829" s="53" t="str">
        <f>IF(收藏进度!G829="","",收藏进度!G829)</f>
        <v>中立</v>
      </c>
      <c r="H829" s="53" t="str">
        <f>IF(收藏进度!H829="","",收藏进度!H829)</f>
        <v>普通</v>
      </c>
      <c r="I829" s="53" t="str">
        <f>IF(收藏进度!I829="","",收藏进度!I829)</f>
        <v>随从</v>
      </c>
      <c r="J829" s="53" t="str">
        <f>IF(收藏进度!J829="","",收藏进度!J829)</f>
        <v/>
      </c>
      <c r="K829" s="53">
        <f>IF(收藏进度!K829="","",收藏进度!K829)</f>
        <v>2</v>
      </c>
      <c r="L829" s="53">
        <f>IF(收藏进度!L829="","",收藏进度!L829)</f>
        <v>1</v>
      </c>
      <c r="M829" s="53">
        <f>IF(收藏进度!M829="","",收藏进度!M829)</f>
        <v>4</v>
      </c>
      <c r="N829" s="54" t="str">
        <f>IF(收藏进度!N829="","",收藏进度!N829)</f>
        <v>嘲讽，战吼：使你的克苏恩获得嘲讽（无论它在哪里）。</v>
      </c>
    </row>
    <row r="830" spans="1:14" x14ac:dyDescent="0.15">
      <c r="A830" s="52" t="str">
        <f>IF(收藏进度!A830="","",收藏进度!A830)</f>
        <v>暮色野猪</v>
      </c>
      <c r="B830" s="52">
        <f>IF(收藏进度!B830="","",收藏进度!B830)</f>
        <v>2</v>
      </c>
      <c r="C830" s="52" t="str">
        <f t="shared" si="12"/>
        <v/>
      </c>
      <c r="D830" s="52" t="str">
        <f>IF(AND(COUNTIF(德鲁伊卡组!A:C,"# 2x ("&amp;K830&amp;") "&amp;A830)+COUNTIF(猎人卡组!A:C,"# 2x ("&amp;K830&amp;") "&amp;A830)+COUNTIF(法师卡组!A:C,"# 2x ("&amp;K830&amp;") "&amp;A830)+COUNTIF(圣骑士卡组!A:C,"# 2x ("&amp;K830&amp;") "&amp;A830)+COUNTIF(牧师卡组!A:C,"# 2x ("&amp;K830&amp;") "&amp;A830)+COUNTIF(潜行者卡组!A:C,"# 2x ("&amp;K830&amp;") "&amp;A830)+COUNTIF(萨满祭司卡组!A:C,"# 2x ("&amp;K830&amp;") "&amp;A830)+COUNTIF(术士卡组!A:C,"# 2x ("&amp;K830&amp;") "&amp;A830)+COUNTIF(战士卡组!A:C,"# 2x ("&amp;K830&amp;") "&amp;A830)=0,COUNTIF(单卡排行!A:J,A830)=0),IF(AND(COUNTIF(德鲁伊卡组!A:C,"# 1x ("&amp;K830&amp;") "&amp;A830)+COUNTIF(猎人卡组!A:C,"# 1x ("&amp;K830&amp;") "&amp;A830)+COUNTIF(法师卡组!A:C,"# 1x ("&amp;K830&amp;") "&amp;A830)+COUNTIF(圣骑士卡组!A:C,"# 1x ("&amp;K830&amp;") "&amp;A830)+COUNTIF(牧师卡组!A:C,"# 1x ("&amp;K830&amp;") "&amp;A830)+COUNTIF(潜行者卡组!A:C,"# 1x ("&amp;K830&amp;") "&amp;A830)+COUNTIF(萨满祭司卡组!A:C,"# 1x ("&amp;K830&amp;") "&amp;A830)+COUNTIF(术士卡组!A:C,"# 1x ("&amp;K830&amp;") "&amp;A830)+COUNTIF(战士卡组!A:C,"# 1x ("&amp;K830&amp;") "&amp;A830)=0,COUNTIF(单卡排行!A:J,A830&amp;"★")=0),"",1),2)</f>
        <v/>
      </c>
      <c r="E830" s="53" t="str">
        <f>IF(收藏进度!E830="","",收藏进度!E830)</f>
        <v>上古之神</v>
      </c>
      <c r="F830" s="53" t="str">
        <f>IF(收藏进度!F830="","",收藏进度!F830)</f>
        <v/>
      </c>
      <c r="G830" s="53" t="str">
        <f>IF(收藏进度!G830="","",收藏进度!G830)</f>
        <v>中立</v>
      </c>
      <c r="H830" s="53" t="str">
        <f>IF(收藏进度!H830="","",收藏进度!H830)</f>
        <v>普通</v>
      </c>
      <c r="I830" s="53" t="str">
        <f>IF(收藏进度!I830="","",收藏进度!I830)</f>
        <v>随从</v>
      </c>
      <c r="J830" s="53" t="str">
        <f>IF(收藏进度!J830="","",收藏进度!J830)</f>
        <v>野兽</v>
      </c>
      <c r="K830" s="53">
        <f>IF(收藏进度!K830="","",收藏进度!K830)</f>
        <v>2</v>
      </c>
      <c r="L830" s="53">
        <f>IF(收藏进度!L830="","",收藏进度!L830)</f>
        <v>4</v>
      </c>
      <c r="M830" s="53">
        <f>IF(收藏进度!M830="","",收藏进度!M830)</f>
        <v>1</v>
      </c>
      <c r="N830" s="54" t="str">
        <f>IF(收藏进度!N830="","",收藏进度!N830)</f>
        <v/>
      </c>
    </row>
    <row r="831" spans="1:14" x14ac:dyDescent="0.15">
      <c r="A831" s="52" t="str">
        <f>IF(收藏进度!A831="","",收藏进度!A831)</f>
        <v>扭曲的狼人</v>
      </c>
      <c r="B831" s="52">
        <f>IF(收藏进度!B831="","",收藏进度!B831)</f>
        <v>2</v>
      </c>
      <c r="C831" s="52" t="str">
        <f t="shared" si="12"/>
        <v/>
      </c>
      <c r="D831" s="52" t="str">
        <f>IF(AND(COUNTIF(德鲁伊卡组!A:C,"# 2x ("&amp;K831&amp;") "&amp;A831)+COUNTIF(猎人卡组!A:C,"# 2x ("&amp;K831&amp;") "&amp;A831)+COUNTIF(法师卡组!A:C,"# 2x ("&amp;K831&amp;") "&amp;A831)+COUNTIF(圣骑士卡组!A:C,"# 2x ("&amp;K831&amp;") "&amp;A831)+COUNTIF(牧师卡组!A:C,"# 2x ("&amp;K831&amp;") "&amp;A831)+COUNTIF(潜行者卡组!A:C,"# 2x ("&amp;K831&amp;") "&amp;A831)+COUNTIF(萨满祭司卡组!A:C,"# 2x ("&amp;K831&amp;") "&amp;A831)+COUNTIF(术士卡组!A:C,"# 2x ("&amp;K831&amp;") "&amp;A831)+COUNTIF(战士卡组!A:C,"# 2x ("&amp;K831&amp;") "&amp;A831)=0,COUNTIF(单卡排行!A:J,A831)=0),IF(AND(COUNTIF(德鲁伊卡组!A:C,"# 1x ("&amp;K831&amp;") "&amp;A831)+COUNTIF(猎人卡组!A:C,"# 1x ("&amp;K831&amp;") "&amp;A831)+COUNTIF(法师卡组!A:C,"# 1x ("&amp;K831&amp;") "&amp;A831)+COUNTIF(圣骑士卡组!A:C,"# 1x ("&amp;K831&amp;") "&amp;A831)+COUNTIF(牧师卡组!A:C,"# 1x ("&amp;K831&amp;") "&amp;A831)+COUNTIF(潜行者卡组!A:C,"# 1x ("&amp;K831&amp;") "&amp;A831)+COUNTIF(萨满祭司卡组!A:C,"# 1x ("&amp;K831&amp;") "&amp;A831)+COUNTIF(术士卡组!A:C,"# 1x ("&amp;K831&amp;") "&amp;A831)+COUNTIF(战士卡组!A:C,"# 1x ("&amp;K831&amp;") "&amp;A831)=0,COUNTIF(单卡排行!A:J,A831&amp;"★")=0),"",1),2)</f>
        <v/>
      </c>
      <c r="E831" s="53" t="str">
        <f>IF(收藏进度!E831="","",收藏进度!E831)</f>
        <v>上古之神</v>
      </c>
      <c r="F831" s="53" t="str">
        <f>IF(收藏进度!F831="","",收藏进度!F831)</f>
        <v/>
      </c>
      <c r="G831" s="53" t="str">
        <f>IF(收藏进度!G831="","",收藏进度!G831)</f>
        <v>中立</v>
      </c>
      <c r="H831" s="53" t="str">
        <f>IF(收藏进度!H831="","",收藏进度!H831)</f>
        <v>普通</v>
      </c>
      <c r="I831" s="53" t="str">
        <f>IF(收藏进度!I831="","",收藏进度!I831)</f>
        <v>随从</v>
      </c>
      <c r="J831" s="53" t="str">
        <f>IF(收藏进度!J831="","",收藏进度!J831)</f>
        <v/>
      </c>
      <c r="K831" s="53">
        <f>IF(收藏进度!K831="","",收藏进度!K831)</f>
        <v>2</v>
      </c>
      <c r="L831" s="53">
        <f>IF(收藏进度!L831="","",收藏进度!L831)</f>
        <v>3</v>
      </c>
      <c r="M831" s="53">
        <f>IF(收藏进度!M831="","",收藏进度!M831)</f>
        <v>1</v>
      </c>
      <c r="N831" s="54" t="str">
        <f>IF(收藏进度!N831="","",收藏进度!N831)</f>
        <v>潜行</v>
      </c>
    </row>
    <row r="832" spans="1:14" x14ac:dyDescent="0.15">
      <c r="A832" s="52" t="str">
        <f>IF(收藏进度!A832="","",收藏进度!A832)</f>
        <v>怒鳍猎潮者</v>
      </c>
      <c r="B832" s="52">
        <f>IF(收藏进度!B832="","",收藏进度!B832)</f>
        <v>2</v>
      </c>
      <c r="C832" s="52" t="str">
        <f t="shared" si="12"/>
        <v/>
      </c>
      <c r="D832" s="52" t="str">
        <f>IF(AND(COUNTIF(德鲁伊卡组!A:C,"# 2x ("&amp;K832&amp;") "&amp;A832)+COUNTIF(猎人卡组!A:C,"# 2x ("&amp;K832&amp;") "&amp;A832)+COUNTIF(法师卡组!A:C,"# 2x ("&amp;K832&amp;") "&amp;A832)+COUNTIF(圣骑士卡组!A:C,"# 2x ("&amp;K832&amp;") "&amp;A832)+COUNTIF(牧师卡组!A:C,"# 2x ("&amp;K832&amp;") "&amp;A832)+COUNTIF(潜行者卡组!A:C,"# 2x ("&amp;K832&amp;") "&amp;A832)+COUNTIF(萨满祭司卡组!A:C,"# 2x ("&amp;K832&amp;") "&amp;A832)+COUNTIF(术士卡组!A:C,"# 2x ("&amp;K832&amp;") "&amp;A832)+COUNTIF(战士卡组!A:C,"# 2x ("&amp;K832&amp;") "&amp;A832)=0,COUNTIF(单卡排行!A:J,A832)=0),IF(AND(COUNTIF(德鲁伊卡组!A:C,"# 1x ("&amp;K832&amp;") "&amp;A832)+COUNTIF(猎人卡组!A:C,"# 1x ("&amp;K832&amp;") "&amp;A832)+COUNTIF(法师卡组!A:C,"# 1x ("&amp;K832&amp;") "&amp;A832)+COUNTIF(圣骑士卡组!A:C,"# 1x ("&amp;K832&amp;") "&amp;A832)+COUNTIF(牧师卡组!A:C,"# 1x ("&amp;K832&amp;") "&amp;A832)+COUNTIF(潜行者卡组!A:C,"# 1x ("&amp;K832&amp;") "&amp;A832)+COUNTIF(萨满祭司卡组!A:C,"# 1x ("&amp;K832&amp;") "&amp;A832)+COUNTIF(术士卡组!A:C,"# 1x ("&amp;K832&amp;") "&amp;A832)+COUNTIF(战士卡组!A:C,"# 1x ("&amp;K832&amp;") "&amp;A832)=0,COUNTIF(单卡排行!A:J,A832&amp;"★")=0),"",1),2)</f>
        <v/>
      </c>
      <c r="E832" s="53" t="str">
        <f>IF(收藏进度!E832="","",收藏进度!E832)</f>
        <v>上古之神</v>
      </c>
      <c r="F832" s="53" t="str">
        <f>IF(收藏进度!F832="","",收藏进度!F832)</f>
        <v/>
      </c>
      <c r="G832" s="53" t="str">
        <f>IF(收藏进度!G832="","",收藏进度!G832)</f>
        <v>中立</v>
      </c>
      <c r="H832" s="53" t="str">
        <f>IF(收藏进度!H832="","",收藏进度!H832)</f>
        <v>普通</v>
      </c>
      <c r="I832" s="53" t="str">
        <f>IF(收藏进度!I832="","",收藏进度!I832)</f>
        <v>随从</v>
      </c>
      <c r="J832" s="53" t="str">
        <f>IF(收藏进度!J832="","",收藏进度!J832)</f>
        <v>鱼人</v>
      </c>
      <c r="K832" s="53">
        <f>IF(收藏进度!K832="","",收藏进度!K832)</f>
        <v>2</v>
      </c>
      <c r="L832" s="53">
        <f>IF(收藏进度!L832="","",收藏进度!L832)</f>
        <v>2</v>
      </c>
      <c r="M832" s="53">
        <f>IF(收藏进度!M832="","",收藏进度!M832)</f>
        <v>1</v>
      </c>
      <c r="N832" s="54" t="str">
        <f>IF(收藏进度!N832="","",收藏进度!N832)</f>
        <v>战吼：召唤一个1/1并具有嘲讽的软泥怪。</v>
      </c>
    </row>
    <row r="833" spans="1:14" x14ac:dyDescent="0.15">
      <c r="A833" s="52" t="str">
        <f>IF(收藏进度!A833="","",收藏进度!A833)</f>
        <v>邪灵召唤师</v>
      </c>
      <c r="B833" s="52">
        <f>IF(收藏进度!B833="","",收藏进度!B833)</f>
        <v>2</v>
      </c>
      <c r="C833" s="52" t="str">
        <f t="shared" si="12"/>
        <v/>
      </c>
      <c r="D833" s="52" t="str">
        <f>IF(AND(COUNTIF(德鲁伊卡组!A:C,"# 2x ("&amp;K833&amp;") "&amp;A833)+COUNTIF(猎人卡组!A:C,"# 2x ("&amp;K833&amp;") "&amp;A833)+COUNTIF(法师卡组!A:C,"# 2x ("&amp;K833&amp;") "&amp;A833)+COUNTIF(圣骑士卡组!A:C,"# 2x ("&amp;K833&amp;") "&amp;A833)+COUNTIF(牧师卡组!A:C,"# 2x ("&amp;K833&amp;") "&amp;A833)+COUNTIF(潜行者卡组!A:C,"# 2x ("&amp;K833&amp;") "&amp;A833)+COUNTIF(萨满祭司卡组!A:C,"# 2x ("&amp;K833&amp;") "&amp;A833)+COUNTIF(术士卡组!A:C,"# 2x ("&amp;K833&amp;") "&amp;A833)+COUNTIF(战士卡组!A:C,"# 2x ("&amp;K833&amp;") "&amp;A833)=0,COUNTIF(单卡排行!A:J,A833)=0),IF(AND(COUNTIF(德鲁伊卡组!A:C,"# 1x ("&amp;K833&amp;") "&amp;A833)+COUNTIF(猎人卡组!A:C,"# 1x ("&amp;K833&amp;") "&amp;A833)+COUNTIF(法师卡组!A:C,"# 1x ("&amp;K833&amp;") "&amp;A833)+COUNTIF(圣骑士卡组!A:C,"# 1x ("&amp;K833&amp;") "&amp;A833)+COUNTIF(牧师卡组!A:C,"# 1x ("&amp;K833&amp;") "&amp;A833)+COUNTIF(潜行者卡组!A:C,"# 1x ("&amp;K833&amp;") "&amp;A833)+COUNTIF(萨满祭司卡组!A:C,"# 1x ("&amp;K833&amp;") "&amp;A833)+COUNTIF(术士卡组!A:C,"# 1x ("&amp;K833&amp;") "&amp;A833)+COUNTIF(战士卡组!A:C,"# 1x ("&amp;K833&amp;") "&amp;A833)=0,COUNTIF(单卡排行!A:J,A833&amp;"★")=0),"",1),2)</f>
        <v/>
      </c>
      <c r="E833" s="53" t="str">
        <f>IF(收藏进度!E833="","",收藏进度!E833)</f>
        <v>上古之神</v>
      </c>
      <c r="F833" s="53" t="str">
        <f>IF(收藏进度!F833="","",收藏进度!F833)</f>
        <v/>
      </c>
      <c r="G833" s="53" t="str">
        <f>IF(收藏进度!G833="","",收藏进度!G833)</f>
        <v>中立</v>
      </c>
      <c r="H833" s="53" t="str">
        <f>IF(收藏进度!H833="","",收藏进度!H833)</f>
        <v>普通</v>
      </c>
      <c r="I833" s="53" t="str">
        <f>IF(收藏进度!I833="","",收藏进度!I833)</f>
        <v>随从</v>
      </c>
      <c r="J833" s="53" t="str">
        <f>IF(收藏进度!J833="","",收藏进度!J833)</f>
        <v/>
      </c>
      <c r="K833" s="53">
        <f>IF(收藏进度!K833="","",收藏进度!K833)</f>
        <v>2</v>
      </c>
      <c r="L833" s="53">
        <f>IF(收藏进度!L833="","",收藏进度!L833)</f>
        <v>2</v>
      </c>
      <c r="M833" s="53">
        <f>IF(收藏进度!M833="","",收藏进度!M833)</f>
        <v>3</v>
      </c>
      <c r="N833" s="54" t="str">
        <f>IF(收藏进度!N833="","",收藏进度!N833)</f>
        <v>战吼：使你的克苏恩获得+2/+2（无论它在哪里）。</v>
      </c>
    </row>
    <row r="834" spans="1:14" x14ac:dyDescent="0.15">
      <c r="A834" s="52" t="str">
        <f>IF(收藏进度!A834="","",收藏进度!A834)</f>
        <v>阴暗渔夫纳特</v>
      </c>
      <c r="B834" s="52">
        <f>IF(收藏进度!B834="","",收藏进度!B834)</f>
        <v>0</v>
      </c>
      <c r="C834" s="52" t="str">
        <f t="shared" si="12"/>
        <v/>
      </c>
      <c r="D834" s="52" t="str">
        <f>IF(AND(COUNTIF(德鲁伊卡组!A:C,"# 2x ("&amp;K834&amp;") "&amp;A834)+COUNTIF(猎人卡组!A:C,"# 2x ("&amp;K834&amp;") "&amp;A834)+COUNTIF(法师卡组!A:C,"# 2x ("&amp;K834&amp;") "&amp;A834)+COUNTIF(圣骑士卡组!A:C,"# 2x ("&amp;K834&amp;") "&amp;A834)+COUNTIF(牧师卡组!A:C,"# 2x ("&amp;K834&amp;") "&amp;A834)+COUNTIF(潜行者卡组!A:C,"# 2x ("&amp;K834&amp;") "&amp;A834)+COUNTIF(萨满祭司卡组!A:C,"# 2x ("&amp;K834&amp;") "&amp;A834)+COUNTIF(术士卡组!A:C,"# 2x ("&amp;K834&amp;") "&amp;A834)+COUNTIF(战士卡组!A:C,"# 2x ("&amp;K834&amp;") "&amp;A834)=0,COUNTIF(单卡排行!A:J,A834)=0),IF(AND(COUNTIF(德鲁伊卡组!A:C,"# 1x ("&amp;K834&amp;") "&amp;A834)+COUNTIF(猎人卡组!A:C,"# 1x ("&amp;K834&amp;") "&amp;A834)+COUNTIF(法师卡组!A:C,"# 1x ("&amp;K834&amp;") "&amp;A834)+COUNTIF(圣骑士卡组!A:C,"# 1x ("&amp;K834&amp;") "&amp;A834)+COUNTIF(牧师卡组!A:C,"# 1x ("&amp;K834&amp;") "&amp;A834)+COUNTIF(潜行者卡组!A:C,"# 1x ("&amp;K834&amp;") "&amp;A834)+COUNTIF(萨满祭司卡组!A:C,"# 1x ("&amp;K834&amp;") "&amp;A834)+COUNTIF(术士卡组!A:C,"# 1x ("&amp;K834&amp;") "&amp;A834)+COUNTIF(战士卡组!A:C,"# 1x ("&amp;K834&amp;") "&amp;A834)=0,COUNTIF(单卡排行!A:J,A834&amp;"★")=0),"",1),2)</f>
        <v/>
      </c>
      <c r="E834" s="53" t="str">
        <f>IF(收藏进度!E834="","",收藏进度!E834)</f>
        <v>上古之神</v>
      </c>
      <c r="F834" s="53" t="str">
        <f>IF(收藏进度!F834="","",收藏进度!F834)</f>
        <v/>
      </c>
      <c r="G834" s="53" t="str">
        <f>IF(收藏进度!G834="","",收藏进度!G834)</f>
        <v>中立</v>
      </c>
      <c r="H834" s="53" t="str">
        <f>IF(收藏进度!H834="","",收藏进度!H834)</f>
        <v>传说</v>
      </c>
      <c r="I834" s="53" t="str">
        <f>IF(收藏进度!I834="","",收藏进度!I834)</f>
        <v>随从</v>
      </c>
      <c r="J834" s="53" t="str">
        <f>IF(收藏进度!J834="","",收藏进度!J834)</f>
        <v/>
      </c>
      <c r="K834" s="53">
        <f>IF(收藏进度!K834="","",收藏进度!K834)</f>
        <v>2</v>
      </c>
      <c r="L834" s="53">
        <f>IF(收藏进度!L834="","",收藏进度!L834)</f>
        <v>2</v>
      </c>
      <c r="M834" s="53">
        <f>IF(收藏进度!M834="","",收藏进度!M834)</f>
        <v>4</v>
      </c>
      <c r="N834" s="54" t="str">
        <f>IF(收藏进度!N834="","",收藏进度!N834)</f>
        <v>你的对手在回合开始时，有50%的几率额外抽一张牌。</v>
      </c>
    </row>
    <row r="835" spans="1:14" x14ac:dyDescent="0.15">
      <c r="A835" s="52" t="str">
        <f>IF(收藏进度!A835="","",收藏进度!A835)</f>
        <v>恩佐斯的子嗣</v>
      </c>
      <c r="B835" s="52">
        <f>IF(收藏进度!B835="","",收藏进度!B835)</f>
        <v>2</v>
      </c>
      <c r="C835" s="52" t="str">
        <f t="shared" ref="C835:C898" si="13">IF(D835="","",IF(D835&gt;B835,D835-B835,""))</f>
        <v/>
      </c>
      <c r="D835" s="52" t="str">
        <f>IF(AND(COUNTIF(德鲁伊卡组!A:C,"# 2x ("&amp;K835&amp;") "&amp;A835)+COUNTIF(猎人卡组!A:C,"# 2x ("&amp;K835&amp;") "&amp;A835)+COUNTIF(法师卡组!A:C,"# 2x ("&amp;K835&amp;") "&amp;A835)+COUNTIF(圣骑士卡组!A:C,"# 2x ("&amp;K835&amp;") "&amp;A835)+COUNTIF(牧师卡组!A:C,"# 2x ("&amp;K835&amp;") "&amp;A835)+COUNTIF(潜行者卡组!A:C,"# 2x ("&amp;K835&amp;") "&amp;A835)+COUNTIF(萨满祭司卡组!A:C,"# 2x ("&amp;K835&amp;") "&amp;A835)+COUNTIF(术士卡组!A:C,"# 2x ("&amp;K835&amp;") "&amp;A835)+COUNTIF(战士卡组!A:C,"# 2x ("&amp;K835&amp;") "&amp;A835)=0,COUNTIF(单卡排行!A:J,A835)=0),IF(AND(COUNTIF(德鲁伊卡组!A:C,"# 1x ("&amp;K835&amp;") "&amp;A835)+COUNTIF(猎人卡组!A:C,"# 1x ("&amp;K835&amp;") "&amp;A835)+COUNTIF(法师卡组!A:C,"# 1x ("&amp;K835&amp;") "&amp;A835)+COUNTIF(圣骑士卡组!A:C,"# 1x ("&amp;K835&amp;") "&amp;A835)+COUNTIF(牧师卡组!A:C,"# 1x ("&amp;K835&amp;") "&amp;A835)+COUNTIF(潜行者卡组!A:C,"# 1x ("&amp;K835&amp;") "&amp;A835)+COUNTIF(萨满祭司卡组!A:C,"# 1x ("&amp;K835&amp;") "&amp;A835)+COUNTIF(术士卡组!A:C,"# 1x ("&amp;K835&amp;") "&amp;A835)+COUNTIF(战士卡组!A:C,"# 1x ("&amp;K835&amp;") "&amp;A835)=0,COUNTIF(单卡排行!A:J,A835&amp;"★")=0),"",1),2)</f>
        <v/>
      </c>
      <c r="E835" s="53" t="str">
        <f>IF(收藏进度!E835="","",收藏进度!E835)</f>
        <v>上古之神</v>
      </c>
      <c r="F835" s="53" t="str">
        <f>IF(收藏进度!F835="","",收藏进度!F835)</f>
        <v/>
      </c>
      <c r="G835" s="53" t="str">
        <f>IF(收藏进度!G835="","",收藏进度!G835)</f>
        <v>中立</v>
      </c>
      <c r="H835" s="53" t="str">
        <f>IF(收藏进度!H835="","",收藏进度!H835)</f>
        <v>普通</v>
      </c>
      <c r="I835" s="53" t="str">
        <f>IF(收藏进度!I835="","",收藏进度!I835)</f>
        <v>随从</v>
      </c>
      <c r="J835" s="53" t="str">
        <f>IF(收藏进度!J835="","",收藏进度!J835)</f>
        <v/>
      </c>
      <c r="K835" s="53">
        <f>IF(收藏进度!K835="","",收藏进度!K835)</f>
        <v>3</v>
      </c>
      <c r="L835" s="53">
        <f>IF(收藏进度!L835="","",收藏进度!L835)</f>
        <v>2</v>
      </c>
      <c r="M835" s="53">
        <f>IF(收藏进度!M835="","",收藏进度!M835)</f>
        <v>2</v>
      </c>
      <c r="N835" s="54" t="str">
        <f>IF(收藏进度!N835="","",收藏进度!N835)</f>
        <v>亡语：使你的所有随从获得+1/+1。</v>
      </c>
    </row>
    <row r="836" spans="1:14" x14ac:dyDescent="0.15">
      <c r="A836" s="52" t="str">
        <f>IF(收藏进度!A836="","",收藏进度!A836)</f>
        <v>裂地触须</v>
      </c>
      <c r="B836" s="52">
        <f>IF(收藏进度!B836="","",收藏进度!B836)</f>
        <v>2</v>
      </c>
      <c r="C836" s="52" t="str">
        <f t="shared" si="13"/>
        <v/>
      </c>
      <c r="D836" s="52" t="str">
        <f>IF(AND(COUNTIF(德鲁伊卡组!A:C,"# 2x ("&amp;K836&amp;") "&amp;A836)+COUNTIF(猎人卡组!A:C,"# 2x ("&amp;K836&amp;") "&amp;A836)+COUNTIF(法师卡组!A:C,"# 2x ("&amp;K836&amp;") "&amp;A836)+COUNTIF(圣骑士卡组!A:C,"# 2x ("&amp;K836&amp;") "&amp;A836)+COUNTIF(牧师卡组!A:C,"# 2x ("&amp;K836&amp;") "&amp;A836)+COUNTIF(潜行者卡组!A:C,"# 2x ("&amp;K836&amp;") "&amp;A836)+COUNTIF(萨满祭司卡组!A:C,"# 2x ("&amp;K836&amp;") "&amp;A836)+COUNTIF(术士卡组!A:C,"# 2x ("&amp;K836&amp;") "&amp;A836)+COUNTIF(战士卡组!A:C,"# 2x ("&amp;K836&amp;") "&amp;A836)=0,COUNTIF(单卡排行!A:J,A836)=0),IF(AND(COUNTIF(德鲁伊卡组!A:C,"# 1x ("&amp;K836&amp;") "&amp;A836)+COUNTIF(猎人卡组!A:C,"# 1x ("&amp;K836&amp;") "&amp;A836)+COUNTIF(法师卡组!A:C,"# 1x ("&amp;K836&amp;") "&amp;A836)+COUNTIF(圣骑士卡组!A:C,"# 1x ("&amp;K836&amp;") "&amp;A836)+COUNTIF(牧师卡组!A:C,"# 1x ("&amp;K836&amp;") "&amp;A836)+COUNTIF(潜行者卡组!A:C,"# 1x ("&amp;K836&amp;") "&amp;A836)+COUNTIF(萨满祭司卡组!A:C,"# 1x ("&amp;K836&amp;") "&amp;A836)+COUNTIF(术士卡组!A:C,"# 1x ("&amp;K836&amp;") "&amp;A836)+COUNTIF(战士卡组!A:C,"# 1x ("&amp;K836&amp;") "&amp;A836)=0,COUNTIF(单卡排行!A:J,A836&amp;"★")=0),"",1),2)</f>
        <v/>
      </c>
      <c r="E836" s="53" t="str">
        <f>IF(收藏进度!E836="","",收藏进度!E836)</f>
        <v>上古之神</v>
      </c>
      <c r="F836" s="53" t="str">
        <f>IF(收藏进度!F836="","",收藏进度!F836)</f>
        <v/>
      </c>
      <c r="G836" s="53" t="str">
        <f>IF(收藏进度!G836="","",收藏进度!G836)</f>
        <v>中立</v>
      </c>
      <c r="H836" s="53" t="str">
        <f>IF(收藏进度!H836="","",收藏进度!H836)</f>
        <v>普通</v>
      </c>
      <c r="I836" s="53" t="str">
        <f>IF(收藏进度!I836="","",收藏进度!I836)</f>
        <v>随从</v>
      </c>
      <c r="J836" s="53" t="str">
        <f>IF(收藏进度!J836="","",收藏进度!J836)</f>
        <v/>
      </c>
      <c r="K836" s="53">
        <f>IF(收藏进度!K836="","",收藏进度!K836)</f>
        <v>3</v>
      </c>
      <c r="L836" s="53">
        <f>IF(收藏进度!L836="","",收藏进度!L836)</f>
        <v>2</v>
      </c>
      <c r="M836" s="53">
        <f>IF(收藏进度!M836="","",收藏进度!M836)</f>
        <v>4</v>
      </c>
      <c r="N836" s="54" t="str">
        <f>IF(收藏进度!N836="","",收藏进度!N836)</f>
        <v>嘲讽</v>
      </c>
    </row>
    <row r="837" spans="1:14" x14ac:dyDescent="0.15">
      <c r="A837" s="52" t="str">
        <f>IF(收藏进度!A837="","",收藏进度!A837)</f>
        <v>暮光尊者</v>
      </c>
      <c r="B837" s="52">
        <f>IF(收藏进度!B837="","",收藏进度!B837)</f>
        <v>2</v>
      </c>
      <c r="C837" s="52" t="str">
        <f t="shared" si="13"/>
        <v/>
      </c>
      <c r="D837" s="52" t="str">
        <f>IF(AND(COUNTIF(德鲁伊卡组!A:C,"# 2x ("&amp;K837&amp;") "&amp;A837)+COUNTIF(猎人卡组!A:C,"# 2x ("&amp;K837&amp;") "&amp;A837)+COUNTIF(法师卡组!A:C,"# 2x ("&amp;K837&amp;") "&amp;A837)+COUNTIF(圣骑士卡组!A:C,"# 2x ("&amp;K837&amp;") "&amp;A837)+COUNTIF(牧师卡组!A:C,"# 2x ("&amp;K837&amp;") "&amp;A837)+COUNTIF(潜行者卡组!A:C,"# 2x ("&amp;K837&amp;") "&amp;A837)+COUNTIF(萨满祭司卡组!A:C,"# 2x ("&amp;K837&amp;") "&amp;A837)+COUNTIF(术士卡组!A:C,"# 2x ("&amp;K837&amp;") "&amp;A837)+COUNTIF(战士卡组!A:C,"# 2x ("&amp;K837&amp;") "&amp;A837)=0,COUNTIF(单卡排行!A:J,A837)=0),IF(AND(COUNTIF(德鲁伊卡组!A:C,"# 1x ("&amp;K837&amp;") "&amp;A837)+COUNTIF(猎人卡组!A:C,"# 1x ("&amp;K837&amp;") "&amp;A837)+COUNTIF(法师卡组!A:C,"# 1x ("&amp;K837&amp;") "&amp;A837)+COUNTIF(圣骑士卡组!A:C,"# 1x ("&amp;K837&amp;") "&amp;A837)+COUNTIF(牧师卡组!A:C,"# 1x ("&amp;K837&amp;") "&amp;A837)+COUNTIF(潜行者卡组!A:C,"# 1x ("&amp;K837&amp;") "&amp;A837)+COUNTIF(萨满祭司卡组!A:C,"# 1x ("&amp;K837&amp;") "&amp;A837)+COUNTIF(术士卡组!A:C,"# 1x ("&amp;K837&amp;") "&amp;A837)+COUNTIF(战士卡组!A:C,"# 1x ("&amp;K837&amp;") "&amp;A837)=0,COUNTIF(单卡排行!A:J,A837&amp;"★")=0),"",1),2)</f>
        <v/>
      </c>
      <c r="E837" s="53" t="str">
        <f>IF(收藏进度!E837="","",收藏进度!E837)</f>
        <v>上古之神</v>
      </c>
      <c r="F837" s="53" t="str">
        <f>IF(收藏进度!F837="","",收藏进度!F837)</f>
        <v/>
      </c>
      <c r="G837" s="53" t="str">
        <f>IF(收藏进度!G837="","",收藏进度!G837)</f>
        <v>中立</v>
      </c>
      <c r="H837" s="53" t="str">
        <f>IF(收藏进度!H837="","",收藏进度!H837)</f>
        <v>普通</v>
      </c>
      <c r="I837" s="53" t="str">
        <f>IF(收藏进度!I837="","",收藏进度!I837)</f>
        <v>随从</v>
      </c>
      <c r="J837" s="53" t="str">
        <f>IF(收藏进度!J837="","",收藏进度!J837)</f>
        <v/>
      </c>
      <c r="K837" s="53">
        <f>IF(收藏进度!K837="","",收藏进度!K837)</f>
        <v>3</v>
      </c>
      <c r="L837" s="53">
        <f>IF(收藏进度!L837="","",收藏进度!L837)</f>
        <v>3</v>
      </c>
      <c r="M837" s="53">
        <f>IF(收藏进度!M837="","",收藏进度!M837)</f>
        <v>4</v>
      </c>
      <c r="N837" s="54" t="str">
        <f>IF(收藏进度!N837="","",收藏进度!N837)</f>
        <v>在你的回合结束时，使你的克苏恩
获得+1/+1（无论它在哪里）。</v>
      </c>
    </row>
    <row r="838" spans="1:14" x14ac:dyDescent="0.15">
      <c r="A838" s="52" t="str">
        <f>IF(收藏进度!A838="","",收藏进度!A838)</f>
        <v>怨影狂怒者</v>
      </c>
      <c r="B838" s="52">
        <f>IF(收藏进度!B838="","",收藏进度!B838)</f>
        <v>2</v>
      </c>
      <c r="C838" s="52" t="str">
        <f t="shared" si="13"/>
        <v/>
      </c>
      <c r="D838" s="52" t="str">
        <f>IF(AND(COUNTIF(德鲁伊卡组!A:C,"# 2x ("&amp;K838&amp;") "&amp;A838)+COUNTIF(猎人卡组!A:C,"# 2x ("&amp;K838&amp;") "&amp;A838)+COUNTIF(法师卡组!A:C,"# 2x ("&amp;K838&amp;") "&amp;A838)+COUNTIF(圣骑士卡组!A:C,"# 2x ("&amp;K838&amp;") "&amp;A838)+COUNTIF(牧师卡组!A:C,"# 2x ("&amp;K838&amp;") "&amp;A838)+COUNTIF(潜行者卡组!A:C,"# 2x ("&amp;K838&amp;") "&amp;A838)+COUNTIF(萨满祭司卡组!A:C,"# 2x ("&amp;K838&amp;") "&amp;A838)+COUNTIF(术士卡组!A:C,"# 2x ("&amp;K838&amp;") "&amp;A838)+COUNTIF(战士卡组!A:C,"# 2x ("&amp;K838&amp;") "&amp;A838)=0,COUNTIF(单卡排行!A:J,A838)=0),IF(AND(COUNTIF(德鲁伊卡组!A:C,"# 1x ("&amp;K838&amp;") "&amp;A838)+COUNTIF(猎人卡组!A:C,"# 1x ("&amp;K838&amp;") "&amp;A838)+COUNTIF(法师卡组!A:C,"# 1x ("&amp;K838&amp;") "&amp;A838)+COUNTIF(圣骑士卡组!A:C,"# 1x ("&amp;K838&amp;") "&amp;A838)+COUNTIF(牧师卡组!A:C,"# 1x ("&amp;K838&amp;") "&amp;A838)+COUNTIF(潜行者卡组!A:C,"# 1x ("&amp;K838&amp;") "&amp;A838)+COUNTIF(萨满祭司卡组!A:C,"# 1x ("&amp;K838&amp;") "&amp;A838)+COUNTIF(术士卡组!A:C,"# 1x ("&amp;K838&amp;") "&amp;A838)+COUNTIF(战士卡组!A:C,"# 1x ("&amp;K838&amp;") "&amp;A838)=0,COUNTIF(单卡排行!A:J,A838&amp;"★")=0),"",1),2)</f>
        <v/>
      </c>
      <c r="E838" s="53" t="str">
        <f>IF(收藏进度!E838="","",收藏进度!E838)</f>
        <v>上古之神</v>
      </c>
      <c r="F838" s="53" t="str">
        <f>IF(收藏进度!F838="","",收藏进度!F838)</f>
        <v/>
      </c>
      <c r="G838" s="53" t="str">
        <f>IF(收藏进度!G838="","",收藏进度!G838)</f>
        <v>中立</v>
      </c>
      <c r="H838" s="53" t="str">
        <f>IF(收藏进度!H838="","",收藏进度!H838)</f>
        <v>普通</v>
      </c>
      <c r="I838" s="53" t="str">
        <f>IF(收藏进度!I838="","",收藏进度!I838)</f>
        <v>随从</v>
      </c>
      <c r="J838" s="53" t="str">
        <f>IF(收藏进度!J838="","",收藏进度!J838)</f>
        <v/>
      </c>
      <c r="K838" s="53">
        <f>IF(收藏进度!K838="","",收藏进度!K838)</f>
        <v>3</v>
      </c>
      <c r="L838" s="53">
        <f>IF(收藏进度!L838="","",收藏进度!L838)</f>
        <v>1</v>
      </c>
      <c r="M838" s="53">
        <f>IF(收藏进度!M838="","",收藏进度!M838)</f>
        <v>5</v>
      </c>
      <c r="N838" s="54" t="str">
        <f>IF(收藏进度!N838="","",收藏进度!N838)</f>
        <v/>
      </c>
    </row>
    <row r="839" spans="1:14" x14ac:dyDescent="0.15">
      <c r="A839" s="52" t="str">
        <f>IF(收藏进度!A839="","",收藏进度!A839)</f>
        <v>克苏恩的信徒</v>
      </c>
      <c r="B839" s="52">
        <f>IF(收藏进度!B839="","",收藏进度!B839)</f>
        <v>2</v>
      </c>
      <c r="C839" s="52" t="str">
        <f t="shared" si="13"/>
        <v/>
      </c>
      <c r="D839" s="52" t="str">
        <f>IF(AND(COUNTIF(德鲁伊卡组!A:C,"# 2x ("&amp;K839&amp;") "&amp;A839)+COUNTIF(猎人卡组!A:C,"# 2x ("&amp;K839&amp;") "&amp;A839)+COUNTIF(法师卡组!A:C,"# 2x ("&amp;K839&amp;") "&amp;A839)+COUNTIF(圣骑士卡组!A:C,"# 2x ("&amp;K839&amp;") "&amp;A839)+COUNTIF(牧师卡组!A:C,"# 2x ("&amp;K839&amp;") "&amp;A839)+COUNTIF(潜行者卡组!A:C,"# 2x ("&amp;K839&amp;") "&amp;A839)+COUNTIF(萨满祭司卡组!A:C,"# 2x ("&amp;K839&amp;") "&amp;A839)+COUNTIF(术士卡组!A:C,"# 2x ("&amp;K839&amp;") "&amp;A839)+COUNTIF(战士卡组!A:C,"# 2x ("&amp;K839&amp;") "&amp;A839)=0,COUNTIF(单卡排行!A:J,A839)=0),IF(AND(COUNTIF(德鲁伊卡组!A:C,"# 1x ("&amp;K839&amp;") "&amp;A839)+COUNTIF(猎人卡组!A:C,"# 1x ("&amp;K839&amp;") "&amp;A839)+COUNTIF(法师卡组!A:C,"# 1x ("&amp;K839&amp;") "&amp;A839)+COUNTIF(圣骑士卡组!A:C,"# 1x ("&amp;K839&amp;") "&amp;A839)+COUNTIF(牧师卡组!A:C,"# 1x ("&amp;K839&amp;") "&amp;A839)+COUNTIF(潜行者卡组!A:C,"# 1x ("&amp;K839&amp;") "&amp;A839)+COUNTIF(萨满祭司卡组!A:C,"# 1x ("&amp;K839&amp;") "&amp;A839)+COUNTIF(术士卡组!A:C,"# 1x ("&amp;K839&amp;") "&amp;A839)+COUNTIF(战士卡组!A:C,"# 1x ("&amp;K839&amp;") "&amp;A839)=0,COUNTIF(单卡排行!A:J,A839&amp;"★")=0),"",1),2)</f>
        <v/>
      </c>
      <c r="E839" s="53" t="str">
        <f>IF(收藏进度!E839="","",收藏进度!E839)</f>
        <v>上古之神</v>
      </c>
      <c r="F839" s="53" t="str">
        <f>IF(收藏进度!F839="","",收藏进度!F839)</f>
        <v/>
      </c>
      <c r="G839" s="53" t="str">
        <f>IF(收藏进度!G839="","",收藏进度!G839)</f>
        <v>中立</v>
      </c>
      <c r="H839" s="53" t="str">
        <f>IF(收藏进度!H839="","",收藏进度!H839)</f>
        <v>稀有</v>
      </c>
      <c r="I839" s="53" t="str">
        <f>IF(收藏进度!I839="","",收藏进度!I839)</f>
        <v>随从</v>
      </c>
      <c r="J839" s="53" t="str">
        <f>IF(收藏进度!J839="","",收藏进度!J839)</f>
        <v/>
      </c>
      <c r="K839" s="53">
        <f>IF(收藏进度!K839="","",收藏进度!K839)</f>
        <v>3</v>
      </c>
      <c r="L839" s="53">
        <f>IF(收藏进度!L839="","",收藏进度!L839)</f>
        <v>2</v>
      </c>
      <c r="M839" s="53">
        <f>IF(收藏进度!M839="","",收藏进度!M839)</f>
        <v>1</v>
      </c>
      <c r="N839" s="54" t="str">
        <f>IF(收藏进度!N839="","",收藏进度!N839)</f>
        <v>战吼：
造成2点伤害。使你的克苏恩获得+2/+2（无论它在哪里）。</v>
      </c>
    </row>
    <row r="840" spans="1:14" x14ac:dyDescent="0.15">
      <c r="A840" s="52" t="str">
        <f>IF(收藏进度!A840="","",收藏进度!A840)</f>
        <v>异种群居蝎</v>
      </c>
      <c r="B840" s="52">
        <f>IF(收藏进度!B840="","",收藏进度!B840)</f>
        <v>2</v>
      </c>
      <c r="C840" s="52" t="str">
        <f t="shared" si="13"/>
        <v/>
      </c>
      <c r="D840" s="52" t="str">
        <f>IF(AND(COUNTIF(德鲁伊卡组!A:C,"# 2x ("&amp;K840&amp;") "&amp;A840)+COUNTIF(猎人卡组!A:C,"# 2x ("&amp;K840&amp;") "&amp;A840)+COUNTIF(法师卡组!A:C,"# 2x ("&amp;K840&amp;") "&amp;A840)+COUNTIF(圣骑士卡组!A:C,"# 2x ("&amp;K840&amp;") "&amp;A840)+COUNTIF(牧师卡组!A:C,"# 2x ("&amp;K840&amp;") "&amp;A840)+COUNTIF(潜行者卡组!A:C,"# 2x ("&amp;K840&amp;") "&amp;A840)+COUNTIF(萨满祭司卡组!A:C,"# 2x ("&amp;K840&amp;") "&amp;A840)+COUNTIF(术士卡组!A:C,"# 2x ("&amp;K840&amp;") "&amp;A840)+COUNTIF(战士卡组!A:C,"# 2x ("&amp;K840&amp;") "&amp;A840)=0,COUNTIF(单卡排行!A:J,A840)=0),IF(AND(COUNTIF(德鲁伊卡组!A:C,"# 1x ("&amp;K840&amp;") "&amp;A840)+COUNTIF(猎人卡组!A:C,"# 1x ("&amp;K840&amp;") "&amp;A840)+COUNTIF(法师卡组!A:C,"# 1x ("&amp;K840&amp;") "&amp;A840)+COUNTIF(圣骑士卡组!A:C,"# 1x ("&amp;K840&amp;") "&amp;A840)+COUNTIF(牧师卡组!A:C,"# 1x ("&amp;K840&amp;") "&amp;A840)+COUNTIF(潜行者卡组!A:C,"# 1x ("&amp;K840&amp;") "&amp;A840)+COUNTIF(萨满祭司卡组!A:C,"# 1x ("&amp;K840&amp;") "&amp;A840)+COUNTIF(术士卡组!A:C,"# 1x ("&amp;K840&amp;") "&amp;A840)+COUNTIF(战士卡组!A:C,"# 1x ("&amp;K840&amp;") "&amp;A840)=0,COUNTIF(单卡排行!A:J,A840&amp;"★")=0),"",1),2)</f>
        <v/>
      </c>
      <c r="E840" s="53" t="str">
        <f>IF(收藏进度!E840="","",收藏进度!E840)</f>
        <v>上古之神</v>
      </c>
      <c r="F840" s="53" t="str">
        <f>IF(收藏进度!F840="","",收藏进度!F840)</f>
        <v/>
      </c>
      <c r="G840" s="53" t="str">
        <f>IF(收藏进度!G840="","",收藏进度!G840)</f>
        <v>中立</v>
      </c>
      <c r="H840" s="53" t="str">
        <f>IF(收藏进度!H840="","",收藏进度!H840)</f>
        <v>稀有</v>
      </c>
      <c r="I840" s="53" t="str">
        <f>IF(收藏进度!I840="","",收藏进度!I840)</f>
        <v>随从</v>
      </c>
      <c r="J840" s="53" t="str">
        <f>IF(收藏进度!J840="","",收藏进度!J840)</f>
        <v>野兽</v>
      </c>
      <c r="K840" s="53">
        <f>IF(收藏进度!K840="","",收藏进度!K840)</f>
        <v>3</v>
      </c>
      <c r="L840" s="53">
        <f>IF(收藏进度!L840="","",收藏进度!L840)</f>
        <v>3</v>
      </c>
      <c r="M840" s="53">
        <f>IF(收藏进度!M840="","",收藏进度!M840)</f>
        <v>5</v>
      </c>
      <c r="N840" s="54" t="str">
        <f>IF(收藏进度!N840="","",收藏进度!N840)</f>
        <v>在本回合中，除非你的英雄进行过攻击，否则无法进行攻击。</v>
      </c>
    </row>
    <row r="841" spans="1:14" x14ac:dyDescent="0.15">
      <c r="A841" s="52" t="str">
        <f>IF(收藏进度!A841="","",收藏进度!A841)</f>
        <v>被感染的牛头人</v>
      </c>
      <c r="B841" s="52">
        <f>IF(收藏进度!B841="","",收藏进度!B841)</f>
        <v>2</v>
      </c>
      <c r="C841" s="52" t="str">
        <f t="shared" si="13"/>
        <v/>
      </c>
      <c r="D841" s="52" t="str">
        <f>IF(AND(COUNTIF(德鲁伊卡组!A:C,"# 2x ("&amp;K841&amp;") "&amp;A841)+COUNTIF(猎人卡组!A:C,"# 2x ("&amp;K841&amp;") "&amp;A841)+COUNTIF(法师卡组!A:C,"# 2x ("&amp;K841&amp;") "&amp;A841)+COUNTIF(圣骑士卡组!A:C,"# 2x ("&amp;K841&amp;") "&amp;A841)+COUNTIF(牧师卡组!A:C,"# 2x ("&amp;K841&amp;") "&amp;A841)+COUNTIF(潜行者卡组!A:C,"# 2x ("&amp;K841&amp;") "&amp;A841)+COUNTIF(萨满祭司卡组!A:C,"# 2x ("&amp;K841&amp;") "&amp;A841)+COUNTIF(术士卡组!A:C,"# 2x ("&amp;K841&amp;") "&amp;A841)+COUNTIF(战士卡组!A:C,"# 2x ("&amp;K841&amp;") "&amp;A841)=0,COUNTIF(单卡排行!A:J,A841)=0),IF(AND(COUNTIF(德鲁伊卡组!A:C,"# 1x ("&amp;K841&amp;") "&amp;A841)+COUNTIF(猎人卡组!A:C,"# 1x ("&amp;K841&amp;") "&amp;A841)+COUNTIF(法师卡组!A:C,"# 1x ("&amp;K841&amp;") "&amp;A841)+COUNTIF(圣骑士卡组!A:C,"# 1x ("&amp;K841&amp;") "&amp;A841)+COUNTIF(牧师卡组!A:C,"# 1x ("&amp;K841&amp;") "&amp;A841)+COUNTIF(潜行者卡组!A:C,"# 1x ("&amp;K841&amp;") "&amp;A841)+COUNTIF(萨满祭司卡组!A:C,"# 1x ("&amp;K841&amp;") "&amp;A841)+COUNTIF(术士卡组!A:C,"# 1x ("&amp;K841&amp;") "&amp;A841)+COUNTIF(战士卡组!A:C,"# 1x ("&amp;K841&amp;") "&amp;A841)=0,COUNTIF(单卡排行!A:J,A841&amp;"★")=0),"",1),2)</f>
        <v/>
      </c>
      <c r="E841" s="53" t="str">
        <f>IF(收藏进度!E841="","",收藏进度!E841)</f>
        <v>上古之神</v>
      </c>
      <c r="F841" s="53" t="str">
        <f>IF(收藏进度!F841="","",收藏进度!F841)</f>
        <v/>
      </c>
      <c r="G841" s="53" t="str">
        <f>IF(收藏进度!G841="","",收藏进度!G841)</f>
        <v>中立</v>
      </c>
      <c r="H841" s="53" t="str">
        <f>IF(收藏进度!H841="","",收藏进度!H841)</f>
        <v>普通</v>
      </c>
      <c r="I841" s="53" t="str">
        <f>IF(收藏进度!I841="","",收藏进度!I841)</f>
        <v>随从</v>
      </c>
      <c r="J841" s="53" t="str">
        <f>IF(收藏进度!J841="","",收藏进度!J841)</f>
        <v/>
      </c>
      <c r="K841" s="53">
        <f>IF(收藏进度!K841="","",收藏进度!K841)</f>
        <v>4</v>
      </c>
      <c r="L841" s="53">
        <f>IF(收藏进度!L841="","",收藏进度!L841)</f>
        <v>2</v>
      </c>
      <c r="M841" s="53">
        <f>IF(收藏进度!M841="","",收藏进度!M841)</f>
        <v>3</v>
      </c>
      <c r="N841" s="54" t="str">
        <f>IF(收藏进度!N841="","",收藏进度!N841)</f>
        <v>嘲讽
亡语：召唤一个2/2的泥浆怪。</v>
      </c>
    </row>
    <row r="842" spans="1:14" x14ac:dyDescent="0.15">
      <c r="A842" s="52" t="str">
        <f>IF(收藏进度!A842="","",收藏进度!A842)</f>
        <v>被感染的贮藏者</v>
      </c>
      <c r="B842" s="52">
        <f>IF(收藏进度!B842="","",收藏进度!B842)</f>
        <v>2</v>
      </c>
      <c r="C842" s="52" t="str">
        <f t="shared" si="13"/>
        <v/>
      </c>
      <c r="D842" s="52" t="str">
        <f>IF(AND(COUNTIF(德鲁伊卡组!A:C,"# 2x ("&amp;K842&amp;") "&amp;A842)+COUNTIF(猎人卡组!A:C,"# 2x ("&amp;K842&amp;") "&amp;A842)+COUNTIF(法师卡组!A:C,"# 2x ("&amp;K842&amp;") "&amp;A842)+COUNTIF(圣骑士卡组!A:C,"# 2x ("&amp;K842&amp;") "&amp;A842)+COUNTIF(牧师卡组!A:C,"# 2x ("&amp;K842&amp;") "&amp;A842)+COUNTIF(潜行者卡组!A:C,"# 2x ("&amp;K842&amp;") "&amp;A842)+COUNTIF(萨满祭司卡组!A:C,"# 2x ("&amp;K842&amp;") "&amp;A842)+COUNTIF(术士卡组!A:C,"# 2x ("&amp;K842&amp;") "&amp;A842)+COUNTIF(战士卡组!A:C,"# 2x ("&amp;K842&amp;") "&amp;A842)=0,COUNTIF(单卡排行!A:J,A842)=0),IF(AND(COUNTIF(德鲁伊卡组!A:C,"# 1x ("&amp;K842&amp;") "&amp;A842)+COUNTIF(猎人卡组!A:C,"# 1x ("&amp;K842&amp;") "&amp;A842)+COUNTIF(法师卡组!A:C,"# 1x ("&amp;K842&amp;") "&amp;A842)+COUNTIF(圣骑士卡组!A:C,"# 1x ("&amp;K842&amp;") "&amp;A842)+COUNTIF(牧师卡组!A:C,"# 1x ("&amp;K842&amp;") "&amp;A842)+COUNTIF(潜行者卡组!A:C,"# 1x ("&amp;K842&amp;") "&amp;A842)+COUNTIF(萨满祭司卡组!A:C,"# 1x ("&amp;K842&amp;") "&amp;A842)+COUNTIF(术士卡组!A:C,"# 1x ("&amp;K842&amp;") "&amp;A842)+COUNTIF(战士卡组!A:C,"# 1x ("&amp;K842&amp;") "&amp;A842)=0,COUNTIF(单卡排行!A:J,A842&amp;"★")=0),"",1),2)</f>
        <v/>
      </c>
      <c r="E842" s="53" t="str">
        <f>IF(收藏进度!E842="","",收藏进度!E842)</f>
        <v>上古之神</v>
      </c>
      <c r="F842" s="53" t="str">
        <f>IF(收藏进度!F842="","",收藏进度!F842)</f>
        <v/>
      </c>
      <c r="G842" s="53" t="str">
        <f>IF(收藏进度!G842="","",收藏进度!G842)</f>
        <v>中立</v>
      </c>
      <c r="H842" s="53" t="str">
        <f>IF(收藏进度!H842="","",收藏进度!H842)</f>
        <v>普通</v>
      </c>
      <c r="I842" s="53" t="str">
        <f>IF(收藏进度!I842="","",收藏进度!I842)</f>
        <v>随从</v>
      </c>
      <c r="J842" s="53" t="str">
        <f>IF(收藏进度!J842="","",收藏进度!J842)</f>
        <v/>
      </c>
      <c r="K842" s="53">
        <f>IF(收藏进度!K842="","",收藏进度!K842)</f>
        <v>4</v>
      </c>
      <c r="L842" s="53">
        <f>IF(收藏进度!L842="","",收藏进度!L842)</f>
        <v>4</v>
      </c>
      <c r="M842" s="53">
        <f>IF(收藏进度!M842="","",收藏进度!M842)</f>
        <v>2</v>
      </c>
      <c r="N842" s="54" t="str">
        <f>IF(收藏进度!N842="","",收藏进度!N842)</f>
        <v>亡语：抽一张牌。</v>
      </c>
    </row>
    <row r="843" spans="1:14" x14ac:dyDescent="0.15">
      <c r="A843" s="52" t="str">
        <f>IF(收藏进度!A843="","",收藏进度!A843)</f>
        <v>畸变狂战士</v>
      </c>
      <c r="B843" s="52">
        <f>IF(收藏进度!B843="","",收藏进度!B843)</f>
        <v>2</v>
      </c>
      <c r="C843" s="52" t="str">
        <f t="shared" si="13"/>
        <v/>
      </c>
      <c r="D843" s="52" t="str">
        <f>IF(AND(COUNTIF(德鲁伊卡组!A:C,"# 2x ("&amp;K843&amp;") "&amp;A843)+COUNTIF(猎人卡组!A:C,"# 2x ("&amp;K843&amp;") "&amp;A843)+COUNTIF(法师卡组!A:C,"# 2x ("&amp;K843&amp;") "&amp;A843)+COUNTIF(圣骑士卡组!A:C,"# 2x ("&amp;K843&amp;") "&amp;A843)+COUNTIF(牧师卡组!A:C,"# 2x ("&amp;K843&amp;") "&amp;A843)+COUNTIF(潜行者卡组!A:C,"# 2x ("&amp;K843&amp;") "&amp;A843)+COUNTIF(萨满祭司卡组!A:C,"# 2x ("&amp;K843&amp;") "&amp;A843)+COUNTIF(术士卡组!A:C,"# 2x ("&amp;K843&amp;") "&amp;A843)+COUNTIF(战士卡组!A:C,"# 2x ("&amp;K843&amp;") "&amp;A843)=0,COUNTIF(单卡排行!A:J,A843)=0),IF(AND(COUNTIF(德鲁伊卡组!A:C,"# 1x ("&amp;K843&amp;") "&amp;A843)+COUNTIF(猎人卡组!A:C,"# 1x ("&amp;K843&amp;") "&amp;A843)+COUNTIF(法师卡组!A:C,"# 1x ("&amp;K843&amp;") "&amp;A843)+COUNTIF(圣骑士卡组!A:C,"# 1x ("&amp;K843&amp;") "&amp;A843)+COUNTIF(牧师卡组!A:C,"# 1x ("&amp;K843&amp;") "&amp;A843)+COUNTIF(潜行者卡组!A:C,"# 1x ("&amp;K843&amp;") "&amp;A843)+COUNTIF(萨满祭司卡组!A:C,"# 1x ("&amp;K843&amp;") "&amp;A843)+COUNTIF(术士卡组!A:C,"# 1x ("&amp;K843&amp;") "&amp;A843)+COUNTIF(战士卡组!A:C,"# 1x ("&amp;K843&amp;") "&amp;A843)=0,COUNTIF(单卡排行!A:J,A843&amp;"★")=0),"",1),2)</f>
        <v/>
      </c>
      <c r="E843" s="53" t="str">
        <f>IF(收藏进度!E843="","",收藏进度!E843)</f>
        <v>上古之神</v>
      </c>
      <c r="F843" s="53" t="str">
        <f>IF(收藏进度!F843="","",收藏进度!F843)</f>
        <v/>
      </c>
      <c r="G843" s="53" t="str">
        <f>IF(收藏进度!G843="","",收藏进度!G843)</f>
        <v>中立</v>
      </c>
      <c r="H843" s="53" t="str">
        <f>IF(收藏进度!H843="","",收藏进度!H843)</f>
        <v>普通</v>
      </c>
      <c r="I843" s="53" t="str">
        <f>IF(收藏进度!I843="","",收藏进度!I843)</f>
        <v>随从</v>
      </c>
      <c r="J843" s="53" t="str">
        <f>IF(收藏进度!J843="","",收藏进度!J843)</f>
        <v/>
      </c>
      <c r="K843" s="53">
        <f>IF(收藏进度!K843="","",收藏进度!K843)</f>
        <v>4</v>
      </c>
      <c r="L843" s="53">
        <f>IF(收藏进度!L843="","",收藏进度!L843)</f>
        <v>3</v>
      </c>
      <c r="M843" s="53">
        <f>IF(收藏进度!M843="","",收藏进度!M843)</f>
        <v>5</v>
      </c>
      <c r="N843" s="54" t="str">
        <f>IF(收藏进度!N843="","",收藏进度!N843)</f>
        <v>受伤时具有+2攻
击力。</v>
      </c>
    </row>
    <row r="844" spans="1:14" x14ac:dyDescent="0.15">
      <c r="A844" s="52" t="str">
        <f>IF(收藏进度!A844="","",收藏进度!A844)</f>
        <v>克苏恩的侍从</v>
      </c>
      <c r="B844" s="52">
        <f>IF(收藏进度!B844="","",收藏进度!B844)</f>
        <v>2</v>
      </c>
      <c r="C844" s="52" t="str">
        <f t="shared" si="13"/>
        <v/>
      </c>
      <c r="D844" s="52" t="str">
        <f>IF(AND(COUNTIF(德鲁伊卡组!A:C,"# 2x ("&amp;K844&amp;") "&amp;A844)+COUNTIF(猎人卡组!A:C,"# 2x ("&amp;K844&amp;") "&amp;A844)+COUNTIF(法师卡组!A:C,"# 2x ("&amp;K844&amp;") "&amp;A844)+COUNTIF(圣骑士卡组!A:C,"# 2x ("&amp;K844&amp;") "&amp;A844)+COUNTIF(牧师卡组!A:C,"# 2x ("&amp;K844&amp;") "&amp;A844)+COUNTIF(潜行者卡组!A:C,"# 2x ("&amp;K844&amp;") "&amp;A844)+COUNTIF(萨满祭司卡组!A:C,"# 2x ("&amp;K844&amp;") "&amp;A844)+COUNTIF(术士卡组!A:C,"# 2x ("&amp;K844&amp;") "&amp;A844)+COUNTIF(战士卡组!A:C,"# 2x ("&amp;K844&amp;") "&amp;A844)=0,COUNTIF(单卡排行!A:J,A844)=0),IF(AND(COUNTIF(德鲁伊卡组!A:C,"# 1x ("&amp;K844&amp;") "&amp;A844)+COUNTIF(猎人卡组!A:C,"# 1x ("&amp;K844&amp;") "&amp;A844)+COUNTIF(法师卡组!A:C,"# 1x ("&amp;K844&amp;") "&amp;A844)+COUNTIF(圣骑士卡组!A:C,"# 1x ("&amp;K844&amp;") "&amp;A844)+COUNTIF(牧师卡组!A:C,"# 1x ("&amp;K844&amp;") "&amp;A844)+COUNTIF(潜行者卡组!A:C,"# 1x ("&amp;K844&amp;") "&amp;A844)+COUNTIF(萨满祭司卡组!A:C,"# 1x ("&amp;K844&amp;") "&amp;A844)+COUNTIF(术士卡组!A:C,"# 1x ("&amp;K844&amp;") "&amp;A844)+COUNTIF(战士卡组!A:C,"# 1x ("&amp;K844&amp;") "&amp;A844)=0,COUNTIF(单卡排行!A:J,A844&amp;"★")=0),"",1),2)</f>
        <v/>
      </c>
      <c r="E844" s="53" t="str">
        <f>IF(收藏进度!E844="","",收藏进度!E844)</f>
        <v>上古之神</v>
      </c>
      <c r="F844" s="53" t="str">
        <f>IF(收藏进度!F844="","",收藏进度!F844)</f>
        <v/>
      </c>
      <c r="G844" s="53" t="str">
        <f>IF(收藏进度!G844="","",收藏进度!G844)</f>
        <v>中立</v>
      </c>
      <c r="H844" s="53" t="str">
        <f>IF(收藏进度!H844="","",收藏进度!H844)</f>
        <v>普通</v>
      </c>
      <c r="I844" s="53" t="str">
        <f>IF(收藏进度!I844="","",收藏进度!I844)</f>
        <v>随从</v>
      </c>
      <c r="J844" s="53" t="str">
        <f>IF(收藏进度!J844="","",收藏进度!J844)</f>
        <v/>
      </c>
      <c r="K844" s="53">
        <f>IF(收藏进度!K844="","",收藏进度!K844)</f>
        <v>4</v>
      </c>
      <c r="L844" s="53">
        <f>IF(收藏进度!L844="","",收藏进度!L844)</f>
        <v>4</v>
      </c>
      <c r="M844" s="53">
        <f>IF(收藏进度!M844="","",收藏进度!M844)</f>
        <v>2</v>
      </c>
      <c r="N844" s="54" t="str">
        <f>IF(收藏进度!N844="","",收藏进度!N844)</f>
        <v>圣盾，战吼：使你的克苏恩获得+2/+2（无论它在哪里）。</v>
      </c>
    </row>
    <row r="845" spans="1:14" x14ac:dyDescent="0.15">
      <c r="A845" s="52" t="str">
        <f>IF(收藏进度!A845="","",收藏进度!A845)</f>
        <v>异变的狗头人</v>
      </c>
      <c r="B845" s="52">
        <f>IF(收藏进度!B845="","",收藏进度!B845)</f>
        <v>2</v>
      </c>
      <c r="C845" s="52" t="str">
        <f t="shared" si="13"/>
        <v/>
      </c>
      <c r="D845" s="52" t="str">
        <f>IF(AND(COUNTIF(德鲁伊卡组!A:C,"# 2x ("&amp;K845&amp;") "&amp;A845)+COUNTIF(猎人卡组!A:C,"# 2x ("&amp;K845&amp;") "&amp;A845)+COUNTIF(法师卡组!A:C,"# 2x ("&amp;K845&amp;") "&amp;A845)+COUNTIF(圣骑士卡组!A:C,"# 2x ("&amp;K845&amp;") "&amp;A845)+COUNTIF(牧师卡组!A:C,"# 2x ("&amp;K845&amp;") "&amp;A845)+COUNTIF(潜行者卡组!A:C,"# 2x ("&amp;K845&amp;") "&amp;A845)+COUNTIF(萨满祭司卡组!A:C,"# 2x ("&amp;K845&amp;") "&amp;A845)+COUNTIF(术士卡组!A:C,"# 2x ("&amp;K845&amp;") "&amp;A845)+COUNTIF(战士卡组!A:C,"# 2x ("&amp;K845&amp;") "&amp;A845)=0,COUNTIF(单卡排行!A:J,A845)=0),IF(AND(COUNTIF(德鲁伊卡组!A:C,"# 1x ("&amp;K845&amp;") "&amp;A845)+COUNTIF(猎人卡组!A:C,"# 1x ("&amp;K845&amp;") "&amp;A845)+COUNTIF(法师卡组!A:C,"# 1x ("&amp;K845&amp;") "&amp;A845)+COUNTIF(圣骑士卡组!A:C,"# 1x ("&amp;K845&amp;") "&amp;A845)+COUNTIF(牧师卡组!A:C,"# 1x ("&amp;K845&amp;") "&amp;A845)+COUNTIF(潜行者卡组!A:C,"# 1x ("&amp;K845&amp;") "&amp;A845)+COUNTIF(萨满祭司卡组!A:C,"# 1x ("&amp;K845&amp;") "&amp;A845)+COUNTIF(术士卡组!A:C,"# 1x ("&amp;K845&amp;") "&amp;A845)+COUNTIF(战士卡组!A:C,"# 1x ("&amp;K845&amp;") "&amp;A845)=0,COUNTIF(单卡排行!A:J,A845&amp;"★")=0),"",1),2)</f>
        <v/>
      </c>
      <c r="E845" s="53" t="str">
        <f>IF(收藏进度!E845="","",收藏进度!E845)</f>
        <v>上古之神</v>
      </c>
      <c r="F845" s="53" t="str">
        <f>IF(收藏进度!F845="","",收藏进度!F845)</f>
        <v/>
      </c>
      <c r="G845" s="53" t="str">
        <f>IF(收藏进度!G845="","",收藏进度!G845)</f>
        <v>中立</v>
      </c>
      <c r="H845" s="53" t="str">
        <f>IF(收藏进度!H845="","",收藏进度!H845)</f>
        <v>普通</v>
      </c>
      <c r="I845" s="53" t="str">
        <f>IF(收藏进度!I845="","",收藏进度!I845)</f>
        <v>随从</v>
      </c>
      <c r="J845" s="53" t="str">
        <f>IF(收藏进度!J845="","",收藏进度!J845)</f>
        <v/>
      </c>
      <c r="K845" s="53">
        <f>IF(收藏进度!K845="","",收藏进度!K845)</f>
        <v>4</v>
      </c>
      <c r="L845" s="53">
        <f>IF(收藏进度!L845="","",收藏进度!L845)</f>
        <v>2</v>
      </c>
      <c r="M845" s="53">
        <f>IF(收藏进度!M845="","",收藏进度!M845)</f>
        <v>2</v>
      </c>
      <c r="N845" s="54" t="str">
        <f>IF(收藏进度!N845="","",收藏进度!N845)</f>
        <v>法术伤害+2</v>
      </c>
    </row>
    <row r="846" spans="1:14" x14ac:dyDescent="0.15">
      <c r="A846" s="52" t="str">
        <f>IF(收藏进度!A846="","",收藏进度!A846)</f>
        <v>奥秘吞噬者</v>
      </c>
      <c r="B846" s="52">
        <f>IF(收藏进度!B846="","",收藏进度!B846)</f>
        <v>2</v>
      </c>
      <c r="C846" s="52" t="str">
        <f t="shared" si="13"/>
        <v/>
      </c>
      <c r="D846" s="52" t="str">
        <f>IF(AND(COUNTIF(德鲁伊卡组!A:C,"# 2x ("&amp;K846&amp;") "&amp;A846)+COUNTIF(猎人卡组!A:C,"# 2x ("&amp;K846&amp;") "&amp;A846)+COUNTIF(法师卡组!A:C,"# 2x ("&amp;K846&amp;") "&amp;A846)+COUNTIF(圣骑士卡组!A:C,"# 2x ("&amp;K846&amp;") "&amp;A846)+COUNTIF(牧师卡组!A:C,"# 2x ("&amp;K846&amp;") "&amp;A846)+COUNTIF(潜行者卡组!A:C,"# 2x ("&amp;K846&amp;") "&amp;A846)+COUNTIF(萨满祭司卡组!A:C,"# 2x ("&amp;K846&amp;") "&amp;A846)+COUNTIF(术士卡组!A:C,"# 2x ("&amp;K846&amp;") "&amp;A846)+COUNTIF(战士卡组!A:C,"# 2x ("&amp;K846&amp;") "&amp;A846)=0,COUNTIF(单卡排行!A:J,A846)=0),IF(AND(COUNTIF(德鲁伊卡组!A:C,"# 1x ("&amp;K846&amp;") "&amp;A846)+COUNTIF(猎人卡组!A:C,"# 1x ("&amp;K846&amp;") "&amp;A846)+COUNTIF(法师卡组!A:C,"# 1x ("&amp;K846&amp;") "&amp;A846)+COUNTIF(圣骑士卡组!A:C,"# 1x ("&amp;K846&amp;") "&amp;A846)+COUNTIF(牧师卡组!A:C,"# 1x ("&amp;K846&amp;") "&amp;A846)+COUNTIF(潜行者卡组!A:C,"# 1x ("&amp;K846&amp;") "&amp;A846)+COUNTIF(萨满祭司卡组!A:C,"# 1x ("&amp;K846&amp;") "&amp;A846)+COUNTIF(术士卡组!A:C,"# 1x ("&amp;K846&amp;") "&amp;A846)+COUNTIF(战士卡组!A:C,"# 1x ("&amp;K846&amp;") "&amp;A846)=0,COUNTIF(单卡排行!A:J,A846&amp;"★")=0),"",1),2)</f>
        <v/>
      </c>
      <c r="E846" s="53" t="str">
        <f>IF(收藏进度!E846="","",收藏进度!E846)</f>
        <v>上古之神</v>
      </c>
      <c r="F846" s="53" t="str">
        <f>IF(收藏进度!F846="","",收藏进度!F846)</f>
        <v/>
      </c>
      <c r="G846" s="53" t="str">
        <f>IF(收藏进度!G846="","",收藏进度!G846)</f>
        <v>中立</v>
      </c>
      <c r="H846" s="53" t="str">
        <f>IF(收藏进度!H846="","",收藏进度!H846)</f>
        <v>稀有</v>
      </c>
      <c r="I846" s="53" t="str">
        <f>IF(收藏进度!I846="","",收藏进度!I846)</f>
        <v>随从</v>
      </c>
      <c r="J846" s="53" t="str">
        <f>IF(收藏进度!J846="","",收藏进度!J846)</f>
        <v/>
      </c>
      <c r="K846" s="53">
        <f>IF(收藏进度!K846="","",收藏进度!K846)</f>
        <v>4</v>
      </c>
      <c r="L846" s="53">
        <f>IF(收藏进度!L846="","",收藏进度!L846)</f>
        <v>2</v>
      </c>
      <c r="M846" s="53">
        <f>IF(收藏进度!M846="","",收藏进度!M846)</f>
        <v>4</v>
      </c>
      <c r="N846" s="54" t="str">
        <f>IF(收藏进度!N846="","",收藏进度!N846)</f>
        <v>战吼：摧毁所有敌方奥秘。每摧毁一个，便获得+1/+1。</v>
      </c>
    </row>
    <row r="847" spans="1:14" x14ac:dyDescent="0.15">
      <c r="A847" s="52" t="str">
        <f>IF(收藏进度!A847="","",收藏进度!A847)</f>
        <v>黑水海盗</v>
      </c>
      <c r="B847" s="52">
        <f>IF(收藏进度!B847="","",收藏进度!B847)</f>
        <v>2</v>
      </c>
      <c r="C847" s="52" t="str">
        <f t="shared" si="13"/>
        <v/>
      </c>
      <c r="D847" s="52" t="str">
        <f>IF(AND(COUNTIF(德鲁伊卡组!A:C,"# 2x ("&amp;K847&amp;") "&amp;A847)+COUNTIF(猎人卡组!A:C,"# 2x ("&amp;K847&amp;") "&amp;A847)+COUNTIF(法师卡组!A:C,"# 2x ("&amp;K847&amp;") "&amp;A847)+COUNTIF(圣骑士卡组!A:C,"# 2x ("&amp;K847&amp;") "&amp;A847)+COUNTIF(牧师卡组!A:C,"# 2x ("&amp;K847&amp;") "&amp;A847)+COUNTIF(潜行者卡组!A:C,"# 2x ("&amp;K847&amp;") "&amp;A847)+COUNTIF(萨满祭司卡组!A:C,"# 2x ("&amp;K847&amp;") "&amp;A847)+COUNTIF(术士卡组!A:C,"# 2x ("&amp;K847&amp;") "&amp;A847)+COUNTIF(战士卡组!A:C,"# 2x ("&amp;K847&amp;") "&amp;A847)=0,COUNTIF(单卡排行!A:J,A847)=0),IF(AND(COUNTIF(德鲁伊卡组!A:C,"# 1x ("&amp;K847&amp;") "&amp;A847)+COUNTIF(猎人卡组!A:C,"# 1x ("&amp;K847&amp;") "&amp;A847)+COUNTIF(法师卡组!A:C,"# 1x ("&amp;K847&amp;") "&amp;A847)+COUNTIF(圣骑士卡组!A:C,"# 1x ("&amp;K847&amp;") "&amp;A847)+COUNTIF(牧师卡组!A:C,"# 1x ("&amp;K847&amp;") "&amp;A847)+COUNTIF(潜行者卡组!A:C,"# 1x ("&amp;K847&amp;") "&amp;A847)+COUNTIF(萨满祭司卡组!A:C,"# 1x ("&amp;K847&amp;") "&amp;A847)+COUNTIF(术士卡组!A:C,"# 1x ("&amp;K847&amp;") "&amp;A847)+COUNTIF(战士卡组!A:C,"# 1x ("&amp;K847&amp;") "&amp;A847)=0,COUNTIF(单卡排行!A:J,A847&amp;"★")=0),"",1),2)</f>
        <v/>
      </c>
      <c r="E847" s="53" t="str">
        <f>IF(收藏进度!E847="","",收藏进度!E847)</f>
        <v>上古之神</v>
      </c>
      <c r="F847" s="53" t="str">
        <f>IF(收藏进度!F847="","",收藏进度!F847)</f>
        <v/>
      </c>
      <c r="G847" s="53" t="str">
        <f>IF(收藏进度!G847="","",收藏进度!G847)</f>
        <v>中立</v>
      </c>
      <c r="H847" s="53" t="str">
        <f>IF(收藏进度!H847="","",收藏进度!H847)</f>
        <v>稀有</v>
      </c>
      <c r="I847" s="53" t="str">
        <f>IF(收藏进度!I847="","",收藏进度!I847)</f>
        <v>随从</v>
      </c>
      <c r="J847" s="53" t="str">
        <f>IF(收藏进度!J847="","",收藏进度!J847)</f>
        <v>海盗</v>
      </c>
      <c r="K847" s="53">
        <f>IF(收藏进度!K847="","",收藏进度!K847)</f>
        <v>4</v>
      </c>
      <c r="L847" s="53">
        <f>IF(收藏进度!L847="","",收藏进度!L847)</f>
        <v>2</v>
      </c>
      <c r="M847" s="53">
        <f>IF(收藏进度!M847="","",收藏进度!M847)</f>
        <v>5</v>
      </c>
      <c r="N847" s="54" t="str">
        <f>IF(收藏进度!N847="","",收藏进度!N847)</f>
        <v>你的武器法力值消耗减少（2）点。</v>
      </c>
    </row>
    <row r="848" spans="1:14" x14ac:dyDescent="0.15">
      <c r="A848" s="52" t="str">
        <f>IF(收藏进度!A848="","",收藏进度!A848)</f>
        <v>午夜噩龙</v>
      </c>
      <c r="B848" s="52">
        <f>IF(收藏进度!B848="","",收藏进度!B848)</f>
        <v>1</v>
      </c>
      <c r="C848" s="52" t="str">
        <f t="shared" si="13"/>
        <v/>
      </c>
      <c r="D848" s="52" t="str">
        <f>IF(AND(COUNTIF(德鲁伊卡组!A:C,"# 2x ("&amp;K848&amp;") "&amp;A848)+COUNTIF(猎人卡组!A:C,"# 2x ("&amp;K848&amp;") "&amp;A848)+COUNTIF(法师卡组!A:C,"# 2x ("&amp;K848&amp;") "&amp;A848)+COUNTIF(圣骑士卡组!A:C,"# 2x ("&amp;K848&amp;") "&amp;A848)+COUNTIF(牧师卡组!A:C,"# 2x ("&amp;K848&amp;") "&amp;A848)+COUNTIF(潜行者卡组!A:C,"# 2x ("&amp;K848&amp;") "&amp;A848)+COUNTIF(萨满祭司卡组!A:C,"# 2x ("&amp;K848&amp;") "&amp;A848)+COUNTIF(术士卡组!A:C,"# 2x ("&amp;K848&amp;") "&amp;A848)+COUNTIF(战士卡组!A:C,"# 2x ("&amp;K848&amp;") "&amp;A848)=0,COUNTIF(单卡排行!A:J,A848)=0),IF(AND(COUNTIF(德鲁伊卡组!A:C,"# 1x ("&amp;K848&amp;") "&amp;A848)+COUNTIF(猎人卡组!A:C,"# 1x ("&amp;K848&amp;") "&amp;A848)+COUNTIF(法师卡组!A:C,"# 1x ("&amp;K848&amp;") "&amp;A848)+COUNTIF(圣骑士卡组!A:C,"# 1x ("&amp;K848&amp;") "&amp;A848)+COUNTIF(牧师卡组!A:C,"# 1x ("&amp;K848&amp;") "&amp;A848)+COUNTIF(潜行者卡组!A:C,"# 1x ("&amp;K848&amp;") "&amp;A848)+COUNTIF(萨满祭司卡组!A:C,"# 1x ("&amp;K848&amp;") "&amp;A848)+COUNTIF(术士卡组!A:C,"# 1x ("&amp;K848&amp;") "&amp;A848)+COUNTIF(战士卡组!A:C,"# 1x ("&amp;K848&amp;") "&amp;A848)=0,COUNTIF(单卡排行!A:J,A848&amp;"★")=0),"",1),2)</f>
        <v/>
      </c>
      <c r="E848" s="53" t="str">
        <f>IF(收藏进度!E848="","",收藏进度!E848)</f>
        <v>上古之神</v>
      </c>
      <c r="F848" s="53" t="str">
        <f>IF(收藏进度!F848="","",收藏进度!F848)</f>
        <v/>
      </c>
      <c r="G848" s="53" t="str">
        <f>IF(收藏进度!G848="","",收藏进度!G848)</f>
        <v>中立</v>
      </c>
      <c r="H848" s="53" t="str">
        <f>IF(收藏进度!H848="","",收藏进度!H848)</f>
        <v>稀有</v>
      </c>
      <c r="I848" s="53" t="str">
        <f>IF(收藏进度!I848="","",收藏进度!I848)</f>
        <v>随从</v>
      </c>
      <c r="J848" s="53" t="str">
        <f>IF(收藏进度!J848="","",收藏进度!J848)</f>
        <v>龙</v>
      </c>
      <c r="K848" s="53">
        <f>IF(收藏进度!K848="","",收藏进度!K848)</f>
        <v>4</v>
      </c>
      <c r="L848" s="53">
        <f>IF(收藏进度!L848="","",收藏进度!L848)</f>
        <v>1</v>
      </c>
      <c r="M848" s="53">
        <f>IF(收藏进度!M848="","",收藏进度!M848)</f>
        <v>4</v>
      </c>
      <c r="N848" s="54" t="str">
        <f>IF(收藏进度!N848="","",收藏进度!N848)</f>
        <v>战吼：你每有一张其它手牌，便获得+1攻击力。</v>
      </c>
    </row>
    <row r="849" spans="1:14" x14ac:dyDescent="0.15">
      <c r="A849" s="52" t="str">
        <f>IF(收藏进度!A849="","",收藏进度!A849)</f>
        <v>巨型独眼怪</v>
      </c>
      <c r="B849" s="52">
        <f>IF(收藏进度!B849="","",收藏进度!B849)</f>
        <v>0</v>
      </c>
      <c r="C849" s="52" t="str">
        <f t="shared" si="13"/>
        <v/>
      </c>
      <c r="D849" s="52" t="str">
        <f>IF(AND(COUNTIF(德鲁伊卡组!A:C,"# 2x ("&amp;K849&amp;") "&amp;A849)+COUNTIF(猎人卡组!A:C,"# 2x ("&amp;K849&amp;") "&amp;A849)+COUNTIF(法师卡组!A:C,"# 2x ("&amp;K849&amp;") "&amp;A849)+COUNTIF(圣骑士卡组!A:C,"# 2x ("&amp;K849&amp;") "&amp;A849)+COUNTIF(牧师卡组!A:C,"# 2x ("&amp;K849&amp;") "&amp;A849)+COUNTIF(潜行者卡组!A:C,"# 2x ("&amp;K849&amp;") "&amp;A849)+COUNTIF(萨满祭司卡组!A:C,"# 2x ("&amp;K849&amp;") "&amp;A849)+COUNTIF(术士卡组!A:C,"# 2x ("&amp;K849&amp;") "&amp;A849)+COUNTIF(战士卡组!A:C,"# 2x ("&amp;K849&amp;") "&amp;A849)=0,COUNTIF(单卡排行!A:J,A849)=0),IF(AND(COUNTIF(德鲁伊卡组!A:C,"# 1x ("&amp;K849&amp;") "&amp;A849)+COUNTIF(猎人卡组!A:C,"# 1x ("&amp;K849&amp;") "&amp;A849)+COUNTIF(法师卡组!A:C,"# 1x ("&amp;K849&amp;") "&amp;A849)+COUNTIF(圣骑士卡组!A:C,"# 1x ("&amp;K849&amp;") "&amp;A849)+COUNTIF(牧师卡组!A:C,"# 1x ("&amp;K849&amp;") "&amp;A849)+COUNTIF(潜行者卡组!A:C,"# 1x ("&amp;K849&amp;") "&amp;A849)+COUNTIF(萨满祭司卡组!A:C,"# 1x ("&amp;K849&amp;") "&amp;A849)+COUNTIF(术士卡组!A:C,"# 1x ("&amp;K849&amp;") "&amp;A849)+COUNTIF(战士卡组!A:C,"# 1x ("&amp;K849&amp;") "&amp;A849)=0,COUNTIF(单卡排行!A:J,A849&amp;"★")=0),"",1),2)</f>
        <v/>
      </c>
      <c r="E849" s="53" t="str">
        <f>IF(收藏进度!E849="","",收藏进度!E849)</f>
        <v>上古之神</v>
      </c>
      <c r="F849" s="53" t="str">
        <f>IF(收藏进度!F849="","",收藏进度!F849)</f>
        <v/>
      </c>
      <c r="G849" s="53" t="str">
        <f>IF(收藏进度!G849="","",收藏进度!G849)</f>
        <v>中立</v>
      </c>
      <c r="H849" s="53" t="str">
        <f>IF(收藏进度!H849="","",收藏进度!H849)</f>
        <v>史诗</v>
      </c>
      <c r="I849" s="53" t="str">
        <f>IF(收藏进度!I849="","",收藏进度!I849)</f>
        <v>随从</v>
      </c>
      <c r="J849" s="53" t="str">
        <f>IF(收藏进度!J849="","",收藏进度!J849)</f>
        <v/>
      </c>
      <c r="K849" s="53">
        <f>IF(收藏进度!K849="","",收藏进度!K849)</f>
        <v>4</v>
      </c>
      <c r="L849" s="53">
        <f>IF(收藏进度!L849="","",收藏进度!L849)</f>
        <v>3</v>
      </c>
      <c r="M849" s="53">
        <f>IF(收藏进度!M849="","",收藏进度!M849)</f>
        <v>3</v>
      </c>
      <c r="N849" s="54" t="str">
        <f>IF(收藏进度!N849="","",收藏进度!N849)</f>
        <v>嘲讽，战吼：每有一个敌方随从，便获得+1生命值。</v>
      </c>
    </row>
    <row r="850" spans="1:14" x14ac:dyDescent="0.15">
      <c r="A850" s="52" t="str">
        <f>IF(收藏进度!A850="","",收藏进度!A850)</f>
        <v>暮光召唤师</v>
      </c>
      <c r="B850" s="52">
        <f>IF(收藏进度!B850="","",收藏进度!B850)</f>
        <v>0</v>
      </c>
      <c r="C850" s="52" t="str">
        <f t="shared" si="13"/>
        <v/>
      </c>
      <c r="D850" s="52" t="str">
        <f>IF(AND(COUNTIF(德鲁伊卡组!A:C,"# 2x ("&amp;K850&amp;") "&amp;A850)+COUNTIF(猎人卡组!A:C,"# 2x ("&amp;K850&amp;") "&amp;A850)+COUNTIF(法师卡组!A:C,"# 2x ("&amp;K850&amp;") "&amp;A850)+COUNTIF(圣骑士卡组!A:C,"# 2x ("&amp;K850&amp;") "&amp;A850)+COUNTIF(牧师卡组!A:C,"# 2x ("&amp;K850&amp;") "&amp;A850)+COUNTIF(潜行者卡组!A:C,"# 2x ("&amp;K850&amp;") "&amp;A850)+COUNTIF(萨满祭司卡组!A:C,"# 2x ("&amp;K850&amp;") "&amp;A850)+COUNTIF(术士卡组!A:C,"# 2x ("&amp;K850&amp;") "&amp;A850)+COUNTIF(战士卡组!A:C,"# 2x ("&amp;K850&amp;") "&amp;A850)=0,COUNTIF(单卡排行!A:J,A850)=0),IF(AND(COUNTIF(德鲁伊卡组!A:C,"# 1x ("&amp;K850&amp;") "&amp;A850)+COUNTIF(猎人卡组!A:C,"# 1x ("&amp;K850&amp;") "&amp;A850)+COUNTIF(法师卡组!A:C,"# 1x ("&amp;K850&amp;") "&amp;A850)+COUNTIF(圣骑士卡组!A:C,"# 1x ("&amp;K850&amp;") "&amp;A850)+COUNTIF(牧师卡组!A:C,"# 1x ("&amp;K850&amp;") "&amp;A850)+COUNTIF(潜行者卡组!A:C,"# 1x ("&amp;K850&amp;") "&amp;A850)+COUNTIF(萨满祭司卡组!A:C,"# 1x ("&amp;K850&amp;") "&amp;A850)+COUNTIF(术士卡组!A:C,"# 1x ("&amp;K850&amp;") "&amp;A850)+COUNTIF(战士卡组!A:C,"# 1x ("&amp;K850&amp;") "&amp;A850)=0,COUNTIF(单卡排行!A:J,A850&amp;"★")=0),"",1),2)</f>
        <v/>
      </c>
      <c r="E850" s="53" t="str">
        <f>IF(收藏进度!E850="","",收藏进度!E850)</f>
        <v>上古之神</v>
      </c>
      <c r="F850" s="53" t="str">
        <f>IF(收藏进度!F850="","",收藏进度!F850)</f>
        <v/>
      </c>
      <c r="G850" s="53" t="str">
        <f>IF(收藏进度!G850="","",收藏进度!G850)</f>
        <v>中立</v>
      </c>
      <c r="H850" s="53" t="str">
        <f>IF(收藏进度!H850="","",收藏进度!H850)</f>
        <v>史诗</v>
      </c>
      <c r="I850" s="53" t="str">
        <f>IF(收藏进度!I850="","",收藏进度!I850)</f>
        <v>随从</v>
      </c>
      <c r="J850" s="53" t="str">
        <f>IF(收藏进度!J850="","",收藏进度!J850)</f>
        <v/>
      </c>
      <c r="K850" s="53">
        <f>IF(收藏进度!K850="","",收藏进度!K850)</f>
        <v>4</v>
      </c>
      <c r="L850" s="53">
        <f>IF(收藏进度!L850="","",收藏进度!L850)</f>
        <v>1</v>
      </c>
      <c r="M850" s="53">
        <f>IF(收藏进度!M850="","",收藏进度!M850)</f>
        <v>1</v>
      </c>
      <c r="N850" s="54" t="str">
        <f>IF(收藏进度!N850="","",收藏进度!N850)</f>
        <v>亡语：召唤一个5/5的无面破坏者。</v>
      </c>
    </row>
    <row r="851" spans="1:14" x14ac:dyDescent="0.15">
      <c r="A851" s="52" t="str">
        <f>IF(收藏进度!A851="","",收藏进度!A851)</f>
        <v>无面蹒跚者</v>
      </c>
      <c r="B851" s="52">
        <f>IF(收藏进度!B851="","",收藏进度!B851)</f>
        <v>1</v>
      </c>
      <c r="C851" s="52" t="str">
        <f t="shared" si="13"/>
        <v/>
      </c>
      <c r="D851" s="52" t="str">
        <f>IF(AND(COUNTIF(德鲁伊卡组!A:C,"# 2x ("&amp;K851&amp;") "&amp;A851)+COUNTIF(猎人卡组!A:C,"# 2x ("&amp;K851&amp;") "&amp;A851)+COUNTIF(法师卡组!A:C,"# 2x ("&amp;K851&amp;") "&amp;A851)+COUNTIF(圣骑士卡组!A:C,"# 2x ("&amp;K851&amp;") "&amp;A851)+COUNTIF(牧师卡组!A:C,"# 2x ("&amp;K851&amp;") "&amp;A851)+COUNTIF(潜行者卡组!A:C,"# 2x ("&amp;K851&amp;") "&amp;A851)+COUNTIF(萨满祭司卡组!A:C,"# 2x ("&amp;K851&amp;") "&amp;A851)+COUNTIF(术士卡组!A:C,"# 2x ("&amp;K851&amp;") "&amp;A851)+COUNTIF(战士卡组!A:C,"# 2x ("&amp;K851&amp;") "&amp;A851)=0,COUNTIF(单卡排行!A:J,A851)=0),IF(AND(COUNTIF(德鲁伊卡组!A:C,"# 1x ("&amp;K851&amp;") "&amp;A851)+COUNTIF(猎人卡组!A:C,"# 1x ("&amp;K851&amp;") "&amp;A851)+COUNTIF(法师卡组!A:C,"# 1x ("&amp;K851&amp;") "&amp;A851)+COUNTIF(圣骑士卡组!A:C,"# 1x ("&amp;K851&amp;") "&amp;A851)+COUNTIF(牧师卡组!A:C,"# 1x ("&amp;K851&amp;") "&amp;A851)+COUNTIF(潜行者卡组!A:C,"# 1x ("&amp;K851&amp;") "&amp;A851)+COUNTIF(萨满祭司卡组!A:C,"# 1x ("&amp;K851&amp;") "&amp;A851)+COUNTIF(术士卡组!A:C,"# 1x ("&amp;K851&amp;") "&amp;A851)+COUNTIF(战士卡组!A:C,"# 1x ("&amp;K851&amp;") "&amp;A851)=0,COUNTIF(单卡排行!A:J,A851&amp;"★")=0),"",1),2)</f>
        <v/>
      </c>
      <c r="E851" s="53" t="str">
        <f>IF(收藏进度!E851="","",收藏进度!E851)</f>
        <v>上古之神</v>
      </c>
      <c r="F851" s="53" t="str">
        <f>IF(收藏进度!F851="","",收藏进度!F851)</f>
        <v/>
      </c>
      <c r="G851" s="53" t="str">
        <f>IF(收藏进度!G851="","",收藏进度!G851)</f>
        <v>中立</v>
      </c>
      <c r="H851" s="53" t="str">
        <f>IF(收藏进度!H851="","",收藏进度!H851)</f>
        <v>史诗</v>
      </c>
      <c r="I851" s="53" t="str">
        <f>IF(收藏进度!I851="","",收藏进度!I851)</f>
        <v>随从</v>
      </c>
      <c r="J851" s="53" t="str">
        <f>IF(收藏进度!J851="","",收藏进度!J851)</f>
        <v/>
      </c>
      <c r="K851" s="53">
        <f>IF(收藏进度!K851="","",收藏进度!K851)</f>
        <v>4</v>
      </c>
      <c r="L851" s="53">
        <f>IF(收藏进度!L851="","",收藏进度!L851)</f>
        <v>1</v>
      </c>
      <c r="M851" s="53">
        <f>IF(收藏进度!M851="","",收藏进度!M851)</f>
        <v>1</v>
      </c>
      <c r="N851" s="54" t="str">
        <f>IF(收藏进度!N851="","",收藏进度!N851)</f>
        <v>嘲讽，战吼：复制一个友方随从的攻击力和生命值。</v>
      </c>
    </row>
    <row r="852" spans="1:14" x14ac:dyDescent="0.15">
      <c r="A852" s="52" t="str">
        <f>IF(收藏进度!A852="","",收藏进度!A852)</f>
        <v>闹闹机器人</v>
      </c>
      <c r="B852" s="52">
        <f>IF(收藏进度!B852="","",收藏进度!B852)</f>
        <v>2</v>
      </c>
      <c r="C852" s="52" t="str">
        <f t="shared" si="13"/>
        <v/>
      </c>
      <c r="D852" s="52" t="str">
        <f>IF(AND(COUNTIF(德鲁伊卡组!A:C,"# 2x ("&amp;K852&amp;") "&amp;A852)+COUNTIF(猎人卡组!A:C,"# 2x ("&amp;K852&amp;") "&amp;A852)+COUNTIF(法师卡组!A:C,"# 2x ("&amp;K852&amp;") "&amp;A852)+COUNTIF(圣骑士卡组!A:C,"# 2x ("&amp;K852&amp;") "&amp;A852)+COUNTIF(牧师卡组!A:C,"# 2x ("&amp;K852&amp;") "&amp;A852)+COUNTIF(潜行者卡组!A:C,"# 2x ("&amp;K852&amp;") "&amp;A852)+COUNTIF(萨满祭司卡组!A:C,"# 2x ("&amp;K852&amp;") "&amp;A852)+COUNTIF(术士卡组!A:C,"# 2x ("&amp;K852&amp;") "&amp;A852)+COUNTIF(战士卡组!A:C,"# 2x ("&amp;K852&amp;") "&amp;A852)=0,COUNTIF(单卡排行!A:J,A852)=0),IF(AND(COUNTIF(德鲁伊卡组!A:C,"# 1x ("&amp;K852&amp;") "&amp;A852)+COUNTIF(猎人卡组!A:C,"# 1x ("&amp;K852&amp;") "&amp;A852)+COUNTIF(法师卡组!A:C,"# 1x ("&amp;K852&amp;") "&amp;A852)+COUNTIF(圣骑士卡组!A:C,"# 1x ("&amp;K852&amp;") "&amp;A852)+COUNTIF(牧师卡组!A:C,"# 1x ("&amp;K852&amp;") "&amp;A852)+COUNTIF(潜行者卡组!A:C,"# 1x ("&amp;K852&amp;") "&amp;A852)+COUNTIF(萨满祭司卡组!A:C,"# 1x ("&amp;K852&amp;") "&amp;A852)+COUNTIF(术士卡组!A:C,"# 1x ("&amp;K852&amp;") "&amp;A852)+COUNTIF(战士卡组!A:C,"# 1x ("&amp;K852&amp;") "&amp;A852)=0,COUNTIF(单卡排行!A:J,A852&amp;"★")=0),"",1),2)</f>
        <v/>
      </c>
      <c r="E852" s="53" t="str">
        <f>IF(收藏进度!E852="","",收藏进度!E852)</f>
        <v>上古之神</v>
      </c>
      <c r="F852" s="53" t="str">
        <f>IF(收藏进度!F852="","",收藏进度!F852)</f>
        <v/>
      </c>
      <c r="G852" s="53" t="str">
        <f>IF(收藏进度!G852="","",收藏进度!G852)</f>
        <v>中立</v>
      </c>
      <c r="H852" s="53" t="str">
        <f>IF(收藏进度!H852="","",收藏进度!H852)</f>
        <v>普通</v>
      </c>
      <c r="I852" s="53" t="str">
        <f>IF(收藏进度!I852="","",收藏进度!I852)</f>
        <v>随从</v>
      </c>
      <c r="J852" s="53" t="str">
        <f>IF(收藏进度!J852="","",收藏进度!J852)</f>
        <v>机械</v>
      </c>
      <c r="K852" s="53">
        <f>IF(收藏进度!K852="","",收藏进度!K852)</f>
        <v>5</v>
      </c>
      <c r="L852" s="53">
        <f>IF(收藏进度!L852="","",收藏进度!L852)</f>
        <v>3</v>
      </c>
      <c r="M852" s="53">
        <f>IF(收藏进度!M852="","",收藏进度!M852)</f>
        <v>4</v>
      </c>
      <c r="N852" s="54" t="str">
        <f>IF(收藏进度!N852="","",收藏进度!N852)</f>
        <v>嘲讽
圣盾</v>
      </c>
    </row>
    <row r="853" spans="1:14" x14ac:dyDescent="0.15">
      <c r="A853" s="52" t="str">
        <f>IF(收藏进度!A853="","",收藏进度!A853)</f>
        <v>邪教药剂师</v>
      </c>
      <c r="B853" s="52">
        <f>IF(收藏进度!B853="","",收藏进度!B853)</f>
        <v>2</v>
      </c>
      <c r="C853" s="52" t="str">
        <f t="shared" si="13"/>
        <v/>
      </c>
      <c r="D853" s="52" t="str">
        <f>IF(AND(COUNTIF(德鲁伊卡组!A:C,"# 2x ("&amp;K853&amp;") "&amp;A853)+COUNTIF(猎人卡组!A:C,"# 2x ("&amp;K853&amp;") "&amp;A853)+COUNTIF(法师卡组!A:C,"# 2x ("&amp;K853&amp;") "&amp;A853)+COUNTIF(圣骑士卡组!A:C,"# 2x ("&amp;K853&amp;") "&amp;A853)+COUNTIF(牧师卡组!A:C,"# 2x ("&amp;K853&amp;") "&amp;A853)+COUNTIF(潜行者卡组!A:C,"# 2x ("&amp;K853&amp;") "&amp;A853)+COUNTIF(萨满祭司卡组!A:C,"# 2x ("&amp;K853&amp;") "&amp;A853)+COUNTIF(术士卡组!A:C,"# 2x ("&amp;K853&amp;") "&amp;A853)+COUNTIF(战士卡组!A:C,"# 2x ("&amp;K853&amp;") "&amp;A853)=0,COUNTIF(单卡排行!A:J,A853)=0),IF(AND(COUNTIF(德鲁伊卡组!A:C,"# 1x ("&amp;K853&amp;") "&amp;A853)+COUNTIF(猎人卡组!A:C,"# 1x ("&amp;K853&amp;") "&amp;A853)+COUNTIF(法师卡组!A:C,"# 1x ("&amp;K853&amp;") "&amp;A853)+COUNTIF(圣骑士卡组!A:C,"# 1x ("&amp;K853&amp;") "&amp;A853)+COUNTIF(牧师卡组!A:C,"# 1x ("&amp;K853&amp;") "&amp;A853)+COUNTIF(潜行者卡组!A:C,"# 1x ("&amp;K853&amp;") "&amp;A853)+COUNTIF(萨满祭司卡组!A:C,"# 1x ("&amp;K853&amp;") "&amp;A853)+COUNTIF(术士卡组!A:C,"# 1x ("&amp;K853&amp;") "&amp;A853)+COUNTIF(战士卡组!A:C,"# 1x ("&amp;K853&amp;") "&amp;A853)=0,COUNTIF(单卡排行!A:J,A853&amp;"★")=0),"",1),2)</f>
        <v/>
      </c>
      <c r="E853" s="53" t="str">
        <f>IF(收藏进度!E853="","",收藏进度!E853)</f>
        <v>上古之神</v>
      </c>
      <c r="F853" s="53" t="str">
        <f>IF(收藏进度!F853="","",收藏进度!F853)</f>
        <v/>
      </c>
      <c r="G853" s="53" t="str">
        <f>IF(收藏进度!G853="","",收藏进度!G853)</f>
        <v>中立</v>
      </c>
      <c r="H853" s="53" t="str">
        <f>IF(收藏进度!H853="","",收藏进度!H853)</f>
        <v>普通</v>
      </c>
      <c r="I853" s="53" t="str">
        <f>IF(收藏进度!I853="","",收藏进度!I853)</f>
        <v>随从</v>
      </c>
      <c r="J853" s="53" t="str">
        <f>IF(收藏进度!J853="","",收藏进度!J853)</f>
        <v/>
      </c>
      <c r="K853" s="53">
        <f>IF(收藏进度!K853="","",收藏进度!K853)</f>
        <v>5</v>
      </c>
      <c r="L853" s="53">
        <f>IF(收藏进度!L853="","",收藏进度!L853)</f>
        <v>4</v>
      </c>
      <c r="M853" s="53">
        <f>IF(收藏进度!M853="","",收藏进度!M853)</f>
        <v>4</v>
      </c>
      <c r="N853" s="54" t="str">
        <f>IF(收藏进度!N853="","",收藏进度!N853)</f>
        <v>战吼：每有一个敌方随从，便为你的英雄恢复#2点生命值。</v>
      </c>
    </row>
    <row r="854" spans="1:14" x14ac:dyDescent="0.15">
      <c r="A854" s="52" t="str">
        <f>IF(收藏进度!A854="","",收藏进度!A854)</f>
        <v>腐化治疗机器人</v>
      </c>
      <c r="B854" s="52">
        <f>IF(收藏进度!B854="","",收藏进度!B854)</f>
        <v>2</v>
      </c>
      <c r="C854" s="52" t="str">
        <f t="shared" si="13"/>
        <v/>
      </c>
      <c r="D854" s="52" t="str">
        <f>IF(AND(COUNTIF(德鲁伊卡组!A:C,"# 2x ("&amp;K854&amp;") "&amp;A854)+COUNTIF(猎人卡组!A:C,"# 2x ("&amp;K854&amp;") "&amp;A854)+COUNTIF(法师卡组!A:C,"# 2x ("&amp;K854&amp;") "&amp;A854)+COUNTIF(圣骑士卡组!A:C,"# 2x ("&amp;K854&amp;") "&amp;A854)+COUNTIF(牧师卡组!A:C,"# 2x ("&amp;K854&amp;") "&amp;A854)+COUNTIF(潜行者卡组!A:C,"# 2x ("&amp;K854&amp;") "&amp;A854)+COUNTIF(萨满祭司卡组!A:C,"# 2x ("&amp;K854&amp;") "&amp;A854)+COUNTIF(术士卡组!A:C,"# 2x ("&amp;K854&amp;") "&amp;A854)+COUNTIF(战士卡组!A:C,"# 2x ("&amp;K854&amp;") "&amp;A854)=0,COUNTIF(单卡排行!A:J,A854)=0),IF(AND(COUNTIF(德鲁伊卡组!A:C,"# 1x ("&amp;K854&amp;") "&amp;A854)+COUNTIF(猎人卡组!A:C,"# 1x ("&amp;K854&amp;") "&amp;A854)+COUNTIF(法师卡组!A:C,"# 1x ("&amp;K854&amp;") "&amp;A854)+COUNTIF(圣骑士卡组!A:C,"# 1x ("&amp;K854&amp;") "&amp;A854)+COUNTIF(牧师卡组!A:C,"# 1x ("&amp;K854&amp;") "&amp;A854)+COUNTIF(潜行者卡组!A:C,"# 1x ("&amp;K854&amp;") "&amp;A854)+COUNTIF(萨满祭司卡组!A:C,"# 1x ("&amp;K854&amp;") "&amp;A854)+COUNTIF(术士卡组!A:C,"# 1x ("&amp;K854&amp;") "&amp;A854)+COUNTIF(战士卡组!A:C,"# 1x ("&amp;K854&amp;") "&amp;A854)=0,COUNTIF(单卡排行!A:J,A854&amp;"★")=0),"",1),2)</f>
        <v/>
      </c>
      <c r="E854" s="53" t="str">
        <f>IF(收藏进度!E854="","",收藏进度!E854)</f>
        <v>上古之神</v>
      </c>
      <c r="F854" s="53" t="str">
        <f>IF(收藏进度!F854="","",收藏进度!F854)</f>
        <v/>
      </c>
      <c r="G854" s="53" t="str">
        <f>IF(收藏进度!G854="","",收藏进度!G854)</f>
        <v>中立</v>
      </c>
      <c r="H854" s="53" t="str">
        <f>IF(收藏进度!H854="","",收藏进度!H854)</f>
        <v>稀有</v>
      </c>
      <c r="I854" s="53" t="str">
        <f>IF(收藏进度!I854="","",收藏进度!I854)</f>
        <v>随从</v>
      </c>
      <c r="J854" s="53" t="str">
        <f>IF(收藏进度!J854="","",收藏进度!J854)</f>
        <v>机械</v>
      </c>
      <c r="K854" s="53">
        <f>IF(收藏进度!K854="","",收藏进度!K854)</f>
        <v>5</v>
      </c>
      <c r="L854" s="53">
        <f>IF(收藏进度!L854="","",收藏进度!L854)</f>
        <v>6</v>
      </c>
      <c r="M854" s="53">
        <f>IF(收藏进度!M854="","",收藏进度!M854)</f>
        <v>6</v>
      </c>
      <c r="N854" s="54" t="str">
        <f>IF(收藏进度!N854="","",收藏进度!N854)</f>
        <v>亡语：为敌方英雄恢复#8点生命值。</v>
      </c>
    </row>
    <row r="855" spans="1:14" x14ac:dyDescent="0.15">
      <c r="A855" s="52" t="str">
        <f>IF(收藏进度!A855="","",收藏进度!A855)</f>
        <v>疯狂的信徒</v>
      </c>
      <c r="B855" s="52">
        <f>IF(收藏进度!B855="","",收藏进度!B855)</f>
        <v>0</v>
      </c>
      <c r="C855" s="52" t="str">
        <f t="shared" si="13"/>
        <v/>
      </c>
      <c r="D855" s="52" t="str">
        <f>IF(AND(COUNTIF(德鲁伊卡组!A:C,"# 2x ("&amp;K855&amp;") "&amp;A855)+COUNTIF(猎人卡组!A:C,"# 2x ("&amp;K855&amp;") "&amp;A855)+COUNTIF(法师卡组!A:C,"# 2x ("&amp;K855&amp;") "&amp;A855)+COUNTIF(圣骑士卡组!A:C,"# 2x ("&amp;K855&amp;") "&amp;A855)+COUNTIF(牧师卡组!A:C,"# 2x ("&amp;K855&amp;") "&amp;A855)+COUNTIF(潜行者卡组!A:C,"# 2x ("&amp;K855&amp;") "&amp;A855)+COUNTIF(萨满祭司卡组!A:C,"# 2x ("&amp;K855&amp;") "&amp;A855)+COUNTIF(术士卡组!A:C,"# 2x ("&amp;K855&amp;") "&amp;A855)+COUNTIF(战士卡组!A:C,"# 2x ("&amp;K855&amp;") "&amp;A855)=0,COUNTIF(单卡排行!A:J,A855)=0),IF(AND(COUNTIF(德鲁伊卡组!A:C,"# 1x ("&amp;K855&amp;") "&amp;A855)+COUNTIF(猎人卡组!A:C,"# 1x ("&amp;K855&amp;") "&amp;A855)+COUNTIF(法师卡组!A:C,"# 1x ("&amp;K855&amp;") "&amp;A855)+COUNTIF(圣骑士卡组!A:C,"# 1x ("&amp;K855&amp;") "&amp;A855)+COUNTIF(牧师卡组!A:C,"# 1x ("&amp;K855&amp;") "&amp;A855)+COUNTIF(潜行者卡组!A:C,"# 1x ("&amp;K855&amp;") "&amp;A855)+COUNTIF(萨满祭司卡组!A:C,"# 1x ("&amp;K855&amp;") "&amp;A855)+COUNTIF(术士卡组!A:C,"# 1x ("&amp;K855&amp;") "&amp;A855)+COUNTIF(战士卡组!A:C,"# 1x ("&amp;K855&amp;") "&amp;A855)=0,COUNTIF(单卡排行!A:J,A855&amp;"★")=0),"",1),2)</f>
        <v/>
      </c>
      <c r="E855" s="53" t="str">
        <f>IF(收藏进度!E855="","",收藏进度!E855)</f>
        <v>上古之神</v>
      </c>
      <c r="F855" s="53" t="str">
        <f>IF(收藏进度!F855="","",收藏进度!F855)</f>
        <v/>
      </c>
      <c r="G855" s="53" t="str">
        <f>IF(收藏进度!G855="","",收藏进度!G855)</f>
        <v>中立</v>
      </c>
      <c r="H855" s="53" t="str">
        <f>IF(收藏进度!H855="","",收藏进度!H855)</f>
        <v>史诗</v>
      </c>
      <c r="I855" s="53" t="str">
        <f>IF(收藏进度!I855="","",收藏进度!I855)</f>
        <v>随从</v>
      </c>
      <c r="J855" s="53" t="str">
        <f>IF(收藏进度!J855="","",收藏进度!J855)</f>
        <v/>
      </c>
      <c r="K855" s="53">
        <f>IF(收藏进度!K855="","",收藏进度!K855)</f>
        <v>5</v>
      </c>
      <c r="L855" s="53">
        <f>IF(收藏进度!L855="","",收藏进度!L855)</f>
        <v>3</v>
      </c>
      <c r="M855" s="53">
        <f>IF(收藏进度!M855="","",收藏进度!M855)</f>
        <v>6</v>
      </c>
      <c r="N855" s="54" t="str">
        <f>IF(收藏进度!N855="","",收藏进度!N855)</f>
        <v>嘲讽。每当该随从受到伤害，使你的克苏恩获得+1/+1（无论它在哪里）。</v>
      </c>
    </row>
    <row r="856" spans="1:14" x14ac:dyDescent="0.15">
      <c r="A856" s="52" t="str">
        <f>IF(收藏进度!A856="","",收藏进度!A856)</f>
        <v>黑暗低语者</v>
      </c>
      <c r="B856" s="52">
        <f>IF(收藏进度!B856="","",收藏进度!B856)</f>
        <v>0</v>
      </c>
      <c r="C856" s="52" t="str">
        <f t="shared" si="13"/>
        <v/>
      </c>
      <c r="D856" s="52" t="str">
        <f>IF(AND(COUNTIF(德鲁伊卡组!A:C,"# 2x ("&amp;K856&amp;") "&amp;A856)+COUNTIF(猎人卡组!A:C,"# 2x ("&amp;K856&amp;") "&amp;A856)+COUNTIF(法师卡组!A:C,"# 2x ("&amp;K856&amp;") "&amp;A856)+COUNTIF(圣骑士卡组!A:C,"# 2x ("&amp;K856&amp;") "&amp;A856)+COUNTIF(牧师卡组!A:C,"# 2x ("&amp;K856&amp;") "&amp;A856)+COUNTIF(潜行者卡组!A:C,"# 2x ("&amp;K856&amp;") "&amp;A856)+COUNTIF(萨满祭司卡组!A:C,"# 2x ("&amp;K856&amp;") "&amp;A856)+COUNTIF(术士卡组!A:C,"# 2x ("&amp;K856&amp;") "&amp;A856)+COUNTIF(战士卡组!A:C,"# 2x ("&amp;K856&amp;") "&amp;A856)=0,COUNTIF(单卡排行!A:J,A856)=0),IF(AND(COUNTIF(德鲁伊卡组!A:C,"# 1x ("&amp;K856&amp;") "&amp;A856)+COUNTIF(猎人卡组!A:C,"# 1x ("&amp;K856&amp;") "&amp;A856)+COUNTIF(法师卡组!A:C,"# 1x ("&amp;K856&amp;") "&amp;A856)+COUNTIF(圣骑士卡组!A:C,"# 1x ("&amp;K856&amp;") "&amp;A856)+COUNTIF(牧师卡组!A:C,"# 1x ("&amp;K856&amp;") "&amp;A856)+COUNTIF(潜行者卡组!A:C,"# 1x ("&amp;K856&amp;") "&amp;A856)+COUNTIF(萨满祭司卡组!A:C,"# 1x ("&amp;K856&amp;") "&amp;A856)+COUNTIF(术士卡组!A:C,"# 1x ("&amp;K856&amp;") "&amp;A856)+COUNTIF(战士卡组!A:C,"# 1x ("&amp;K856&amp;") "&amp;A856)=0,COUNTIF(单卡排行!A:J,A856&amp;"★")=0),"",1),2)</f>
        <v/>
      </c>
      <c r="E856" s="53" t="str">
        <f>IF(收藏进度!E856="","",收藏进度!E856)</f>
        <v>上古之神</v>
      </c>
      <c r="F856" s="53" t="str">
        <f>IF(收藏进度!F856="","",收藏进度!F856)</f>
        <v/>
      </c>
      <c r="G856" s="53" t="str">
        <f>IF(收藏进度!G856="","",收藏进度!G856)</f>
        <v>中立</v>
      </c>
      <c r="H856" s="53" t="str">
        <f>IF(收藏进度!H856="","",收藏进度!H856)</f>
        <v>史诗</v>
      </c>
      <c r="I856" s="53" t="str">
        <f>IF(收藏进度!I856="","",收藏进度!I856)</f>
        <v>随从</v>
      </c>
      <c r="J856" s="53" t="str">
        <f>IF(收藏进度!J856="","",收藏进度!J856)</f>
        <v/>
      </c>
      <c r="K856" s="53">
        <f>IF(收藏进度!K856="","",收藏进度!K856)</f>
        <v>5</v>
      </c>
      <c r="L856" s="53">
        <f>IF(收藏进度!L856="","",收藏进度!L856)</f>
        <v>3</v>
      </c>
      <c r="M856" s="53">
        <f>IF(收藏进度!M856="","",收藏进度!M856)</f>
        <v>6</v>
      </c>
      <c r="N856" s="54" t="str">
        <f>IF(收藏进度!N856="","",收藏进度!N856)</f>
        <v>战吼：与另一个友方随从交换属性值。</v>
      </c>
    </row>
    <row r="857" spans="1:14" x14ac:dyDescent="0.15">
      <c r="A857" s="52" t="str">
        <f>IF(收藏进度!A857="","",收藏进度!A857)</f>
        <v>末日践行者</v>
      </c>
      <c r="B857" s="52">
        <f>IF(收藏进度!B857="","",收藏进度!B857)</f>
        <v>0</v>
      </c>
      <c r="C857" s="52" t="str">
        <f t="shared" si="13"/>
        <v/>
      </c>
      <c r="D857" s="52" t="str">
        <f>IF(AND(COUNTIF(德鲁伊卡组!A:C,"# 2x ("&amp;K857&amp;") "&amp;A857)+COUNTIF(猎人卡组!A:C,"# 2x ("&amp;K857&amp;") "&amp;A857)+COUNTIF(法师卡组!A:C,"# 2x ("&amp;K857&amp;") "&amp;A857)+COUNTIF(圣骑士卡组!A:C,"# 2x ("&amp;K857&amp;") "&amp;A857)+COUNTIF(牧师卡组!A:C,"# 2x ("&amp;K857&amp;") "&amp;A857)+COUNTIF(潜行者卡组!A:C,"# 2x ("&amp;K857&amp;") "&amp;A857)+COUNTIF(萨满祭司卡组!A:C,"# 2x ("&amp;K857&amp;") "&amp;A857)+COUNTIF(术士卡组!A:C,"# 2x ("&amp;K857&amp;") "&amp;A857)+COUNTIF(战士卡组!A:C,"# 2x ("&amp;K857&amp;") "&amp;A857)=0,COUNTIF(单卡排行!A:J,A857)=0),IF(AND(COUNTIF(德鲁伊卡组!A:C,"# 1x ("&amp;K857&amp;") "&amp;A857)+COUNTIF(猎人卡组!A:C,"# 1x ("&amp;K857&amp;") "&amp;A857)+COUNTIF(法师卡组!A:C,"# 1x ("&amp;K857&amp;") "&amp;A857)+COUNTIF(圣骑士卡组!A:C,"# 1x ("&amp;K857&amp;") "&amp;A857)+COUNTIF(牧师卡组!A:C,"# 1x ("&amp;K857&amp;") "&amp;A857)+COUNTIF(潜行者卡组!A:C,"# 1x ("&amp;K857&amp;") "&amp;A857)+COUNTIF(萨满祭司卡组!A:C,"# 1x ("&amp;K857&amp;") "&amp;A857)+COUNTIF(术士卡组!A:C,"# 1x ("&amp;K857&amp;") "&amp;A857)+COUNTIF(战士卡组!A:C,"# 1x ("&amp;K857&amp;") "&amp;A857)=0,COUNTIF(单卡排行!A:J,A857&amp;"★")=0),"",1),2)</f>
        <v/>
      </c>
      <c r="E857" s="53" t="str">
        <f>IF(收藏进度!E857="","",收藏进度!E857)</f>
        <v>上古之神</v>
      </c>
      <c r="F857" s="53" t="str">
        <f>IF(收藏进度!F857="","",收藏进度!F857)</f>
        <v/>
      </c>
      <c r="G857" s="53" t="str">
        <f>IF(收藏进度!G857="","",收藏进度!G857)</f>
        <v>中立</v>
      </c>
      <c r="H857" s="53" t="str">
        <f>IF(收藏进度!H857="","",收藏进度!H857)</f>
        <v>史诗</v>
      </c>
      <c r="I857" s="53" t="str">
        <f>IF(收藏进度!I857="","",收藏进度!I857)</f>
        <v>随从</v>
      </c>
      <c r="J857" s="53" t="str">
        <f>IF(收藏进度!J857="","",收藏进度!J857)</f>
        <v/>
      </c>
      <c r="K857" s="53">
        <f>IF(收藏进度!K857="","",收藏进度!K857)</f>
        <v>5</v>
      </c>
      <c r="L857" s="53">
        <f>IF(收藏进度!L857="","",收藏进度!L857)</f>
        <v>0</v>
      </c>
      <c r="M857" s="53">
        <f>IF(收藏进度!M857="","",收藏进度!M857)</f>
        <v>7</v>
      </c>
      <c r="N857" s="54" t="str">
        <f>IF(收藏进度!N857="","",收藏进度!N857)</f>
        <v>在你的回合开始时，将该随从的攻击力
变为7。</v>
      </c>
    </row>
    <row r="858" spans="1:14" x14ac:dyDescent="0.15">
      <c r="A858" s="52" t="str">
        <f>IF(收藏进度!A858="","",收藏进度!A858)</f>
        <v>蛛魔先知</v>
      </c>
      <c r="B858" s="52">
        <f>IF(收藏进度!B858="","",收藏进度!B858)</f>
        <v>2</v>
      </c>
      <c r="C858" s="52" t="str">
        <f t="shared" si="13"/>
        <v/>
      </c>
      <c r="D858" s="52" t="str">
        <f>IF(AND(COUNTIF(德鲁伊卡组!A:C,"# 2x ("&amp;K858&amp;") "&amp;A858)+COUNTIF(猎人卡组!A:C,"# 2x ("&amp;K858&amp;") "&amp;A858)+COUNTIF(法师卡组!A:C,"# 2x ("&amp;K858&amp;") "&amp;A858)+COUNTIF(圣骑士卡组!A:C,"# 2x ("&amp;K858&amp;") "&amp;A858)+COUNTIF(牧师卡组!A:C,"# 2x ("&amp;K858&amp;") "&amp;A858)+COUNTIF(潜行者卡组!A:C,"# 2x ("&amp;K858&amp;") "&amp;A858)+COUNTIF(萨满祭司卡组!A:C,"# 2x ("&amp;K858&amp;") "&amp;A858)+COUNTIF(术士卡组!A:C,"# 2x ("&amp;K858&amp;") "&amp;A858)+COUNTIF(战士卡组!A:C,"# 2x ("&amp;K858&amp;") "&amp;A858)=0,COUNTIF(单卡排行!A:J,A858)=0),IF(AND(COUNTIF(德鲁伊卡组!A:C,"# 1x ("&amp;K858&amp;") "&amp;A858)+COUNTIF(猎人卡组!A:C,"# 1x ("&amp;K858&amp;") "&amp;A858)+COUNTIF(法师卡组!A:C,"# 1x ("&amp;K858&amp;") "&amp;A858)+COUNTIF(圣骑士卡组!A:C,"# 1x ("&amp;K858&amp;") "&amp;A858)+COUNTIF(牧师卡组!A:C,"# 1x ("&amp;K858&amp;") "&amp;A858)+COUNTIF(潜行者卡组!A:C,"# 1x ("&amp;K858&amp;") "&amp;A858)+COUNTIF(萨满祭司卡组!A:C,"# 1x ("&amp;K858&amp;") "&amp;A858)+COUNTIF(术士卡组!A:C,"# 1x ("&amp;K858&amp;") "&amp;A858)+COUNTIF(战士卡组!A:C,"# 1x ("&amp;K858&amp;") "&amp;A858)=0,COUNTIF(单卡排行!A:J,A858&amp;"★")=0),"",1),2)</f>
        <v/>
      </c>
      <c r="E858" s="53" t="str">
        <f>IF(收藏进度!E858="","",收藏进度!E858)</f>
        <v>上古之神</v>
      </c>
      <c r="F858" s="53" t="str">
        <f>IF(收藏进度!F858="","",收藏进度!F858)</f>
        <v/>
      </c>
      <c r="G858" s="53" t="str">
        <f>IF(收藏进度!G858="","",收藏进度!G858)</f>
        <v>中立</v>
      </c>
      <c r="H858" s="53" t="str">
        <f>IF(收藏进度!H858="","",收藏进度!H858)</f>
        <v>普通</v>
      </c>
      <c r="I858" s="53" t="str">
        <f>IF(收藏进度!I858="","",收藏进度!I858)</f>
        <v>随从</v>
      </c>
      <c r="J858" s="53" t="str">
        <f>IF(收藏进度!J858="","",收藏进度!J858)</f>
        <v/>
      </c>
      <c r="K858" s="53">
        <f>IF(收藏进度!K858="","",收藏进度!K858)</f>
        <v>6</v>
      </c>
      <c r="L858" s="53">
        <f>IF(收藏进度!L858="","",收藏进度!L858)</f>
        <v>4</v>
      </c>
      <c r="M858" s="53">
        <f>IF(收藏进度!M858="","",收藏进度!M858)</f>
        <v>4</v>
      </c>
      <c r="N858" s="54" t="str">
        <f>IF(收藏进度!N858="","",收藏进度!N858)</f>
        <v>在你的回合开始时，该随从牌的法力值消耗减少（1）点。</v>
      </c>
    </row>
    <row r="859" spans="1:14" x14ac:dyDescent="0.15">
      <c r="A859" s="52" t="str">
        <f>IF(收藏进度!A859="","",收藏进度!A859)</f>
        <v>腐化先知</v>
      </c>
      <c r="B859" s="52">
        <f>IF(收藏进度!B859="","",收藏进度!B859)</f>
        <v>2</v>
      </c>
      <c r="C859" s="52" t="str">
        <f t="shared" si="13"/>
        <v/>
      </c>
      <c r="D859" s="52" t="str">
        <f>IF(AND(COUNTIF(德鲁伊卡组!A:C,"# 2x ("&amp;K859&amp;") "&amp;A859)+COUNTIF(猎人卡组!A:C,"# 2x ("&amp;K859&amp;") "&amp;A859)+COUNTIF(法师卡组!A:C,"# 2x ("&amp;K859&amp;") "&amp;A859)+COUNTIF(圣骑士卡组!A:C,"# 2x ("&amp;K859&amp;") "&amp;A859)+COUNTIF(牧师卡组!A:C,"# 2x ("&amp;K859&amp;") "&amp;A859)+COUNTIF(潜行者卡组!A:C,"# 2x ("&amp;K859&amp;") "&amp;A859)+COUNTIF(萨满祭司卡组!A:C,"# 2x ("&amp;K859&amp;") "&amp;A859)+COUNTIF(术士卡组!A:C,"# 2x ("&amp;K859&amp;") "&amp;A859)+COUNTIF(战士卡组!A:C,"# 2x ("&amp;K859&amp;") "&amp;A859)=0,COUNTIF(单卡排行!A:J,A859)=0),IF(AND(COUNTIF(德鲁伊卡组!A:C,"# 1x ("&amp;K859&amp;") "&amp;A859)+COUNTIF(猎人卡组!A:C,"# 1x ("&amp;K859&amp;") "&amp;A859)+COUNTIF(法师卡组!A:C,"# 1x ("&amp;K859&amp;") "&amp;A859)+COUNTIF(圣骑士卡组!A:C,"# 1x ("&amp;K859&amp;") "&amp;A859)+COUNTIF(牧师卡组!A:C,"# 1x ("&amp;K859&amp;") "&amp;A859)+COUNTIF(潜行者卡组!A:C,"# 1x ("&amp;K859&amp;") "&amp;A859)+COUNTIF(萨满祭司卡组!A:C,"# 1x ("&amp;K859&amp;") "&amp;A859)+COUNTIF(术士卡组!A:C,"# 1x ("&amp;K859&amp;") "&amp;A859)+COUNTIF(战士卡组!A:C,"# 1x ("&amp;K859&amp;") "&amp;A859)=0,COUNTIF(单卡排行!A:J,A859&amp;"★")=0),"",1),2)</f>
        <v/>
      </c>
      <c r="E859" s="53" t="str">
        <f>IF(收藏进度!E859="","",收藏进度!E859)</f>
        <v>上古之神</v>
      </c>
      <c r="F859" s="53" t="str">
        <f>IF(收藏进度!F859="","",收藏进度!F859)</f>
        <v/>
      </c>
      <c r="G859" s="53" t="str">
        <f>IF(收藏进度!G859="","",收藏进度!G859)</f>
        <v>中立</v>
      </c>
      <c r="H859" s="53" t="str">
        <f>IF(收藏进度!H859="","",收藏进度!H859)</f>
        <v>稀有</v>
      </c>
      <c r="I859" s="53" t="str">
        <f>IF(收藏进度!I859="","",收藏进度!I859)</f>
        <v>随从</v>
      </c>
      <c r="J859" s="53" t="str">
        <f>IF(收藏进度!J859="","",收藏进度!J859)</f>
        <v>鱼人</v>
      </c>
      <c r="K859" s="53">
        <f>IF(收藏进度!K859="","",收藏进度!K859)</f>
        <v>6</v>
      </c>
      <c r="L859" s="53">
        <f>IF(收藏进度!L859="","",收藏进度!L859)</f>
        <v>2</v>
      </c>
      <c r="M859" s="53">
        <f>IF(收藏进度!M859="","",收藏进度!M859)</f>
        <v>3</v>
      </c>
      <c r="N859" s="54" t="str">
        <f>IF(收藏进度!N859="","",收藏进度!N859)</f>
        <v>战吼：对所有非鱼人随从造成2点伤害。</v>
      </c>
    </row>
    <row r="860" spans="1:14" x14ac:dyDescent="0.15">
      <c r="A860" s="52" t="str">
        <f>IF(收藏进度!A860="","",收藏进度!A860)</f>
        <v>斯克拉姆狂热者</v>
      </c>
      <c r="B860" s="52">
        <f>IF(收藏进度!B860="","",收藏进度!B860)</f>
        <v>2</v>
      </c>
      <c r="C860" s="52" t="str">
        <f t="shared" si="13"/>
        <v/>
      </c>
      <c r="D860" s="52" t="str">
        <f>IF(AND(COUNTIF(德鲁伊卡组!A:C,"# 2x ("&amp;K860&amp;") "&amp;A860)+COUNTIF(猎人卡组!A:C,"# 2x ("&amp;K860&amp;") "&amp;A860)+COUNTIF(法师卡组!A:C,"# 2x ("&amp;K860&amp;") "&amp;A860)+COUNTIF(圣骑士卡组!A:C,"# 2x ("&amp;K860&amp;") "&amp;A860)+COUNTIF(牧师卡组!A:C,"# 2x ("&amp;K860&amp;") "&amp;A860)+COUNTIF(潜行者卡组!A:C,"# 2x ("&amp;K860&amp;") "&amp;A860)+COUNTIF(萨满祭司卡组!A:C,"# 2x ("&amp;K860&amp;") "&amp;A860)+COUNTIF(术士卡组!A:C,"# 2x ("&amp;K860&amp;") "&amp;A860)+COUNTIF(战士卡组!A:C,"# 2x ("&amp;K860&amp;") "&amp;A860)=0,COUNTIF(单卡排行!A:J,A860)=0),IF(AND(COUNTIF(德鲁伊卡组!A:C,"# 1x ("&amp;K860&amp;") "&amp;A860)+COUNTIF(猎人卡组!A:C,"# 1x ("&amp;K860&amp;") "&amp;A860)+COUNTIF(法师卡组!A:C,"# 1x ("&amp;K860&amp;") "&amp;A860)+COUNTIF(圣骑士卡组!A:C,"# 1x ("&amp;K860&amp;") "&amp;A860)+COUNTIF(牧师卡组!A:C,"# 1x ("&amp;K860&amp;") "&amp;A860)+COUNTIF(潜行者卡组!A:C,"# 1x ("&amp;K860&amp;") "&amp;A860)+COUNTIF(萨满祭司卡组!A:C,"# 1x ("&amp;K860&amp;") "&amp;A860)+COUNTIF(术士卡组!A:C,"# 1x ("&amp;K860&amp;") "&amp;A860)+COUNTIF(战士卡组!A:C,"# 1x ("&amp;K860&amp;") "&amp;A860)=0,COUNTIF(单卡排行!A:J,A860&amp;"★")=0),"",1),2)</f>
        <v/>
      </c>
      <c r="E860" s="53" t="str">
        <f>IF(收藏进度!E860="","",收藏进度!E860)</f>
        <v>上古之神</v>
      </c>
      <c r="F860" s="53" t="str">
        <f>IF(收藏进度!F860="","",收藏进度!F860)</f>
        <v/>
      </c>
      <c r="G860" s="53" t="str">
        <f>IF(收藏进度!G860="","",收藏进度!G860)</f>
        <v>中立</v>
      </c>
      <c r="H860" s="53" t="str">
        <f>IF(收藏进度!H860="","",收藏进度!H860)</f>
        <v>稀有</v>
      </c>
      <c r="I860" s="53" t="str">
        <f>IF(收藏进度!I860="","",收藏进度!I860)</f>
        <v>随从</v>
      </c>
      <c r="J860" s="53" t="str">
        <f>IF(收藏进度!J860="","",收藏进度!J860)</f>
        <v/>
      </c>
      <c r="K860" s="53">
        <f>IF(收藏进度!K860="","",收藏进度!K860)</f>
        <v>6</v>
      </c>
      <c r="L860" s="53">
        <f>IF(收藏进度!L860="","",收藏进度!L860)</f>
        <v>7</v>
      </c>
      <c r="M860" s="53">
        <f>IF(收藏进度!M860="","",收藏进度!M860)</f>
        <v>6</v>
      </c>
      <c r="N860" s="54" t="str">
        <f>IF(收藏进度!N860="","",收藏进度!N860)</f>
        <v>战吼：
使你的克苏恩
获得+2/+2（无论它在哪里）。</v>
      </c>
    </row>
    <row r="861" spans="1:14" x14ac:dyDescent="0.15">
      <c r="A861" s="52" t="str">
        <f>IF(收藏进度!A861="","",收藏进度!A861)</f>
        <v>梦魇之龙</v>
      </c>
      <c r="B861" s="52">
        <f>IF(收藏进度!B861="","",收藏进度!B861)</f>
        <v>1</v>
      </c>
      <c r="C861" s="52" t="str">
        <f t="shared" si="13"/>
        <v/>
      </c>
      <c r="D861" s="52" t="str">
        <f>IF(AND(COUNTIF(德鲁伊卡组!A:C,"# 2x ("&amp;K861&amp;") "&amp;A861)+COUNTIF(猎人卡组!A:C,"# 2x ("&amp;K861&amp;") "&amp;A861)+COUNTIF(法师卡组!A:C,"# 2x ("&amp;K861&amp;") "&amp;A861)+COUNTIF(圣骑士卡组!A:C,"# 2x ("&amp;K861&amp;") "&amp;A861)+COUNTIF(牧师卡组!A:C,"# 2x ("&amp;K861&amp;") "&amp;A861)+COUNTIF(潜行者卡组!A:C,"# 2x ("&amp;K861&amp;") "&amp;A861)+COUNTIF(萨满祭司卡组!A:C,"# 2x ("&amp;K861&amp;") "&amp;A861)+COUNTIF(术士卡组!A:C,"# 2x ("&amp;K861&amp;") "&amp;A861)+COUNTIF(战士卡组!A:C,"# 2x ("&amp;K861&amp;") "&amp;A861)=0,COUNTIF(单卡排行!A:J,A861)=0),IF(AND(COUNTIF(德鲁伊卡组!A:C,"# 1x ("&amp;K861&amp;") "&amp;A861)+COUNTIF(猎人卡组!A:C,"# 1x ("&amp;K861&amp;") "&amp;A861)+COUNTIF(法师卡组!A:C,"# 1x ("&amp;K861&amp;") "&amp;A861)+COUNTIF(圣骑士卡组!A:C,"# 1x ("&amp;K861&amp;") "&amp;A861)+COUNTIF(牧师卡组!A:C,"# 1x ("&amp;K861&amp;") "&amp;A861)+COUNTIF(潜行者卡组!A:C,"# 1x ("&amp;K861&amp;") "&amp;A861)+COUNTIF(萨满祭司卡组!A:C,"# 1x ("&amp;K861&amp;") "&amp;A861)+COUNTIF(术士卡组!A:C,"# 1x ("&amp;K861&amp;") "&amp;A861)+COUNTIF(战士卡组!A:C,"# 1x ("&amp;K861&amp;") "&amp;A861)=0,COUNTIF(单卡排行!A:J,A861&amp;"★")=0),"",1),2)</f>
        <v/>
      </c>
      <c r="E861" s="53" t="str">
        <f>IF(收藏进度!E861="","",收藏进度!E861)</f>
        <v>上古之神</v>
      </c>
      <c r="F861" s="53" t="str">
        <f>IF(收藏进度!F861="","",收藏进度!F861)</f>
        <v/>
      </c>
      <c r="G861" s="53" t="str">
        <f>IF(收藏进度!G861="","",收藏进度!G861)</f>
        <v>中立</v>
      </c>
      <c r="H861" s="53" t="str">
        <f>IF(收藏进度!H861="","",收藏进度!H861)</f>
        <v>史诗</v>
      </c>
      <c r="I861" s="53" t="str">
        <f>IF(收藏进度!I861="","",收藏进度!I861)</f>
        <v>随从</v>
      </c>
      <c r="J861" s="53" t="str">
        <f>IF(收藏进度!J861="","",收藏进度!J861)</f>
        <v>龙</v>
      </c>
      <c r="K861" s="53">
        <f>IF(收藏进度!K861="","",收藏进度!K861)</f>
        <v>6</v>
      </c>
      <c r="L861" s="53">
        <f>IF(收藏进度!L861="","",收藏进度!L861)</f>
        <v>2</v>
      </c>
      <c r="M861" s="53">
        <f>IF(收藏进度!M861="","",收藏进度!M861)</f>
        <v>8</v>
      </c>
      <c r="N861" s="54" t="str">
        <f>IF(收藏进度!N861="","",收藏进度!N861)</f>
        <v>在你的回合开始时，该随从的攻击力
翻倍。</v>
      </c>
    </row>
    <row r="862" spans="1:14" x14ac:dyDescent="0.15">
      <c r="A862" s="52" t="str">
        <f>IF(收藏进度!A862="","",收藏进度!A862)</f>
        <v>上古之神先驱</v>
      </c>
      <c r="B862" s="52">
        <f>IF(收藏进度!B862="","",收藏进度!B862)</f>
        <v>1</v>
      </c>
      <c r="C862" s="52" t="str">
        <f t="shared" si="13"/>
        <v/>
      </c>
      <c r="D862" s="52" t="str">
        <f>IF(AND(COUNTIF(德鲁伊卡组!A:C,"# 2x ("&amp;K862&amp;") "&amp;A862)+COUNTIF(猎人卡组!A:C,"# 2x ("&amp;K862&amp;") "&amp;A862)+COUNTIF(法师卡组!A:C,"# 2x ("&amp;K862&amp;") "&amp;A862)+COUNTIF(圣骑士卡组!A:C,"# 2x ("&amp;K862&amp;") "&amp;A862)+COUNTIF(牧师卡组!A:C,"# 2x ("&amp;K862&amp;") "&amp;A862)+COUNTIF(潜行者卡组!A:C,"# 2x ("&amp;K862&amp;") "&amp;A862)+COUNTIF(萨满祭司卡组!A:C,"# 2x ("&amp;K862&amp;") "&amp;A862)+COUNTIF(术士卡组!A:C,"# 2x ("&amp;K862&amp;") "&amp;A862)+COUNTIF(战士卡组!A:C,"# 2x ("&amp;K862&amp;") "&amp;A862)=0,COUNTIF(单卡排行!A:J,A862)=0),IF(AND(COUNTIF(德鲁伊卡组!A:C,"# 1x ("&amp;K862&amp;") "&amp;A862)+COUNTIF(猎人卡组!A:C,"# 1x ("&amp;K862&amp;") "&amp;A862)+COUNTIF(法师卡组!A:C,"# 1x ("&amp;K862&amp;") "&amp;A862)+COUNTIF(圣骑士卡组!A:C,"# 1x ("&amp;K862&amp;") "&amp;A862)+COUNTIF(牧师卡组!A:C,"# 1x ("&amp;K862&amp;") "&amp;A862)+COUNTIF(潜行者卡组!A:C,"# 1x ("&amp;K862&amp;") "&amp;A862)+COUNTIF(萨满祭司卡组!A:C,"# 1x ("&amp;K862&amp;") "&amp;A862)+COUNTIF(术士卡组!A:C,"# 1x ("&amp;K862&amp;") "&amp;A862)+COUNTIF(战士卡组!A:C,"# 1x ("&amp;K862&amp;") "&amp;A862)=0,COUNTIF(单卡排行!A:J,A862&amp;"★")=0),"",1),2)</f>
        <v/>
      </c>
      <c r="E862" s="53" t="str">
        <f>IF(收藏进度!E862="","",收藏进度!E862)</f>
        <v>上古之神</v>
      </c>
      <c r="F862" s="53" t="str">
        <f>IF(收藏进度!F862="","",收藏进度!F862)</f>
        <v/>
      </c>
      <c r="G862" s="53" t="str">
        <f>IF(收藏进度!G862="","",收藏进度!G862)</f>
        <v>中立</v>
      </c>
      <c r="H862" s="53" t="str">
        <f>IF(收藏进度!H862="","",收藏进度!H862)</f>
        <v>史诗</v>
      </c>
      <c r="I862" s="53" t="str">
        <f>IF(收藏进度!I862="","",收藏进度!I862)</f>
        <v>随从</v>
      </c>
      <c r="J862" s="53" t="str">
        <f>IF(收藏进度!J862="","",收藏进度!J862)</f>
        <v/>
      </c>
      <c r="K862" s="53">
        <f>IF(收藏进度!K862="","",收藏进度!K862)</f>
        <v>6</v>
      </c>
      <c r="L862" s="53">
        <f>IF(收藏进度!L862="","",收藏进度!L862)</f>
        <v>4</v>
      </c>
      <c r="M862" s="53">
        <f>IF(收藏进度!M862="","",收藏进度!M862)</f>
        <v>6</v>
      </c>
      <c r="N862" s="54" t="str">
        <f>IF(收藏进度!N862="","",收藏进度!N862)</f>
        <v>在你的回合开始时，将一个法力值消耗为（10）点的随从从你的牌库置入你的手牌。</v>
      </c>
    </row>
    <row r="863" spans="1:14" x14ac:dyDescent="0.15">
      <c r="A863" s="52" t="str">
        <f>IF(收藏进度!A863="","",收藏进度!A863)</f>
        <v>山谷之王穆克拉</v>
      </c>
      <c r="B863" s="52">
        <f>IF(收藏进度!B863="","",收藏进度!B863)</f>
        <v>0</v>
      </c>
      <c r="C863" s="52" t="str">
        <f t="shared" si="13"/>
        <v/>
      </c>
      <c r="D863" s="52" t="str">
        <f>IF(AND(COUNTIF(德鲁伊卡组!A:C,"# 2x ("&amp;K863&amp;") "&amp;A863)+COUNTIF(猎人卡组!A:C,"# 2x ("&amp;K863&amp;") "&amp;A863)+COUNTIF(法师卡组!A:C,"# 2x ("&amp;K863&amp;") "&amp;A863)+COUNTIF(圣骑士卡组!A:C,"# 2x ("&amp;K863&amp;") "&amp;A863)+COUNTIF(牧师卡组!A:C,"# 2x ("&amp;K863&amp;") "&amp;A863)+COUNTIF(潜行者卡组!A:C,"# 2x ("&amp;K863&amp;") "&amp;A863)+COUNTIF(萨满祭司卡组!A:C,"# 2x ("&amp;K863&amp;") "&amp;A863)+COUNTIF(术士卡组!A:C,"# 2x ("&amp;K863&amp;") "&amp;A863)+COUNTIF(战士卡组!A:C,"# 2x ("&amp;K863&amp;") "&amp;A863)=0,COUNTIF(单卡排行!A:J,A863)=0),IF(AND(COUNTIF(德鲁伊卡组!A:C,"# 1x ("&amp;K863&amp;") "&amp;A863)+COUNTIF(猎人卡组!A:C,"# 1x ("&amp;K863&amp;") "&amp;A863)+COUNTIF(法师卡组!A:C,"# 1x ("&amp;K863&amp;") "&amp;A863)+COUNTIF(圣骑士卡组!A:C,"# 1x ("&amp;K863&amp;") "&amp;A863)+COUNTIF(牧师卡组!A:C,"# 1x ("&amp;K863&amp;") "&amp;A863)+COUNTIF(潜行者卡组!A:C,"# 1x ("&amp;K863&amp;") "&amp;A863)+COUNTIF(萨满祭司卡组!A:C,"# 1x ("&amp;K863&amp;") "&amp;A863)+COUNTIF(术士卡组!A:C,"# 1x ("&amp;K863&amp;") "&amp;A863)+COUNTIF(战士卡组!A:C,"# 1x ("&amp;K863&amp;") "&amp;A863)=0,COUNTIF(单卡排行!A:J,A863&amp;"★")=0),"",1),2)</f>
        <v/>
      </c>
      <c r="E863" s="53" t="str">
        <f>IF(收藏进度!E863="","",收藏进度!E863)</f>
        <v>上古之神</v>
      </c>
      <c r="F863" s="53" t="str">
        <f>IF(收藏进度!F863="","",收藏进度!F863)</f>
        <v/>
      </c>
      <c r="G863" s="53" t="str">
        <f>IF(收藏进度!G863="","",收藏进度!G863)</f>
        <v>中立</v>
      </c>
      <c r="H863" s="53" t="str">
        <f>IF(收藏进度!H863="","",收藏进度!H863)</f>
        <v>传说</v>
      </c>
      <c r="I863" s="53" t="str">
        <f>IF(收藏进度!I863="","",收藏进度!I863)</f>
        <v>随从</v>
      </c>
      <c r="J863" s="53" t="str">
        <f>IF(收藏进度!J863="","",收藏进度!J863)</f>
        <v>野兽</v>
      </c>
      <c r="K863" s="53">
        <f>IF(收藏进度!K863="","",收藏进度!K863)</f>
        <v>6</v>
      </c>
      <c r="L863" s="53">
        <f>IF(收藏进度!L863="","",收藏进度!L863)</f>
        <v>5</v>
      </c>
      <c r="M863" s="53">
        <f>IF(收藏进度!M863="","",收藏进度!M863)</f>
        <v>5</v>
      </c>
      <c r="N863" s="54" t="str">
        <f>IF(收藏进度!N863="","",收藏进度!N863)</f>
        <v>战吼：将两个香蕉置入你的手牌。</v>
      </c>
    </row>
    <row r="864" spans="1:14" x14ac:dyDescent="0.15">
      <c r="A864" s="52" t="str">
        <f>IF(收藏进度!A864="","",收藏进度!A864)</f>
        <v>毒沼爬行者</v>
      </c>
      <c r="B864" s="52">
        <f>IF(收藏进度!B864="","",收藏进度!B864)</f>
        <v>2</v>
      </c>
      <c r="C864" s="52" t="str">
        <f t="shared" si="13"/>
        <v/>
      </c>
      <c r="D864" s="52" t="str">
        <f>IF(AND(COUNTIF(德鲁伊卡组!A:C,"# 2x ("&amp;K864&amp;") "&amp;A864)+COUNTIF(猎人卡组!A:C,"# 2x ("&amp;K864&amp;") "&amp;A864)+COUNTIF(法师卡组!A:C,"# 2x ("&amp;K864&amp;") "&amp;A864)+COUNTIF(圣骑士卡组!A:C,"# 2x ("&amp;K864&amp;") "&amp;A864)+COUNTIF(牧师卡组!A:C,"# 2x ("&amp;K864&amp;") "&amp;A864)+COUNTIF(潜行者卡组!A:C,"# 2x ("&amp;K864&amp;") "&amp;A864)+COUNTIF(萨满祭司卡组!A:C,"# 2x ("&amp;K864&amp;") "&amp;A864)+COUNTIF(术士卡组!A:C,"# 2x ("&amp;K864&amp;") "&amp;A864)+COUNTIF(战士卡组!A:C,"# 2x ("&amp;K864&amp;") "&amp;A864)=0,COUNTIF(单卡排行!A:J,A864)=0),IF(AND(COUNTIF(德鲁伊卡组!A:C,"# 1x ("&amp;K864&amp;") "&amp;A864)+COUNTIF(猎人卡组!A:C,"# 1x ("&amp;K864&amp;") "&amp;A864)+COUNTIF(法师卡组!A:C,"# 1x ("&amp;K864&amp;") "&amp;A864)+COUNTIF(圣骑士卡组!A:C,"# 1x ("&amp;K864&amp;") "&amp;A864)+COUNTIF(牧师卡组!A:C,"# 1x ("&amp;K864&amp;") "&amp;A864)+COUNTIF(潜行者卡组!A:C,"# 1x ("&amp;K864&amp;") "&amp;A864)+COUNTIF(萨满祭司卡组!A:C,"# 1x ("&amp;K864&amp;") "&amp;A864)+COUNTIF(术士卡组!A:C,"# 1x ("&amp;K864&amp;") "&amp;A864)+COUNTIF(战士卡组!A:C,"# 1x ("&amp;K864&amp;") "&amp;A864)=0,COUNTIF(单卡排行!A:J,A864&amp;"★")=0),"",1),2)</f>
        <v/>
      </c>
      <c r="E864" s="53" t="str">
        <f>IF(收藏进度!E864="","",收藏进度!E864)</f>
        <v>上古之神</v>
      </c>
      <c r="F864" s="53" t="str">
        <f>IF(收藏进度!F864="","",收藏进度!F864)</f>
        <v/>
      </c>
      <c r="G864" s="53" t="str">
        <f>IF(收藏进度!G864="","",收藏进度!G864)</f>
        <v>中立</v>
      </c>
      <c r="H864" s="53" t="str">
        <f>IF(收藏进度!H864="","",收藏进度!H864)</f>
        <v>普通</v>
      </c>
      <c r="I864" s="53" t="str">
        <f>IF(收藏进度!I864="","",收藏进度!I864)</f>
        <v>随从</v>
      </c>
      <c r="J864" s="53" t="str">
        <f>IF(收藏进度!J864="","",收藏进度!J864)</f>
        <v/>
      </c>
      <c r="K864" s="53">
        <f>IF(收藏进度!K864="","",收藏进度!K864)</f>
        <v>7</v>
      </c>
      <c r="L864" s="53">
        <f>IF(收藏进度!L864="","",收藏进度!L864)</f>
        <v>6</v>
      </c>
      <c r="M864" s="53">
        <f>IF(收藏进度!M864="","",收藏进度!M864)</f>
        <v>8</v>
      </c>
      <c r="N864" s="54" t="str">
        <f>IF(收藏进度!N864="","",收藏进度!N864)</f>
        <v>嘲讽</v>
      </c>
    </row>
    <row r="865" spans="1:14" x14ac:dyDescent="0.15">
      <c r="A865" s="52" t="str">
        <f>IF(收藏进度!A865="","",收藏进度!A865)</f>
        <v>畸变的龙鹰</v>
      </c>
      <c r="B865" s="52">
        <f>IF(收藏进度!B865="","",收藏进度!B865)</f>
        <v>2</v>
      </c>
      <c r="C865" s="52" t="str">
        <f t="shared" si="13"/>
        <v/>
      </c>
      <c r="D865" s="52" t="str">
        <f>IF(AND(COUNTIF(德鲁伊卡组!A:C,"# 2x ("&amp;K865&amp;") "&amp;A865)+COUNTIF(猎人卡组!A:C,"# 2x ("&amp;K865&amp;") "&amp;A865)+COUNTIF(法师卡组!A:C,"# 2x ("&amp;K865&amp;") "&amp;A865)+COUNTIF(圣骑士卡组!A:C,"# 2x ("&amp;K865&amp;") "&amp;A865)+COUNTIF(牧师卡组!A:C,"# 2x ("&amp;K865&amp;") "&amp;A865)+COUNTIF(潜行者卡组!A:C,"# 2x ("&amp;K865&amp;") "&amp;A865)+COUNTIF(萨满祭司卡组!A:C,"# 2x ("&amp;K865&amp;") "&amp;A865)+COUNTIF(术士卡组!A:C,"# 2x ("&amp;K865&amp;") "&amp;A865)+COUNTIF(战士卡组!A:C,"# 2x ("&amp;K865&amp;") "&amp;A865)=0,COUNTIF(单卡排行!A:J,A865)=0),IF(AND(COUNTIF(德鲁伊卡组!A:C,"# 1x ("&amp;K865&amp;") "&amp;A865)+COUNTIF(猎人卡组!A:C,"# 1x ("&amp;K865&amp;") "&amp;A865)+COUNTIF(法师卡组!A:C,"# 1x ("&amp;K865&amp;") "&amp;A865)+COUNTIF(圣骑士卡组!A:C,"# 1x ("&amp;K865&amp;") "&amp;A865)+COUNTIF(牧师卡组!A:C,"# 1x ("&amp;K865&amp;") "&amp;A865)+COUNTIF(潜行者卡组!A:C,"# 1x ("&amp;K865&amp;") "&amp;A865)+COUNTIF(萨满祭司卡组!A:C,"# 1x ("&amp;K865&amp;") "&amp;A865)+COUNTIF(术士卡组!A:C,"# 1x ("&amp;K865&amp;") "&amp;A865)+COUNTIF(战士卡组!A:C,"# 1x ("&amp;K865&amp;") "&amp;A865)=0,COUNTIF(单卡排行!A:J,A865&amp;"★")=0),"",1),2)</f>
        <v/>
      </c>
      <c r="E865" s="53" t="str">
        <f>IF(收藏进度!E865="","",收藏进度!E865)</f>
        <v>上古之神</v>
      </c>
      <c r="F865" s="53" t="str">
        <f>IF(收藏进度!F865="","",收藏进度!F865)</f>
        <v/>
      </c>
      <c r="G865" s="53" t="str">
        <f>IF(收藏进度!G865="","",收藏进度!G865)</f>
        <v>中立</v>
      </c>
      <c r="H865" s="53" t="str">
        <f>IF(收藏进度!H865="","",收藏进度!H865)</f>
        <v>普通</v>
      </c>
      <c r="I865" s="53" t="str">
        <f>IF(收藏进度!I865="","",收藏进度!I865)</f>
        <v>随从</v>
      </c>
      <c r="J865" s="53" t="str">
        <f>IF(收藏进度!J865="","",收藏进度!J865)</f>
        <v>野兽</v>
      </c>
      <c r="K865" s="53">
        <f>IF(收藏进度!K865="","",收藏进度!K865)</f>
        <v>7</v>
      </c>
      <c r="L865" s="53">
        <f>IF(收藏进度!L865="","",收藏进度!L865)</f>
        <v>5</v>
      </c>
      <c r="M865" s="53">
        <f>IF(收藏进度!M865="","",收藏进度!M865)</f>
        <v>5</v>
      </c>
      <c r="N865" s="54" t="str">
        <f>IF(收藏进度!N865="","",收藏进度!N865)</f>
        <v>风怒</v>
      </c>
    </row>
    <row r="866" spans="1:14" x14ac:dyDescent="0.15">
      <c r="A866" s="52" t="str">
        <f>IF(收藏进度!A866="","",收藏进度!A866)</f>
        <v>艾尔文灾星霍格</v>
      </c>
      <c r="B866" s="52">
        <f>IF(收藏进度!B866="","",收藏进度!B866)</f>
        <v>0</v>
      </c>
      <c r="C866" s="52" t="str">
        <f t="shared" si="13"/>
        <v/>
      </c>
      <c r="D866" s="52" t="str">
        <f>IF(AND(COUNTIF(德鲁伊卡组!A:C,"# 2x ("&amp;K866&amp;") "&amp;A866)+COUNTIF(猎人卡组!A:C,"# 2x ("&amp;K866&amp;") "&amp;A866)+COUNTIF(法师卡组!A:C,"# 2x ("&amp;K866&amp;") "&amp;A866)+COUNTIF(圣骑士卡组!A:C,"# 2x ("&amp;K866&amp;") "&amp;A866)+COUNTIF(牧师卡组!A:C,"# 2x ("&amp;K866&amp;") "&amp;A866)+COUNTIF(潜行者卡组!A:C,"# 2x ("&amp;K866&amp;") "&amp;A866)+COUNTIF(萨满祭司卡组!A:C,"# 2x ("&amp;K866&amp;") "&amp;A866)+COUNTIF(术士卡组!A:C,"# 2x ("&amp;K866&amp;") "&amp;A866)+COUNTIF(战士卡组!A:C,"# 2x ("&amp;K866&amp;") "&amp;A866)=0,COUNTIF(单卡排行!A:J,A866)=0),IF(AND(COUNTIF(德鲁伊卡组!A:C,"# 1x ("&amp;K866&amp;") "&amp;A866)+COUNTIF(猎人卡组!A:C,"# 1x ("&amp;K866&amp;") "&amp;A866)+COUNTIF(法师卡组!A:C,"# 1x ("&amp;K866&amp;") "&amp;A866)+COUNTIF(圣骑士卡组!A:C,"# 1x ("&amp;K866&amp;") "&amp;A866)+COUNTIF(牧师卡组!A:C,"# 1x ("&amp;K866&amp;") "&amp;A866)+COUNTIF(潜行者卡组!A:C,"# 1x ("&amp;K866&amp;") "&amp;A866)+COUNTIF(萨满祭司卡组!A:C,"# 1x ("&amp;K866&amp;") "&amp;A866)+COUNTIF(术士卡组!A:C,"# 1x ("&amp;K866&amp;") "&amp;A866)+COUNTIF(战士卡组!A:C,"# 1x ("&amp;K866&amp;") "&amp;A866)=0,COUNTIF(单卡排行!A:J,A866&amp;"★")=0),"",1),2)</f>
        <v/>
      </c>
      <c r="E866" s="53" t="str">
        <f>IF(收藏进度!E866="","",收藏进度!E866)</f>
        <v>上古之神</v>
      </c>
      <c r="F866" s="53" t="str">
        <f>IF(收藏进度!F866="","",收藏进度!F866)</f>
        <v/>
      </c>
      <c r="G866" s="53" t="str">
        <f>IF(收藏进度!G866="","",收藏进度!G866)</f>
        <v>中立</v>
      </c>
      <c r="H866" s="53" t="str">
        <f>IF(收藏进度!H866="","",收藏进度!H866)</f>
        <v>传说</v>
      </c>
      <c r="I866" s="53" t="str">
        <f>IF(收藏进度!I866="","",收藏进度!I866)</f>
        <v>随从</v>
      </c>
      <c r="J866" s="53" t="str">
        <f>IF(收藏进度!J866="","",收藏进度!J866)</f>
        <v/>
      </c>
      <c r="K866" s="53">
        <f>IF(收藏进度!K866="","",收藏进度!K866)</f>
        <v>7</v>
      </c>
      <c r="L866" s="53">
        <f>IF(收藏进度!L866="","",收藏进度!L866)</f>
        <v>6</v>
      </c>
      <c r="M866" s="53">
        <f>IF(收藏进度!M866="","",收藏进度!M866)</f>
        <v>6</v>
      </c>
      <c r="N866" s="54" t="str">
        <f>IF(收藏进度!N866="","",收藏进度!N866)</f>
        <v>每当该随从受到伤害，召唤一个2/2并具有嘲讽的豺狼人。</v>
      </c>
    </row>
    <row r="867" spans="1:14" x14ac:dyDescent="0.15">
      <c r="A867" s="52" t="str">
        <f>IF(收藏进度!A867="","",收藏进度!A867)</f>
        <v>维克洛尔大帝</v>
      </c>
      <c r="B867" s="52">
        <f>IF(收藏进度!B867="","",收藏进度!B867)</f>
        <v>1</v>
      </c>
      <c r="C867" s="52" t="str">
        <f t="shared" si="13"/>
        <v/>
      </c>
      <c r="D867" s="52" t="str">
        <f>IF(AND(COUNTIF(德鲁伊卡组!A:C,"# 2x ("&amp;K867&amp;") "&amp;A867)+COUNTIF(猎人卡组!A:C,"# 2x ("&amp;K867&amp;") "&amp;A867)+COUNTIF(法师卡组!A:C,"# 2x ("&amp;K867&amp;") "&amp;A867)+COUNTIF(圣骑士卡组!A:C,"# 2x ("&amp;K867&amp;") "&amp;A867)+COUNTIF(牧师卡组!A:C,"# 2x ("&amp;K867&amp;") "&amp;A867)+COUNTIF(潜行者卡组!A:C,"# 2x ("&amp;K867&amp;") "&amp;A867)+COUNTIF(萨满祭司卡组!A:C,"# 2x ("&amp;K867&amp;") "&amp;A867)+COUNTIF(术士卡组!A:C,"# 2x ("&amp;K867&amp;") "&amp;A867)+COUNTIF(战士卡组!A:C,"# 2x ("&amp;K867&amp;") "&amp;A867)=0,COUNTIF(单卡排行!A:J,A867)=0),IF(AND(COUNTIF(德鲁伊卡组!A:C,"# 1x ("&amp;K867&amp;") "&amp;A867)+COUNTIF(猎人卡组!A:C,"# 1x ("&amp;K867&amp;") "&amp;A867)+COUNTIF(法师卡组!A:C,"# 1x ("&amp;K867&amp;") "&amp;A867)+COUNTIF(圣骑士卡组!A:C,"# 1x ("&amp;K867&amp;") "&amp;A867)+COUNTIF(牧师卡组!A:C,"# 1x ("&amp;K867&amp;") "&amp;A867)+COUNTIF(潜行者卡组!A:C,"# 1x ("&amp;K867&amp;") "&amp;A867)+COUNTIF(萨满祭司卡组!A:C,"# 1x ("&amp;K867&amp;") "&amp;A867)+COUNTIF(术士卡组!A:C,"# 1x ("&amp;K867&amp;") "&amp;A867)+COUNTIF(战士卡组!A:C,"# 1x ("&amp;K867&amp;") "&amp;A867)=0,COUNTIF(单卡排行!A:J,A867&amp;"★")=0),"",1),2)</f>
        <v/>
      </c>
      <c r="E867" s="53" t="str">
        <f>IF(收藏进度!E867="","",收藏进度!E867)</f>
        <v>上古之神</v>
      </c>
      <c r="F867" s="53" t="str">
        <f>IF(收藏进度!F867="","",收藏进度!F867)</f>
        <v/>
      </c>
      <c r="G867" s="53" t="str">
        <f>IF(收藏进度!G867="","",收藏进度!G867)</f>
        <v>中立</v>
      </c>
      <c r="H867" s="53" t="str">
        <f>IF(收藏进度!H867="","",收藏进度!H867)</f>
        <v>传说</v>
      </c>
      <c r="I867" s="53" t="str">
        <f>IF(收藏进度!I867="","",收藏进度!I867)</f>
        <v>随从</v>
      </c>
      <c r="J867" s="53" t="str">
        <f>IF(收藏进度!J867="","",收藏进度!J867)</f>
        <v/>
      </c>
      <c r="K867" s="53">
        <f>IF(收藏进度!K867="","",收藏进度!K867)</f>
        <v>7</v>
      </c>
      <c r="L867" s="53">
        <f>IF(收藏进度!L867="","",收藏进度!L867)</f>
        <v>4</v>
      </c>
      <c r="M867" s="53">
        <f>IF(收藏进度!M867="","",收藏进度!M867)</f>
        <v>6</v>
      </c>
      <c r="N867" s="54" t="str">
        <f>IF(收藏进度!N867="","",收藏进度!N867)</f>
        <v>嘲讽，战吼：如果你的克苏恩具有至少10点攻击力，则召唤另一名双子皇帝。</v>
      </c>
    </row>
    <row r="868" spans="1:14" x14ac:dyDescent="0.15">
      <c r="A868" s="52" t="str">
        <f>IF(收藏进度!A868="","",收藏进度!A868)</f>
        <v>惊骇恐魔</v>
      </c>
      <c r="B868" s="52">
        <f>IF(收藏进度!B868="","",收藏进度!B868)</f>
        <v>2</v>
      </c>
      <c r="C868" s="52" t="str">
        <f t="shared" si="13"/>
        <v/>
      </c>
      <c r="D868" s="52" t="str">
        <f>IF(AND(COUNTIF(德鲁伊卡组!A:C,"# 2x ("&amp;K868&amp;") "&amp;A868)+COUNTIF(猎人卡组!A:C,"# 2x ("&amp;K868&amp;") "&amp;A868)+COUNTIF(法师卡组!A:C,"# 2x ("&amp;K868&amp;") "&amp;A868)+COUNTIF(圣骑士卡组!A:C,"# 2x ("&amp;K868&amp;") "&amp;A868)+COUNTIF(牧师卡组!A:C,"# 2x ("&amp;K868&amp;") "&amp;A868)+COUNTIF(潜行者卡组!A:C,"# 2x ("&amp;K868&amp;") "&amp;A868)+COUNTIF(萨满祭司卡组!A:C,"# 2x ("&amp;K868&amp;") "&amp;A868)+COUNTIF(术士卡组!A:C,"# 2x ("&amp;K868&amp;") "&amp;A868)+COUNTIF(战士卡组!A:C,"# 2x ("&amp;K868&amp;") "&amp;A868)=0,COUNTIF(单卡排行!A:J,A868)=0),IF(AND(COUNTIF(德鲁伊卡组!A:C,"# 1x ("&amp;K868&amp;") "&amp;A868)+COUNTIF(猎人卡组!A:C,"# 1x ("&amp;K868&amp;") "&amp;A868)+COUNTIF(法师卡组!A:C,"# 1x ("&amp;K868&amp;") "&amp;A868)+COUNTIF(圣骑士卡组!A:C,"# 1x ("&amp;K868&amp;") "&amp;A868)+COUNTIF(牧师卡组!A:C,"# 1x ("&amp;K868&amp;") "&amp;A868)+COUNTIF(潜行者卡组!A:C,"# 1x ("&amp;K868&amp;") "&amp;A868)+COUNTIF(萨满祭司卡组!A:C,"# 1x ("&amp;K868&amp;") "&amp;A868)+COUNTIF(术士卡组!A:C,"# 1x ("&amp;K868&amp;") "&amp;A868)+COUNTIF(战士卡组!A:C,"# 1x ("&amp;K868&amp;") "&amp;A868)=0,COUNTIF(单卡排行!A:J,A868&amp;"★")=0),"",1),2)</f>
        <v/>
      </c>
      <c r="E868" s="53" t="str">
        <f>IF(收藏进度!E868="","",收藏进度!E868)</f>
        <v>上古之神</v>
      </c>
      <c r="F868" s="53" t="str">
        <f>IF(收藏进度!F868="","",收藏进度!F868)</f>
        <v/>
      </c>
      <c r="G868" s="53" t="str">
        <f>IF(收藏进度!G868="","",收藏进度!G868)</f>
        <v>中立</v>
      </c>
      <c r="H868" s="53" t="str">
        <f>IF(收藏进度!H868="","",收藏进度!H868)</f>
        <v>普通</v>
      </c>
      <c r="I868" s="53" t="str">
        <f>IF(收藏进度!I868="","",收藏进度!I868)</f>
        <v>随从</v>
      </c>
      <c r="J868" s="53" t="str">
        <f>IF(收藏进度!J868="","",收藏进度!J868)</f>
        <v/>
      </c>
      <c r="K868" s="53">
        <f>IF(收藏进度!K868="","",收藏进度!K868)</f>
        <v>8</v>
      </c>
      <c r="L868" s="53">
        <f>IF(收藏进度!L868="","",收藏进度!L868)</f>
        <v>6</v>
      </c>
      <c r="M868" s="53">
        <f>IF(收藏进度!M868="","",收藏进度!M868)</f>
        <v>10</v>
      </c>
      <c r="N868" s="54" t="str">
        <f>IF(收藏进度!N868="","",收藏进度!N868)</f>
        <v/>
      </c>
    </row>
    <row r="869" spans="1:14" x14ac:dyDescent="0.15">
      <c r="A869" s="52" t="str">
        <f>IF(收藏进度!A869="","",收藏进度!A869)</f>
        <v>厄运召唤者</v>
      </c>
      <c r="B869" s="52">
        <f>IF(收藏进度!B869="","",收藏进度!B869)</f>
        <v>1</v>
      </c>
      <c r="C869" s="52" t="str">
        <f t="shared" si="13"/>
        <v/>
      </c>
      <c r="D869" s="52" t="str">
        <f>IF(AND(COUNTIF(德鲁伊卡组!A:C,"# 2x ("&amp;K869&amp;") "&amp;A869)+COUNTIF(猎人卡组!A:C,"# 2x ("&amp;K869&amp;") "&amp;A869)+COUNTIF(法师卡组!A:C,"# 2x ("&amp;K869&amp;") "&amp;A869)+COUNTIF(圣骑士卡组!A:C,"# 2x ("&amp;K869&amp;") "&amp;A869)+COUNTIF(牧师卡组!A:C,"# 2x ("&amp;K869&amp;") "&amp;A869)+COUNTIF(潜行者卡组!A:C,"# 2x ("&amp;K869&amp;") "&amp;A869)+COUNTIF(萨满祭司卡组!A:C,"# 2x ("&amp;K869&amp;") "&amp;A869)+COUNTIF(术士卡组!A:C,"# 2x ("&amp;K869&amp;") "&amp;A869)+COUNTIF(战士卡组!A:C,"# 2x ("&amp;K869&amp;") "&amp;A869)=0,COUNTIF(单卡排行!A:J,A869)=0),IF(AND(COUNTIF(德鲁伊卡组!A:C,"# 1x ("&amp;K869&amp;") "&amp;A869)+COUNTIF(猎人卡组!A:C,"# 1x ("&amp;K869&amp;") "&amp;A869)+COUNTIF(法师卡组!A:C,"# 1x ("&amp;K869&amp;") "&amp;A869)+COUNTIF(圣骑士卡组!A:C,"# 1x ("&amp;K869&amp;") "&amp;A869)+COUNTIF(牧师卡组!A:C,"# 1x ("&amp;K869&amp;") "&amp;A869)+COUNTIF(潜行者卡组!A:C,"# 1x ("&amp;K869&amp;") "&amp;A869)+COUNTIF(萨满祭司卡组!A:C,"# 1x ("&amp;K869&amp;") "&amp;A869)+COUNTIF(术士卡组!A:C,"# 1x ("&amp;K869&amp;") "&amp;A869)+COUNTIF(战士卡组!A:C,"# 1x ("&amp;K869&amp;") "&amp;A869)=0,COUNTIF(单卡排行!A:J,A869&amp;"★")=0),"",1),2)</f>
        <v/>
      </c>
      <c r="E869" s="53" t="str">
        <f>IF(收藏进度!E869="","",收藏进度!E869)</f>
        <v>上古之神</v>
      </c>
      <c r="F869" s="53" t="str">
        <f>IF(收藏进度!F869="","",收藏进度!F869)</f>
        <v/>
      </c>
      <c r="G869" s="53" t="str">
        <f>IF(收藏进度!G869="","",收藏进度!G869)</f>
        <v>中立</v>
      </c>
      <c r="H869" s="53" t="str">
        <f>IF(收藏进度!H869="","",收藏进度!H869)</f>
        <v>稀有</v>
      </c>
      <c r="I869" s="53" t="str">
        <f>IF(收藏进度!I869="","",收藏进度!I869)</f>
        <v>随从</v>
      </c>
      <c r="J869" s="53" t="str">
        <f>IF(收藏进度!J869="","",收藏进度!J869)</f>
        <v/>
      </c>
      <c r="K869" s="53">
        <f>IF(收藏进度!K869="","",收藏进度!K869)</f>
        <v>8</v>
      </c>
      <c r="L869" s="53">
        <f>IF(收藏进度!L869="","",收藏进度!L869)</f>
        <v>7</v>
      </c>
      <c r="M869" s="53">
        <f>IF(收藏进度!M869="","",收藏进度!M869)</f>
        <v>9</v>
      </c>
      <c r="N869" s="54" t="str">
        <f>IF(收藏进度!N869="","",收藏进度!N869)</f>
        <v>战吼：使你的克苏恩获得+2/+2（无论它在哪里）。如果克苏恩死亡，将其洗入你的牌库。</v>
      </c>
    </row>
    <row r="870" spans="1:14" x14ac:dyDescent="0.15">
      <c r="A870" s="52" t="str">
        <f>IF(收藏进度!A870="","",收藏进度!A870)</f>
        <v>波戈蒙斯塔</v>
      </c>
      <c r="B870" s="52">
        <f>IF(收藏进度!B870="","",收藏进度!B870)</f>
        <v>0</v>
      </c>
      <c r="C870" s="52" t="str">
        <f t="shared" si="13"/>
        <v/>
      </c>
      <c r="D870" s="52" t="str">
        <f>IF(AND(COUNTIF(德鲁伊卡组!A:C,"# 2x ("&amp;K870&amp;") "&amp;A870)+COUNTIF(猎人卡组!A:C,"# 2x ("&amp;K870&amp;") "&amp;A870)+COUNTIF(法师卡组!A:C,"# 2x ("&amp;K870&amp;") "&amp;A870)+COUNTIF(圣骑士卡组!A:C,"# 2x ("&amp;K870&amp;") "&amp;A870)+COUNTIF(牧师卡组!A:C,"# 2x ("&amp;K870&amp;") "&amp;A870)+COUNTIF(潜行者卡组!A:C,"# 2x ("&amp;K870&amp;") "&amp;A870)+COUNTIF(萨满祭司卡组!A:C,"# 2x ("&amp;K870&amp;") "&amp;A870)+COUNTIF(术士卡组!A:C,"# 2x ("&amp;K870&amp;") "&amp;A870)+COUNTIF(战士卡组!A:C,"# 2x ("&amp;K870&amp;") "&amp;A870)=0,COUNTIF(单卡排行!A:J,A870)=0),IF(AND(COUNTIF(德鲁伊卡组!A:C,"# 1x ("&amp;K870&amp;") "&amp;A870)+COUNTIF(猎人卡组!A:C,"# 1x ("&amp;K870&amp;") "&amp;A870)+COUNTIF(法师卡组!A:C,"# 1x ("&amp;K870&amp;") "&amp;A870)+COUNTIF(圣骑士卡组!A:C,"# 1x ("&amp;K870&amp;") "&amp;A870)+COUNTIF(牧师卡组!A:C,"# 1x ("&amp;K870&amp;") "&amp;A870)+COUNTIF(潜行者卡组!A:C,"# 1x ("&amp;K870&amp;") "&amp;A870)+COUNTIF(萨满祭司卡组!A:C,"# 1x ("&amp;K870&amp;") "&amp;A870)+COUNTIF(术士卡组!A:C,"# 1x ("&amp;K870&amp;") "&amp;A870)+COUNTIF(战士卡组!A:C,"# 1x ("&amp;K870&amp;") "&amp;A870)=0,COUNTIF(单卡排行!A:J,A870&amp;"★")=0),"",1),2)</f>
        <v/>
      </c>
      <c r="E870" s="53" t="str">
        <f>IF(收藏进度!E870="","",收藏进度!E870)</f>
        <v>上古之神</v>
      </c>
      <c r="F870" s="53" t="str">
        <f>IF(收藏进度!F870="","",收藏进度!F870)</f>
        <v/>
      </c>
      <c r="G870" s="53" t="str">
        <f>IF(收藏进度!G870="","",收藏进度!G870)</f>
        <v>中立</v>
      </c>
      <c r="H870" s="53" t="str">
        <f>IF(收藏进度!H870="","",收藏进度!H870)</f>
        <v>传说</v>
      </c>
      <c r="I870" s="53" t="str">
        <f>IF(收藏进度!I870="","",收藏进度!I870)</f>
        <v>随从</v>
      </c>
      <c r="J870" s="53" t="str">
        <f>IF(收藏进度!J870="","",收藏进度!J870)</f>
        <v/>
      </c>
      <c r="K870" s="53">
        <f>IF(收藏进度!K870="","",收藏进度!K870)</f>
        <v>8</v>
      </c>
      <c r="L870" s="53">
        <f>IF(收藏进度!L870="","",收藏进度!L870)</f>
        <v>6</v>
      </c>
      <c r="M870" s="53">
        <f>IF(收藏进度!M870="","",收藏进度!M870)</f>
        <v>7</v>
      </c>
      <c r="N870" s="54" t="str">
        <f>IF(收藏进度!N870="","",收藏进度!N870)</f>
        <v>每当波戈蒙斯塔攻击并消灭一个随从，便获得+2/+2。</v>
      </c>
    </row>
    <row r="871" spans="1:14" x14ac:dyDescent="0.15">
      <c r="A871" s="52" t="str">
        <f>IF(收藏进度!A871="","",收藏进度!A871)</f>
        <v>远古造物之血</v>
      </c>
      <c r="B871" s="52">
        <f>IF(收藏进度!B871="","",收藏进度!B871)</f>
        <v>0</v>
      </c>
      <c r="C871" s="52" t="str">
        <f t="shared" si="13"/>
        <v/>
      </c>
      <c r="D871" s="52" t="str">
        <f>IF(AND(COUNTIF(德鲁伊卡组!A:C,"# 2x ("&amp;K871&amp;") "&amp;A871)+COUNTIF(猎人卡组!A:C,"# 2x ("&amp;K871&amp;") "&amp;A871)+COUNTIF(法师卡组!A:C,"# 2x ("&amp;K871&amp;") "&amp;A871)+COUNTIF(圣骑士卡组!A:C,"# 2x ("&amp;K871&amp;") "&amp;A871)+COUNTIF(牧师卡组!A:C,"# 2x ("&amp;K871&amp;") "&amp;A871)+COUNTIF(潜行者卡组!A:C,"# 2x ("&amp;K871&amp;") "&amp;A871)+COUNTIF(萨满祭司卡组!A:C,"# 2x ("&amp;K871&amp;") "&amp;A871)+COUNTIF(术士卡组!A:C,"# 2x ("&amp;K871&amp;") "&amp;A871)+COUNTIF(战士卡组!A:C,"# 2x ("&amp;K871&amp;") "&amp;A871)=0,COUNTIF(单卡排行!A:J,A871)=0),IF(AND(COUNTIF(德鲁伊卡组!A:C,"# 1x ("&amp;K871&amp;") "&amp;A871)+COUNTIF(猎人卡组!A:C,"# 1x ("&amp;K871&amp;") "&amp;A871)+COUNTIF(法师卡组!A:C,"# 1x ("&amp;K871&amp;") "&amp;A871)+COUNTIF(圣骑士卡组!A:C,"# 1x ("&amp;K871&amp;") "&amp;A871)+COUNTIF(牧师卡组!A:C,"# 1x ("&amp;K871&amp;") "&amp;A871)+COUNTIF(潜行者卡组!A:C,"# 1x ("&amp;K871&amp;") "&amp;A871)+COUNTIF(萨满祭司卡组!A:C,"# 1x ("&amp;K871&amp;") "&amp;A871)+COUNTIF(术士卡组!A:C,"# 1x ("&amp;K871&amp;") "&amp;A871)+COUNTIF(战士卡组!A:C,"# 1x ("&amp;K871&amp;") "&amp;A871)=0,COUNTIF(单卡排行!A:J,A871&amp;"★")=0),"",1),2)</f>
        <v/>
      </c>
      <c r="E871" s="53" t="str">
        <f>IF(收藏进度!E871="","",收藏进度!E871)</f>
        <v>上古之神</v>
      </c>
      <c r="F871" s="53" t="str">
        <f>IF(收藏进度!F871="","",收藏进度!F871)</f>
        <v/>
      </c>
      <c r="G871" s="53" t="str">
        <f>IF(收藏进度!G871="","",收藏进度!G871)</f>
        <v>中立</v>
      </c>
      <c r="H871" s="53" t="str">
        <f>IF(收藏进度!H871="","",收藏进度!H871)</f>
        <v>史诗</v>
      </c>
      <c r="I871" s="53" t="str">
        <f>IF(收藏进度!I871="","",收藏进度!I871)</f>
        <v>随从</v>
      </c>
      <c r="J871" s="53" t="str">
        <f>IF(收藏进度!J871="","",收藏进度!J871)</f>
        <v/>
      </c>
      <c r="K871" s="53">
        <f>IF(收藏进度!K871="","",收藏进度!K871)</f>
        <v>9</v>
      </c>
      <c r="L871" s="53">
        <f>IF(收藏进度!L871="","",收藏进度!L871)</f>
        <v>9</v>
      </c>
      <c r="M871" s="53">
        <f>IF(收藏进度!M871="","",收藏进度!M871)</f>
        <v>9</v>
      </c>
      <c r="N871" s="54" t="str">
        <f>IF(收藏进度!N871="","",收藏进度!N871)</f>
        <v>在你的回合结束时，如果你控制两个远古造物之血，则将其融合成远古造物。</v>
      </c>
    </row>
    <row r="872" spans="1:14" x14ac:dyDescent="0.15">
      <c r="A872" s="52" t="str">
        <f>IF(收藏进度!A872="","",收藏进度!A872)</f>
        <v>深渊滑行者索苟斯</v>
      </c>
      <c r="B872" s="52">
        <f>IF(收藏进度!B872="","",收藏进度!B872)</f>
        <v>0</v>
      </c>
      <c r="C872" s="52" t="str">
        <f t="shared" si="13"/>
        <v/>
      </c>
      <c r="D872" s="52" t="str">
        <f>IF(AND(COUNTIF(德鲁伊卡组!A:C,"# 2x ("&amp;K872&amp;") "&amp;A872)+COUNTIF(猎人卡组!A:C,"# 2x ("&amp;K872&amp;") "&amp;A872)+COUNTIF(法师卡组!A:C,"# 2x ("&amp;K872&amp;") "&amp;A872)+COUNTIF(圣骑士卡组!A:C,"# 2x ("&amp;K872&amp;") "&amp;A872)+COUNTIF(牧师卡组!A:C,"# 2x ("&amp;K872&amp;") "&amp;A872)+COUNTIF(潜行者卡组!A:C,"# 2x ("&amp;K872&amp;") "&amp;A872)+COUNTIF(萨满祭司卡组!A:C,"# 2x ("&amp;K872&amp;") "&amp;A872)+COUNTIF(术士卡组!A:C,"# 2x ("&amp;K872&amp;") "&amp;A872)+COUNTIF(战士卡组!A:C,"# 2x ("&amp;K872&amp;") "&amp;A872)=0,COUNTIF(单卡排行!A:J,A872)=0),IF(AND(COUNTIF(德鲁伊卡组!A:C,"# 1x ("&amp;K872&amp;") "&amp;A872)+COUNTIF(猎人卡组!A:C,"# 1x ("&amp;K872&amp;") "&amp;A872)+COUNTIF(法师卡组!A:C,"# 1x ("&amp;K872&amp;") "&amp;A872)+COUNTIF(圣骑士卡组!A:C,"# 1x ("&amp;K872&amp;") "&amp;A872)+COUNTIF(牧师卡组!A:C,"# 1x ("&amp;K872&amp;") "&amp;A872)+COUNTIF(潜行者卡组!A:C,"# 1x ("&amp;K872&amp;") "&amp;A872)+COUNTIF(萨满祭司卡组!A:C,"# 1x ("&amp;K872&amp;") "&amp;A872)+COUNTIF(术士卡组!A:C,"# 1x ("&amp;K872&amp;") "&amp;A872)+COUNTIF(战士卡组!A:C,"# 1x ("&amp;K872&amp;") "&amp;A872)=0,COUNTIF(单卡排行!A:J,A872&amp;"★")=0),"",1),2)</f>
        <v/>
      </c>
      <c r="E872" s="53" t="str">
        <f>IF(收藏进度!E872="","",收藏进度!E872)</f>
        <v>上古之神</v>
      </c>
      <c r="F872" s="53" t="str">
        <f>IF(收藏进度!F872="","",收藏进度!F872)</f>
        <v/>
      </c>
      <c r="G872" s="53" t="str">
        <f>IF(收藏进度!G872="","",收藏进度!G872)</f>
        <v>中立</v>
      </c>
      <c r="H872" s="53" t="str">
        <f>IF(收藏进度!H872="","",收藏进度!H872)</f>
        <v>传说</v>
      </c>
      <c r="I872" s="53" t="str">
        <f>IF(收藏进度!I872="","",收藏进度!I872)</f>
        <v>随从</v>
      </c>
      <c r="J872" s="53" t="str">
        <f>IF(收藏进度!J872="","",收藏进度!J872)</f>
        <v/>
      </c>
      <c r="K872" s="53">
        <f>IF(收藏进度!K872="","",收藏进度!K872)</f>
        <v>9</v>
      </c>
      <c r="L872" s="53">
        <f>IF(收藏进度!L872="","",收藏进度!L872)</f>
        <v>5</v>
      </c>
      <c r="M872" s="53">
        <f>IF(收藏进度!M872="","",收藏进度!M872)</f>
        <v>9</v>
      </c>
      <c r="N872" s="54" t="str">
        <f>IF(收藏进度!N872="","",收藏进度!N872)</f>
        <v>嘲讽
无法成为法术或英雄技能的目标。</v>
      </c>
    </row>
    <row r="873" spans="1:14" x14ac:dyDescent="0.15">
      <c r="A873" s="52" t="str">
        <f>IF(收藏进度!A873="","",收藏进度!A873)</f>
        <v>无面巨兽</v>
      </c>
      <c r="B873" s="52">
        <f>IF(收藏进度!B873="","",收藏进度!B873)</f>
        <v>2</v>
      </c>
      <c r="C873" s="52" t="str">
        <f t="shared" si="13"/>
        <v/>
      </c>
      <c r="D873" s="52" t="str">
        <f>IF(AND(COUNTIF(德鲁伊卡组!A:C,"# 2x ("&amp;K873&amp;") "&amp;A873)+COUNTIF(猎人卡组!A:C,"# 2x ("&amp;K873&amp;") "&amp;A873)+COUNTIF(法师卡组!A:C,"# 2x ("&amp;K873&amp;") "&amp;A873)+COUNTIF(圣骑士卡组!A:C,"# 2x ("&amp;K873&amp;") "&amp;A873)+COUNTIF(牧师卡组!A:C,"# 2x ("&amp;K873&amp;") "&amp;A873)+COUNTIF(潜行者卡组!A:C,"# 2x ("&amp;K873&amp;") "&amp;A873)+COUNTIF(萨满祭司卡组!A:C,"# 2x ("&amp;K873&amp;") "&amp;A873)+COUNTIF(术士卡组!A:C,"# 2x ("&amp;K873&amp;") "&amp;A873)+COUNTIF(战士卡组!A:C,"# 2x ("&amp;K873&amp;") "&amp;A873)=0,COUNTIF(单卡排行!A:J,A873)=0),IF(AND(COUNTIF(德鲁伊卡组!A:C,"# 1x ("&amp;K873&amp;") "&amp;A873)+COUNTIF(猎人卡组!A:C,"# 1x ("&amp;K873&amp;") "&amp;A873)+COUNTIF(法师卡组!A:C,"# 1x ("&amp;K873&amp;") "&amp;A873)+COUNTIF(圣骑士卡组!A:C,"# 1x ("&amp;K873&amp;") "&amp;A873)+COUNTIF(牧师卡组!A:C,"# 1x ("&amp;K873&amp;") "&amp;A873)+COUNTIF(潜行者卡组!A:C,"# 1x ("&amp;K873&amp;") "&amp;A873)+COUNTIF(萨满祭司卡组!A:C,"# 1x ("&amp;K873&amp;") "&amp;A873)+COUNTIF(术士卡组!A:C,"# 1x ("&amp;K873&amp;") "&amp;A873)+COUNTIF(战士卡组!A:C,"# 1x ("&amp;K873&amp;") "&amp;A873)=0,COUNTIF(单卡排行!A:J,A873&amp;"★")=0),"",1),2)</f>
        <v/>
      </c>
      <c r="E873" s="53" t="str">
        <f>IF(收藏进度!E873="","",收藏进度!E873)</f>
        <v>上古之神</v>
      </c>
      <c r="F873" s="53" t="str">
        <f>IF(收藏进度!F873="","",收藏进度!F873)</f>
        <v/>
      </c>
      <c r="G873" s="53" t="str">
        <f>IF(收藏进度!G873="","",收藏进度!G873)</f>
        <v>中立</v>
      </c>
      <c r="H873" s="53" t="str">
        <f>IF(收藏进度!H873="","",收藏进度!H873)</f>
        <v>普通</v>
      </c>
      <c r="I873" s="53" t="str">
        <f>IF(收藏进度!I873="","",收藏进度!I873)</f>
        <v>随从</v>
      </c>
      <c r="J873" s="53" t="str">
        <f>IF(收藏进度!J873="","",收藏进度!J873)</f>
        <v/>
      </c>
      <c r="K873" s="53">
        <f>IF(收藏进度!K873="","",收藏进度!K873)</f>
        <v>10</v>
      </c>
      <c r="L873" s="53">
        <f>IF(收藏进度!L873="","",收藏进度!L873)</f>
        <v>10</v>
      </c>
      <c r="M873" s="53">
        <f>IF(收藏进度!M873="","",收藏进度!M873)</f>
        <v>10</v>
      </c>
      <c r="N873" s="54" t="str">
        <f>IF(收藏进度!N873="","",收藏进度!N873)</f>
        <v/>
      </c>
    </row>
    <row r="874" spans="1:14" x14ac:dyDescent="0.15">
      <c r="A874" s="52" t="str">
        <f>IF(收藏进度!A874="","",收藏进度!A874)</f>
        <v>恩佐斯</v>
      </c>
      <c r="B874" s="52">
        <f>IF(收藏进度!B874="","",收藏进度!B874)</f>
        <v>1</v>
      </c>
      <c r="C874" s="52" t="str">
        <f t="shared" si="13"/>
        <v/>
      </c>
      <c r="D874" s="52">
        <f>IF(AND(COUNTIF(德鲁伊卡组!A:C,"# 2x ("&amp;K874&amp;") "&amp;A874)+COUNTIF(猎人卡组!A:C,"# 2x ("&amp;K874&amp;") "&amp;A874)+COUNTIF(法师卡组!A:C,"# 2x ("&amp;K874&amp;") "&amp;A874)+COUNTIF(圣骑士卡组!A:C,"# 2x ("&amp;K874&amp;") "&amp;A874)+COUNTIF(牧师卡组!A:C,"# 2x ("&amp;K874&amp;") "&amp;A874)+COUNTIF(潜行者卡组!A:C,"# 2x ("&amp;K874&amp;") "&amp;A874)+COUNTIF(萨满祭司卡组!A:C,"# 2x ("&amp;K874&amp;") "&amp;A874)+COUNTIF(术士卡组!A:C,"# 2x ("&amp;K874&amp;") "&amp;A874)+COUNTIF(战士卡组!A:C,"# 2x ("&amp;K874&amp;") "&amp;A874)=0,COUNTIF(单卡排行!A:J,A874)=0),IF(AND(COUNTIF(德鲁伊卡组!A:C,"# 1x ("&amp;K874&amp;") "&amp;A874)+COUNTIF(猎人卡组!A:C,"# 1x ("&amp;K874&amp;") "&amp;A874)+COUNTIF(法师卡组!A:C,"# 1x ("&amp;K874&amp;") "&amp;A874)+COUNTIF(圣骑士卡组!A:C,"# 1x ("&amp;K874&amp;") "&amp;A874)+COUNTIF(牧师卡组!A:C,"# 1x ("&amp;K874&amp;") "&amp;A874)+COUNTIF(潜行者卡组!A:C,"# 1x ("&amp;K874&amp;") "&amp;A874)+COUNTIF(萨满祭司卡组!A:C,"# 1x ("&amp;K874&amp;") "&amp;A874)+COUNTIF(术士卡组!A:C,"# 1x ("&amp;K874&amp;") "&amp;A874)+COUNTIF(战士卡组!A:C,"# 1x ("&amp;K874&amp;") "&amp;A874)=0,COUNTIF(单卡排行!A:J,A874&amp;"★")=0),"",1),2)</f>
        <v>1</v>
      </c>
      <c r="E874" s="53" t="str">
        <f>IF(收藏进度!E874="","",收藏进度!E874)</f>
        <v>上古之神</v>
      </c>
      <c r="F874" s="53" t="str">
        <f>IF(收藏进度!F874="","",收藏进度!F874)</f>
        <v/>
      </c>
      <c r="G874" s="53" t="str">
        <f>IF(收藏进度!G874="","",收藏进度!G874)</f>
        <v>中立</v>
      </c>
      <c r="H874" s="53" t="str">
        <f>IF(收藏进度!H874="","",收藏进度!H874)</f>
        <v>传说</v>
      </c>
      <c r="I874" s="53" t="str">
        <f>IF(收藏进度!I874="","",收藏进度!I874)</f>
        <v>随从</v>
      </c>
      <c r="J874" s="53" t="str">
        <f>IF(收藏进度!J874="","",收藏进度!J874)</f>
        <v/>
      </c>
      <c r="K874" s="53">
        <f>IF(收藏进度!K874="","",收藏进度!K874)</f>
        <v>10</v>
      </c>
      <c r="L874" s="53">
        <f>IF(收藏进度!L874="","",收藏进度!L874)</f>
        <v>5</v>
      </c>
      <c r="M874" s="53">
        <f>IF(收藏进度!M874="","",收藏进度!M874)</f>
        <v>7</v>
      </c>
      <c r="N874" s="54" t="str">
        <f>IF(收藏进度!N874="","",收藏进度!N874)</f>
        <v>战吼：召唤所有你在本局对战中死亡的，并具有亡语的随从。</v>
      </c>
    </row>
    <row r="875" spans="1:14" x14ac:dyDescent="0.15">
      <c r="A875" s="52" t="str">
        <f>IF(收藏进度!A875="","",收藏进度!A875)</f>
        <v>黑龙领主死亡之翼</v>
      </c>
      <c r="B875" s="52">
        <f>IF(收藏进度!B875="","",收藏进度!B875)</f>
        <v>0</v>
      </c>
      <c r="C875" s="52" t="str">
        <f t="shared" si="13"/>
        <v/>
      </c>
      <c r="D875" s="52" t="str">
        <f>IF(AND(COUNTIF(德鲁伊卡组!A:C,"# 2x ("&amp;K875&amp;") "&amp;A875)+COUNTIF(猎人卡组!A:C,"# 2x ("&amp;K875&amp;") "&amp;A875)+COUNTIF(法师卡组!A:C,"# 2x ("&amp;K875&amp;") "&amp;A875)+COUNTIF(圣骑士卡组!A:C,"# 2x ("&amp;K875&amp;") "&amp;A875)+COUNTIF(牧师卡组!A:C,"# 2x ("&amp;K875&amp;") "&amp;A875)+COUNTIF(潜行者卡组!A:C,"# 2x ("&amp;K875&amp;") "&amp;A875)+COUNTIF(萨满祭司卡组!A:C,"# 2x ("&amp;K875&amp;") "&amp;A875)+COUNTIF(术士卡组!A:C,"# 2x ("&amp;K875&amp;") "&amp;A875)+COUNTIF(战士卡组!A:C,"# 2x ("&amp;K875&amp;") "&amp;A875)=0,COUNTIF(单卡排行!A:J,A875)=0),IF(AND(COUNTIF(德鲁伊卡组!A:C,"# 1x ("&amp;K875&amp;") "&amp;A875)+COUNTIF(猎人卡组!A:C,"# 1x ("&amp;K875&amp;") "&amp;A875)+COUNTIF(法师卡组!A:C,"# 1x ("&amp;K875&amp;") "&amp;A875)+COUNTIF(圣骑士卡组!A:C,"# 1x ("&amp;K875&amp;") "&amp;A875)+COUNTIF(牧师卡组!A:C,"# 1x ("&amp;K875&amp;") "&amp;A875)+COUNTIF(潜行者卡组!A:C,"# 1x ("&amp;K875&amp;") "&amp;A875)+COUNTIF(萨满祭司卡组!A:C,"# 1x ("&amp;K875&amp;") "&amp;A875)+COUNTIF(术士卡组!A:C,"# 1x ("&amp;K875&amp;") "&amp;A875)+COUNTIF(战士卡组!A:C,"# 1x ("&amp;K875&amp;") "&amp;A875)=0,COUNTIF(单卡排行!A:J,A875&amp;"★")=0),"",1),2)</f>
        <v/>
      </c>
      <c r="E875" s="53" t="str">
        <f>IF(收藏进度!E875="","",收藏进度!E875)</f>
        <v>上古之神</v>
      </c>
      <c r="F875" s="53" t="str">
        <f>IF(收藏进度!F875="","",收藏进度!F875)</f>
        <v/>
      </c>
      <c r="G875" s="53" t="str">
        <f>IF(收藏进度!G875="","",收藏进度!G875)</f>
        <v>中立</v>
      </c>
      <c r="H875" s="53" t="str">
        <f>IF(收藏进度!H875="","",收藏进度!H875)</f>
        <v>传说</v>
      </c>
      <c r="I875" s="53" t="str">
        <f>IF(收藏进度!I875="","",收藏进度!I875)</f>
        <v>随从</v>
      </c>
      <c r="J875" s="53" t="str">
        <f>IF(收藏进度!J875="","",收藏进度!J875)</f>
        <v>龙</v>
      </c>
      <c r="K875" s="53">
        <f>IF(收藏进度!K875="","",收藏进度!K875)</f>
        <v>10</v>
      </c>
      <c r="L875" s="53">
        <f>IF(收藏进度!L875="","",收藏进度!L875)</f>
        <v>12</v>
      </c>
      <c r="M875" s="53">
        <f>IF(收藏进度!M875="","",收藏进度!M875)</f>
        <v>12</v>
      </c>
      <c r="N875" s="54" t="str">
        <f>IF(收藏进度!N875="","",收藏进度!N875)</f>
        <v>亡语：将你手牌中所有的龙牌置入战场。</v>
      </c>
    </row>
    <row r="876" spans="1:14" x14ac:dyDescent="0.15">
      <c r="A876" s="52" t="str">
        <f>IF(收藏进度!A876="","",收藏进度!A876)</f>
        <v>克苏恩</v>
      </c>
      <c r="B876" s="52">
        <f>IF(收藏进度!B876="","",收藏进度!B876)</f>
        <v>1</v>
      </c>
      <c r="C876" s="52" t="str">
        <f t="shared" si="13"/>
        <v/>
      </c>
      <c r="D876" s="52" t="str">
        <f>IF(AND(COUNTIF(德鲁伊卡组!A:C,"# 2x ("&amp;K876&amp;") "&amp;A876)+COUNTIF(猎人卡组!A:C,"# 2x ("&amp;K876&amp;") "&amp;A876)+COUNTIF(法师卡组!A:C,"# 2x ("&amp;K876&amp;") "&amp;A876)+COUNTIF(圣骑士卡组!A:C,"# 2x ("&amp;K876&amp;") "&amp;A876)+COUNTIF(牧师卡组!A:C,"# 2x ("&amp;K876&amp;") "&amp;A876)+COUNTIF(潜行者卡组!A:C,"# 2x ("&amp;K876&amp;") "&amp;A876)+COUNTIF(萨满祭司卡组!A:C,"# 2x ("&amp;K876&amp;") "&amp;A876)+COUNTIF(术士卡组!A:C,"# 2x ("&amp;K876&amp;") "&amp;A876)+COUNTIF(战士卡组!A:C,"# 2x ("&amp;K876&amp;") "&amp;A876)=0,COUNTIF(单卡排行!A:J,A876)=0),IF(AND(COUNTIF(德鲁伊卡组!A:C,"# 1x ("&amp;K876&amp;") "&amp;A876)+COUNTIF(猎人卡组!A:C,"# 1x ("&amp;K876&amp;") "&amp;A876)+COUNTIF(法师卡组!A:C,"# 1x ("&amp;K876&amp;") "&amp;A876)+COUNTIF(圣骑士卡组!A:C,"# 1x ("&amp;K876&amp;") "&amp;A876)+COUNTIF(牧师卡组!A:C,"# 1x ("&amp;K876&amp;") "&amp;A876)+COUNTIF(潜行者卡组!A:C,"# 1x ("&amp;K876&amp;") "&amp;A876)+COUNTIF(萨满祭司卡组!A:C,"# 1x ("&amp;K876&amp;") "&amp;A876)+COUNTIF(术士卡组!A:C,"# 1x ("&amp;K876&amp;") "&amp;A876)+COUNTIF(战士卡组!A:C,"# 1x ("&amp;K876&amp;") "&amp;A876)=0,COUNTIF(单卡排行!A:J,A876&amp;"★")=0),"",1),2)</f>
        <v/>
      </c>
      <c r="E876" s="53" t="str">
        <f>IF(收藏进度!E876="","",收藏进度!E876)</f>
        <v>上古之神</v>
      </c>
      <c r="F876" s="53" t="str">
        <f>IF(收藏进度!F876="","",收藏进度!F876)</f>
        <v/>
      </c>
      <c r="G876" s="53" t="str">
        <f>IF(收藏进度!G876="","",收藏进度!G876)</f>
        <v>中立</v>
      </c>
      <c r="H876" s="53" t="str">
        <f>IF(收藏进度!H876="","",收藏进度!H876)</f>
        <v>传说</v>
      </c>
      <c r="I876" s="53" t="str">
        <f>IF(收藏进度!I876="","",收藏进度!I876)</f>
        <v>随从</v>
      </c>
      <c r="J876" s="53" t="str">
        <f>IF(收藏进度!J876="","",收藏进度!J876)</f>
        <v/>
      </c>
      <c r="K876" s="53">
        <f>IF(收藏进度!K876="","",收藏进度!K876)</f>
        <v>10</v>
      </c>
      <c r="L876" s="53">
        <f>IF(收藏进度!L876="","",收藏进度!L876)</f>
        <v>6</v>
      </c>
      <c r="M876" s="53">
        <f>IF(收藏进度!M876="","",收藏进度!M876)</f>
        <v>6</v>
      </c>
      <c r="N876" s="54" t="str">
        <f>IF(收藏进度!N876="","",收藏进度!N876)</f>
        <v>战吼：
造成等同于该随从攻击力的伤害，随机分配到所有敌人身上。</v>
      </c>
    </row>
    <row r="877" spans="1:14" x14ac:dyDescent="0.15">
      <c r="A877" s="52" t="str">
        <f>IF(收藏进度!A877="","",收藏进度!A877)</f>
        <v>亚煞极</v>
      </c>
      <c r="B877" s="52">
        <f>IF(收藏进度!B877="","",收藏进度!B877)</f>
        <v>1</v>
      </c>
      <c r="C877" s="52" t="str">
        <f t="shared" si="13"/>
        <v/>
      </c>
      <c r="D877" s="52">
        <f>IF(AND(COUNTIF(德鲁伊卡组!A:C,"# 2x ("&amp;K877&amp;") "&amp;A877)+COUNTIF(猎人卡组!A:C,"# 2x ("&amp;K877&amp;") "&amp;A877)+COUNTIF(法师卡组!A:C,"# 2x ("&amp;K877&amp;") "&amp;A877)+COUNTIF(圣骑士卡组!A:C,"# 2x ("&amp;K877&amp;") "&amp;A877)+COUNTIF(牧师卡组!A:C,"# 2x ("&amp;K877&amp;") "&amp;A877)+COUNTIF(潜行者卡组!A:C,"# 2x ("&amp;K877&amp;") "&amp;A877)+COUNTIF(萨满祭司卡组!A:C,"# 2x ("&amp;K877&amp;") "&amp;A877)+COUNTIF(术士卡组!A:C,"# 2x ("&amp;K877&amp;") "&amp;A877)+COUNTIF(战士卡组!A:C,"# 2x ("&amp;K877&amp;") "&amp;A877)=0,COUNTIF(单卡排行!A:J,A877)=0),IF(AND(COUNTIF(德鲁伊卡组!A:C,"# 1x ("&amp;K877&amp;") "&amp;A877)+COUNTIF(猎人卡组!A:C,"# 1x ("&amp;K877&amp;") "&amp;A877)+COUNTIF(法师卡组!A:C,"# 1x ("&amp;K877&amp;") "&amp;A877)+COUNTIF(圣骑士卡组!A:C,"# 1x ("&amp;K877&amp;") "&amp;A877)+COUNTIF(牧师卡组!A:C,"# 1x ("&amp;K877&amp;") "&amp;A877)+COUNTIF(潜行者卡组!A:C,"# 1x ("&amp;K877&amp;") "&amp;A877)+COUNTIF(萨满祭司卡组!A:C,"# 1x ("&amp;K877&amp;") "&amp;A877)+COUNTIF(术士卡组!A:C,"# 1x ("&amp;K877&amp;") "&amp;A877)+COUNTIF(战士卡组!A:C,"# 1x ("&amp;K877&amp;") "&amp;A877)=0,COUNTIF(单卡排行!A:J,A877&amp;"★")=0),"",1),2)</f>
        <v>1</v>
      </c>
      <c r="E877" s="53" t="str">
        <f>IF(收藏进度!E877="","",收藏进度!E877)</f>
        <v>上古之神</v>
      </c>
      <c r="F877" s="53" t="str">
        <f>IF(收藏进度!F877="","",收藏进度!F877)</f>
        <v/>
      </c>
      <c r="G877" s="53" t="str">
        <f>IF(收藏进度!G877="","",收藏进度!G877)</f>
        <v>中立</v>
      </c>
      <c r="H877" s="53" t="str">
        <f>IF(收藏进度!H877="","",收藏进度!H877)</f>
        <v>传说</v>
      </c>
      <c r="I877" s="53" t="str">
        <f>IF(收藏进度!I877="","",收藏进度!I877)</f>
        <v>随从</v>
      </c>
      <c r="J877" s="53" t="str">
        <f>IF(收藏进度!J877="","",收藏进度!J877)</f>
        <v/>
      </c>
      <c r="K877" s="53">
        <f>IF(收藏进度!K877="","",收藏进度!K877)</f>
        <v>10</v>
      </c>
      <c r="L877" s="53">
        <f>IF(收藏进度!L877="","",收藏进度!L877)</f>
        <v>10</v>
      </c>
      <c r="M877" s="53">
        <f>IF(收藏进度!M877="","",收藏进度!M877)</f>
        <v>10</v>
      </c>
      <c r="N877" s="54" t="str">
        <f>IF(收藏进度!N877="","",收藏进度!N877)</f>
        <v>在你的回合结束时，将一个随从从你的牌库置入战场。</v>
      </c>
    </row>
    <row r="878" spans="1:14" x14ac:dyDescent="0.15">
      <c r="A878" s="52" t="str">
        <f>IF(收藏进度!A878="","",收藏进度!A878)</f>
        <v>尤格-萨隆</v>
      </c>
      <c r="B878" s="52">
        <f>IF(收藏进度!B878="","",收藏进度!B878)</f>
        <v>0</v>
      </c>
      <c r="C878" s="52" t="str">
        <f t="shared" si="13"/>
        <v/>
      </c>
      <c r="D878" s="52" t="str">
        <f>IF(AND(COUNTIF(德鲁伊卡组!A:C,"# 2x ("&amp;K878&amp;") "&amp;A878)+COUNTIF(猎人卡组!A:C,"# 2x ("&amp;K878&amp;") "&amp;A878)+COUNTIF(法师卡组!A:C,"# 2x ("&amp;K878&amp;") "&amp;A878)+COUNTIF(圣骑士卡组!A:C,"# 2x ("&amp;K878&amp;") "&amp;A878)+COUNTIF(牧师卡组!A:C,"# 2x ("&amp;K878&amp;") "&amp;A878)+COUNTIF(潜行者卡组!A:C,"# 2x ("&amp;K878&amp;") "&amp;A878)+COUNTIF(萨满祭司卡组!A:C,"# 2x ("&amp;K878&amp;") "&amp;A878)+COUNTIF(术士卡组!A:C,"# 2x ("&amp;K878&amp;") "&amp;A878)+COUNTIF(战士卡组!A:C,"# 2x ("&amp;K878&amp;") "&amp;A878)=0,COUNTIF(单卡排行!A:J,A878)=0),IF(AND(COUNTIF(德鲁伊卡组!A:C,"# 1x ("&amp;K878&amp;") "&amp;A878)+COUNTIF(猎人卡组!A:C,"# 1x ("&amp;K878&amp;") "&amp;A878)+COUNTIF(法师卡组!A:C,"# 1x ("&amp;K878&amp;") "&amp;A878)+COUNTIF(圣骑士卡组!A:C,"# 1x ("&amp;K878&amp;") "&amp;A878)+COUNTIF(牧师卡组!A:C,"# 1x ("&amp;K878&amp;") "&amp;A878)+COUNTIF(潜行者卡组!A:C,"# 1x ("&amp;K878&amp;") "&amp;A878)+COUNTIF(萨满祭司卡组!A:C,"# 1x ("&amp;K878&amp;") "&amp;A878)+COUNTIF(术士卡组!A:C,"# 1x ("&amp;K878&amp;") "&amp;A878)+COUNTIF(战士卡组!A:C,"# 1x ("&amp;K878&amp;") "&amp;A878)=0,COUNTIF(单卡排行!A:J,A878&amp;"★")=0),"",1),2)</f>
        <v/>
      </c>
      <c r="E878" s="53" t="str">
        <f>IF(收藏进度!E878="","",收藏进度!E878)</f>
        <v>上古之神</v>
      </c>
      <c r="F878" s="53" t="str">
        <f>IF(收藏进度!F878="","",收藏进度!F878)</f>
        <v/>
      </c>
      <c r="G878" s="53" t="str">
        <f>IF(收藏进度!G878="","",收藏进度!G878)</f>
        <v>中立</v>
      </c>
      <c r="H878" s="53" t="str">
        <f>IF(收藏进度!H878="","",收藏进度!H878)</f>
        <v>传说</v>
      </c>
      <c r="I878" s="53" t="str">
        <f>IF(收藏进度!I878="","",收藏进度!I878)</f>
        <v>随从</v>
      </c>
      <c r="J878" s="53" t="str">
        <f>IF(收藏进度!J878="","",收藏进度!J878)</f>
        <v/>
      </c>
      <c r="K878" s="53">
        <f>IF(收藏进度!K878="","",收藏进度!K878)</f>
        <v>10</v>
      </c>
      <c r="L878" s="53">
        <f>IF(收藏进度!L878="","",收藏进度!L878)</f>
        <v>7</v>
      </c>
      <c r="M878" s="53">
        <f>IF(收藏进度!M878="","",收藏进度!M878)</f>
        <v>5</v>
      </c>
      <c r="N878" s="54" t="str">
        <f>IF(收藏进度!N878="","",收藏进度!N878)</f>
        <v>战吼：
在本局对战中，你每施放过一个法术，便随机施放一个法术（目标随机而定）。</v>
      </c>
    </row>
    <row r="879" spans="1:14" x14ac:dyDescent="0.15">
      <c r="A879" s="52" t="str">
        <f>IF(收藏进度!A879="","",收藏进度!A879)</f>
        <v>魔法乌鸦</v>
      </c>
      <c r="B879" s="52">
        <f>IF(收藏进度!B879="","",收藏进度!B879)</f>
        <v>2</v>
      </c>
      <c r="C879" s="52" t="str">
        <f t="shared" si="13"/>
        <v/>
      </c>
      <c r="D879" s="52" t="str">
        <f>IF(AND(COUNTIF(德鲁伊卡组!A:C,"# 2x ("&amp;K879&amp;") "&amp;A879)+COUNTIF(猎人卡组!A:C,"# 2x ("&amp;K879&amp;") "&amp;A879)+COUNTIF(法师卡组!A:C,"# 2x ("&amp;K879&amp;") "&amp;A879)+COUNTIF(圣骑士卡组!A:C,"# 2x ("&amp;K879&amp;") "&amp;A879)+COUNTIF(牧师卡组!A:C,"# 2x ("&amp;K879&amp;") "&amp;A879)+COUNTIF(潜行者卡组!A:C,"# 2x ("&amp;K879&amp;") "&amp;A879)+COUNTIF(萨满祭司卡组!A:C,"# 2x ("&amp;K879&amp;") "&amp;A879)+COUNTIF(术士卡组!A:C,"# 2x ("&amp;K879&amp;") "&amp;A879)+COUNTIF(战士卡组!A:C,"# 2x ("&amp;K879&amp;") "&amp;A879)=0,COUNTIF(单卡排行!A:J,A879)=0),IF(AND(COUNTIF(德鲁伊卡组!A:C,"# 1x ("&amp;K879&amp;") "&amp;A879)+COUNTIF(猎人卡组!A:C,"# 1x ("&amp;K879&amp;") "&amp;A879)+COUNTIF(法师卡组!A:C,"# 1x ("&amp;K879&amp;") "&amp;A879)+COUNTIF(圣骑士卡组!A:C,"# 1x ("&amp;K879&amp;") "&amp;A879)+COUNTIF(牧师卡组!A:C,"# 1x ("&amp;K879&amp;") "&amp;A879)+COUNTIF(潜行者卡组!A:C,"# 1x ("&amp;K879&amp;") "&amp;A879)+COUNTIF(萨满祭司卡组!A:C,"# 1x ("&amp;K879&amp;") "&amp;A879)+COUNTIF(术士卡组!A:C,"# 1x ("&amp;K879&amp;") "&amp;A879)+COUNTIF(战士卡组!A:C,"# 1x ("&amp;K879&amp;") "&amp;A879)=0,COUNTIF(单卡排行!A:J,A879&amp;"★")=0),"",1),2)</f>
        <v/>
      </c>
      <c r="E879" s="53" t="str">
        <f>IF(收藏进度!E879="","",收藏进度!E879)</f>
        <v>卡拉赞</v>
      </c>
      <c r="F879" s="53" t="str">
        <f>IF(收藏进度!F879="","",收藏进度!F879)</f>
        <v/>
      </c>
      <c r="G879" s="53" t="str">
        <f>IF(收藏进度!G879="","",收藏进度!G879)</f>
        <v>德鲁伊</v>
      </c>
      <c r="H879" s="53" t="str">
        <f>IF(收藏进度!H879="","",收藏进度!H879)</f>
        <v>普通</v>
      </c>
      <c r="I879" s="53" t="str">
        <f>IF(收藏进度!I879="","",收藏进度!I879)</f>
        <v>随从</v>
      </c>
      <c r="J879" s="53" t="str">
        <f>IF(收藏进度!J879="","",收藏进度!J879)</f>
        <v>野兽</v>
      </c>
      <c r="K879" s="53">
        <f>IF(收藏进度!K879="","",收藏进度!K879)</f>
        <v>1</v>
      </c>
      <c r="L879" s="53">
        <f>IF(收藏进度!L879="","",收藏进度!L879)</f>
        <v>2</v>
      </c>
      <c r="M879" s="53">
        <f>IF(收藏进度!M879="","",收藏进度!M879)</f>
        <v>2</v>
      </c>
      <c r="N879" s="54" t="str">
        <f>IF(收藏进度!N879="","",收藏进度!N879)</f>
        <v/>
      </c>
    </row>
    <row r="880" spans="1:14" x14ac:dyDescent="0.15">
      <c r="A880" s="52" t="str">
        <f>IF(收藏进度!A880="","",收藏进度!A880)</f>
        <v>展览馆守卫</v>
      </c>
      <c r="B880" s="52">
        <f>IF(收藏进度!B880="","",收藏进度!B880)</f>
        <v>2</v>
      </c>
      <c r="C880" s="52" t="str">
        <f t="shared" si="13"/>
        <v/>
      </c>
      <c r="D880" s="52" t="str">
        <f>IF(AND(COUNTIF(德鲁伊卡组!A:C,"# 2x ("&amp;K880&amp;") "&amp;A880)+COUNTIF(猎人卡组!A:C,"# 2x ("&amp;K880&amp;") "&amp;A880)+COUNTIF(法师卡组!A:C,"# 2x ("&amp;K880&amp;") "&amp;A880)+COUNTIF(圣骑士卡组!A:C,"# 2x ("&amp;K880&amp;") "&amp;A880)+COUNTIF(牧师卡组!A:C,"# 2x ("&amp;K880&amp;") "&amp;A880)+COUNTIF(潜行者卡组!A:C,"# 2x ("&amp;K880&amp;") "&amp;A880)+COUNTIF(萨满祭司卡组!A:C,"# 2x ("&amp;K880&amp;") "&amp;A880)+COUNTIF(术士卡组!A:C,"# 2x ("&amp;K880&amp;") "&amp;A880)+COUNTIF(战士卡组!A:C,"# 2x ("&amp;K880&amp;") "&amp;A880)=0,COUNTIF(单卡排行!A:J,A880)=0),IF(AND(COUNTIF(德鲁伊卡组!A:C,"# 1x ("&amp;K880&amp;") "&amp;A880)+COUNTIF(猎人卡组!A:C,"# 1x ("&amp;K880&amp;") "&amp;A880)+COUNTIF(法师卡组!A:C,"# 1x ("&amp;K880&amp;") "&amp;A880)+COUNTIF(圣骑士卡组!A:C,"# 1x ("&amp;K880&amp;") "&amp;A880)+COUNTIF(牧师卡组!A:C,"# 1x ("&amp;K880&amp;") "&amp;A880)+COUNTIF(潜行者卡组!A:C,"# 1x ("&amp;K880&amp;") "&amp;A880)+COUNTIF(萨满祭司卡组!A:C,"# 1x ("&amp;K880&amp;") "&amp;A880)+COUNTIF(术士卡组!A:C,"# 1x ("&amp;K880&amp;") "&amp;A880)+COUNTIF(战士卡组!A:C,"# 1x ("&amp;K880&amp;") "&amp;A880)=0,COUNTIF(单卡排行!A:J,A880&amp;"★")=0),"",1),2)</f>
        <v/>
      </c>
      <c r="E880" s="53" t="str">
        <f>IF(收藏进度!E880="","",收藏进度!E880)</f>
        <v>卡拉赞</v>
      </c>
      <c r="F880" s="53" t="str">
        <f>IF(收藏进度!F880="","",收藏进度!F880)</f>
        <v/>
      </c>
      <c r="G880" s="53" t="str">
        <f>IF(收藏进度!G880="","",收藏进度!G880)</f>
        <v>德鲁伊</v>
      </c>
      <c r="H880" s="53" t="str">
        <f>IF(收藏进度!H880="","",收藏进度!H880)</f>
        <v>普通</v>
      </c>
      <c r="I880" s="53" t="str">
        <f>IF(收藏进度!I880="","",收藏进度!I880)</f>
        <v>随从</v>
      </c>
      <c r="J880" s="53" t="str">
        <f>IF(收藏进度!J880="","",收藏进度!J880)</f>
        <v/>
      </c>
      <c r="K880" s="53">
        <f>IF(收藏进度!K880="","",收藏进度!K880)</f>
        <v>6</v>
      </c>
      <c r="L880" s="53">
        <f>IF(收藏进度!L880="","",收藏进度!L880)</f>
        <v>5</v>
      </c>
      <c r="M880" s="53">
        <f>IF(收藏进度!M880="","",收藏进度!M880)</f>
        <v>5</v>
      </c>
      <c r="N880" s="54" t="str">
        <f>IF(收藏进度!N880="","",收藏进度!N880)</f>
        <v>战吼：选择一个友方野兽，召唤一个它的复制。</v>
      </c>
    </row>
    <row r="881" spans="1:14" x14ac:dyDescent="0.15">
      <c r="A881" s="52" t="str">
        <f>IF(收藏进度!A881="","",收藏进度!A881)</f>
        <v>月光林地传送门</v>
      </c>
      <c r="B881" s="52">
        <f>IF(收藏进度!B881="","",收藏进度!B881)</f>
        <v>2</v>
      </c>
      <c r="C881" s="52" t="str">
        <f t="shared" si="13"/>
        <v/>
      </c>
      <c r="D881" s="52" t="str">
        <f>IF(AND(COUNTIF(德鲁伊卡组!A:C,"# 2x ("&amp;K881&amp;") "&amp;A881)+COUNTIF(猎人卡组!A:C,"# 2x ("&amp;K881&amp;") "&amp;A881)+COUNTIF(法师卡组!A:C,"# 2x ("&amp;K881&amp;") "&amp;A881)+COUNTIF(圣骑士卡组!A:C,"# 2x ("&amp;K881&amp;") "&amp;A881)+COUNTIF(牧师卡组!A:C,"# 2x ("&amp;K881&amp;") "&amp;A881)+COUNTIF(潜行者卡组!A:C,"# 2x ("&amp;K881&amp;") "&amp;A881)+COUNTIF(萨满祭司卡组!A:C,"# 2x ("&amp;K881&amp;") "&amp;A881)+COUNTIF(术士卡组!A:C,"# 2x ("&amp;K881&amp;") "&amp;A881)+COUNTIF(战士卡组!A:C,"# 2x ("&amp;K881&amp;") "&amp;A881)=0,COUNTIF(单卡排行!A:J,A881)=0),IF(AND(COUNTIF(德鲁伊卡组!A:C,"# 1x ("&amp;K881&amp;") "&amp;A881)+COUNTIF(猎人卡组!A:C,"# 1x ("&amp;K881&amp;") "&amp;A881)+COUNTIF(法师卡组!A:C,"# 1x ("&amp;K881&amp;") "&amp;A881)+COUNTIF(圣骑士卡组!A:C,"# 1x ("&amp;K881&amp;") "&amp;A881)+COUNTIF(牧师卡组!A:C,"# 1x ("&amp;K881&amp;") "&amp;A881)+COUNTIF(潜行者卡组!A:C,"# 1x ("&amp;K881&amp;") "&amp;A881)+COUNTIF(萨满祭司卡组!A:C,"# 1x ("&amp;K881&amp;") "&amp;A881)+COUNTIF(术士卡组!A:C,"# 1x ("&amp;K881&amp;") "&amp;A881)+COUNTIF(战士卡组!A:C,"# 1x ("&amp;K881&amp;") "&amp;A881)=0,COUNTIF(单卡排行!A:J,A881&amp;"★")=0),"",1),2)</f>
        <v/>
      </c>
      <c r="E881" s="53" t="str">
        <f>IF(收藏进度!E881="","",收藏进度!E881)</f>
        <v>卡拉赞</v>
      </c>
      <c r="F881" s="53" t="str">
        <f>IF(收藏进度!F881="","",收藏进度!F881)</f>
        <v/>
      </c>
      <c r="G881" s="53" t="str">
        <f>IF(收藏进度!G881="","",收藏进度!G881)</f>
        <v>德鲁伊</v>
      </c>
      <c r="H881" s="53" t="str">
        <f>IF(收藏进度!H881="","",收藏进度!H881)</f>
        <v>稀有</v>
      </c>
      <c r="I881" s="53" t="str">
        <f>IF(收藏进度!I881="","",收藏进度!I881)</f>
        <v>法术</v>
      </c>
      <c r="J881" s="53" t="str">
        <f>IF(收藏进度!J881="","",收藏进度!J881)</f>
        <v/>
      </c>
      <c r="K881" s="53">
        <f>IF(收藏进度!K881="","",收藏进度!K881)</f>
        <v>6</v>
      </c>
      <c r="L881" s="53">
        <f>IF(收藏进度!L881="","",收藏进度!L881)</f>
        <v>0</v>
      </c>
      <c r="M881" s="53">
        <f>IF(收藏进度!M881="","",收藏进度!M881)</f>
        <v>0</v>
      </c>
      <c r="N881" s="54" t="str">
        <f>IF(收藏进度!N881="","",收藏进度!N881)</f>
        <v>恢复#6点生命值。随机召唤一个法力值消耗为（6）点的随从。</v>
      </c>
    </row>
    <row r="882" spans="1:14" x14ac:dyDescent="0.15">
      <c r="A882" s="52" t="str">
        <f>IF(收藏进度!A882="","",收藏进度!A882)</f>
        <v>慈祥的外婆</v>
      </c>
      <c r="B882" s="52">
        <f>IF(收藏进度!B882="","",收藏进度!B882)</f>
        <v>2</v>
      </c>
      <c r="C882" s="52" t="str">
        <f t="shared" si="13"/>
        <v/>
      </c>
      <c r="D882" s="52" t="str">
        <f>IF(AND(COUNTIF(德鲁伊卡组!A:C,"# 2x ("&amp;K882&amp;") "&amp;A882)+COUNTIF(猎人卡组!A:C,"# 2x ("&amp;K882&amp;") "&amp;A882)+COUNTIF(法师卡组!A:C,"# 2x ("&amp;K882&amp;") "&amp;A882)+COUNTIF(圣骑士卡组!A:C,"# 2x ("&amp;K882&amp;") "&amp;A882)+COUNTIF(牧师卡组!A:C,"# 2x ("&amp;K882&amp;") "&amp;A882)+COUNTIF(潜行者卡组!A:C,"# 2x ("&amp;K882&amp;") "&amp;A882)+COUNTIF(萨满祭司卡组!A:C,"# 2x ("&amp;K882&amp;") "&amp;A882)+COUNTIF(术士卡组!A:C,"# 2x ("&amp;K882&amp;") "&amp;A882)+COUNTIF(战士卡组!A:C,"# 2x ("&amp;K882&amp;") "&amp;A882)=0,COUNTIF(单卡排行!A:J,A882)=0),IF(AND(COUNTIF(德鲁伊卡组!A:C,"# 1x ("&amp;K882&amp;") "&amp;A882)+COUNTIF(猎人卡组!A:C,"# 1x ("&amp;K882&amp;") "&amp;A882)+COUNTIF(法师卡组!A:C,"# 1x ("&amp;K882&amp;") "&amp;A882)+COUNTIF(圣骑士卡组!A:C,"# 1x ("&amp;K882&amp;") "&amp;A882)+COUNTIF(牧师卡组!A:C,"# 1x ("&amp;K882&amp;") "&amp;A882)+COUNTIF(潜行者卡组!A:C,"# 1x ("&amp;K882&amp;") "&amp;A882)+COUNTIF(萨满祭司卡组!A:C,"# 1x ("&amp;K882&amp;") "&amp;A882)+COUNTIF(术士卡组!A:C,"# 1x ("&amp;K882&amp;") "&amp;A882)+COUNTIF(战士卡组!A:C,"# 1x ("&amp;K882&amp;") "&amp;A882)=0,COUNTIF(单卡排行!A:J,A882&amp;"★")=0),"",1),2)</f>
        <v/>
      </c>
      <c r="E882" s="53" t="str">
        <f>IF(收藏进度!E882="","",收藏进度!E882)</f>
        <v>卡拉赞</v>
      </c>
      <c r="F882" s="53" t="str">
        <f>IF(收藏进度!F882="","",收藏进度!F882)</f>
        <v/>
      </c>
      <c r="G882" s="53" t="str">
        <f>IF(收藏进度!G882="","",收藏进度!G882)</f>
        <v>猎人</v>
      </c>
      <c r="H882" s="53" t="str">
        <f>IF(收藏进度!H882="","",收藏进度!H882)</f>
        <v>普通</v>
      </c>
      <c r="I882" s="53" t="str">
        <f>IF(收藏进度!I882="","",收藏进度!I882)</f>
        <v>随从</v>
      </c>
      <c r="J882" s="53" t="str">
        <f>IF(收藏进度!J882="","",收藏进度!J882)</f>
        <v>野兽</v>
      </c>
      <c r="K882" s="53">
        <f>IF(收藏进度!K882="","",收藏进度!K882)</f>
        <v>2</v>
      </c>
      <c r="L882" s="53">
        <f>IF(收藏进度!L882="","",收藏进度!L882)</f>
        <v>1</v>
      </c>
      <c r="M882" s="53">
        <f>IF(收藏进度!M882="","",收藏进度!M882)</f>
        <v>1</v>
      </c>
      <c r="N882" s="54" t="str">
        <f>IF(收藏进度!N882="","",收藏进度!N882)</f>
        <v>亡语：召唤一只3/2的大灰狼。</v>
      </c>
    </row>
    <row r="883" spans="1:14" x14ac:dyDescent="0.15">
      <c r="A883" s="52" t="str">
        <f>IF(收藏进度!A883="","",收藏进度!A883)</f>
        <v>豹子戏法</v>
      </c>
      <c r="B883" s="52">
        <f>IF(收藏进度!B883="","",收藏进度!B883)</f>
        <v>2</v>
      </c>
      <c r="C883" s="52" t="str">
        <f t="shared" si="13"/>
        <v/>
      </c>
      <c r="D883" s="52">
        <f>IF(AND(COUNTIF(德鲁伊卡组!A:C,"# 2x ("&amp;K883&amp;") "&amp;A883)+COUNTIF(猎人卡组!A:C,"# 2x ("&amp;K883&amp;") "&amp;A883)+COUNTIF(法师卡组!A:C,"# 2x ("&amp;K883&amp;") "&amp;A883)+COUNTIF(圣骑士卡组!A:C,"# 2x ("&amp;K883&amp;") "&amp;A883)+COUNTIF(牧师卡组!A:C,"# 2x ("&amp;K883&amp;") "&amp;A883)+COUNTIF(潜行者卡组!A:C,"# 2x ("&amp;K883&amp;") "&amp;A883)+COUNTIF(萨满祭司卡组!A:C,"# 2x ("&amp;K883&amp;") "&amp;A883)+COUNTIF(术士卡组!A:C,"# 2x ("&amp;K883&amp;") "&amp;A883)+COUNTIF(战士卡组!A:C,"# 2x ("&amp;K883&amp;") "&amp;A883)=0,COUNTIF(单卡排行!A:J,A883)=0),IF(AND(COUNTIF(德鲁伊卡组!A:C,"# 1x ("&amp;K883&amp;") "&amp;A883)+COUNTIF(猎人卡组!A:C,"# 1x ("&amp;K883&amp;") "&amp;A883)+COUNTIF(法师卡组!A:C,"# 1x ("&amp;K883&amp;") "&amp;A883)+COUNTIF(圣骑士卡组!A:C,"# 1x ("&amp;K883&amp;") "&amp;A883)+COUNTIF(牧师卡组!A:C,"# 1x ("&amp;K883&amp;") "&amp;A883)+COUNTIF(潜行者卡组!A:C,"# 1x ("&amp;K883&amp;") "&amp;A883)+COUNTIF(萨满祭司卡组!A:C,"# 1x ("&amp;K883&amp;") "&amp;A883)+COUNTIF(术士卡组!A:C,"# 1x ("&amp;K883&amp;") "&amp;A883)+COUNTIF(战士卡组!A:C,"# 1x ("&amp;K883&amp;") "&amp;A883)=0,COUNTIF(单卡排行!A:J,A883&amp;"★")=0),"",1),2)</f>
        <v>2</v>
      </c>
      <c r="E883" s="53" t="str">
        <f>IF(收藏进度!E883="","",收藏进度!E883)</f>
        <v>卡拉赞</v>
      </c>
      <c r="F883" s="53" t="str">
        <f>IF(收藏进度!F883="","",收藏进度!F883)</f>
        <v/>
      </c>
      <c r="G883" s="53" t="str">
        <f>IF(收藏进度!G883="","",收藏进度!G883)</f>
        <v>猎人</v>
      </c>
      <c r="H883" s="53" t="str">
        <f>IF(收藏进度!H883="","",收藏进度!H883)</f>
        <v>稀有</v>
      </c>
      <c r="I883" s="53" t="str">
        <f>IF(收藏进度!I883="","",收藏进度!I883)</f>
        <v>法术</v>
      </c>
      <c r="J883" s="53" t="str">
        <f>IF(收藏进度!J883="","",收藏进度!J883)</f>
        <v/>
      </c>
      <c r="K883" s="53">
        <f>IF(收藏进度!K883="","",收藏进度!K883)</f>
        <v>2</v>
      </c>
      <c r="L883" s="53">
        <f>IF(收藏进度!L883="","",收藏进度!L883)</f>
        <v>0</v>
      </c>
      <c r="M883" s="53">
        <f>IF(收藏进度!M883="","",收藏进度!M883)</f>
        <v>0</v>
      </c>
      <c r="N883" s="54" t="str">
        <f>IF(收藏进度!N883="","",收藏进度!N883)</f>
        <v>奥秘：在你的对手施放一个法术后，召唤一个4/2并具有潜行的猎豹。</v>
      </c>
    </row>
    <row r="884" spans="1:14" x14ac:dyDescent="0.15">
      <c r="A884" s="52" t="str">
        <f>IF(收藏进度!A884="","",收藏进度!A884)</f>
        <v>神秘女猎手</v>
      </c>
      <c r="B884" s="52">
        <f>IF(收藏进度!B884="","",收藏进度!B884)</f>
        <v>2</v>
      </c>
      <c r="C884" s="52" t="str">
        <f t="shared" si="13"/>
        <v/>
      </c>
      <c r="D884" s="52">
        <f>IF(AND(COUNTIF(德鲁伊卡组!A:C,"# 2x ("&amp;K884&amp;") "&amp;A884)+COUNTIF(猎人卡组!A:C,"# 2x ("&amp;K884&amp;") "&amp;A884)+COUNTIF(法师卡组!A:C,"# 2x ("&amp;K884&amp;") "&amp;A884)+COUNTIF(圣骑士卡组!A:C,"# 2x ("&amp;K884&amp;") "&amp;A884)+COUNTIF(牧师卡组!A:C,"# 2x ("&amp;K884&amp;") "&amp;A884)+COUNTIF(潜行者卡组!A:C,"# 2x ("&amp;K884&amp;") "&amp;A884)+COUNTIF(萨满祭司卡组!A:C,"# 2x ("&amp;K884&amp;") "&amp;A884)+COUNTIF(术士卡组!A:C,"# 2x ("&amp;K884&amp;") "&amp;A884)+COUNTIF(战士卡组!A:C,"# 2x ("&amp;K884&amp;") "&amp;A884)=0,COUNTIF(单卡排行!A:J,A884)=0),IF(AND(COUNTIF(德鲁伊卡组!A:C,"# 1x ("&amp;K884&amp;") "&amp;A884)+COUNTIF(猎人卡组!A:C,"# 1x ("&amp;K884&amp;") "&amp;A884)+COUNTIF(法师卡组!A:C,"# 1x ("&amp;K884&amp;") "&amp;A884)+COUNTIF(圣骑士卡组!A:C,"# 1x ("&amp;K884&amp;") "&amp;A884)+COUNTIF(牧师卡组!A:C,"# 1x ("&amp;K884&amp;") "&amp;A884)+COUNTIF(潜行者卡组!A:C,"# 1x ("&amp;K884&amp;") "&amp;A884)+COUNTIF(萨满祭司卡组!A:C,"# 1x ("&amp;K884&amp;") "&amp;A884)+COUNTIF(术士卡组!A:C,"# 1x ("&amp;K884&amp;") "&amp;A884)+COUNTIF(战士卡组!A:C,"# 1x ("&amp;K884&amp;") "&amp;A884)=0,COUNTIF(单卡排行!A:J,A884&amp;"★")=0),"",1),2)</f>
        <v>2</v>
      </c>
      <c r="E884" s="53" t="str">
        <f>IF(收藏进度!E884="","",收藏进度!E884)</f>
        <v>卡拉赞</v>
      </c>
      <c r="F884" s="53" t="str">
        <f>IF(收藏进度!F884="","",收藏进度!F884)</f>
        <v/>
      </c>
      <c r="G884" s="53" t="str">
        <f>IF(收藏进度!G884="","",收藏进度!G884)</f>
        <v>猎人</v>
      </c>
      <c r="H884" s="53" t="str">
        <f>IF(收藏进度!H884="","",收藏进度!H884)</f>
        <v>普通</v>
      </c>
      <c r="I884" s="53" t="str">
        <f>IF(收藏进度!I884="","",收藏进度!I884)</f>
        <v>随从</v>
      </c>
      <c r="J884" s="53" t="str">
        <f>IF(收藏进度!J884="","",收藏进度!J884)</f>
        <v/>
      </c>
      <c r="K884" s="53">
        <f>IF(收藏进度!K884="","",收藏进度!K884)</f>
        <v>3</v>
      </c>
      <c r="L884" s="53">
        <f>IF(收藏进度!L884="","",收藏进度!L884)</f>
        <v>3</v>
      </c>
      <c r="M884" s="53">
        <f>IF(收藏进度!M884="","",收藏进度!M884)</f>
        <v>4</v>
      </c>
      <c r="N884" s="54" t="str">
        <f>IF(收藏进度!N884="","",收藏进度!N884)</f>
        <v>你的奥秘法力值消耗为（0）点。</v>
      </c>
    </row>
    <row r="885" spans="1:14" x14ac:dyDescent="0.15">
      <c r="A885" s="52" t="str">
        <f>IF(收藏进度!A885="","",收藏进度!A885)</f>
        <v>呓语魔典</v>
      </c>
      <c r="B885" s="52">
        <f>IF(收藏进度!B885="","",收藏进度!B885)</f>
        <v>2</v>
      </c>
      <c r="C885" s="52" t="str">
        <f t="shared" si="13"/>
        <v/>
      </c>
      <c r="D885" s="52" t="str">
        <f>IF(AND(COUNTIF(德鲁伊卡组!A:C,"# 2x ("&amp;K885&amp;") "&amp;A885)+COUNTIF(猎人卡组!A:C,"# 2x ("&amp;K885&amp;") "&amp;A885)+COUNTIF(法师卡组!A:C,"# 2x ("&amp;K885&amp;") "&amp;A885)+COUNTIF(圣骑士卡组!A:C,"# 2x ("&amp;K885&amp;") "&amp;A885)+COUNTIF(牧师卡组!A:C,"# 2x ("&amp;K885&amp;") "&amp;A885)+COUNTIF(潜行者卡组!A:C,"# 2x ("&amp;K885&amp;") "&amp;A885)+COUNTIF(萨满祭司卡组!A:C,"# 2x ("&amp;K885&amp;") "&amp;A885)+COUNTIF(术士卡组!A:C,"# 2x ("&amp;K885&amp;") "&amp;A885)+COUNTIF(战士卡组!A:C,"# 2x ("&amp;K885&amp;") "&amp;A885)=0,COUNTIF(单卡排行!A:J,A885)=0),IF(AND(COUNTIF(德鲁伊卡组!A:C,"# 1x ("&amp;K885&amp;") "&amp;A885)+COUNTIF(猎人卡组!A:C,"# 1x ("&amp;K885&amp;") "&amp;A885)+COUNTIF(法师卡组!A:C,"# 1x ("&amp;K885&amp;") "&amp;A885)+COUNTIF(圣骑士卡组!A:C,"# 1x ("&amp;K885&amp;") "&amp;A885)+COUNTIF(牧师卡组!A:C,"# 1x ("&amp;K885&amp;") "&amp;A885)+COUNTIF(潜行者卡组!A:C,"# 1x ("&amp;K885&amp;") "&amp;A885)+COUNTIF(萨满祭司卡组!A:C,"# 1x ("&amp;K885&amp;") "&amp;A885)+COUNTIF(术士卡组!A:C,"# 1x ("&amp;K885&amp;") "&amp;A885)+COUNTIF(战士卡组!A:C,"# 1x ("&amp;K885&amp;") "&amp;A885)=0,COUNTIF(单卡排行!A:J,A885&amp;"★")=0),"",1),2)</f>
        <v/>
      </c>
      <c r="E885" s="53" t="str">
        <f>IF(收藏进度!E885="","",收藏进度!E885)</f>
        <v>卡拉赞</v>
      </c>
      <c r="F885" s="53" t="str">
        <f>IF(收藏进度!F885="","",收藏进度!F885)</f>
        <v/>
      </c>
      <c r="G885" s="53" t="str">
        <f>IF(收藏进度!G885="","",收藏进度!G885)</f>
        <v>法师</v>
      </c>
      <c r="H885" s="53" t="str">
        <f>IF(收藏进度!H885="","",收藏进度!H885)</f>
        <v>稀有</v>
      </c>
      <c r="I885" s="53" t="str">
        <f>IF(收藏进度!I885="","",收藏进度!I885)</f>
        <v>随从</v>
      </c>
      <c r="J885" s="53" t="str">
        <f>IF(收藏进度!J885="","",收藏进度!J885)</f>
        <v/>
      </c>
      <c r="K885" s="53">
        <f>IF(收藏进度!K885="","",收藏进度!K885)</f>
        <v>1</v>
      </c>
      <c r="L885" s="53">
        <f>IF(收藏进度!L885="","",收藏进度!L885)</f>
        <v>1</v>
      </c>
      <c r="M885" s="53">
        <f>IF(收藏进度!M885="","",收藏进度!M885)</f>
        <v>1</v>
      </c>
      <c r="N885" s="54" t="str">
        <f>IF(收藏进度!N885="","",收藏进度!N885)</f>
        <v>战吼：随机将一张法师的法术牌置入你的手牌。</v>
      </c>
    </row>
    <row r="886" spans="1:14" x14ac:dyDescent="0.15">
      <c r="A886" s="52" t="str">
        <f>IF(收藏进度!A886="","",收藏进度!A886)</f>
        <v>麦迪文的男仆</v>
      </c>
      <c r="B886" s="52">
        <f>IF(收藏进度!B886="","",收藏进度!B886)</f>
        <v>2</v>
      </c>
      <c r="C886" s="52" t="str">
        <f t="shared" si="13"/>
        <v/>
      </c>
      <c r="D886" s="52">
        <f>IF(AND(COUNTIF(德鲁伊卡组!A:C,"# 2x ("&amp;K886&amp;") "&amp;A886)+COUNTIF(猎人卡组!A:C,"# 2x ("&amp;K886&amp;") "&amp;A886)+COUNTIF(法师卡组!A:C,"# 2x ("&amp;K886&amp;") "&amp;A886)+COUNTIF(圣骑士卡组!A:C,"# 2x ("&amp;K886&amp;") "&amp;A886)+COUNTIF(牧师卡组!A:C,"# 2x ("&amp;K886&amp;") "&amp;A886)+COUNTIF(潜行者卡组!A:C,"# 2x ("&amp;K886&amp;") "&amp;A886)+COUNTIF(萨满祭司卡组!A:C,"# 2x ("&amp;K886&amp;") "&amp;A886)+COUNTIF(术士卡组!A:C,"# 2x ("&amp;K886&amp;") "&amp;A886)+COUNTIF(战士卡组!A:C,"# 2x ("&amp;K886&amp;") "&amp;A886)=0,COUNTIF(单卡排行!A:J,A886)=0),IF(AND(COUNTIF(德鲁伊卡组!A:C,"# 1x ("&amp;K886&amp;") "&amp;A886)+COUNTIF(猎人卡组!A:C,"# 1x ("&amp;K886&amp;") "&amp;A886)+COUNTIF(法师卡组!A:C,"# 1x ("&amp;K886&amp;") "&amp;A886)+COUNTIF(圣骑士卡组!A:C,"# 1x ("&amp;K886&amp;") "&amp;A886)+COUNTIF(牧师卡组!A:C,"# 1x ("&amp;K886&amp;") "&amp;A886)+COUNTIF(潜行者卡组!A:C,"# 1x ("&amp;K886&amp;") "&amp;A886)+COUNTIF(萨满祭司卡组!A:C,"# 1x ("&amp;K886&amp;") "&amp;A886)+COUNTIF(术士卡组!A:C,"# 1x ("&amp;K886&amp;") "&amp;A886)+COUNTIF(战士卡组!A:C,"# 1x ("&amp;K886&amp;") "&amp;A886)=0,COUNTIF(单卡排行!A:J,A886&amp;"★")=0),"",1),2)</f>
        <v>2</v>
      </c>
      <c r="E886" s="53" t="str">
        <f>IF(收藏进度!E886="","",收藏进度!E886)</f>
        <v>卡拉赞</v>
      </c>
      <c r="F886" s="53" t="str">
        <f>IF(收藏进度!F886="","",收藏进度!F886)</f>
        <v/>
      </c>
      <c r="G886" s="53" t="str">
        <f>IF(收藏进度!G886="","",收藏进度!G886)</f>
        <v>法师</v>
      </c>
      <c r="H886" s="53" t="str">
        <f>IF(收藏进度!H886="","",收藏进度!H886)</f>
        <v>普通</v>
      </c>
      <c r="I886" s="53" t="str">
        <f>IF(收藏进度!I886="","",收藏进度!I886)</f>
        <v>随从</v>
      </c>
      <c r="J886" s="53" t="str">
        <f>IF(收藏进度!J886="","",收藏进度!J886)</f>
        <v/>
      </c>
      <c r="K886" s="53">
        <f>IF(收藏进度!K886="","",收藏进度!K886)</f>
        <v>2</v>
      </c>
      <c r="L886" s="53">
        <f>IF(收藏进度!L886="","",收藏进度!L886)</f>
        <v>2</v>
      </c>
      <c r="M886" s="53">
        <f>IF(收藏进度!M886="","",收藏进度!M886)</f>
        <v>3</v>
      </c>
      <c r="N886" s="54" t="str">
        <f>IF(收藏进度!N886="","",收藏进度!N886)</f>
        <v>战吼：
如果你控制一个奥秘，则造成3点伤害。</v>
      </c>
    </row>
    <row r="887" spans="1:14" x14ac:dyDescent="0.15">
      <c r="A887" s="52" t="str">
        <f>IF(收藏进度!A887="","",收藏进度!A887)</f>
        <v>火焰之地传送门</v>
      </c>
      <c r="B887" s="52">
        <f>IF(收藏进度!B887="","",收藏进度!B887)</f>
        <v>2</v>
      </c>
      <c r="C887" s="52" t="str">
        <f t="shared" si="13"/>
        <v/>
      </c>
      <c r="D887" s="52" t="str">
        <f>IF(AND(COUNTIF(德鲁伊卡组!A:C,"# 2x ("&amp;K887&amp;") "&amp;A887)+COUNTIF(猎人卡组!A:C,"# 2x ("&amp;K887&amp;") "&amp;A887)+COUNTIF(法师卡组!A:C,"# 2x ("&amp;K887&amp;") "&amp;A887)+COUNTIF(圣骑士卡组!A:C,"# 2x ("&amp;K887&amp;") "&amp;A887)+COUNTIF(牧师卡组!A:C,"# 2x ("&amp;K887&amp;") "&amp;A887)+COUNTIF(潜行者卡组!A:C,"# 2x ("&amp;K887&amp;") "&amp;A887)+COUNTIF(萨满祭司卡组!A:C,"# 2x ("&amp;K887&amp;") "&amp;A887)+COUNTIF(术士卡组!A:C,"# 2x ("&amp;K887&amp;") "&amp;A887)+COUNTIF(战士卡组!A:C,"# 2x ("&amp;K887&amp;") "&amp;A887)=0,COUNTIF(单卡排行!A:J,A887)=0),IF(AND(COUNTIF(德鲁伊卡组!A:C,"# 1x ("&amp;K887&amp;") "&amp;A887)+COUNTIF(猎人卡组!A:C,"# 1x ("&amp;K887&amp;") "&amp;A887)+COUNTIF(法师卡组!A:C,"# 1x ("&amp;K887&amp;") "&amp;A887)+COUNTIF(圣骑士卡组!A:C,"# 1x ("&amp;K887&amp;") "&amp;A887)+COUNTIF(牧师卡组!A:C,"# 1x ("&amp;K887&amp;") "&amp;A887)+COUNTIF(潜行者卡组!A:C,"# 1x ("&amp;K887&amp;") "&amp;A887)+COUNTIF(萨满祭司卡组!A:C,"# 1x ("&amp;K887&amp;") "&amp;A887)+COUNTIF(术士卡组!A:C,"# 1x ("&amp;K887&amp;") "&amp;A887)+COUNTIF(战士卡组!A:C,"# 1x ("&amp;K887&amp;") "&amp;A887)=0,COUNTIF(单卡排行!A:J,A887&amp;"★")=0),"",1),2)</f>
        <v/>
      </c>
      <c r="E887" s="53" t="str">
        <f>IF(收藏进度!E887="","",收藏进度!E887)</f>
        <v>卡拉赞</v>
      </c>
      <c r="F887" s="53" t="str">
        <f>IF(收藏进度!F887="","",收藏进度!F887)</f>
        <v/>
      </c>
      <c r="G887" s="53" t="str">
        <f>IF(收藏进度!G887="","",收藏进度!G887)</f>
        <v>法师</v>
      </c>
      <c r="H887" s="53" t="str">
        <f>IF(收藏进度!H887="","",收藏进度!H887)</f>
        <v>普通</v>
      </c>
      <c r="I887" s="53" t="str">
        <f>IF(收藏进度!I887="","",收藏进度!I887)</f>
        <v>法术</v>
      </c>
      <c r="J887" s="53" t="str">
        <f>IF(收藏进度!J887="","",收藏进度!J887)</f>
        <v/>
      </c>
      <c r="K887" s="53">
        <f>IF(收藏进度!K887="","",收藏进度!K887)</f>
        <v>7</v>
      </c>
      <c r="L887" s="53">
        <f>IF(收藏进度!L887="","",收藏进度!L887)</f>
        <v>0</v>
      </c>
      <c r="M887" s="53">
        <f>IF(收藏进度!M887="","",收藏进度!M887)</f>
        <v>0</v>
      </c>
      <c r="N887" s="54" t="str">
        <f>IF(收藏进度!N887="","",收藏进度!N887)</f>
        <v>造成5点伤害。随机召唤一个法力值消耗为（5）点的
随从。</v>
      </c>
    </row>
    <row r="888" spans="1:14" x14ac:dyDescent="0.15">
      <c r="A888" s="52" t="str">
        <f>IF(收藏进度!A888="","",收藏进度!A888)</f>
        <v>夜魇骑士</v>
      </c>
      <c r="B888" s="52">
        <f>IF(收藏进度!B888="","",收藏进度!B888)</f>
        <v>2</v>
      </c>
      <c r="C888" s="52" t="str">
        <f t="shared" si="13"/>
        <v/>
      </c>
      <c r="D888" s="52" t="str">
        <f>IF(AND(COUNTIF(德鲁伊卡组!A:C,"# 2x ("&amp;K888&amp;") "&amp;A888)+COUNTIF(猎人卡组!A:C,"# 2x ("&amp;K888&amp;") "&amp;A888)+COUNTIF(法师卡组!A:C,"# 2x ("&amp;K888&amp;") "&amp;A888)+COUNTIF(圣骑士卡组!A:C,"# 2x ("&amp;K888&amp;") "&amp;A888)+COUNTIF(牧师卡组!A:C,"# 2x ("&amp;K888&amp;") "&amp;A888)+COUNTIF(潜行者卡组!A:C,"# 2x ("&amp;K888&amp;") "&amp;A888)+COUNTIF(萨满祭司卡组!A:C,"# 2x ("&amp;K888&amp;") "&amp;A888)+COUNTIF(术士卡组!A:C,"# 2x ("&amp;K888&amp;") "&amp;A888)+COUNTIF(战士卡组!A:C,"# 2x ("&amp;K888&amp;") "&amp;A888)=0,COUNTIF(单卡排行!A:J,A888)=0),IF(AND(COUNTIF(德鲁伊卡组!A:C,"# 1x ("&amp;K888&amp;") "&amp;A888)+COUNTIF(猎人卡组!A:C,"# 1x ("&amp;K888&amp;") "&amp;A888)+COUNTIF(法师卡组!A:C,"# 1x ("&amp;K888&amp;") "&amp;A888)+COUNTIF(圣骑士卡组!A:C,"# 1x ("&amp;K888&amp;") "&amp;A888)+COUNTIF(牧师卡组!A:C,"# 1x ("&amp;K888&amp;") "&amp;A888)+COUNTIF(潜行者卡组!A:C,"# 1x ("&amp;K888&amp;") "&amp;A888)+COUNTIF(萨满祭司卡组!A:C,"# 1x ("&amp;K888&amp;") "&amp;A888)+COUNTIF(术士卡组!A:C,"# 1x ("&amp;K888&amp;") "&amp;A888)+COUNTIF(战士卡组!A:C,"# 1x ("&amp;K888&amp;") "&amp;A888)=0,COUNTIF(单卡排行!A:J,A888&amp;"★")=0),"",1),2)</f>
        <v/>
      </c>
      <c r="E888" s="53" t="str">
        <f>IF(收藏进度!E888="","",收藏进度!E888)</f>
        <v>卡拉赞</v>
      </c>
      <c r="F888" s="53" t="str">
        <f>IF(收藏进度!F888="","",收藏进度!F888)</f>
        <v/>
      </c>
      <c r="G888" s="53" t="str">
        <f>IF(收藏进度!G888="","",收藏进度!G888)</f>
        <v>圣骑士</v>
      </c>
      <c r="H888" s="53" t="str">
        <f>IF(收藏进度!H888="","",收藏进度!H888)</f>
        <v>普通</v>
      </c>
      <c r="I888" s="53" t="str">
        <f>IF(收藏进度!I888="","",收藏进度!I888)</f>
        <v>随从</v>
      </c>
      <c r="J888" s="53" t="str">
        <f>IF(收藏进度!J888="","",收藏进度!J888)</f>
        <v/>
      </c>
      <c r="K888" s="53">
        <f>IF(收藏进度!K888="","",收藏进度!K888)</f>
        <v>3</v>
      </c>
      <c r="L888" s="53">
        <f>IF(收藏进度!L888="","",收藏进度!L888)</f>
        <v>2</v>
      </c>
      <c r="M888" s="53">
        <f>IF(收藏进度!M888="","",收藏进度!M888)</f>
        <v>3</v>
      </c>
      <c r="N888" s="54" t="str">
        <f>IF(收藏进度!N888="","",收藏进度!N888)</f>
        <v>战吼：如果你的手牌中有龙牌，便召唤两个1/1的雏龙。</v>
      </c>
    </row>
    <row r="889" spans="1:14" x14ac:dyDescent="0.15">
      <c r="A889" s="52" t="str">
        <f>IF(收藏进度!A889="","",收藏进度!A889)</f>
        <v>银月城传送门</v>
      </c>
      <c r="B889" s="52">
        <f>IF(收藏进度!B889="","",收藏进度!B889)</f>
        <v>2</v>
      </c>
      <c r="C889" s="52" t="str">
        <f t="shared" si="13"/>
        <v/>
      </c>
      <c r="D889" s="52" t="str">
        <f>IF(AND(COUNTIF(德鲁伊卡组!A:C,"# 2x ("&amp;K889&amp;") "&amp;A889)+COUNTIF(猎人卡组!A:C,"# 2x ("&amp;K889&amp;") "&amp;A889)+COUNTIF(法师卡组!A:C,"# 2x ("&amp;K889&amp;") "&amp;A889)+COUNTIF(圣骑士卡组!A:C,"# 2x ("&amp;K889&amp;") "&amp;A889)+COUNTIF(牧师卡组!A:C,"# 2x ("&amp;K889&amp;") "&amp;A889)+COUNTIF(潜行者卡组!A:C,"# 2x ("&amp;K889&amp;") "&amp;A889)+COUNTIF(萨满祭司卡组!A:C,"# 2x ("&amp;K889&amp;") "&amp;A889)+COUNTIF(术士卡组!A:C,"# 2x ("&amp;K889&amp;") "&amp;A889)+COUNTIF(战士卡组!A:C,"# 2x ("&amp;K889&amp;") "&amp;A889)=0,COUNTIF(单卡排行!A:J,A889)=0),IF(AND(COUNTIF(德鲁伊卡组!A:C,"# 1x ("&amp;K889&amp;") "&amp;A889)+COUNTIF(猎人卡组!A:C,"# 1x ("&amp;K889&amp;") "&amp;A889)+COUNTIF(法师卡组!A:C,"# 1x ("&amp;K889&amp;") "&amp;A889)+COUNTIF(圣骑士卡组!A:C,"# 1x ("&amp;K889&amp;") "&amp;A889)+COUNTIF(牧师卡组!A:C,"# 1x ("&amp;K889&amp;") "&amp;A889)+COUNTIF(潜行者卡组!A:C,"# 1x ("&amp;K889&amp;") "&amp;A889)+COUNTIF(萨满祭司卡组!A:C,"# 1x ("&amp;K889&amp;") "&amp;A889)+COUNTIF(术士卡组!A:C,"# 1x ("&amp;K889&amp;") "&amp;A889)+COUNTIF(战士卡组!A:C,"# 1x ("&amp;K889&amp;") "&amp;A889)=0,COUNTIF(单卡排行!A:J,A889&amp;"★")=0),"",1),2)</f>
        <v/>
      </c>
      <c r="E889" s="53" t="str">
        <f>IF(收藏进度!E889="","",收藏进度!E889)</f>
        <v>卡拉赞</v>
      </c>
      <c r="F889" s="53" t="str">
        <f>IF(收藏进度!F889="","",收藏进度!F889)</f>
        <v/>
      </c>
      <c r="G889" s="53" t="str">
        <f>IF(收藏进度!G889="","",收藏进度!G889)</f>
        <v>圣骑士</v>
      </c>
      <c r="H889" s="53" t="str">
        <f>IF(收藏进度!H889="","",收藏进度!H889)</f>
        <v>普通</v>
      </c>
      <c r="I889" s="53" t="str">
        <f>IF(收藏进度!I889="","",收藏进度!I889)</f>
        <v>法术</v>
      </c>
      <c r="J889" s="53" t="str">
        <f>IF(收藏进度!J889="","",收藏进度!J889)</f>
        <v/>
      </c>
      <c r="K889" s="53">
        <f>IF(收藏进度!K889="","",收藏进度!K889)</f>
        <v>4</v>
      </c>
      <c r="L889" s="53">
        <f>IF(收藏进度!L889="","",收藏进度!L889)</f>
        <v>0</v>
      </c>
      <c r="M889" s="53">
        <f>IF(收藏进度!M889="","",收藏进度!M889)</f>
        <v>0</v>
      </c>
      <c r="N889" s="54" t="str">
        <f>IF(收藏进度!N889="","",收藏进度!N889)</f>
        <v>使一个随从获得+2/+2。随机召唤一个法力值消耗为（2）点的随从。</v>
      </c>
    </row>
    <row r="890" spans="1:14" x14ac:dyDescent="0.15">
      <c r="A890" s="52" t="str">
        <f>IF(收藏进度!A890="","",收藏进度!A890)</f>
        <v>象牙骑士</v>
      </c>
      <c r="B890" s="52">
        <f>IF(收藏进度!B890="","",收藏进度!B890)</f>
        <v>2</v>
      </c>
      <c r="C890" s="52" t="str">
        <f t="shared" si="13"/>
        <v/>
      </c>
      <c r="D890" s="52" t="str">
        <f>IF(AND(COUNTIF(德鲁伊卡组!A:C,"# 2x ("&amp;K890&amp;") "&amp;A890)+COUNTIF(猎人卡组!A:C,"# 2x ("&amp;K890&amp;") "&amp;A890)+COUNTIF(法师卡组!A:C,"# 2x ("&amp;K890&amp;") "&amp;A890)+COUNTIF(圣骑士卡组!A:C,"# 2x ("&amp;K890&amp;") "&amp;A890)+COUNTIF(牧师卡组!A:C,"# 2x ("&amp;K890&amp;") "&amp;A890)+COUNTIF(潜行者卡组!A:C,"# 2x ("&amp;K890&amp;") "&amp;A890)+COUNTIF(萨满祭司卡组!A:C,"# 2x ("&amp;K890&amp;") "&amp;A890)+COUNTIF(术士卡组!A:C,"# 2x ("&amp;K890&amp;") "&amp;A890)+COUNTIF(战士卡组!A:C,"# 2x ("&amp;K890&amp;") "&amp;A890)=0,COUNTIF(单卡排行!A:J,A890)=0),IF(AND(COUNTIF(德鲁伊卡组!A:C,"# 1x ("&amp;K890&amp;") "&amp;A890)+COUNTIF(猎人卡组!A:C,"# 1x ("&amp;K890&amp;") "&amp;A890)+COUNTIF(法师卡组!A:C,"# 1x ("&amp;K890&amp;") "&amp;A890)+COUNTIF(圣骑士卡组!A:C,"# 1x ("&amp;K890&amp;") "&amp;A890)+COUNTIF(牧师卡组!A:C,"# 1x ("&amp;K890&amp;") "&amp;A890)+COUNTIF(潜行者卡组!A:C,"# 1x ("&amp;K890&amp;") "&amp;A890)+COUNTIF(萨满祭司卡组!A:C,"# 1x ("&amp;K890&amp;") "&amp;A890)+COUNTIF(术士卡组!A:C,"# 1x ("&amp;K890&amp;") "&amp;A890)+COUNTIF(战士卡组!A:C,"# 1x ("&amp;K890&amp;") "&amp;A890)=0,COUNTIF(单卡排行!A:J,A890&amp;"★")=0),"",1),2)</f>
        <v/>
      </c>
      <c r="E890" s="53" t="str">
        <f>IF(收藏进度!E890="","",收藏进度!E890)</f>
        <v>卡拉赞</v>
      </c>
      <c r="F890" s="53" t="str">
        <f>IF(收藏进度!F890="","",收藏进度!F890)</f>
        <v/>
      </c>
      <c r="G890" s="53" t="str">
        <f>IF(收藏进度!G890="","",收藏进度!G890)</f>
        <v>圣骑士</v>
      </c>
      <c r="H890" s="53" t="str">
        <f>IF(收藏进度!H890="","",收藏进度!H890)</f>
        <v>稀有</v>
      </c>
      <c r="I890" s="53" t="str">
        <f>IF(收藏进度!I890="","",收藏进度!I890)</f>
        <v>随从</v>
      </c>
      <c r="J890" s="53" t="str">
        <f>IF(收藏进度!J890="","",收藏进度!J890)</f>
        <v/>
      </c>
      <c r="K890" s="53">
        <f>IF(收藏进度!K890="","",收藏进度!K890)</f>
        <v>6</v>
      </c>
      <c r="L890" s="53">
        <f>IF(收藏进度!L890="","",收藏进度!L890)</f>
        <v>4</v>
      </c>
      <c r="M890" s="53">
        <f>IF(收藏进度!M890="","",收藏进度!M890)</f>
        <v>4</v>
      </c>
      <c r="N890" s="54" t="str">
        <f>IF(收藏进度!N890="","",收藏进度!N890)</f>
        <v>战吼：发现一个法术。
为你的英雄恢复等同于其法力值消耗的生命值。</v>
      </c>
    </row>
    <row r="891" spans="1:14" x14ac:dyDescent="0.15">
      <c r="A891" s="52" t="str">
        <f>IF(收藏进度!A891="","",收藏进度!A891)</f>
        <v>净化</v>
      </c>
      <c r="B891" s="52">
        <f>IF(收藏进度!B891="","",收藏进度!B891)</f>
        <v>2</v>
      </c>
      <c r="C891" s="52" t="str">
        <f t="shared" si="13"/>
        <v/>
      </c>
      <c r="D891" s="52" t="str">
        <f>IF(AND(COUNTIF(德鲁伊卡组!A:C,"# 2x ("&amp;K891&amp;") "&amp;A891)+COUNTIF(猎人卡组!A:C,"# 2x ("&amp;K891&amp;") "&amp;A891)+COUNTIF(法师卡组!A:C,"# 2x ("&amp;K891&amp;") "&amp;A891)+COUNTIF(圣骑士卡组!A:C,"# 2x ("&amp;K891&amp;") "&amp;A891)+COUNTIF(牧师卡组!A:C,"# 2x ("&amp;K891&amp;") "&amp;A891)+COUNTIF(潜行者卡组!A:C,"# 2x ("&amp;K891&amp;") "&amp;A891)+COUNTIF(萨满祭司卡组!A:C,"# 2x ("&amp;K891&amp;") "&amp;A891)+COUNTIF(术士卡组!A:C,"# 2x ("&amp;K891&amp;") "&amp;A891)+COUNTIF(战士卡组!A:C,"# 2x ("&amp;K891&amp;") "&amp;A891)=0,COUNTIF(单卡排行!A:J,A891)=0),IF(AND(COUNTIF(德鲁伊卡组!A:C,"# 1x ("&amp;K891&amp;") "&amp;A891)+COUNTIF(猎人卡组!A:C,"# 1x ("&amp;K891&amp;") "&amp;A891)+COUNTIF(法师卡组!A:C,"# 1x ("&amp;K891&amp;") "&amp;A891)+COUNTIF(圣骑士卡组!A:C,"# 1x ("&amp;K891&amp;") "&amp;A891)+COUNTIF(牧师卡组!A:C,"# 1x ("&amp;K891&amp;") "&amp;A891)+COUNTIF(潜行者卡组!A:C,"# 1x ("&amp;K891&amp;") "&amp;A891)+COUNTIF(萨满祭司卡组!A:C,"# 1x ("&amp;K891&amp;") "&amp;A891)+COUNTIF(术士卡组!A:C,"# 1x ("&amp;K891&amp;") "&amp;A891)+COUNTIF(战士卡组!A:C,"# 1x ("&amp;K891&amp;") "&amp;A891)=0,COUNTIF(单卡排行!A:J,A891&amp;"★")=0),"",1),2)</f>
        <v/>
      </c>
      <c r="E891" s="53" t="str">
        <f>IF(收藏进度!E891="","",收藏进度!E891)</f>
        <v>卡拉赞</v>
      </c>
      <c r="F891" s="53" t="str">
        <f>IF(收藏进度!F891="","",收藏进度!F891)</f>
        <v/>
      </c>
      <c r="G891" s="53" t="str">
        <f>IF(收藏进度!G891="","",收藏进度!G891)</f>
        <v>牧师</v>
      </c>
      <c r="H891" s="53" t="str">
        <f>IF(收藏进度!H891="","",收藏进度!H891)</f>
        <v>普通</v>
      </c>
      <c r="I891" s="53" t="str">
        <f>IF(收藏进度!I891="","",收藏进度!I891)</f>
        <v>法术</v>
      </c>
      <c r="J891" s="53" t="str">
        <f>IF(收藏进度!J891="","",收藏进度!J891)</f>
        <v/>
      </c>
      <c r="K891" s="53">
        <f>IF(收藏进度!K891="","",收藏进度!K891)</f>
        <v>2</v>
      </c>
      <c r="L891" s="53">
        <f>IF(收藏进度!L891="","",收藏进度!L891)</f>
        <v>0</v>
      </c>
      <c r="M891" s="53">
        <f>IF(收藏进度!M891="","",收藏进度!M891)</f>
        <v>0</v>
      </c>
      <c r="N891" s="54" t="str">
        <f>IF(收藏进度!N891="","",收藏进度!N891)</f>
        <v>沉默一个友方随从，抽一张牌。</v>
      </c>
    </row>
    <row r="892" spans="1:14" x14ac:dyDescent="0.15">
      <c r="A892" s="52" t="str">
        <f>IF(收藏进度!A892="","",收藏进度!A892)</f>
        <v>宴会牧师</v>
      </c>
      <c r="B892" s="52">
        <f>IF(收藏进度!B892="","",收藏进度!B892)</f>
        <v>2</v>
      </c>
      <c r="C892" s="52" t="str">
        <f t="shared" si="13"/>
        <v/>
      </c>
      <c r="D892" s="52" t="str">
        <f>IF(AND(COUNTIF(德鲁伊卡组!A:C,"# 2x ("&amp;K892&amp;") "&amp;A892)+COUNTIF(猎人卡组!A:C,"# 2x ("&amp;K892&amp;") "&amp;A892)+COUNTIF(法师卡组!A:C,"# 2x ("&amp;K892&amp;") "&amp;A892)+COUNTIF(圣骑士卡组!A:C,"# 2x ("&amp;K892&amp;") "&amp;A892)+COUNTIF(牧师卡组!A:C,"# 2x ("&amp;K892&amp;") "&amp;A892)+COUNTIF(潜行者卡组!A:C,"# 2x ("&amp;K892&amp;") "&amp;A892)+COUNTIF(萨满祭司卡组!A:C,"# 2x ("&amp;K892&amp;") "&amp;A892)+COUNTIF(术士卡组!A:C,"# 2x ("&amp;K892&amp;") "&amp;A892)+COUNTIF(战士卡组!A:C,"# 2x ("&amp;K892&amp;") "&amp;A892)=0,COUNTIF(单卡排行!A:J,A892)=0),IF(AND(COUNTIF(德鲁伊卡组!A:C,"# 1x ("&amp;K892&amp;") "&amp;A892)+COUNTIF(猎人卡组!A:C,"# 1x ("&amp;K892&amp;") "&amp;A892)+COUNTIF(法师卡组!A:C,"# 1x ("&amp;K892&amp;") "&amp;A892)+COUNTIF(圣骑士卡组!A:C,"# 1x ("&amp;K892&amp;") "&amp;A892)+COUNTIF(牧师卡组!A:C,"# 1x ("&amp;K892&amp;") "&amp;A892)+COUNTIF(潜行者卡组!A:C,"# 1x ("&amp;K892&amp;") "&amp;A892)+COUNTIF(萨满祭司卡组!A:C,"# 1x ("&amp;K892&amp;") "&amp;A892)+COUNTIF(术士卡组!A:C,"# 1x ("&amp;K892&amp;") "&amp;A892)+COUNTIF(战士卡组!A:C,"# 1x ("&amp;K892&amp;") "&amp;A892)=0,COUNTIF(单卡排行!A:J,A892&amp;"★")=0),"",1),2)</f>
        <v/>
      </c>
      <c r="E892" s="53" t="str">
        <f>IF(收藏进度!E892="","",收藏进度!E892)</f>
        <v>卡拉赞</v>
      </c>
      <c r="F892" s="53" t="str">
        <f>IF(收藏进度!F892="","",收藏进度!F892)</f>
        <v/>
      </c>
      <c r="G892" s="53" t="str">
        <f>IF(收藏进度!G892="","",收藏进度!G892)</f>
        <v>牧师</v>
      </c>
      <c r="H892" s="53" t="str">
        <f>IF(收藏进度!H892="","",收藏进度!H892)</f>
        <v>普通</v>
      </c>
      <c r="I892" s="53" t="str">
        <f>IF(收藏进度!I892="","",收藏进度!I892)</f>
        <v>随从</v>
      </c>
      <c r="J892" s="53" t="str">
        <f>IF(收藏进度!J892="","",收藏进度!J892)</f>
        <v/>
      </c>
      <c r="K892" s="53">
        <f>IF(收藏进度!K892="","",收藏进度!K892)</f>
        <v>4</v>
      </c>
      <c r="L892" s="53">
        <f>IF(收藏进度!L892="","",收藏进度!L892)</f>
        <v>3</v>
      </c>
      <c r="M892" s="53">
        <f>IF(收藏进度!M892="","",收藏进度!M892)</f>
        <v>6</v>
      </c>
      <c r="N892" s="54" t="str">
        <f>IF(收藏进度!N892="","",收藏进度!N892)</f>
        <v>每当你施放一个法术，为你的英雄恢复#3点生命值。</v>
      </c>
    </row>
    <row r="893" spans="1:14" x14ac:dyDescent="0.15">
      <c r="A893" s="52" t="str">
        <f>IF(收藏进度!A893="","",收藏进度!A893)</f>
        <v>玛瑙主教</v>
      </c>
      <c r="B893" s="52">
        <f>IF(收藏进度!B893="","",收藏进度!B893)</f>
        <v>2</v>
      </c>
      <c r="C893" s="52" t="str">
        <f t="shared" si="13"/>
        <v/>
      </c>
      <c r="D893" s="52" t="str">
        <f>IF(AND(COUNTIF(德鲁伊卡组!A:C,"# 2x ("&amp;K893&amp;") "&amp;A893)+COUNTIF(猎人卡组!A:C,"# 2x ("&amp;K893&amp;") "&amp;A893)+COUNTIF(法师卡组!A:C,"# 2x ("&amp;K893&amp;") "&amp;A893)+COUNTIF(圣骑士卡组!A:C,"# 2x ("&amp;K893&amp;") "&amp;A893)+COUNTIF(牧师卡组!A:C,"# 2x ("&amp;K893&amp;") "&amp;A893)+COUNTIF(潜行者卡组!A:C,"# 2x ("&amp;K893&amp;") "&amp;A893)+COUNTIF(萨满祭司卡组!A:C,"# 2x ("&amp;K893&amp;") "&amp;A893)+COUNTIF(术士卡组!A:C,"# 2x ("&amp;K893&amp;") "&amp;A893)+COUNTIF(战士卡组!A:C,"# 2x ("&amp;K893&amp;") "&amp;A893)=0,COUNTIF(单卡排行!A:J,A893)=0),IF(AND(COUNTIF(德鲁伊卡组!A:C,"# 1x ("&amp;K893&amp;") "&amp;A893)+COUNTIF(猎人卡组!A:C,"# 1x ("&amp;K893&amp;") "&amp;A893)+COUNTIF(法师卡组!A:C,"# 1x ("&amp;K893&amp;") "&amp;A893)+COUNTIF(圣骑士卡组!A:C,"# 1x ("&amp;K893&amp;") "&amp;A893)+COUNTIF(牧师卡组!A:C,"# 1x ("&amp;K893&amp;") "&amp;A893)+COUNTIF(潜行者卡组!A:C,"# 1x ("&amp;K893&amp;") "&amp;A893)+COUNTIF(萨满祭司卡组!A:C,"# 1x ("&amp;K893&amp;") "&amp;A893)+COUNTIF(术士卡组!A:C,"# 1x ("&amp;K893&amp;") "&amp;A893)+COUNTIF(战士卡组!A:C,"# 1x ("&amp;K893&amp;") "&amp;A893)=0,COUNTIF(单卡排行!A:J,A893&amp;"★")=0),"",1),2)</f>
        <v/>
      </c>
      <c r="E893" s="53" t="str">
        <f>IF(收藏进度!E893="","",收藏进度!E893)</f>
        <v>卡拉赞</v>
      </c>
      <c r="F893" s="53" t="str">
        <f>IF(收藏进度!F893="","",收藏进度!F893)</f>
        <v/>
      </c>
      <c r="G893" s="53" t="str">
        <f>IF(收藏进度!G893="","",收藏进度!G893)</f>
        <v>牧师</v>
      </c>
      <c r="H893" s="53" t="str">
        <f>IF(收藏进度!H893="","",收藏进度!H893)</f>
        <v>稀有</v>
      </c>
      <c r="I893" s="53" t="str">
        <f>IF(收藏进度!I893="","",收藏进度!I893)</f>
        <v>随从</v>
      </c>
      <c r="J893" s="53" t="str">
        <f>IF(收藏进度!J893="","",收藏进度!J893)</f>
        <v/>
      </c>
      <c r="K893" s="53">
        <f>IF(收藏进度!K893="","",收藏进度!K893)</f>
        <v>5</v>
      </c>
      <c r="L893" s="53">
        <f>IF(收藏进度!L893="","",收藏进度!L893)</f>
        <v>3</v>
      </c>
      <c r="M893" s="53">
        <f>IF(收藏进度!M893="","",收藏进度!M893)</f>
        <v>4</v>
      </c>
      <c r="N893" s="54" t="str">
        <f>IF(收藏进度!N893="","",收藏进度!N893)</f>
        <v>战吼：召唤一个在本局对战中死亡的友方随从。</v>
      </c>
    </row>
    <row r="894" spans="1:14" x14ac:dyDescent="0.15">
      <c r="A894" s="52" t="str">
        <f>IF(收藏进度!A894="","",收藏进度!A894)</f>
        <v>吹嘘海盗</v>
      </c>
      <c r="B894" s="52">
        <f>IF(收藏进度!B894="","",收藏进度!B894)</f>
        <v>2</v>
      </c>
      <c r="C894" s="52" t="str">
        <f t="shared" si="13"/>
        <v/>
      </c>
      <c r="D894" s="52">
        <f>IF(AND(COUNTIF(德鲁伊卡组!A:C,"# 2x ("&amp;K894&amp;") "&amp;A894)+COUNTIF(猎人卡组!A:C,"# 2x ("&amp;K894&amp;") "&amp;A894)+COUNTIF(法师卡组!A:C,"# 2x ("&amp;K894&amp;") "&amp;A894)+COUNTIF(圣骑士卡组!A:C,"# 2x ("&amp;K894&amp;") "&amp;A894)+COUNTIF(牧师卡组!A:C,"# 2x ("&amp;K894&amp;") "&amp;A894)+COUNTIF(潜行者卡组!A:C,"# 2x ("&amp;K894&amp;") "&amp;A894)+COUNTIF(萨满祭司卡组!A:C,"# 2x ("&amp;K894&amp;") "&amp;A894)+COUNTIF(术士卡组!A:C,"# 2x ("&amp;K894&amp;") "&amp;A894)+COUNTIF(战士卡组!A:C,"# 2x ("&amp;K894&amp;") "&amp;A894)=0,COUNTIF(单卡排行!A:J,A894)=0),IF(AND(COUNTIF(德鲁伊卡组!A:C,"# 1x ("&amp;K894&amp;") "&amp;A894)+COUNTIF(猎人卡组!A:C,"# 1x ("&amp;K894&amp;") "&amp;A894)+COUNTIF(法师卡组!A:C,"# 1x ("&amp;K894&amp;") "&amp;A894)+COUNTIF(圣骑士卡组!A:C,"# 1x ("&amp;K894&amp;") "&amp;A894)+COUNTIF(牧师卡组!A:C,"# 1x ("&amp;K894&amp;") "&amp;A894)+COUNTIF(潜行者卡组!A:C,"# 1x ("&amp;K894&amp;") "&amp;A894)+COUNTIF(萨满祭司卡组!A:C,"# 1x ("&amp;K894&amp;") "&amp;A894)+COUNTIF(术士卡组!A:C,"# 1x ("&amp;K894&amp;") "&amp;A894)+COUNTIF(战士卡组!A:C,"# 1x ("&amp;K894&amp;") "&amp;A894)=0,COUNTIF(单卡排行!A:J,A894&amp;"★")=0),"",1),2)</f>
        <v>2</v>
      </c>
      <c r="E894" s="53" t="str">
        <f>IF(收藏进度!E894="","",收藏进度!E894)</f>
        <v>卡拉赞</v>
      </c>
      <c r="F894" s="53" t="str">
        <f>IF(收藏进度!F894="","",收藏进度!F894)</f>
        <v/>
      </c>
      <c r="G894" s="53" t="str">
        <f>IF(收藏进度!G894="","",收藏进度!G894)</f>
        <v>潜行者</v>
      </c>
      <c r="H894" s="53" t="str">
        <f>IF(收藏进度!H894="","",收藏进度!H894)</f>
        <v>普通</v>
      </c>
      <c r="I894" s="53" t="str">
        <f>IF(收藏进度!I894="","",收藏进度!I894)</f>
        <v>随从</v>
      </c>
      <c r="J894" s="53" t="str">
        <f>IF(收藏进度!J894="","",收藏进度!J894)</f>
        <v>海盗</v>
      </c>
      <c r="K894" s="53">
        <f>IF(收藏进度!K894="","",收藏进度!K894)</f>
        <v>1</v>
      </c>
      <c r="L894" s="53">
        <f>IF(收藏进度!L894="","",收藏进度!L894)</f>
        <v>1</v>
      </c>
      <c r="M894" s="53">
        <f>IF(收藏进度!M894="","",收藏进度!M894)</f>
        <v>1</v>
      </c>
      <c r="N894" s="54" t="str">
        <f>IF(收藏进度!N894="","",收藏进度!N894)</f>
        <v>战吼：将一张（你对手职业的）随机职业牌置入你的手牌。</v>
      </c>
    </row>
    <row r="895" spans="1:14" x14ac:dyDescent="0.15">
      <c r="A895" s="52" t="str">
        <f>IF(收藏进度!A895="","",收藏进度!A895)</f>
        <v>致命餐叉</v>
      </c>
      <c r="B895" s="52">
        <f>IF(收藏进度!B895="","",收藏进度!B895)</f>
        <v>2</v>
      </c>
      <c r="C895" s="52" t="str">
        <f t="shared" si="13"/>
        <v/>
      </c>
      <c r="D895" s="52" t="str">
        <f>IF(AND(COUNTIF(德鲁伊卡组!A:C,"# 2x ("&amp;K895&amp;") "&amp;A895)+COUNTIF(猎人卡组!A:C,"# 2x ("&amp;K895&amp;") "&amp;A895)+COUNTIF(法师卡组!A:C,"# 2x ("&amp;K895&amp;") "&amp;A895)+COUNTIF(圣骑士卡组!A:C,"# 2x ("&amp;K895&amp;") "&amp;A895)+COUNTIF(牧师卡组!A:C,"# 2x ("&amp;K895&amp;") "&amp;A895)+COUNTIF(潜行者卡组!A:C,"# 2x ("&amp;K895&amp;") "&amp;A895)+COUNTIF(萨满祭司卡组!A:C,"# 2x ("&amp;K895&amp;") "&amp;A895)+COUNTIF(术士卡组!A:C,"# 2x ("&amp;K895&amp;") "&amp;A895)+COUNTIF(战士卡组!A:C,"# 2x ("&amp;K895&amp;") "&amp;A895)=0,COUNTIF(单卡排行!A:J,A895)=0),IF(AND(COUNTIF(德鲁伊卡组!A:C,"# 1x ("&amp;K895&amp;") "&amp;A895)+COUNTIF(猎人卡组!A:C,"# 1x ("&amp;K895&amp;") "&amp;A895)+COUNTIF(法师卡组!A:C,"# 1x ("&amp;K895&amp;") "&amp;A895)+COUNTIF(圣骑士卡组!A:C,"# 1x ("&amp;K895&amp;") "&amp;A895)+COUNTIF(牧师卡组!A:C,"# 1x ("&amp;K895&amp;") "&amp;A895)+COUNTIF(潜行者卡组!A:C,"# 1x ("&amp;K895&amp;") "&amp;A895)+COUNTIF(萨满祭司卡组!A:C,"# 1x ("&amp;K895&amp;") "&amp;A895)+COUNTIF(术士卡组!A:C,"# 1x ("&amp;K895&amp;") "&amp;A895)+COUNTIF(战士卡组!A:C,"# 1x ("&amp;K895&amp;") "&amp;A895)=0,COUNTIF(单卡排行!A:J,A895&amp;"★")=0),"",1),2)</f>
        <v/>
      </c>
      <c r="E895" s="53" t="str">
        <f>IF(收藏进度!E895="","",收藏进度!E895)</f>
        <v>卡拉赞</v>
      </c>
      <c r="F895" s="53" t="str">
        <f>IF(收藏进度!F895="","",收藏进度!F895)</f>
        <v/>
      </c>
      <c r="G895" s="53" t="str">
        <f>IF(收藏进度!G895="","",收藏进度!G895)</f>
        <v>潜行者</v>
      </c>
      <c r="H895" s="53" t="str">
        <f>IF(收藏进度!H895="","",收藏进度!H895)</f>
        <v>普通</v>
      </c>
      <c r="I895" s="53" t="str">
        <f>IF(收藏进度!I895="","",收藏进度!I895)</f>
        <v>随从</v>
      </c>
      <c r="J895" s="53" t="str">
        <f>IF(收藏进度!J895="","",收藏进度!J895)</f>
        <v/>
      </c>
      <c r="K895" s="53">
        <f>IF(收藏进度!K895="","",收藏进度!K895)</f>
        <v>3</v>
      </c>
      <c r="L895" s="53">
        <f>IF(收藏进度!L895="","",收藏进度!L895)</f>
        <v>3</v>
      </c>
      <c r="M895" s="53">
        <f>IF(收藏进度!M895="","",收藏进度!M895)</f>
        <v>2</v>
      </c>
      <c r="N895" s="54" t="str">
        <f>IF(收藏进度!N895="","",收藏进度!N895)</f>
        <v>亡语：将一张3/2的武器牌置入你的手牌。</v>
      </c>
    </row>
    <row r="896" spans="1:14" x14ac:dyDescent="0.15">
      <c r="A896" s="52" t="str">
        <f>IF(收藏进度!A896="","",收藏进度!A896)</f>
        <v>虚灵商人</v>
      </c>
      <c r="B896" s="52">
        <f>IF(收藏进度!B896="","",收藏进度!B896)</f>
        <v>2</v>
      </c>
      <c r="C896" s="52" t="str">
        <f t="shared" si="13"/>
        <v/>
      </c>
      <c r="D896" s="52" t="str">
        <f>IF(AND(COUNTIF(德鲁伊卡组!A:C,"# 2x ("&amp;K896&amp;") "&amp;A896)+COUNTIF(猎人卡组!A:C,"# 2x ("&amp;K896&amp;") "&amp;A896)+COUNTIF(法师卡组!A:C,"# 2x ("&amp;K896&amp;") "&amp;A896)+COUNTIF(圣骑士卡组!A:C,"# 2x ("&amp;K896&amp;") "&amp;A896)+COUNTIF(牧师卡组!A:C,"# 2x ("&amp;K896&amp;") "&amp;A896)+COUNTIF(潜行者卡组!A:C,"# 2x ("&amp;K896&amp;") "&amp;A896)+COUNTIF(萨满祭司卡组!A:C,"# 2x ("&amp;K896&amp;") "&amp;A896)+COUNTIF(术士卡组!A:C,"# 2x ("&amp;K896&amp;") "&amp;A896)+COUNTIF(战士卡组!A:C,"# 2x ("&amp;K896&amp;") "&amp;A896)=0,COUNTIF(单卡排行!A:J,A896)=0),IF(AND(COUNTIF(德鲁伊卡组!A:C,"# 1x ("&amp;K896&amp;") "&amp;A896)+COUNTIF(猎人卡组!A:C,"# 1x ("&amp;K896&amp;") "&amp;A896)+COUNTIF(法师卡组!A:C,"# 1x ("&amp;K896&amp;") "&amp;A896)+COUNTIF(圣骑士卡组!A:C,"# 1x ("&amp;K896&amp;") "&amp;A896)+COUNTIF(牧师卡组!A:C,"# 1x ("&amp;K896&amp;") "&amp;A896)+COUNTIF(潜行者卡组!A:C,"# 1x ("&amp;K896&amp;") "&amp;A896)+COUNTIF(萨满祭司卡组!A:C,"# 1x ("&amp;K896&amp;") "&amp;A896)+COUNTIF(术士卡组!A:C,"# 1x ("&amp;K896&amp;") "&amp;A896)+COUNTIF(战士卡组!A:C,"# 1x ("&amp;K896&amp;") "&amp;A896)=0,COUNTIF(单卡排行!A:J,A896&amp;"★")=0),"",1),2)</f>
        <v/>
      </c>
      <c r="E896" s="53" t="str">
        <f>IF(收藏进度!E896="","",收藏进度!E896)</f>
        <v>卡拉赞</v>
      </c>
      <c r="F896" s="53" t="str">
        <f>IF(收藏进度!F896="","",收藏进度!F896)</f>
        <v/>
      </c>
      <c r="G896" s="53" t="str">
        <f>IF(收藏进度!G896="","",收藏进度!G896)</f>
        <v>潜行者</v>
      </c>
      <c r="H896" s="53" t="str">
        <f>IF(收藏进度!H896="","",收藏进度!H896)</f>
        <v>稀有</v>
      </c>
      <c r="I896" s="53" t="str">
        <f>IF(收藏进度!I896="","",收藏进度!I896)</f>
        <v>随从</v>
      </c>
      <c r="J896" s="53" t="str">
        <f>IF(收藏进度!J896="","",收藏进度!J896)</f>
        <v/>
      </c>
      <c r="K896" s="53">
        <f>IF(收藏进度!K896="","",收藏进度!K896)</f>
        <v>5</v>
      </c>
      <c r="L896" s="53">
        <f>IF(收藏进度!L896="","",收藏进度!L896)</f>
        <v>5</v>
      </c>
      <c r="M896" s="53">
        <f>IF(收藏进度!M896="","",收藏进度!M896)</f>
        <v>6</v>
      </c>
      <c r="N896" s="54" t="str">
        <f>IF(收藏进度!N896="","",收藏进度!N896)</f>
        <v>战吼：如果你的手牌中有其他职业的卡牌，则其法力值消耗减少（2）点。</v>
      </c>
    </row>
    <row r="897" spans="1:14" x14ac:dyDescent="0.15">
      <c r="A897" s="52" t="str">
        <f>IF(收藏进度!A897="","",收藏进度!A897)</f>
        <v>幽灵之爪</v>
      </c>
      <c r="B897" s="52">
        <f>IF(收藏进度!B897="","",收藏进度!B897)</f>
        <v>0</v>
      </c>
      <c r="C897" s="52" t="str">
        <f t="shared" si="13"/>
        <v/>
      </c>
      <c r="D897" s="52" t="str">
        <f>IF(AND(COUNTIF(德鲁伊卡组!A:C,"# 2x ("&amp;K897&amp;") "&amp;A897)+COUNTIF(猎人卡组!A:C,"# 2x ("&amp;K897&amp;") "&amp;A897)+COUNTIF(法师卡组!A:C,"# 2x ("&amp;K897&amp;") "&amp;A897)+COUNTIF(圣骑士卡组!A:C,"# 2x ("&amp;K897&amp;") "&amp;A897)+COUNTIF(牧师卡组!A:C,"# 2x ("&amp;K897&amp;") "&amp;A897)+COUNTIF(潜行者卡组!A:C,"# 2x ("&amp;K897&amp;") "&amp;A897)+COUNTIF(萨满祭司卡组!A:C,"# 2x ("&amp;K897&amp;") "&amp;A897)+COUNTIF(术士卡组!A:C,"# 2x ("&amp;K897&amp;") "&amp;A897)+COUNTIF(战士卡组!A:C,"# 2x ("&amp;K897&amp;") "&amp;A897)=0,COUNTIF(单卡排行!A:J,A897)=0),IF(AND(COUNTIF(德鲁伊卡组!A:C,"# 1x ("&amp;K897&amp;") "&amp;A897)+COUNTIF(猎人卡组!A:C,"# 1x ("&amp;K897&amp;") "&amp;A897)+COUNTIF(法师卡组!A:C,"# 1x ("&amp;K897&amp;") "&amp;A897)+COUNTIF(圣骑士卡组!A:C,"# 1x ("&amp;K897&amp;") "&amp;A897)+COUNTIF(牧师卡组!A:C,"# 1x ("&amp;K897&amp;") "&amp;A897)+COUNTIF(潜行者卡组!A:C,"# 1x ("&amp;K897&amp;") "&amp;A897)+COUNTIF(萨满祭司卡组!A:C,"# 1x ("&amp;K897&amp;") "&amp;A897)+COUNTIF(术士卡组!A:C,"# 1x ("&amp;K897&amp;") "&amp;A897)+COUNTIF(战士卡组!A:C,"# 1x ("&amp;K897&amp;") "&amp;A897)=0,COUNTIF(单卡排行!A:J,A897&amp;"★")=0),"",1),2)</f>
        <v/>
      </c>
      <c r="E897" s="53" t="str">
        <f>IF(收藏进度!E897="","",收藏进度!E897)</f>
        <v>卡拉赞</v>
      </c>
      <c r="F897" s="53" t="str">
        <f>IF(收藏进度!F897="","",收藏进度!F897)</f>
        <v/>
      </c>
      <c r="G897" s="53" t="str">
        <f>IF(收藏进度!G897="","",收藏进度!G897)</f>
        <v>萨满祭司</v>
      </c>
      <c r="H897" s="53" t="str">
        <f>IF(收藏进度!H897="","",收藏进度!H897)</f>
        <v>普通</v>
      </c>
      <c r="I897" s="53" t="str">
        <f>IF(收藏进度!I897="","",收藏进度!I897)</f>
        <v>武器</v>
      </c>
      <c r="J897" s="53" t="str">
        <f>IF(收藏进度!J897="","",收藏进度!J897)</f>
        <v/>
      </c>
      <c r="K897" s="53">
        <f>IF(收藏进度!K897="","",收藏进度!K897)</f>
        <v>2</v>
      </c>
      <c r="L897" s="53">
        <f>IF(收藏进度!L897="","",收藏进度!L897)</f>
        <v>1</v>
      </c>
      <c r="M897" s="53">
        <f>IF(收藏进度!M897="","",收藏进度!M897)</f>
        <v>0</v>
      </c>
      <c r="N897" s="54" t="str">
        <f>IF(收藏进度!N897="","",收藏进度!N897)</f>
        <v>当你拥有法术伤害时，获得
+2攻击力。</v>
      </c>
    </row>
    <row r="898" spans="1:14" x14ac:dyDescent="0.15">
      <c r="A898" s="52" t="str">
        <f>IF(收藏进度!A898="","",收藏进度!A898)</f>
        <v>大漩涡传送门</v>
      </c>
      <c r="B898" s="52">
        <f>IF(收藏进度!B898="","",收藏进度!B898)</f>
        <v>2</v>
      </c>
      <c r="C898" s="52" t="str">
        <f t="shared" si="13"/>
        <v/>
      </c>
      <c r="D898" s="52">
        <f>IF(AND(COUNTIF(德鲁伊卡组!A:C,"# 2x ("&amp;K898&amp;") "&amp;A898)+COUNTIF(猎人卡组!A:C,"# 2x ("&amp;K898&amp;") "&amp;A898)+COUNTIF(法师卡组!A:C,"# 2x ("&amp;K898&amp;") "&amp;A898)+COUNTIF(圣骑士卡组!A:C,"# 2x ("&amp;K898&amp;") "&amp;A898)+COUNTIF(牧师卡组!A:C,"# 2x ("&amp;K898&amp;") "&amp;A898)+COUNTIF(潜行者卡组!A:C,"# 2x ("&amp;K898&amp;") "&amp;A898)+COUNTIF(萨满祭司卡组!A:C,"# 2x ("&amp;K898&amp;") "&amp;A898)+COUNTIF(术士卡组!A:C,"# 2x ("&amp;K898&amp;") "&amp;A898)+COUNTIF(战士卡组!A:C,"# 2x ("&amp;K898&amp;") "&amp;A898)=0,COUNTIF(单卡排行!A:J,A898)=0),IF(AND(COUNTIF(德鲁伊卡组!A:C,"# 1x ("&amp;K898&amp;") "&amp;A898)+COUNTIF(猎人卡组!A:C,"# 1x ("&amp;K898&amp;") "&amp;A898)+COUNTIF(法师卡组!A:C,"# 1x ("&amp;K898&amp;") "&amp;A898)+COUNTIF(圣骑士卡组!A:C,"# 1x ("&amp;K898&amp;") "&amp;A898)+COUNTIF(牧师卡组!A:C,"# 1x ("&amp;K898&amp;") "&amp;A898)+COUNTIF(潜行者卡组!A:C,"# 1x ("&amp;K898&amp;") "&amp;A898)+COUNTIF(萨满祭司卡组!A:C,"# 1x ("&amp;K898&amp;") "&amp;A898)+COUNTIF(术士卡组!A:C,"# 1x ("&amp;K898&amp;") "&amp;A898)+COUNTIF(战士卡组!A:C,"# 1x ("&amp;K898&amp;") "&amp;A898)=0,COUNTIF(单卡排行!A:J,A898&amp;"★")=0),"",1),2)</f>
        <v>2</v>
      </c>
      <c r="E898" s="53" t="str">
        <f>IF(收藏进度!E898="","",收藏进度!E898)</f>
        <v>卡拉赞</v>
      </c>
      <c r="F898" s="53" t="str">
        <f>IF(收藏进度!F898="","",收藏进度!F898)</f>
        <v/>
      </c>
      <c r="G898" s="53" t="str">
        <f>IF(收藏进度!G898="","",收藏进度!G898)</f>
        <v>萨满祭司</v>
      </c>
      <c r="H898" s="53" t="str">
        <f>IF(收藏进度!H898="","",收藏进度!H898)</f>
        <v>稀有</v>
      </c>
      <c r="I898" s="53" t="str">
        <f>IF(收藏进度!I898="","",收藏进度!I898)</f>
        <v>法术</v>
      </c>
      <c r="J898" s="53" t="str">
        <f>IF(收藏进度!J898="","",收藏进度!J898)</f>
        <v/>
      </c>
      <c r="K898" s="53">
        <f>IF(收藏进度!K898="","",收藏进度!K898)</f>
        <v>2</v>
      </c>
      <c r="L898" s="53">
        <f>IF(收藏进度!L898="","",收藏进度!L898)</f>
        <v>0</v>
      </c>
      <c r="M898" s="53">
        <f>IF(收藏进度!M898="","",收藏进度!M898)</f>
        <v>0</v>
      </c>
      <c r="N898" s="54" t="str">
        <f>IF(收藏进度!N898="","",收藏进度!N898)</f>
        <v>对所有敌方随从造成1点伤害。随机召唤一个法力值消耗为（1）点的随从。</v>
      </c>
    </row>
    <row r="899" spans="1:14" x14ac:dyDescent="0.15">
      <c r="A899" s="52" t="str">
        <f>IF(收藏进度!A899="","",收藏进度!A899)</f>
        <v>邪恶的巫医</v>
      </c>
      <c r="B899" s="52">
        <f>IF(收藏进度!B899="","",收藏进度!B899)</f>
        <v>2</v>
      </c>
      <c r="C899" s="52" t="str">
        <f t="shared" ref="C899:C962" si="14">IF(D899="","",IF(D899&gt;B899,D899-B899,""))</f>
        <v/>
      </c>
      <c r="D899" s="52" t="str">
        <f>IF(AND(COUNTIF(德鲁伊卡组!A:C,"# 2x ("&amp;K899&amp;") "&amp;A899)+COUNTIF(猎人卡组!A:C,"# 2x ("&amp;K899&amp;") "&amp;A899)+COUNTIF(法师卡组!A:C,"# 2x ("&amp;K899&amp;") "&amp;A899)+COUNTIF(圣骑士卡组!A:C,"# 2x ("&amp;K899&amp;") "&amp;A899)+COUNTIF(牧师卡组!A:C,"# 2x ("&amp;K899&amp;") "&amp;A899)+COUNTIF(潜行者卡组!A:C,"# 2x ("&amp;K899&amp;") "&amp;A899)+COUNTIF(萨满祭司卡组!A:C,"# 2x ("&amp;K899&amp;") "&amp;A899)+COUNTIF(术士卡组!A:C,"# 2x ("&amp;K899&amp;") "&amp;A899)+COUNTIF(战士卡组!A:C,"# 2x ("&amp;K899&amp;") "&amp;A899)=0,COUNTIF(单卡排行!A:J,A899)=0),IF(AND(COUNTIF(德鲁伊卡组!A:C,"# 1x ("&amp;K899&amp;") "&amp;A899)+COUNTIF(猎人卡组!A:C,"# 1x ("&amp;K899&amp;") "&amp;A899)+COUNTIF(法师卡组!A:C,"# 1x ("&amp;K899&amp;") "&amp;A899)+COUNTIF(圣骑士卡组!A:C,"# 1x ("&amp;K899&amp;") "&amp;A899)+COUNTIF(牧师卡组!A:C,"# 1x ("&amp;K899&amp;") "&amp;A899)+COUNTIF(潜行者卡组!A:C,"# 1x ("&amp;K899&amp;") "&amp;A899)+COUNTIF(萨满祭司卡组!A:C,"# 1x ("&amp;K899&amp;") "&amp;A899)+COUNTIF(术士卡组!A:C,"# 1x ("&amp;K899&amp;") "&amp;A899)+COUNTIF(战士卡组!A:C,"# 1x ("&amp;K899&amp;") "&amp;A899)=0,COUNTIF(单卡排行!A:J,A899&amp;"★")=0),"",1),2)</f>
        <v/>
      </c>
      <c r="E899" s="53" t="str">
        <f>IF(收藏进度!E899="","",收藏进度!E899)</f>
        <v>卡拉赞</v>
      </c>
      <c r="F899" s="53" t="str">
        <f>IF(收藏进度!F899="","",收藏进度!F899)</f>
        <v/>
      </c>
      <c r="G899" s="53" t="str">
        <f>IF(收藏进度!G899="","",收藏进度!G899)</f>
        <v>萨满祭司</v>
      </c>
      <c r="H899" s="53" t="str">
        <f>IF(收藏进度!H899="","",收藏进度!H899)</f>
        <v>普通</v>
      </c>
      <c r="I899" s="53" t="str">
        <f>IF(收藏进度!I899="","",收藏进度!I899)</f>
        <v>随从</v>
      </c>
      <c r="J899" s="53" t="str">
        <f>IF(收藏进度!J899="","",收藏进度!J899)</f>
        <v/>
      </c>
      <c r="K899" s="53">
        <f>IF(收藏进度!K899="","",收藏进度!K899)</f>
        <v>4</v>
      </c>
      <c r="L899" s="53">
        <f>IF(收藏进度!L899="","",收藏进度!L899)</f>
        <v>3</v>
      </c>
      <c r="M899" s="53">
        <f>IF(收藏进度!M899="","",收藏进度!M899)</f>
        <v>4</v>
      </c>
      <c r="N899" s="54" t="str">
        <f>IF(收藏进度!N899="","",收藏进度!N899)</f>
        <v>每当你施放一个法术，随机召唤一个基础图腾。</v>
      </c>
    </row>
    <row r="900" spans="1:14" x14ac:dyDescent="0.15">
      <c r="A900" s="52" t="str">
        <f>IF(收藏进度!A900="","",收藏进度!A900)</f>
        <v>玛克扎尔的小鬼</v>
      </c>
      <c r="B900" s="52">
        <f>IF(收藏进度!B900="","",收藏进度!B900)</f>
        <v>2</v>
      </c>
      <c r="C900" s="52" t="str">
        <f t="shared" si="14"/>
        <v/>
      </c>
      <c r="D900" s="52" t="str">
        <f>IF(AND(COUNTIF(德鲁伊卡组!A:C,"# 2x ("&amp;K900&amp;") "&amp;A900)+COUNTIF(猎人卡组!A:C,"# 2x ("&amp;K900&amp;") "&amp;A900)+COUNTIF(法师卡组!A:C,"# 2x ("&amp;K900&amp;") "&amp;A900)+COUNTIF(圣骑士卡组!A:C,"# 2x ("&amp;K900&amp;") "&amp;A900)+COUNTIF(牧师卡组!A:C,"# 2x ("&amp;K900&amp;") "&amp;A900)+COUNTIF(潜行者卡组!A:C,"# 2x ("&amp;K900&amp;") "&amp;A900)+COUNTIF(萨满祭司卡组!A:C,"# 2x ("&amp;K900&amp;") "&amp;A900)+COUNTIF(术士卡组!A:C,"# 2x ("&amp;K900&amp;") "&amp;A900)+COUNTIF(战士卡组!A:C,"# 2x ("&amp;K900&amp;") "&amp;A900)=0,COUNTIF(单卡排行!A:J,A900)=0),IF(AND(COUNTIF(德鲁伊卡组!A:C,"# 1x ("&amp;K900&amp;") "&amp;A900)+COUNTIF(猎人卡组!A:C,"# 1x ("&amp;K900&amp;") "&amp;A900)+COUNTIF(法师卡组!A:C,"# 1x ("&amp;K900&amp;") "&amp;A900)+COUNTIF(圣骑士卡组!A:C,"# 1x ("&amp;K900&amp;") "&amp;A900)+COUNTIF(牧师卡组!A:C,"# 1x ("&amp;K900&amp;") "&amp;A900)+COUNTIF(潜行者卡组!A:C,"# 1x ("&amp;K900&amp;") "&amp;A900)+COUNTIF(萨满祭司卡组!A:C,"# 1x ("&amp;K900&amp;") "&amp;A900)+COUNTIF(术士卡组!A:C,"# 1x ("&amp;K900&amp;") "&amp;A900)+COUNTIF(战士卡组!A:C,"# 1x ("&amp;K900&amp;") "&amp;A900)=0,COUNTIF(单卡排行!A:J,A900&amp;"★")=0),"",1),2)</f>
        <v/>
      </c>
      <c r="E900" s="53" t="str">
        <f>IF(收藏进度!E900="","",收藏进度!E900)</f>
        <v>卡拉赞</v>
      </c>
      <c r="F900" s="53" t="str">
        <f>IF(收藏进度!F900="","",收藏进度!F900)</f>
        <v/>
      </c>
      <c r="G900" s="53" t="str">
        <f>IF(收藏进度!G900="","",收藏进度!G900)</f>
        <v>术士</v>
      </c>
      <c r="H900" s="53" t="str">
        <f>IF(收藏进度!H900="","",收藏进度!H900)</f>
        <v>普通</v>
      </c>
      <c r="I900" s="53" t="str">
        <f>IF(收藏进度!I900="","",收藏进度!I900)</f>
        <v>随从</v>
      </c>
      <c r="J900" s="53" t="str">
        <f>IF(收藏进度!J900="","",收藏进度!J900)</f>
        <v>恶魔</v>
      </c>
      <c r="K900" s="53">
        <f>IF(收藏进度!K900="","",收藏进度!K900)</f>
        <v>1</v>
      </c>
      <c r="L900" s="53">
        <f>IF(收藏进度!L900="","",收藏进度!L900)</f>
        <v>1</v>
      </c>
      <c r="M900" s="53">
        <f>IF(收藏进度!M900="","",收藏进度!M900)</f>
        <v>3</v>
      </c>
      <c r="N900" s="54" t="str">
        <f>IF(收藏进度!N900="","",收藏进度!N900)</f>
        <v>每当你弃掉一张牌时，抽一张牌。</v>
      </c>
    </row>
    <row r="901" spans="1:14" x14ac:dyDescent="0.15">
      <c r="A901" s="52" t="str">
        <f>IF(收藏进度!A901="","",收藏进度!A901)</f>
        <v>镀银魔像</v>
      </c>
      <c r="B901" s="52">
        <f>IF(收藏进度!B901="","",收藏进度!B901)</f>
        <v>2</v>
      </c>
      <c r="C901" s="52" t="str">
        <f t="shared" si="14"/>
        <v/>
      </c>
      <c r="D901" s="52" t="str">
        <f>IF(AND(COUNTIF(德鲁伊卡组!A:C,"# 2x ("&amp;K901&amp;") "&amp;A901)+COUNTIF(猎人卡组!A:C,"# 2x ("&amp;K901&amp;") "&amp;A901)+COUNTIF(法师卡组!A:C,"# 2x ("&amp;K901&amp;") "&amp;A901)+COUNTIF(圣骑士卡组!A:C,"# 2x ("&amp;K901&amp;") "&amp;A901)+COUNTIF(牧师卡组!A:C,"# 2x ("&amp;K901&amp;") "&amp;A901)+COUNTIF(潜行者卡组!A:C,"# 2x ("&amp;K901&amp;") "&amp;A901)+COUNTIF(萨满祭司卡组!A:C,"# 2x ("&amp;K901&amp;") "&amp;A901)+COUNTIF(术士卡组!A:C,"# 2x ("&amp;K901&amp;") "&amp;A901)+COUNTIF(战士卡组!A:C,"# 2x ("&amp;K901&amp;") "&amp;A901)=0,COUNTIF(单卡排行!A:J,A901)=0),IF(AND(COUNTIF(德鲁伊卡组!A:C,"# 1x ("&amp;K901&amp;") "&amp;A901)+COUNTIF(猎人卡组!A:C,"# 1x ("&amp;K901&amp;") "&amp;A901)+COUNTIF(法师卡组!A:C,"# 1x ("&amp;K901&amp;") "&amp;A901)+COUNTIF(圣骑士卡组!A:C,"# 1x ("&amp;K901&amp;") "&amp;A901)+COUNTIF(牧师卡组!A:C,"# 1x ("&amp;K901&amp;") "&amp;A901)+COUNTIF(潜行者卡组!A:C,"# 1x ("&amp;K901&amp;") "&amp;A901)+COUNTIF(萨满祭司卡组!A:C,"# 1x ("&amp;K901&amp;") "&amp;A901)+COUNTIF(术士卡组!A:C,"# 1x ("&amp;K901&amp;") "&amp;A901)+COUNTIF(战士卡组!A:C,"# 1x ("&amp;K901&amp;") "&amp;A901)=0,COUNTIF(单卡排行!A:J,A901&amp;"★")=0),"",1),2)</f>
        <v/>
      </c>
      <c r="E901" s="53" t="str">
        <f>IF(收藏进度!E901="","",收藏进度!E901)</f>
        <v>卡拉赞</v>
      </c>
      <c r="F901" s="53" t="str">
        <f>IF(收藏进度!F901="","",收藏进度!F901)</f>
        <v/>
      </c>
      <c r="G901" s="53" t="str">
        <f>IF(收藏进度!G901="","",收藏进度!G901)</f>
        <v>术士</v>
      </c>
      <c r="H901" s="53" t="str">
        <f>IF(收藏进度!H901="","",收藏进度!H901)</f>
        <v>稀有</v>
      </c>
      <c r="I901" s="53" t="str">
        <f>IF(收藏进度!I901="","",收藏进度!I901)</f>
        <v>随从</v>
      </c>
      <c r="J901" s="53" t="str">
        <f>IF(收藏进度!J901="","",收藏进度!J901)</f>
        <v/>
      </c>
      <c r="K901" s="53">
        <f>IF(收藏进度!K901="","",收藏进度!K901)</f>
        <v>3</v>
      </c>
      <c r="L901" s="53">
        <f>IF(收藏进度!L901="","",收藏进度!L901)</f>
        <v>3</v>
      </c>
      <c r="M901" s="53">
        <f>IF(收藏进度!M901="","",收藏进度!M901)</f>
        <v>3</v>
      </c>
      <c r="N901" s="54" t="str">
        <f>IF(收藏进度!N901="","",收藏进度!N901)</f>
        <v>如果你弃掉了这张随从牌，则会召唤它。</v>
      </c>
    </row>
    <row r="902" spans="1:14" x14ac:dyDescent="0.15">
      <c r="A902" s="52" t="str">
        <f>IF(收藏进度!A902="","",收藏进度!A902)</f>
        <v>附灵术</v>
      </c>
      <c r="B902" s="52">
        <f>IF(收藏进度!B902="","",收藏进度!B902)</f>
        <v>2</v>
      </c>
      <c r="C902" s="52" t="str">
        <f t="shared" si="14"/>
        <v/>
      </c>
      <c r="D902" s="52" t="str">
        <f>IF(AND(COUNTIF(德鲁伊卡组!A:C,"# 2x ("&amp;K902&amp;") "&amp;A902)+COUNTIF(猎人卡组!A:C,"# 2x ("&amp;K902&amp;") "&amp;A902)+COUNTIF(法师卡组!A:C,"# 2x ("&amp;K902&amp;") "&amp;A902)+COUNTIF(圣骑士卡组!A:C,"# 2x ("&amp;K902&amp;") "&amp;A902)+COUNTIF(牧师卡组!A:C,"# 2x ("&amp;K902&amp;") "&amp;A902)+COUNTIF(潜行者卡组!A:C,"# 2x ("&amp;K902&amp;") "&amp;A902)+COUNTIF(萨满祭司卡组!A:C,"# 2x ("&amp;K902&amp;") "&amp;A902)+COUNTIF(术士卡组!A:C,"# 2x ("&amp;K902&amp;") "&amp;A902)+COUNTIF(战士卡组!A:C,"# 2x ("&amp;K902&amp;") "&amp;A902)=0,COUNTIF(单卡排行!A:J,A902)=0),IF(AND(COUNTIF(德鲁伊卡组!A:C,"# 1x ("&amp;K902&amp;") "&amp;A902)+COUNTIF(猎人卡组!A:C,"# 1x ("&amp;K902&amp;") "&amp;A902)+COUNTIF(法师卡组!A:C,"# 1x ("&amp;K902&amp;") "&amp;A902)+COUNTIF(圣骑士卡组!A:C,"# 1x ("&amp;K902&amp;") "&amp;A902)+COUNTIF(牧师卡组!A:C,"# 1x ("&amp;K902&amp;") "&amp;A902)+COUNTIF(潜行者卡组!A:C,"# 1x ("&amp;K902&amp;") "&amp;A902)+COUNTIF(萨满祭司卡组!A:C,"# 1x ("&amp;K902&amp;") "&amp;A902)+COUNTIF(术士卡组!A:C,"# 1x ("&amp;K902&amp;") "&amp;A902)+COUNTIF(战士卡组!A:C,"# 1x ("&amp;K902&amp;") "&amp;A902)=0,COUNTIF(单卡排行!A:J,A902&amp;"★")=0),"",1),2)</f>
        <v/>
      </c>
      <c r="E902" s="53" t="str">
        <f>IF(收藏进度!E902="","",收藏进度!E902)</f>
        <v>卡拉赞</v>
      </c>
      <c r="F902" s="53" t="str">
        <f>IF(收藏进度!F902="","",收藏进度!F902)</f>
        <v/>
      </c>
      <c r="G902" s="53" t="str">
        <f>IF(收藏进度!G902="","",收藏进度!G902)</f>
        <v>术士</v>
      </c>
      <c r="H902" s="53" t="str">
        <f>IF(收藏进度!H902="","",收藏进度!H902)</f>
        <v>普通</v>
      </c>
      <c r="I902" s="53" t="str">
        <f>IF(收藏进度!I902="","",收藏进度!I902)</f>
        <v>法术</v>
      </c>
      <c r="J902" s="53" t="str">
        <f>IF(收藏进度!J902="","",收藏进度!J902)</f>
        <v/>
      </c>
      <c r="K902" s="53">
        <f>IF(收藏进度!K902="","",收藏进度!K902)</f>
        <v>5</v>
      </c>
      <c r="L902" s="53">
        <f>IF(收藏进度!L902="","",收藏进度!L902)</f>
        <v>0</v>
      </c>
      <c r="M902" s="53">
        <f>IF(收藏进度!M902="","",收藏进度!M902)</f>
        <v>0</v>
      </c>
      <c r="N902" s="54" t="str">
        <f>IF(收藏进度!N902="","",收藏进度!N902)</f>
        <v>召唤一个1/1的蜡烛，2/2的扫帚和3/3的茶壶。</v>
      </c>
    </row>
    <row r="903" spans="1:14" x14ac:dyDescent="0.15">
      <c r="A903" s="52" t="str">
        <f>IF(收藏进度!A903="","",收藏进度!A903)</f>
        <v>保卫国王</v>
      </c>
      <c r="B903" s="52">
        <f>IF(收藏进度!B903="","",收藏进度!B903)</f>
        <v>2</v>
      </c>
      <c r="C903" s="52" t="str">
        <f t="shared" si="14"/>
        <v/>
      </c>
      <c r="D903" s="52" t="str">
        <f>IF(AND(COUNTIF(德鲁伊卡组!A:C,"# 2x ("&amp;K903&amp;") "&amp;A903)+COUNTIF(猎人卡组!A:C,"# 2x ("&amp;K903&amp;") "&amp;A903)+COUNTIF(法师卡组!A:C,"# 2x ("&amp;K903&amp;") "&amp;A903)+COUNTIF(圣骑士卡组!A:C,"# 2x ("&amp;K903&amp;") "&amp;A903)+COUNTIF(牧师卡组!A:C,"# 2x ("&amp;K903&amp;") "&amp;A903)+COUNTIF(潜行者卡组!A:C,"# 2x ("&amp;K903&amp;") "&amp;A903)+COUNTIF(萨满祭司卡组!A:C,"# 2x ("&amp;K903&amp;") "&amp;A903)+COUNTIF(术士卡组!A:C,"# 2x ("&amp;K903&amp;") "&amp;A903)+COUNTIF(战士卡组!A:C,"# 2x ("&amp;K903&amp;") "&amp;A903)=0,COUNTIF(单卡排行!A:J,A903)=0),IF(AND(COUNTIF(德鲁伊卡组!A:C,"# 1x ("&amp;K903&amp;") "&amp;A903)+COUNTIF(猎人卡组!A:C,"# 1x ("&amp;K903&amp;") "&amp;A903)+COUNTIF(法师卡组!A:C,"# 1x ("&amp;K903&amp;") "&amp;A903)+COUNTIF(圣骑士卡组!A:C,"# 1x ("&amp;K903&amp;") "&amp;A903)+COUNTIF(牧师卡组!A:C,"# 1x ("&amp;K903&amp;") "&amp;A903)+COUNTIF(潜行者卡组!A:C,"# 1x ("&amp;K903&amp;") "&amp;A903)+COUNTIF(萨满祭司卡组!A:C,"# 1x ("&amp;K903&amp;") "&amp;A903)+COUNTIF(术士卡组!A:C,"# 1x ("&amp;K903&amp;") "&amp;A903)+COUNTIF(战士卡组!A:C,"# 1x ("&amp;K903&amp;") "&amp;A903)=0,COUNTIF(单卡排行!A:J,A903&amp;"★")=0),"",1),2)</f>
        <v/>
      </c>
      <c r="E903" s="53" t="str">
        <f>IF(收藏进度!E903="","",收藏进度!E903)</f>
        <v>卡拉赞</v>
      </c>
      <c r="F903" s="53" t="str">
        <f>IF(收藏进度!F903="","",收藏进度!F903)</f>
        <v/>
      </c>
      <c r="G903" s="53" t="str">
        <f>IF(收藏进度!G903="","",收藏进度!G903)</f>
        <v>战士</v>
      </c>
      <c r="H903" s="53" t="str">
        <f>IF(收藏进度!H903="","",收藏进度!H903)</f>
        <v>稀有</v>
      </c>
      <c r="I903" s="53" t="str">
        <f>IF(收藏进度!I903="","",收藏进度!I903)</f>
        <v>法术</v>
      </c>
      <c r="J903" s="53" t="str">
        <f>IF(收藏进度!J903="","",收藏进度!J903)</f>
        <v/>
      </c>
      <c r="K903" s="53">
        <f>IF(收藏进度!K903="","",收藏进度!K903)</f>
        <v>3</v>
      </c>
      <c r="L903" s="53">
        <f>IF(收藏进度!L903="","",收藏进度!L903)</f>
        <v>0</v>
      </c>
      <c r="M903" s="53">
        <f>IF(收藏进度!M903="","",收藏进度!M903)</f>
        <v>0</v>
      </c>
      <c r="N903" s="54" t="str">
        <f>IF(收藏进度!N903="","",收藏进度!N903)</f>
        <v>战场上每有一个敌方随从，便召唤一个1/1并具有嘲讽的
禁卫。</v>
      </c>
    </row>
    <row r="904" spans="1:14" x14ac:dyDescent="0.15">
      <c r="A904" s="52" t="str">
        <f>IF(收藏进度!A904="","",收藏进度!A904)</f>
        <v>铁炉堡传送门</v>
      </c>
      <c r="B904" s="52">
        <f>IF(收藏进度!B904="","",收藏进度!B904)</f>
        <v>2</v>
      </c>
      <c r="C904" s="52" t="str">
        <f t="shared" si="14"/>
        <v/>
      </c>
      <c r="D904" s="52" t="str">
        <f>IF(AND(COUNTIF(德鲁伊卡组!A:C,"# 2x ("&amp;K904&amp;") "&amp;A904)+COUNTIF(猎人卡组!A:C,"# 2x ("&amp;K904&amp;") "&amp;A904)+COUNTIF(法师卡组!A:C,"# 2x ("&amp;K904&amp;") "&amp;A904)+COUNTIF(圣骑士卡组!A:C,"# 2x ("&amp;K904&amp;") "&amp;A904)+COUNTIF(牧师卡组!A:C,"# 2x ("&amp;K904&amp;") "&amp;A904)+COUNTIF(潜行者卡组!A:C,"# 2x ("&amp;K904&amp;") "&amp;A904)+COUNTIF(萨满祭司卡组!A:C,"# 2x ("&amp;K904&amp;") "&amp;A904)+COUNTIF(术士卡组!A:C,"# 2x ("&amp;K904&amp;") "&amp;A904)+COUNTIF(战士卡组!A:C,"# 2x ("&amp;K904&amp;") "&amp;A904)=0,COUNTIF(单卡排行!A:J,A904)=0),IF(AND(COUNTIF(德鲁伊卡组!A:C,"# 1x ("&amp;K904&amp;") "&amp;A904)+COUNTIF(猎人卡组!A:C,"# 1x ("&amp;K904&amp;") "&amp;A904)+COUNTIF(法师卡组!A:C,"# 1x ("&amp;K904&amp;") "&amp;A904)+COUNTIF(圣骑士卡组!A:C,"# 1x ("&amp;K904&amp;") "&amp;A904)+COUNTIF(牧师卡组!A:C,"# 1x ("&amp;K904&amp;") "&amp;A904)+COUNTIF(潜行者卡组!A:C,"# 1x ("&amp;K904&amp;") "&amp;A904)+COUNTIF(萨满祭司卡组!A:C,"# 1x ("&amp;K904&amp;") "&amp;A904)+COUNTIF(术士卡组!A:C,"# 1x ("&amp;K904&amp;") "&amp;A904)+COUNTIF(战士卡组!A:C,"# 1x ("&amp;K904&amp;") "&amp;A904)=0,COUNTIF(单卡排行!A:J,A904&amp;"★")=0),"",1),2)</f>
        <v/>
      </c>
      <c r="E904" s="53" t="str">
        <f>IF(收藏进度!E904="","",收藏进度!E904)</f>
        <v>卡拉赞</v>
      </c>
      <c r="F904" s="53" t="str">
        <f>IF(收藏进度!F904="","",收藏进度!F904)</f>
        <v/>
      </c>
      <c r="G904" s="53" t="str">
        <f>IF(收藏进度!G904="","",收藏进度!G904)</f>
        <v>战士</v>
      </c>
      <c r="H904" s="53" t="str">
        <f>IF(收藏进度!H904="","",收藏进度!H904)</f>
        <v>普通</v>
      </c>
      <c r="I904" s="53" t="str">
        <f>IF(收藏进度!I904="","",收藏进度!I904)</f>
        <v>法术</v>
      </c>
      <c r="J904" s="53" t="str">
        <f>IF(收藏进度!J904="","",收藏进度!J904)</f>
        <v/>
      </c>
      <c r="K904" s="53">
        <f>IF(收藏进度!K904="","",收藏进度!K904)</f>
        <v>5</v>
      </c>
      <c r="L904" s="53">
        <f>IF(收藏进度!L904="","",收藏进度!L904)</f>
        <v>0</v>
      </c>
      <c r="M904" s="53">
        <f>IF(收藏进度!M904="","",收藏进度!M904)</f>
        <v>0</v>
      </c>
      <c r="N904" s="54" t="str">
        <f>IF(收藏进度!N904="","",收藏进度!N904)</f>
        <v>获得4点护甲值。随机召唤一个法力值消耗为（4）点的随从。</v>
      </c>
    </row>
    <row r="905" spans="1:14" x14ac:dyDescent="0.15">
      <c r="A905" s="52" t="str">
        <f>IF(收藏进度!A905="","",收藏进度!A905)</f>
        <v>愚者之灾</v>
      </c>
      <c r="B905" s="52">
        <f>IF(收藏进度!B905="","",收藏进度!B905)</f>
        <v>2</v>
      </c>
      <c r="C905" s="52" t="str">
        <f t="shared" si="14"/>
        <v/>
      </c>
      <c r="D905" s="52" t="str">
        <f>IF(AND(COUNTIF(德鲁伊卡组!A:C,"# 2x ("&amp;K905&amp;") "&amp;A905)+COUNTIF(猎人卡组!A:C,"# 2x ("&amp;K905&amp;") "&amp;A905)+COUNTIF(法师卡组!A:C,"# 2x ("&amp;K905&amp;") "&amp;A905)+COUNTIF(圣骑士卡组!A:C,"# 2x ("&amp;K905&amp;") "&amp;A905)+COUNTIF(牧师卡组!A:C,"# 2x ("&amp;K905&amp;") "&amp;A905)+COUNTIF(潜行者卡组!A:C,"# 2x ("&amp;K905&amp;") "&amp;A905)+COUNTIF(萨满祭司卡组!A:C,"# 2x ("&amp;K905&amp;") "&amp;A905)+COUNTIF(术士卡组!A:C,"# 2x ("&amp;K905&amp;") "&amp;A905)+COUNTIF(战士卡组!A:C,"# 2x ("&amp;K905&amp;") "&amp;A905)=0,COUNTIF(单卡排行!A:J,A905)=0),IF(AND(COUNTIF(德鲁伊卡组!A:C,"# 1x ("&amp;K905&amp;") "&amp;A905)+COUNTIF(猎人卡组!A:C,"# 1x ("&amp;K905&amp;") "&amp;A905)+COUNTIF(法师卡组!A:C,"# 1x ("&amp;K905&amp;") "&amp;A905)+COUNTIF(圣骑士卡组!A:C,"# 1x ("&amp;K905&amp;") "&amp;A905)+COUNTIF(牧师卡组!A:C,"# 1x ("&amp;K905&amp;") "&amp;A905)+COUNTIF(潜行者卡组!A:C,"# 1x ("&amp;K905&amp;") "&amp;A905)+COUNTIF(萨满祭司卡组!A:C,"# 1x ("&amp;K905&amp;") "&amp;A905)+COUNTIF(术士卡组!A:C,"# 1x ("&amp;K905&amp;") "&amp;A905)+COUNTIF(战士卡组!A:C,"# 1x ("&amp;K905&amp;") "&amp;A905)=0,COUNTIF(单卡排行!A:J,A905&amp;"★")=0),"",1),2)</f>
        <v/>
      </c>
      <c r="E905" s="53" t="str">
        <f>IF(收藏进度!E905="","",收藏进度!E905)</f>
        <v>卡拉赞</v>
      </c>
      <c r="F905" s="53" t="str">
        <f>IF(收藏进度!F905="","",收藏进度!F905)</f>
        <v/>
      </c>
      <c r="G905" s="53" t="str">
        <f>IF(收藏进度!G905="","",收藏进度!G905)</f>
        <v>战士</v>
      </c>
      <c r="H905" s="53" t="str">
        <f>IF(收藏进度!H905="","",收藏进度!H905)</f>
        <v>普通</v>
      </c>
      <c r="I905" s="53" t="str">
        <f>IF(收藏进度!I905="","",收藏进度!I905)</f>
        <v>武器</v>
      </c>
      <c r="J905" s="53" t="str">
        <f>IF(收藏进度!J905="","",收藏进度!J905)</f>
        <v/>
      </c>
      <c r="K905" s="53">
        <f>IF(收藏进度!K905="","",收藏进度!K905)</f>
        <v>5</v>
      </c>
      <c r="L905" s="53">
        <f>IF(收藏进度!L905="","",收藏进度!L905)</f>
        <v>3</v>
      </c>
      <c r="M905" s="53">
        <f>IF(收藏进度!M905="","",收藏进度!M905)</f>
        <v>0</v>
      </c>
      <c r="N905" s="54" t="str">
        <f>IF(收藏进度!N905="","",收藏进度!N905)</f>
        <v>每个回合攻击次数不限，但无法攻击英雄。</v>
      </c>
    </row>
    <row r="906" spans="1:14" x14ac:dyDescent="0.15">
      <c r="A906" s="52" t="str">
        <f>IF(收藏进度!A906="","",收藏进度!A906)</f>
        <v>奥术畸体</v>
      </c>
      <c r="B906" s="52">
        <f>IF(收藏进度!B906="","",收藏进度!B906)</f>
        <v>2</v>
      </c>
      <c r="C906" s="52" t="str">
        <f t="shared" si="14"/>
        <v/>
      </c>
      <c r="D906" s="52" t="str">
        <f>IF(AND(COUNTIF(德鲁伊卡组!A:C,"# 2x ("&amp;K906&amp;") "&amp;A906)+COUNTIF(猎人卡组!A:C,"# 2x ("&amp;K906&amp;") "&amp;A906)+COUNTIF(法师卡组!A:C,"# 2x ("&amp;K906&amp;") "&amp;A906)+COUNTIF(圣骑士卡组!A:C,"# 2x ("&amp;K906&amp;") "&amp;A906)+COUNTIF(牧师卡组!A:C,"# 2x ("&amp;K906&amp;") "&amp;A906)+COUNTIF(潜行者卡组!A:C,"# 2x ("&amp;K906&amp;") "&amp;A906)+COUNTIF(萨满祭司卡组!A:C,"# 2x ("&amp;K906&amp;") "&amp;A906)+COUNTIF(术士卡组!A:C,"# 2x ("&amp;K906&amp;") "&amp;A906)+COUNTIF(战士卡组!A:C,"# 2x ("&amp;K906&amp;") "&amp;A906)=0,COUNTIF(单卡排行!A:J,A906)=0),IF(AND(COUNTIF(德鲁伊卡组!A:C,"# 1x ("&amp;K906&amp;") "&amp;A906)+COUNTIF(猎人卡组!A:C,"# 1x ("&amp;K906&amp;") "&amp;A906)+COUNTIF(法师卡组!A:C,"# 1x ("&amp;K906&amp;") "&amp;A906)+COUNTIF(圣骑士卡组!A:C,"# 1x ("&amp;K906&amp;") "&amp;A906)+COUNTIF(牧师卡组!A:C,"# 1x ("&amp;K906&amp;") "&amp;A906)+COUNTIF(潜行者卡组!A:C,"# 1x ("&amp;K906&amp;") "&amp;A906)+COUNTIF(萨满祭司卡组!A:C,"# 1x ("&amp;K906&amp;") "&amp;A906)+COUNTIF(术士卡组!A:C,"# 1x ("&amp;K906&amp;") "&amp;A906)+COUNTIF(战士卡组!A:C,"# 1x ("&amp;K906&amp;") "&amp;A906)=0,COUNTIF(单卡排行!A:J,A906&amp;"★")=0),"",1),2)</f>
        <v/>
      </c>
      <c r="E906" s="53" t="str">
        <f>IF(收藏进度!E906="","",收藏进度!E906)</f>
        <v>卡拉赞</v>
      </c>
      <c r="F906" s="53" t="str">
        <f>IF(收藏进度!F906="","",收藏进度!F906)</f>
        <v/>
      </c>
      <c r="G906" s="53" t="str">
        <f>IF(收藏进度!G906="","",收藏进度!G906)</f>
        <v>中立</v>
      </c>
      <c r="H906" s="53" t="str">
        <f>IF(收藏进度!H906="","",收藏进度!H906)</f>
        <v>普通</v>
      </c>
      <c r="I906" s="53" t="str">
        <f>IF(收藏进度!I906="","",收藏进度!I906)</f>
        <v>随从</v>
      </c>
      <c r="J906" s="53" t="str">
        <f>IF(收藏进度!J906="","",收藏进度!J906)</f>
        <v>元素</v>
      </c>
      <c r="K906" s="53">
        <f>IF(收藏进度!K906="","",收藏进度!K906)</f>
        <v>1</v>
      </c>
      <c r="L906" s="53">
        <f>IF(收藏进度!L906="","",收藏进度!L906)</f>
        <v>2</v>
      </c>
      <c r="M906" s="53">
        <f>IF(收藏进度!M906="","",收藏进度!M906)</f>
        <v>1</v>
      </c>
      <c r="N906" s="54" t="str">
        <f>IF(收藏进度!N906="","",收藏进度!N906)</f>
        <v>每当你施放一个法术，该随从便获得
+1生命值。</v>
      </c>
    </row>
    <row r="907" spans="1:14" x14ac:dyDescent="0.15">
      <c r="A907" s="52" t="str">
        <f>IF(收藏进度!A907="","",收藏进度!A907)</f>
        <v>符文蛋</v>
      </c>
      <c r="B907" s="52">
        <f>IF(收藏进度!B907="","",收藏进度!B907)</f>
        <v>2</v>
      </c>
      <c r="C907" s="52" t="str">
        <f t="shared" si="14"/>
        <v/>
      </c>
      <c r="D907" s="52" t="str">
        <f>IF(AND(COUNTIF(德鲁伊卡组!A:C,"# 2x ("&amp;K907&amp;") "&amp;A907)+COUNTIF(猎人卡组!A:C,"# 2x ("&amp;K907&amp;") "&amp;A907)+COUNTIF(法师卡组!A:C,"# 2x ("&amp;K907&amp;") "&amp;A907)+COUNTIF(圣骑士卡组!A:C,"# 2x ("&amp;K907&amp;") "&amp;A907)+COUNTIF(牧师卡组!A:C,"# 2x ("&amp;K907&amp;") "&amp;A907)+COUNTIF(潜行者卡组!A:C,"# 2x ("&amp;K907&amp;") "&amp;A907)+COUNTIF(萨满祭司卡组!A:C,"# 2x ("&amp;K907&amp;") "&amp;A907)+COUNTIF(术士卡组!A:C,"# 2x ("&amp;K907&amp;") "&amp;A907)+COUNTIF(战士卡组!A:C,"# 2x ("&amp;K907&amp;") "&amp;A907)=0,COUNTIF(单卡排行!A:J,A907)=0),IF(AND(COUNTIF(德鲁伊卡组!A:C,"# 1x ("&amp;K907&amp;") "&amp;A907)+COUNTIF(猎人卡组!A:C,"# 1x ("&amp;K907&amp;") "&amp;A907)+COUNTIF(法师卡组!A:C,"# 1x ("&amp;K907&amp;") "&amp;A907)+COUNTIF(圣骑士卡组!A:C,"# 1x ("&amp;K907&amp;") "&amp;A907)+COUNTIF(牧师卡组!A:C,"# 1x ("&amp;K907&amp;") "&amp;A907)+COUNTIF(潜行者卡组!A:C,"# 1x ("&amp;K907&amp;") "&amp;A907)+COUNTIF(萨满祭司卡组!A:C,"# 1x ("&amp;K907&amp;") "&amp;A907)+COUNTIF(术士卡组!A:C,"# 1x ("&amp;K907&amp;") "&amp;A907)+COUNTIF(战士卡组!A:C,"# 1x ("&amp;K907&amp;") "&amp;A907)=0,COUNTIF(单卡排行!A:J,A907&amp;"★")=0),"",1),2)</f>
        <v/>
      </c>
      <c r="E907" s="53" t="str">
        <f>IF(收藏进度!E907="","",收藏进度!E907)</f>
        <v>卡拉赞</v>
      </c>
      <c r="F907" s="53" t="str">
        <f>IF(收藏进度!F907="","",收藏进度!F907)</f>
        <v/>
      </c>
      <c r="G907" s="53" t="str">
        <f>IF(收藏进度!G907="","",收藏进度!G907)</f>
        <v>中立</v>
      </c>
      <c r="H907" s="53" t="str">
        <f>IF(收藏进度!H907="","",收藏进度!H907)</f>
        <v>普通</v>
      </c>
      <c r="I907" s="53" t="str">
        <f>IF(收藏进度!I907="","",收藏进度!I907)</f>
        <v>随从</v>
      </c>
      <c r="J907" s="53" t="str">
        <f>IF(收藏进度!J907="","",收藏进度!J907)</f>
        <v/>
      </c>
      <c r="K907" s="53">
        <f>IF(收藏进度!K907="","",收藏进度!K907)</f>
        <v>1</v>
      </c>
      <c r="L907" s="53">
        <f>IF(收藏进度!L907="","",收藏进度!L907)</f>
        <v>0</v>
      </c>
      <c r="M907" s="53">
        <f>IF(收藏进度!M907="","",收藏进度!M907)</f>
        <v>2</v>
      </c>
      <c r="N907" s="54" t="str">
        <f>IF(收藏进度!N907="","",收藏进度!N907)</f>
        <v>亡语：抽一张牌。</v>
      </c>
    </row>
    <row r="908" spans="1:14" x14ac:dyDescent="0.15">
      <c r="A908" s="52" t="str">
        <f>IF(收藏进度!A908="","",收藏进度!A908)</f>
        <v>虚空幽龙史学家</v>
      </c>
      <c r="B908" s="52">
        <f>IF(收藏进度!B908="","",收藏进度!B908)</f>
        <v>2</v>
      </c>
      <c r="C908" s="52" t="str">
        <f t="shared" si="14"/>
        <v/>
      </c>
      <c r="D908" s="52" t="str">
        <f>IF(AND(COUNTIF(德鲁伊卡组!A:C,"# 2x ("&amp;K908&amp;") "&amp;A908)+COUNTIF(猎人卡组!A:C,"# 2x ("&amp;K908&amp;") "&amp;A908)+COUNTIF(法师卡组!A:C,"# 2x ("&amp;K908&amp;") "&amp;A908)+COUNTIF(圣骑士卡组!A:C,"# 2x ("&amp;K908&amp;") "&amp;A908)+COUNTIF(牧师卡组!A:C,"# 2x ("&amp;K908&amp;") "&amp;A908)+COUNTIF(潜行者卡组!A:C,"# 2x ("&amp;K908&amp;") "&amp;A908)+COUNTIF(萨满祭司卡组!A:C,"# 2x ("&amp;K908&amp;") "&amp;A908)+COUNTIF(术士卡组!A:C,"# 2x ("&amp;K908&amp;") "&amp;A908)+COUNTIF(战士卡组!A:C,"# 2x ("&amp;K908&amp;") "&amp;A908)=0,COUNTIF(单卡排行!A:J,A908)=0),IF(AND(COUNTIF(德鲁伊卡组!A:C,"# 1x ("&amp;K908&amp;") "&amp;A908)+COUNTIF(猎人卡组!A:C,"# 1x ("&amp;K908&amp;") "&amp;A908)+COUNTIF(法师卡组!A:C,"# 1x ("&amp;K908&amp;") "&amp;A908)+COUNTIF(圣骑士卡组!A:C,"# 1x ("&amp;K908&amp;") "&amp;A908)+COUNTIF(牧师卡组!A:C,"# 1x ("&amp;K908&amp;") "&amp;A908)+COUNTIF(潜行者卡组!A:C,"# 1x ("&amp;K908&amp;") "&amp;A908)+COUNTIF(萨满祭司卡组!A:C,"# 1x ("&amp;K908&amp;") "&amp;A908)+COUNTIF(术士卡组!A:C,"# 1x ("&amp;K908&amp;") "&amp;A908)+COUNTIF(战士卡组!A:C,"# 1x ("&amp;K908&amp;") "&amp;A908)=0,COUNTIF(单卡排行!A:J,A908&amp;"★")=0),"",1),2)</f>
        <v/>
      </c>
      <c r="E908" s="53" t="str">
        <f>IF(收藏进度!E908="","",收藏进度!E908)</f>
        <v>卡拉赞</v>
      </c>
      <c r="F908" s="53" t="str">
        <f>IF(收藏进度!F908="","",收藏进度!F908)</f>
        <v/>
      </c>
      <c r="G908" s="53" t="str">
        <f>IF(收藏进度!G908="","",收藏进度!G908)</f>
        <v>中立</v>
      </c>
      <c r="H908" s="53" t="str">
        <f>IF(收藏进度!H908="","",收藏进度!H908)</f>
        <v>普通</v>
      </c>
      <c r="I908" s="53" t="str">
        <f>IF(收藏进度!I908="","",收藏进度!I908)</f>
        <v>随从</v>
      </c>
      <c r="J908" s="53" t="str">
        <f>IF(收藏进度!J908="","",收藏进度!J908)</f>
        <v/>
      </c>
      <c r="K908" s="53">
        <f>IF(收藏进度!K908="","",收藏进度!K908)</f>
        <v>2</v>
      </c>
      <c r="L908" s="53">
        <f>IF(收藏进度!L908="","",收藏进度!L908)</f>
        <v>1</v>
      </c>
      <c r="M908" s="53">
        <f>IF(收藏进度!M908="","",收藏进度!M908)</f>
        <v>3</v>
      </c>
      <c r="N908" s="54" t="str">
        <f>IF(收藏进度!N908="","",收藏进度!N908)</f>
        <v>战吼：如果你的手牌中有龙牌，便发现一张龙牌。</v>
      </c>
    </row>
    <row r="909" spans="1:14" x14ac:dyDescent="0.15">
      <c r="A909" s="52" t="str">
        <f>IF(收藏进度!A909="","",收藏进度!A909)</f>
        <v>自负的演员</v>
      </c>
      <c r="B909" s="52">
        <f>IF(收藏进度!B909="","",收藏进度!B909)</f>
        <v>2</v>
      </c>
      <c r="C909" s="52" t="str">
        <f t="shared" si="14"/>
        <v/>
      </c>
      <c r="D909" s="52" t="str">
        <f>IF(AND(COUNTIF(德鲁伊卡组!A:C,"# 2x ("&amp;K909&amp;") "&amp;A909)+COUNTIF(猎人卡组!A:C,"# 2x ("&amp;K909&amp;") "&amp;A909)+COUNTIF(法师卡组!A:C,"# 2x ("&amp;K909&amp;") "&amp;A909)+COUNTIF(圣骑士卡组!A:C,"# 2x ("&amp;K909&amp;") "&amp;A909)+COUNTIF(牧师卡组!A:C,"# 2x ("&amp;K909&amp;") "&amp;A909)+COUNTIF(潜行者卡组!A:C,"# 2x ("&amp;K909&amp;") "&amp;A909)+COUNTIF(萨满祭司卡组!A:C,"# 2x ("&amp;K909&amp;") "&amp;A909)+COUNTIF(术士卡组!A:C,"# 2x ("&amp;K909&amp;") "&amp;A909)+COUNTIF(战士卡组!A:C,"# 2x ("&amp;K909&amp;") "&amp;A909)=0,COUNTIF(单卡排行!A:J,A909)=0),IF(AND(COUNTIF(德鲁伊卡组!A:C,"# 1x ("&amp;K909&amp;") "&amp;A909)+COUNTIF(猎人卡组!A:C,"# 1x ("&amp;K909&amp;") "&amp;A909)+COUNTIF(法师卡组!A:C,"# 1x ("&amp;K909&amp;") "&amp;A909)+COUNTIF(圣骑士卡组!A:C,"# 1x ("&amp;K909&amp;") "&amp;A909)+COUNTIF(牧师卡组!A:C,"# 1x ("&amp;K909&amp;") "&amp;A909)+COUNTIF(潜行者卡组!A:C,"# 1x ("&amp;K909&amp;") "&amp;A909)+COUNTIF(萨满祭司卡组!A:C,"# 1x ("&amp;K909&amp;") "&amp;A909)+COUNTIF(术士卡组!A:C,"# 1x ("&amp;K909&amp;") "&amp;A909)+COUNTIF(战士卡组!A:C,"# 1x ("&amp;K909&amp;") "&amp;A909)=0,COUNTIF(单卡排行!A:J,A909&amp;"★")=0),"",1),2)</f>
        <v/>
      </c>
      <c r="E909" s="53" t="str">
        <f>IF(收藏进度!E909="","",收藏进度!E909)</f>
        <v>卡拉赞</v>
      </c>
      <c r="F909" s="53" t="str">
        <f>IF(收藏进度!F909="","",收藏进度!F909)</f>
        <v/>
      </c>
      <c r="G909" s="53" t="str">
        <f>IF(收藏进度!G909="","",收藏进度!G909)</f>
        <v>中立</v>
      </c>
      <c r="H909" s="53" t="str">
        <f>IF(收藏进度!H909="","",收藏进度!H909)</f>
        <v>普通</v>
      </c>
      <c r="I909" s="53" t="str">
        <f>IF(收藏进度!I909="","",收藏进度!I909)</f>
        <v>随从</v>
      </c>
      <c r="J909" s="53" t="str">
        <f>IF(收藏进度!J909="","",收藏进度!J909)</f>
        <v/>
      </c>
      <c r="K909" s="53">
        <f>IF(收藏进度!K909="","",收藏进度!K909)</f>
        <v>2</v>
      </c>
      <c r="L909" s="53">
        <f>IF(收藏进度!L909="","",收藏进度!L909)</f>
        <v>3</v>
      </c>
      <c r="M909" s="53">
        <f>IF(收藏进度!M909="","",收藏进度!M909)</f>
        <v>2</v>
      </c>
      <c r="N909" s="54" t="str">
        <f>IF(收藏进度!N909="","",收藏进度!N909)</f>
        <v>嘲讽</v>
      </c>
    </row>
    <row r="910" spans="1:14" x14ac:dyDescent="0.15">
      <c r="A910" s="52" t="str">
        <f>IF(收藏进度!A910="","",收藏进度!A910)</f>
        <v>橱柜蜘蛛</v>
      </c>
      <c r="B910" s="52">
        <f>IF(收藏进度!B910="","",收藏进度!B910)</f>
        <v>2</v>
      </c>
      <c r="C910" s="52" t="str">
        <f t="shared" si="14"/>
        <v/>
      </c>
      <c r="D910" s="52" t="str">
        <f>IF(AND(COUNTIF(德鲁伊卡组!A:C,"# 2x ("&amp;K910&amp;") "&amp;A910)+COUNTIF(猎人卡组!A:C,"# 2x ("&amp;K910&amp;") "&amp;A910)+COUNTIF(法师卡组!A:C,"# 2x ("&amp;K910&amp;") "&amp;A910)+COUNTIF(圣骑士卡组!A:C,"# 2x ("&amp;K910&amp;") "&amp;A910)+COUNTIF(牧师卡组!A:C,"# 2x ("&amp;K910&amp;") "&amp;A910)+COUNTIF(潜行者卡组!A:C,"# 2x ("&amp;K910&amp;") "&amp;A910)+COUNTIF(萨满祭司卡组!A:C,"# 2x ("&amp;K910&amp;") "&amp;A910)+COUNTIF(术士卡组!A:C,"# 2x ("&amp;K910&amp;") "&amp;A910)+COUNTIF(战士卡组!A:C,"# 2x ("&amp;K910&amp;") "&amp;A910)=0,COUNTIF(单卡排行!A:J,A910)=0),IF(AND(COUNTIF(德鲁伊卡组!A:C,"# 1x ("&amp;K910&amp;") "&amp;A910)+COUNTIF(猎人卡组!A:C,"# 1x ("&amp;K910&amp;") "&amp;A910)+COUNTIF(法师卡组!A:C,"# 1x ("&amp;K910&amp;") "&amp;A910)+COUNTIF(圣骑士卡组!A:C,"# 1x ("&amp;K910&amp;") "&amp;A910)+COUNTIF(牧师卡组!A:C,"# 1x ("&amp;K910&amp;") "&amp;A910)+COUNTIF(潜行者卡组!A:C,"# 1x ("&amp;K910&amp;") "&amp;A910)+COUNTIF(萨满祭司卡组!A:C,"# 1x ("&amp;K910&amp;") "&amp;A910)+COUNTIF(术士卡组!A:C,"# 1x ("&amp;K910&amp;") "&amp;A910)+COUNTIF(战士卡组!A:C,"# 1x ("&amp;K910&amp;") "&amp;A910)=0,COUNTIF(单卡排行!A:J,A910&amp;"★")=0),"",1),2)</f>
        <v/>
      </c>
      <c r="E910" s="53" t="str">
        <f>IF(收藏进度!E910="","",收藏进度!E910)</f>
        <v>卡拉赞</v>
      </c>
      <c r="F910" s="53" t="str">
        <f>IF(收藏进度!F910="","",收藏进度!F910)</f>
        <v/>
      </c>
      <c r="G910" s="53" t="str">
        <f>IF(收藏进度!G910="","",收藏进度!G910)</f>
        <v>中立</v>
      </c>
      <c r="H910" s="53" t="str">
        <f>IF(收藏进度!H910="","",收藏进度!H910)</f>
        <v>普通</v>
      </c>
      <c r="I910" s="53" t="str">
        <f>IF(收藏进度!I910="","",收藏进度!I910)</f>
        <v>随从</v>
      </c>
      <c r="J910" s="53" t="str">
        <f>IF(收藏进度!J910="","",收藏进度!J910)</f>
        <v>野兽</v>
      </c>
      <c r="K910" s="53">
        <f>IF(收藏进度!K910="","",收藏进度!K910)</f>
        <v>3</v>
      </c>
      <c r="L910" s="53">
        <f>IF(收藏进度!L910="","",收藏进度!L910)</f>
        <v>1</v>
      </c>
      <c r="M910" s="53">
        <f>IF(收藏进度!M910="","",收藏进度!M910)</f>
        <v>3</v>
      </c>
      <c r="N910" s="54" t="str">
        <f>IF(收藏进度!N910="","",收藏进度!N910)</f>
        <v>战吼：召唤一个1/3的蜘蛛。</v>
      </c>
    </row>
    <row r="911" spans="1:14" x14ac:dyDescent="0.15">
      <c r="A911" s="52" t="str">
        <f>IF(收藏进度!A911="","",收藏进度!A911)</f>
        <v>机械动物管理员</v>
      </c>
      <c r="B911" s="52">
        <f>IF(收藏进度!B911="","",收藏进度!B911)</f>
        <v>2</v>
      </c>
      <c r="C911" s="52" t="str">
        <f t="shared" si="14"/>
        <v/>
      </c>
      <c r="D911" s="52" t="str">
        <f>IF(AND(COUNTIF(德鲁伊卡组!A:C,"# 2x ("&amp;K911&amp;") "&amp;A911)+COUNTIF(猎人卡组!A:C,"# 2x ("&amp;K911&amp;") "&amp;A911)+COUNTIF(法师卡组!A:C,"# 2x ("&amp;K911&amp;") "&amp;A911)+COUNTIF(圣骑士卡组!A:C,"# 2x ("&amp;K911&amp;") "&amp;A911)+COUNTIF(牧师卡组!A:C,"# 2x ("&amp;K911&amp;") "&amp;A911)+COUNTIF(潜行者卡组!A:C,"# 2x ("&amp;K911&amp;") "&amp;A911)+COUNTIF(萨满祭司卡组!A:C,"# 2x ("&amp;K911&amp;") "&amp;A911)+COUNTIF(术士卡组!A:C,"# 2x ("&amp;K911&amp;") "&amp;A911)+COUNTIF(战士卡组!A:C,"# 2x ("&amp;K911&amp;") "&amp;A911)=0,COUNTIF(单卡排行!A:J,A911)=0),IF(AND(COUNTIF(德鲁伊卡组!A:C,"# 1x ("&amp;K911&amp;") "&amp;A911)+COUNTIF(猎人卡组!A:C,"# 1x ("&amp;K911&amp;") "&amp;A911)+COUNTIF(法师卡组!A:C,"# 1x ("&amp;K911&amp;") "&amp;A911)+COUNTIF(圣骑士卡组!A:C,"# 1x ("&amp;K911&amp;") "&amp;A911)+COUNTIF(牧师卡组!A:C,"# 1x ("&amp;K911&amp;") "&amp;A911)+COUNTIF(潜行者卡组!A:C,"# 1x ("&amp;K911&amp;") "&amp;A911)+COUNTIF(萨满祭司卡组!A:C,"# 1x ("&amp;K911&amp;") "&amp;A911)+COUNTIF(术士卡组!A:C,"# 1x ("&amp;K911&amp;") "&amp;A911)+COUNTIF(战士卡组!A:C,"# 1x ("&amp;K911&amp;") "&amp;A911)=0,COUNTIF(单卡排行!A:J,A911&amp;"★")=0),"",1),2)</f>
        <v/>
      </c>
      <c r="E911" s="53" t="str">
        <f>IF(收藏进度!E911="","",收藏进度!E911)</f>
        <v>卡拉赞</v>
      </c>
      <c r="F911" s="53" t="str">
        <f>IF(收藏进度!F911="","",收藏进度!F911)</f>
        <v/>
      </c>
      <c r="G911" s="53" t="str">
        <f>IF(收藏进度!G911="","",收藏进度!G911)</f>
        <v>中立</v>
      </c>
      <c r="H911" s="53" t="str">
        <f>IF(收藏进度!H911="","",收藏进度!H911)</f>
        <v>普通</v>
      </c>
      <c r="I911" s="53" t="str">
        <f>IF(收藏进度!I911="","",收藏进度!I911)</f>
        <v>随从</v>
      </c>
      <c r="J911" s="53" t="str">
        <f>IF(收藏进度!J911="","",收藏进度!J911)</f>
        <v>机械</v>
      </c>
      <c r="K911" s="53">
        <f>IF(收藏进度!K911="","",收藏进度!K911)</f>
        <v>3</v>
      </c>
      <c r="L911" s="53">
        <f>IF(收藏进度!L911="","",收藏进度!L911)</f>
        <v>3</v>
      </c>
      <c r="M911" s="53">
        <f>IF(收藏进度!M911="","",收藏进度!M911)</f>
        <v>3</v>
      </c>
      <c r="N911" s="54" t="str">
        <f>IF(收藏进度!N911="","",收藏进度!N911)</f>
        <v>战吼：使一个随机友方野兽，龙和鱼人获得+1/+1。</v>
      </c>
    </row>
    <row r="912" spans="1:14" x14ac:dyDescent="0.15">
      <c r="A912" s="52" t="str">
        <f>IF(收藏进度!A912="","",收藏进度!A912)</f>
        <v>紫罗兰法师</v>
      </c>
      <c r="B912" s="52">
        <f>IF(收藏进度!B912="","",收藏进度!B912)</f>
        <v>2</v>
      </c>
      <c r="C912" s="52" t="str">
        <f t="shared" si="14"/>
        <v/>
      </c>
      <c r="D912" s="52" t="str">
        <f>IF(AND(COUNTIF(德鲁伊卡组!A:C,"# 2x ("&amp;K912&amp;") "&amp;A912)+COUNTIF(猎人卡组!A:C,"# 2x ("&amp;K912&amp;") "&amp;A912)+COUNTIF(法师卡组!A:C,"# 2x ("&amp;K912&amp;") "&amp;A912)+COUNTIF(圣骑士卡组!A:C,"# 2x ("&amp;K912&amp;") "&amp;A912)+COUNTIF(牧师卡组!A:C,"# 2x ("&amp;K912&amp;") "&amp;A912)+COUNTIF(潜行者卡组!A:C,"# 2x ("&amp;K912&amp;") "&amp;A912)+COUNTIF(萨满祭司卡组!A:C,"# 2x ("&amp;K912&amp;") "&amp;A912)+COUNTIF(术士卡组!A:C,"# 2x ("&amp;K912&amp;") "&amp;A912)+COUNTIF(战士卡组!A:C,"# 2x ("&amp;K912&amp;") "&amp;A912)=0,COUNTIF(单卡排行!A:J,A912)=0),IF(AND(COUNTIF(德鲁伊卡组!A:C,"# 1x ("&amp;K912&amp;") "&amp;A912)+COUNTIF(猎人卡组!A:C,"# 1x ("&amp;K912&amp;") "&amp;A912)+COUNTIF(法师卡组!A:C,"# 1x ("&amp;K912&amp;") "&amp;A912)+COUNTIF(圣骑士卡组!A:C,"# 1x ("&amp;K912&amp;") "&amp;A912)+COUNTIF(牧师卡组!A:C,"# 1x ("&amp;K912&amp;") "&amp;A912)+COUNTIF(潜行者卡组!A:C,"# 1x ("&amp;K912&amp;") "&amp;A912)+COUNTIF(萨满祭司卡组!A:C,"# 1x ("&amp;K912&amp;") "&amp;A912)+COUNTIF(术士卡组!A:C,"# 1x ("&amp;K912&amp;") "&amp;A912)+COUNTIF(战士卡组!A:C,"# 1x ("&amp;K912&amp;") "&amp;A912)=0,COUNTIF(单卡排行!A:J,A912&amp;"★")=0),"",1),2)</f>
        <v/>
      </c>
      <c r="E912" s="53" t="str">
        <f>IF(收藏进度!E912="","",收藏进度!E912)</f>
        <v>卡拉赞</v>
      </c>
      <c r="F912" s="53" t="str">
        <f>IF(收藏进度!F912="","",收藏进度!F912)</f>
        <v/>
      </c>
      <c r="G912" s="53" t="str">
        <f>IF(收藏进度!G912="","",收藏进度!G912)</f>
        <v>中立</v>
      </c>
      <c r="H912" s="53" t="str">
        <f>IF(收藏进度!H912="","",收藏进度!H912)</f>
        <v>普通</v>
      </c>
      <c r="I912" s="53" t="str">
        <f>IF(收藏进度!I912="","",收藏进度!I912)</f>
        <v>随从</v>
      </c>
      <c r="J912" s="53" t="str">
        <f>IF(收藏进度!J912="","",收藏进度!J912)</f>
        <v/>
      </c>
      <c r="K912" s="53">
        <f>IF(收藏进度!K912="","",收藏进度!K912)</f>
        <v>3</v>
      </c>
      <c r="L912" s="53">
        <f>IF(收藏进度!L912="","",收藏进度!L912)</f>
        <v>4</v>
      </c>
      <c r="M912" s="53">
        <f>IF(收藏进度!M912="","",收藏进度!M912)</f>
        <v>3</v>
      </c>
      <c r="N912" s="54" t="str">
        <f>IF(收藏进度!N912="","",收藏进度!N912)</f>
        <v>在你的回合时，你的英雄会获得免疫。</v>
      </c>
    </row>
    <row r="913" spans="1:14" x14ac:dyDescent="0.15">
      <c r="A913" s="52" t="str">
        <f>IF(收藏进度!A913="","",收藏进度!A913)</f>
        <v>莫罗斯</v>
      </c>
      <c r="B913" s="52">
        <f>IF(收藏进度!B913="","",收藏进度!B913)</f>
        <v>1</v>
      </c>
      <c r="C913" s="52" t="str">
        <f t="shared" si="14"/>
        <v/>
      </c>
      <c r="D913" s="52" t="str">
        <f>IF(AND(COUNTIF(德鲁伊卡组!A:C,"# 2x ("&amp;K913&amp;") "&amp;A913)+COUNTIF(猎人卡组!A:C,"# 2x ("&amp;K913&amp;") "&amp;A913)+COUNTIF(法师卡组!A:C,"# 2x ("&amp;K913&amp;") "&amp;A913)+COUNTIF(圣骑士卡组!A:C,"# 2x ("&amp;K913&amp;") "&amp;A913)+COUNTIF(牧师卡组!A:C,"# 2x ("&amp;K913&amp;") "&amp;A913)+COUNTIF(潜行者卡组!A:C,"# 2x ("&amp;K913&amp;") "&amp;A913)+COUNTIF(萨满祭司卡组!A:C,"# 2x ("&amp;K913&amp;") "&amp;A913)+COUNTIF(术士卡组!A:C,"# 2x ("&amp;K913&amp;") "&amp;A913)+COUNTIF(战士卡组!A:C,"# 2x ("&amp;K913&amp;") "&amp;A913)=0,COUNTIF(单卡排行!A:J,A913)=0),IF(AND(COUNTIF(德鲁伊卡组!A:C,"# 1x ("&amp;K913&amp;") "&amp;A913)+COUNTIF(猎人卡组!A:C,"# 1x ("&amp;K913&amp;") "&amp;A913)+COUNTIF(法师卡组!A:C,"# 1x ("&amp;K913&amp;") "&amp;A913)+COUNTIF(圣骑士卡组!A:C,"# 1x ("&amp;K913&amp;") "&amp;A913)+COUNTIF(牧师卡组!A:C,"# 1x ("&amp;K913&amp;") "&amp;A913)+COUNTIF(潜行者卡组!A:C,"# 1x ("&amp;K913&amp;") "&amp;A913)+COUNTIF(萨满祭司卡组!A:C,"# 1x ("&amp;K913&amp;") "&amp;A913)+COUNTIF(术士卡组!A:C,"# 1x ("&amp;K913&amp;") "&amp;A913)+COUNTIF(战士卡组!A:C,"# 1x ("&amp;K913&amp;") "&amp;A913)=0,COUNTIF(单卡排行!A:J,A913&amp;"★")=0),"",1),2)</f>
        <v/>
      </c>
      <c r="E913" s="53" t="str">
        <f>IF(收藏进度!E913="","",收藏进度!E913)</f>
        <v>卡拉赞</v>
      </c>
      <c r="F913" s="53" t="str">
        <f>IF(收藏进度!F913="","",收藏进度!F913)</f>
        <v/>
      </c>
      <c r="G913" s="53" t="str">
        <f>IF(收藏进度!G913="","",收藏进度!G913)</f>
        <v>中立</v>
      </c>
      <c r="H913" s="53" t="str">
        <f>IF(收藏进度!H913="","",收藏进度!H913)</f>
        <v>传说</v>
      </c>
      <c r="I913" s="53" t="str">
        <f>IF(收藏进度!I913="","",收藏进度!I913)</f>
        <v>随从</v>
      </c>
      <c r="J913" s="53" t="str">
        <f>IF(收藏进度!J913="","",收藏进度!J913)</f>
        <v/>
      </c>
      <c r="K913" s="53">
        <f>IF(收藏进度!K913="","",收藏进度!K913)</f>
        <v>3</v>
      </c>
      <c r="L913" s="53">
        <f>IF(收藏进度!L913="","",收藏进度!L913)</f>
        <v>1</v>
      </c>
      <c r="M913" s="53">
        <f>IF(收藏进度!M913="","",收藏进度!M913)</f>
        <v>1</v>
      </c>
      <c r="N913" s="54" t="str">
        <f>IF(收藏进度!N913="","",收藏进度!N913)</f>
        <v>潜行
在你的回合结束时，召唤一个1/1的
家仆。</v>
      </c>
    </row>
    <row r="914" spans="1:14" x14ac:dyDescent="0.15">
      <c r="A914" s="52" t="str">
        <f>IF(收藏进度!A914="","",收藏进度!A914)</f>
        <v>奥能铁匠</v>
      </c>
      <c r="B914" s="52">
        <f>IF(收藏进度!B914="","",收藏进度!B914)</f>
        <v>2</v>
      </c>
      <c r="C914" s="52" t="str">
        <f t="shared" si="14"/>
        <v/>
      </c>
      <c r="D914" s="52" t="str">
        <f>IF(AND(COUNTIF(德鲁伊卡组!A:C,"# 2x ("&amp;K914&amp;") "&amp;A914)+COUNTIF(猎人卡组!A:C,"# 2x ("&amp;K914&amp;") "&amp;A914)+COUNTIF(法师卡组!A:C,"# 2x ("&amp;K914&amp;") "&amp;A914)+COUNTIF(圣骑士卡组!A:C,"# 2x ("&amp;K914&amp;") "&amp;A914)+COUNTIF(牧师卡组!A:C,"# 2x ("&amp;K914&amp;") "&amp;A914)+COUNTIF(潜行者卡组!A:C,"# 2x ("&amp;K914&amp;") "&amp;A914)+COUNTIF(萨满祭司卡组!A:C,"# 2x ("&amp;K914&amp;") "&amp;A914)+COUNTIF(术士卡组!A:C,"# 2x ("&amp;K914&amp;") "&amp;A914)+COUNTIF(战士卡组!A:C,"# 2x ("&amp;K914&amp;") "&amp;A914)=0,COUNTIF(单卡排行!A:J,A914)=0),IF(AND(COUNTIF(德鲁伊卡组!A:C,"# 1x ("&amp;K914&amp;") "&amp;A914)+COUNTIF(猎人卡组!A:C,"# 1x ("&amp;K914&amp;") "&amp;A914)+COUNTIF(法师卡组!A:C,"# 1x ("&amp;K914&amp;") "&amp;A914)+COUNTIF(圣骑士卡组!A:C,"# 1x ("&amp;K914&amp;") "&amp;A914)+COUNTIF(牧师卡组!A:C,"# 1x ("&amp;K914&amp;") "&amp;A914)+COUNTIF(潜行者卡组!A:C,"# 1x ("&amp;K914&amp;") "&amp;A914)+COUNTIF(萨满祭司卡组!A:C,"# 1x ("&amp;K914&amp;") "&amp;A914)+COUNTIF(术士卡组!A:C,"# 1x ("&amp;K914&amp;") "&amp;A914)+COUNTIF(战士卡组!A:C,"# 1x ("&amp;K914&amp;") "&amp;A914)=0,COUNTIF(单卡排行!A:J,A914&amp;"★")=0),"",1),2)</f>
        <v/>
      </c>
      <c r="E914" s="53" t="str">
        <f>IF(收藏进度!E914="","",收藏进度!E914)</f>
        <v>卡拉赞</v>
      </c>
      <c r="F914" s="53" t="str">
        <f>IF(收藏进度!F914="","",收藏进度!F914)</f>
        <v/>
      </c>
      <c r="G914" s="53" t="str">
        <f>IF(收藏进度!G914="","",收藏进度!G914)</f>
        <v>中立</v>
      </c>
      <c r="H914" s="53" t="str">
        <f>IF(收藏进度!H914="","",收藏进度!H914)</f>
        <v>普通</v>
      </c>
      <c r="I914" s="53" t="str">
        <f>IF(收藏进度!I914="","",收藏进度!I914)</f>
        <v>随从</v>
      </c>
      <c r="J914" s="53" t="str">
        <f>IF(收藏进度!J914="","",收藏进度!J914)</f>
        <v/>
      </c>
      <c r="K914" s="53">
        <f>IF(收藏进度!K914="","",收藏进度!K914)</f>
        <v>4</v>
      </c>
      <c r="L914" s="53">
        <f>IF(收藏进度!L914="","",收藏进度!L914)</f>
        <v>3</v>
      </c>
      <c r="M914" s="53">
        <f>IF(收藏进度!M914="","",收藏进度!M914)</f>
        <v>2</v>
      </c>
      <c r="N914" s="54" t="str">
        <f>IF(收藏进度!N914="","",收藏进度!N914)</f>
        <v>战吼：召唤一个0/5并具有嘲讽的随从。</v>
      </c>
    </row>
    <row r="915" spans="1:14" x14ac:dyDescent="0.15">
      <c r="A915" s="52" t="str">
        <f>IF(收藏进度!A915="","",收藏进度!A915)</f>
        <v>巴内斯</v>
      </c>
      <c r="B915" s="52">
        <f>IF(收藏进度!B915="","",收藏进度!B915)</f>
        <v>1</v>
      </c>
      <c r="C915" s="52" t="str">
        <f t="shared" si="14"/>
        <v/>
      </c>
      <c r="D915" s="52">
        <f>IF(AND(COUNTIF(德鲁伊卡组!A:C,"# 2x ("&amp;K915&amp;") "&amp;A915)+COUNTIF(猎人卡组!A:C,"# 2x ("&amp;K915&amp;") "&amp;A915)+COUNTIF(法师卡组!A:C,"# 2x ("&amp;K915&amp;") "&amp;A915)+COUNTIF(圣骑士卡组!A:C,"# 2x ("&amp;K915&amp;") "&amp;A915)+COUNTIF(牧师卡组!A:C,"# 2x ("&amp;K915&amp;") "&amp;A915)+COUNTIF(潜行者卡组!A:C,"# 2x ("&amp;K915&amp;") "&amp;A915)+COUNTIF(萨满祭司卡组!A:C,"# 2x ("&amp;K915&amp;") "&amp;A915)+COUNTIF(术士卡组!A:C,"# 2x ("&amp;K915&amp;") "&amp;A915)+COUNTIF(战士卡组!A:C,"# 2x ("&amp;K915&amp;") "&amp;A915)=0,COUNTIF(单卡排行!A:J,A915)=0),IF(AND(COUNTIF(德鲁伊卡组!A:C,"# 1x ("&amp;K915&amp;") "&amp;A915)+COUNTIF(猎人卡组!A:C,"# 1x ("&amp;K915&amp;") "&amp;A915)+COUNTIF(法师卡组!A:C,"# 1x ("&amp;K915&amp;") "&amp;A915)+COUNTIF(圣骑士卡组!A:C,"# 1x ("&amp;K915&amp;") "&amp;A915)+COUNTIF(牧师卡组!A:C,"# 1x ("&amp;K915&amp;") "&amp;A915)+COUNTIF(潜行者卡组!A:C,"# 1x ("&amp;K915&amp;") "&amp;A915)+COUNTIF(萨满祭司卡组!A:C,"# 1x ("&amp;K915&amp;") "&amp;A915)+COUNTIF(术士卡组!A:C,"# 1x ("&amp;K915&amp;") "&amp;A915)+COUNTIF(战士卡组!A:C,"# 1x ("&amp;K915&amp;") "&amp;A915)=0,COUNTIF(单卡排行!A:J,A915&amp;"★")=0),"",1),2)</f>
        <v>1</v>
      </c>
      <c r="E915" s="53" t="str">
        <f>IF(收藏进度!E915="","",收藏进度!E915)</f>
        <v>卡拉赞</v>
      </c>
      <c r="F915" s="53" t="str">
        <f>IF(收藏进度!F915="","",收藏进度!F915)</f>
        <v/>
      </c>
      <c r="G915" s="53" t="str">
        <f>IF(收藏进度!G915="","",收藏进度!G915)</f>
        <v>中立</v>
      </c>
      <c r="H915" s="53" t="str">
        <f>IF(收藏进度!H915="","",收藏进度!H915)</f>
        <v>传说</v>
      </c>
      <c r="I915" s="53" t="str">
        <f>IF(收藏进度!I915="","",收藏进度!I915)</f>
        <v>随从</v>
      </c>
      <c r="J915" s="53" t="str">
        <f>IF(收藏进度!J915="","",收藏进度!J915)</f>
        <v/>
      </c>
      <c r="K915" s="53">
        <f>IF(收藏进度!K915="","",收藏进度!K915)</f>
        <v>4</v>
      </c>
      <c r="L915" s="53">
        <f>IF(收藏进度!L915="","",收藏进度!L915)</f>
        <v>3</v>
      </c>
      <c r="M915" s="53">
        <f>IF(收藏进度!M915="","",收藏进度!M915)</f>
        <v>4</v>
      </c>
      <c r="N915" s="54" t="str">
        <f>IF(收藏进度!N915="","",收藏进度!N915)</f>
        <v>战吼：随机挑选你牌库里的一个随从，召唤一个1/1的复制。</v>
      </c>
    </row>
    <row r="916" spans="1:14" x14ac:dyDescent="0.15">
      <c r="A916" s="52" t="str">
        <f>IF(收藏进度!A916="","",收藏进度!A916)</f>
        <v>展览馆法师</v>
      </c>
      <c r="B916" s="52">
        <f>IF(收藏进度!B916="","",收藏进度!B916)</f>
        <v>2</v>
      </c>
      <c r="C916" s="52" t="str">
        <f t="shared" si="14"/>
        <v/>
      </c>
      <c r="D916" s="52" t="str">
        <f>IF(AND(COUNTIF(德鲁伊卡组!A:C,"# 2x ("&amp;K916&amp;") "&amp;A916)+COUNTIF(猎人卡组!A:C,"# 2x ("&amp;K916&amp;") "&amp;A916)+COUNTIF(法师卡组!A:C,"# 2x ("&amp;K916&amp;") "&amp;A916)+COUNTIF(圣骑士卡组!A:C,"# 2x ("&amp;K916&amp;") "&amp;A916)+COUNTIF(牧师卡组!A:C,"# 2x ("&amp;K916&amp;") "&amp;A916)+COUNTIF(潜行者卡组!A:C,"# 2x ("&amp;K916&amp;") "&amp;A916)+COUNTIF(萨满祭司卡组!A:C,"# 2x ("&amp;K916&amp;") "&amp;A916)+COUNTIF(术士卡组!A:C,"# 2x ("&amp;K916&amp;") "&amp;A916)+COUNTIF(战士卡组!A:C,"# 2x ("&amp;K916&amp;") "&amp;A916)=0,COUNTIF(单卡排行!A:J,A916)=0),IF(AND(COUNTIF(德鲁伊卡组!A:C,"# 1x ("&amp;K916&amp;") "&amp;A916)+COUNTIF(猎人卡组!A:C,"# 1x ("&amp;K916&amp;") "&amp;A916)+COUNTIF(法师卡组!A:C,"# 1x ("&amp;K916&amp;") "&amp;A916)+COUNTIF(圣骑士卡组!A:C,"# 1x ("&amp;K916&amp;") "&amp;A916)+COUNTIF(牧师卡组!A:C,"# 1x ("&amp;K916&amp;") "&amp;A916)+COUNTIF(潜行者卡组!A:C,"# 1x ("&amp;K916&amp;") "&amp;A916)+COUNTIF(萨满祭司卡组!A:C,"# 1x ("&amp;K916&amp;") "&amp;A916)+COUNTIF(术士卡组!A:C,"# 1x ("&amp;K916&amp;") "&amp;A916)+COUNTIF(战士卡组!A:C,"# 1x ("&amp;K916&amp;") "&amp;A916)=0,COUNTIF(单卡排行!A:J,A916&amp;"★")=0),"",1),2)</f>
        <v/>
      </c>
      <c r="E916" s="53" t="str">
        <f>IF(收藏进度!E916="","",收藏进度!E916)</f>
        <v>卡拉赞</v>
      </c>
      <c r="F916" s="53" t="str">
        <f>IF(收藏进度!F916="","",收藏进度!F916)</f>
        <v/>
      </c>
      <c r="G916" s="53" t="str">
        <f>IF(收藏进度!G916="","",收藏进度!G916)</f>
        <v>中立</v>
      </c>
      <c r="H916" s="53" t="str">
        <f>IF(收藏进度!H916="","",收藏进度!H916)</f>
        <v>普通</v>
      </c>
      <c r="I916" s="53" t="str">
        <f>IF(收藏进度!I916="","",收藏进度!I916)</f>
        <v>随从</v>
      </c>
      <c r="J916" s="53" t="str">
        <f>IF(收藏进度!J916="","",收藏进度!J916)</f>
        <v/>
      </c>
      <c r="K916" s="53">
        <f>IF(收藏进度!K916="","",收藏进度!K916)</f>
        <v>5</v>
      </c>
      <c r="L916" s="53">
        <f>IF(收藏进度!L916="","",收藏进度!L916)</f>
        <v>4</v>
      </c>
      <c r="M916" s="53">
        <f>IF(收藏进度!M916="","",收藏进度!M916)</f>
        <v>4</v>
      </c>
      <c r="N916" s="54" t="str">
        <f>IF(收藏进度!N916="","",收藏进度!N916)</f>
        <v>战吼：使一个随机友方野兽，龙和鱼人获得+2/+2。</v>
      </c>
    </row>
    <row r="917" spans="1:14" x14ac:dyDescent="0.15">
      <c r="A917" s="52" t="str">
        <f>IF(收藏进度!A917="","",收藏进度!A917)</f>
        <v>鸟禽守护者</v>
      </c>
      <c r="B917" s="52">
        <f>IF(收藏进度!B917="","",收藏进度!B917)</f>
        <v>2</v>
      </c>
      <c r="C917" s="52" t="str">
        <f t="shared" si="14"/>
        <v/>
      </c>
      <c r="D917" s="52" t="str">
        <f>IF(AND(COUNTIF(德鲁伊卡组!A:C,"# 2x ("&amp;K917&amp;") "&amp;A917)+COUNTIF(猎人卡组!A:C,"# 2x ("&amp;K917&amp;") "&amp;A917)+COUNTIF(法师卡组!A:C,"# 2x ("&amp;K917&amp;") "&amp;A917)+COUNTIF(圣骑士卡组!A:C,"# 2x ("&amp;K917&amp;") "&amp;A917)+COUNTIF(牧师卡组!A:C,"# 2x ("&amp;K917&amp;") "&amp;A917)+COUNTIF(潜行者卡组!A:C,"# 2x ("&amp;K917&amp;") "&amp;A917)+COUNTIF(萨满祭司卡组!A:C,"# 2x ("&amp;K917&amp;") "&amp;A917)+COUNTIF(术士卡组!A:C,"# 2x ("&amp;K917&amp;") "&amp;A917)+COUNTIF(战士卡组!A:C,"# 2x ("&amp;K917&amp;") "&amp;A917)=0,COUNTIF(单卡排行!A:J,A917)=0),IF(AND(COUNTIF(德鲁伊卡组!A:C,"# 1x ("&amp;K917&amp;") "&amp;A917)+COUNTIF(猎人卡组!A:C,"# 1x ("&amp;K917&amp;") "&amp;A917)+COUNTIF(法师卡组!A:C,"# 1x ("&amp;K917&amp;") "&amp;A917)+COUNTIF(圣骑士卡组!A:C,"# 1x ("&amp;K917&amp;") "&amp;A917)+COUNTIF(牧师卡组!A:C,"# 1x ("&amp;K917&amp;") "&amp;A917)+COUNTIF(潜行者卡组!A:C,"# 1x ("&amp;K917&amp;") "&amp;A917)+COUNTIF(萨满祭司卡组!A:C,"# 1x ("&amp;K917&amp;") "&amp;A917)+COUNTIF(术士卡组!A:C,"# 1x ("&amp;K917&amp;") "&amp;A917)+COUNTIF(战士卡组!A:C,"# 1x ("&amp;K917&amp;") "&amp;A917)=0,COUNTIF(单卡排行!A:J,A917&amp;"★")=0),"",1),2)</f>
        <v/>
      </c>
      <c r="E917" s="53" t="str">
        <f>IF(收藏进度!E917="","",收藏进度!E917)</f>
        <v>卡拉赞</v>
      </c>
      <c r="F917" s="53" t="str">
        <f>IF(收藏进度!F917="","",收藏进度!F917)</f>
        <v/>
      </c>
      <c r="G917" s="53" t="str">
        <f>IF(收藏进度!G917="","",收藏进度!G917)</f>
        <v>中立</v>
      </c>
      <c r="H917" s="53" t="str">
        <f>IF(收藏进度!H917="","",收藏进度!H917)</f>
        <v>稀有</v>
      </c>
      <c r="I917" s="53" t="str">
        <f>IF(收藏进度!I917="","",收藏进度!I917)</f>
        <v>随从</v>
      </c>
      <c r="J917" s="53" t="str">
        <f>IF(收藏进度!J917="","",收藏进度!J917)</f>
        <v/>
      </c>
      <c r="K917" s="53">
        <f>IF(收藏进度!K917="","",收藏进度!K917)</f>
        <v>5</v>
      </c>
      <c r="L917" s="53">
        <f>IF(收藏进度!L917="","",收藏进度!L917)</f>
        <v>3</v>
      </c>
      <c r="M917" s="53">
        <f>IF(收藏进度!M917="","",收藏进度!M917)</f>
        <v>6</v>
      </c>
      <c r="N917" s="54" t="str">
        <f>IF(收藏进度!N917="","",收藏进度!N917)</f>
        <v>战吼：如果你控制一个奥秘，便获得+1/+1和嘲讽。</v>
      </c>
    </row>
    <row r="918" spans="1:14" x14ac:dyDescent="0.15">
      <c r="A918" s="52" t="str">
        <f>IF(收藏进度!A918="","",收藏进度!A918)</f>
        <v>玛克扎尔王子</v>
      </c>
      <c r="B918" s="52">
        <f>IF(收藏进度!B918="","",收藏进度!B918)</f>
        <v>1</v>
      </c>
      <c r="C918" s="52" t="str">
        <f t="shared" si="14"/>
        <v/>
      </c>
      <c r="D918" s="52" t="str">
        <f>IF(AND(COUNTIF(德鲁伊卡组!A:C,"# 2x ("&amp;K918&amp;") "&amp;A918)+COUNTIF(猎人卡组!A:C,"# 2x ("&amp;K918&amp;") "&amp;A918)+COUNTIF(法师卡组!A:C,"# 2x ("&amp;K918&amp;") "&amp;A918)+COUNTIF(圣骑士卡组!A:C,"# 2x ("&amp;K918&amp;") "&amp;A918)+COUNTIF(牧师卡组!A:C,"# 2x ("&amp;K918&amp;") "&amp;A918)+COUNTIF(潜行者卡组!A:C,"# 2x ("&amp;K918&amp;") "&amp;A918)+COUNTIF(萨满祭司卡组!A:C,"# 2x ("&amp;K918&amp;") "&amp;A918)+COUNTIF(术士卡组!A:C,"# 2x ("&amp;K918&amp;") "&amp;A918)+COUNTIF(战士卡组!A:C,"# 2x ("&amp;K918&amp;") "&amp;A918)=0,COUNTIF(单卡排行!A:J,A918)=0),IF(AND(COUNTIF(德鲁伊卡组!A:C,"# 1x ("&amp;K918&amp;") "&amp;A918)+COUNTIF(猎人卡组!A:C,"# 1x ("&amp;K918&amp;") "&amp;A918)+COUNTIF(法师卡组!A:C,"# 1x ("&amp;K918&amp;") "&amp;A918)+COUNTIF(圣骑士卡组!A:C,"# 1x ("&amp;K918&amp;") "&amp;A918)+COUNTIF(牧师卡组!A:C,"# 1x ("&amp;K918&amp;") "&amp;A918)+COUNTIF(潜行者卡组!A:C,"# 1x ("&amp;K918&amp;") "&amp;A918)+COUNTIF(萨满祭司卡组!A:C,"# 1x ("&amp;K918&amp;") "&amp;A918)+COUNTIF(术士卡组!A:C,"# 1x ("&amp;K918&amp;") "&amp;A918)+COUNTIF(战士卡组!A:C,"# 1x ("&amp;K918&amp;") "&amp;A918)=0,COUNTIF(单卡排行!A:J,A918&amp;"★")=0),"",1),2)</f>
        <v/>
      </c>
      <c r="E918" s="53" t="str">
        <f>IF(收藏进度!E918="","",收藏进度!E918)</f>
        <v>卡拉赞</v>
      </c>
      <c r="F918" s="53" t="str">
        <f>IF(收藏进度!F918="","",收藏进度!F918)</f>
        <v/>
      </c>
      <c r="G918" s="53" t="str">
        <f>IF(收藏进度!G918="","",收藏进度!G918)</f>
        <v>中立</v>
      </c>
      <c r="H918" s="53" t="str">
        <f>IF(收藏进度!H918="","",收藏进度!H918)</f>
        <v>传说</v>
      </c>
      <c r="I918" s="53" t="str">
        <f>IF(收藏进度!I918="","",收藏进度!I918)</f>
        <v>随从</v>
      </c>
      <c r="J918" s="53" t="str">
        <f>IF(收藏进度!J918="","",收藏进度!J918)</f>
        <v>恶魔</v>
      </c>
      <c r="K918" s="53">
        <f>IF(收藏进度!K918="","",收藏进度!K918)</f>
        <v>5</v>
      </c>
      <c r="L918" s="53">
        <f>IF(收藏进度!L918="","",收藏进度!L918)</f>
        <v>5</v>
      </c>
      <c r="M918" s="53">
        <f>IF(收藏进度!M918="","",收藏进度!M918)</f>
        <v>6</v>
      </c>
      <c r="N918" s="54" t="str">
        <f>IF(收藏进度!N918="","",收藏进度!N918)</f>
        <v>对战开始时：额外将五张传说随从牌置入你的牌库。</v>
      </c>
    </row>
    <row r="919" spans="1:14" x14ac:dyDescent="0.15">
      <c r="A919" s="52" t="str">
        <f>IF(收藏进度!A919="","",收藏进度!A919)</f>
        <v>沟渠潜伏者</v>
      </c>
      <c r="B919" s="52">
        <f>IF(收藏进度!B919="","",收藏进度!B919)</f>
        <v>2</v>
      </c>
      <c r="C919" s="52" t="str">
        <f t="shared" si="14"/>
        <v/>
      </c>
      <c r="D919" s="52" t="str">
        <f>IF(AND(COUNTIF(德鲁伊卡组!A:C,"# 2x ("&amp;K919&amp;") "&amp;A919)+COUNTIF(猎人卡组!A:C,"# 2x ("&amp;K919&amp;") "&amp;A919)+COUNTIF(法师卡组!A:C,"# 2x ("&amp;K919&amp;") "&amp;A919)+COUNTIF(圣骑士卡组!A:C,"# 2x ("&amp;K919&amp;") "&amp;A919)+COUNTIF(牧师卡组!A:C,"# 2x ("&amp;K919&amp;") "&amp;A919)+COUNTIF(潜行者卡组!A:C,"# 2x ("&amp;K919&amp;") "&amp;A919)+COUNTIF(萨满祭司卡组!A:C,"# 2x ("&amp;K919&amp;") "&amp;A919)+COUNTIF(术士卡组!A:C,"# 2x ("&amp;K919&amp;") "&amp;A919)+COUNTIF(战士卡组!A:C,"# 2x ("&amp;K919&amp;") "&amp;A919)=0,COUNTIF(单卡排行!A:J,A919)=0),IF(AND(COUNTIF(德鲁伊卡组!A:C,"# 1x ("&amp;K919&amp;") "&amp;A919)+COUNTIF(猎人卡组!A:C,"# 1x ("&amp;K919&amp;") "&amp;A919)+COUNTIF(法师卡组!A:C,"# 1x ("&amp;K919&amp;") "&amp;A919)+COUNTIF(圣骑士卡组!A:C,"# 1x ("&amp;K919&amp;") "&amp;A919)+COUNTIF(牧师卡组!A:C,"# 1x ("&amp;K919&amp;") "&amp;A919)+COUNTIF(潜行者卡组!A:C,"# 1x ("&amp;K919&amp;") "&amp;A919)+COUNTIF(萨满祭司卡组!A:C,"# 1x ("&amp;K919&amp;") "&amp;A919)+COUNTIF(术士卡组!A:C,"# 1x ("&amp;K919&amp;") "&amp;A919)+COUNTIF(战士卡组!A:C,"# 1x ("&amp;K919&amp;") "&amp;A919)=0,COUNTIF(单卡排行!A:J,A919&amp;"★")=0),"",1),2)</f>
        <v/>
      </c>
      <c r="E919" s="53" t="str">
        <f>IF(收藏进度!E919="","",收藏进度!E919)</f>
        <v>卡拉赞</v>
      </c>
      <c r="F919" s="53" t="str">
        <f>IF(收藏进度!F919="","",收藏进度!F919)</f>
        <v/>
      </c>
      <c r="G919" s="53" t="str">
        <f>IF(收藏进度!G919="","",收藏进度!G919)</f>
        <v>中立</v>
      </c>
      <c r="H919" s="53" t="str">
        <f>IF(收藏进度!H919="","",收藏进度!H919)</f>
        <v>稀有</v>
      </c>
      <c r="I919" s="53" t="str">
        <f>IF(收藏进度!I919="","",收藏进度!I919)</f>
        <v>随从</v>
      </c>
      <c r="J919" s="53" t="str">
        <f>IF(收藏进度!J919="","",收藏进度!J919)</f>
        <v/>
      </c>
      <c r="K919" s="53">
        <f>IF(收藏进度!K919="","",收藏进度!K919)</f>
        <v>6</v>
      </c>
      <c r="L919" s="53">
        <f>IF(收藏进度!L919="","",收藏进度!L919)</f>
        <v>3</v>
      </c>
      <c r="M919" s="53">
        <f>IF(收藏进度!M919="","",收藏进度!M919)</f>
        <v>3</v>
      </c>
      <c r="N919" s="54" t="str">
        <f>IF(收藏进度!N919="","",收藏进度!N919)</f>
        <v>战吼：消灭一个随从。亡语：再次召唤被消灭的随从。</v>
      </c>
    </row>
    <row r="920" spans="1:14" x14ac:dyDescent="0.15">
      <c r="A920" s="52" t="str">
        <f>IF(收藏进度!A920="","",收藏进度!A920)</f>
        <v>书卷之龙</v>
      </c>
      <c r="B920" s="52">
        <f>IF(收藏进度!B920="","",收藏进度!B920)</f>
        <v>2</v>
      </c>
      <c r="C920" s="52" t="str">
        <f t="shared" si="14"/>
        <v/>
      </c>
      <c r="D920" s="52" t="str">
        <f>IF(AND(COUNTIF(德鲁伊卡组!A:C,"# 2x ("&amp;K920&amp;") "&amp;A920)+COUNTIF(猎人卡组!A:C,"# 2x ("&amp;K920&amp;") "&amp;A920)+COUNTIF(法师卡组!A:C,"# 2x ("&amp;K920&amp;") "&amp;A920)+COUNTIF(圣骑士卡组!A:C,"# 2x ("&amp;K920&amp;") "&amp;A920)+COUNTIF(牧师卡组!A:C,"# 2x ("&amp;K920&amp;") "&amp;A920)+COUNTIF(潜行者卡组!A:C,"# 2x ("&amp;K920&amp;") "&amp;A920)+COUNTIF(萨满祭司卡组!A:C,"# 2x ("&amp;K920&amp;") "&amp;A920)+COUNTIF(术士卡组!A:C,"# 2x ("&amp;K920&amp;") "&amp;A920)+COUNTIF(战士卡组!A:C,"# 2x ("&amp;K920&amp;") "&amp;A920)=0,COUNTIF(单卡排行!A:J,A920)=0),IF(AND(COUNTIF(德鲁伊卡组!A:C,"# 1x ("&amp;K920&amp;") "&amp;A920)+COUNTIF(猎人卡组!A:C,"# 1x ("&amp;K920&amp;") "&amp;A920)+COUNTIF(法师卡组!A:C,"# 1x ("&amp;K920&amp;") "&amp;A920)+COUNTIF(圣骑士卡组!A:C,"# 1x ("&amp;K920&amp;") "&amp;A920)+COUNTIF(牧师卡组!A:C,"# 1x ("&amp;K920&amp;") "&amp;A920)+COUNTIF(潜行者卡组!A:C,"# 1x ("&amp;K920&amp;") "&amp;A920)+COUNTIF(萨满祭司卡组!A:C,"# 1x ("&amp;K920&amp;") "&amp;A920)+COUNTIF(术士卡组!A:C,"# 1x ("&amp;K920&amp;") "&amp;A920)+COUNTIF(战士卡组!A:C,"# 1x ("&amp;K920&amp;") "&amp;A920)=0,COUNTIF(单卡排行!A:J,A920&amp;"★")=0),"",1),2)</f>
        <v/>
      </c>
      <c r="E920" s="53" t="str">
        <f>IF(收藏进度!E920="","",收藏进度!E920)</f>
        <v>卡拉赞</v>
      </c>
      <c r="F920" s="53" t="str">
        <f>IF(收藏进度!F920="","",收藏进度!F920)</f>
        <v/>
      </c>
      <c r="G920" s="53" t="str">
        <f>IF(收藏进度!G920="","",收藏进度!G920)</f>
        <v>中立</v>
      </c>
      <c r="H920" s="53" t="str">
        <f>IF(收藏进度!H920="","",收藏进度!H920)</f>
        <v>稀有</v>
      </c>
      <c r="I920" s="53" t="str">
        <f>IF(收藏进度!I920="","",收藏进度!I920)</f>
        <v>随从</v>
      </c>
      <c r="J920" s="53" t="str">
        <f>IF(收藏进度!J920="","",收藏进度!J920)</f>
        <v>龙</v>
      </c>
      <c r="K920" s="53">
        <f>IF(收藏进度!K920="","",收藏进度!K920)</f>
        <v>6</v>
      </c>
      <c r="L920" s="53">
        <f>IF(收藏进度!L920="","",收藏进度!L920)</f>
        <v>3</v>
      </c>
      <c r="M920" s="53">
        <f>IF(收藏进度!M920="","",收藏进度!M920)</f>
        <v>6</v>
      </c>
      <c r="N920" s="54" t="str">
        <f>IF(收藏进度!N920="","",收藏进度!N920)</f>
        <v>战吼：如果你的手牌中有龙牌，则消灭一个攻击力小于或等于3的敌方随从。</v>
      </c>
    </row>
    <row r="921" spans="1:14" x14ac:dyDescent="0.15">
      <c r="A921" s="52" t="str">
        <f>IF(收藏进度!A921="","",收藏进度!A921)</f>
        <v>馆长</v>
      </c>
      <c r="B921" s="52">
        <f>IF(收藏进度!B921="","",收藏进度!B921)</f>
        <v>1</v>
      </c>
      <c r="C921" s="52" t="str">
        <f t="shared" si="14"/>
        <v/>
      </c>
      <c r="D921" s="52" t="str">
        <f>IF(AND(COUNTIF(德鲁伊卡组!A:C,"# 2x ("&amp;K921&amp;") "&amp;A921)+COUNTIF(猎人卡组!A:C,"# 2x ("&amp;K921&amp;") "&amp;A921)+COUNTIF(法师卡组!A:C,"# 2x ("&amp;K921&amp;") "&amp;A921)+COUNTIF(圣骑士卡组!A:C,"# 2x ("&amp;K921&amp;") "&amp;A921)+COUNTIF(牧师卡组!A:C,"# 2x ("&amp;K921&amp;") "&amp;A921)+COUNTIF(潜行者卡组!A:C,"# 2x ("&amp;K921&amp;") "&amp;A921)+COUNTIF(萨满祭司卡组!A:C,"# 2x ("&amp;K921&amp;") "&amp;A921)+COUNTIF(术士卡组!A:C,"# 2x ("&amp;K921&amp;") "&amp;A921)+COUNTIF(战士卡组!A:C,"# 2x ("&amp;K921&amp;") "&amp;A921)=0,COUNTIF(单卡排行!A:J,A921)=0),IF(AND(COUNTIF(德鲁伊卡组!A:C,"# 1x ("&amp;K921&amp;") "&amp;A921)+COUNTIF(猎人卡组!A:C,"# 1x ("&amp;K921&amp;") "&amp;A921)+COUNTIF(法师卡组!A:C,"# 1x ("&amp;K921&amp;") "&amp;A921)+COUNTIF(圣骑士卡组!A:C,"# 1x ("&amp;K921&amp;") "&amp;A921)+COUNTIF(牧师卡组!A:C,"# 1x ("&amp;K921&amp;") "&amp;A921)+COUNTIF(潜行者卡组!A:C,"# 1x ("&amp;K921&amp;") "&amp;A921)+COUNTIF(萨满祭司卡组!A:C,"# 1x ("&amp;K921&amp;") "&amp;A921)+COUNTIF(术士卡组!A:C,"# 1x ("&amp;K921&amp;") "&amp;A921)+COUNTIF(战士卡组!A:C,"# 1x ("&amp;K921&amp;") "&amp;A921)=0,COUNTIF(单卡排行!A:J,A921&amp;"★")=0),"",1),2)</f>
        <v/>
      </c>
      <c r="E921" s="53" t="str">
        <f>IF(收藏进度!E921="","",收藏进度!E921)</f>
        <v>卡拉赞</v>
      </c>
      <c r="F921" s="53" t="str">
        <f>IF(收藏进度!F921="","",收藏进度!F921)</f>
        <v/>
      </c>
      <c r="G921" s="53" t="str">
        <f>IF(收藏进度!G921="","",收藏进度!G921)</f>
        <v>中立</v>
      </c>
      <c r="H921" s="53" t="str">
        <f>IF(收藏进度!H921="","",收藏进度!H921)</f>
        <v>传说</v>
      </c>
      <c r="I921" s="53" t="str">
        <f>IF(收藏进度!I921="","",收藏进度!I921)</f>
        <v>随从</v>
      </c>
      <c r="J921" s="53" t="str">
        <f>IF(收藏进度!J921="","",收藏进度!J921)</f>
        <v>机械</v>
      </c>
      <c r="K921" s="53">
        <f>IF(收藏进度!K921="","",收藏进度!K921)</f>
        <v>7</v>
      </c>
      <c r="L921" s="53">
        <f>IF(收藏进度!L921="","",收藏进度!L921)</f>
        <v>4</v>
      </c>
      <c r="M921" s="53">
        <f>IF(收藏进度!M921="","",收藏进度!M921)</f>
        <v>6</v>
      </c>
      <c r="N921" s="54" t="str">
        <f>IF(收藏进度!N921="","",收藏进度!N921)</f>
        <v>嘲讽，战吼：从你的牌库中抽一张野兽牌、龙牌和鱼人牌置入你的手牌。</v>
      </c>
    </row>
    <row r="922" spans="1:14" x14ac:dyDescent="0.15">
      <c r="A922" s="52" t="str">
        <f>IF(收藏进度!A922="","",收藏进度!A922)</f>
        <v>守护者麦迪文</v>
      </c>
      <c r="B922" s="52">
        <f>IF(收藏进度!B922="","",收藏进度!B922)</f>
        <v>1</v>
      </c>
      <c r="C922" s="52" t="str">
        <f t="shared" si="14"/>
        <v/>
      </c>
      <c r="D922" s="52" t="str">
        <f>IF(AND(COUNTIF(德鲁伊卡组!A:C,"# 2x ("&amp;K922&amp;") "&amp;A922)+COUNTIF(猎人卡组!A:C,"# 2x ("&amp;K922&amp;") "&amp;A922)+COUNTIF(法师卡组!A:C,"# 2x ("&amp;K922&amp;") "&amp;A922)+COUNTIF(圣骑士卡组!A:C,"# 2x ("&amp;K922&amp;") "&amp;A922)+COUNTIF(牧师卡组!A:C,"# 2x ("&amp;K922&amp;") "&amp;A922)+COUNTIF(潜行者卡组!A:C,"# 2x ("&amp;K922&amp;") "&amp;A922)+COUNTIF(萨满祭司卡组!A:C,"# 2x ("&amp;K922&amp;") "&amp;A922)+COUNTIF(术士卡组!A:C,"# 2x ("&amp;K922&amp;") "&amp;A922)+COUNTIF(战士卡组!A:C,"# 2x ("&amp;K922&amp;") "&amp;A922)=0,COUNTIF(单卡排行!A:J,A922)=0),IF(AND(COUNTIF(德鲁伊卡组!A:C,"# 1x ("&amp;K922&amp;") "&amp;A922)+COUNTIF(猎人卡组!A:C,"# 1x ("&amp;K922&amp;") "&amp;A922)+COUNTIF(法师卡组!A:C,"# 1x ("&amp;K922&amp;") "&amp;A922)+COUNTIF(圣骑士卡组!A:C,"# 1x ("&amp;K922&amp;") "&amp;A922)+COUNTIF(牧师卡组!A:C,"# 1x ("&amp;K922&amp;") "&amp;A922)+COUNTIF(潜行者卡组!A:C,"# 1x ("&amp;K922&amp;") "&amp;A922)+COUNTIF(萨满祭司卡组!A:C,"# 1x ("&amp;K922&amp;") "&amp;A922)+COUNTIF(术士卡组!A:C,"# 1x ("&amp;K922&amp;") "&amp;A922)+COUNTIF(战士卡组!A:C,"# 1x ("&amp;K922&amp;") "&amp;A922)=0,COUNTIF(单卡排行!A:J,A922&amp;"★")=0),"",1),2)</f>
        <v/>
      </c>
      <c r="E922" s="53" t="str">
        <f>IF(收藏进度!E922="","",收藏进度!E922)</f>
        <v>卡拉赞</v>
      </c>
      <c r="F922" s="53" t="str">
        <f>IF(收藏进度!F922="","",收藏进度!F922)</f>
        <v/>
      </c>
      <c r="G922" s="53" t="str">
        <f>IF(收藏进度!G922="","",收藏进度!G922)</f>
        <v>中立</v>
      </c>
      <c r="H922" s="53" t="str">
        <f>IF(收藏进度!H922="","",收藏进度!H922)</f>
        <v>传说</v>
      </c>
      <c r="I922" s="53" t="str">
        <f>IF(收藏进度!I922="","",收藏进度!I922)</f>
        <v>随从</v>
      </c>
      <c r="J922" s="53" t="str">
        <f>IF(收藏进度!J922="","",收藏进度!J922)</f>
        <v/>
      </c>
      <c r="K922" s="53">
        <f>IF(收藏进度!K922="","",收藏进度!K922)</f>
        <v>8</v>
      </c>
      <c r="L922" s="53">
        <f>IF(收藏进度!L922="","",收藏进度!L922)</f>
        <v>7</v>
      </c>
      <c r="M922" s="53">
        <f>IF(收藏进度!M922="","",收藏进度!M922)</f>
        <v>7</v>
      </c>
      <c r="N922" s="54" t="str">
        <f>IF(收藏进度!N922="","",收藏进度!N922)</f>
        <v>战吼：
装备埃提耶什，守护者的传说之杖。</v>
      </c>
    </row>
    <row r="923" spans="1:14" x14ac:dyDescent="0.15">
      <c r="A923" s="52" t="str">
        <f>IF(收藏进度!A923="","",收藏进度!A923)</f>
        <v>奥术巨人</v>
      </c>
      <c r="B923" s="52">
        <f>IF(收藏进度!B923="","",收藏进度!B923)</f>
        <v>2</v>
      </c>
      <c r="C923" s="52" t="str">
        <f t="shared" si="14"/>
        <v/>
      </c>
      <c r="D923" s="52" t="str">
        <f>IF(AND(COUNTIF(德鲁伊卡组!A:C,"# 2x ("&amp;K923&amp;") "&amp;A923)+COUNTIF(猎人卡组!A:C,"# 2x ("&amp;K923&amp;") "&amp;A923)+COUNTIF(法师卡组!A:C,"# 2x ("&amp;K923&amp;") "&amp;A923)+COUNTIF(圣骑士卡组!A:C,"# 2x ("&amp;K923&amp;") "&amp;A923)+COUNTIF(牧师卡组!A:C,"# 2x ("&amp;K923&amp;") "&amp;A923)+COUNTIF(潜行者卡组!A:C,"# 2x ("&amp;K923&amp;") "&amp;A923)+COUNTIF(萨满祭司卡组!A:C,"# 2x ("&amp;K923&amp;") "&amp;A923)+COUNTIF(术士卡组!A:C,"# 2x ("&amp;K923&amp;") "&amp;A923)+COUNTIF(战士卡组!A:C,"# 2x ("&amp;K923&amp;") "&amp;A923)=0,COUNTIF(单卡排行!A:J,A923)=0),IF(AND(COUNTIF(德鲁伊卡组!A:C,"# 1x ("&amp;K923&amp;") "&amp;A923)+COUNTIF(猎人卡组!A:C,"# 1x ("&amp;K923&amp;") "&amp;A923)+COUNTIF(法师卡组!A:C,"# 1x ("&amp;K923&amp;") "&amp;A923)+COUNTIF(圣骑士卡组!A:C,"# 1x ("&amp;K923&amp;") "&amp;A923)+COUNTIF(牧师卡组!A:C,"# 1x ("&amp;K923&amp;") "&amp;A923)+COUNTIF(潜行者卡组!A:C,"# 1x ("&amp;K923&amp;") "&amp;A923)+COUNTIF(萨满祭司卡组!A:C,"# 1x ("&amp;K923&amp;") "&amp;A923)+COUNTIF(术士卡组!A:C,"# 1x ("&amp;K923&amp;") "&amp;A923)+COUNTIF(战士卡组!A:C,"# 1x ("&amp;K923&amp;") "&amp;A923)=0,COUNTIF(单卡排行!A:J,A923&amp;"★")=0),"",1),2)</f>
        <v/>
      </c>
      <c r="E923" s="53" t="str">
        <f>IF(收藏进度!E923="","",收藏进度!E923)</f>
        <v>卡拉赞</v>
      </c>
      <c r="F923" s="53" t="str">
        <f>IF(收藏进度!F923="","",收藏进度!F923)</f>
        <v/>
      </c>
      <c r="G923" s="53" t="str">
        <f>IF(收藏进度!G923="","",收藏进度!G923)</f>
        <v>中立</v>
      </c>
      <c r="H923" s="53" t="str">
        <f>IF(收藏进度!H923="","",收藏进度!H923)</f>
        <v>史诗</v>
      </c>
      <c r="I923" s="53" t="str">
        <f>IF(收藏进度!I923="","",收藏进度!I923)</f>
        <v>随从</v>
      </c>
      <c r="J923" s="53" t="str">
        <f>IF(收藏进度!J923="","",收藏进度!J923)</f>
        <v/>
      </c>
      <c r="K923" s="53">
        <f>IF(收藏进度!K923="","",收藏进度!K923)</f>
        <v>12</v>
      </c>
      <c r="L923" s="53">
        <f>IF(收藏进度!L923="","",收藏进度!L923)</f>
        <v>8</v>
      </c>
      <c r="M923" s="53">
        <f>IF(收藏进度!M923="","",收藏进度!M923)</f>
        <v>8</v>
      </c>
      <c r="N923" s="54" t="str">
        <f>IF(收藏进度!N923="","",收藏进度!N923)</f>
        <v>在本局对战中，你每施放一个法术就会使
法力值消耗减少（1）点。</v>
      </c>
    </row>
    <row r="924" spans="1:14" x14ac:dyDescent="0.15">
      <c r="A924" s="52" t="str">
        <f>IF(收藏进度!A924="","",收藏进度!A924)</f>
        <v>玉莲印记</v>
      </c>
      <c r="B924" s="52">
        <f>IF(收藏进度!B924="","",收藏进度!B924)</f>
        <v>2</v>
      </c>
      <c r="C924" s="52" t="str">
        <f t="shared" si="14"/>
        <v/>
      </c>
      <c r="D924" s="52" t="str">
        <f>IF(AND(COUNTIF(德鲁伊卡组!A:C,"# 2x ("&amp;K924&amp;") "&amp;A924)+COUNTIF(猎人卡组!A:C,"# 2x ("&amp;K924&amp;") "&amp;A924)+COUNTIF(法师卡组!A:C,"# 2x ("&amp;K924&amp;") "&amp;A924)+COUNTIF(圣骑士卡组!A:C,"# 2x ("&amp;K924&amp;") "&amp;A924)+COUNTIF(牧师卡组!A:C,"# 2x ("&amp;K924&amp;") "&amp;A924)+COUNTIF(潜行者卡组!A:C,"# 2x ("&amp;K924&amp;") "&amp;A924)+COUNTIF(萨满祭司卡组!A:C,"# 2x ("&amp;K924&amp;") "&amp;A924)+COUNTIF(术士卡组!A:C,"# 2x ("&amp;K924&amp;") "&amp;A924)+COUNTIF(战士卡组!A:C,"# 2x ("&amp;K924&amp;") "&amp;A924)=0,COUNTIF(单卡排行!A:J,A924)=0),IF(AND(COUNTIF(德鲁伊卡组!A:C,"# 1x ("&amp;K924&amp;") "&amp;A924)+COUNTIF(猎人卡组!A:C,"# 1x ("&amp;K924&amp;") "&amp;A924)+COUNTIF(法师卡组!A:C,"# 1x ("&amp;K924&amp;") "&amp;A924)+COUNTIF(圣骑士卡组!A:C,"# 1x ("&amp;K924&amp;") "&amp;A924)+COUNTIF(牧师卡组!A:C,"# 1x ("&amp;K924&amp;") "&amp;A924)+COUNTIF(潜行者卡组!A:C,"# 1x ("&amp;K924&amp;") "&amp;A924)+COUNTIF(萨满祭司卡组!A:C,"# 1x ("&amp;K924&amp;") "&amp;A924)+COUNTIF(术士卡组!A:C,"# 1x ("&amp;K924&amp;") "&amp;A924)+COUNTIF(战士卡组!A:C,"# 1x ("&amp;K924&amp;") "&amp;A924)=0,COUNTIF(单卡排行!A:J,A924&amp;"★")=0),"",1),2)</f>
        <v/>
      </c>
      <c r="E924" s="53" t="str">
        <f>IF(收藏进度!E924="","",收藏进度!E924)</f>
        <v>加基森</v>
      </c>
      <c r="F924" s="53" t="str">
        <f>IF(收藏进度!F924="","",收藏进度!F924)</f>
        <v/>
      </c>
      <c r="G924" s="53" t="str">
        <f>IF(收藏进度!G924="","",收藏进度!G924)</f>
        <v>德鲁伊</v>
      </c>
      <c r="H924" s="53" t="str">
        <f>IF(收藏进度!H924="","",收藏进度!H924)</f>
        <v>普通</v>
      </c>
      <c r="I924" s="53" t="str">
        <f>IF(收藏进度!I924="","",收藏进度!I924)</f>
        <v>法术</v>
      </c>
      <c r="J924" s="53" t="str">
        <f>IF(收藏进度!J924="","",收藏进度!J924)</f>
        <v/>
      </c>
      <c r="K924" s="53">
        <f>IF(收藏进度!K924="","",收藏进度!K924)</f>
        <v>1</v>
      </c>
      <c r="L924" s="53">
        <f>IF(收藏进度!L924="","",收藏进度!L924)</f>
        <v>0</v>
      </c>
      <c r="M924" s="53">
        <f>IF(收藏进度!M924="","",收藏进度!M924)</f>
        <v>0</v>
      </c>
      <c r="N924" s="54" t="str">
        <f>IF(收藏进度!N924="","",收藏进度!N924)</f>
        <v>使你所有的随从获得+1/+1。</v>
      </c>
    </row>
    <row r="925" spans="1:14" x14ac:dyDescent="0.15">
      <c r="A925" s="52" t="str">
        <f>IF(收藏进度!A925="","",收藏进度!A925)</f>
        <v>青玉护符</v>
      </c>
      <c r="B925" s="52">
        <f>IF(收藏进度!B925="","",收藏进度!B925)</f>
        <v>2</v>
      </c>
      <c r="C925" s="52" t="str">
        <f t="shared" si="14"/>
        <v/>
      </c>
      <c r="D925" s="52">
        <f>IF(AND(COUNTIF(德鲁伊卡组!A:C,"# 2x ("&amp;K925&amp;") "&amp;A925)+COUNTIF(猎人卡组!A:C,"# 2x ("&amp;K925&amp;") "&amp;A925)+COUNTIF(法师卡组!A:C,"# 2x ("&amp;K925&amp;") "&amp;A925)+COUNTIF(圣骑士卡组!A:C,"# 2x ("&amp;K925&amp;") "&amp;A925)+COUNTIF(牧师卡组!A:C,"# 2x ("&amp;K925&amp;") "&amp;A925)+COUNTIF(潜行者卡组!A:C,"# 2x ("&amp;K925&amp;") "&amp;A925)+COUNTIF(萨满祭司卡组!A:C,"# 2x ("&amp;K925&amp;") "&amp;A925)+COUNTIF(术士卡组!A:C,"# 2x ("&amp;K925&amp;") "&amp;A925)+COUNTIF(战士卡组!A:C,"# 2x ("&amp;K925&amp;") "&amp;A925)=0,COUNTIF(单卡排行!A:J,A925)=0),IF(AND(COUNTIF(德鲁伊卡组!A:C,"# 1x ("&amp;K925&amp;") "&amp;A925)+COUNTIF(猎人卡组!A:C,"# 1x ("&amp;K925&amp;") "&amp;A925)+COUNTIF(法师卡组!A:C,"# 1x ("&amp;K925&amp;") "&amp;A925)+COUNTIF(圣骑士卡组!A:C,"# 1x ("&amp;K925&amp;") "&amp;A925)+COUNTIF(牧师卡组!A:C,"# 1x ("&amp;K925&amp;") "&amp;A925)+COUNTIF(潜行者卡组!A:C,"# 1x ("&amp;K925&amp;") "&amp;A925)+COUNTIF(萨满祭司卡组!A:C,"# 1x ("&amp;K925&amp;") "&amp;A925)+COUNTIF(术士卡组!A:C,"# 1x ("&amp;K925&amp;") "&amp;A925)+COUNTIF(战士卡组!A:C,"# 1x ("&amp;K925&amp;") "&amp;A925)=0,COUNTIF(单卡排行!A:J,A925&amp;"★")=0),"",1),2)</f>
        <v>2</v>
      </c>
      <c r="E925" s="53" t="str">
        <f>IF(收藏进度!E925="","",收藏进度!E925)</f>
        <v>加基森</v>
      </c>
      <c r="F925" s="53" t="str">
        <f>IF(收藏进度!F925="","",收藏进度!F925)</f>
        <v/>
      </c>
      <c r="G925" s="53" t="str">
        <f>IF(收藏进度!G925="","",收藏进度!G925)</f>
        <v>德鲁伊</v>
      </c>
      <c r="H925" s="53" t="str">
        <f>IF(收藏进度!H925="","",收藏进度!H925)</f>
        <v>稀有</v>
      </c>
      <c r="I925" s="53" t="str">
        <f>IF(收藏进度!I925="","",收藏进度!I925)</f>
        <v>法术</v>
      </c>
      <c r="J925" s="53" t="str">
        <f>IF(收藏进度!J925="","",收藏进度!J925)</f>
        <v/>
      </c>
      <c r="K925" s="53">
        <f>IF(收藏进度!K925="","",收藏进度!K925)</f>
        <v>1</v>
      </c>
      <c r="L925" s="53">
        <f>IF(收藏进度!L925="","",收藏进度!L925)</f>
        <v>0</v>
      </c>
      <c r="M925" s="53">
        <f>IF(收藏进度!M925="","",收藏进度!M925)</f>
        <v>0</v>
      </c>
      <c r="N925" s="54" t="str">
        <f>IF(收藏进度!N925="","",收藏进度!N925)</f>
        <v>抉择：召唤一个青玉魔像；或者将该牌的三个复制洗入你的
牌库。</v>
      </c>
    </row>
    <row r="926" spans="1:14" x14ac:dyDescent="0.15">
      <c r="A926" s="52" t="str">
        <f>IF(收藏进度!A926="","",收藏进度!A926)</f>
        <v>青玉绽放</v>
      </c>
      <c r="B926" s="52">
        <f>IF(收藏进度!B926="","",收藏进度!B926)</f>
        <v>2</v>
      </c>
      <c r="C926" s="52" t="str">
        <f t="shared" si="14"/>
        <v/>
      </c>
      <c r="D926" s="52">
        <f>IF(AND(COUNTIF(德鲁伊卡组!A:C,"# 2x ("&amp;K926&amp;") "&amp;A926)+COUNTIF(猎人卡组!A:C,"# 2x ("&amp;K926&amp;") "&amp;A926)+COUNTIF(法师卡组!A:C,"# 2x ("&amp;K926&amp;") "&amp;A926)+COUNTIF(圣骑士卡组!A:C,"# 2x ("&amp;K926&amp;") "&amp;A926)+COUNTIF(牧师卡组!A:C,"# 2x ("&amp;K926&amp;") "&amp;A926)+COUNTIF(潜行者卡组!A:C,"# 2x ("&amp;K926&amp;") "&amp;A926)+COUNTIF(萨满祭司卡组!A:C,"# 2x ("&amp;K926&amp;") "&amp;A926)+COUNTIF(术士卡组!A:C,"# 2x ("&amp;K926&amp;") "&amp;A926)+COUNTIF(战士卡组!A:C,"# 2x ("&amp;K926&amp;") "&amp;A926)=0,COUNTIF(单卡排行!A:J,A926)=0),IF(AND(COUNTIF(德鲁伊卡组!A:C,"# 1x ("&amp;K926&amp;") "&amp;A926)+COUNTIF(猎人卡组!A:C,"# 1x ("&amp;K926&amp;") "&amp;A926)+COUNTIF(法师卡组!A:C,"# 1x ("&amp;K926&amp;") "&amp;A926)+COUNTIF(圣骑士卡组!A:C,"# 1x ("&amp;K926&amp;") "&amp;A926)+COUNTIF(牧师卡组!A:C,"# 1x ("&amp;K926&amp;") "&amp;A926)+COUNTIF(潜行者卡组!A:C,"# 1x ("&amp;K926&amp;") "&amp;A926)+COUNTIF(萨满祭司卡组!A:C,"# 1x ("&amp;K926&amp;") "&amp;A926)+COUNTIF(术士卡组!A:C,"# 1x ("&amp;K926&amp;") "&amp;A926)+COUNTIF(战士卡组!A:C,"# 1x ("&amp;K926&amp;") "&amp;A926)=0,COUNTIF(单卡排行!A:J,A926&amp;"★")=0),"",1),2)</f>
        <v>2</v>
      </c>
      <c r="E926" s="53" t="str">
        <f>IF(收藏进度!E926="","",收藏进度!E926)</f>
        <v>加基森</v>
      </c>
      <c r="F926" s="53" t="str">
        <f>IF(收藏进度!F926="","",收藏进度!F926)</f>
        <v/>
      </c>
      <c r="G926" s="53" t="str">
        <f>IF(收藏进度!G926="","",收藏进度!G926)</f>
        <v>德鲁伊</v>
      </c>
      <c r="H926" s="53" t="str">
        <f>IF(收藏进度!H926="","",收藏进度!H926)</f>
        <v>普通</v>
      </c>
      <c r="I926" s="53" t="str">
        <f>IF(收藏进度!I926="","",收藏进度!I926)</f>
        <v>法术</v>
      </c>
      <c r="J926" s="53" t="str">
        <f>IF(收藏进度!J926="","",收藏进度!J926)</f>
        <v/>
      </c>
      <c r="K926" s="53">
        <f>IF(收藏进度!K926="","",收藏进度!K926)</f>
        <v>3</v>
      </c>
      <c r="L926" s="53">
        <f>IF(收藏进度!L926="","",收藏进度!L926)</f>
        <v>0</v>
      </c>
      <c r="M926" s="53">
        <f>IF(收藏进度!M926="","",收藏进度!M926)</f>
        <v>0</v>
      </c>
      <c r="N926" s="54" t="str">
        <f>IF(收藏进度!N926="","",收藏进度!N926)</f>
        <v>召唤一个青玉魔像，获得一个空的法力水晶。</v>
      </c>
    </row>
    <row r="927" spans="1:14" x14ac:dyDescent="0.15">
      <c r="A927" s="52" t="str">
        <f>IF(收藏进度!A927="","",收藏进度!A927)</f>
        <v>天神唤梦者</v>
      </c>
      <c r="B927" s="52">
        <f>IF(收藏进度!B927="","",收藏进度!B927)</f>
        <v>2</v>
      </c>
      <c r="C927" s="52" t="str">
        <f t="shared" si="14"/>
        <v/>
      </c>
      <c r="D927" s="52" t="str">
        <f>IF(AND(COUNTIF(德鲁伊卡组!A:C,"# 2x ("&amp;K927&amp;") "&amp;A927)+COUNTIF(猎人卡组!A:C,"# 2x ("&amp;K927&amp;") "&amp;A927)+COUNTIF(法师卡组!A:C,"# 2x ("&amp;K927&amp;") "&amp;A927)+COUNTIF(圣骑士卡组!A:C,"# 2x ("&amp;K927&amp;") "&amp;A927)+COUNTIF(牧师卡组!A:C,"# 2x ("&amp;K927&amp;") "&amp;A927)+COUNTIF(潜行者卡组!A:C,"# 2x ("&amp;K927&amp;") "&amp;A927)+COUNTIF(萨满祭司卡组!A:C,"# 2x ("&amp;K927&amp;") "&amp;A927)+COUNTIF(术士卡组!A:C,"# 2x ("&amp;K927&amp;") "&amp;A927)+COUNTIF(战士卡组!A:C,"# 2x ("&amp;K927&amp;") "&amp;A927)=0,COUNTIF(单卡排行!A:J,A927)=0),IF(AND(COUNTIF(德鲁伊卡组!A:C,"# 1x ("&amp;K927&amp;") "&amp;A927)+COUNTIF(猎人卡组!A:C,"# 1x ("&amp;K927&amp;") "&amp;A927)+COUNTIF(法师卡组!A:C,"# 1x ("&amp;K927&amp;") "&amp;A927)+COUNTIF(圣骑士卡组!A:C,"# 1x ("&amp;K927&amp;") "&amp;A927)+COUNTIF(牧师卡组!A:C,"# 1x ("&amp;K927&amp;") "&amp;A927)+COUNTIF(潜行者卡组!A:C,"# 1x ("&amp;K927&amp;") "&amp;A927)+COUNTIF(萨满祭司卡组!A:C,"# 1x ("&amp;K927&amp;") "&amp;A927)+COUNTIF(术士卡组!A:C,"# 1x ("&amp;K927&amp;") "&amp;A927)+COUNTIF(战士卡组!A:C,"# 1x ("&amp;K927&amp;") "&amp;A927)=0,COUNTIF(单卡排行!A:J,A927&amp;"★")=0),"",1),2)</f>
        <v/>
      </c>
      <c r="E927" s="53" t="str">
        <f>IF(收藏进度!E927="","",收藏进度!E927)</f>
        <v>加基森</v>
      </c>
      <c r="F927" s="53" t="str">
        <f>IF(收藏进度!F927="","",收藏进度!F927)</f>
        <v/>
      </c>
      <c r="G927" s="53" t="str">
        <f>IF(收藏进度!G927="","",收藏进度!G927)</f>
        <v>德鲁伊</v>
      </c>
      <c r="H927" s="53" t="str">
        <f>IF(收藏进度!H927="","",收藏进度!H927)</f>
        <v>稀有</v>
      </c>
      <c r="I927" s="53" t="str">
        <f>IF(收藏进度!I927="","",收藏进度!I927)</f>
        <v>随从</v>
      </c>
      <c r="J927" s="53" t="str">
        <f>IF(收藏进度!J927="","",收藏进度!J927)</f>
        <v/>
      </c>
      <c r="K927" s="53">
        <f>IF(收藏进度!K927="","",收藏进度!K927)</f>
        <v>3</v>
      </c>
      <c r="L927" s="53">
        <f>IF(收藏进度!L927="","",收藏进度!L927)</f>
        <v>3</v>
      </c>
      <c r="M927" s="53">
        <f>IF(收藏进度!M927="","",收藏进度!M927)</f>
        <v>3</v>
      </c>
      <c r="N927" s="54" t="str">
        <f>IF(收藏进度!N927="","",收藏进度!N927)</f>
        <v>战吼：如果你控制一个攻击力大于或等于5的随从，便获得+2/+2。</v>
      </c>
    </row>
    <row r="928" spans="1:14" x14ac:dyDescent="0.15">
      <c r="A928" s="52" t="str">
        <f>IF(收藏进度!A928="","",收藏进度!A928)</f>
        <v>妙手空空</v>
      </c>
      <c r="B928" s="52">
        <f>IF(收藏进度!B928="","",收藏进度!B928)</f>
        <v>1</v>
      </c>
      <c r="C928" s="52" t="str">
        <f t="shared" si="14"/>
        <v/>
      </c>
      <c r="D928" s="52" t="str">
        <f>IF(AND(COUNTIF(德鲁伊卡组!A:C,"# 2x ("&amp;K928&amp;") "&amp;A928)+COUNTIF(猎人卡组!A:C,"# 2x ("&amp;K928&amp;") "&amp;A928)+COUNTIF(法师卡组!A:C,"# 2x ("&amp;K928&amp;") "&amp;A928)+COUNTIF(圣骑士卡组!A:C,"# 2x ("&amp;K928&amp;") "&amp;A928)+COUNTIF(牧师卡组!A:C,"# 2x ("&amp;K928&amp;") "&amp;A928)+COUNTIF(潜行者卡组!A:C,"# 2x ("&amp;K928&amp;") "&amp;A928)+COUNTIF(萨满祭司卡组!A:C,"# 2x ("&amp;K928&amp;") "&amp;A928)+COUNTIF(术士卡组!A:C,"# 2x ("&amp;K928&amp;") "&amp;A928)+COUNTIF(战士卡组!A:C,"# 2x ("&amp;K928&amp;") "&amp;A928)=0,COUNTIF(单卡排行!A:J,A928)=0),IF(AND(COUNTIF(德鲁伊卡组!A:C,"# 1x ("&amp;K928&amp;") "&amp;A928)+COUNTIF(猎人卡组!A:C,"# 1x ("&amp;K928&amp;") "&amp;A928)+COUNTIF(法师卡组!A:C,"# 1x ("&amp;K928&amp;") "&amp;A928)+COUNTIF(圣骑士卡组!A:C,"# 1x ("&amp;K928&amp;") "&amp;A928)+COUNTIF(牧师卡组!A:C,"# 1x ("&amp;K928&amp;") "&amp;A928)+COUNTIF(潜行者卡组!A:C,"# 1x ("&amp;K928&amp;") "&amp;A928)+COUNTIF(萨满祭司卡组!A:C,"# 1x ("&amp;K928&amp;") "&amp;A928)+COUNTIF(术士卡组!A:C,"# 1x ("&amp;K928&amp;") "&amp;A928)+COUNTIF(战士卡组!A:C,"# 1x ("&amp;K928&amp;") "&amp;A928)=0,COUNTIF(单卡排行!A:J,A928&amp;"★")=0),"",1),2)</f>
        <v/>
      </c>
      <c r="E928" s="53" t="str">
        <f>IF(收藏进度!E928="","",收藏进度!E928)</f>
        <v>加基森</v>
      </c>
      <c r="F928" s="53" t="str">
        <f>IF(收藏进度!F928="","",收藏进度!F928)</f>
        <v/>
      </c>
      <c r="G928" s="53" t="str">
        <f>IF(收藏进度!G928="","",收藏进度!G928)</f>
        <v>德鲁伊</v>
      </c>
      <c r="H928" s="53" t="str">
        <f>IF(收藏进度!H928="","",收藏进度!H928)</f>
        <v>史诗</v>
      </c>
      <c r="I928" s="53" t="str">
        <f>IF(收藏进度!I928="","",收藏进度!I928)</f>
        <v>法术</v>
      </c>
      <c r="J928" s="53" t="str">
        <f>IF(收藏进度!J928="","",收藏进度!J928)</f>
        <v/>
      </c>
      <c r="K928" s="53">
        <f>IF(收藏进度!K928="","",收藏进度!K928)</f>
        <v>3</v>
      </c>
      <c r="L928" s="53">
        <f>IF(收藏进度!L928="","",收藏进度!L928)</f>
        <v>0</v>
      </c>
      <c r="M928" s="53">
        <f>IF(收藏进度!M928="","",收藏进度!M928)</f>
        <v>0</v>
      </c>
      <c r="N928" s="54" t="str">
        <f>IF(收藏进度!N928="","",收藏进度!N928)</f>
        <v>每控制一个友方随从，便获得一个空的法力水晶。</v>
      </c>
    </row>
    <row r="929" spans="1:14" x14ac:dyDescent="0.15">
      <c r="A929" s="52" t="str">
        <f>IF(收藏进度!A929="","",收藏进度!A929)</f>
        <v>兔妖教头</v>
      </c>
      <c r="B929" s="52">
        <f>IF(收藏进度!B929="","",收藏进度!B929)</f>
        <v>2</v>
      </c>
      <c r="C929" s="52" t="str">
        <f t="shared" si="14"/>
        <v/>
      </c>
      <c r="D929" s="52" t="str">
        <f>IF(AND(COUNTIF(德鲁伊卡组!A:C,"# 2x ("&amp;K929&amp;") "&amp;A929)+COUNTIF(猎人卡组!A:C,"# 2x ("&amp;K929&amp;") "&amp;A929)+COUNTIF(法师卡组!A:C,"# 2x ("&amp;K929&amp;") "&amp;A929)+COUNTIF(圣骑士卡组!A:C,"# 2x ("&amp;K929&amp;") "&amp;A929)+COUNTIF(牧师卡组!A:C,"# 2x ("&amp;K929&amp;") "&amp;A929)+COUNTIF(潜行者卡组!A:C,"# 2x ("&amp;K929&amp;") "&amp;A929)+COUNTIF(萨满祭司卡组!A:C,"# 2x ("&amp;K929&amp;") "&amp;A929)+COUNTIF(术士卡组!A:C,"# 2x ("&amp;K929&amp;") "&amp;A929)+COUNTIF(战士卡组!A:C,"# 2x ("&amp;K929&amp;") "&amp;A929)=0,COUNTIF(单卡排行!A:J,A929)=0),IF(AND(COUNTIF(德鲁伊卡组!A:C,"# 1x ("&amp;K929&amp;") "&amp;A929)+COUNTIF(猎人卡组!A:C,"# 1x ("&amp;K929&amp;") "&amp;A929)+COUNTIF(法师卡组!A:C,"# 1x ("&amp;K929&amp;") "&amp;A929)+COUNTIF(圣骑士卡组!A:C,"# 1x ("&amp;K929&amp;") "&amp;A929)+COUNTIF(牧师卡组!A:C,"# 1x ("&amp;K929&amp;") "&amp;A929)+COUNTIF(潜行者卡组!A:C,"# 1x ("&amp;K929&amp;") "&amp;A929)+COUNTIF(萨满祭司卡组!A:C,"# 1x ("&amp;K929&amp;") "&amp;A929)+COUNTIF(术士卡组!A:C,"# 1x ("&amp;K929&amp;") "&amp;A929)+COUNTIF(战士卡组!A:C,"# 1x ("&amp;K929&amp;") "&amp;A929)=0,COUNTIF(单卡排行!A:J,A929&amp;"★")=0),"",1),2)</f>
        <v/>
      </c>
      <c r="E929" s="53" t="str">
        <f>IF(收藏进度!E929="","",收藏进度!E929)</f>
        <v>加基森</v>
      </c>
      <c r="F929" s="53" t="str">
        <f>IF(收藏进度!F929="","",收藏进度!F929)</f>
        <v/>
      </c>
      <c r="G929" s="53" t="str">
        <f>IF(收藏进度!G929="","",收藏进度!G929)</f>
        <v>德鲁伊</v>
      </c>
      <c r="H929" s="53" t="str">
        <f>IF(收藏进度!H929="","",收藏进度!H929)</f>
        <v>稀有</v>
      </c>
      <c r="I929" s="53" t="str">
        <f>IF(收藏进度!I929="","",收藏进度!I929)</f>
        <v>随从</v>
      </c>
      <c r="J929" s="53" t="str">
        <f>IF(收藏进度!J929="","",收藏进度!J929)</f>
        <v/>
      </c>
      <c r="K929" s="53">
        <f>IF(收藏进度!K929="","",收藏进度!K929)</f>
        <v>5</v>
      </c>
      <c r="L929" s="53">
        <f>IF(收藏进度!L929="","",收藏进度!L929)</f>
        <v>4</v>
      </c>
      <c r="M929" s="53">
        <f>IF(收藏进度!M929="","",收藏进度!M929)</f>
        <v>5</v>
      </c>
      <c r="N929" s="54" t="str">
        <f>IF(收藏进度!N929="","",收藏进度!N929)</f>
        <v>战吼：使一个友方野兽获得+2/+2。</v>
      </c>
    </row>
    <row r="930" spans="1:14" x14ac:dyDescent="0.15">
      <c r="A930" s="52" t="str">
        <f>IF(收藏进度!A930="","",收藏进度!A930)</f>
        <v>新月视界</v>
      </c>
      <c r="B930" s="52">
        <f>IF(收藏进度!B930="","",收藏进度!B930)</f>
        <v>1</v>
      </c>
      <c r="C930" s="52" t="str">
        <f t="shared" si="14"/>
        <v/>
      </c>
      <c r="D930" s="52" t="str">
        <f>IF(AND(COUNTIF(德鲁伊卡组!A:C,"# 2x ("&amp;K930&amp;") "&amp;A930)+COUNTIF(猎人卡组!A:C,"# 2x ("&amp;K930&amp;") "&amp;A930)+COUNTIF(法师卡组!A:C,"# 2x ("&amp;K930&amp;") "&amp;A930)+COUNTIF(圣骑士卡组!A:C,"# 2x ("&amp;K930&amp;") "&amp;A930)+COUNTIF(牧师卡组!A:C,"# 2x ("&amp;K930&amp;") "&amp;A930)+COUNTIF(潜行者卡组!A:C,"# 2x ("&amp;K930&amp;") "&amp;A930)+COUNTIF(萨满祭司卡组!A:C,"# 2x ("&amp;K930&amp;") "&amp;A930)+COUNTIF(术士卡组!A:C,"# 2x ("&amp;K930&amp;") "&amp;A930)+COUNTIF(战士卡组!A:C,"# 2x ("&amp;K930&amp;") "&amp;A930)=0,COUNTIF(单卡排行!A:J,A930)=0),IF(AND(COUNTIF(德鲁伊卡组!A:C,"# 1x ("&amp;K930&amp;") "&amp;A930)+COUNTIF(猎人卡组!A:C,"# 1x ("&amp;K930&amp;") "&amp;A930)+COUNTIF(法师卡组!A:C,"# 1x ("&amp;K930&amp;") "&amp;A930)+COUNTIF(圣骑士卡组!A:C,"# 1x ("&amp;K930&amp;") "&amp;A930)+COUNTIF(牧师卡组!A:C,"# 1x ("&amp;K930&amp;") "&amp;A930)+COUNTIF(潜行者卡组!A:C,"# 1x ("&amp;K930&amp;") "&amp;A930)+COUNTIF(萨满祭司卡组!A:C,"# 1x ("&amp;K930&amp;") "&amp;A930)+COUNTIF(术士卡组!A:C,"# 1x ("&amp;K930&amp;") "&amp;A930)+COUNTIF(战士卡组!A:C,"# 1x ("&amp;K930&amp;") "&amp;A930)=0,COUNTIF(单卡排行!A:J,A930&amp;"★")=0),"",1),2)</f>
        <v/>
      </c>
      <c r="E930" s="53" t="str">
        <f>IF(收藏进度!E930="","",收藏进度!E930)</f>
        <v>加基森</v>
      </c>
      <c r="F930" s="53" t="str">
        <f>IF(收藏进度!F930="","",收藏进度!F930)</f>
        <v/>
      </c>
      <c r="G930" s="53" t="str">
        <f>IF(收藏进度!G930="","",收藏进度!G930)</f>
        <v>德鲁伊</v>
      </c>
      <c r="H930" s="53" t="str">
        <f>IF(收藏进度!H930="","",收藏进度!H930)</f>
        <v>史诗</v>
      </c>
      <c r="I930" s="53" t="str">
        <f>IF(收藏进度!I930="","",收藏进度!I930)</f>
        <v>法术</v>
      </c>
      <c r="J930" s="53" t="str">
        <f>IF(收藏进度!J930="","",收藏进度!J930)</f>
        <v/>
      </c>
      <c r="K930" s="53">
        <f>IF(收藏进度!K930="","",收藏进度!K930)</f>
        <v>5</v>
      </c>
      <c r="L930" s="53">
        <f>IF(收藏进度!L930="","",收藏进度!L930)</f>
        <v>0</v>
      </c>
      <c r="M930" s="53">
        <f>IF(收藏进度!M930="","",收藏进度!M930)</f>
        <v>0</v>
      </c>
      <c r="N930" s="54" t="str">
        <f>IF(收藏进度!N930="","",收藏进度!N930)</f>
        <v>抽两张牌，抽到的随从法力值消耗减少（2）点。</v>
      </c>
    </row>
    <row r="931" spans="1:14" x14ac:dyDescent="0.15">
      <c r="A931" s="52" t="str">
        <f>IF(收藏进度!A931="","",收藏进度!A931)</f>
        <v>青玉巨兽</v>
      </c>
      <c r="B931" s="52">
        <f>IF(收藏进度!B931="","",收藏进度!B931)</f>
        <v>2</v>
      </c>
      <c r="C931" s="52" t="str">
        <f t="shared" si="14"/>
        <v/>
      </c>
      <c r="D931" s="52">
        <f>IF(AND(COUNTIF(德鲁伊卡组!A:C,"# 2x ("&amp;K931&amp;") "&amp;A931)+COUNTIF(猎人卡组!A:C,"# 2x ("&amp;K931&amp;") "&amp;A931)+COUNTIF(法师卡组!A:C,"# 2x ("&amp;K931&amp;") "&amp;A931)+COUNTIF(圣骑士卡组!A:C,"# 2x ("&amp;K931&amp;") "&amp;A931)+COUNTIF(牧师卡组!A:C,"# 2x ("&amp;K931&amp;") "&amp;A931)+COUNTIF(潜行者卡组!A:C,"# 2x ("&amp;K931&amp;") "&amp;A931)+COUNTIF(萨满祭司卡组!A:C,"# 2x ("&amp;K931&amp;") "&amp;A931)+COUNTIF(术士卡组!A:C,"# 2x ("&amp;K931&amp;") "&amp;A931)+COUNTIF(战士卡组!A:C,"# 2x ("&amp;K931&amp;") "&amp;A931)=0,COUNTIF(单卡排行!A:J,A931)=0),IF(AND(COUNTIF(德鲁伊卡组!A:C,"# 1x ("&amp;K931&amp;") "&amp;A931)+COUNTIF(猎人卡组!A:C,"# 1x ("&amp;K931&amp;") "&amp;A931)+COUNTIF(法师卡组!A:C,"# 1x ("&amp;K931&amp;") "&amp;A931)+COUNTIF(圣骑士卡组!A:C,"# 1x ("&amp;K931&amp;") "&amp;A931)+COUNTIF(牧师卡组!A:C,"# 1x ("&amp;K931&amp;") "&amp;A931)+COUNTIF(潜行者卡组!A:C,"# 1x ("&amp;K931&amp;") "&amp;A931)+COUNTIF(萨满祭司卡组!A:C,"# 1x ("&amp;K931&amp;") "&amp;A931)+COUNTIF(术士卡组!A:C,"# 1x ("&amp;K931&amp;") "&amp;A931)+COUNTIF(战士卡组!A:C,"# 1x ("&amp;K931&amp;") "&amp;A931)=0,COUNTIF(单卡排行!A:J,A931&amp;"★")=0),"",1),2)</f>
        <v>2</v>
      </c>
      <c r="E931" s="53" t="str">
        <f>IF(收藏进度!E931="","",收藏进度!E931)</f>
        <v>加基森</v>
      </c>
      <c r="F931" s="53" t="str">
        <f>IF(收藏进度!F931="","",收藏进度!F931)</f>
        <v/>
      </c>
      <c r="G931" s="53" t="str">
        <f>IF(收藏进度!G931="","",收藏进度!G931)</f>
        <v>德鲁伊</v>
      </c>
      <c r="H931" s="53" t="str">
        <f>IF(收藏进度!H931="","",收藏进度!H931)</f>
        <v>普通</v>
      </c>
      <c r="I931" s="53" t="str">
        <f>IF(收藏进度!I931="","",收藏进度!I931)</f>
        <v>随从</v>
      </c>
      <c r="J931" s="53" t="str">
        <f>IF(收藏进度!J931="","",收藏进度!J931)</f>
        <v/>
      </c>
      <c r="K931" s="53">
        <f>IF(收藏进度!K931="","",收藏进度!K931)</f>
        <v>6</v>
      </c>
      <c r="L931" s="53">
        <f>IF(收藏进度!L931="","",收藏进度!L931)</f>
        <v>3</v>
      </c>
      <c r="M931" s="53">
        <f>IF(收藏进度!M931="","",收藏进度!M931)</f>
        <v>6</v>
      </c>
      <c r="N931" s="54" t="str">
        <f>IF(收藏进度!N931="","",收藏进度!N931)</f>
        <v>嘲讽，战吼：召唤一个青玉魔像。</v>
      </c>
    </row>
    <row r="932" spans="1:14" x14ac:dyDescent="0.15">
      <c r="A932" s="52" t="str">
        <f>IF(收藏进度!A932="","",收藏进度!A932)</f>
        <v>遗忘之王库恩</v>
      </c>
      <c r="B932" s="52">
        <f>IF(收藏进度!B932="","",收藏进度!B932)</f>
        <v>0</v>
      </c>
      <c r="C932" s="52" t="str">
        <f t="shared" si="14"/>
        <v/>
      </c>
      <c r="D932" s="52" t="str">
        <f>IF(AND(COUNTIF(德鲁伊卡组!A:C,"# 2x ("&amp;K932&amp;") "&amp;A932)+COUNTIF(猎人卡组!A:C,"# 2x ("&amp;K932&amp;") "&amp;A932)+COUNTIF(法师卡组!A:C,"# 2x ("&amp;K932&amp;") "&amp;A932)+COUNTIF(圣骑士卡组!A:C,"# 2x ("&amp;K932&amp;") "&amp;A932)+COUNTIF(牧师卡组!A:C,"# 2x ("&amp;K932&amp;") "&amp;A932)+COUNTIF(潜行者卡组!A:C,"# 2x ("&amp;K932&amp;") "&amp;A932)+COUNTIF(萨满祭司卡组!A:C,"# 2x ("&amp;K932&amp;") "&amp;A932)+COUNTIF(术士卡组!A:C,"# 2x ("&amp;K932&amp;") "&amp;A932)+COUNTIF(战士卡组!A:C,"# 2x ("&amp;K932&amp;") "&amp;A932)=0,COUNTIF(单卡排行!A:J,A932)=0),IF(AND(COUNTIF(德鲁伊卡组!A:C,"# 1x ("&amp;K932&amp;") "&amp;A932)+COUNTIF(猎人卡组!A:C,"# 1x ("&amp;K932&amp;") "&amp;A932)+COUNTIF(法师卡组!A:C,"# 1x ("&amp;K932&amp;") "&amp;A932)+COUNTIF(圣骑士卡组!A:C,"# 1x ("&amp;K932&amp;") "&amp;A932)+COUNTIF(牧师卡组!A:C,"# 1x ("&amp;K932&amp;") "&amp;A932)+COUNTIF(潜行者卡组!A:C,"# 1x ("&amp;K932&amp;") "&amp;A932)+COUNTIF(萨满祭司卡组!A:C,"# 1x ("&amp;K932&amp;") "&amp;A932)+COUNTIF(术士卡组!A:C,"# 1x ("&amp;K932&amp;") "&amp;A932)+COUNTIF(战士卡组!A:C,"# 1x ("&amp;K932&amp;") "&amp;A932)=0,COUNTIF(单卡排行!A:J,A932&amp;"★")=0),"",1),2)</f>
        <v/>
      </c>
      <c r="E932" s="53" t="str">
        <f>IF(收藏进度!E932="","",收藏进度!E932)</f>
        <v>加基森</v>
      </c>
      <c r="F932" s="53" t="str">
        <f>IF(收藏进度!F932="","",收藏进度!F932)</f>
        <v/>
      </c>
      <c r="G932" s="53" t="str">
        <f>IF(收藏进度!G932="","",收藏进度!G932)</f>
        <v>德鲁伊</v>
      </c>
      <c r="H932" s="53" t="str">
        <f>IF(收藏进度!H932="","",收藏进度!H932)</f>
        <v>传说</v>
      </c>
      <c r="I932" s="53" t="str">
        <f>IF(收藏进度!I932="","",收藏进度!I932)</f>
        <v>随从</v>
      </c>
      <c r="J932" s="53" t="str">
        <f>IF(收藏进度!J932="","",收藏进度!J932)</f>
        <v/>
      </c>
      <c r="K932" s="53">
        <f>IF(收藏进度!K932="","",收藏进度!K932)</f>
        <v>10</v>
      </c>
      <c r="L932" s="53">
        <f>IF(收藏进度!L932="","",收藏进度!L932)</f>
        <v>7</v>
      </c>
      <c r="M932" s="53">
        <f>IF(收藏进度!M932="","",收藏进度!M932)</f>
        <v>7</v>
      </c>
      <c r="N932" s="54" t="str">
        <f>IF(收藏进度!N932="","",收藏进度!N932)</f>
        <v>抉择：获得10点护甲值；或者复原你的法力水晶。</v>
      </c>
    </row>
    <row r="933" spans="1:14" x14ac:dyDescent="0.15">
      <c r="A933" s="52" t="str">
        <f>IF(收藏进度!A933="","",收藏进度!A933)</f>
        <v>雄斑虎</v>
      </c>
      <c r="B933" s="52">
        <f>IF(收藏进度!B933="","",收藏进度!B933)</f>
        <v>2</v>
      </c>
      <c r="C933" s="52" t="str">
        <f t="shared" si="14"/>
        <v/>
      </c>
      <c r="D933" s="52" t="str">
        <f>IF(AND(COUNTIF(德鲁伊卡组!A:C,"# 2x ("&amp;K933&amp;") "&amp;A933)+COUNTIF(猎人卡组!A:C,"# 2x ("&amp;K933&amp;") "&amp;A933)+COUNTIF(法师卡组!A:C,"# 2x ("&amp;K933&amp;") "&amp;A933)+COUNTIF(圣骑士卡组!A:C,"# 2x ("&amp;K933&amp;") "&amp;A933)+COUNTIF(牧师卡组!A:C,"# 2x ("&amp;K933&amp;") "&amp;A933)+COUNTIF(潜行者卡组!A:C,"# 2x ("&amp;K933&amp;") "&amp;A933)+COUNTIF(萨满祭司卡组!A:C,"# 2x ("&amp;K933&amp;") "&amp;A933)+COUNTIF(术士卡组!A:C,"# 2x ("&amp;K933&amp;") "&amp;A933)+COUNTIF(战士卡组!A:C,"# 2x ("&amp;K933&amp;") "&amp;A933)=0,COUNTIF(单卡排行!A:J,A933)=0),IF(AND(COUNTIF(德鲁伊卡组!A:C,"# 1x ("&amp;K933&amp;") "&amp;A933)+COUNTIF(猎人卡组!A:C,"# 1x ("&amp;K933&amp;") "&amp;A933)+COUNTIF(法师卡组!A:C,"# 1x ("&amp;K933&amp;") "&amp;A933)+COUNTIF(圣骑士卡组!A:C,"# 1x ("&amp;K933&amp;") "&amp;A933)+COUNTIF(牧师卡组!A:C,"# 1x ("&amp;K933&amp;") "&amp;A933)+COUNTIF(潜行者卡组!A:C,"# 1x ("&amp;K933&amp;") "&amp;A933)+COUNTIF(萨满祭司卡组!A:C,"# 1x ("&amp;K933&amp;") "&amp;A933)+COUNTIF(术士卡组!A:C,"# 1x ("&amp;K933&amp;") "&amp;A933)+COUNTIF(战士卡组!A:C,"# 1x ("&amp;K933&amp;") "&amp;A933)=0,COUNTIF(单卡排行!A:J,A933&amp;"★")=0),"",1),2)</f>
        <v/>
      </c>
      <c r="E933" s="53" t="str">
        <f>IF(收藏进度!E933="","",收藏进度!E933)</f>
        <v>加基森</v>
      </c>
      <c r="F933" s="53" t="str">
        <f>IF(收藏进度!F933="","",收藏进度!F933)</f>
        <v/>
      </c>
      <c r="G933" s="53" t="str">
        <f>IF(收藏进度!G933="","",收藏进度!G933)</f>
        <v>猎人</v>
      </c>
      <c r="H933" s="53" t="str">
        <f>IF(收藏进度!H933="","",收藏进度!H933)</f>
        <v>普通</v>
      </c>
      <c r="I933" s="53" t="str">
        <f>IF(收藏进度!I933="","",收藏进度!I933)</f>
        <v>随从</v>
      </c>
      <c r="J933" s="53" t="str">
        <f>IF(收藏进度!J933="","",收藏进度!J933)</f>
        <v>野兽</v>
      </c>
      <c r="K933" s="53">
        <f>IF(收藏进度!K933="","",收藏进度!K933)</f>
        <v>1</v>
      </c>
      <c r="L933" s="53">
        <f>IF(收藏进度!L933="","",收藏进度!L933)</f>
        <v>1</v>
      </c>
      <c r="M933" s="53">
        <f>IF(收藏进度!M933="","",收藏进度!M933)</f>
        <v>1</v>
      </c>
      <c r="N933" s="54" t="str">
        <f>IF(收藏进度!N933="","",收藏进度!N933)</f>
        <v>战吼：召唤一个1/1的雌斑虎。</v>
      </c>
    </row>
    <row r="934" spans="1:14" x14ac:dyDescent="0.15">
      <c r="A934" s="52" t="str">
        <f>IF(收藏进度!A934="","",收藏进度!A934)</f>
        <v>走私货物</v>
      </c>
      <c r="B934" s="52">
        <f>IF(收藏进度!B934="","",收藏进度!B934)</f>
        <v>2</v>
      </c>
      <c r="C934" s="52" t="str">
        <f t="shared" si="14"/>
        <v/>
      </c>
      <c r="D934" s="52" t="str">
        <f>IF(AND(COUNTIF(德鲁伊卡组!A:C,"# 2x ("&amp;K934&amp;") "&amp;A934)+COUNTIF(猎人卡组!A:C,"# 2x ("&amp;K934&amp;") "&amp;A934)+COUNTIF(法师卡组!A:C,"# 2x ("&amp;K934&amp;") "&amp;A934)+COUNTIF(圣骑士卡组!A:C,"# 2x ("&amp;K934&amp;") "&amp;A934)+COUNTIF(牧师卡组!A:C,"# 2x ("&amp;K934&amp;") "&amp;A934)+COUNTIF(潜行者卡组!A:C,"# 2x ("&amp;K934&amp;") "&amp;A934)+COUNTIF(萨满祭司卡组!A:C,"# 2x ("&amp;K934&amp;") "&amp;A934)+COUNTIF(术士卡组!A:C,"# 2x ("&amp;K934&amp;") "&amp;A934)+COUNTIF(战士卡组!A:C,"# 2x ("&amp;K934&amp;") "&amp;A934)=0,COUNTIF(单卡排行!A:J,A934)=0),IF(AND(COUNTIF(德鲁伊卡组!A:C,"# 1x ("&amp;K934&amp;") "&amp;A934)+COUNTIF(猎人卡组!A:C,"# 1x ("&amp;K934&amp;") "&amp;A934)+COUNTIF(法师卡组!A:C,"# 1x ("&amp;K934&amp;") "&amp;A934)+COUNTIF(圣骑士卡组!A:C,"# 1x ("&amp;K934&amp;") "&amp;A934)+COUNTIF(牧师卡组!A:C,"# 1x ("&amp;K934&amp;") "&amp;A934)+COUNTIF(潜行者卡组!A:C,"# 1x ("&amp;K934&amp;") "&amp;A934)+COUNTIF(萨满祭司卡组!A:C,"# 1x ("&amp;K934&amp;") "&amp;A934)+COUNTIF(术士卡组!A:C,"# 1x ("&amp;K934&amp;") "&amp;A934)+COUNTIF(战士卡组!A:C,"# 1x ("&amp;K934&amp;") "&amp;A934)=0,COUNTIF(单卡排行!A:J,A934&amp;"★")=0),"",1),2)</f>
        <v/>
      </c>
      <c r="E934" s="53" t="str">
        <f>IF(收藏进度!E934="","",收藏进度!E934)</f>
        <v>加基森</v>
      </c>
      <c r="F934" s="53" t="str">
        <f>IF(收藏进度!F934="","",收藏进度!F934)</f>
        <v/>
      </c>
      <c r="G934" s="53" t="str">
        <f>IF(收藏进度!G934="","",收藏进度!G934)</f>
        <v>猎人</v>
      </c>
      <c r="H934" s="53" t="str">
        <f>IF(收藏进度!H934="","",收藏进度!H934)</f>
        <v>普通</v>
      </c>
      <c r="I934" s="53" t="str">
        <f>IF(收藏进度!I934="","",收藏进度!I934)</f>
        <v>法术</v>
      </c>
      <c r="J934" s="53" t="str">
        <f>IF(收藏进度!J934="","",收藏进度!J934)</f>
        <v/>
      </c>
      <c r="K934" s="53">
        <f>IF(收藏进度!K934="","",收藏进度!K934)</f>
        <v>1</v>
      </c>
      <c r="L934" s="53">
        <f>IF(收藏进度!L934="","",收藏进度!L934)</f>
        <v>0</v>
      </c>
      <c r="M934" s="53">
        <f>IF(收藏进度!M934="","",收藏进度!M934)</f>
        <v>0</v>
      </c>
      <c r="N934" s="54" t="str">
        <f>IF(收藏进度!N934="","",收藏进度!N934)</f>
        <v>使你手牌中的一个随机野兽牌获得+2/+2。</v>
      </c>
    </row>
    <row r="935" spans="1:14" x14ac:dyDescent="0.15">
      <c r="A935" s="52" t="str">
        <f>IF(收藏进度!A935="","",收藏进度!A935)</f>
        <v>军备宝箱</v>
      </c>
      <c r="B935" s="52">
        <f>IF(收藏进度!B935="","",收藏进度!B935)</f>
        <v>2</v>
      </c>
      <c r="C935" s="52" t="str">
        <f t="shared" si="14"/>
        <v/>
      </c>
      <c r="D935" s="52" t="str">
        <f>IF(AND(COUNTIF(德鲁伊卡组!A:C,"# 2x ("&amp;K935&amp;") "&amp;A935)+COUNTIF(猎人卡组!A:C,"# 2x ("&amp;K935&amp;") "&amp;A935)+COUNTIF(法师卡组!A:C,"# 2x ("&amp;K935&amp;") "&amp;A935)+COUNTIF(圣骑士卡组!A:C,"# 2x ("&amp;K935&amp;") "&amp;A935)+COUNTIF(牧师卡组!A:C,"# 2x ("&amp;K935&amp;") "&amp;A935)+COUNTIF(潜行者卡组!A:C,"# 2x ("&amp;K935&amp;") "&amp;A935)+COUNTIF(萨满祭司卡组!A:C,"# 2x ("&amp;K935&amp;") "&amp;A935)+COUNTIF(术士卡组!A:C,"# 2x ("&amp;K935&amp;") "&amp;A935)+COUNTIF(战士卡组!A:C,"# 2x ("&amp;K935&amp;") "&amp;A935)=0,COUNTIF(单卡排行!A:J,A935)=0),IF(AND(COUNTIF(德鲁伊卡组!A:C,"# 1x ("&amp;K935&amp;") "&amp;A935)+COUNTIF(猎人卡组!A:C,"# 1x ("&amp;K935&amp;") "&amp;A935)+COUNTIF(法师卡组!A:C,"# 1x ("&amp;K935&amp;") "&amp;A935)+COUNTIF(圣骑士卡组!A:C,"# 1x ("&amp;K935&amp;") "&amp;A935)+COUNTIF(牧师卡组!A:C,"# 1x ("&amp;K935&amp;") "&amp;A935)+COUNTIF(潜行者卡组!A:C,"# 1x ("&amp;K935&amp;") "&amp;A935)+COUNTIF(萨满祭司卡组!A:C,"# 1x ("&amp;K935&amp;") "&amp;A935)+COUNTIF(术士卡组!A:C,"# 1x ("&amp;K935&amp;") "&amp;A935)+COUNTIF(战士卡组!A:C,"# 1x ("&amp;K935&amp;") "&amp;A935)=0,COUNTIF(单卡排行!A:J,A935&amp;"★")=0),"",1),2)</f>
        <v/>
      </c>
      <c r="E935" s="53" t="str">
        <f>IF(收藏进度!E935="","",收藏进度!E935)</f>
        <v>加基森</v>
      </c>
      <c r="F935" s="53" t="str">
        <f>IF(收藏进度!F935="","",收藏进度!F935)</f>
        <v/>
      </c>
      <c r="G935" s="53" t="str">
        <f>IF(收藏进度!G935="","",收藏进度!G935)</f>
        <v>猎人</v>
      </c>
      <c r="H935" s="53" t="str">
        <f>IF(收藏进度!H935="","",收藏进度!H935)</f>
        <v>稀有</v>
      </c>
      <c r="I935" s="53" t="str">
        <f>IF(收藏进度!I935="","",收藏进度!I935)</f>
        <v>法术</v>
      </c>
      <c r="J935" s="53" t="str">
        <f>IF(收藏进度!J935="","",收藏进度!J935)</f>
        <v/>
      </c>
      <c r="K935" s="53">
        <f>IF(收藏进度!K935="","",收藏进度!K935)</f>
        <v>2</v>
      </c>
      <c r="L935" s="53">
        <f>IF(收藏进度!L935="","",收藏进度!L935)</f>
        <v>0</v>
      </c>
      <c r="M935" s="53">
        <f>IF(收藏进度!M935="","",收藏进度!M935)</f>
        <v>0</v>
      </c>
      <c r="N935" s="54" t="str">
        <f>IF(收藏进度!N935="","",收藏进度!N935)</f>
        <v>奥秘：在你的对手使用一张随从牌后，使你手牌中的一张随机随从牌获得+2/+2。</v>
      </c>
    </row>
    <row r="936" spans="1:14" x14ac:dyDescent="0.15">
      <c r="A936" s="52" t="str">
        <f>IF(收藏进度!A936="","",收藏进度!A936)</f>
        <v>穴居人驯兽师</v>
      </c>
      <c r="B936" s="52">
        <f>IF(收藏进度!B936="","",收藏进度!B936)</f>
        <v>2</v>
      </c>
      <c r="C936" s="52" t="str">
        <f t="shared" si="14"/>
        <v/>
      </c>
      <c r="D936" s="52" t="str">
        <f>IF(AND(COUNTIF(德鲁伊卡组!A:C,"# 2x ("&amp;K936&amp;") "&amp;A936)+COUNTIF(猎人卡组!A:C,"# 2x ("&amp;K936&amp;") "&amp;A936)+COUNTIF(法师卡组!A:C,"# 2x ("&amp;K936&amp;") "&amp;A936)+COUNTIF(圣骑士卡组!A:C,"# 2x ("&amp;K936&amp;") "&amp;A936)+COUNTIF(牧师卡组!A:C,"# 2x ("&amp;K936&amp;") "&amp;A936)+COUNTIF(潜行者卡组!A:C,"# 2x ("&amp;K936&amp;") "&amp;A936)+COUNTIF(萨满祭司卡组!A:C,"# 2x ("&amp;K936&amp;") "&amp;A936)+COUNTIF(术士卡组!A:C,"# 2x ("&amp;K936&amp;") "&amp;A936)+COUNTIF(战士卡组!A:C,"# 2x ("&amp;K936&amp;") "&amp;A936)=0,COUNTIF(单卡排行!A:J,A936)=0),IF(AND(COUNTIF(德鲁伊卡组!A:C,"# 1x ("&amp;K936&amp;") "&amp;A936)+COUNTIF(猎人卡组!A:C,"# 1x ("&amp;K936&amp;") "&amp;A936)+COUNTIF(法师卡组!A:C,"# 1x ("&amp;K936&amp;") "&amp;A936)+COUNTIF(圣骑士卡组!A:C,"# 1x ("&amp;K936&amp;") "&amp;A936)+COUNTIF(牧师卡组!A:C,"# 1x ("&amp;K936&amp;") "&amp;A936)+COUNTIF(潜行者卡组!A:C,"# 1x ("&amp;K936&amp;") "&amp;A936)+COUNTIF(萨满祭司卡组!A:C,"# 1x ("&amp;K936&amp;") "&amp;A936)+COUNTIF(术士卡组!A:C,"# 1x ("&amp;K936&amp;") "&amp;A936)+COUNTIF(战士卡组!A:C,"# 1x ("&amp;K936&amp;") "&amp;A936)=0,COUNTIF(单卡排行!A:J,A936&amp;"★")=0),"",1),2)</f>
        <v/>
      </c>
      <c r="E936" s="53" t="str">
        <f>IF(收藏进度!E936="","",收藏进度!E936)</f>
        <v>加基森</v>
      </c>
      <c r="F936" s="53" t="str">
        <f>IF(收藏进度!F936="","",收藏进度!F936)</f>
        <v/>
      </c>
      <c r="G936" s="53" t="str">
        <f>IF(收藏进度!G936="","",收藏进度!G936)</f>
        <v>猎人</v>
      </c>
      <c r="H936" s="53" t="str">
        <f>IF(收藏进度!H936="","",收藏进度!H936)</f>
        <v>稀有</v>
      </c>
      <c r="I936" s="53" t="str">
        <f>IF(收藏进度!I936="","",收藏进度!I936)</f>
        <v>随从</v>
      </c>
      <c r="J936" s="53" t="str">
        <f>IF(收藏进度!J936="","",收藏进度!J936)</f>
        <v/>
      </c>
      <c r="K936" s="53">
        <f>IF(收藏进度!K936="","",收藏进度!K936)</f>
        <v>2</v>
      </c>
      <c r="L936" s="53">
        <f>IF(收藏进度!L936="","",收藏进度!L936)</f>
        <v>3</v>
      </c>
      <c r="M936" s="53">
        <f>IF(收藏进度!M936="","",收藏进度!M936)</f>
        <v>2</v>
      </c>
      <c r="N936" s="54" t="str">
        <f>IF(收藏进度!N936="","",收藏进度!N936)</f>
        <v>战吼：使你手牌中的一个随机野兽牌获得+1/+1。</v>
      </c>
    </row>
    <row r="937" spans="1:14" x14ac:dyDescent="0.15">
      <c r="A937" s="52" t="str">
        <f>IF(收藏进度!A937="","",收藏进度!A937)</f>
        <v>豺狼人土枪手</v>
      </c>
      <c r="B937" s="52">
        <f>IF(收藏进度!B937="","",收藏进度!B937)</f>
        <v>2</v>
      </c>
      <c r="C937" s="52" t="str">
        <f t="shared" si="14"/>
        <v/>
      </c>
      <c r="D937" s="52" t="str">
        <f>IF(AND(COUNTIF(德鲁伊卡组!A:C,"# 2x ("&amp;K937&amp;") "&amp;A937)+COUNTIF(猎人卡组!A:C,"# 2x ("&amp;K937&amp;") "&amp;A937)+COUNTIF(法师卡组!A:C,"# 2x ("&amp;K937&amp;") "&amp;A937)+COUNTIF(圣骑士卡组!A:C,"# 2x ("&amp;K937&amp;") "&amp;A937)+COUNTIF(牧师卡组!A:C,"# 2x ("&amp;K937&amp;") "&amp;A937)+COUNTIF(潜行者卡组!A:C,"# 2x ("&amp;K937&amp;") "&amp;A937)+COUNTIF(萨满祭司卡组!A:C,"# 2x ("&amp;K937&amp;") "&amp;A937)+COUNTIF(术士卡组!A:C,"# 2x ("&amp;K937&amp;") "&amp;A937)+COUNTIF(战士卡组!A:C,"# 2x ("&amp;K937&amp;") "&amp;A937)=0,COUNTIF(单卡排行!A:J,A937)=0),IF(AND(COUNTIF(德鲁伊卡组!A:C,"# 1x ("&amp;K937&amp;") "&amp;A937)+COUNTIF(猎人卡组!A:C,"# 1x ("&amp;K937&amp;") "&amp;A937)+COUNTIF(法师卡组!A:C,"# 1x ("&amp;K937&amp;") "&amp;A937)+COUNTIF(圣骑士卡组!A:C,"# 1x ("&amp;K937&amp;") "&amp;A937)+COUNTIF(牧师卡组!A:C,"# 1x ("&amp;K937&amp;") "&amp;A937)+COUNTIF(潜行者卡组!A:C,"# 1x ("&amp;K937&amp;") "&amp;A937)+COUNTIF(萨满祭司卡组!A:C,"# 1x ("&amp;K937&amp;") "&amp;A937)+COUNTIF(术士卡组!A:C,"# 1x ("&amp;K937&amp;") "&amp;A937)+COUNTIF(战士卡组!A:C,"# 1x ("&amp;K937&amp;") "&amp;A937)=0,COUNTIF(单卡排行!A:J,A937&amp;"★")=0),"",1),2)</f>
        <v/>
      </c>
      <c r="E937" s="53" t="str">
        <f>IF(收藏进度!E937="","",收藏进度!E937)</f>
        <v>加基森</v>
      </c>
      <c r="F937" s="53" t="str">
        <f>IF(收藏进度!F937="","",收藏进度!F937)</f>
        <v/>
      </c>
      <c r="G937" s="53" t="str">
        <f>IF(收藏进度!G937="","",收藏进度!G937)</f>
        <v>猎人</v>
      </c>
      <c r="H937" s="53" t="str">
        <f>IF(收藏进度!H937="","",收藏进度!H937)</f>
        <v>普通</v>
      </c>
      <c r="I937" s="53" t="str">
        <f>IF(收藏进度!I937="","",收藏进度!I937)</f>
        <v>随从</v>
      </c>
      <c r="J937" s="53" t="str">
        <f>IF(收藏进度!J937="","",收藏进度!J937)</f>
        <v/>
      </c>
      <c r="K937" s="53">
        <f>IF(收藏进度!K937="","",收藏进度!K937)</f>
        <v>3</v>
      </c>
      <c r="L937" s="53">
        <f>IF(收藏进度!L937="","",收藏进度!L937)</f>
        <v>3</v>
      </c>
      <c r="M937" s="53">
        <f>IF(收藏进度!M937="","",收藏进度!M937)</f>
        <v>3</v>
      </c>
      <c r="N937" s="54" t="str">
        <f>IF(收藏进度!N937="","",收藏进度!N937)</f>
        <v>亡语：使你手牌中的一张随机随从牌获得+2/+2。</v>
      </c>
    </row>
    <row r="938" spans="1:14" x14ac:dyDescent="0.15">
      <c r="A938" s="52" t="str">
        <f>IF(收藏进度!A938="","",收藏进度!A938)</f>
        <v>瘟疫鼠群</v>
      </c>
      <c r="B938" s="52">
        <f>IF(收藏进度!B938="","",收藏进度!B938)</f>
        <v>1</v>
      </c>
      <c r="C938" s="52" t="str">
        <f t="shared" si="14"/>
        <v/>
      </c>
      <c r="D938" s="52" t="str">
        <f>IF(AND(COUNTIF(德鲁伊卡组!A:C,"# 2x ("&amp;K938&amp;") "&amp;A938)+COUNTIF(猎人卡组!A:C,"# 2x ("&amp;K938&amp;") "&amp;A938)+COUNTIF(法师卡组!A:C,"# 2x ("&amp;K938&amp;") "&amp;A938)+COUNTIF(圣骑士卡组!A:C,"# 2x ("&amp;K938&amp;") "&amp;A938)+COUNTIF(牧师卡组!A:C,"# 2x ("&amp;K938&amp;") "&amp;A938)+COUNTIF(潜行者卡组!A:C,"# 2x ("&amp;K938&amp;") "&amp;A938)+COUNTIF(萨满祭司卡组!A:C,"# 2x ("&amp;K938&amp;") "&amp;A938)+COUNTIF(术士卡组!A:C,"# 2x ("&amp;K938&amp;") "&amp;A938)+COUNTIF(战士卡组!A:C,"# 2x ("&amp;K938&amp;") "&amp;A938)=0,COUNTIF(单卡排行!A:J,A938)=0),IF(AND(COUNTIF(德鲁伊卡组!A:C,"# 1x ("&amp;K938&amp;") "&amp;A938)+COUNTIF(猎人卡组!A:C,"# 1x ("&amp;K938&amp;") "&amp;A938)+COUNTIF(法师卡组!A:C,"# 1x ("&amp;K938&amp;") "&amp;A938)+COUNTIF(圣骑士卡组!A:C,"# 1x ("&amp;K938&amp;") "&amp;A938)+COUNTIF(牧师卡组!A:C,"# 1x ("&amp;K938&amp;") "&amp;A938)+COUNTIF(潜行者卡组!A:C,"# 1x ("&amp;K938&amp;") "&amp;A938)+COUNTIF(萨满祭司卡组!A:C,"# 1x ("&amp;K938&amp;") "&amp;A938)+COUNTIF(术士卡组!A:C,"# 1x ("&amp;K938&amp;") "&amp;A938)+COUNTIF(战士卡组!A:C,"# 1x ("&amp;K938&amp;") "&amp;A938)=0,COUNTIF(单卡排行!A:J,A938&amp;"★")=0),"",1),2)</f>
        <v/>
      </c>
      <c r="E938" s="53" t="str">
        <f>IF(收藏进度!E938="","",收藏进度!E938)</f>
        <v>加基森</v>
      </c>
      <c r="F938" s="53" t="str">
        <f>IF(收藏进度!F938="","",收藏进度!F938)</f>
        <v/>
      </c>
      <c r="G938" s="53" t="str">
        <f>IF(收藏进度!G938="","",收藏进度!G938)</f>
        <v>猎人</v>
      </c>
      <c r="H938" s="53" t="str">
        <f>IF(收藏进度!H938="","",收藏进度!H938)</f>
        <v>史诗</v>
      </c>
      <c r="I938" s="53" t="str">
        <f>IF(收藏进度!I938="","",收藏进度!I938)</f>
        <v>随从</v>
      </c>
      <c r="J938" s="53" t="str">
        <f>IF(收藏进度!J938="","",收藏进度!J938)</f>
        <v>野兽</v>
      </c>
      <c r="K938" s="53">
        <f>IF(收藏进度!K938="","",收藏进度!K938)</f>
        <v>3</v>
      </c>
      <c r="L938" s="53">
        <f>IF(收藏进度!L938="","",收藏进度!L938)</f>
        <v>2</v>
      </c>
      <c r="M938" s="53">
        <f>IF(收藏进度!M938="","",收藏进度!M938)</f>
        <v>2</v>
      </c>
      <c r="N938" s="54" t="str">
        <f>IF(收藏进度!N938="","",收藏进度!N938)</f>
        <v>亡语：召唤若干个1/1的狂鼠，数量等同于该随从的攻击力。</v>
      </c>
    </row>
    <row r="939" spans="1:14" x14ac:dyDescent="0.15">
      <c r="A939" s="52" t="str">
        <f>IF(收藏进度!A939="","",收藏进度!A939)</f>
        <v>驮运科多兽</v>
      </c>
      <c r="B939" s="52">
        <f>IF(收藏进度!B939="","",收藏进度!B939)</f>
        <v>2</v>
      </c>
      <c r="C939" s="52" t="str">
        <f t="shared" si="14"/>
        <v/>
      </c>
      <c r="D939" s="52" t="str">
        <f>IF(AND(COUNTIF(德鲁伊卡组!A:C,"# 2x ("&amp;K939&amp;") "&amp;A939)+COUNTIF(猎人卡组!A:C,"# 2x ("&amp;K939&amp;") "&amp;A939)+COUNTIF(法师卡组!A:C,"# 2x ("&amp;K939&amp;") "&amp;A939)+COUNTIF(圣骑士卡组!A:C,"# 2x ("&amp;K939&amp;") "&amp;A939)+COUNTIF(牧师卡组!A:C,"# 2x ("&amp;K939&amp;") "&amp;A939)+COUNTIF(潜行者卡组!A:C,"# 2x ("&amp;K939&amp;") "&amp;A939)+COUNTIF(萨满祭司卡组!A:C,"# 2x ("&amp;K939&amp;") "&amp;A939)+COUNTIF(术士卡组!A:C,"# 2x ("&amp;K939&amp;") "&amp;A939)+COUNTIF(战士卡组!A:C,"# 2x ("&amp;K939&amp;") "&amp;A939)=0,COUNTIF(单卡排行!A:J,A939)=0),IF(AND(COUNTIF(德鲁伊卡组!A:C,"# 1x ("&amp;K939&amp;") "&amp;A939)+COUNTIF(猎人卡组!A:C,"# 1x ("&amp;K939&amp;") "&amp;A939)+COUNTIF(法师卡组!A:C,"# 1x ("&amp;K939&amp;") "&amp;A939)+COUNTIF(圣骑士卡组!A:C,"# 1x ("&amp;K939&amp;") "&amp;A939)+COUNTIF(牧师卡组!A:C,"# 1x ("&amp;K939&amp;") "&amp;A939)+COUNTIF(潜行者卡组!A:C,"# 1x ("&amp;K939&amp;") "&amp;A939)+COUNTIF(萨满祭司卡组!A:C,"# 1x ("&amp;K939&amp;") "&amp;A939)+COUNTIF(术士卡组!A:C,"# 1x ("&amp;K939&amp;") "&amp;A939)+COUNTIF(战士卡组!A:C,"# 1x ("&amp;K939&amp;") "&amp;A939)=0,COUNTIF(单卡排行!A:J,A939&amp;"★")=0),"",1),2)</f>
        <v/>
      </c>
      <c r="E939" s="53" t="str">
        <f>IF(收藏进度!E939="","",收藏进度!E939)</f>
        <v>加基森</v>
      </c>
      <c r="F939" s="53" t="str">
        <f>IF(收藏进度!F939="","",收藏进度!F939)</f>
        <v/>
      </c>
      <c r="G939" s="53" t="str">
        <f>IF(收藏进度!G939="","",收藏进度!G939)</f>
        <v>猎人</v>
      </c>
      <c r="H939" s="53" t="str">
        <f>IF(收藏进度!H939="","",收藏进度!H939)</f>
        <v>稀有</v>
      </c>
      <c r="I939" s="53" t="str">
        <f>IF(收藏进度!I939="","",收藏进度!I939)</f>
        <v>随从</v>
      </c>
      <c r="J939" s="53" t="str">
        <f>IF(收藏进度!J939="","",收藏进度!J939)</f>
        <v>野兽</v>
      </c>
      <c r="K939" s="53">
        <f>IF(收藏进度!K939="","",收藏进度!K939)</f>
        <v>4</v>
      </c>
      <c r="L939" s="53">
        <f>IF(收藏进度!L939="","",收藏进度!L939)</f>
        <v>2</v>
      </c>
      <c r="M939" s="53">
        <f>IF(收藏进度!M939="","",收藏进度!M939)</f>
        <v>4</v>
      </c>
      <c r="N939" s="54" t="str">
        <f>IF(收藏进度!N939="","",收藏进度!N939)</f>
        <v>战吼：造成等同于该随从攻击力的伤害。</v>
      </c>
    </row>
    <row r="940" spans="1:14" x14ac:dyDescent="0.15">
      <c r="A940" s="52" t="str">
        <f>IF(收藏进度!A940="","",收藏进度!A940)</f>
        <v>食人鱼喷枪</v>
      </c>
      <c r="B940" s="52">
        <f>IF(收藏进度!B940="","",收藏进度!B940)</f>
        <v>0</v>
      </c>
      <c r="C940" s="52" t="str">
        <f t="shared" si="14"/>
        <v/>
      </c>
      <c r="D940" s="52" t="str">
        <f>IF(AND(COUNTIF(德鲁伊卡组!A:C,"# 2x ("&amp;K940&amp;") "&amp;A940)+COUNTIF(猎人卡组!A:C,"# 2x ("&amp;K940&amp;") "&amp;A940)+COUNTIF(法师卡组!A:C,"# 2x ("&amp;K940&amp;") "&amp;A940)+COUNTIF(圣骑士卡组!A:C,"# 2x ("&amp;K940&amp;") "&amp;A940)+COUNTIF(牧师卡组!A:C,"# 2x ("&amp;K940&amp;") "&amp;A940)+COUNTIF(潜行者卡组!A:C,"# 2x ("&amp;K940&amp;") "&amp;A940)+COUNTIF(萨满祭司卡组!A:C,"# 2x ("&amp;K940&amp;") "&amp;A940)+COUNTIF(术士卡组!A:C,"# 2x ("&amp;K940&amp;") "&amp;A940)+COUNTIF(战士卡组!A:C,"# 2x ("&amp;K940&amp;") "&amp;A940)=0,COUNTIF(单卡排行!A:J,A940)=0),IF(AND(COUNTIF(德鲁伊卡组!A:C,"# 1x ("&amp;K940&amp;") "&amp;A940)+COUNTIF(猎人卡组!A:C,"# 1x ("&amp;K940&amp;") "&amp;A940)+COUNTIF(法师卡组!A:C,"# 1x ("&amp;K940&amp;") "&amp;A940)+COUNTIF(圣骑士卡组!A:C,"# 1x ("&amp;K940&amp;") "&amp;A940)+COUNTIF(牧师卡组!A:C,"# 1x ("&amp;K940&amp;") "&amp;A940)+COUNTIF(潜行者卡组!A:C,"# 1x ("&amp;K940&amp;") "&amp;A940)+COUNTIF(萨满祭司卡组!A:C,"# 1x ("&amp;K940&amp;") "&amp;A940)+COUNTIF(术士卡组!A:C,"# 1x ("&amp;K940&amp;") "&amp;A940)+COUNTIF(战士卡组!A:C,"# 1x ("&amp;K940&amp;") "&amp;A940)=0,COUNTIF(单卡排行!A:J,A940&amp;"★")=0),"",1),2)</f>
        <v/>
      </c>
      <c r="E940" s="53" t="str">
        <f>IF(收藏进度!E940="","",收藏进度!E940)</f>
        <v>加基森</v>
      </c>
      <c r="F940" s="53" t="str">
        <f>IF(收藏进度!F940="","",收藏进度!F940)</f>
        <v/>
      </c>
      <c r="G940" s="53" t="str">
        <f>IF(收藏进度!G940="","",收藏进度!G940)</f>
        <v>猎人</v>
      </c>
      <c r="H940" s="53" t="str">
        <f>IF(收藏进度!H940="","",收藏进度!H940)</f>
        <v>史诗</v>
      </c>
      <c r="I940" s="53" t="str">
        <f>IF(收藏进度!I940="","",收藏进度!I940)</f>
        <v>武器</v>
      </c>
      <c r="J940" s="53" t="str">
        <f>IF(收藏进度!J940="","",收藏进度!J940)</f>
        <v/>
      </c>
      <c r="K940" s="53">
        <f>IF(收藏进度!K940="","",收藏进度!K940)</f>
        <v>5</v>
      </c>
      <c r="L940" s="53">
        <f>IF(收藏进度!L940="","",收藏进度!L940)</f>
        <v>2</v>
      </c>
      <c r="M940" s="53">
        <f>IF(收藏进度!M940="","",收藏进度!M940)</f>
        <v>0</v>
      </c>
      <c r="N940" s="54" t="str">
        <f>IF(收藏进度!N940="","",收藏进度!N940)</f>
        <v>在你的英雄攻击后，召唤一个1/1的食人鱼。</v>
      </c>
    </row>
    <row r="941" spans="1:14" x14ac:dyDescent="0.15">
      <c r="A941" s="52" t="str">
        <f>IF(收藏进度!A941="","",收藏进度!A941)</f>
        <v>金手指纳克斯</v>
      </c>
      <c r="B941" s="52">
        <f>IF(收藏进度!B941="","",收藏进度!B941)</f>
        <v>0</v>
      </c>
      <c r="C941" s="52" t="str">
        <f t="shared" si="14"/>
        <v/>
      </c>
      <c r="D941" s="52" t="str">
        <f>IF(AND(COUNTIF(德鲁伊卡组!A:C,"# 2x ("&amp;K941&amp;") "&amp;A941)+COUNTIF(猎人卡组!A:C,"# 2x ("&amp;K941&amp;") "&amp;A941)+COUNTIF(法师卡组!A:C,"# 2x ("&amp;K941&amp;") "&amp;A941)+COUNTIF(圣骑士卡组!A:C,"# 2x ("&amp;K941&amp;") "&amp;A941)+COUNTIF(牧师卡组!A:C,"# 2x ("&amp;K941&amp;") "&amp;A941)+COUNTIF(潜行者卡组!A:C,"# 2x ("&amp;K941&amp;") "&amp;A941)+COUNTIF(萨满祭司卡组!A:C,"# 2x ("&amp;K941&amp;") "&amp;A941)+COUNTIF(术士卡组!A:C,"# 2x ("&amp;K941&amp;") "&amp;A941)+COUNTIF(战士卡组!A:C,"# 2x ("&amp;K941&amp;") "&amp;A941)=0,COUNTIF(单卡排行!A:J,A941)=0),IF(AND(COUNTIF(德鲁伊卡组!A:C,"# 1x ("&amp;K941&amp;") "&amp;A941)+COUNTIF(猎人卡组!A:C,"# 1x ("&amp;K941&amp;") "&amp;A941)+COUNTIF(法师卡组!A:C,"# 1x ("&amp;K941&amp;") "&amp;A941)+COUNTIF(圣骑士卡组!A:C,"# 1x ("&amp;K941&amp;") "&amp;A941)+COUNTIF(牧师卡组!A:C,"# 1x ("&amp;K941&amp;") "&amp;A941)+COUNTIF(潜行者卡组!A:C,"# 1x ("&amp;K941&amp;") "&amp;A941)+COUNTIF(萨满祭司卡组!A:C,"# 1x ("&amp;K941&amp;") "&amp;A941)+COUNTIF(术士卡组!A:C,"# 1x ("&amp;K941&amp;") "&amp;A941)+COUNTIF(战士卡组!A:C,"# 1x ("&amp;K941&amp;") "&amp;A941)=0,COUNTIF(单卡排行!A:J,A941&amp;"★")=0),"",1),2)</f>
        <v/>
      </c>
      <c r="E941" s="53" t="str">
        <f>IF(收藏进度!E941="","",收藏进度!E941)</f>
        <v>加基森</v>
      </c>
      <c r="F941" s="53" t="str">
        <f>IF(收藏进度!F941="","",收藏进度!F941)</f>
        <v/>
      </c>
      <c r="G941" s="53" t="str">
        <f>IF(收藏进度!G941="","",收藏进度!G941)</f>
        <v>猎人</v>
      </c>
      <c r="H941" s="53" t="str">
        <f>IF(收藏进度!H941="","",收藏进度!H941)</f>
        <v>传说</v>
      </c>
      <c r="I941" s="53" t="str">
        <f>IF(收藏进度!I941="","",收藏进度!I941)</f>
        <v>随从</v>
      </c>
      <c r="J941" s="53" t="str">
        <f>IF(收藏进度!J941="","",收藏进度!J941)</f>
        <v>野兽</v>
      </c>
      <c r="K941" s="53">
        <f>IF(收藏进度!K941="","",收藏进度!K941)</f>
        <v>5</v>
      </c>
      <c r="L941" s="53">
        <f>IF(收藏进度!L941="","",收藏进度!L941)</f>
        <v>3</v>
      </c>
      <c r="M941" s="53">
        <f>IF(收藏进度!M941="","",收藏进度!M941)</f>
        <v>7</v>
      </c>
      <c r="N941" s="54" t="str">
        <f>IF(收藏进度!N941="","",收藏进度!N941)</f>
        <v>在纳克斯攻击一名随从后，还会命中敌方英雄。</v>
      </c>
    </row>
    <row r="942" spans="1:14" x14ac:dyDescent="0.15">
      <c r="A942" s="52" t="str">
        <f>IF(收藏进度!A942="","",收藏进度!A942)</f>
        <v>冰冻药水</v>
      </c>
      <c r="B942" s="52">
        <f>IF(收藏进度!B942="","",收藏进度!B942)</f>
        <v>2</v>
      </c>
      <c r="C942" s="52" t="str">
        <f t="shared" si="14"/>
        <v/>
      </c>
      <c r="D942" s="52" t="str">
        <f>IF(AND(COUNTIF(德鲁伊卡组!A:C,"# 2x ("&amp;K942&amp;") "&amp;A942)+COUNTIF(猎人卡组!A:C,"# 2x ("&amp;K942&amp;") "&amp;A942)+COUNTIF(法师卡组!A:C,"# 2x ("&amp;K942&amp;") "&amp;A942)+COUNTIF(圣骑士卡组!A:C,"# 2x ("&amp;K942&amp;") "&amp;A942)+COUNTIF(牧师卡组!A:C,"# 2x ("&amp;K942&amp;") "&amp;A942)+COUNTIF(潜行者卡组!A:C,"# 2x ("&amp;K942&amp;") "&amp;A942)+COUNTIF(萨满祭司卡组!A:C,"# 2x ("&amp;K942&amp;") "&amp;A942)+COUNTIF(术士卡组!A:C,"# 2x ("&amp;K942&amp;") "&amp;A942)+COUNTIF(战士卡组!A:C,"# 2x ("&amp;K942&amp;") "&amp;A942)=0,COUNTIF(单卡排行!A:J,A942)=0),IF(AND(COUNTIF(德鲁伊卡组!A:C,"# 1x ("&amp;K942&amp;") "&amp;A942)+COUNTIF(猎人卡组!A:C,"# 1x ("&amp;K942&amp;") "&amp;A942)+COUNTIF(法师卡组!A:C,"# 1x ("&amp;K942&amp;") "&amp;A942)+COUNTIF(圣骑士卡组!A:C,"# 1x ("&amp;K942&amp;") "&amp;A942)+COUNTIF(牧师卡组!A:C,"# 1x ("&amp;K942&amp;") "&amp;A942)+COUNTIF(潜行者卡组!A:C,"# 1x ("&amp;K942&amp;") "&amp;A942)+COUNTIF(萨满祭司卡组!A:C,"# 1x ("&amp;K942&amp;") "&amp;A942)+COUNTIF(术士卡组!A:C,"# 1x ("&amp;K942&amp;") "&amp;A942)+COUNTIF(战士卡组!A:C,"# 1x ("&amp;K942&amp;") "&amp;A942)=0,COUNTIF(单卡排行!A:J,A942&amp;"★")=0),"",1),2)</f>
        <v/>
      </c>
      <c r="E942" s="53" t="str">
        <f>IF(收藏进度!E942="","",收藏进度!E942)</f>
        <v>加基森</v>
      </c>
      <c r="F942" s="53" t="str">
        <f>IF(收藏进度!F942="","",收藏进度!F942)</f>
        <v/>
      </c>
      <c r="G942" s="53" t="str">
        <f>IF(收藏进度!G942="","",收藏进度!G942)</f>
        <v>法师</v>
      </c>
      <c r="H942" s="53" t="str">
        <f>IF(收藏进度!H942="","",收藏进度!H942)</f>
        <v>普通</v>
      </c>
      <c r="I942" s="53" t="str">
        <f>IF(收藏进度!I942="","",收藏进度!I942)</f>
        <v>法术</v>
      </c>
      <c r="J942" s="53" t="str">
        <f>IF(收藏进度!J942="","",收藏进度!J942)</f>
        <v/>
      </c>
      <c r="K942" s="53">
        <f>IF(收藏进度!K942="","",收藏进度!K942)</f>
        <v>0</v>
      </c>
      <c r="L942" s="53">
        <f>IF(收藏进度!L942="","",收藏进度!L942)</f>
        <v>0</v>
      </c>
      <c r="M942" s="53">
        <f>IF(收藏进度!M942="","",收藏进度!M942)</f>
        <v>0</v>
      </c>
      <c r="N942" s="54" t="str">
        <f>IF(收藏进度!N942="","",收藏进度!N942)</f>
        <v>冻结一个敌人。</v>
      </c>
    </row>
    <row r="943" spans="1:14" x14ac:dyDescent="0.15">
      <c r="A943" s="52" t="str">
        <f>IF(收藏进度!A943="","",收藏进度!A943)</f>
        <v>暗金教侍从</v>
      </c>
      <c r="B943" s="52">
        <f>IF(收藏进度!B943="","",收藏进度!B943)</f>
        <v>2</v>
      </c>
      <c r="C943" s="52" t="str">
        <f t="shared" si="14"/>
        <v/>
      </c>
      <c r="D943" s="52">
        <f>IF(AND(COUNTIF(德鲁伊卡组!A:C,"# 2x ("&amp;K943&amp;") "&amp;A943)+COUNTIF(猎人卡组!A:C,"# 2x ("&amp;K943&amp;") "&amp;A943)+COUNTIF(法师卡组!A:C,"# 2x ("&amp;K943&amp;") "&amp;A943)+COUNTIF(圣骑士卡组!A:C,"# 2x ("&amp;K943&amp;") "&amp;A943)+COUNTIF(牧师卡组!A:C,"# 2x ("&amp;K943&amp;") "&amp;A943)+COUNTIF(潜行者卡组!A:C,"# 2x ("&amp;K943&amp;") "&amp;A943)+COUNTIF(萨满祭司卡组!A:C,"# 2x ("&amp;K943&amp;") "&amp;A943)+COUNTIF(术士卡组!A:C,"# 2x ("&amp;K943&amp;") "&amp;A943)+COUNTIF(战士卡组!A:C,"# 2x ("&amp;K943&amp;") "&amp;A943)=0,COUNTIF(单卡排行!A:J,A943)=0),IF(AND(COUNTIF(德鲁伊卡组!A:C,"# 1x ("&amp;K943&amp;") "&amp;A943)+COUNTIF(猎人卡组!A:C,"# 1x ("&amp;K943&amp;") "&amp;A943)+COUNTIF(法师卡组!A:C,"# 1x ("&amp;K943&amp;") "&amp;A943)+COUNTIF(圣骑士卡组!A:C,"# 1x ("&amp;K943&amp;") "&amp;A943)+COUNTIF(牧师卡组!A:C,"# 1x ("&amp;K943&amp;") "&amp;A943)+COUNTIF(潜行者卡组!A:C,"# 1x ("&amp;K943&amp;") "&amp;A943)+COUNTIF(萨满祭司卡组!A:C,"# 1x ("&amp;K943&amp;") "&amp;A943)+COUNTIF(术士卡组!A:C,"# 1x ("&amp;K943&amp;") "&amp;A943)+COUNTIF(战士卡组!A:C,"# 1x ("&amp;K943&amp;") "&amp;A943)=0,COUNTIF(单卡排行!A:J,A943&amp;"★")=0),"",1),2)</f>
        <v>1</v>
      </c>
      <c r="E943" s="53" t="str">
        <f>IF(收藏进度!E943="","",收藏进度!E943)</f>
        <v>加基森</v>
      </c>
      <c r="F943" s="53" t="str">
        <f>IF(收藏进度!F943="","",收藏进度!F943)</f>
        <v/>
      </c>
      <c r="G943" s="53" t="str">
        <f>IF(收藏进度!G943="","",收藏进度!G943)</f>
        <v>法师</v>
      </c>
      <c r="H943" s="53" t="str">
        <f>IF(收藏进度!H943="","",收藏进度!H943)</f>
        <v>普通</v>
      </c>
      <c r="I943" s="53" t="str">
        <f>IF(收藏进度!I943="","",收藏进度!I943)</f>
        <v>随从</v>
      </c>
      <c r="J943" s="53" t="str">
        <f>IF(收藏进度!J943="","",收藏进度!J943)</f>
        <v/>
      </c>
      <c r="K943" s="53">
        <f>IF(收藏进度!K943="","",收藏进度!K943)</f>
        <v>1</v>
      </c>
      <c r="L943" s="53">
        <f>IF(收藏进度!L943="","",收藏进度!L943)</f>
        <v>2</v>
      </c>
      <c r="M943" s="53">
        <f>IF(收藏进度!M943="","",收藏进度!M943)</f>
        <v>1</v>
      </c>
      <c r="N943" s="54" t="str">
        <f>IF(收藏进度!N943="","",收藏进度!N943)</f>
        <v>战吼：
在本回合中，你使用的下一个奥秘的法力值消耗为（0）点。</v>
      </c>
    </row>
    <row r="944" spans="1:14" x14ac:dyDescent="0.15">
      <c r="A944" s="52" t="str">
        <f>IF(收藏进度!A944="","",收藏进度!A944)</f>
        <v>变形药水</v>
      </c>
      <c r="B944" s="52">
        <f>IF(收藏进度!B944="","",收藏进度!B944)</f>
        <v>1</v>
      </c>
      <c r="C944" s="52" t="str">
        <f t="shared" si="14"/>
        <v/>
      </c>
      <c r="D944" s="52">
        <f>IF(AND(COUNTIF(德鲁伊卡组!A:C,"# 2x ("&amp;K944&amp;") "&amp;A944)+COUNTIF(猎人卡组!A:C,"# 2x ("&amp;K944&amp;") "&amp;A944)+COUNTIF(法师卡组!A:C,"# 2x ("&amp;K944&amp;") "&amp;A944)+COUNTIF(圣骑士卡组!A:C,"# 2x ("&amp;K944&amp;") "&amp;A944)+COUNTIF(牧师卡组!A:C,"# 2x ("&amp;K944&amp;") "&amp;A944)+COUNTIF(潜行者卡组!A:C,"# 2x ("&amp;K944&amp;") "&amp;A944)+COUNTIF(萨满祭司卡组!A:C,"# 2x ("&amp;K944&amp;") "&amp;A944)+COUNTIF(术士卡组!A:C,"# 2x ("&amp;K944&amp;") "&amp;A944)+COUNTIF(战士卡组!A:C,"# 2x ("&amp;K944&amp;") "&amp;A944)=0,COUNTIF(单卡排行!A:J,A944)=0),IF(AND(COUNTIF(德鲁伊卡组!A:C,"# 1x ("&amp;K944&amp;") "&amp;A944)+COUNTIF(猎人卡组!A:C,"# 1x ("&amp;K944&amp;") "&amp;A944)+COUNTIF(法师卡组!A:C,"# 1x ("&amp;K944&amp;") "&amp;A944)+COUNTIF(圣骑士卡组!A:C,"# 1x ("&amp;K944&amp;") "&amp;A944)+COUNTIF(牧师卡组!A:C,"# 1x ("&amp;K944&amp;") "&amp;A944)+COUNTIF(潜行者卡组!A:C,"# 1x ("&amp;K944&amp;") "&amp;A944)+COUNTIF(萨满祭司卡组!A:C,"# 1x ("&amp;K944&amp;") "&amp;A944)+COUNTIF(术士卡组!A:C,"# 1x ("&amp;K944&amp;") "&amp;A944)+COUNTIF(战士卡组!A:C,"# 1x ("&amp;K944&amp;") "&amp;A944)=0,COUNTIF(单卡排行!A:J,A944&amp;"★")=0),"",1),2)</f>
        <v>1</v>
      </c>
      <c r="E944" s="53" t="str">
        <f>IF(收藏进度!E944="","",收藏进度!E944)</f>
        <v>加基森</v>
      </c>
      <c r="F944" s="53" t="str">
        <f>IF(收藏进度!F944="","",收藏进度!F944)</f>
        <v/>
      </c>
      <c r="G944" s="53" t="str">
        <f>IF(收藏进度!G944="","",收藏进度!G944)</f>
        <v>法师</v>
      </c>
      <c r="H944" s="53" t="str">
        <f>IF(收藏进度!H944="","",收藏进度!H944)</f>
        <v>稀有</v>
      </c>
      <c r="I944" s="53" t="str">
        <f>IF(收藏进度!I944="","",收藏进度!I944)</f>
        <v>法术</v>
      </c>
      <c r="J944" s="53" t="str">
        <f>IF(收藏进度!J944="","",收藏进度!J944)</f>
        <v/>
      </c>
      <c r="K944" s="53">
        <f>IF(收藏进度!K944="","",收藏进度!K944)</f>
        <v>3</v>
      </c>
      <c r="L944" s="53">
        <f>IF(收藏进度!L944="","",收藏进度!L944)</f>
        <v>0</v>
      </c>
      <c r="M944" s="53">
        <f>IF(收藏进度!M944="","",收藏进度!M944)</f>
        <v>0</v>
      </c>
      <c r="N944" s="54" t="str">
        <f>IF(收藏进度!N944="","",收藏进度!N944)</f>
        <v>奥秘：在你的对手使用一张随从牌后，将其变形成为1/1的绵羊。</v>
      </c>
    </row>
    <row r="945" spans="1:14" x14ac:dyDescent="0.15">
      <c r="A945" s="52" t="str">
        <f>IF(收藏进度!A945="","",收藏进度!A945)</f>
        <v>火山药水</v>
      </c>
      <c r="B945" s="52">
        <f>IF(收藏进度!B945="","",收藏进度!B945)</f>
        <v>2</v>
      </c>
      <c r="C945" s="52" t="str">
        <f t="shared" si="14"/>
        <v/>
      </c>
      <c r="D945" s="52" t="str">
        <f>IF(AND(COUNTIF(德鲁伊卡组!A:C,"# 2x ("&amp;K945&amp;") "&amp;A945)+COUNTIF(猎人卡组!A:C,"# 2x ("&amp;K945&amp;") "&amp;A945)+COUNTIF(法师卡组!A:C,"# 2x ("&amp;K945&amp;") "&amp;A945)+COUNTIF(圣骑士卡组!A:C,"# 2x ("&amp;K945&amp;") "&amp;A945)+COUNTIF(牧师卡组!A:C,"# 2x ("&amp;K945&amp;") "&amp;A945)+COUNTIF(潜行者卡组!A:C,"# 2x ("&amp;K945&amp;") "&amp;A945)+COUNTIF(萨满祭司卡组!A:C,"# 2x ("&amp;K945&amp;") "&amp;A945)+COUNTIF(术士卡组!A:C,"# 2x ("&amp;K945&amp;") "&amp;A945)+COUNTIF(战士卡组!A:C,"# 2x ("&amp;K945&amp;") "&amp;A945)=0,COUNTIF(单卡排行!A:J,A945)=0),IF(AND(COUNTIF(德鲁伊卡组!A:C,"# 1x ("&amp;K945&amp;") "&amp;A945)+COUNTIF(猎人卡组!A:C,"# 1x ("&amp;K945&amp;") "&amp;A945)+COUNTIF(法师卡组!A:C,"# 1x ("&amp;K945&amp;") "&amp;A945)+COUNTIF(圣骑士卡组!A:C,"# 1x ("&amp;K945&amp;") "&amp;A945)+COUNTIF(牧师卡组!A:C,"# 1x ("&amp;K945&amp;") "&amp;A945)+COUNTIF(潜行者卡组!A:C,"# 1x ("&amp;K945&amp;") "&amp;A945)+COUNTIF(萨满祭司卡组!A:C,"# 1x ("&amp;K945&amp;") "&amp;A945)+COUNTIF(术士卡组!A:C,"# 1x ("&amp;K945&amp;") "&amp;A945)+COUNTIF(战士卡组!A:C,"# 1x ("&amp;K945&amp;") "&amp;A945)=0,COUNTIF(单卡排行!A:J,A945&amp;"★")=0),"",1),2)</f>
        <v/>
      </c>
      <c r="E945" s="53" t="str">
        <f>IF(收藏进度!E945="","",收藏进度!E945)</f>
        <v>加基森</v>
      </c>
      <c r="F945" s="53" t="str">
        <f>IF(收藏进度!F945="","",收藏进度!F945)</f>
        <v/>
      </c>
      <c r="G945" s="53" t="str">
        <f>IF(收藏进度!G945="","",收藏进度!G945)</f>
        <v>法师</v>
      </c>
      <c r="H945" s="53" t="str">
        <f>IF(收藏进度!H945="","",收藏进度!H945)</f>
        <v>稀有</v>
      </c>
      <c r="I945" s="53" t="str">
        <f>IF(收藏进度!I945="","",收藏进度!I945)</f>
        <v>法术</v>
      </c>
      <c r="J945" s="53" t="str">
        <f>IF(收藏进度!J945="","",收藏进度!J945)</f>
        <v/>
      </c>
      <c r="K945" s="53">
        <f>IF(收藏进度!K945="","",收藏进度!K945)</f>
        <v>3</v>
      </c>
      <c r="L945" s="53">
        <f>IF(收藏进度!L945="","",收藏进度!L945)</f>
        <v>0</v>
      </c>
      <c r="M945" s="53">
        <f>IF(收藏进度!M945="","",收藏进度!M945)</f>
        <v>0</v>
      </c>
      <c r="N945" s="54" t="str">
        <f>IF(收藏进度!N945="","",收藏进度!N945)</f>
        <v>对所有随从造成2点伤害。</v>
      </c>
    </row>
    <row r="946" spans="1:14" x14ac:dyDescent="0.15">
      <c r="A946" s="52" t="str">
        <f>IF(收藏进度!A946="","",收藏进度!A946)</f>
        <v>狂热铸魂者</v>
      </c>
      <c r="B946" s="52">
        <f>IF(收藏进度!B946="","",收藏进度!B946)</f>
        <v>1</v>
      </c>
      <c r="C946" s="52" t="str">
        <f t="shared" si="14"/>
        <v/>
      </c>
      <c r="D946" s="52" t="str">
        <f>IF(AND(COUNTIF(德鲁伊卡组!A:C,"# 2x ("&amp;K946&amp;") "&amp;A946)+COUNTIF(猎人卡组!A:C,"# 2x ("&amp;K946&amp;") "&amp;A946)+COUNTIF(法师卡组!A:C,"# 2x ("&amp;K946&amp;") "&amp;A946)+COUNTIF(圣骑士卡组!A:C,"# 2x ("&amp;K946&amp;") "&amp;A946)+COUNTIF(牧师卡组!A:C,"# 2x ("&amp;K946&amp;") "&amp;A946)+COUNTIF(潜行者卡组!A:C,"# 2x ("&amp;K946&amp;") "&amp;A946)+COUNTIF(萨满祭司卡组!A:C,"# 2x ("&amp;K946&amp;") "&amp;A946)+COUNTIF(术士卡组!A:C,"# 2x ("&amp;K946&amp;") "&amp;A946)+COUNTIF(战士卡组!A:C,"# 2x ("&amp;K946&amp;") "&amp;A946)=0,COUNTIF(单卡排行!A:J,A946)=0),IF(AND(COUNTIF(德鲁伊卡组!A:C,"# 1x ("&amp;K946&amp;") "&amp;A946)+COUNTIF(猎人卡组!A:C,"# 1x ("&amp;K946&amp;") "&amp;A946)+COUNTIF(法师卡组!A:C,"# 1x ("&amp;K946&amp;") "&amp;A946)+COUNTIF(圣骑士卡组!A:C,"# 1x ("&amp;K946&amp;") "&amp;A946)+COUNTIF(牧师卡组!A:C,"# 1x ("&amp;K946&amp;") "&amp;A946)+COUNTIF(潜行者卡组!A:C,"# 1x ("&amp;K946&amp;") "&amp;A946)+COUNTIF(萨满祭司卡组!A:C,"# 1x ("&amp;K946&amp;") "&amp;A946)+COUNTIF(术士卡组!A:C,"# 1x ("&amp;K946&amp;") "&amp;A946)+COUNTIF(战士卡组!A:C,"# 1x ("&amp;K946&amp;") "&amp;A946)=0,COUNTIF(单卡排行!A:J,A946&amp;"★")=0),"",1),2)</f>
        <v/>
      </c>
      <c r="E946" s="53" t="str">
        <f>IF(收藏进度!E946="","",收藏进度!E946)</f>
        <v>加基森</v>
      </c>
      <c r="F946" s="53" t="str">
        <f>IF(收藏进度!F946="","",收藏进度!F946)</f>
        <v/>
      </c>
      <c r="G946" s="53" t="str">
        <f>IF(收藏进度!G946="","",收藏进度!G946)</f>
        <v>法师</v>
      </c>
      <c r="H946" s="53" t="str">
        <f>IF(收藏进度!H946="","",收藏进度!H946)</f>
        <v>史诗</v>
      </c>
      <c r="I946" s="53" t="str">
        <f>IF(收藏进度!I946="","",收藏进度!I946)</f>
        <v>随从</v>
      </c>
      <c r="J946" s="53" t="str">
        <f>IF(收藏进度!J946="","",收藏进度!J946)</f>
        <v/>
      </c>
      <c r="K946" s="53">
        <f>IF(收藏进度!K946="","",收藏进度!K946)</f>
        <v>3</v>
      </c>
      <c r="L946" s="53">
        <f>IF(收藏进度!L946="","",收藏进度!L946)</f>
        <v>3</v>
      </c>
      <c r="M946" s="53">
        <f>IF(收藏进度!M946="","",收藏进度!M946)</f>
        <v>4</v>
      </c>
      <c r="N946" s="54" t="str">
        <f>IF(收藏进度!N946="","",收藏进度!N946)</f>
        <v>战吼：选择一个友方随从，将一个复制洗入你的牌库。</v>
      </c>
    </row>
    <row r="947" spans="1:14" x14ac:dyDescent="0.15">
      <c r="A947" s="52" t="str">
        <f>IF(收藏进度!A947="","",收藏进度!A947)</f>
        <v>凛风巫师</v>
      </c>
      <c r="B947" s="52">
        <f>IF(收藏进度!B947="","",收藏进度!B947)</f>
        <v>2</v>
      </c>
      <c r="C947" s="52" t="str">
        <f t="shared" si="14"/>
        <v/>
      </c>
      <c r="D947" s="52" t="str">
        <f>IF(AND(COUNTIF(德鲁伊卡组!A:C,"# 2x ("&amp;K947&amp;") "&amp;A947)+COUNTIF(猎人卡组!A:C,"# 2x ("&amp;K947&amp;") "&amp;A947)+COUNTIF(法师卡组!A:C,"# 2x ("&amp;K947&amp;") "&amp;A947)+COUNTIF(圣骑士卡组!A:C,"# 2x ("&amp;K947&amp;") "&amp;A947)+COUNTIF(牧师卡组!A:C,"# 2x ("&amp;K947&amp;") "&amp;A947)+COUNTIF(潜行者卡组!A:C,"# 2x ("&amp;K947&amp;") "&amp;A947)+COUNTIF(萨满祭司卡组!A:C,"# 2x ("&amp;K947&amp;") "&amp;A947)+COUNTIF(术士卡组!A:C,"# 2x ("&amp;K947&amp;") "&amp;A947)+COUNTIF(战士卡组!A:C,"# 2x ("&amp;K947&amp;") "&amp;A947)=0,COUNTIF(单卡排行!A:J,A947)=0),IF(AND(COUNTIF(德鲁伊卡组!A:C,"# 1x ("&amp;K947&amp;") "&amp;A947)+COUNTIF(猎人卡组!A:C,"# 1x ("&amp;K947&amp;") "&amp;A947)+COUNTIF(法师卡组!A:C,"# 1x ("&amp;K947&amp;") "&amp;A947)+COUNTIF(圣骑士卡组!A:C,"# 1x ("&amp;K947&amp;") "&amp;A947)+COUNTIF(牧师卡组!A:C,"# 1x ("&amp;K947&amp;") "&amp;A947)+COUNTIF(潜行者卡组!A:C,"# 1x ("&amp;K947&amp;") "&amp;A947)+COUNTIF(萨满祭司卡组!A:C,"# 1x ("&amp;K947&amp;") "&amp;A947)+COUNTIF(术士卡组!A:C,"# 1x ("&amp;K947&amp;") "&amp;A947)+COUNTIF(战士卡组!A:C,"# 1x ("&amp;K947&amp;") "&amp;A947)=0,COUNTIF(单卡排行!A:J,A947&amp;"★")=0),"",1),2)</f>
        <v/>
      </c>
      <c r="E947" s="53" t="str">
        <f>IF(收藏进度!E947="","",收藏进度!E947)</f>
        <v>加基森</v>
      </c>
      <c r="F947" s="53" t="str">
        <f>IF(收藏进度!F947="","",收藏进度!F947)</f>
        <v/>
      </c>
      <c r="G947" s="53" t="str">
        <f>IF(收藏进度!G947="","",收藏进度!G947)</f>
        <v>法师</v>
      </c>
      <c r="H947" s="53" t="str">
        <f>IF(收藏进度!H947="","",收藏进度!H947)</f>
        <v>普通</v>
      </c>
      <c r="I947" s="53" t="str">
        <f>IF(收藏进度!I947="","",收藏进度!I947)</f>
        <v>随从</v>
      </c>
      <c r="J947" s="53" t="str">
        <f>IF(收藏进度!J947="","",收藏进度!J947)</f>
        <v/>
      </c>
      <c r="K947" s="53">
        <f>IF(收藏进度!K947="","",收藏进度!K947)</f>
        <v>5</v>
      </c>
      <c r="L947" s="53">
        <f>IF(收藏进度!L947="","",收藏进度!L947)</f>
        <v>5</v>
      </c>
      <c r="M947" s="53">
        <f>IF(收藏进度!M947="","",收藏进度!M947)</f>
        <v>5</v>
      </c>
      <c r="N947" s="54" t="str">
        <f>IF(收藏进度!N947="","",收藏进度!N947)</f>
        <v>战吼：如果有敌人被冻结，便获得+2/+2。</v>
      </c>
    </row>
    <row r="948" spans="1:14" x14ac:dyDescent="0.15">
      <c r="A948" s="52" t="str">
        <f>IF(收藏进度!A948="","",收藏进度!A948)</f>
        <v>暗金教水晶侍女</v>
      </c>
      <c r="B948" s="52">
        <f>IF(收藏进度!B948="","",收藏进度!B948)</f>
        <v>2</v>
      </c>
      <c r="C948" s="52" t="str">
        <f t="shared" si="14"/>
        <v/>
      </c>
      <c r="D948" s="52">
        <f>IF(AND(COUNTIF(德鲁伊卡组!A:C,"# 2x ("&amp;K948&amp;") "&amp;A948)+COUNTIF(猎人卡组!A:C,"# 2x ("&amp;K948&amp;") "&amp;A948)+COUNTIF(法师卡组!A:C,"# 2x ("&amp;K948&amp;") "&amp;A948)+COUNTIF(圣骑士卡组!A:C,"# 2x ("&amp;K948&amp;") "&amp;A948)+COUNTIF(牧师卡组!A:C,"# 2x ("&amp;K948&amp;") "&amp;A948)+COUNTIF(潜行者卡组!A:C,"# 2x ("&amp;K948&amp;") "&amp;A948)+COUNTIF(萨满祭司卡组!A:C,"# 2x ("&amp;K948&amp;") "&amp;A948)+COUNTIF(术士卡组!A:C,"# 2x ("&amp;K948&amp;") "&amp;A948)+COUNTIF(战士卡组!A:C,"# 2x ("&amp;K948&amp;") "&amp;A948)=0,COUNTIF(单卡排行!A:J,A948)=0),IF(AND(COUNTIF(德鲁伊卡组!A:C,"# 1x ("&amp;K948&amp;") "&amp;A948)+COUNTIF(猎人卡组!A:C,"# 1x ("&amp;K948&amp;") "&amp;A948)+COUNTIF(法师卡组!A:C,"# 1x ("&amp;K948&amp;") "&amp;A948)+COUNTIF(圣骑士卡组!A:C,"# 1x ("&amp;K948&amp;") "&amp;A948)+COUNTIF(牧师卡组!A:C,"# 1x ("&amp;K948&amp;") "&amp;A948)+COUNTIF(潜行者卡组!A:C,"# 1x ("&amp;K948&amp;") "&amp;A948)+COUNTIF(萨满祭司卡组!A:C,"# 1x ("&amp;K948&amp;") "&amp;A948)+COUNTIF(术士卡组!A:C,"# 1x ("&amp;K948&amp;") "&amp;A948)+COUNTIF(战士卡组!A:C,"# 1x ("&amp;K948&amp;") "&amp;A948)=0,COUNTIF(单卡排行!A:J,A948&amp;"★")=0),"",1),2)</f>
        <v>2</v>
      </c>
      <c r="E948" s="53" t="str">
        <f>IF(收藏进度!E948="","",收藏进度!E948)</f>
        <v>加基森</v>
      </c>
      <c r="F948" s="53" t="str">
        <f>IF(收藏进度!F948="","",收藏进度!F948)</f>
        <v/>
      </c>
      <c r="G948" s="53" t="str">
        <f>IF(收藏进度!G948="","",收藏进度!G948)</f>
        <v>法师</v>
      </c>
      <c r="H948" s="53" t="str">
        <f>IF(收藏进度!H948="","",收藏进度!H948)</f>
        <v>稀有</v>
      </c>
      <c r="I948" s="53" t="str">
        <f>IF(收藏进度!I948="","",收藏进度!I948)</f>
        <v>随从</v>
      </c>
      <c r="J948" s="53" t="str">
        <f>IF(收藏进度!J948="","",收藏进度!J948)</f>
        <v/>
      </c>
      <c r="K948" s="53">
        <f>IF(收藏进度!K948="","",收藏进度!K948)</f>
        <v>6</v>
      </c>
      <c r="L948" s="53">
        <f>IF(收藏进度!L948="","",收藏进度!L948)</f>
        <v>5</v>
      </c>
      <c r="M948" s="53">
        <f>IF(收藏进度!M948="","",收藏进度!M948)</f>
        <v>5</v>
      </c>
      <c r="N948" s="54" t="str">
        <f>IF(收藏进度!N948="","",收藏进度!N948)</f>
        <v>在本局对战中，你每使用一张奥秘牌
就会使法力值消耗减少（2）点。</v>
      </c>
    </row>
    <row r="949" spans="1:14" x14ac:dyDescent="0.15">
      <c r="A949" s="52" t="str">
        <f>IF(收藏进度!A949="","",收藏进度!A949)</f>
        <v>强能奥术飞弹</v>
      </c>
      <c r="B949" s="52">
        <f>IF(收藏进度!B949="","",收藏进度!B949)</f>
        <v>1</v>
      </c>
      <c r="C949" s="52" t="str">
        <f t="shared" si="14"/>
        <v/>
      </c>
      <c r="D949" s="52" t="str">
        <f>IF(AND(COUNTIF(德鲁伊卡组!A:C,"# 2x ("&amp;K949&amp;") "&amp;A949)+COUNTIF(猎人卡组!A:C,"# 2x ("&amp;K949&amp;") "&amp;A949)+COUNTIF(法师卡组!A:C,"# 2x ("&amp;K949&amp;") "&amp;A949)+COUNTIF(圣骑士卡组!A:C,"# 2x ("&amp;K949&amp;") "&amp;A949)+COUNTIF(牧师卡组!A:C,"# 2x ("&amp;K949&amp;") "&amp;A949)+COUNTIF(潜行者卡组!A:C,"# 2x ("&amp;K949&amp;") "&amp;A949)+COUNTIF(萨满祭司卡组!A:C,"# 2x ("&amp;K949&amp;") "&amp;A949)+COUNTIF(术士卡组!A:C,"# 2x ("&amp;K949&amp;") "&amp;A949)+COUNTIF(战士卡组!A:C,"# 2x ("&amp;K949&amp;") "&amp;A949)=0,COUNTIF(单卡排行!A:J,A949)=0),IF(AND(COUNTIF(德鲁伊卡组!A:C,"# 1x ("&amp;K949&amp;") "&amp;A949)+COUNTIF(猎人卡组!A:C,"# 1x ("&amp;K949&amp;") "&amp;A949)+COUNTIF(法师卡组!A:C,"# 1x ("&amp;K949&amp;") "&amp;A949)+COUNTIF(圣骑士卡组!A:C,"# 1x ("&amp;K949&amp;") "&amp;A949)+COUNTIF(牧师卡组!A:C,"# 1x ("&amp;K949&amp;") "&amp;A949)+COUNTIF(潜行者卡组!A:C,"# 1x ("&amp;K949&amp;") "&amp;A949)+COUNTIF(萨满祭司卡组!A:C,"# 1x ("&amp;K949&amp;") "&amp;A949)+COUNTIF(术士卡组!A:C,"# 1x ("&amp;K949&amp;") "&amp;A949)+COUNTIF(战士卡组!A:C,"# 1x ("&amp;K949&amp;") "&amp;A949)=0,COUNTIF(单卡排行!A:J,A949&amp;"★")=0),"",1),2)</f>
        <v/>
      </c>
      <c r="E949" s="53" t="str">
        <f>IF(收藏进度!E949="","",收藏进度!E949)</f>
        <v>加基森</v>
      </c>
      <c r="F949" s="53" t="str">
        <f>IF(收藏进度!F949="","",收藏进度!F949)</f>
        <v/>
      </c>
      <c r="G949" s="53" t="str">
        <f>IF(收藏进度!G949="","",收藏进度!G949)</f>
        <v>法师</v>
      </c>
      <c r="H949" s="53" t="str">
        <f>IF(收藏进度!H949="","",收藏进度!H949)</f>
        <v>史诗</v>
      </c>
      <c r="I949" s="53" t="str">
        <f>IF(收藏进度!I949="","",收藏进度!I949)</f>
        <v>法术</v>
      </c>
      <c r="J949" s="53" t="str">
        <f>IF(收藏进度!J949="","",收藏进度!J949)</f>
        <v/>
      </c>
      <c r="K949" s="53">
        <f>IF(收藏进度!K949="","",收藏进度!K949)</f>
        <v>7</v>
      </c>
      <c r="L949" s="53">
        <f>IF(收藏进度!L949="","",收藏进度!L949)</f>
        <v>0</v>
      </c>
      <c r="M949" s="53">
        <f>IF(收藏进度!M949="","",收藏进度!M949)</f>
        <v>0</v>
      </c>
      <c r="N949" s="54" t="str">
        <f>IF(收藏进度!N949="","",收藏进度!N949)</f>
        <v>随机对敌人发射三枚飞弹，每枚飞弹造成3点伤害。</v>
      </c>
    </row>
    <row r="950" spans="1:14" x14ac:dyDescent="0.15">
      <c r="A950" s="52" t="str">
        <f>IF(收藏进度!A950="","",收藏进度!A950)</f>
        <v>墨水大师索莉娅</v>
      </c>
      <c r="B950" s="52">
        <f>IF(收藏进度!B950="","",收藏进度!B950)</f>
        <v>0</v>
      </c>
      <c r="C950" s="52" t="str">
        <f t="shared" si="14"/>
        <v/>
      </c>
      <c r="D950" s="52" t="str">
        <f>IF(AND(COUNTIF(德鲁伊卡组!A:C,"# 2x ("&amp;K950&amp;") "&amp;A950)+COUNTIF(猎人卡组!A:C,"# 2x ("&amp;K950&amp;") "&amp;A950)+COUNTIF(法师卡组!A:C,"# 2x ("&amp;K950&amp;") "&amp;A950)+COUNTIF(圣骑士卡组!A:C,"# 2x ("&amp;K950&amp;") "&amp;A950)+COUNTIF(牧师卡组!A:C,"# 2x ("&amp;K950&amp;") "&amp;A950)+COUNTIF(潜行者卡组!A:C,"# 2x ("&amp;K950&amp;") "&amp;A950)+COUNTIF(萨满祭司卡组!A:C,"# 2x ("&amp;K950&amp;") "&amp;A950)+COUNTIF(术士卡组!A:C,"# 2x ("&amp;K950&amp;") "&amp;A950)+COUNTIF(战士卡组!A:C,"# 2x ("&amp;K950&amp;") "&amp;A950)=0,COUNTIF(单卡排行!A:J,A950)=0),IF(AND(COUNTIF(德鲁伊卡组!A:C,"# 1x ("&amp;K950&amp;") "&amp;A950)+COUNTIF(猎人卡组!A:C,"# 1x ("&amp;K950&amp;") "&amp;A950)+COUNTIF(法师卡组!A:C,"# 1x ("&amp;K950&amp;") "&amp;A950)+COUNTIF(圣骑士卡组!A:C,"# 1x ("&amp;K950&amp;") "&amp;A950)+COUNTIF(牧师卡组!A:C,"# 1x ("&amp;K950&amp;") "&amp;A950)+COUNTIF(潜行者卡组!A:C,"# 1x ("&amp;K950&amp;") "&amp;A950)+COUNTIF(萨满祭司卡组!A:C,"# 1x ("&amp;K950&amp;") "&amp;A950)+COUNTIF(术士卡组!A:C,"# 1x ("&amp;K950&amp;") "&amp;A950)+COUNTIF(战士卡组!A:C,"# 1x ("&amp;K950&amp;") "&amp;A950)=0,COUNTIF(单卡排行!A:J,A950&amp;"★")=0),"",1),2)</f>
        <v/>
      </c>
      <c r="E950" s="53" t="str">
        <f>IF(收藏进度!E950="","",收藏进度!E950)</f>
        <v>加基森</v>
      </c>
      <c r="F950" s="53" t="str">
        <f>IF(收藏进度!F950="","",收藏进度!F950)</f>
        <v/>
      </c>
      <c r="G950" s="53" t="str">
        <f>IF(收藏进度!G950="","",收藏进度!G950)</f>
        <v>法师</v>
      </c>
      <c r="H950" s="53" t="str">
        <f>IF(收藏进度!H950="","",收藏进度!H950)</f>
        <v>传说</v>
      </c>
      <c r="I950" s="53" t="str">
        <f>IF(收藏进度!I950="","",收藏进度!I950)</f>
        <v>随从</v>
      </c>
      <c r="J950" s="53" t="str">
        <f>IF(收藏进度!J950="","",收藏进度!J950)</f>
        <v/>
      </c>
      <c r="K950" s="53">
        <f>IF(收藏进度!K950="","",收藏进度!K950)</f>
        <v>7</v>
      </c>
      <c r="L950" s="53">
        <f>IF(收藏进度!L950="","",收藏进度!L950)</f>
        <v>5</v>
      </c>
      <c r="M950" s="53">
        <f>IF(收藏进度!M950="","",收藏进度!M950)</f>
        <v>5</v>
      </c>
      <c r="N950" s="54" t="str">
        <f>IF(收藏进度!N950="","",收藏进度!N950)</f>
        <v>战吼：在本回合中，如果你的牌库里没有相同的牌，你所施放的下一个法术的法力值消耗为（0）点。</v>
      </c>
    </row>
    <row r="951" spans="1:14" x14ac:dyDescent="0.15">
      <c r="A951" s="52" t="str">
        <f>IF(收藏进度!A951="","",收藏进度!A951)</f>
        <v>暗鳞劫掠者</v>
      </c>
      <c r="B951" s="52">
        <f>IF(收藏进度!B951="","",收藏进度!B951)</f>
        <v>2</v>
      </c>
      <c r="C951" s="52" t="str">
        <f t="shared" si="14"/>
        <v/>
      </c>
      <c r="D951" s="52">
        <f>IF(AND(COUNTIF(德鲁伊卡组!A:C,"# 2x ("&amp;K951&amp;") "&amp;A951)+COUNTIF(猎人卡组!A:C,"# 2x ("&amp;K951&amp;") "&amp;A951)+COUNTIF(法师卡组!A:C,"# 2x ("&amp;K951&amp;") "&amp;A951)+COUNTIF(圣骑士卡组!A:C,"# 2x ("&amp;K951&amp;") "&amp;A951)+COUNTIF(牧师卡组!A:C,"# 2x ("&amp;K951&amp;") "&amp;A951)+COUNTIF(潜行者卡组!A:C,"# 2x ("&amp;K951&amp;") "&amp;A951)+COUNTIF(萨满祭司卡组!A:C,"# 2x ("&amp;K951&amp;") "&amp;A951)+COUNTIF(术士卡组!A:C,"# 2x ("&amp;K951&amp;") "&amp;A951)+COUNTIF(战士卡组!A:C,"# 2x ("&amp;K951&amp;") "&amp;A951)=0,COUNTIF(单卡排行!A:J,A951)=0),IF(AND(COUNTIF(德鲁伊卡组!A:C,"# 1x ("&amp;K951&amp;") "&amp;A951)+COUNTIF(猎人卡组!A:C,"# 1x ("&amp;K951&amp;") "&amp;A951)+COUNTIF(法师卡组!A:C,"# 1x ("&amp;K951&amp;") "&amp;A951)+COUNTIF(圣骑士卡组!A:C,"# 1x ("&amp;K951&amp;") "&amp;A951)+COUNTIF(牧师卡组!A:C,"# 1x ("&amp;K951&amp;") "&amp;A951)+COUNTIF(潜行者卡组!A:C,"# 1x ("&amp;K951&amp;") "&amp;A951)+COUNTIF(萨满祭司卡组!A:C,"# 1x ("&amp;K951&amp;") "&amp;A951)+COUNTIF(术士卡组!A:C,"# 1x ("&amp;K951&amp;") "&amp;A951)+COUNTIF(战士卡组!A:C,"# 1x ("&amp;K951&amp;") "&amp;A951)=0,COUNTIF(单卡排行!A:J,A951&amp;"★")=0),"",1),2)</f>
        <v>2</v>
      </c>
      <c r="E951" s="53" t="str">
        <f>IF(收藏进度!E951="","",收藏进度!E951)</f>
        <v>加基森</v>
      </c>
      <c r="F951" s="53" t="str">
        <f>IF(收藏进度!F951="","",收藏进度!F951)</f>
        <v/>
      </c>
      <c r="G951" s="53" t="str">
        <f>IF(收藏进度!G951="","",收藏进度!G951)</f>
        <v>圣骑士</v>
      </c>
      <c r="H951" s="53" t="str">
        <f>IF(收藏进度!H951="","",收藏进度!H951)</f>
        <v>普通</v>
      </c>
      <c r="I951" s="53" t="str">
        <f>IF(收藏进度!I951="","",收藏进度!I951)</f>
        <v>随从</v>
      </c>
      <c r="J951" s="53" t="str">
        <f>IF(收藏进度!J951="","",收藏进度!J951)</f>
        <v>鱼人</v>
      </c>
      <c r="K951" s="53">
        <f>IF(收藏进度!K951="","",收藏进度!K951)</f>
        <v>1</v>
      </c>
      <c r="L951" s="53">
        <f>IF(收藏进度!L951="","",收藏进度!L951)</f>
        <v>2</v>
      </c>
      <c r="M951" s="53">
        <f>IF(收藏进度!M951="","",收藏进度!M951)</f>
        <v>1</v>
      </c>
      <c r="N951" s="54" t="str">
        <f>IF(收藏进度!N951="","",收藏进度!N951)</f>
        <v>战吼：使你手牌中的一个随机鱼人牌获得+1/+1。</v>
      </c>
    </row>
    <row r="952" spans="1:14" x14ac:dyDescent="0.15">
      <c r="A952" s="52" t="str">
        <f>IF(收藏进度!A952="","",收藏进度!A952)</f>
        <v>风驰电掣</v>
      </c>
      <c r="B952" s="52">
        <f>IF(收藏进度!B952="","",收藏进度!B952)</f>
        <v>2</v>
      </c>
      <c r="C952" s="52" t="str">
        <f t="shared" si="14"/>
        <v/>
      </c>
      <c r="D952" s="52" t="str">
        <f>IF(AND(COUNTIF(德鲁伊卡组!A:C,"# 2x ("&amp;K952&amp;") "&amp;A952)+COUNTIF(猎人卡组!A:C,"# 2x ("&amp;K952&amp;") "&amp;A952)+COUNTIF(法师卡组!A:C,"# 2x ("&amp;K952&amp;") "&amp;A952)+COUNTIF(圣骑士卡组!A:C,"# 2x ("&amp;K952&amp;") "&amp;A952)+COUNTIF(牧师卡组!A:C,"# 2x ("&amp;K952&amp;") "&amp;A952)+COUNTIF(潜行者卡组!A:C,"# 2x ("&amp;K952&amp;") "&amp;A952)+COUNTIF(萨满祭司卡组!A:C,"# 2x ("&amp;K952&amp;") "&amp;A952)+COUNTIF(术士卡组!A:C,"# 2x ("&amp;K952&amp;") "&amp;A952)+COUNTIF(战士卡组!A:C,"# 2x ("&amp;K952&amp;") "&amp;A952)=0,COUNTIF(单卡排行!A:J,A952)=0),IF(AND(COUNTIF(德鲁伊卡组!A:C,"# 1x ("&amp;K952&amp;") "&amp;A952)+COUNTIF(猎人卡组!A:C,"# 1x ("&amp;K952&amp;") "&amp;A952)+COUNTIF(法师卡组!A:C,"# 1x ("&amp;K952&amp;") "&amp;A952)+COUNTIF(圣骑士卡组!A:C,"# 1x ("&amp;K952&amp;") "&amp;A952)+COUNTIF(牧师卡组!A:C,"# 1x ("&amp;K952&amp;") "&amp;A952)+COUNTIF(潜行者卡组!A:C,"# 1x ("&amp;K952&amp;") "&amp;A952)+COUNTIF(萨满祭司卡组!A:C,"# 1x ("&amp;K952&amp;") "&amp;A952)+COUNTIF(术士卡组!A:C,"# 1x ("&amp;K952&amp;") "&amp;A952)+COUNTIF(战士卡组!A:C,"# 1x ("&amp;K952&amp;") "&amp;A952)=0,COUNTIF(单卡排行!A:J,A952&amp;"★")=0),"",1),2)</f>
        <v/>
      </c>
      <c r="E952" s="53" t="str">
        <f>IF(收藏进度!E952="","",收藏进度!E952)</f>
        <v>加基森</v>
      </c>
      <c r="F952" s="53" t="str">
        <f>IF(收藏进度!F952="","",收藏进度!F952)</f>
        <v/>
      </c>
      <c r="G952" s="53" t="str">
        <f>IF(收藏进度!G952="","",收藏进度!G952)</f>
        <v>圣骑士</v>
      </c>
      <c r="H952" s="53" t="str">
        <f>IF(收藏进度!H952="","",收藏进度!H952)</f>
        <v>普通</v>
      </c>
      <c r="I952" s="53" t="str">
        <f>IF(收藏进度!I952="","",收藏进度!I952)</f>
        <v>法术</v>
      </c>
      <c r="J952" s="53" t="str">
        <f>IF(收藏进度!J952="","",收藏进度!J952)</f>
        <v/>
      </c>
      <c r="K952" s="53">
        <f>IF(收藏进度!K952="","",收藏进度!K952)</f>
        <v>1</v>
      </c>
      <c r="L952" s="53">
        <f>IF(收藏进度!L952="","",收藏进度!L952)</f>
        <v>0</v>
      </c>
      <c r="M952" s="53">
        <f>IF(收藏进度!M952="","",收藏进度!M952)</f>
        <v>0</v>
      </c>
      <c r="N952" s="54" t="str">
        <f>IF(收藏进度!N952="","",收藏进度!N952)</f>
        <v>使你手牌中的所有随从牌获得+1/+1。</v>
      </c>
    </row>
    <row r="953" spans="1:14" x14ac:dyDescent="0.15">
      <c r="A953" s="52" t="str">
        <f>IF(收藏进度!A953="","",收藏进度!A953)</f>
        <v>战术撤离</v>
      </c>
      <c r="B953" s="52">
        <f>IF(收藏进度!B953="","",收藏进度!B953)</f>
        <v>2</v>
      </c>
      <c r="C953" s="52" t="str">
        <f t="shared" si="14"/>
        <v/>
      </c>
      <c r="D953" s="52" t="str">
        <f>IF(AND(COUNTIF(德鲁伊卡组!A:C,"# 2x ("&amp;K953&amp;") "&amp;A953)+COUNTIF(猎人卡组!A:C,"# 2x ("&amp;K953&amp;") "&amp;A953)+COUNTIF(法师卡组!A:C,"# 2x ("&amp;K953&amp;") "&amp;A953)+COUNTIF(圣骑士卡组!A:C,"# 2x ("&amp;K953&amp;") "&amp;A953)+COUNTIF(牧师卡组!A:C,"# 2x ("&amp;K953&amp;") "&amp;A953)+COUNTIF(潜行者卡组!A:C,"# 2x ("&amp;K953&amp;") "&amp;A953)+COUNTIF(萨满祭司卡组!A:C,"# 2x ("&amp;K953&amp;") "&amp;A953)+COUNTIF(术士卡组!A:C,"# 2x ("&amp;K953&amp;") "&amp;A953)+COUNTIF(战士卡组!A:C,"# 2x ("&amp;K953&amp;") "&amp;A953)=0,COUNTIF(单卡排行!A:J,A953)=0),IF(AND(COUNTIF(德鲁伊卡组!A:C,"# 1x ("&amp;K953&amp;") "&amp;A953)+COUNTIF(猎人卡组!A:C,"# 1x ("&amp;K953&amp;") "&amp;A953)+COUNTIF(法师卡组!A:C,"# 1x ("&amp;K953&amp;") "&amp;A953)+COUNTIF(圣骑士卡组!A:C,"# 1x ("&amp;K953&amp;") "&amp;A953)+COUNTIF(牧师卡组!A:C,"# 1x ("&amp;K953&amp;") "&amp;A953)+COUNTIF(潜行者卡组!A:C,"# 1x ("&amp;K953&amp;") "&amp;A953)+COUNTIF(萨满祭司卡组!A:C,"# 1x ("&amp;K953&amp;") "&amp;A953)+COUNTIF(术士卡组!A:C,"# 1x ("&amp;K953&amp;") "&amp;A953)+COUNTIF(战士卡组!A:C,"# 1x ("&amp;K953&amp;") "&amp;A953)=0,COUNTIF(单卡排行!A:J,A953&amp;"★")=0),"",1),2)</f>
        <v/>
      </c>
      <c r="E953" s="53" t="str">
        <f>IF(收藏进度!E953="","",收藏进度!E953)</f>
        <v>加基森</v>
      </c>
      <c r="F953" s="53" t="str">
        <f>IF(收藏进度!F953="","",收藏进度!F953)</f>
        <v/>
      </c>
      <c r="G953" s="53" t="str">
        <f>IF(收藏进度!G953="","",收藏进度!G953)</f>
        <v>圣骑士</v>
      </c>
      <c r="H953" s="53" t="str">
        <f>IF(收藏进度!H953="","",收藏进度!H953)</f>
        <v>稀有</v>
      </c>
      <c r="I953" s="53" t="str">
        <f>IF(收藏进度!I953="","",收藏进度!I953)</f>
        <v>法术</v>
      </c>
      <c r="J953" s="53" t="str">
        <f>IF(收藏进度!J953="","",收藏进度!J953)</f>
        <v/>
      </c>
      <c r="K953" s="53">
        <f>IF(收藏进度!K953="","",收藏进度!K953)</f>
        <v>1</v>
      </c>
      <c r="L953" s="53">
        <f>IF(收藏进度!L953="","",收藏进度!L953)</f>
        <v>0</v>
      </c>
      <c r="M953" s="53">
        <f>IF(收藏进度!M953="","",收藏进度!M953)</f>
        <v>0</v>
      </c>
      <c r="N953" s="54" t="str">
        <f>IF(收藏进度!N953="","",收藏进度!N953)</f>
        <v>奥秘：当一个友方随从死亡时，将其移回你的手牌。</v>
      </c>
    </row>
    <row r="954" spans="1:14" x14ac:dyDescent="0.15">
      <c r="A954" s="52" t="str">
        <f>IF(收藏进度!A954="","",收藏进度!A954)</f>
        <v>海象人执法官</v>
      </c>
      <c r="B954" s="52">
        <f>IF(收藏进度!B954="","",收藏进度!B954)</f>
        <v>1</v>
      </c>
      <c r="C954" s="52" t="str">
        <f t="shared" si="14"/>
        <v/>
      </c>
      <c r="D954" s="52" t="str">
        <f>IF(AND(COUNTIF(德鲁伊卡组!A:C,"# 2x ("&amp;K954&amp;") "&amp;A954)+COUNTIF(猎人卡组!A:C,"# 2x ("&amp;K954&amp;") "&amp;A954)+COUNTIF(法师卡组!A:C,"# 2x ("&amp;K954&amp;") "&amp;A954)+COUNTIF(圣骑士卡组!A:C,"# 2x ("&amp;K954&amp;") "&amp;A954)+COUNTIF(牧师卡组!A:C,"# 2x ("&amp;K954&amp;") "&amp;A954)+COUNTIF(潜行者卡组!A:C,"# 2x ("&amp;K954&amp;") "&amp;A954)+COUNTIF(萨满祭司卡组!A:C,"# 2x ("&amp;K954&amp;") "&amp;A954)+COUNTIF(术士卡组!A:C,"# 2x ("&amp;K954&amp;") "&amp;A954)+COUNTIF(战士卡组!A:C,"# 2x ("&amp;K954&amp;") "&amp;A954)=0,COUNTIF(单卡排行!A:J,A954)=0),IF(AND(COUNTIF(德鲁伊卡组!A:C,"# 1x ("&amp;K954&amp;") "&amp;A954)+COUNTIF(猎人卡组!A:C,"# 1x ("&amp;K954&amp;") "&amp;A954)+COUNTIF(法师卡组!A:C,"# 1x ("&amp;K954&amp;") "&amp;A954)+COUNTIF(圣骑士卡组!A:C,"# 1x ("&amp;K954&amp;") "&amp;A954)+COUNTIF(牧师卡组!A:C,"# 1x ("&amp;K954&amp;") "&amp;A954)+COUNTIF(潜行者卡组!A:C,"# 1x ("&amp;K954&amp;") "&amp;A954)+COUNTIF(萨满祭司卡组!A:C,"# 1x ("&amp;K954&amp;") "&amp;A954)+COUNTIF(术士卡组!A:C,"# 1x ("&amp;K954&amp;") "&amp;A954)+COUNTIF(战士卡组!A:C,"# 1x ("&amp;K954&amp;") "&amp;A954)=0,COUNTIF(单卡排行!A:J,A954&amp;"★")=0),"",1),2)</f>
        <v/>
      </c>
      <c r="E954" s="53" t="str">
        <f>IF(收藏进度!E954="","",收藏进度!E954)</f>
        <v>加基森</v>
      </c>
      <c r="F954" s="53" t="str">
        <f>IF(收藏进度!F954="","",收藏进度!F954)</f>
        <v/>
      </c>
      <c r="G954" s="53" t="str">
        <f>IF(收藏进度!G954="","",收藏进度!G954)</f>
        <v>圣骑士</v>
      </c>
      <c r="H954" s="53" t="str">
        <f>IF(收藏进度!H954="","",收藏进度!H954)</f>
        <v>史诗</v>
      </c>
      <c r="I954" s="53" t="str">
        <f>IF(收藏进度!I954="","",收藏进度!I954)</f>
        <v>随从</v>
      </c>
      <c r="J954" s="53" t="str">
        <f>IF(收藏进度!J954="","",收藏进度!J954)</f>
        <v/>
      </c>
      <c r="K954" s="53">
        <f>IF(收藏进度!K954="","",收藏进度!K954)</f>
        <v>1</v>
      </c>
      <c r="L954" s="53">
        <f>IF(收藏进度!L954="","",收藏进度!L954)</f>
        <v>1</v>
      </c>
      <c r="M954" s="53">
        <f>IF(收藏进度!M954="","",收藏进度!M954)</f>
        <v>2</v>
      </c>
      <c r="N954" s="54" t="str">
        <f>IF(收藏进度!N954="","",收藏进度!N954)</f>
        <v>亡语：如果该随从的攻击力大于或等于2，抽一张牌。</v>
      </c>
    </row>
    <row r="955" spans="1:14" x14ac:dyDescent="0.15">
      <c r="A955" s="52" t="str">
        <f>IF(收藏进度!A955="","",收藏进度!A955)</f>
        <v>污手街供货商</v>
      </c>
      <c r="B955" s="52">
        <f>IF(收藏进度!B955="","",收藏进度!B955)</f>
        <v>2</v>
      </c>
      <c r="C955" s="52" t="str">
        <f t="shared" si="14"/>
        <v/>
      </c>
      <c r="D955" s="52" t="str">
        <f>IF(AND(COUNTIF(德鲁伊卡组!A:C,"# 2x ("&amp;K955&amp;") "&amp;A955)+COUNTIF(猎人卡组!A:C,"# 2x ("&amp;K955&amp;") "&amp;A955)+COUNTIF(法师卡组!A:C,"# 2x ("&amp;K955&amp;") "&amp;A955)+COUNTIF(圣骑士卡组!A:C,"# 2x ("&amp;K955&amp;") "&amp;A955)+COUNTIF(牧师卡组!A:C,"# 2x ("&amp;K955&amp;") "&amp;A955)+COUNTIF(潜行者卡组!A:C,"# 2x ("&amp;K955&amp;") "&amp;A955)+COUNTIF(萨满祭司卡组!A:C,"# 2x ("&amp;K955&amp;") "&amp;A955)+COUNTIF(术士卡组!A:C,"# 2x ("&amp;K955&amp;") "&amp;A955)+COUNTIF(战士卡组!A:C,"# 2x ("&amp;K955&amp;") "&amp;A955)=0,COUNTIF(单卡排行!A:J,A955)=0),IF(AND(COUNTIF(德鲁伊卡组!A:C,"# 1x ("&amp;K955&amp;") "&amp;A955)+COUNTIF(猎人卡组!A:C,"# 1x ("&amp;K955&amp;") "&amp;A955)+COUNTIF(法师卡组!A:C,"# 1x ("&amp;K955&amp;") "&amp;A955)+COUNTIF(圣骑士卡组!A:C,"# 1x ("&amp;K955&amp;") "&amp;A955)+COUNTIF(牧师卡组!A:C,"# 1x ("&amp;K955&amp;") "&amp;A955)+COUNTIF(潜行者卡组!A:C,"# 1x ("&amp;K955&amp;") "&amp;A955)+COUNTIF(萨满祭司卡组!A:C,"# 1x ("&amp;K955&amp;") "&amp;A955)+COUNTIF(术士卡组!A:C,"# 1x ("&amp;K955&amp;") "&amp;A955)+COUNTIF(战士卡组!A:C,"# 1x ("&amp;K955&amp;") "&amp;A955)=0,COUNTIF(单卡排行!A:J,A955&amp;"★")=0),"",1),2)</f>
        <v/>
      </c>
      <c r="E955" s="53" t="str">
        <f>IF(收藏进度!E955="","",收藏进度!E955)</f>
        <v>加基森</v>
      </c>
      <c r="F955" s="53" t="str">
        <f>IF(收藏进度!F955="","",收藏进度!F955)</f>
        <v/>
      </c>
      <c r="G955" s="53" t="str">
        <f>IF(收藏进度!G955="","",收藏进度!G955)</f>
        <v>圣骑士</v>
      </c>
      <c r="H955" s="53" t="str">
        <f>IF(收藏进度!H955="","",收藏进度!H955)</f>
        <v>普通</v>
      </c>
      <c r="I955" s="53" t="str">
        <f>IF(收藏进度!I955="","",收藏进度!I955)</f>
        <v>随从</v>
      </c>
      <c r="J955" s="53" t="str">
        <f>IF(收藏进度!J955="","",收藏进度!J955)</f>
        <v/>
      </c>
      <c r="K955" s="53">
        <f>IF(收藏进度!K955="","",收藏进度!K955)</f>
        <v>2</v>
      </c>
      <c r="L955" s="53">
        <f>IF(收藏进度!L955="","",收藏进度!L955)</f>
        <v>1</v>
      </c>
      <c r="M955" s="53">
        <f>IF(收藏进度!M955="","",收藏进度!M955)</f>
        <v>1</v>
      </c>
      <c r="N955" s="54" t="str">
        <f>IF(收藏进度!N955="","",收藏进度!N955)</f>
        <v>战吼：使你手牌中的所有随从牌获得+1/+1。</v>
      </c>
    </row>
    <row r="956" spans="1:14" x14ac:dyDescent="0.15">
      <c r="A956" s="52" t="str">
        <f>IF(收藏进度!A956="","",收藏进度!A956)</f>
        <v>三教九流</v>
      </c>
      <c r="B956" s="52">
        <f>IF(收藏进度!B956="","",收藏进度!B956)</f>
        <v>0</v>
      </c>
      <c r="C956" s="52" t="str">
        <f t="shared" si="14"/>
        <v/>
      </c>
      <c r="D956" s="52" t="str">
        <f>IF(AND(COUNTIF(德鲁伊卡组!A:C,"# 2x ("&amp;K956&amp;") "&amp;A956)+COUNTIF(猎人卡组!A:C,"# 2x ("&amp;K956&amp;") "&amp;A956)+COUNTIF(法师卡组!A:C,"# 2x ("&amp;K956&amp;") "&amp;A956)+COUNTIF(圣骑士卡组!A:C,"# 2x ("&amp;K956&amp;") "&amp;A956)+COUNTIF(牧师卡组!A:C,"# 2x ("&amp;K956&amp;") "&amp;A956)+COUNTIF(潜行者卡组!A:C,"# 2x ("&amp;K956&amp;") "&amp;A956)+COUNTIF(萨满祭司卡组!A:C,"# 2x ("&amp;K956&amp;") "&amp;A956)+COUNTIF(术士卡组!A:C,"# 2x ("&amp;K956&amp;") "&amp;A956)+COUNTIF(战士卡组!A:C,"# 2x ("&amp;K956&amp;") "&amp;A956)=0,COUNTIF(单卡排行!A:J,A956)=0),IF(AND(COUNTIF(德鲁伊卡组!A:C,"# 1x ("&amp;K956&amp;") "&amp;A956)+COUNTIF(猎人卡组!A:C,"# 1x ("&amp;K956&amp;") "&amp;A956)+COUNTIF(法师卡组!A:C,"# 1x ("&amp;K956&amp;") "&amp;A956)+COUNTIF(圣骑士卡组!A:C,"# 1x ("&amp;K956&amp;") "&amp;A956)+COUNTIF(牧师卡组!A:C,"# 1x ("&amp;K956&amp;") "&amp;A956)+COUNTIF(潜行者卡组!A:C,"# 1x ("&amp;K956&amp;") "&amp;A956)+COUNTIF(萨满祭司卡组!A:C,"# 1x ("&amp;K956&amp;") "&amp;A956)+COUNTIF(术士卡组!A:C,"# 1x ("&amp;K956&amp;") "&amp;A956)+COUNTIF(战士卡组!A:C,"# 1x ("&amp;K956&amp;") "&amp;A956)=0,COUNTIF(单卡排行!A:J,A956&amp;"★")=0),"",1),2)</f>
        <v/>
      </c>
      <c r="E956" s="53" t="str">
        <f>IF(收藏进度!E956="","",收藏进度!E956)</f>
        <v>加基森</v>
      </c>
      <c r="F956" s="53" t="str">
        <f>IF(收藏进度!F956="","",收藏进度!F956)</f>
        <v/>
      </c>
      <c r="G956" s="53" t="str">
        <f>IF(收藏进度!G956="","",收藏进度!G956)</f>
        <v>圣骑士</v>
      </c>
      <c r="H956" s="53" t="str">
        <f>IF(收藏进度!H956="","",收藏进度!H956)</f>
        <v>史诗</v>
      </c>
      <c r="I956" s="53" t="str">
        <f>IF(收藏进度!I956="","",收藏进度!I956)</f>
        <v>法术</v>
      </c>
      <c r="J956" s="53" t="str">
        <f>IF(收藏进度!J956="","",收藏进度!J956)</f>
        <v/>
      </c>
      <c r="K956" s="53">
        <f>IF(收藏进度!K956="","",收藏进度!K956)</f>
        <v>3</v>
      </c>
      <c r="L956" s="53">
        <f>IF(收藏进度!L956="","",收藏进度!L956)</f>
        <v>0</v>
      </c>
      <c r="M956" s="53">
        <f>IF(收藏进度!M956="","",收藏进度!M956)</f>
        <v>0</v>
      </c>
      <c r="N956" s="54" t="str">
        <f>IF(收藏进度!N956="","",收藏进度!N956)</f>
        <v>从你的牌库中抽三张法力值消耗为（1）的随从牌。</v>
      </c>
    </row>
    <row r="957" spans="1:14" x14ac:dyDescent="0.15">
      <c r="A957" s="52" t="str">
        <f>IF(收藏进度!A957="","",收藏进度!A957)</f>
        <v>燃鬃·自走炮</v>
      </c>
      <c r="B957" s="52">
        <f>IF(收藏进度!B957="","",收藏进度!B957)</f>
        <v>1</v>
      </c>
      <c r="C957" s="52" t="str">
        <f t="shared" si="14"/>
        <v/>
      </c>
      <c r="D957" s="52" t="str">
        <f>IF(AND(COUNTIF(德鲁伊卡组!A:C,"# 2x ("&amp;K957&amp;") "&amp;A957)+COUNTIF(猎人卡组!A:C,"# 2x ("&amp;K957&amp;") "&amp;A957)+COUNTIF(法师卡组!A:C,"# 2x ("&amp;K957&amp;") "&amp;A957)+COUNTIF(圣骑士卡组!A:C,"# 2x ("&amp;K957&amp;") "&amp;A957)+COUNTIF(牧师卡组!A:C,"# 2x ("&amp;K957&amp;") "&amp;A957)+COUNTIF(潜行者卡组!A:C,"# 2x ("&amp;K957&amp;") "&amp;A957)+COUNTIF(萨满祭司卡组!A:C,"# 2x ("&amp;K957&amp;") "&amp;A957)+COUNTIF(术士卡组!A:C,"# 2x ("&amp;K957&amp;") "&amp;A957)+COUNTIF(战士卡组!A:C,"# 2x ("&amp;K957&amp;") "&amp;A957)=0,COUNTIF(单卡排行!A:J,A957)=0),IF(AND(COUNTIF(德鲁伊卡组!A:C,"# 1x ("&amp;K957&amp;") "&amp;A957)+COUNTIF(猎人卡组!A:C,"# 1x ("&amp;K957&amp;") "&amp;A957)+COUNTIF(法师卡组!A:C,"# 1x ("&amp;K957&amp;") "&amp;A957)+COUNTIF(圣骑士卡组!A:C,"# 1x ("&amp;K957&amp;") "&amp;A957)+COUNTIF(牧师卡组!A:C,"# 1x ("&amp;K957&amp;") "&amp;A957)+COUNTIF(潜行者卡组!A:C,"# 1x ("&amp;K957&amp;") "&amp;A957)+COUNTIF(萨满祭司卡组!A:C,"# 1x ("&amp;K957&amp;") "&amp;A957)+COUNTIF(术士卡组!A:C,"# 1x ("&amp;K957&amp;") "&amp;A957)+COUNTIF(战士卡组!A:C,"# 1x ("&amp;K957&amp;") "&amp;A957)=0,COUNTIF(单卡排行!A:J,A957&amp;"★")=0),"",1),2)</f>
        <v/>
      </c>
      <c r="E957" s="53" t="str">
        <f>IF(收藏进度!E957="","",收藏进度!E957)</f>
        <v>加基森</v>
      </c>
      <c r="F957" s="53" t="str">
        <f>IF(收藏进度!F957="","",收藏进度!F957)</f>
        <v/>
      </c>
      <c r="G957" s="53" t="str">
        <f>IF(收藏进度!G957="","",收藏进度!G957)</f>
        <v>圣骑士</v>
      </c>
      <c r="H957" s="53" t="str">
        <f>IF(收藏进度!H957="","",收藏进度!H957)</f>
        <v>传说</v>
      </c>
      <c r="I957" s="53" t="str">
        <f>IF(收藏进度!I957="","",收藏进度!I957)</f>
        <v>随从</v>
      </c>
      <c r="J957" s="53" t="str">
        <f>IF(收藏进度!J957="","",收藏进度!J957)</f>
        <v/>
      </c>
      <c r="K957" s="53">
        <f>IF(收藏进度!K957="","",收藏进度!K957)</f>
        <v>3</v>
      </c>
      <c r="L957" s="53">
        <f>IF(收藏进度!L957="","",收藏进度!L957)</f>
        <v>2</v>
      </c>
      <c r="M957" s="53">
        <f>IF(收藏进度!M957="","",收藏进度!M957)</f>
        <v>2</v>
      </c>
      <c r="N957" s="54" t="str">
        <f>IF(收藏进度!N957="","",收藏进度!N957)</f>
        <v>圣盾，嘲讽，吸血</v>
      </c>
    </row>
    <row r="958" spans="1:14" x14ac:dyDescent="0.15">
      <c r="A958" s="52" t="str">
        <f>IF(收藏进度!A958="","",收藏进度!A958)</f>
        <v>污手街惩罚者</v>
      </c>
      <c r="B958" s="52">
        <f>IF(收藏进度!B958="","",收藏进度!B958)</f>
        <v>1</v>
      </c>
      <c r="C958" s="52" t="str">
        <f t="shared" si="14"/>
        <v/>
      </c>
      <c r="D958" s="52" t="str">
        <f>IF(AND(COUNTIF(德鲁伊卡组!A:C,"# 2x ("&amp;K958&amp;") "&amp;A958)+COUNTIF(猎人卡组!A:C,"# 2x ("&amp;K958&amp;") "&amp;A958)+COUNTIF(法师卡组!A:C,"# 2x ("&amp;K958&amp;") "&amp;A958)+COUNTIF(圣骑士卡组!A:C,"# 2x ("&amp;K958&amp;") "&amp;A958)+COUNTIF(牧师卡组!A:C,"# 2x ("&amp;K958&amp;") "&amp;A958)+COUNTIF(潜行者卡组!A:C,"# 2x ("&amp;K958&amp;") "&amp;A958)+COUNTIF(萨满祭司卡组!A:C,"# 2x ("&amp;K958&amp;") "&amp;A958)+COUNTIF(术士卡组!A:C,"# 2x ("&amp;K958&amp;") "&amp;A958)+COUNTIF(战士卡组!A:C,"# 2x ("&amp;K958&amp;") "&amp;A958)=0,COUNTIF(单卡排行!A:J,A958)=0),IF(AND(COUNTIF(德鲁伊卡组!A:C,"# 1x ("&amp;K958&amp;") "&amp;A958)+COUNTIF(猎人卡组!A:C,"# 1x ("&amp;K958&amp;") "&amp;A958)+COUNTIF(法师卡组!A:C,"# 1x ("&amp;K958&amp;") "&amp;A958)+COUNTIF(圣骑士卡组!A:C,"# 1x ("&amp;K958&amp;") "&amp;A958)+COUNTIF(牧师卡组!A:C,"# 1x ("&amp;K958&amp;") "&amp;A958)+COUNTIF(潜行者卡组!A:C,"# 1x ("&amp;K958&amp;") "&amp;A958)+COUNTIF(萨满祭司卡组!A:C,"# 1x ("&amp;K958&amp;") "&amp;A958)+COUNTIF(术士卡组!A:C,"# 1x ("&amp;K958&amp;") "&amp;A958)+COUNTIF(战士卡组!A:C,"# 1x ("&amp;K958&amp;") "&amp;A958)=0,COUNTIF(单卡排行!A:J,A958&amp;"★")=0),"",1),2)</f>
        <v/>
      </c>
      <c r="E958" s="53" t="str">
        <f>IF(收藏进度!E958="","",收藏进度!E958)</f>
        <v>加基森</v>
      </c>
      <c r="F958" s="53" t="str">
        <f>IF(收藏进度!F958="","",收藏进度!F958)</f>
        <v/>
      </c>
      <c r="G958" s="53" t="str">
        <f>IF(收藏进度!G958="","",收藏进度!G958)</f>
        <v>圣骑士</v>
      </c>
      <c r="H958" s="53" t="str">
        <f>IF(收藏进度!H958="","",收藏进度!H958)</f>
        <v>稀有</v>
      </c>
      <c r="I958" s="53" t="str">
        <f>IF(收藏进度!I958="","",收藏进度!I958)</f>
        <v>随从</v>
      </c>
      <c r="J958" s="53" t="str">
        <f>IF(收藏进度!J958="","",收藏进度!J958)</f>
        <v/>
      </c>
      <c r="K958" s="53">
        <f>IF(收藏进度!K958="","",收藏进度!K958)</f>
        <v>5</v>
      </c>
      <c r="L958" s="53">
        <f>IF(收藏进度!L958="","",收藏进度!L958)</f>
        <v>4</v>
      </c>
      <c r="M958" s="53">
        <f>IF(收藏进度!M958="","",收藏进度!M958)</f>
        <v>4</v>
      </c>
      <c r="N958" s="54" t="str">
        <f>IF(收藏进度!N958="","",收藏进度!N958)</f>
        <v>在你的回合结束时，使你手牌中的所有随从牌获得+1/+1。</v>
      </c>
    </row>
    <row r="959" spans="1:14" x14ac:dyDescent="0.15">
      <c r="A959" s="52" t="str">
        <f>IF(收藏进度!A959="","",收藏进度!A959)</f>
        <v>污手街守护者</v>
      </c>
      <c r="B959" s="52">
        <f>IF(收藏进度!B959="","",收藏进度!B959)</f>
        <v>2</v>
      </c>
      <c r="C959" s="52" t="str">
        <f t="shared" si="14"/>
        <v/>
      </c>
      <c r="D959" s="52" t="str">
        <f>IF(AND(COUNTIF(德鲁伊卡组!A:C,"# 2x ("&amp;K959&amp;") "&amp;A959)+COUNTIF(猎人卡组!A:C,"# 2x ("&amp;K959&amp;") "&amp;A959)+COUNTIF(法师卡组!A:C,"# 2x ("&amp;K959&amp;") "&amp;A959)+COUNTIF(圣骑士卡组!A:C,"# 2x ("&amp;K959&amp;") "&amp;A959)+COUNTIF(牧师卡组!A:C,"# 2x ("&amp;K959&amp;") "&amp;A959)+COUNTIF(潜行者卡组!A:C,"# 2x ("&amp;K959&amp;") "&amp;A959)+COUNTIF(萨满祭司卡组!A:C,"# 2x ("&amp;K959&amp;") "&amp;A959)+COUNTIF(术士卡组!A:C,"# 2x ("&amp;K959&amp;") "&amp;A959)+COUNTIF(战士卡组!A:C,"# 2x ("&amp;K959&amp;") "&amp;A959)=0,COUNTIF(单卡排行!A:J,A959)=0),IF(AND(COUNTIF(德鲁伊卡组!A:C,"# 1x ("&amp;K959&amp;") "&amp;A959)+COUNTIF(猎人卡组!A:C,"# 1x ("&amp;K959&amp;") "&amp;A959)+COUNTIF(法师卡组!A:C,"# 1x ("&amp;K959&amp;") "&amp;A959)+COUNTIF(圣骑士卡组!A:C,"# 1x ("&amp;K959&amp;") "&amp;A959)+COUNTIF(牧师卡组!A:C,"# 1x ("&amp;K959&amp;") "&amp;A959)+COUNTIF(潜行者卡组!A:C,"# 1x ("&amp;K959&amp;") "&amp;A959)+COUNTIF(萨满祭司卡组!A:C,"# 1x ("&amp;K959&amp;") "&amp;A959)+COUNTIF(术士卡组!A:C,"# 1x ("&amp;K959&amp;") "&amp;A959)+COUNTIF(战士卡组!A:C,"# 1x ("&amp;K959&amp;") "&amp;A959)=0,COUNTIF(单卡排行!A:J,A959&amp;"★")=0),"",1),2)</f>
        <v/>
      </c>
      <c r="E959" s="53" t="str">
        <f>IF(收藏进度!E959="","",收藏进度!E959)</f>
        <v>加基森</v>
      </c>
      <c r="F959" s="53" t="str">
        <f>IF(收藏进度!F959="","",收藏进度!F959)</f>
        <v/>
      </c>
      <c r="G959" s="53" t="str">
        <f>IF(收藏进度!G959="","",收藏进度!G959)</f>
        <v>圣骑士</v>
      </c>
      <c r="H959" s="53" t="str">
        <f>IF(收藏进度!H959="","",收藏进度!H959)</f>
        <v>稀有</v>
      </c>
      <c r="I959" s="53" t="str">
        <f>IF(收藏进度!I959="","",收藏进度!I959)</f>
        <v>随从</v>
      </c>
      <c r="J959" s="53" t="str">
        <f>IF(收藏进度!J959="","",收藏进度!J959)</f>
        <v/>
      </c>
      <c r="K959" s="53">
        <f>IF(收藏进度!K959="","",收藏进度!K959)</f>
        <v>7</v>
      </c>
      <c r="L959" s="53">
        <f>IF(收藏进度!L959="","",收藏进度!L959)</f>
        <v>6</v>
      </c>
      <c r="M959" s="53">
        <f>IF(收藏进度!M959="","",收藏进度!M959)</f>
        <v>6</v>
      </c>
      <c r="N959" s="54" t="str">
        <f>IF(收藏进度!N959="","",收藏进度!N959)</f>
        <v>嘲讽，战吼：使相邻的随从获得圣盾。</v>
      </c>
    </row>
    <row r="960" spans="1:14" x14ac:dyDescent="0.15">
      <c r="A960" s="52" t="str">
        <f>IF(收藏进度!A960="","",收藏进度!A960)</f>
        <v>疯狂药水</v>
      </c>
      <c r="B960" s="52">
        <f>IF(收藏进度!B960="","",收藏进度!B960)</f>
        <v>2</v>
      </c>
      <c r="C960" s="52" t="str">
        <f t="shared" si="14"/>
        <v/>
      </c>
      <c r="D960" s="52" t="str">
        <f>IF(AND(COUNTIF(德鲁伊卡组!A:C,"# 2x ("&amp;K960&amp;") "&amp;A960)+COUNTIF(猎人卡组!A:C,"# 2x ("&amp;K960&amp;") "&amp;A960)+COUNTIF(法师卡组!A:C,"# 2x ("&amp;K960&amp;") "&amp;A960)+COUNTIF(圣骑士卡组!A:C,"# 2x ("&amp;K960&amp;") "&amp;A960)+COUNTIF(牧师卡组!A:C,"# 2x ("&amp;K960&amp;") "&amp;A960)+COUNTIF(潜行者卡组!A:C,"# 2x ("&amp;K960&amp;") "&amp;A960)+COUNTIF(萨满祭司卡组!A:C,"# 2x ("&amp;K960&amp;") "&amp;A960)+COUNTIF(术士卡组!A:C,"# 2x ("&amp;K960&amp;") "&amp;A960)+COUNTIF(战士卡组!A:C,"# 2x ("&amp;K960&amp;") "&amp;A960)=0,COUNTIF(单卡排行!A:J,A960)=0),IF(AND(COUNTIF(德鲁伊卡组!A:C,"# 1x ("&amp;K960&amp;") "&amp;A960)+COUNTIF(猎人卡组!A:C,"# 1x ("&amp;K960&amp;") "&amp;A960)+COUNTIF(法师卡组!A:C,"# 1x ("&amp;K960&amp;") "&amp;A960)+COUNTIF(圣骑士卡组!A:C,"# 1x ("&amp;K960&amp;") "&amp;A960)+COUNTIF(牧师卡组!A:C,"# 1x ("&amp;K960&amp;") "&amp;A960)+COUNTIF(潜行者卡组!A:C,"# 1x ("&amp;K960&amp;") "&amp;A960)+COUNTIF(萨满祭司卡组!A:C,"# 1x ("&amp;K960&amp;") "&amp;A960)+COUNTIF(术士卡组!A:C,"# 1x ("&amp;K960&amp;") "&amp;A960)+COUNTIF(战士卡组!A:C,"# 1x ("&amp;K960&amp;") "&amp;A960)=0,COUNTIF(单卡排行!A:J,A960&amp;"★")=0),"",1),2)</f>
        <v/>
      </c>
      <c r="E960" s="53" t="str">
        <f>IF(收藏进度!E960="","",收藏进度!E960)</f>
        <v>加基森</v>
      </c>
      <c r="F960" s="53" t="str">
        <f>IF(收藏进度!F960="","",收藏进度!F960)</f>
        <v/>
      </c>
      <c r="G960" s="53" t="str">
        <f>IF(收藏进度!G960="","",收藏进度!G960)</f>
        <v>牧师</v>
      </c>
      <c r="H960" s="53" t="str">
        <f>IF(收藏进度!H960="","",收藏进度!H960)</f>
        <v>普通</v>
      </c>
      <c r="I960" s="53" t="str">
        <f>IF(收藏进度!I960="","",收藏进度!I960)</f>
        <v>法术</v>
      </c>
      <c r="J960" s="53" t="str">
        <f>IF(收藏进度!J960="","",收藏进度!J960)</f>
        <v/>
      </c>
      <c r="K960" s="53">
        <f>IF(收藏进度!K960="","",收藏进度!K960)</f>
        <v>1</v>
      </c>
      <c r="L960" s="53">
        <f>IF(收藏进度!L960="","",收藏进度!L960)</f>
        <v>0</v>
      </c>
      <c r="M960" s="53">
        <f>IF(收藏进度!M960="","",收藏进度!M960)</f>
        <v>0</v>
      </c>
      <c r="N960" s="54" t="str">
        <f>IF(收藏进度!N960="","",收藏进度!N960)</f>
        <v>直到回合结束，获得一个攻击力小于或等于2的敌方随从的控制权。</v>
      </c>
    </row>
    <row r="961" spans="1:14" x14ac:dyDescent="0.15">
      <c r="A961" s="52" t="str">
        <f>IF(收藏进度!A961="","",收藏进度!A961)</f>
        <v>缩小药水</v>
      </c>
      <c r="B961" s="52">
        <f>IF(收藏进度!B961="","",收藏进度!B961)</f>
        <v>2</v>
      </c>
      <c r="C961" s="52" t="str">
        <f t="shared" si="14"/>
        <v/>
      </c>
      <c r="D961" s="52">
        <f>IF(AND(COUNTIF(德鲁伊卡组!A:C,"# 2x ("&amp;K961&amp;") "&amp;A961)+COUNTIF(猎人卡组!A:C,"# 2x ("&amp;K961&amp;") "&amp;A961)+COUNTIF(法师卡组!A:C,"# 2x ("&amp;K961&amp;") "&amp;A961)+COUNTIF(圣骑士卡组!A:C,"# 2x ("&amp;K961&amp;") "&amp;A961)+COUNTIF(牧师卡组!A:C,"# 2x ("&amp;K961&amp;") "&amp;A961)+COUNTIF(潜行者卡组!A:C,"# 2x ("&amp;K961&amp;") "&amp;A961)+COUNTIF(萨满祭司卡组!A:C,"# 2x ("&amp;K961&amp;") "&amp;A961)+COUNTIF(术士卡组!A:C,"# 2x ("&amp;K961&amp;") "&amp;A961)+COUNTIF(战士卡组!A:C,"# 2x ("&amp;K961&amp;") "&amp;A961)=0,COUNTIF(单卡排行!A:J,A961)=0),IF(AND(COUNTIF(德鲁伊卡组!A:C,"# 1x ("&amp;K961&amp;") "&amp;A961)+COUNTIF(猎人卡组!A:C,"# 1x ("&amp;K961&amp;") "&amp;A961)+COUNTIF(法师卡组!A:C,"# 1x ("&amp;K961&amp;") "&amp;A961)+COUNTIF(圣骑士卡组!A:C,"# 1x ("&amp;K961&amp;") "&amp;A961)+COUNTIF(牧师卡组!A:C,"# 1x ("&amp;K961&amp;") "&amp;A961)+COUNTIF(潜行者卡组!A:C,"# 1x ("&amp;K961&amp;") "&amp;A961)+COUNTIF(萨满祭司卡组!A:C,"# 1x ("&amp;K961&amp;") "&amp;A961)+COUNTIF(术士卡组!A:C,"# 1x ("&amp;K961&amp;") "&amp;A961)+COUNTIF(战士卡组!A:C,"# 1x ("&amp;K961&amp;") "&amp;A961)=0,COUNTIF(单卡排行!A:J,A961&amp;"★")=0),"",1),2)</f>
        <v>1</v>
      </c>
      <c r="E961" s="53" t="str">
        <f>IF(收藏进度!E961="","",收藏进度!E961)</f>
        <v>加基森</v>
      </c>
      <c r="F961" s="53" t="str">
        <f>IF(收藏进度!F961="","",收藏进度!F961)</f>
        <v/>
      </c>
      <c r="G961" s="53" t="str">
        <f>IF(收藏进度!G961="","",收藏进度!G961)</f>
        <v>牧师</v>
      </c>
      <c r="H961" s="53" t="str">
        <f>IF(收藏进度!H961="","",收藏进度!H961)</f>
        <v>稀有</v>
      </c>
      <c r="I961" s="53" t="str">
        <f>IF(收藏进度!I961="","",收藏进度!I961)</f>
        <v>法术</v>
      </c>
      <c r="J961" s="53" t="str">
        <f>IF(收藏进度!J961="","",收藏进度!J961)</f>
        <v/>
      </c>
      <c r="K961" s="53">
        <f>IF(收藏进度!K961="","",收藏进度!K961)</f>
        <v>1</v>
      </c>
      <c r="L961" s="53">
        <f>IF(收藏进度!L961="","",收藏进度!L961)</f>
        <v>0</v>
      </c>
      <c r="M961" s="53">
        <f>IF(收藏进度!M961="","",收藏进度!M961)</f>
        <v>0</v>
      </c>
      <c r="N961" s="54" t="str">
        <f>IF(收藏进度!N961="","",收藏进度!N961)</f>
        <v>在本回合中，使所有敌方随从获得-3攻击力。</v>
      </c>
    </row>
    <row r="962" spans="1:14" x14ac:dyDescent="0.15">
      <c r="A962" s="52" t="str">
        <f>IF(收藏进度!A962="","",收藏进度!A962)</f>
        <v>法力晶簇</v>
      </c>
      <c r="B962" s="52">
        <f>IF(收藏进度!B962="","",收藏进度!B962)</f>
        <v>1</v>
      </c>
      <c r="C962" s="52" t="str">
        <f t="shared" si="14"/>
        <v/>
      </c>
      <c r="D962" s="52" t="str">
        <f>IF(AND(COUNTIF(德鲁伊卡组!A:C,"# 2x ("&amp;K962&amp;") "&amp;A962)+COUNTIF(猎人卡组!A:C,"# 2x ("&amp;K962&amp;") "&amp;A962)+COUNTIF(法师卡组!A:C,"# 2x ("&amp;K962&amp;") "&amp;A962)+COUNTIF(圣骑士卡组!A:C,"# 2x ("&amp;K962&amp;") "&amp;A962)+COUNTIF(牧师卡组!A:C,"# 2x ("&amp;K962&amp;") "&amp;A962)+COUNTIF(潜行者卡组!A:C,"# 2x ("&amp;K962&amp;") "&amp;A962)+COUNTIF(萨满祭司卡组!A:C,"# 2x ("&amp;K962&amp;") "&amp;A962)+COUNTIF(术士卡组!A:C,"# 2x ("&amp;K962&amp;") "&amp;A962)+COUNTIF(战士卡组!A:C,"# 2x ("&amp;K962&amp;") "&amp;A962)=0,COUNTIF(单卡排行!A:J,A962)=0),IF(AND(COUNTIF(德鲁伊卡组!A:C,"# 1x ("&amp;K962&amp;") "&amp;A962)+COUNTIF(猎人卡组!A:C,"# 1x ("&amp;K962&amp;") "&amp;A962)+COUNTIF(法师卡组!A:C,"# 1x ("&amp;K962&amp;") "&amp;A962)+COUNTIF(圣骑士卡组!A:C,"# 1x ("&amp;K962&amp;") "&amp;A962)+COUNTIF(牧师卡组!A:C,"# 1x ("&amp;K962&amp;") "&amp;A962)+COUNTIF(潜行者卡组!A:C,"# 1x ("&amp;K962&amp;") "&amp;A962)+COUNTIF(萨满祭司卡组!A:C,"# 1x ("&amp;K962&amp;") "&amp;A962)+COUNTIF(术士卡组!A:C,"# 1x ("&amp;K962&amp;") "&amp;A962)+COUNTIF(战士卡组!A:C,"# 1x ("&amp;K962&amp;") "&amp;A962)=0,COUNTIF(单卡排行!A:J,A962&amp;"★")=0),"",1),2)</f>
        <v/>
      </c>
      <c r="E962" s="53" t="str">
        <f>IF(收藏进度!E962="","",收藏进度!E962)</f>
        <v>加基森</v>
      </c>
      <c r="F962" s="53" t="str">
        <f>IF(收藏进度!F962="","",收藏进度!F962)</f>
        <v/>
      </c>
      <c r="G962" s="53" t="str">
        <f>IF(收藏进度!G962="","",收藏进度!G962)</f>
        <v>牧师</v>
      </c>
      <c r="H962" s="53" t="str">
        <f>IF(收藏进度!H962="","",收藏进度!H962)</f>
        <v>史诗</v>
      </c>
      <c r="I962" s="53" t="str">
        <f>IF(收藏进度!I962="","",收藏进度!I962)</f>
        <v>随从</v>
      </c>
      <c r="J962" s="53" t="str">
        <f>IF(收藏进度!J962="","",收藏进度!J962)</f>
        <v>元素</v>
      </c>
      <c r="K962" s="53">
        <f>IF(收藏进度!K962="","",收藏进度!K962)</f>
        <v>2</v>
      </c>
      <c r="L962" s="53">
        <f>IF(收藏进度!L962="","",收藏进度!L962)</f>
        <v>2</v>
      </c>
      <c r="M962" s="53">
        <f>IF(收藏进度!M962="","",收藏进度!M962)</f>
        <v>3</v>
      </c>
      <c r="N962" s="54" t="str">
        <f>IF(收藏进度!N962="","",收藏进度!N962)</f>
        <v>每当该随从获得治疗时，便召唤一颗2/2的水晶。</v>
      </c>
    </row>
    <row r="963" spans="1:14" x14ac:dyDescent="0.15">
      <c r="A963" s="52" t="str">
        <f>IF(收藏进度!A963="","",收藏进度!A963)</f>
        <v>暗金教鸦人祭司</v>
      </c>
      <c r="B963" s="52">
        <f>IF(收藏进度!B963="","",收藏进度!B963)</f>
        <v>2</v>
      </c>
      <c r="C963" s="52" t="str">
        <f t="shared" ref="C963:C1026" si="15">IF(D963="","",IF(D963&gt;B963,D963-B963,""))</f>
        <v/>
      </c>
      <c r="D963" s="52" t="str">
        <f>IF(AND(COUNTIF(德鲁伊卡组!A:C,"# 2x ("&amp;K963&amp;") "&amp;A963)+COUNTIF(猎人卡组!A:C,"# 2x ("&amp;K963&amp;") "&amp;A963)+COUNTIF(法师卡组!A:C,"# 2x ("&amp;K963&amp;") "&amp;A963)+COUNTIF(圣骑士卡组!A:C,"# 2x ("&amp;K963&amp;") "&amp;A963)+COUNTIF(牧师卡组!A:C,"# 2x ("&amp;K963&amp;") "&amp;A963)+COUNTIF(潜行者卡组!A:C,"# 2x ("&amp;K963&amp;") "&amp;A963)+COUNTIF(萨满祭司卡组!A:C,"# 2x ("&amp;K963&amp;") "&amp;A963)+COUNTIF(术士卡组!A:C,"# 2x ("&amp;K963&amp;") "&amp;A963)+COUNTIF(战士卡组!A:C,"# 2x ("&amp;K963&amp;") "&amp;A963)=0,COUNTIF(单卡排行!A:J,A963)=0),IF(AND(COUNTIF(德鲁伊卡组!A:C,"# 1x ("&amp;K963&amp;") "&amp;A963)+COUNTIF(猎人卡组!A:C,"# 1x ("&amp;K963&amp;") "&amp;A963)+COUNTIF(法师卡组!A:C,"# 1x ("&amp;K963&amp;") "&amp;A963)+COUNTIF(圣骑士卡组!A:C,"# 1x ("&amp;K963&amp;") "&amp;A963)+COUNTIF(牧师卡组!A:C,"# 1x ("&amp;K963&amp;") "&amp;A963)+COUNTIF(潜行者卡组!A:C,"# 1x ("&amp;K963&amp;") "&amp;A963)+COUNTIF(萨满祭司卡组!A:C,"# 1x ("&amp;K963&amp;") "&amp;A963)+COUNTIF(术士卡组!A:C,"# 1x ("&amp;K963&amp;") "&amp;A963)+COUNTIF(战士卡组!A:C,"# 1x ("&amp;K963&amp;") "&amp;A963)=0,COUNTIF(单卡排行!A:J,A963&amp;"★")=0),"",1),2)</f>
        <v/>
      </c>
      <c r="E963" s="53" t="str">
        <f>IF(收藏进度!E963="","",收藏进度!E963)</f>
        <v>加基森</v>
      </c>
      <c r="F963" s="53" t="str">
        <f>IF(收藏进度!F963="","",收藏进度!F963)</f>
        <v/>
      </c>
      <c r="G963" s="53" t="str">
        <f>IF(收藏进度!G963="","",收藏进度!G963)</f>
        <v>牧师</v>
      </c>
      <c r="H963" s="53" t="str">
        <f>IF(收藏进度!H963="","",收藏进度!H963)</f>
        <v>普通</v>
      </c>
      <c r="I963" s="53" t="str">
        <f>IF(收藏进度!I963="","",收藏进度!I963)</f>
        <v>随从</v>
      </c>
      <c r="J963" s="53" t="str">
        <f>IF(收藏进度!J963="","",收藏进度!J963)</f>
        <v/>
      </c>
      <c r="K963" s="53">
        <f>IF(收藏进度!K963="","",收藏进度!K963)</f>
        <v>3</v>
      </c>
      <c r="L963" s="53">
        <f>IF(收藏进度!L963="","",收藏进度!L963)</f>
        <v>3</v>
      </c>
      <c r="M963" s="53">
        <f>IF(收藏进度!M963="","",收藏进度!M963)</f>
        <v>4</v>
      </c>
      <c r="N963" s="54" t="str">
        <f>IF(收藏进度!N963="","",收藏进度!N963)</f>
        <v>战吼：使一个友方随从获得+3生命值。</v>
      </c>
    </row>
    <row r="964" spans="1:14" x14ac:dyDescent="0.15">
      <c r="A964" s="52" t="str">
        <f>IF(收藏进度!A964="","",收藏进度!A964)</f>
        <v>强效治疗药水</v>
      </c>
      <c r="B964" s="52">
        <f>IF(收藏进度!B964="","",收藏进度!B964)</f>
        <v>2</v>
      </c>
      <c r="C964" s="52" t="str">
        <f t="shared" si="15"/>
        <v/>
      </c>
      <c r="D964" s="52">
        <f>IF(AND(COUNTIF(德鲁伊卡组!A:C,"# 2x ("&amp;K964&amp;") "&amp;A964)+COUNTIF(猎人卡组!A:C,"# 2x ("&amp;K964&amp;") "&amp;A964)+COUNTIF(法师卡组!A:C,"# 2x ("&amp;K964&amp;") "&amp;A964)+COUNTIF(圣骑士卡组!A:C,"# 2x ("&amp;K964&amp;") "&amp;A964)+COUNTIF(牧师卡组!A:C,"# 2x ("&amp;K964&amp;") "&amp;A964)+COUNTIF(潜行者卡组!A:C,"# 2x ("&amp;K964&amp;") "&amp;A964)+COUNTIF(萨满祭司卡组!A:C,"# 2x ("&amp;K964&amp;") "&amp;A964)+COUNTIF(术士卡组!A:C,"# 2x ("&amp;K964&amp;") "&amp;A964)+COUNTIF(战士卡组!A:C,"# 2x ("&amp;K964&amp;") "&amp;A964)=0,COUNTIF(单卡排行!A:J,A964)=0),IF(AND(COUNTIF(德鲁伊卡组!A:C,"# 1x ("&amp;K964&amp;") "&amp;A964)+COUNTIF(猎人卡组!A:C,"# 1x ("&amp;K964&amp;") "&amp;A964)+COUNTIF(法师卡组!A:C,"# 1x ("&amp;K964&amp;") "&amp;A964)+COUNTIF(圣骑士卡组!A:C,"# 1x ("&amp;K964&amp;") "&amp;A964)+COUNTIF(牧师卡组!A:C,"# 1x ("&amp;K964&amp;") "&amp;A964)+COUNTIF(潜行者卡组!A:C,"# 1x ("&amp;K964&amp;") "&amp;A964)+COUNTIF(萨满祭司卡组!A:C,"# 1x ("&amp;K964&amp;") "&amp;A964)+COUNTIF(术士卡组!A:C,"# 1x ("&amp;K964&amp;") "&amp;A964)+COUNTIF(战士卡组!A:C,"# 1x ("&amp;K964&amp;") "&amp;A964)=0,COUNTIF(单卡排行!A:J,A964&amp;"★")=0),"",1),2)</f>
        <v>1</v>
      </c>
      <c r="E964" s="53" t="str">
        <f>IF(收藏进度!E964="","",收藏进度!E964)</f>
        <v>加基森</v>
      </c>
      <c r="F964" s="53" t="str">
        <f>IF(收藏进度!F964="","",收藏进度!F964)</f>
        <v/>
      </c>
      <c r="G964" s="53" t="str">
        <f>IF(收藏进度!G964="","",收藏进度!G964)</f>
        <v>牧师</v>
      </c>
      <c r="H964" s="53" t="str">
        <f>IF(收藏进度!H964="","",收藏进度!H964)</f>
        <v>稀有</v>
      </c>
      <c r="I964" s="53" t="str">
        <f>IF(收藏进度!I964="","",收藏进度!I964)</f>
        <v>法术</v>
      </c>
      <c r="J964" s="53" t="str">
        <f>IF(收藏进度!J964="","",收藏进度!J964)</f>
        <v/>
      </c>
      <c r="K964" s="53">
        <f>IF(收藏进度!K964="","",收藏进度!K964)</f>
        <v>4</v>
      </c>
      <c r="L964" s="53">
        <f>IF(收藏进度!L964="","",收藏进度!L964)</f>
        <v>0</v>
      </c>
      <c r="M964" s="53">
        <f>IF(收藏进度!M964="","",收藏进度!M964)</f>
        <v>0</v>
      </c>
      <c r="N964" s="54" t="str">
        <f>IF(收藏进度!N964="","",收藏进度!N964)</f>
        <v>为一个友方角色恢复#12点
生命值。</v>
      </c>
    </row>
    <row r="965" spans="1:14" x14ac:dyDescent="0.15">
      <c r="A965" s="52" t="str">
        <f>IF(收藏进度!A965="","",收藏进度!A965)</f>
        <v>暗金教窃歌者</v>
      </c>
      <c r="B965" s="52">
        <f>IF(收藏进度!B965="","",收藏进度!B965)</f>
        <v>2</v>
      </c>
      <c r="C965" s="52" t="str">
        <f t="shared" si="15"/>
        <v/>
      </c>
      <c r="D965" s="52" t="str">
        <f>IF(AND(COUNTIF(德鲁伊卡组!A:C,"# 2x ("&amp;K965&amp;") "&amp;A965)+COUNTIF(猎人卡组!A:C,"# 2x ("&amp;K965&amp;") "&amp;A965)+COUNTIF(法师卡组!A:C,"# 2x ("&amp;K965&amp;") "&amp;A965)+COUNTIF(圣骑士卡组!A:C,"# 2x ("&amp;K965&amp;") "&amp;A965)+COUNTIF(牧师卡组!A:C,"# 2x ("&amp;K965&amp;") "&amp;A965)+COUNTIF(潜行者卡组!A:C,"# 2x ("&amp;K965&amp;") "&amp;A965)+COUNTIF(萨满祭司卡组!A:C,"# 2x ("&amp;K965&amp;") "&amp;A965)+COUNTIF(术士卡组!A:C,"# 2x ("&amp;K965&amp;") "&amp;A965)+COUNTIF(战士卡组!A:C,"# 2x ("&amp;K965&amp;") "&amp;A965)=0,COUNTIF(单卡排行!A:J,A965)=0),IF(AND(COUNTIF(德鲁伊卡组!A:C,"# 1x ("&amp;K965&amp;") "&amp;A965)+COUNTIF(猎人卡组!A:C,"# 1x ("&amp;K965&amp;") "&amp;A965)+COUNTIF(法师卡组!A:C,"# 1x ("&amp;K965&amp;") "&amp;A965)+COUNTIF(圣骑士卡组!A:C,"# 1x ("&amp;K965&amp;") "&amp;A965)+COUNTIF(牧师卡组!A:C,"# 1x ("&amp;K965&amp;") "&amp;A965)+COUNTIF(潜行者卡组!A:C,"# 1x ("&amp;K965&amp;") "&amp;A965)+COUNTIF(萨满祭司卡组!A:C,"# 1x ("&amp;K965&amp;") "&amp;A965)+COUNTIF(术士卡组!A:C,"# 1x ("&amp;K965&amp;") "&amp;A965)+COUNTIF(战士卡组!A:C,"# 1x ("&amp;K965&amp;") "&amp;A965)=0,COUNTIF(单卡排行!A:J,A965&amp;"★")=0),"",1),2)</f>
        <v/>
      </c>
      <c r="E965" s="53" t="str">
        <f>IF(收藏进度!E965="","",收藏进度!E965)</f>
        <v>加基森</v>
      </c>
      <c r="F965" s="53" t="str">
        <f>IF(收藏进度!F965="","",收藏进度!F965)</f>
        <v/>
      </c>
      <c r="G965" s="53" t="str">
        <f>IF(收藏进度!G965="","",收藏进度!G965)</f>
        <v>牧师</v>
      </c>
      <c r="H965" s="53" t="str">
        <f>IF(收藏进度!H965="","",收藏进度!H965)</f>
        <v>普通</v>
      </c>
      <c r="I965" s="53" t="str">
        <f>IF(收藏进度!I965="","",收藏进度!I965)</f>
        <v>随从</v>
      </c>
      <c r="J965" s="53" t="str">
        <f>IF(收藏进度!J965="","",收藏进度!J965)</f>
        <v/>
      </c>
      <c r="K965" s="53">
        <f>IF(收藏进度!K965="","",收藏进度!K965)</f>
        <v>5</v>
      </c>
      <c r="L965" s="53">
        <f>IF(收藏进度!L965="","",收藏进度!L965)</f>
        <v>5</v>
      </c>
      <c r="M965" s="53">
        <f>IF(收藏进度!M965="","",收藏进度!M965)</f>
        <v>5</v>
      </c>
      <c r="N965" s="54" t="str">
        <f>IF(收藏进度!N965="","",收藏进度!N965)</f>
        <v>战吼：
沉默一个随从。</v>
      </c>
    </row>
    <row r="966" spans="1:14" x14ac:dyDescent="0.15">
      <c r="A966" s="52" t="str">
        <f>IF(收藏进度!A966="","",收藏进度!A966)</f>
        <v>龙人侦测者</v>
      </c>
      <c r="B966" s="52">
        <f>IF(收藏进度!B966="","",收藏进度!B966)</f>
        <v>2</v>
      </c>
      <c r="C966" s="52" t="str">
        <f t="shared" si="15"/>
        <v/>
      </c>
      <c r="D966" s="52" t="str">
        <f>IF(AND(COUNTIF(德鲁伊卡组!A:C,"# 2x ("&amp;K966&amp;") "&amp;A966)+COUNTIF(猎人卡组!A:C,"# 2x ("&amp;K966&amp;") "&amp;A966)+COUNTIF(法师卡组!A:C,"# 2x ("&amp;K966&amp;") "&amp;A966)+COUNTIF(圣骑士卡组!A:C,"# 2x ("&amp;K966&amp;") "&amp;A966)+COUNTIF(牧师卡组!A:C,"# 2x ("&amp;K966&amp;") "&amp;A966)+COUNTIF(潜行者卡组!A:C,"# 2x ("&amp;K966&amp;") "&amp;A966)+COUNTIF(萨满祭司卡组!A:C,"# 2x ("&amp;K966&amp;") "&amp;A966)+COUNTIF(术士卡组!A:C,"# 2x ("&amp;K966&amp;") "&amp;A966)+COUNTIF(战士卡组!A:C,"# 2x ("&amp;K966&amp;") "&amp;A966)=0,COUNTIF(单卡排行!A:J,A966)=0),IF(AND(COUNTIF(德鲁伊卡组!A:C,"# 1x ("&amp;K966&amp;") "&amp;A966)+COUNTIF(猎人卡组!A:C,"# 1x ("&amp;K966&amp;") "&amp;A966)+COUNTIF(法师卡组!A:C,"# 1x ("&amp;K966&amp;") "&amp;A966)+COUNTIF(圣骑士卡组!A:C,"# 1x ("&amp;K966&amp;") "&amp;A966)+COUNTIF(牧师卡组!A:C,"# 1x ("&amp;K966&amp;") "&amp;A966)+COUNTIF(潜行者卡组!A:C,"# 1x ("&amp;K966&amp;") "&amp;A966)+COUNTIF(萨满祭司卡组!A:C,"# 1x ("&amp;K966&amp;") "&amp;A966)+COUNTIF(术士卡组!A:C,"# 1x ("&amp;K966&amp;") "&amp;A966)+COUNTIF(战士卡组!A:C,"# 1x ("&amp;K966&amp;") "&amp;A966)=0,COUNTIF(单卡排行!A:J,A966&amp;"★")=0),"",1),2)</f>
        <v/>
      </c>
      <c r="E966" s="53" t="str">
        <f>IF(收藏进度!E966="","",收藏进度!E966)</f>
        <v>加基森</v>
      </c>
      <c r="F966" s="53" t="str">
        <f>IF(收藏进度!F966="","",收藏进度!F966)</f>
        <v/>
      </c>
      <c r="G966" s="53" t="str">
        <f>IF(收藏进度!G966="","",收藏进度!G966)</f>
        <v>牧师</v>
      </c>
      <c r="H966" s="53" t="str">
        <f>IF(收藏进度!H966="","",收藏进度!H966)</f>
        <v>稀有</v>
      </c>
      <c r="I966" s="53" t="str">
        <f>IF(收藏进度!I966="","",收藏进度!I966)</f>
        <v>随从</v>
      </c>
      <c r="J966" s="53" t="str">
        <f>IF(收藏进度!J966="","",收藏进度!J966)</f>
        <v>龙</v>
      </c>
      <c r="K966" s="53">
        <f>IF(收藏进度!K966="","",收藏进度!K966)</f>
        <v>5</v>
      </c>
      <c r="L966" s="53">
        <f>IF(收藏进度!L966="","",收藏进度!L966)</f>
        <v>5</v>
      </c>
      <c r="M966" s="53">
        <f>IF(收藏进度!M966="","",收藏进度!M966)</f>
        <v>6</v>
      </c>
      <c r="N966" s="54" t="str">
        <f>IF(收藏进度!N966="","",收藏进度!N966)</f>
        <v>战吼：如果你的手牌中有龙牌，便发现你对手牌库中的一张牌。</v>
      </c>
    </row>
    <row r="967" spans="1:14" x14ac:dyDescent="0.15">
      <c r="A967" s="52" t="str">
        <f>IF(收藏进度!A967="","",收藏进度!A967)</f>
        <v>缚链者拉兹</v>
      </c>
      <c r="B967" s="52">
        <f>IF(收藏进度!B967="","",收藏进度!B967)</f>
        <v>0</v>
      </c>
      <c r="C967" s="52" t="str">
        <f t="shared" si="15"/>
        <v/>
      </c>
      <c r="D967" s="52" t="str">
        <f>IF(AND(COUNTIF(德鲁伊卡组!A:C,"# 2x ("&amp;K967&amp;") "&amp;A967)+COUNTIF(猎人卡组!A:C,"# 2x ("&amp;K967&amp;") "&amp;A967)+COUNTIF(法师卡组!A:C,"# 2x ("&amp;K967&amp;") "&amp;A967)+COUNTIF(圣骑士卡组!A:C,"# 2x ("&amp;K967&amp;") "&amp;A967)+COUNTIF(牧师卡组!A:C,"# 2x ("&amp;K967&amp;") "&amp;A967)+COUNTIF(潜行者卡组!A:C,"# 2x ("&amp;K967&amp;") "&amp;A967)+COUNTIF(萨满祭司卡组!A:C,"# 2x ("&amp;K967&amp;") "&amp;A967)+COUNTIF(术士卡组!A:C,"# 2x ("&amp;K967&amp;") "&amp;A967)+COUNTIF(战士卡组!A:C,"# 2x ("&amp;K967&amp;") "&amp;A967)=0,COUNTIF(单卡排行!A:J,A967)=0),IF(AND(COUNTIF(德鲁伊卡组!A:C,"# 1x ("&amp;K967&amp;") "&amp;A967)+COUNTIF(猎人卡组!A:C,"# 1x ("&amp;K967&amp;") "&amp;A967)+COUNTIF(法师卡组!A:C,"# 1x ("&amp;K967&amp;") "&amp;A967)+COUNTIF(圣骑士卡组!A:C,"# 1x ("&amp;K967&amp;") "&amp;A967)+COUNTIF(牧师卡组!A:C,"# 1x ("&amp;K967&amp;") "&amp;A967)+COUNTIF(潜行者卡组!A:C,"# 1x ("&amp;K967&amp;") "&amp;A967)+COUNTIF(萨满祭司卡组!A:C,"# 1x ("&amp;K967&amp;") "&amp;A967)+COUNTIF(术士卡组!A:C,"# 1x ("&amp;K967&amp;") "&amp;A967)+COUNTIF(战士卡组!A:C,"# 1x ("&amp;K967&amp;") "&amp;A967)=0,COUNTIF(单卡排行!A:J,A967&amp;"★")=0),"",1),2)</f>
        <v/>
      </c>
      <c r="E967" s="53" t="str">
        <f>IF(收藏进度!E967="","",收藏进度!E967)</f>
        <v>加基森</v>
      </c>
      <c r="F967" s="53" t="str">
        <f>IF(收藏进度!F967="","",收藏进度!F967)</f>
        <v/>
      </c>
      <c r="G967" s="53" t="str">
        <f>IF(收藏进度!G967="","",收藏进度!G967)</f>
        <v>牧师</v>
      </c>
      <c r="H967" s="53" t="str">
        <f>IF(收藏进度!H967="","",收藏进度!H967)</f>
        <v>传说</v>
      </c>
      <c r="I967" s="53" t="str">
        <f>IF(收藏进度!I967="","",收藏进度!I967)</f>
        <v>随从</v>
      </c>
      <c r="J967" s="53" t="str">
        <f>IF(收藏进度!J967="","",收藏进度!J967)</f>
        <v/>
      </c>
      <c r="K967" s="53">
        <f>IF(收藏进度!K967="","",收藏进度!K967)</f>
        <v>5</v>
      </c>
      <c r="L967" s="53">
        <f>IF(收藏进度!L967="","",收藏进度!L967)</f>
        <v>5</v>
      </c>
      <c r="M967" s="53">
        <f>IF(收藏进度!M967="","",收藏进度!M967)</f>
        <v>5</v>
      </c>
      <c r="N967" s="54" t="str">
        <f>IF(收藏进度!N967="","",收藏进度!N967)</f>
        <v>战吼：在本局对战中，如果你的牌库里没有相同的牌，则你的英雄技能的法力值消耗为（1）点。</v>
      </c>
    </row>
    <row r="968" spans="1:14" x14ac:dyDescent="0.15">
      <c r="A968" s="52" t="str">
        <f>IF(收藏进度!A968="","",收藏进度!A968)</f>
        <v>龙息药水</v>
      </c>
      <c r="B968" s="52">
        <f>IF(收藏进度!B968="","",收藏进度!B968)</f>
        <v>1</v>
      </c>
      <c r="C968" s="52" t="str">
        <f t="shared" si="15"/>
        <v/>
      </c>
      <c r="D968" s="52">
        <f>IF(AND(COUNTIF(德鲁伊卡组!A:C,"# 2x ("&amp;K968&amp;") "&amp;A968)+COUNTIF(猎人卡组!A:C,"# 2x ("&amp;K968&amp;") "&amp;A968)+COUNTIF(法师卡组!A:C,"# 2x ("&amp;K968&amp;") "&amp;A968)+COUNTIF(圣骑士卡组!A:C,"# 2x ("&amp;K968&amp;") "&amp;A968)+COUNTIF(牧师卡组!A:C,"# 2x ("&amp;K968&amp;") "&amp;A968)+COUNTIF(潜行者卡组!A:C,"# 2x ("&amp;K968&amp;") "&amp;A968)+COUNTIF(萨满祭司卡组!A:C,"# 2x ("&amp;K968&amp;") "&amp;A968)+COUNTIF(术士卡组!A:C,"# 2x ("&amp;K968&amp;") "&amp;A968)+COUNTIF(战士卡组!A:C,"# 2x ("&amp;K968&amp;") "&amp;A968)=0,COUNTIF(单卡排行!A:J,A968)=0),IF(AND(COUNTIF(德鲁伊卡组!A:C,"# 1x ("&amp;K968&amp;") "&amp;A968)+COUNTIF(猎人卡组!A:C,"# 1x ("&amp;K968&amp;") "&amp;A968)+COUNTIF(法师卡组!A:C,"# 1x ("&amp;K968&amp;") "&amp;A968)+COUNTIF(圣骑士卡组!A:C,"# 1x ("&amp;K968&amp;") "&amp;A968)+COUNTIF(牧师卡组!A:C,"# 1x ("&amp;K968&amp;") "&amp;A968)+COUNTIF(潜行者卡组!A:C,"# 1x ("&amp;K968&amp;") "&amp;A968)+COUNTIF(萨满祭司卡组!A:C,"# 1x ("&amp;K968&amp;") "&amp;A968)+COUNTIF(术士卡组!A:C,"# 1x ("&amp;K968&amp;") "&amp;A968)+COUNTIF(战士卡组!A:C,"# 1x ("&amp;K968&amp;") "&amp;A968)=0,COUNTIF(单卡排行!A:J,A968&amp;"★")=0),"",1),2)</f>
        <v>1</v>
      </c>
      <c r="E968" s="53" t="str">
        <f>IF(收藏进度!E968="","",收藏进度!E968)</f>
        <v>加基森</v>
      </c>
      <c r="F968" s="53" t="str">
        <f>IF(收藏进度!F968="","",收藏进度!F968)</f>
        <v/>
      </c>
      <c r="G968" s="53" t="str">
        <f>IF(收藏进度!G968="","",收藏进度!G968)</f>
        <v>牧师</v>
      </c>
      <c r="H968" s="53" t="str">
        <f>IF(收藏进度!H968="","",收藏进度!H968)</f>
        <v>史诗</v>
      </c>
      <c r="I968" s="53" t="str">
        <f>IF(收藏进度!I968="","",收藏进度!I968)</f>
        <v>法术</v>
      </c>
      <c r="J968" s="53" t="str">
        <f>IF(收藏进度!J968="","",收藏进度!J968)</f>
        <v/>
      </c>
      <c r="K968" s="53">
        <f>IF(收藏进度!K968="","",收藏进度!K968)</f>
        <v>6</v>
      </c>
      <c r="L968" s="53">
        <f>IF(收藏进度!L968="","",收藏进度!L968)</f>
        <v>0</v>
      </c>
      <c r="M968" s="53">
        <f>IF(收藏进度!M968="","",收藏进度!M968)</f>
        <v>0</v>
      </c>
      <c r="N968" s="54" t="str">
        <f>IF(收藏进度!N968="","",收藏进度!N968)</f>
        <v>对除了龙之外的所有随从造成5点伤害。</v>
      </c>
    </row>
    <row r="969" spans="1:14" x14ac:dyDescent="0.15">
      <c r="A969" s="52" t="str">
        <f>IF(收藏进度!A969="","",收藏进度!A969)</f>
        <v>伪造的幸运币</v>
      </c>
      <c r="B969" s="52">
        <f>IF(收藏进度!B969="","",收藏进度!B969)</f>
        <v>2</v>
      </c>
      <c r="C969" s="52" t="str">
        <f t="shared" si="15"/>
        <v/>
      </c>
      <c r="D969" s="52" t="str">
        <f>IF(AND(COUNTIF(德鲁伊卡组!A:C,"# 2x ("&amp;K969&amp;") "&amp;A969)+COUNTIF(猎人卡组!A:C,"# 2x ("&amp;K969&amp;") "&amp;A969)+COUNTIF(法师卡组!A:C,"# 2x ("&amp;K969&amp;") "&amp;A969)+COUNTIF(圣骑士卡组!A:C,"# 2x ("&amp;K969&amp;") "&amp;A969)+COUNTIF(牧师卡组!A:C,"# 2x ("&amp;K969&amp;") "&amp;A969)+COUNTIF(潜行者卡组!A:C,"# 2x ("&amp;K969&amp;") "&amp;A969)+COUNTIF(萨满祭司卡组!A:C,"# 2x ("&amp;K969&amp;") "&amp;A969)+COUNTIF(术士卡组!A:C,"# 2x ("&amp;K969&amp;") "&amp;A969)+COUNTIF(战士卡组!A:C,"# 2x ("&amp;K969&amp;") "&amp;A969)=0,COUNTIF(单卡排行!A:J,A969)=0),IF(AND(COUNTIF(德鲁伊卡组!A:C,"# 1x ("&amp;K969&amp;") "&amp;A969)+COUNTIF(猎人卡组!A:C,"# 1x ("&amp;K969&amp;") "&amp;A969)+COUNTIF(法师卡组!A:C,"# 1x ("&amp;K969&amp;") "&amp;A969)+COUNTIF(圣骑士卡组!A:C,"# 1x ("&amp;K969&amp;") "&amp;A969)+COUNTIF(牧师卡组!A:C,"# 1x ("&amp;K969&amp;") "&amp;A969)+COUNTIF(潜行者卡组!A:C,"# 1x ("&amp;K969&amp;") "&amp;A969)+COUNTIF(萨满祭司卡组!A:C,"# 1x ("&amp;K969&amp;") "&amp;A969)+COUNTIF(术士卡组!A:C,"# 1x ("&amp;K969&amp;") "&amp;A969)+COUNTIF(战士卡组!A:C,"# 1x ("&amp;K969&amp;") "&amp;A969)=0,COUNTIF(单卡排行!A:J,A969&amp;"★")=0),"",1),2)</f>
        <v/>
      </c>
      <c r="E969" s="53" t="str">
        <f>IF(收藏进度!E969="","",收藏进度!E969)</f>
        <v>加基森</v>
      </c>
      <c r="F969" s="53" t="str">
        <f>IF(收藏进度!F969="","",收藏进度!F969)</f>
        <v/>
      </c>
      <c r="G969" s="53" t="str">
        <f>IF(收藏进度!G969="","",收藏进度!G969)</f>
        <v>潜行者</v>
      </c>
      <c r="H969" s="53" t="str">
        <f>IF(收藏进度!H969="","",收藏进度!H969)</f>
        <v>稀有</v>
      </c>
      <c r="I969" s="53" t="str">
        <f>IF(收藏进度!I969="","",收藏进度!I969)</f>
        <v>法术</v>
      </c>
      <c r="J969" s="53" t="str">
        <f>IF(收藏进度!J969="","",收藏进度!J969)</f>
        <v/>
      </c>
      <c r="K969" s="53">
        <f>IF(收藏进度!K969="","",收藏进度!K969)</f>
        <v>0</v>
      </c>
      <c r="L969" s="53">
        <f>IF(收藏进度!L969="","",收藏进度!L969)</f>
        <v>0</v>
      </c>
      <c r="M969" s="53">
        <f>IF(收藏进度!M969="","",收藏进度!M969)</f>
        <v>0</v>
      </c>
      <c r="N969" s="54" t="str">
        <f>IF(收藏进度!N969="","",收藏进度!N969)</f>
        <v>在本回合中，获得一个法力
水晶。</v>
      </c>
    </row>
    <row r="970" spans="1:14" x14ac:dyDescent="0.15">
      <c r="A970" s="52" t="str">
        <f>IF(收藏进度!A970="","",收藏进度!A970)</f>
        <v>青玉飞镖</v>
      </c>
      <c r="B970" s="52">
        <f>IF(收藏进度!B970="","",收藏进度!B970)</f>
        <v>0</v>
      </c>
      <c r="C970" s="52" t="str">
        <f t="shared" si="15"/>
        <v/>
      </c>
      <c r="D970" s="52" t="str">
        <f>IF(AND(COUNTIF(德鲁伊卡组!A:C,"# 2x ("&amp;K970&amp;") "&amp;A970)+COUNTIF(猎人卡组!A:C,"# 2x ("&amp;K970&amp;") "&amp;A970)+COUNTIF(法师卡组!A:C,"# 2x ("&amp;K970&amp;") "&amp;A970)+COUNTIF(圣骑士卡组!A:C,"# 2x ("&amp;K970&amp;") "&amp;A970)+COUNTIF(牧师卡组!A:C,"# 2x ("&amp;K970&amp;") "&amp;A970)+COUNTIF(潜行者卡组!A:C,"# 2x ("&amp;K970&amp;") "&amp;A970)+COUNTIF(萨满祭司卡组!A:C,"# 2x ("&amp;K970&amp;") "&amp;A970)+COUNTIF(术士卡组!A:C,"# 2x ("&amp;K970&amp;") "&amp;A970)+COUNTIF(战士卡组!A:C,"# 2x ("&amp;K970&amp;") "&amp;A970)=0,COUNTIF(单卡排行!A:J,A970)=0),IF(AND(COUNTIF(德鲁伊卡组!A:C,"# 1x ("&amp;K970&amp;") "&amp;A970)+COUNTIF(猎人卡组!A:C,"# 1x ("&amp;K970&amp;") "&amp;A970)+COUNTIF(法师卡组!A:C,"# 1x ("&amp;K970&amp;") "&amp;A970)+COUNTIF(圣骑士卡组!A:C,"# 1x ("&amp;K970&amp;") "&amp;A970)+COUNTIF(牧师卡组!A:C,"# 1x ("&amp;K970&amp;") "&amp;A970)+COUNTIF(潜行者卡组!A:C,"# 1x ("&amp;K970&amp;") "&amp;A970)+COUNTIF(萨满祭司卡组!A:C,"# 1x ("&amp;K970&amp;") "&amp;A970)+COUNTIF(术士卡组!A:C,"# 1x ("&amp;K970&amp;") "&amp;A970)+COUNTIF(战士卡组!A:C,"# 1x ("&amp;K970&amp;") "&amp;A970)=0,COUNTIF(单卡排行!A:J,A970&amp;"★")=0),"",1),2)</f>
        <v/>
      </c>
      <c r="E970" s="53" t="str">
        <f>IF(收藏进度!E970="","",收藏进度!E970)</f>
        <v>加基森</v>
      </c>
      <c r="F970" s="53" t="str">
        <f>IF(收藏进度!F970="","",收藏进度!F970)</f>
        <v/>
      </c>
      <c r="G970" s="53" t="str">
        <f>IF(收藏进度!G970="","",收藏进度!G970)</f>
        <v>潜行者</v>
      </c>
      <c r="H970" s="53" t="str">
        <f>IF(收藏进度!H970="","",收藏进度!H970)</f>
        <v>普通</v>
      </c>
      <c r="I970" s="53" t="str">
        <f>IF(收藏进度!I970="","",收藏进度!I970)</f>
        <v>法术</v>
      </c>
      <c r="J970" s="53" t="str">
        <f>IF(收藏进度!J970="","",收藏进度!J970)</f>
        <v/>
      </c>
      <c r="K970" s="53">
        <f>IF(收藏进度!K970="","",收藏进度!K970)</f>
        <v>2</v>
      </c>
      <c r="L970" s="53">
        <f>IF(收藏进度!L970="","",收藏进度!L970)</f>
        <v>0</v>
      </c>
      <c r="M970" s="53">
        <f>IF(收藏进度!M970="","",收藏进度!M970)</f>
        <v>0</v>
      </c>
      <c r="N970" s="54" t="str">
        <f>IF(收藏进度!N970="","",收藏进度!N970)</f>
        <v>造成2点伤害。
连击：召唤一个青玉魔像。</v>
      </c>
    </row>
    <row r="971" spans="1:14" x14ac:dyDescent="0.15">
      <c r="A971" s="52" t="str">
        <f>IF(收藏进度!A971="","",收藏进度!A971)</f>
        <v>青玉游荡者</v>
      </c>
      <c r="B971" s="52">
        <f>IF(收藏进度!B971="","",收藏进度!B971)</f>
        <v>2</v>
      </c>
      <c r="C971" s="52" t="str">
        <f t="shared" si="15"/>
        <v/>
      </c>
      <c r="D971" s="52" t="str">
        <f>IF(AND(COUNTIF(德鲁伊卡组!A:C,"# 2x ("&amp;K971&amp;") "&amp;A971)+COUNTIF(猎人卡组!A:C,"# 2x ("&amp;K971&amp;") "&amp;A971)+COUNTIF(法师卡组!A:C,"# 2x ("&amp;K971&amp;") "&amp;A971)+COUNTIF(圣骑士卡组!A:C,"# 2x ("&amp;K971&amp;") "&amp;A971)+COUNTIF(牧师卡组!A:C,"# 2x ("&amp;K971&amp;") "&amp;A971)+COUNTIF(潜行者卡组!A:C,"# 2x ("&amp;K971&amp;") "&amp;A971)+COUNTIF(萨满祭司卡组!A:C,"# 2x ("&amp;K971&amp;") "&amp;A971)+COUNTIF(术士卡组!A:C,"# 2x ("&amp;K971&amp;") "&amp;A971)+COUNTIF(战士卡组!A:C,"# 2x ("&amp;K971&amp;") "&amp;A971)=0,COUNTIF(单卡排行!A:J,A971)=0),IF(AND(COUNTIF(德鲁伊卡组!A:C,"# 1x ("&amp;K971&amp;") "&amp;A971)+COUNTIF(猎人卡组!A:C,"# 1x ("&amp;K971&amp;") "&amp;A971)+COUNTIF(法师卡组!A:C,"# 1x ("&amp;K971&amp;") "&amp;A971)+COUNTIF(圣骑士卡组!A:C,"# 1x ("&amp;K971&amp;") "&amp;A971)+COUNTIF(牧师卡组!A:C,"# 1x ("&amp;K971&amp;") "&amp;A971)+COUNTIF(潜行者卡组!A:C,"# 1x ("&amp;K971&amp;") "&amp;A971)+COUNTIF(萨满祭司卡组!A:C,"# 1x ("&amp;K971&amp;") "&amp;A971)+COUNTIF(术士卡组!A:C,"# 1x ("&amp;K971&amp;") "&amp;A971)+COUNTIF(战士卡组!A:C,"# 1x ("&amp;K971&amp;") "&amp;A971)=0,COUNTIF(单卡排行!A:J,A971&amp;"★")=0),"",1),2)</f>
        <v/>
      </c>
      <c r="E971" s="53" t="str">
        <f>IF(收藏进度!E971="","",收藏进度!E971)</f>
        <v>加基森</v>
      </c>
      <c r="F971" s="53" t="str">
        <f>IF(收藏进度!F971="","",收藏进度!F971)</f>
        <v/>
      </c>
      <c r="G971" s="53" t="str">
        <f>IF(收藏进度!G971="","",收藏进度!G971)</f>
        <v>潜行者</v>
      </c>
      <c r="H971" s="53" t="str">
        <f>IF(收藏进度!H971="","",收藏进度!H971)</f>
        <v>普通</v>
      </c>
      <c r="I971" s="53" t="str">
        <f>IF(收藏进度!I971="","",收藏进度!I971)</f>
        <v>随从</v>
      </c>
      <c r="J971" s="53" t="str">
        <f>IF(收藏进度!J971="","",收藏进度!J971)</f>
        <v/>
      </c>
      <c r="K971" s="53">
        <f>IF(收藏进度!K971="","",收藏进度!K971)</f>
        <v>2</v>
      </c>
      <c r="L971" s="53">
        <f>IF(收藏进度!L971="","",收藏进度!L971)</f>
        <v>1</v>
      </c>
      <c r="M971" s="53">
        <f>IF(收藏进度!M971="","",收藏进度!M971)</f>
        <v>1</v>
      </c>
      <c r="N971" s="54" t="str">
        <f>IF(收藏进度!N971="","",收藏进度!N971)</f>
        <v>潜行，亡语：召唤一个青玉魔像。</v>
      </c>
    </row>
    <row r="972" spans="1:14" x14ac:dyDescent="0.15">
      <c r="A972" s="52" t="str">
        <f>IF(收藏进度!A972="","",收藏进度!A972)</f>
        <v>加基森摆渡人</v>
      </c>
      <c r="B972" s="52">
        <f>IF(收藏进度!B972="","",收藏进度!B972)</f>
        <v>2</v>
      </c>
      <c r="C972" s="52" t="str">
        <f t="shared" si="15"/>
        <v/>
      </c>
      <c r="D972" s="52" t="str">
        <f>IF(AND(COUNTIF(德鲁伊卡组!A:C,"# 2x ("&amp;K972&amp;") "&amp;A972)+COUNTIF(猎人卡组!A:C,"# 2x ("&amp;K972&amp;") "&amp;A972)+COUNTIF(法师卡组!A:C,"# 2x ("&amp;K972&amp;") "&amp;A972)+COUNTIF(圣骑士卡组!A:C,"# 2x ("&amp;K972&amp;") "&amp;A972)+COUNTIF(牧师卡组!A:C,"# 2x ("&amp;K972&amp;") "&amp;A972)+COUNTIF(潜行者卡组!A:C,"# 2x ("&amp;K972&amp;") "&amp;A972)+COUNTIF(萨满祭司卡组!A:C,"# 2x ("&amp;K972&amp;") "&amp;A972)+COUNTIF(术士卡组!A:C,"# 2x ("&amp;K972&amp;") "&amp;A972)+COUNTIF(战士卡组!A:C,"# 2x ("&amp;K972&amp;") "&amp;A972)=0,COUNTIF(单卡排行!A:J,A972)=0),IF(AND(COUNTIF(德鲁伊卡组!A:C,"# 1x ("&amp;K972&amp;") "&amp;A972)+COUNTIF(猎人卡组!A:C,"# 1x ("&amp;K972&amp;") "&amp;A972)+COUNTIF(法师卡组!A:C,"# 1x ("&amp;K972&amp;") "&amp;A972)+COUNTIF(圣骑士卡组!A:C,"# 1x ("&amp;K972&amp;") "&amp;A972)+COUNTIF(牧师卡组!A:C,"# 1x ("&amp;K972&amp;") "&amp;A972)+COUNTIF(潜行者卡组!A:C,"# 1x ("&amp;K972&amp;") "&amp;A972)+COUNTIF(萨满祭司卡组!A:C,"# 1x ("&amp;K972&amp;") "&amp;A972)+COUNTIF(术士卡组!A:C,"# 1x ("&amp;K972&amp;") "&amp;A972)+COUNTIF(战士卡组!A:C,"# 1x ("&amp;K972&amp;") "&amp;A972)=0,COUNTIF(单卡排行!A:J,A972&amp;"★")=0),"",1),2)</f>
        <v/>
      </c>
      <c r="E972" s="53" t="str">
        <f>IF(收藏进度!E972="","",收藏进度!E972)</f>
        <v>加基森</v>
      </c>
      <c r="F972" s="53" t="str">
        <f>IF(收藏进度!F972="","",收藏进度!F972)</f>
        <v/>
      </c>
      <c r="G972" s="53" t="str">
        <f>IF(收藏进度!G972="","",收藏进度!G972)</f>
        <v>潜行者</v>
      </c>
      <c r="H972" s="53" t="str">
        <f>IF(收藏进度!H972="","",收藏进度!H972)</f>
        <v>稀有</v>
      </c>
      <c r="I972" s="53" t="str">
        <f>IF(收藏进度!I972="","",收藏进度!I972)</f>
        <v>随从</v>
      </c>
      <c r="J972" s="53" t="str">
        <f>IF(收藏进度!J972="","",收藏进度!J972)</f>
        <v/>
      </c>
      <c r="K972" s="53">
        <f>IF(收藏进度!K972="","",收藏进度!K972)</f>
        <v>2</v>
      </c>
      <c r="L972" s="53">
        <f>IF(收藏进度!L972="","",收藏进度!L972)</f>
        <v>2</v>
      </c>
      <c r="M972" s="53">
        <f>IF(收藏进度!M972="","",收藏进度!M972)</f>
        <v>3</v>
      </c>
      <c r="N972" s="54" t="str">
        <f>IF(收藏进度!N972="","",收藏进度!N972)</f>
        <v>连击：将一个友方随从移回你的手牌。</v>
      </c>
    </row>
    <row r="973" spans="1:14" x14ac:dyDescent="0.15">
      <c r="A973" s="52" t="str">
        <f>IF(收藏进度!A973="","",收藏进度!A973)</f>
        <v>暗影狂怒者</v>
      </c>
      <c r="B973" s="52">
        <f>IF(收藏进度!B973="","",收藏进度!B973)</f>
        <v>2</v>
      </c>
      <c r="C973" s="52" t="str">
        <f t="shared" si="15"/>
        <v/>
      </c>
      <c r="D973" s="52" t="str">
        <f>IF(AND(COUNTIF(德鲁伊卡组!A:C,"# 2x ("&amp;K973&amp;") "&amp;A973)+COUNTIF(猎人卡组!A:C,"# 2x ("&amp;K973&amp;") "&amp;A973)+COUNTIF(法师卡组!A:C,"# 2x ("&amp;K973&amp;") "&amp;A973)+COUNTIF(圣骑士卡组!A:C,"# 2x ("&amp;K973&amp;") "&amp;A973)+COUNTIF(牧师卡组!A:C,"# 2x ("&amp;K973&amp;") "&amp;A973)+COUNTIF(潜行者卡组!A:C,"# 2x ("&amp;K973&amp;") "&amp;A973)+COUNTIF(萨满祭司卡组!A:C,"# 2x ("&amp;K973&amp;") "&amp;A973)+COUNTIF(术士卡组!A:C,"# 2x ("&amp;K973&amp;") "&amp;A973)+COUNTIF(战士卡组!A:C,"# 2x ("&amp;K973&amp;") "&amp;A973)=0,COUNTIF(单卡排行!A:J,A973)=0),IF(AND(COUNTIF(德鲁伊卡组!A:C,"# 1x ("&amp;K973&amp;") "&amp;A973)+COUNTIF(猎人卡组!A:C,"# 1x ("&amp;K973&amp;") "&amp;A973)+COUNTIF(法师卡组!A:C,"# 1x ("&amp;K973&amp;") "&amp;A973)+COUNTIF(圣骑士卡组!A:C,"# 1x ("&amp;K973&amp;") "&amp;A973)+COUNTIF(牧师卡组!A:C,"# 1x ("&amp;K973&amp;") "&amp;A973)+COUNTIF(潜行者卡组!A:C,"# 1x ("&amp;K973&amp;") "&amp;A973)+COUNTIF(萨满祭司卡组!A:C,"# 1x ("&amp;K973&amp;") "&amp;A973)+COUNTIF(术士卡组!A:C,"# 1x ("&amp;K973&amp;") "&amp;A973)+COUNTIF(战士卡组!A:C,"# 1x ("&amp;K973&amp;") "&amp;A973)=0,COUNTIF(单卡排行!A:J,A973&amp;"★")=0),"",1),2)</f>
        <v/>
      </c>
      <c r="E973" s="53" t="str">
        <f>IF(收藏进度!E973="","",收藏进度!E973)</f>
        <v>加基森</v>
      </c>
      <c r="F973" s="53" t="str">
        <f>IF(收藏进度!F973="","",收藏进度!F973)</f>
        <v/>
      </c>
      <c r="G973" s="53" t="str">
        <f>IF(收藏进度!G973="","",收藏进度!G973)</f>
        <v>潜行者</v>
      </c>
      <c r="H973" s="53" t="str">
        <f>IF(收藏进度!H973="","",收藏进度!H973)</f>
        <v>普通</v>
      </c>
      <c r="I973" s="53" t="str">
        <f>IF(收藏进度!I973="","",收藏进度!I973)</f>
        <v>随从</v>
      </c>
      <c r="J973" s="53" t="str">
        <f>IF(收藏进度!J973="","",收藏进度!J973)</f>
        <v/>
      </c>
      <c r="K973" s="53">
        <f>IF(收藏进度!K973="","",收藏进度!K973)</f>
        <v>3</v>
      </c>
      <c r="L973" s="53">
        <f>IF(收藏进度!L973="","",收藏进度!L973)</f>
        <v>5</v>
      </c>
      <c r="M973" s="53">
        <f>IF(收藏进度!M973="","",收藏进度!M973)</f>
        <v>1</v>
      </c>
      <c r="N973" s="54" t="str">
        <f>IF(收藏进度!N973="","",收藏进度!N973)</f>
        <v>潜行</v>
      </c>
    </row>
    <row r="974" spans="1:14" x14ac:dyDescent="0.15">
      <c r="A974" s="52" t="str">
        <f>IF(收藏进度!A974="","",收藏进度!A974)</f>
        <v>收集者沙库尔</v>
      </c>
      <c r="B974" s="52">
        <f>IF(收藏进度!B974="","",收藏进度!B974)</f>
        <v>0</v>
      </c>
      <c r="C974" s="52" t="str">
        <f t="shared" si="15"/>
        <v/>
      </c>
      <c r="D974" s="52" t="str">
        <f>IF(AND(COUNTIF(德鲁伊卡组!A:C,"# 2x ("&amp;K974&amp;") "&amp;A974)+COUNTIF(猎人卡组!A:C,"# 2x ("&amp;K974&amp;") "&amp;A974)+COUNTIF(法师卡组!A:C,"# 2x ("&amp;K974&amp;") "&amp;A974)+COUNTIF(圣骑士卡组!A:C,"# 2x ("&amp;K974&amp;") "&amp;A974)+COUNTIF(牧师卡组!A:C,"# 2x ("&amp;K974&amp;") "&amp;A974)+COUNTIF(潜行者卡组!A:C,"# 2x ("&amp;K974&amp;") "&amp;A974)+COUNTIF(萨满祭司卡组!A:C,"# 2x ("&amp;K974&amp;") "&amp;A974)+COUNTIF(术士卡组!A:C,"# 2x ("&amp;K974&amp;") "&amp;A974)+COUNTIF(战士卡组!A:C,"# 2x ("&amp;K974&amp;") "&amp;A974)=0,COUNTIF(单卡排行!A:J,A974)=0),IF(AND(COUNTIF(德鲁伊卡组!A:C,"# 1x ("&amp;K974&amp;") "&amp;A974)+COUNTIF(猎人卡组!A:C,"# 1x ("&amp;K974&amp;") "&amp;A974)+COUNTIF(法师卡组!A:C,"# 1x ("&amp;K974&amp;") "&amp;A974)+COUNTIF(圣骑士卡组!A:C,"# 1x ("&amp;K974&amp;") "&amp;A974)+COUNTIF(牧师卡组!A:C,"# 1x ("&amp;K974&amp;") "&amp;A974)+COUNTIF(潜行者卡组!A:C,"# 1x ("&amp;K974&amp;") "&amp;A974)+COUNTIF(萨满祭司卡组!A:C,"# 1x ("&amp;K974&amp;") "&amp;A974)+COUNTIF(术士卡组!A:C,"# 1x ("&amp;K974&amp;") "&amp;A974)+COUNTIF(战士卡组!A:C,"# 1x ("&amp;K974&amp;") "&amp;A974)=0,COUNTIF(单卡排行!A:J,A974&amp;"★")=0),"",1),2)</f>
        <v/>
      </c>
      <c r="E974" s="53" t="str">
        <f>IF(收藏进度!E974="","",收藏进度!E974)</f>
        <v>加基森</v>
      </c>
      <c r="F974" s="53" t="str">
        <f>IF(收藏进度!F974="","",收藏进度!F974)</f>
        <v/>
      </c>
      <c r="G974" s="53" t="str">
        <f>IF(收藏进度!G974="","",收藏进度!G974)</f>
        <v>潜行者</v>
      </c>
      <c r="H974" s="53" t="str">
        <f>IF(收藏进度!H974="","",收藏进度!H974)</f>
        <v>传说</v>
      </c>
      <c r="I974" s="53" t="str">
        <f>IF(收藏进度!I974="","",收藏进度!I974)</f>
        <v>随从</v>
      </c>
      <c r="J974" s="53" t="str">
        <f>IF(收藏进度!J974="","",收藏进度!J974)</f>
        <v/>
      </c>
      <c r="K974" s="53">
        <f>IF(收藏进度!K974="","",收藏进度!K974)</f>
        <v>3</v>
      </c>
      <c r="L974" s="53">
        <f>IF(收藏进度!L974="","",收藏进度!L974)</f>
        <v>2</v>
      </c>
      <c r="M974" s="53">
        <f>IF(收藏进度!M974="","",收藏进度!M974)</f>
        <v>3</v>
      </c>
      <c r="N974" s="54" t="str">
        <f>IF(收藏进度!N974="","",收藏进度!N974)</f>
        <v>潜行。每当该随从攻击时，随机将一张（你对手职业的）职业牌置入你的手牌。</v>
      </c>
    </row>
    <row r="975" spans="1:14" x14ac:dyDescent="0.15">
      <c r="A975" s="52" t="str">
        <f>IF(收藏进度!A975="","",收藏进度!A975)</f>
        <v>暗影大师</v>
      </c>
      <c r="B975" s="52">
        <f>IF(收藏进度!B975="","",收藏进度!B975)</f>
        <v>1</v>
      </c>
      <c r="C975" s="52" t="str">
        <f t="shared" si="15"/>
        <v/>
      </c>
      <c r="D975" s="52" t="str">
        <f>IF(AND(COUNTIF(德鲁伊卡组!A:C,"# 2x ("&amp;K975&amp;") "&amp;A975)+COUNTIF(猎人卡组!A:C,"# 2x ("&amp;K975&amp;") "&amp;A975)+COUNTIF(法师卡组!A:C,"# 2x ("&amp;K975&amp;") "&amp;A975)+COUNTIF(圣骑士卡组!A:C,"# 2x ("&amp;K975&amp;") "&amp;A975)+COUNTIF(牧师卡组!A:C,"# 2x ("&amp;K975&amp;") "&amp;A975)+COUNTIF(潜行者卡组!A:C,"# 2x ("&amp;K975&amp;") "&amp;A975)+COUNTIF(萨满祭司卡组!A:C,"# 2x ("&amp;K975&amp;") "&amp;A975)+COUNTIF(术士卡组!A:C,"# 2x ("&amp;K975&amp;") "&amp;A975)+COUNTIF(战士卡组!A:C,"# 2x ("&amp;K975&amp;") "&amp;A975)=0,COUNTIF(单卡排行!A:J,A975)=0),IF(AND(COUNTIF(德鲁伊卡组!A:C,"# 1x ("&amp;K975&amp;") "&amp;A975)+COUNTIF(猎人卡组!A:C,"# 1x ("&amp;K975&amp;") "&amp;A975)+COUNTIF(法师卡组!A:C,"# 1x ("&amp;K975&amp;") "&amp;A975)+COUNTIF(圣骑士卡组!A:C,"# 1x ("&amp;K975&amp;") "&amp;A975)+COUNTIF(牧师卡组!A:C,"# 1x ("&amp;K975&amp;") "&amp;A975)+COUNTIF(潜行者卡组!A:C,"# 1x ("&amp;K975&amp;") "&amp;A975)+COUNTIF(萨满祭司卡组!A:C,"# 1x ("&amp;K975&amp;") "&amp;A975)+COUNTIF(术士卡组!A:C,"# 1x ("&amp;K975&amp;") "&amp;A975)+COUNTIF(战士卡组!A:C,"# 1x ("&amp;K975&amp;") "&amp;A975)=0,COUNTIF(单卡排行!A:J,A975&amp;"★")=0),"",1),2)</f>
        <v/>
      </c>
      <c r="E975" s="53" t="str">
        <f>IF(收藏进度!E975="","",收藏进度!E975)</f>
        <v>加基森</v>
      </c>
      <c r="F975" s="53" t="str">
        <f>IF(收藏进度!F975="","",收藏进度!F975)</f>
        <v/>
      </c>
      <c r="G975" s="53" t="str">
        <f>IF(收藏进度!G975="","",收藏进度!G975)</f>
        <v>潜行者</v>
      </c>
      <c r="H975" s="53" t="str">
        <f>IF(收藏进度!H975="","",收藏进度!H975)</f>
        <v>稀有</v>
      </c>
      <c r="I975" s="53" t="str">
        <f>IF(收藏进度!I975="","",收藏进度!I975)</f>
        <v>随从</v>
      </c>
      <c r="J975" s="53" t="str">
        <f>IF(收藏进度!J975="","",收藏进度!J975)</f>
        <v/>
      </c>
      <c r="K975" s="53">
        <f>IF(收藏进度!K975="","",收藏进度!K975)</f>
        <v>4</v>
      </c>
      <c r="L975" s="53">
        <f>IF(收藏进度!L975="","",收藏进度!L975)</f>
        <v>4</v>
      </c>
      <c r="M975" s="53">
        <f>IF(收藏进度!M975="","",收藏进度!M975)</f>
        <v>4</v>
      </c>
      <c r="N975" s="54" t="str">
        <f>IF(收藏进度!N975="","",收藏进度!N975)</f>
        <v>战吼：使一个具有潜行的随从获得+2/+2。</v>
      </c>
    </row>
    <row r="976" spans="1:14" x14ac:dyDescent="0.15">
      <c r="A976" s="52" t="str">
        <f>IF(收藏进度!A976="","",收藏进度!A976)</f>
        <v>玉莲帮刺客</v>
      </c>
      <c r="B976" s="52">
        <f>IF(收藏进度!B976="","",收藏进度!B976)</f>
        <v>0</v>
      </c>
      <c r="C976" s="52" t="str">
        <f t="shared" si="15"/>
        <v/>
      </c>
      <c r="D976" s="52" t="str">
        <f>IF(AND(COUNTIF(德鲁伊卡组!A:C,"# 2x ("&amp;K976&amp;") "&amp;A976)+COUNTIF(猎人卡组!A:C,"# 2x ("&amp;K976&amp;") "&amp;A976)+COUNTIF(法师卡组!A:C,"# 2x ("&amp;K976&amp;") "&amp;A976)+COUNTIF(圣骑士卡组!A:C,"# 2x ("&amp;K976&amp;") "&amp;A976)+COUNTIF(牧师卡组!A:C,"# 2x ("&amp;K976&amp;") "&amp;A976)+COUNTIF(潜行者卡组!A:C,"# 2x ("&amp;K976&amp;") "&amp;A976)+COUNTIF(萨满祭司卡组!A:C,"# 2x ("&amp;K976&amp;") "&amp;A976)+COUNTIF(术士卡组!A:C,"# 2x ("&amp;K976&amp;") "&amp;A976)+COUNTIF(战士卡组!A:C,"# 2x ("&amp;K976&amp;") "&amp;A976)=0,COUNTIF(单卡排行!A:J,A976)=0),IF(AND(COUNTIF(德鲁伊卡组!A:C,"# 1x ("&amp;K976&amp;") "&amp;A976)+COUNTIF(猎人卡组!A:C,"# 1x ("&amp;K976&amp;") "&amp;A976)+COUNTIF(法师卡组!A:C,"# 1x ("&amp;K976&amp;") "&amp;A976)+COUNTIF(圣骑士卡组!A:C,"# 1x ("&amp;K976&amp;") "&amp;A976)+COUNTIF(牧师卡组!A:C,"# 1x ("&amp;K976&amp;") "&amp;A976)+COUNTIF(潜行者卡组!A:C,"# 1x ("&amp;K976&amp;") "&amp;A976)+COUNTIF(萨满祭司卡组!A:C,"# 1x ("&amp;K976&amp;") "&amp;A976)+COUNTIF(术士卡组!A:C,"# 1x ("&amp;K976&amp;") "&amp;A976)+COUNTIF(战士卡组!A:C,"# 1x ("&amp;K976&amp;") "&amp;A976)=0,COUNTIF(单卡排行!A:J,A976&amp;"★")=0),"",1),2)</f>
        <v/>
      </c>
      <c r="E976" s="53" t="str">
        <f>IF(收藏进度!E976="","",收藏进度!E976)</f>
        <v>加基森</v>
      </c>
      <c r="F976" s="53" t="str">
        <f>IF(收藏进度!F976="","",收藏进度!F976)</f>
        <v/>
      </c>
      <c r="G976" s="53" t="str">
        <f>IF(收藏进度!G976="","",收藏进度!G976)</f>
        <v>潜行者</v>
      </c>
      <c r="H976" s="53" t="str">
        <f>IF(收藏进度!H976="","",收藏进度!H976)</f>
        <v>史诗</v>
      </c>
      <c r="I976" s="53" t="str">
        <f>IF(收藏进度!I976="","",收藏进度!I976)</f>
        <v>随从</v>
      </c>
      <c r="J976" s="53" t="str">
        <f>IF(收藏进度!J976="","",收藏进度!J976)</f>
        <v/>
      </c>
      <c r="K976" s="53">
        <f>IF(收藏进度!K976="","",收藏进度!K976)</f>
        <v>5</v>
      </c>
      <c r="L976" s="53">
        <f>IF(收藏进度!L976="","",收藏进度!L976)</f>
        <v>5</v>
      </c>
      <c r="M976" s="53">
        <f>IF(收藏进度!M976="","",收藏进度!M976)</f>
        <v>5</v>
      </c>
      <c r="N976" s="54" t="str">
        <f>IF(收藏进度!N976="","",收藏进度!N976)</f>
        <v>潜行。每当该随从攻击并消灭一个随从时，便获得潜行。</v>
      </c>
    </row>
    <row r="977" spans="1:14" x14ac:dyDescent="0.15">
      <c r="A977" s="52" t="str">
        <f>IF(收藏进度!A977="","",收藏进度!A977)</f>
        <v>土地精海盗</v>
      </c>
      <c r="B977" s="52">
        <f>IF(收藏进度!B977="","",收藏进度!B977)</f>
        <v>0</v>
      </c>
      <c r="C977" s="52" t="str">
        <f t="shared" si="15"/>
        <v/>
      </c>
      <c r="D977" s="52" t="str">
        <f>IF(AND(COUNTIF(德鲁伊卡组!A:C,"# 2x ("&amp;K977&amp;") "&amp;A977)+COUNTIF(猎人卡组!A:C,"# 2x ("&amp;K977&amp;") "&amp;A977)+COUNTIF(法师卡组!A:C,"# 2x ("&amp;K977&amp;") "&amp;A977)+COUNTIF(圣骑士卡组!A:C,"# 2x ("&amp;K977&amp;") "&amp;A977)+COUNTIF(牧师卡组!A:C,"# 2x ("&amp;K977&amp;") "&amp;A977)+COUNTIF(潜行者卡组!A:C,"# 2x ("&amp;K977&amp;") "&amp;A977)+COUNTIF(萨满祭司卡组!A:C,"# 2x ("&amp;K977&amp;") "&amp;A977)+COUNTIF(术士卡组!A:C,"# 2x ("&amp;K977&amp;") "&amp;A977)+COUNTIF(战士卡组!A:C,"# 2x ("&amp;K977&amp;") "&amp;A977)=0,COUNTIF(单卡排行!A:J,A977)=0),IF(AND(COUNTIF(德鲁伊卡组!A:C,"# 1x ("&amp;K977&amp;") "&amp;A977)+COUNTIF(猎人卡组!A:C,"# 1x ("&amp;K977&amp;") "&amp;A977)+COUNTIF(法师卡组!A:C,"# 1x ("&amp;K977&amp;") "&amp;A977)+COUNTIF(圣骑士卡组!A:C,"# 1x ("&amp;K977&amp;") "&amp;A977)+COUNTIF(牧师卡组!A:C,"# 1x ("&amp;K977&amp;") "&amp;A977)+COUNTIF(潜行者卡组!A:C,"# 1x ("&amp;K977&amp;") "&amp;A977)+COUNTIF(萨满祭司卡组!A:C,"# 1x ("&amp;K977&amp;") "&amp;A977)+COUNTIF(术士卡组!A:C,"# 1x ("&amp;K977&amp;") "&amp;A977)+COUNTIF(战士卡组!A:C,"# 1x ("&amp;K977&amp;") "&amp;A977)=0,COUNTIF(单卡排行!A:J,A977&amp;"★")=0),"",1),2)</f>
        <v/>
      </c>
      <c r="E977" s="53" t="str">
        <f>IF(收藏进度!E977="","",收藏进度!E977)</f>
        <v>加基森</v>
      </c>
      <c r="F977" s="53" t="str">
        <f>IF(收藏进度!F977="","",收藏进度!F977)</f>
        <v/>
      </c>
      <c r="G977" s="53" t="str">
        <f>IF(收藏进度!G977="","",收藏进度!G977)</f>
        <v>潜行者</v>
      </c>
      <c r="H977" s="53" t="str">
        <f>IF(收藏进度!H977="","",收藏进度!H977)</f>
        <v>史诗</v>
      </c>
      <c r="I977" s="53" t="str">
        <f>IF(收藏进度!I977="","",收藏进度!I977)</f>
        <v>随从</v>
      </c>
      <c r="J977" s="53" t="str">
        <f>IF(收藏进度!J977="","",收藏进度!J977)</f>
        <v>海盗</v>
      </c>
      <c r="K977" s="53">
        <f>IF(收藏进度!K977="","",收藏进度!K977)</f>
        <v>6</v>
      </c>
      <c r="L977" s="53">
        <f>IF(收藏进度!L977="","",收藏进度!L977)</f>
        <v>5</v>
      </c>
      <c r="M977" s="53">
        <f>IF(收藏进度!M977="","",收藏进度!M977)</f>
        <v>5</v>
      </c>
      <c r="N977" s="54" t="str">
        <f>IF(收藏进度!N977="","",收藏进度!N977)</f>
        <v>战吼：
如果你的武器至少具有3点攻击力，便获得+4/+4。</v>
      </c>
    </row>
    <row r="978" spans="1:14" x14ac:dyDescent="0.15">
      <c r="A978" s="52" t="str">
        <f>IF(收藏进度!A978="","",收藏进度!A978)</f>
        <v>先到先得</v>
      </c>
      <c r="B978" s="52">
        <f>IF(收藏进度!B978="","",收藏进度!B978)</f>
        <v>1</v>
      </c>
      <c r="C978" s="52" t="str">
        <f t="shared" si="15"/>
        <v/>
      </c>
      <c r="D978" s="52" t="str">
        <f>IF(AND(COUNTIF(德鲁伊卡组!A:C,"# 2x ("&amp;K978&amp;") "&amp;A978)+COUNTIF(猎人卡组!A:C,"# 2x ("&amp;K978&amp;") "&amp;A978)+COUNTIF(法师卡组!A:C,"# 2x ("&amp;K978&amp;") "&amp;A978)+COUNTIF(圣骑士卡组!A:C,"# 2x ("&amp;K978&amp;") "&amp;A978)+COUNTIF(牧师卡组!A:C,"# 2x ("&amp;K978&amp;") "&amp;A978)+COUNTIF(潜行者卡组!A:C,"# 2x ("&amp;K978&amp;") "&amp;A978)+COUNTIF(萨满祭司卡组!A:C,"# 2x ("&amp;K978&amp;") "&amp;A978)+COUNTIF(术士卡组!A:C,"# 2x ("&amp;K978&amp;") "&amp;A978)+COUNTIF(战士卡组!A:C,"# 2x ("&amp;K978&amp;") "&amp;A978)=0,COUNTIF(单卡排行!A:J,A978)=0),IF(AND(COUNTIF(德鲁伊卡组!A:C,"# 1x ("&amp;K978&amp;") "&amp;A978)+COUNTIF(猎人卡组!A:C,"# 1x ("&amp;K978&amp;") "&amp;A978)+COUNTIF(法师卡组!A:C,"# 1x ("&amp;K978&amp;") "&amp;A978)+COUNTIF(圣骑士卡组!A:C,"# 1x ("&amp;K978&amp;") "&amp;A978)+COUNTIF(牧师卡组!A:C,"# 1x ("&amp;K978&amp;") "&amp;A978)+COUNTIF(潜行者卡组!A:C,"# 1x ("&amp;K978&amp;") "&amp;A978)+COUNTIF(萨满祭司卡组!A:C,"# 1x ("&amp;K978&amp;") "&amp;A978)+COUNTIF(术士卡组!A:C,"# 1x ("&amp;K978&amp;") "&amp;A978)+COUNTIF(战士卡组!A:C,"# 1x ("&amp;K978&amp;") "&amp;A978)=0,COUNTIF(单卡排行!A:J,A978&amp;"★")=0),"",1),2)</f>
        <v/>
      </c>
      <c r="E978" s="53" t="str">
        <f>IF(收藏进度!E978="","",收藏进度!E978)</f>
        <v>加基森</v>
      </c>
      <c r="F978" s="53" t="str">
        <f>IF(收藏进度!F978="","",收藏进度!F978)</f>
        <v/>
      </c>
      <c r="G978" s="53" t="str">
        <f>IF(收藏进度!G978="","",收藏进度!G978)</f>
        <v>萨满祭司</v>
      </c>
      <c r="H978" s="53" t="str">
        <f>IF(收藏进度!H978="","",收藏进度!H978)</f>
        <v>史诗</v>
      </c>
      <c r="I978" s="53" t="str">
        <f>IF(收藏进度!I978="","",收藏进度!I978)</f>
        <v>法术</v>
      </c>
      <c r="J978" s="53" t="str">
        <f>IF(收藏进度!J978="","",收藏进度!J978)</f>
        <v/>
      </c>
      <c r="K978" s="53">
        <f>IF(收藏进度!K978="","",收藏进度!K978)</f>
        <v>1</v>
      </c>
      <c r="L978" s="53">
        <f>IF(收藏进度!L978="","",收藏进度!L978)</f>
        <v>0</v>
      </c>
      <c r="M978" s="53">
        <f>IF(收藏进度!M978="","",收藏进度!M978)</f>
        <v>0</v>
      </c>
      <c r="N978" s="54" t="str">
        <f>IF(收藏进度!N978="","",收藏进度!N978)</f>
        <v>发现一张具有过载的牌。
过载： （1）</v>
      </c>
    </row>
    <row r="979" spans="1:14" x14ac:dyDescent="0.15">
      <c r="A979" s="52" t="str">
        <f>IF(收藏进度!A979="","",收藏进度!A979)</f>
        <v>青玉之爪</v>
      </c>
      <c r="B979" s="52">
        <f>IF(收藏进度!B979="","",收藏进度!B979)</f>
        <v>2</v>
      </c>
      <c r="C979" s="52" t="str">
        <f t="shared" si="15"/>
        <v/>
      </c>
      <c r="D979" s="52">
        <f>IF(AND(COUNTIF(德鲁伊卡组!A:C,"# 2x ("&amp;K979&amp;") "&amp;A979)+COUNTIF(猎人卡组!A:C,"# 2x ("&amp;K979&amp;") "&amp;A979)+COUNTIF(法师卡组!A:C,"# 2x ("&amp;K979&amp;") "&amp;A979)+COUNTIF(圣骑士卡组!A:C,"# 2x ("&amp;K979&amp;") "&amp;A979)+COUNTIF(牧师卡组!A:C,"# 2x ("&amp;K979&amp;") "&amp;A979)+COUNTIF(潜行者卡组!A:C,"# 2x ("&amp;K979&amp;") "&amp;A979)+COUNTIF(萨满祭司卡组!A:C,"# 2x ("&amp;K979&amp;") "&amp;A979)+COUNTIF(术士卡组!A:C,"# 2x ("&amp;K979&amp;") "&amp;A979)+COUNTIF(战士卡组!A:C,"# 2x ("&amp;K979&amp;") "&amp;A979)=0,COUNTIF(单卡排行!A:J,A979)=0),IF(AND(COUNTIF(德鲁伊卡组!A:C,"# 1x ("&amp;K979&amp;") "&amp;A979)+COUNTIF(猎人卡组!A:C,"# 1x ("&amp;K979&amp;") "&amp;A979)+COUNTIF(法师卡组!A:C,"# 1x ("&amp;K979&amp;") "&amp;A979)+COUNTIF(圣骑士卡组!A:C,"# 1x ("&amp;K979&amp;") "&amp;A979)+COUNTIF(牧师卡组!A:C,"# 1x ("&amp;K979&amp;") "&amp;A979)+COUNTIF(潜行者卡组!A:C,"# 1x ("&amp;K979&amp;") "&amp;A979)+COUNTIF(萨满祭司卡组!A:C,"# 1x ("&amp;K979&amp;") "&amp;A979)+COUNTIF(术士卡组!A:C,"# 1x ("&amp;K979&amp;") "&amp;A979)+COUNTIF(战士卡组!A:C,"# 1x ("&amp;K979&amp;") "&amp;A979)=0,COUNTIF(单卡排行!A:J,A979&amp;"★")=0),"",1),2)</f>
        <v>2</v>
      </c>
      <c r="E979" s="53" t="str">
        <f>IF(收藏进度!E979="","",收藏进度!E979)</f>
        <v>加基森</v>
      </c>
      <c r="F979" s="53" t="str">
        <f>IF(收藏进度!F979="","",收藏进度!F979)</f>
        <v/>
      </c>
      <c r="G979" s="53" t="str">
        <f>IF(收藏进度!G979="","",收藏进度!G979)</f>
        <v>萨满祭司</v>
      </c>
      <c r="H979" s="53" t="str">
        <f>IF(收藏进度!H979="","",收藏进度!H979)</f>
        <v>稀有</v>
      </c>
      <c r="I979" s="53" t="str">
        <f>IF(收藏进度!I979="","",收藏进度!I979)</f>
        <v>武器</v>
      </c>
      <c r="J979" s="53" t="str">
        <f>IF(收藏进度!J979="","",收藏进度!J979)</f>
        <v/>
      </c>
      <c r="K979" s="53">
        <f>IF(收藏进度!K979="","",收藏进度!K979)</f>
        <v>2</v>
      </c>
      <c r="L979" s="53">
        <f>IF(收藏进度!L979="","",收藏进度!L979)</f>
        <v>2</v>
      </c>
      <c r="M979" s="53">
        <f>IF(收藏进度!M979="","",收藏进度!M979)</f>
        <v>0</v>
      </c>
      <c r="N979" s="54" t="str">
        <f>IF(收藏进度!N979="","",收藏进度!N979)</f>
        <v>战吼：召唤一个青玉魔像。
过载：（1）</v>
      </c>
    </row>
    <row r="980" spans="1:14" x14ac:dyDescent="0.15">
      <c r="A980" s="52" t="str">
        <f>IF(收藏进度!A980="","",收藏进度!A980)</f>
        <v>衰变</v>
      </c>
      <c r="B980" s="52">
        <f>IF(收藏进度!B980="","",收藏进度!B980)</f>
        <v>2</v>
      </c>
      <c r="C980" s="52" t="str">
        <f t="shared" si="15"/>
        <v/>
      </c>
      <c r="D980" s="52">
        <f>IF(AND(COUNTIF(德鲁伊卡组!A:C,"# 2x ("&amp;K980&amp;") "&amp;A980)+COUNTIF(猎人卡组!A:C,"# 2x ("&amp;K980&amp;") "&amp;A980)+COUNTIF(法师卡组!A:C,"# 2x ("&amp;K980&amp;") "&amp;A980)+COUNTIF(圣骑士卡组!A:C,"# 2x ("&amp;K980&amp;") "&amp;A980)+COUNTIF(牧师卡组!A:C,"# 2x ("&amp;K980&amp;") "&amp;A980)+COUNTIF(潜行者卡组!A:C,"# 2x ("&amp;K980&amp;") "&amp;A980)+COUNTIF(萨满祭司卡组!A:C,"# 2x ("&amp;K980&amp;") "&amp;A980)+COUNTIF(术士卡组!A:C,"# 2x ("&amp;K980&amp;") "&amp;A980)+COUNTIF(战士卡组!A:C,"# 2x ("&amp;K980&amp;") "&amp;A980)=0,COUNTIF(单卡排行!A:J,A980)=0),IF(AND(COUNTIF(德鲁伊卡组!A:C,"# 1x ("&amp;K980&amp;") "&amp;A980)+COUNTIF(猎人卡组!A:C,"# 1x ("&amp;K980&amp;") "&amp;A980)+COUNTIF(法师卡组!A:C,"# 1x ("&amp;K980&amp;") "&amp;A980)+COUNTIF(圣骑士卡组!A:C,"# 1x ("&amp;K980&amp;") "&amp;A980)+COUNTIF(牧师卡组!A:C,"# 1x ("&amp;K980&amp;") "&amp;A980)+COUNTIF(潜行者卡组!A:C,"# 1x ("&amp;K980&amp;") "&amp;A980)+COUNTIF(萨满祭司卡组!A:C,"# 1x ("&amp;K980&amp;") "&amp;A980)+COUNTIF(术士卡组!A:C,"# 1x ("&amp;K980&amp;") "&amp;A980)+COUNTIF(战士卡组!A:C,"# 1x ("&amp;K980&amp;") "&amp;A980)=0,COUNTIF(单卡排行!A:J,A980&amp;"★")=0),"",1),2)</f>
        <v>2</v>
      </c>
      <c r="E980" s="53" t="str">
        <f>IF(收藏进度!E980="","",收藏进度!E980)</f>
        <v>加基森</v>
      </c>
      <c r="F980" s="53" t="str">
        <f>IF(收藏进度!F980="","",收藏进度!F980)</f>
        <v/>
      </c>
      <c r="G980" s="53" t="str">
        <f>IF(收藏进度!G980="","",收藏进度!G980)</f>
        <v>萨满祭司</v>
      </c>
      <c r="H980" s="53" t="str">
        <f>IF(收藏进度!H980="","",收藏进度!H980)</f>
        <v>稀有</v>
      </c>
      <c r="I980" s="53" t="str">
        <f>IF(收藏进度!I980="","",收藏进度!I980)</f>
        <v>法术</v>
      </c>
      <c r="J980" s="53" t="str">
        <f>IF(收藏进度!J980="","",收藏进度!J980)</f>
        <v/>
      </c>
      <c r="K980" s="53">
        <f>IF(收藏进度!K980="","",收藏进度!K980)</f>
        <v>2</v>
      </c>
      <c r="L980" s="53">
        <f>IF(收藏进度!L980="","",收藏进度!L980)</f>
        <v>0</v>
      </c>
      <c r="M980" s="53">
        <f>IF(收藏进度!M980="","",收藏进度!M980)</f>
        <v>0</v>
      </c>
      <c r="N980" s="54" t="str">
        <f>IF(收藏进度!N980="","",收藏进度!N980)</f>
        <v>将所有敌方随从随机变形成为法力值消耗减少（1）点的其他随从。</v>
      </c>
    </row>
    <row r="981" spans="1:14" x14ac:dyDescent="0.15">
      <c r="A981" s="52" t="str">
        <f>IF(收藏进度!A981="","",收藏进度!A981)</f>
        <v>青玉闪电</v>
      </c>
      <c r="B981" s="52">
        <f>IF(收藏进度!B981="","",收藏进度!B981)</f>
        <v>2</v>
      </c>
      <c r="C981" s="52" t="str">
        <f t="shared" si="15"/>
        <v/>
      </c>
      <c r="D981" s="52">
        <f>IF(AND(COUNTIF(德鲁伊卡组!A:C,"# 2x ("&amp;K981&amp;") "&amp;A981)+COUNTIF(猎人卡组!A:C,"# 2x ("&amp;K981&amp;") "&amp;A981)+COUNTIF(法师卡组!A:C,"# 2x ("&amp;K981&amp;") "&amp;A981)+COUNTIF(圣骑士卡组!A:C,"# 2x ("&amp;K981&amp;") "&amp;A981)+COUNTIF(牧师卡组!A:C,"# 2x ("&amp;K981&amp;") "&amp;A981)+COUNTIF(潜行者卡组!A:C,"# 2x ("&amp;K981&amp;") "&amp;A981)+COUNTIF(萨满祭司卡组!A:C,"# 2x ("&amp;K981&amp;") "&amp;A981)+COUNTIF(术士卡组!A:C,"# 2x ("&amp;K981&amp;") "&amp;A981)+COUNTIF(战士卡组!A:C,"# 2x ("&amp;K981&amp;") "&amp;A981)=0,COUNTIF(单卡排行!A:J,A981)=0),IF(AND(COUNTIF(德鲁伊卡组!A:C,"# 1x ("&amp;K981&amp;") "&amp;A981)+COUNTIF(猎人卡组!A:C,"# 1x ("&amp;K981&amp;") "&amp;A981)+COUNTIF(法师卡组!A:C,"# 1x ("&amp;K981&amp;") "&amp;A981)+COUNTIF(圣骑士卡组!A:C,"# 1x ("&amp;K981&amp;") "&amp;A981)+COUNTIF(牧师卡组!A:C,"# 1x ("&amp;K981&amp;") "&amp;A981)+COUNTIF(潜行者卡组!A:C,"# 1x ("&amp;K981&amp;") "&amp;A981)+COUNTIF(萨满祭司卡组!A:C,"# 1x ("&amp;K981&amp;") "&amp;A981)+COUNTIF(术士卡组!A:C,"# 1x ("&amp;K981&amp;") "&amp;A981)+COUNTIF(战士卡组!A:C,"# 1x ("&amp;K981&amp;") "&amp;A981)=0,COUNTIF(单卡排行!A:J,A981&amp;"★")=0),"",1),2)</f>
        <v>2</v>
      </c>
      <c r="E981" s="53" t="str">
        <f>IF(收藏进度!E981="","",收藏进度!E981)</f>
        <v>加基森</v>
      </c>
      <c r="F981" s="53" t="str">
        <f>IF(收藏进度!F981="","",收藏进度!F981)</f>
        <v/>
      </c>
      <c r="G981" s="53" t="str">
        <f>IF(收藏进度!G981="","",收藏进度!G981)</f>
        <v>萨满祭司</v>
      </c>
      <c r="H981" s="53" t="str">
        <f>IF(收藏进度!H981="","",收藏进度!H981)</f>
        <v>普通</v>
      </c>
      <c r="I981" s="53" t="str">
        <f>IF(收藏进度!I981="","",收藏进度!I981)</f>
        <v>法术</v>
      </c>
      <c r="J981" s="53" t="str">
        <f>IF(收藏进度!J981="","",收藏进度!J981)</f>
        <v/>
      </c>
      <c r="K981" s="53">
        <f>IF(收藏进度!K981="","",收藏进度!K981)</f>
        <v>4</v>
      </c>
      <c r="L981" s="53">
        <f>IF(收藏进度!L981="","",收藏进度!L981)</f>
        <v>0</v>
      </c>
      <c r="M981" s="53">
        <f>IF(收藏进度!M981="","",收藏进度!M981)</f>
        <v>0</v>
      </c>
      <c r="N981" s="54" t="str">
        <f>IF(收藏进度!N981="","",收藏进度!N981)</f>
        <v>造成4点伤害，召唤一个青玉魔像。</v>
      </c>
    </row>
    <row r="982" spans="1:14" x14ac:dyDescent="0.15">
      <c r="A982" s="52" t="str">
        <f>IF(收藏进度!A982="","",收藏进度!A982)</f>
        <v>神奇四鱼</v>
      </c>
      <c r="B982" s="52">
        <f>IF(收藏进度!B982="","",收藏进度!B982)</f>
        <v>2</v>
      </c>
      <c r="C982" s="52" t="str">
        <f t="shared" si="15"/>
        <v/>
      </c>
      <c r="D982" s="52" t="str">
        <f>IF(AND(COUNTIF(德鲁伊卡组!A:C,"# 2x ("&amp;K982&amp;") "&amp;A982)+COUNTIF(猎人卡组!A:C,"# 2x ("&amp;K982&amp;") "&amp;A982)+COUNTIF(法师卡组!A:C,"# 2x ("&amp;K982&amp;") "&amp;A982)+COUNTIF(圣骑士卡组!A:C,"# 2x ("&amp;K982&amp;") "&amp;A982)+COUNTIF(牧师卡组!A:C,"# 2x ("&amp;K982&amp;") "&amp;A982)+COUNTIF(潜行者卡组!A:C,"# 2x ("&amp;K982&amp;") "&amp;A982)+COUNTIF(萨满祭司卡组!A:C,"# 2x ("&amp;K982&amp;") "&amp;A982)+COUNTIF(术士卡组!A:C,"# 2x ("&amp;K982&amp;") "&amp;A982)+COUNTIF(战士卡组!A:C,"# 2x ("&amp;K982&amp;") "&amp;A982)=0,COUNTIF(单卡排行!A:J,A982)=0),IF(AND(COUNTIF(德鲁伊卡组!A:C,"# 1x ("&amp;K982&amp;") "&amp;A982)+COUNTIF(猎人卡组!A:C,"# 1x ("&amp;K982&amp;") "&amp;A982)+COUNTIF(法师卡组!A:C,"# 1x ("&amp;K982&amp;") "&amp;A982)+COUNTIF(圣骑士卡组!A:C,"# 1x ("&amp;K982&amp;") "&amp;A982)+COUNTIF(牧师卡组!A:C,"# 1x ("&amp;K982&amp;") "&amp;A982)+COUNTIF(潜行者卡组!A:C,"# 1x ("&amp;K982&amp;") "&amp;A982)+COUNTIF(萨满祭司卡组!A:C,"# 1x ("&amp;K982&amp;") "&amp;A982)+COUNTIF(术士卡组!A:C,"# 1x ("&amp;K982&amp;") "&amp;A982)+COUNTIF(战士卡组!A:C,"# 1x ("&amp;K982&amp;") "&amp;A982)=0,COUNTIF(单卡排行!A:J,A982&amp;"★")=0),"",1),2)</f>
        <v/>
      </c>
      <c r="E982" s="53" t="str">
        <f>IF(收藏进度!E982="","",收藏进度!E982)</f>
        <v>加基森</v>
      </c>
      <c r="F982" s="53" t="str">
        <f>IF(收藏进度!F982="","",收藏进度!F982)</f>
        <v/>
      </c>
      <c r="G982" s="53" t="str">
        <f>IF(收藏进度!G982="","",收藏进度!G982)</f>
        <v>萨满祭司</v>
      </c>
      <c r="H982" s="53" t="str">
        <f>IF(收藏进度!H982="","",收藏进度!H982)</f>
        <v>普通</v>
      </c>
      <c r="I982" s="53" t="str">
        <f>IF(收藏进度!I982="","",收藏进度!I982)</f>
        <v>法术</v>
      </c>
      <c r="J982" s="53" t="str">
        <f>IF(收藏进度!J982="","",收藏进度!J982)</f>
        <v/>
      </c>
      <c r="K982" s="53">
        <f>IF(收藏进度!K982="","",收藏进度!K982)</f>
        <v>4</v>
      </c>
      <c r="L982" s="53">
        <f>IF(收藏进度!L982="","",收藏进度!L982)</f>
        <v>0</v>
      </c>
      <c r="M982" s="53">
        <f>IF(收藏进度!M982="","",收藏进度!M982)</f>
        <v>0</v>
      </c>
      <c r="N982" s="54" t="str">
        <f>IF(收藏进度!N982="","",收藏进度!N982)</f>
        <v>召唤四个1/1的鱼人。</v>
      </c>
    </row>
    <row r="983" spans="1:14" x14ac:dyDescent="0.15">
      <c r="A983" s="52" t="str">
        <f>IF(收藏进度!A983="","",收藏进度!A983)</f>
        <v>锦鱼人水语者</v>
      </c>
      <c r="B983" s="52">
        <f>IF(收藏进度!B983="","",收藏进度!B983)</f>
        <v>1</v>
      </c>
      <c r="C983" s="52" t="str">
        <f t="shared" si="15"/>
        <v/>
      </c>
      <c r="D983" s="52" t="str">
        <f>IF(AND(COUNTIF(德鲁伊卡组!A:C,"# 2x ("&amp;K983&amp;") "&amp;A983)+COUNTIF(猎人卡组!A:C,"# 2x ("&amp;K983&amp;") "&amp;A983)+COUNTIF(法师卡组!A:C,"# 2x ("&amp;K983&amp;") "&amp;A983)+COUNTIF(圣骑士卡组!A:C,"# 2x ("&amp;K983&amp;") "&amp;A983)+COUNTIF(牧师卡组!A:C,"# 2x ("&amp;K983&amp;") "&amp;A983)+COUNTIF(潜行者卡组!A:C,"# 2x ("&amp;K983&amp;") "&amp;A983)+COUNTIF(萨满祭司卡组!A:C,"# 2x ("&amp;K983&amp;") "&amp;A983)+COUNTIF(术士卡组!A:C,"# 2x ("&amp;K983&amp;") "&amp;A983)+COUNTIF(战士卡组!A:C,"# 2x ("&amp;K983&amp;") "&amp;A983)=0,COUNTIF(单卡排行!A:J,A983)=0),IF(AND(COUNTIF(德鲁伊卡组!A:C,"# 1x ("&amp;K983&amp;") "&amp;A983)+COUNTIF(猎人卡组!A:C,"# 1x ("&amp;K983&amp;") "&amp;A983)+COUNTIF(法师卡组!A:C,"# 1x ("&amp;K983&amp;") "&amp;A983)+COUNTIF(圣骑士卡组!A:C,"# 1x ("&amp;K983&amp;") "&amp;A983)+COUNTIF(牧师卡组!A:C,"# 1x ("&amp;K983&amp;") "&amp;A983)+COUNTIF(潜行者卡组!A:C,"# 1x ("&amp;K983&amp;") "&amp;A983)+COUNTIF(萨满祭司卡组!A:C,"# 1x ("&amp;K983&amp;") "&amp;A983)+COUNTIF(术士卡组!A:C,"# 1x ("&amp;K983&amp;") "&amp;A983)+COUNTIF(战士卡组!A:C,"# 1x ("&amp;K983&amp;") "&amp;A983)=0,COUNTIF(单卡排行!A:J,A983&amp;"★")=0),"",1),2)</f>
        <v/>
      </c>
      <c r="E983" s="53" t="str">
        <f>IF(收藏进度!E983="","",收藏进度!E983)</f>
        <v>加基森</v>
      </c>
      <c r="F983" s="53" t="str">
        <f>IF(收藏进度!F983="","",收藏进度!F983)</f>
        <v/>
      </c>
      <c r="G983" s="53" t="str">
        <f>IF(收藏进度!G983="","",收藏进度!G983)</f>
        <v>萨满祭司</v>
      </c>
      <c r="H983" s="53" t="str">
        <f>IF(收藏进度!H983="","",收藏进度!H983)</f>
        <v>稀有</v>
      </c>
      <c r="I983" s="53" t="str">
        <f>IF(收藏进度!I983="","",收藏进度!I983)</f>
        <v>随从</v>
      </c>
      <c r="J983" s="53" t="str">
        <f>IF(收藏进度!J983="","",收藏进度!J983)</f>
        <v/>
      </c>
      <c r="K983" s="53">
        <f>IF(收藏进度!K983="","",收藏进度!K983)</f>
        <v>4</v>
      </c>
      <c r="L983" s="53">
        <f>IF(收藏进度!L983="","",收藏进度!L983)</f>
        <v>3</v>
      </c>
      <c r="M983" s="53">
        <f>IF(收藏进度!M983="","",收藏进度!M983)</f>
        <v>6</v>
      </c>
      <c r="N983" s="54" t="str">
        <f>IF(收藏进度!N983="","",收藏进度!N983)</f>
        <v>战吼：恢复#6点生命值。过载：（1）</v>
      </c>
    </row>
    <row r="984" spans="1:14" x14ac:dyDescent="0.15">
      <c r="A984" s="52" t="str">
        <f>IF(收藏进度!A984="","",收藏进度!A984)</f>
        <v>玉莲帮幻术师</v>
      </c>
      <c r="B984" s="52">
        <f>IF(收藏进度!B984="","",收藏进度!B984)</f>
        <v>1</v>
      </c>
      <c r="C984" s="52" t="str">
        <f t="shared" si="15"/>
        <v/>
      </c>
      <c r="D984" s="52" t="str">
        <f>IF(AND(COUNTIF(德鲁伊卡组!A:C,"# 2x ("&amp;K984&amp;") "&amp;A984)+COUNTIF(猎人卡组!A:C,"# 2x ("&amp;K984&amp;") "&amp;A984)+COUNTIF(法师卡组!A:C,"# 2x ("&amp;K984&amp;") "&amp;A984)+COUNTIF(圣骑士卡组!A:C,"# 2x ("&amp;K984&amp;") "&amp;A984)+COUNTIF(牧师卡组!A:C,"# 2x ("&amp;K984&amp;") "&amp;A984)+COUNTIF(潜行者卡组!A:C,"# 2x ("&amp;K984&amp;") "&amp;A984)+COUNTIF(萨满祭司卡组!A:C,"# 2x ("&amp;K984&amp;") "&amp;A984)+COUNTIF(术士卡组!A:C,"# 2x ("&amp;K984&amp;") "&amp;A984)+COUNTIF(战士卡组!A:C,"# 2x ("&amp;K984&amp;") "&amp;A984)=0,COUNTIF(单卡排行!A:J,A984)=0),IF(AND(COUNTIF(德鲁伊卡组!A:C,"# 1x ("&amp;K984&amp;") "&amp;A984)+COUNTIF(猎人卡组!A:C,"# 1x ("&amp;K984&amp;") "&amp;A984)+COUNTIF(法师卡组!A:C,"# 1x ("&amp;K984&amp;") "&amp;A984)+COUNTIF(圣骑士卡组!A:C,"# 1x ("&amp;K984&amp;") "&amp;A984)+COUNTIF(牧师卡组!A:C,"# 1x ("&amp;K984&amp;") "&amp;A984)+COUNTIF(潜行者卡组!A:C,"# 1x ("&amp;K984&amp;") "&amp;A984)+COUNTIF(萨满祭司卡组!A:C,"# 1x ("&amp;K984&amp;") "&amp;A984)+COUNTIF(术士卡组!A:C,"# 1x ("&amp;K984&amp;") "&amp;A984)+COUNTIF(战士卡组!A:C,"# 1x ("&amp;K984&amp;") "&amp;A984)=0,COUNTIF(单卡排行!A:J,A984&amp;"★")=0),"",1),2)</f>
        <v/>
      </c>
      <c r="E984" s="53" t="str">
        <f>IF(收藏进度!E984="","",收藏进度!E984)</f>
        <v>加基森</v>
      </c>
      <c r="F984" s="53" t="str">
        <f>IF(收藏进度!F984="","",收藏进度!F984)</f>
        <v/>
      </c>
      <c r="G984" s="53" t="str">
        <f>IF(收藏进度!G984="","",收藏进度!G984)</f>
        <v>萨满祭司</v>
      </c>
      <c r="H984" s="53" t="str">
        <f>IF(收藏进度!H984="","",收藏进度!H984)</f>
        <v>史诗</v>
      </c>
      <c r="I984" s="53" t="str">
        <f>IF(收藏进度!I984="","",收藏进度!I984)</f>
        <v>随从</v>
      </c>
      <c r="J984" s="53" t="str">
        <f>IF(收藏进度!J984="","",收藏进度!J984)</f>
        <v/>
      </c>
      <c r="K984" s="53">
        <f>IF(收藏进度!K984="","",收藏进度!K984)</f>
        <v>4</v>
      </c>
      <c r="L984" s="53">
        <f>IF(收藏进度!L984="","",收藏进度!L984)</f>
        <v>3</v>
      </c>
      <c r="M984" s="53">
        <f>IF(收藏进度!M984="","",收藏进度!M984)</f>
        <v>5</v>
      </c>
      <c r="N984" s="54" t="str">
        <f>IF(收藏进度!N984="","",收藏进度!N984)</f>
        <v>在该随从攻击一方英雄后，将其变形成为一个法力值消耗为（6）点的随机随从。</v>
      </c>
    </row>
    <row r="985" spans="1:14" x14ac:dyDescent="0.15">
      <c r="A985" s="52" t="str">
        <f>IF(收藏进度!A985="","",收藏进度!A985)</f>
        <v>白眼大侠</v>
      </c>
      <c r="B985" s="52">
        <f>IF(收藏进度!B985="","",收藏进度!B985)</f>
        <v>0</v>
      </c>
      <c r="C985" s="52" t="str">
        <f t="shared" si="15"/>
        <v/>
      </c>
      <c r="D985" s="52" t="str">
        <f>IF(AND(COUNTIF(德鲁伊卡组!A:C,"# 2x ("&amp;K985&amp;") "&amp;A985)+COUNTIF(猎人卡组!A:C,"# 2x ("&amp;K985&amp;") "&amp;A985)+COUNTIF(法师卡组!A:C,"# 2x ("&amp;K985&amp;") "&amp;A985)+COUNTIF(圣骑士卡组!A:C,"# 2x ("&amp;K985&amp;") "&amp;A985)+COUNTIF(牧师卡组!A:C,"# 2x ("&amp;K985&amp;") "&amp;A985)+COUNTIF(潜行者卡组!A:C,"# 2x ("&amp;K985&amp;") "&amp;A985)+COUNTIF(萨满祭司卡组!A:C,"# 2x ("&amp;K985&amp;") "&amp;A985)+COUNTIF(术士卡组!A:C,"# 2x ("&amp;K985&amp;") "&amp;A985)+COUNTIF(战士卡组!A:C,"# 2x ("&amp;K985&amp;") "&amp;A985)=0,COUNTIF(单卡排行!A:J,A985)=0),IF(AND(COUNTIF(德鲁伊卡组!A:C,"# 1x ("&amp;K985&amp;") "&amp;A985)+COUNTIF(猎人卡组!A:C,"# 1x ("&amp;K985&amp;") "&amp;A985)+COUNTIF(法师卡组!A:C,"# 1x ("&amp;K985&amp;") "&amp;A985)+COUNTIF(圣骑士卡组!A:C,"# 1x ("&amp;K985&amp;") "&amp;A985)+COUNTIF(牧师卡组!A:C,"# 1x ("&amp;K985&amp;") "&amp;A985)+COUNTIF(潜行者卡组!A:C,"# 1x ("&amp;K985&amp;") "&amp;A985)+COUNTIF(萨满祭司卡组!A:C,"# 1x ("&amp;K985&amp;") "&amp;A985)+COUNTIF(术士卡组!A:C,"# 1x ("&amp;K985&amp;") "&amp;A985)+COUNTIF(战士卡组!A:C,"# 1x ("&amp;K985&amp;") "&amp;A985)=0,COUNTIF(单卡排行!A:J,A985&amp;"★")=0),"",1),2)</f>
        <v/>
      </c>
      <c r="E985" s="53" t="str">
        <f>IF(收藏进度!E985="","",收藏进度!E985)</f>
        <v>加基森</v>
      </c>
      <c r="F985" s="53" t="str">
        <f>IF(收藏进度!F985="","",收藏进度!F985)</f>
        <v/>
      </c>
      <c r="G985" s="53" t="str">
        <f>IF(收藏进度!G985="","",收藏进度!G985)</f>
        <v>萨满祭司</v>
      </c>
      <c r="H985" s="53" t="str">
        <f>IF(收藏进度!H985="","",收藏进度!H985)</f>
        <v>传说</v>
      </c>
      <c r="I985" s="53" t="str">
        <f>IF(收藏进度!I985="","",收藏进度!I985)</f>
        <v>随从</v>
      </c>
      <c r="J985" s="53" t="str">
        <f>IF(收藏进度!J985="","",收藏进度!J985)</f>
        <v/>
      </c>
      <c r="K985" s="53">
        <f>IF(收藏进度!K985="","",收藏进度!K985)</f>
        <v>5</v>
      </c>
      <c r="L985" s="53">
        <f>IF(收藏进度!L985="","",收藏进度!L985)</f>
        <v>5</v>
      </c>
      <c r="M985" s="53">
        <f>IF(收藏进度!M985="","",收藏进度!M985)</f>
        <v>5</v>
      </c>
      <c r="N985" s="54" t="str">
        <f>IF(收藏进度!N985="","",收藏进度!N985)</f>
        <v>嘲讽，亡语：
将风暴守护者洗入你的牌库。</v>
      </c>
    </row>
    <row r="986" spans="1:14" x14ac:dyDescent="0.15">
      <c r="A986" s="52" t="str">
        <f>IF(收藏进度!A986="","",收藏进度!A986)</f>
        <v>青玉酋长</v>
      </c>
      <c r="B986" s="52">
        <f>IF(收藏进度!B986="","",收藏进度!B986)</f>
        <v>2</v>
      </c>
      <c r="C986" s="52" t="str">
        <f t="shared" si="15"/>
        <v/>
      </c>
      <c r="D986" s="52" t="str">
        <f>IF(AND(COUNTIF(德鲁伊卡组!A:C,"# 2x ("&amp;K986&amp;") "&amp;A986)+COUNTIF(猎人卡组!A:C,"# 2x ("&amp;K986&amp;") "&amp;A986)+COUNTIF(法师卡组!A:C,"# 2x ("&amp;K986&amp;") "&amp;A986)+COUNTIF(圣骑士卡组!A:C,"# 2x ("&amp;K986&amp;") "&amp;A986)+COUNTIF(牧师卡组!A:C,"# 2x ("&amp;K986&amp;") "&amp;A986)+COUNTIF(潜行者卡组!A:C,"# 2x ("&amp;K986&amp;") "&amp;A986)+COUNTIF(萨满祭司卡组!A:C,"# 2x ("&amp;K986&amp;") "&amp;A986)+COUNTIF(术士卡组!A:C,"# 2x ("&amp;K986&amp;") "&amp;A986)+COUNTIF(战士卡组!A:C,"# 2x ("&amp;K986&amp;") "&amp;A986)=0,COUNTIF(单卡排行!A:J,A986)=0),IF(AND(COUNTIF(德鲁伊卡组!A:C,"# 1x ("&amp;K986&amp;") "&amp;A986)+COUNTIF(猎人卡组!A:C,"# 1x ("&amp;K986&amp;") "&amp;A986)+COUNTIF(法师卡组!A:C,"# 1x ("&amp;K986&amp;") "&amp;A986)+COUNTIF(圣骑士卡组!A:C,"# 1x ("&amp;K986&amp;") "&amp;A986)+COUNTIF(牧师卡组!A:C,"# 1x ("&amp;K986&amp;") "&amp;A986)+COUNTIF(潜行者卡组!A:C,"# 1x ("&amp;K986&amp;") "&amp;A986)+COUNTIF(萨满祭司卡组!A:C,"# 1x ("&amp;K986&amp;") "&amp;A986)+COUNTIF(术士卡组!A:C,"# 1x ("&amp;K986&amp;") "&amp;A986)+COUNTIF(战士卡组!A:C,"# 1x ("&amp;K986&amp;") "&amp;A986)=0,COUNTIF(单卡排行!A:J,A986&amp;"★")=0),"",1),2)</f>
        <v/>
      </c>
      <c r="E986" s="53" t="str">
        <f>IF(收藏进度!E986="","",收藏进度!E986)</f>
        <v>加基森</v>
      </c>
      <c r="F986" s="53" t="str">
        <f>IF(收藏进度!F986="","",收藏进度!F986)</f>
        <v/>
      </c>
      <c r="G986" s="53" t="str">
        <f>IF(收藏进度!G986="","",收藏进度!G986)</f>
        <v>萨满祭司</v>
      </c>
      <c r="H986" s="53" t="str">
        <f>IF(收藏进度!H986="","",收藏进度!H986)</f>
        <v>普通</v>
      </c>
      <c r="I986" s="53" t="str">
        <f>IF(收藏进度!I986="","",收藏进度!I986)</f>
        <v>随从</v>
      </c>
      <c r="J986" s="53" t="str">
        <f>IF(收藏进度!J986="","",收藏进度!J986)</f>
        <v/>
      </c>
      <c r="K986" s="53">
        <f>IF(收藏进度!K986="","",收藏进度!K986)</f>
        <v>7</v>
      </c>
      <c r="L986" s="53">
        <f>IF(收藏进度!L986="","",收藏进度!L986)</f>
        <v>5</v>
      </c>
      <c r="M986" s="53">
        <f>IF(收藏进度!M986="","",收藏进度!M986)</f>
        <v>5</v>
      </c>
      <c r="N986" s="54" t="str">
        <f>IF(收藏进度!N986="","",收藏进度!N986)</f>
        <v>战吼：召唤一个青玉魔像，使其获得
嘲讽。</v>
      </c>
    </row>
    <row r="987" spans="1:14" x14ac:dyDescent="0.15">
      <c r="A987" s="52" t="str">
        <f>IF(收藏进度!A987="","",收藏进度!A987)</f>
        <v>血怒药水</v>
      </c>
      <c r="B987" s="52">
        <f>IF(收藏进度!B987="","",收藏进度!B987)</f>
        <v>2</v>
      </c>
      <c r="C987" s="52" t="str">
        <f t="shared" si="15"/>
        <v/>
      </c>
      <c r="D987" s="52" t="str">
        <f>IF(AND(COUNTIF(德鲁伊卡组!A:C,"# 2x ("&amp;K987&amp;") "&amp;A987)+COUNTIF(猎人卡组!A:C,"# 2x ("&amp;K987&amp;") "&amp;A987)+COUNTIF(法师卡组!A:C,"# 2x ("&amp;K987&amp;") "&amp;A987)+COUNTIF(圣骑士卡组!A:C,"# 2x ("&amp;K987&amp;") "&amp;A987)+COUNTIF(牧师卡组!A:C,"# 2x ("&amp;K987&amp;") "&amp;A987)+COUNTIF(潜行者卡组!A:C,"# 2x ("&amp;K987&amp;") "&amp;A987)+COUNTIF(萨满祭司卡组!A:C,"# 2x ("&amp;K987&amp;") "&amp;A987)+COUNTIF(术士卡组!A:C,"# 2x ("&amp;K987&amp;") "&amp;A987)+COUNTIF(战士卡组!A:C,"# 2x ("&amp;K987&amp;") "&amp;A987)=0,COUNTIF(单卡排行!A:J,A987)=0),IF(AND(COUNTIF(德鲁伊卡组!A:C,"# 1x ("&amp;K987&amp;") "&amp;A987)+COUNTIF(猎人卡组!A:C,"# 1x ("&amp;K987&amp;") "&amp;A987)+COUNTIF(法师卡组!A:C,"# 1x ("&amp;K987&amp;") "&amp;A987)+COUNTIF(圣骑士卡组!A:C,"# 1x ("&amp;K987&amp;") "&amp;A987)+COUNTIF(牧师卡组!A:C,"# 1x ("&amp;K987&amp;") "&amp;A987)+COUNTIF(潜行者卡组!A:C,"# 1x ("&amp;K987&amp;") "&amp;A987)+COUNTIF(萨满祭司卡组!A:C,"# 1x ("&amp;K987&amp;") "&amp;A987)+COUNTIF(术士卡组!A:C,"# 1x ("&amp;K987&amp;") "&amp;A987)+COUNTIF(战士卡组!A:C,"# 1x ("&amp;K987&amp;") "&amp;A987)=0,COUNTIF(单卡排行!A:J,A987&amp;"★")=0),"",1),2)</f>
        <v/>
      </c>
      <c r="E987" s="53" t="str">
        <f>IF(收藏进度!E987="","",收藏进度!E987)</f>
        <v>加基森</v>
      </c>
      <c r="F987" s="53" t="str">
        <f>IF(收藏进度!F987="","",收藏进度!F987)</f>
        <v/>
      </c>
      <c r="G987" s="53" t="str">
        <f>IF(收藏进度!G987="","",收藏进度!G987)</f>
        <v>术士</v>
      </c>
      <c r="H987" s="53" t="str">
        <f>IF(收藏进度!H987="","",收藏进度!H987)</f>
        <v>稀有</v>
      </c>
      <c r="I987" s="53" t="str">
        <f>IF(收藏进度!I987="","",收藏进度!I987)</f>
        <v>法术</v>
      </c>
      <c r="J987" s="53" t="str">
        <f>IF(收藏进度!J987="","",收藏进度!J987)</f>
        <v/>
      </c>
      <c r="K987" s="53">
        <f>IF(收藏进度!K987="","",收藏进度!K987)</f>
        <v>3</v>
      </c>
      <c r="L987" s="53">
        <f>IF(收藏进度!L987="","",收藏进度!L987)</f>
        <v>0</v>
      </c>
      <c r="M987" s="53">
        <f>IF(收藏进度!M987="","",收藏进度!M987)</f>
        <v>0</v>
      </c>
      <c r="N987" s="54" t="str">
        <f>IF(收藏进度!N987="","",收藏进度!N987)</f>
        <v>使一个随从获得+3攻击力。如果该随从是恶魔，还会获得+3生命值。</v>
      </c>
    </row>
    <row r="988" spans="1:14" x14ac:dyDescent="0.15">
      <c r="A988" s="52" t="str">
        <f>IF(收藏进度!A988="","",收藏进度!A988)</f>
        <v>无证药剂师</v>
      </c>
      <c r="B988" s="52">
        <f>IF(收藏进度!B988="","",收藏进度!B988)</f>
        <v>0</v>
      </c>
      <c r="C988" s="52" t="str">
        <f t="shared" si="15"/>
        <v/>
      </c>
      <c r="D988" s="52" t="str">
        <f>IF(AND(COUNTIF(德鲁伊卡组!A:C,"# 2x ("&amp;K988&amp;") "&amp;A988)+COUNTIF(猎人卡组!A:C,"# 2x ("&amp;K988&amp;") "&amp;A988)+COUNTIF(法师卡组!A:C,"# 2x ("&amp;K988&amp;") "&amp;A988)+COUNTIF(圣骑士卡组!A:C,"# 2x ("&amp;K988&amp;") "&amp;A988)+COUNTIF(牧师卡组!A:C,"# 2x ("&amp;K988&amp;") "&amp;A988)+COUNTIF(潜行者卡组!A:C,"# 2x ("&amp;K988&amp;") "&amp;A988)+COUNTIF(萨满祭司卡组!A:C,"# 2x ("&amp;K988&amp;") "&amp;A988)+COUNTIF(术士卡组!A:C,"# 2x ("&amp;K988&amp;") "&amp;A988)+COUNTIF(战士卡组!A:C,"# 2x ("&amp;K988&amp;") "&amp;A988)=0,COUNTIF(单卡排行!A:J,A988)=0),IF(AND(COUNTIF(德鲁伊卡组!A:C,"# 1x ("&amp;K988&amp;") "&amp;A988)+COUNTIF(猎人卡组!A:C,"# 1x ("&amp;K988&amp;") "&amp;A988)+COUNTIF(法师卡组!A:C,"# 1x ("&amp;K988&amp;") "&amp;A988)+COUNTIF(圣骑士卡组!A:C,"# 1x ("&amp;K988&amp;") "&amp;A988)+COUNTIF(牧师卡组!A:C,"# 1x ("&amp;K988&amp;") "&amp;A988)+COUNTIF(潜行者卡组!A:C,"# 1x ("&amp;K988&amp;") "&amp;A988)+COUNTIF(萨满祭司卡组!A:C,"# 1x ("&amp;K988&amp;") "&amp;A988)+COUNTIF(术士卡组!A:C,"# 1x ("&amp;K988&amp;") "&amp;A988)+COUNTIF(战士卡组!A:C,"# 1x ("&amp;K988&amp;") "&amp;A988)=0,COUNTIF(单卡排行!A:J,A988&amp;"★")=0),"",1),2)</f>
        <v/>
      </c>
      <c r="E988" s="53" t="str">
        <f>IF(收藏进度!E988="","",收藏进度!E988)</f>
        <v>加基森</v>
      </c>
      <c r="F988" s="53" t="str">
        <f>IF(收藏进度!F988="","",收藏进度!F988)</f>
        <v/>
      </c>
      <c r="G988" s="53" t="str">
        <f>IF(收藏进度!G988="","",收藏进度!G988)</f>
        <v>术士</v>
      </c>
      <c r="H988" s="53" t="str">
        <f>IF(收藏进度!H988="","",收藏进度!H988)</f>
        <v>史诗</v>
      </c>
      <c r="I988" s="53" t="str">
        <f>IF(收藏进度!I988="","",收藏进度!I988)</f>
        <v>随从</v>
      </c>
      <c r="J988" s="53" t="str">
        <f>IF(收藏进度!J988="","",收藏进度!J988)</f>
        <v>恶魔</v>
      </c>
      <c r="K988" s="53">
        <f>IF(收藏进度!K988="","",收藏进度!K988)</f>
        <v>3</v>
      </c>
      <c r="L988" s="53">
        <f>IF(收藏进度!L988="","",收藏进度!L988)</f>
        <v>5</v>
      </c>
      <c r="M988" s="53">
        <f>IF(收藏进度!M988="","",收藏进度!M988)</f>
        <v>5</v>
      </c>
      <c r="N988" s="54" t="str">
        <f>IF(收藏进度!N988="","",收藏进度!N988)</f>
        <v>在你召唤一个随从后，对你的英雄造成5点伤害。</v>
      </c>
    </row>
    <row r="989" spans="1:14" x14ac:dyDescent="0.15">
      <c r="A989" s="52" t="str">
        <f>IF(收藏进度!A989="","",收藏进度!A989)</f>
        <v>爆晶药水</v>
      </c>
      <c r="B989" s="52">
        <f>IF(收藏进度!B989="","",收藏进度!B989)</f>
        <v>2</v>
      </c>
      <c r="C989" s="52" t="str">
        <f t="shared" si="15"/>
        <v/>
      </c>
      <c r="D989" s="52" t="str">
        <f>IF(AND(COUNTIF(德鲁伊卡组!A:C,"# 2x ("&amp;K989&amp;") "&amp;A989)+COUNTIF(猎人卡组!A:C,"# 2x ("&amp;K989&amp;") "&amp;A989)+COUNTIF(法师卡组!A:C,"# 2x ("&amp;K989&amp;") "&amp;A989)+COUNTIF(圣骑士卡组!A:C,"# 2x ("&amp;K989&amp;") "&amp;A989)+COUNTIF(牧师卡组!A:C,"# 2x ("&amp;K989&amp;") "&amp;A989)+COUNTIF(潜行者卡组!A:C,"# 2x ("&amp;K989&amp;") "&amp;A989)+COUNTIF(萨满祭司卡组!A:C,"# 2x ("&amp;K989&amp;") "&amp;A989)+COUNTIF(术士卡组!A:C,"# 2x ("&amp;K989&amp;") "&amp;A989)+COUNTIF(战士卡组!A:C,"# 2x ("&amp;K989&amp;") "&amp;A989)=0,COUNTIF(单卡排行!A:J,A989)=0),IF(AND(COUNTIF(德鲁伊卡组!A:C,"# 1x ("&amp;K989&amp;") "&amp;A989)+COUNTIF(猎人卡组!A:C,"# 1x ("&amp;K989&amp;") "&amp;A989)+COUNTIF(法师卡组!A:C,"# 1x ("&amp;K989&amp;") "&amp;A989)+COUNTIF(圣骑士卡组!A:C,"# 1x ("&amp;K989&amp;") "&amp;A989)+COUNTIF(牧师卡组!A:C,"# 1x ("&amp;K989&amp;") "&amp;A989)+COUNTIF(潜行者卡组!A:C,"# 1x ("&amp;K989&amp;") "&amp;A989)+COUNTIF(萨满祭司卡组!A:C,"# 1x ("&amp;K989&amp;") "&amp;A989)+COUNTIF(术士卡组!A:C,"# 1x ("&amp;K989&amp;") "&amp;A989)+COUNTIF(战士卡组!A:C,"# 1x ("&amp;K989&amp;") "&amp;A989)=0,COUNTIF(单卡排行!A:J,A989&amp;"★")=0),"",1),2)</f>
        <v/>
      </c>
      <c r="E989" s="53" t="str">
        <f>IF(收藏进度!E989="","",收藏进度!E989)</f>
        <v>加基森</v>
      </c>
      <c r="F989" s="53" t="str">
        <f>IF(收藏进度!F989="","",收藏进度!F989)</f>
        <v/>
      </c>
      <c r="G989" s="53" t="str">
        <f>IF(收藏进度!G989="","",收藏进度!G989)</f>
        <v>术士</v>
      </c>
      <c r="H989" s="53" t="str">
        <f>IF(收藏进度!H989="","",收藏进度!H989)</f>
        <v>普通</v>
      </c>
      <c r="I989" s="53" t="str">
        <f>IF(收藏进度!I989="","",收藏进度!I989)</f>
        <v>法术</v>
      </c>
      <c r="J989" s="53" t="str">
        <f>IF(收藏进度!J989="","",收藏进度!J989)</f>
        <v/>
      </c>
      <c r="K989" s="53">
        <f>IF(收藏进度!K989="","",收藏进度!K989)</f>
        <v>4</v>
      </c>
      <c r="L989" s="53">
        <f>IF(收藏进度!L989="","",收藏进度!L989)</f>
        <v>0</v>
      </c>
      <c r="M989" s="53">
        <f>IF(收藏进度!M989="","",收藏进度!M989)</f>
        <v>0</v>
      </c>
      <c r="N989" s="54" t="str">
        <f>IF(收藏进度!N989="","",收藏进度!N989)</f>
        <v>消灭一个随从，和你的一个法力水晶。</v>
      </c>
    </row>
    <row r="990" spans="1:14" x14ac:dyDescent="0.15">
      <c r="A990" s="52" t="str">
        <f>IF(收藏进度!A990="","",收藏进度!A990)</f>
        <v>魔瘾结晶者</v>
      </c>
      <c r="B990" s="52">
        <f>IF(收藏进度!B990="","",收藏进度!B990)</f>
        <v>2</v>
      </c>
      <c r="C990" s="52" t="str">
        <f t="shared" si="15"/>
        <v/>
      </c>
      <c r="D990" s="52" t="str">
        <f>IF(AND(COUNTIF(德鲁伊卡组!A:C,"# 2x ("&amp;K990&amp;") "&amp;A990)+COUNTIF(猎人卡组!A:C,"# 2x ("&amp;K990&amp;") "&amp;A990)+COUNTIF(法师卡组!A:C,"# 2x ("&amp;K990&amp;") "&amp;A990)+COUNTIF(圣骑士卡组!A:C,"# 2x ("&amp;K990&amp;") "&amp;A990)+COUNTIF(牧师卡组!A:C,"# 2x ("&amp;K990&amp;") "&amp;A990)+COUNTIF(潜行者卡组!A:C,"# 2x ("&amp;K990&amp;") "&amp;A990)+COUNTIF(萨满祭司卡组!A:C,"# 2x ("&amp;K990&amp;") "&amp;A990)+COUNTIF(术士卡组!A:C,"# 2x ("&amp;K990&amp;") "&amp;A990)+COUNTIF(战士卡组!A:C,"# 2x ("&amp;K990&amp;") "&amp;A990)=0,COUNTIF(单卡排行!A:J,A990)=0),IF(AND(COUNTIF(德鲁伊卡组!A:C,"# 1x ("&amp;K990&amp;") "&amp;A990)+COUNTIF(猎人卡组!A:C,"# 1x ("&amp;K990&amp;") "&amp;A990)+COUNTIF(法师卡组!A:C,"# 1x ("&amp;K990&amp;") "&amp;A990)+COUNTIF(圣骑士卡组!A:C,"# 1x ("&amp;K990&amp;") "&amp;A990)+COUNTIF(牧师卡组!A:C,"# 1x ("&amp;K990&amp;") "&amp;A990)+COUNTIF(潜行者卡组!A:C,"# 1x ("&amp;K990&amp;") "&amp;A990)+COUNTIF(萨满祭司卡组!A:C,"# 1x ("&amp;K990&amp;") "&amp;A990)+COUNTIF(术士卡组!A:C,"# 1x ("&amp;K990&amp;") "&amp;A990)+COUNTIF(战士卡组!A:C,"# 1x ("&amp;K990&amp;") "&amp;A990)=0,COUNTIF(单卡排行!A:J,A990&amp;"★")=0),"",1),2)</f>
        <v/>
      </c>
      <c r="E990" s="53" t="str">
        <f>IF(收藏进度!E990="","",收藏进度!E990)</f>
        <v>加基森</v>
      </c>
      <c r="F990" s="53" t="str">
        <f>IF(收藏进度!F990="","",收藏进度!F990)</f>
        <v/>
      </c>
      <c r="G990" s="53" t="str">
        <f>IF(收藏进度!G990="","",收藏进度!G990)</f>
        <v>术士</v>
      </c>
      <c r="H990" s="53" t="str">
        <f>IF(收藏进度!H990="","",收藏进度!H990)</f>
        <v>普通</v>
      </c>
      <c r="I990" s="53" t="str">
        <f>IF(收藏进度!I990="","",收藏进度!I990)</f>
        <v>随从</v>
      </c>
      <c r="J990" s="53" t="str">
        <f>IF(收藏进度!J990="","",收藏进度!J990)</f>
        <v/>
      </c>
      <c r="K990" s="53">
        <f>IF(收藏进度!K990="","",收藏进度!K990)</f>
        <v>4</v>
      </c>
      <c r="L990" s="53">
        <f>IF(收藏进度!L990="","",收藏进度!L990)</f>
        <v>5</v>
      </c>
      <c r="M990" s="53">
        <f>IF(收藏进度!M990="","",收藏进度!M990)</f>
        <v>4</v>
      </c>
      <c r="N990" s="54" t="str">
        <f>IF(收藏进度!N990="","",收藏进度!N990)</f>
        <v>战吼：使你的所有恶魔获得+1/+1。</v>
      </c>
    </row>
    <row r="991" spans="1:14" x14ac:dyDescent="0.15">
      <c r="A991" s="52" t="str">
        <f>IF(收藏进度!A991="","",收藏进度!A991)</f>
        <v>海魔钉刺者</v>
      </c>
      <c r="B991" s="52">
        <f>IF(收藏进度!B991="","",收藏进度!B991)</f>
        <v>2</v>
      </c>
      <c r="C991" s="52" t="str">
        <f t="shared" si="15"/>
        <v/>
      </c>
      <c r="D991" s="52" t="str">
        <f>IF(AND(COUNTIF(德鲁伊卡组!A:C,"# 2x ("&amp;K991&amp;") "&amp;A991)+COUNTIF(猎人卡组!A:C,"# 2x ("&amp;K991&amp;") "&amp;A991)+COUNTIF(法师卡组!A:C,"# 2x ("&amp;K991&amp;") "&amp;A991)+COUNTIF(圣骑士卡组!A:C,"# 2x ("&amp;K991&amp;") "&amp;A991)+COUNTIF(牧师卡组!A:C,"# 2x ("&amp;K991&amp;") "&amp;A991)+COUNTIF(潜行者卡组!A:C,"# 2x ("&amp;K991&amp;") "&amp;A991)+COUNTIF(萨满祭司卡组!A:C,"# 2x ("&amp;K991&amp;") "&amp;A991)+COUNTIF(术士卡组!A:C,"# 2x ("&amp;K991&amp;") "&amp;A991)+COUNTIF(战士卡组!A:C,"# 2x ("&amp;K991&amp;") "&amp;A991)=0,COUNTIF(单卡排行!A:J,A991)=0),IF(AND(COUNTIF(德鲁伊卡组!A:C,"# 1x ("&amp;K991&amp;") "&amp;A991)+COUNTIF(猎人卡组!A:C,"# 1x ("&amp;K991&amp;") "&amp;A991)+COUNTIF(法师卡组!A:C,"# 1x ("&amp;K991&amp;") "&amp;A991)+COUNTIF(圣骑士卡组!A:C,"# 1x ("&amp;K991&amp;") "&amp;A991)+COUNTIF(牧师卡组!A:C,"# 1x ("&amp;K991&amp;") "&amp;A991)+COUNTIF(潜行者卡组!A:C,"# 1x ("&amp;K991&amp;") "&amp;A991)+COUNTIF(萨满祭司卡组!A:C,"# 1x ("&amp;K991&amp;") "&amp;A991)+COUNTIF(术士卡组!A:C,"# 1x ("&amp;K991&amp;") "&amp;A991)+COUNTIF(战士卡组!A:C,"# 1x ("&amp;K991&amp;") "&amp;A991)=0,COUNTIF(单卡排行!A:J,A991&amp;"★")=0),"",1),2)</f>
        <v/>
      </c>
      <c r="E991" s="53" t="str">
        <f>IF(收藏进度!E991="","",收藏进度!E991)</f>
        <v>加基森</v>
      </c>
      <c r="F991" s="53" t="str">
        <f>IF(收藏进度!F991="","",收藏进度!F991)</f>
        <v/>
      </c>
      <c r="G991" s="53" t="str">
        <f>IF(收藏进度!G991="","",收藏进度!G991)</f>
        <v>术士</v>
      </c>
      <c r="H991" s="53" t="str">
        <f>IF(收藏进度!H991="","",收藏进度!H991)</f>
        <v>稀有</v>
      </c>
      <c r="I991" s="53" t="str">
        <f>IF(收藏进度!I991="","",收藏进度!I991)</f>
        <v>随从</v>
      </c>
      <c r="J991" s="53" t="str">
        <f>IF(收藏进度!J991="","",收藏进度!J991)</f>
        <v>鱼人</v>
      </c>
      <c r="K991" s="53">
        <f>IF(收藏进度!K991="","",收藏进度!K991)</f>
        <v>4</v>
      </c>
      <c r="L991" s="53">
        <f>IF(收藏进度!L991="","",收藏进度!L991)</f>
        <v>4</v>
      </c>
      <c r="M991" s="53">
        <f>IF(收藏进度!M991="","",收藏进度!M991)</f>
        <v>2</v>
      </c>
      <c r="N991" s="54" t="str">
        <f>IF(收藏进度!N991="","",收藏进度!N991)</f>
        <v>战吼：在本回合中，你召唤的下一个鱼人不再消耗法力值，转而消耗生命值。</v>
      </c>
    </row>
    <row r="992" spans="1:14" x14ac:dyDescent="0.15">
      <c r="A992" s="52" t="str">
        <f>IF(收藏进度!A992="","",收藏进度!A992)</f>
        <v>邪火药水</v>
      </c>
      <c r="B992" s="52">
        <f>IF(收藏进度!B992="","",收藏进度!B992)</f>
        <v>2</v>
      </c>
      <c r="C992" s="52" t="str">
        <f t="shared" si="15"/>
        <v/>
      </c>
      <c r="D992" s="52" t="str">
        <f>IF(AND(COUNTIF(德鲁伊卡组!A:C,"# 2x ("&amp;K992&amp;") "&amp;A992)+COUNTIF(猎人卡组!A:C,"# 2x ("&amp;K992&amp;") "&amp;A992)+COUNTIF(法师卡组!A:C,"# 2x ("&amp;K992&amp;") "&amp;A992)+COUNTIF(圣骑士卡组!A:C,"# 2x ("&amp;K992&amp;") "&amp;A992)+COUNTIF(牧师卡组!A:C,"# 2x ("&amp;K992&amp;") "&amp;A992)+COUNTIF(潜行者卡组!A:C,"# 2x ("&amp;K992&amp;") "&amp;A992)+COUNTIF(萨满祭司卡组!A:C,"# 2x ("&amp;K992&amp;") "&amp;A992)+COUNTIF(术士卡组!A:C,"# 2x ("&amp;K992&amp;") "&amp;A992)+COUNTIF(战士卡组!A:C,"# 2x ("&amp;K992&amp;") "&amp;A992)=0,COUNTIF(单卡排行!A:J,A992)=0),IF(AND(COUNTIF(德鲁伊卡组!A:C,"# 1x ("&amp;K992&amp;") "&amp;A992)+COUNTIF(猎人卡组!A:C,"# 1x ("&amp;K992&amp;") "&amp;A992)+COUNTIF(法师卡组!A:C,"# 1x ("&amp;K992&amp;") "&amp;A992)+COUNTIF(圣骑士卡组!A:C,"# 1x ("&amp;K992&amp;") "&amp;A992)+COUNTIF(牧师卡组!A:C,"# 1x ("&amp;K992&amp;") "&amp;A992)+COUNTIF(潜行者卡组!A:C,"# 1x ("&amp;K992&amp;") "&amp;A992)+COUNTIF(萨满祭司卡组!A:C,"# 1x ("&amp;K992&amp;") "&amp;A992)+COUNTIF(术士卡组!A:C,"# 1x ("&amp;K992&amp;") "&amp;A992)+COUNTIF(战士卡组!A:C,"# 1x ("&amp;K992&amp;") "&amp;A992)=0,COUNTIF(单卡排行!A:J,A992&amp;"★")=0),"",1),2)</f>
        <v/>
      </c>
      <c r="E992" s="53" t="str">
        <f>IF(收藏进度!E992="","",收藏进度!E992)</f>
        <v>加基森</v>
      </c>
      <c r="F992" s="53" t="str">
        <f>IF(收藏进度!F992="","",收藏进度!F992)</f>
        <v/>
      </c>
      <c r="G992" s="53" t="str">
        <f>IF(收藏进度!G992="","",收藏进度!G992)</f>
        <v>术士</v>
      </c>
      <c r="H992" s="53" t="str">
        <f>IF(收藏进度!H992="","",收藏进度!H992)</f>
        <v>稀有</v>
      </c>
      <c r="I992" s="53" t="str">
        <f>IF(收藏进度!I992="","",收藏进度!I992)</f>
        <v>法术</v>
      </c>
      <c r="J992" s="53" t="str">
        <f>IF(收藏进度!J992="","",收藏进度!J992)</f>
        <v/>
      </c>
      <c r="K992" s="53">
        <f>IF(收藏进度!K992="","",收藏进度!K992)</f>
        <v>6</v>
      </c>
      <c r="L992" s="53">
        <f>IF(收藏进度!L992="","",收藏进度!L992)</f>
        <v>0</v>
      </c>
      <c r="M992" s="53">
        <f>IF(收藏进度!M992="","",收藏进度!M992)</f>
        <v>0</v>
      </c>
      <c r="N992" s="54" t="str">
        <f>IF(收藏进度!N992="","",收藏进度!N992)</f>
        <v>对所有角色造成5点伤害。</v>
      </c>
    </row>
    <row r="993" spans="1:14" x14ac:dyDescent="0.15">
      <c r="A993" s="52" t="str">
        <f>IF(收藏进度!A993="","",收藏进度!A993)</f>
        <v>暗金教恶魔商贩</v>
      </c>
      <c r="B993" s="52">
        <f>IF(收藏进度!B993="","",收藏进度!B993)</f>
        <v>2</v>
      </c>
      <c r="C993" s="52" t="str">
        <f t="shared" si="15"/>
        <v/>
      </c>
      <c r="D993" s="52" t="str">
        <f>IF(AND(COUNTIF(德鲁伊卡组!A:C,"# 2x ("&amp;K993&amp;") "&amp;A993)+COUNTIF(猎人卡组!A:C,"# 2x ("&amp;K993&amp;") "&amp;A993)+COUNTIF(法师卡组!A:C,"# 2x ("&amp;K993&amp;") "&amp;A993)+COUNTIF(圣骑士卡组!A:C,"# 2x ("&amp;K993&amp;") "&amp;A993)+COUNTIF(牧师卡组!A:C,"# 2x ("&amp;K993&amp;") "&amp;A993)+COUNTIF(潜行者卡组!A:C,"# 2x ("&amp;K993&amp;") "&amp;A993)+COUNTIF(萨满祭司卡组!A:C,"# 2x ("&amp;K993&amp;") "&amp;A993)+COUNTIF(术士卡组!A:C,"# 2x ("&amp;K993&amp;") "&amp;A993)+COUNTIF(战士卡组!A:C,"# 2x ("&amp;K993&amp;") "&amp;A993)=0,COUNTIF(单卡排行!A:J,A993)=0),IF(AND(COUNTIF(德鲁伊卡组!A:C,"# 1x ("&amp;K993&amp;") "&amp;A993)+COUNTIF(猎人卡组!A:C,"# 1x ("&amp;K993&amp;") "&amp;A993)+COUNTIF(法师卡组!A:C,"# 1x ("&amp;K993&amp;") "&amp;A993)+COUNTIF(圣骑士卡组!A:C,"# 1x ("&amp;K993&amp;") "&amp;A993)+COUNTIF(牧师卡组!A:C,"# 1x ("&amp;K993&amp;") "&amp;A993)+COUNTIF(潜行者卡组!A:C,"# 1x ("&amp;K993&amp;") "&amp;A993)+COUNTIF(萨满祭司卡组!A:C,"# 1x ("&amp;K993&amp;") "&amp;A993)+COUNTIF(术士卡组!A:C,"# 1x ("&amp;K993&amp;") "&amp;A993)+COUNTIF(战士卡组!A:C,"# 1x ("&amp;K993&amp;") "&amp;A993)=0,COUNTIF(单卡排行!A:J,A993&amp;"★")=0),"",1),2)</f>
        <v/>
      </c>
      <c r="E993" s="53" t="str">
        <f>IF(收藏进度!E993="","",收藏进度!E993)</f>
        <v>加基森</v>
      </c>
      <c r="F993" s="53" t="str">
        <f>IF(收藏进度!F993="","",收藏进度!F993)</f>
        <v/>
      </c>
      <c r="G993" s="53" t="str">
        <f>IF(收藏进度!G993="","",收藏进度!G993)</f>
        <v>术士</v>
      </c>
      <c r="H993" s="53" t="str">
        <f>IF(收藏进度!H993="","",收藏进度!H993)</f>
        <v>史诗</v>
      </c>
      <c r="I993" s="53" t="str">
        <f>IF(收藏进度!I993="","",收藏进度!I993)</f>
        <v>随从</v>
      </c>
      <c r="J993" s="53" t="str">
        <f>IF(收藏进度!J993="","",收藏进度!J993)</f>
        <v/>
      </c>
      <c r="K993" s="53">
        <f>IF(收藏进度!K993="","",收藏进度!K993)</f>
        <v>6</v>
      </c>
      <c r="L993" s="53">
        <f>IF(收藏进度!L993="","",收藏进度!L993)</f>
        <v>6</v>
      </c>
      <c r="M993" s="53">
        <f>IF(收藏进度!M993="","",收藏进度!M993)</f>
        <v>6</v>
      </c>
      <c r="N993" s="54" t="str">
        <f>IF(收藏进度!N993="","",收藏进度!N993)</f>
        <v>在你的回合结束时，将一张随机恶魔牌置入你的手牌。</v>
      </c>
    </row>
    <row r="994" spans="1:14" x14ac:dyDescent="0.15">
      <c r="A994" s="52" t="str">
        <f>IF(收藏进度!A994="","",收藏进度!A994)</f>
        <v>渊狱惩击者</v>
      </c>
      <c r="B994" s="52">
        <f>IF(收藏进度!B994="","",收藏进度!B994)</f>
        <v>2</v>
      </c>
      <c r="C994" s="52" t="str">
        <f t="shared" si="15"/>
        <v/>
      </c>
      <c r="D994" s="52" t="str">
        <f>IF(AND(COUNTIF(德鲁伊卡组!A:C,"# 2x ("&amp;K994&amp;") "&amp;A994)+COUNTIF(猎人卡组!A:C,"# 2x ("&amp;K994&amp;") "&amp;A994)+COUNTIF(法师卡组!A:C,"# 2x ("&amp;K994&amp;") "&amp;A994)+COUNTIF(圣骑士卡组!A:C,"# 2x ("&amp;K994&amp;") "&amp;A994)+COUNTIF(牧师卡组!A:C,"# 2x ("&amp;K994&amp;") "&amp;A994)+COUNTIF(潜行者卡组!A:C,"# 2x ("&amp;K994&amp;") "&amp;A994)+COUNTIF(萨满祭司卡组!A:C,"# 2x ("&amp;K994&amp;") "&amp;A994)+COUNTIF(术士卡组!A:C,"# 2x ("&amp;K994&amp;") "&amp;A994)+COUNTIF(战士卡组!A:C,"# 2x ("&amp;K994&amp;") "&amp;A994)=0,COUNTIF(单卡排行!A:J,A994)=0),IF(AND(COUNTIF(德鲁伊卡组!A:C,"# 1x ("&amp;K994&amp;") "&amp;A994)+COUNTIF(猎人卡组!A:C,"# 1x ("&amp;K994&amp;") "&amp;A994)+COUNTIF(法师卡组!A:C,"# 1x ("&amp;K994&amp;") "&amp;A994)+COUNTIF(圣骑士卡组!A:C,"# 1x ("&amp;K994&amp;") "&amp;A994)+COUNTIF(牧师卡组!A:C,"# 1x ("&amp;K994&amp;") "&amp;A994)+COUNTIF(潜行者卡组!A:C,"# 1x ("&amp;K994&amp;") "&amp;A994)+COUNTIF(萨满祭司卡组!A:C,"# 1x ("&amp;K994&amp;") "&amp;A994)+COUNTIF(术士卡组!A:C,"# 1x ("&amp;K994&amp;") "&amp;A994)+COUNTIF(战士卡组!A:C,"# 1x ("&amp;K994&amp;") "&amp;A994)=0,COUNTIF(单卡排行!A:J,A994&amp;"★")=0),"",1),2)</f>
        <v/>
      </c>
      <c r="E994" s="53" t="str">
        <f>IF(收藏进度!E994="","",收藏进度!E994)</f>
        <v>加基森</v>
      </c>
      <c r="F994" s="53" t="str">
        <f>IF(收藏进度!F994="","",收藏进度!F994)</f>
        <v/>
      </c>
      <c r="G994" s="53" t="str">
        <f>IF(收藏进度!G994="","",收藏进度!G994)</f>
        <v>术士</v>
      </c>
      <c r="H994" s="53" t="str">
        <f>IF(收藏进度!H994="","",收藏进度!H994)</f>
        <v>普通</v>
      </c>
      <c r="I994" s="53" t="str">
        <f>IF(收藏进度!I994="","",收藏进度!I994)</f>
        <v>随从</v>
      </c>
      <c r="J994" s="53" t="str">
        <f>IF(收藏进度!J994="","",收藏进度!J994)</f>
        <v>恶魔</v>
      </c>
      <c r="K994" s="53">
        <f>IF(收藏进度!K994="","",收藏进度!K994)</f>
        <v>7</v>
      </c>
      <c r="L994" s="53">
        <f>IF(收藏进度!L994="","",收藏进度!L994)</f>
        <v>6</v>
      </c>
      <c r="M994" s="53">
        <f>IF(收藏进度!M994="","",收藏进度!M994)</f>
        <v>6</v>
      </c>
      <c r="N994" s="54" t="str">
        <f>IF(收藏进度!N994="","",收藏进度!N994)</f>
        <v>战吼：对所有其他角色造成3点伤害。</v>
      </c>
    </row>
    <row r="995" spans="1:14" x14ac:dyDescent="0.15">
      <c r="A995" s="52" t="str">
        <f>IF(收藏进度!A995="","",收藏进度!A995)</f>
        <v>唤魔者克鲁尔</v>
      </c>
      <c r="B995" s="52">
        <f>IF(收藏进度!B995="","",收藏进度!B995)</f>
        <v>1</v>
      </c>
      <c r="C995" s="52" t="str">
        <f t="shared" si="15"/>
        <v/>
      </c>
      <c r="D995" s="52" t="str">
        <f>IF(AND(COUNTIF(德鲁伊卡组!A:C,"# 2x ("&amp;K995&amp;") "&amp;A995)+COUNTIF(猎人卡组!A:C,"# 2x ("&amp;K995&amp;") "&amp;A995)+COUNTIF(法师卡组!A:C,"# 2x ("&amp;K995&amp;") "&amp;A995)+COUNTIF(圣骑士卡组!A:C,"# 2x ("&amp;K995&amp;") "&amp;A995)+COUNTIF(牧师卡组!A:C,"# 2x ("&amp;K995&amp;") "&amp;A995)+COUNTIF(潜行者卡组!A:C,"# 2x ("&amp;K995&amp;") "&amp;A995)+COUNTIF(萨满祭司卡组!A:C,"# 2x ("&amp;K995&amp;") "&amp;A995)+COUNTIF(术士卡组!A:C,"# 2x ("&amp;K995&amp;") "&amp;A995)+COUNTIF(战士卡组!A:C,"# 2x ("&amp;K995&amp;") "&amp;A995)=0,COUNTIF(单卡排行!A:J,A995)=0),IF(AND(COUNTIF(德鲁伊卡组!A:C,"# 1x ("&amp;K995&amp;") "&amp;A995)+COUNTIF(猎人卡组!A:C,"# 1x ("&amp;K995&amp;") "&amp;A995)+COUNTIF(法师卡组!A:C,"# 1x ("&amp;K995&amp;") "&amp;A995)+COUNTIF(圣骑士卡组!A:C,"# 1x ("&amp;K995&amp;") "&amp;A995)+COUNTIF(牧师卡组!A:C,"# 1x ("&amp;K995&amp;") "&amp;A995)+COUNTIF(潜行者卡组!A:C,"# 1x ("&amp;K995&amp;") "&amp;A995)+COUNTIF(萨满祭司卡组!A:C,"# 1x ("&amp;K995&amp;") "&amp;A995)+COUNTIF(术士卡组!A:C,"# 1x ("&amp;K995&amp;") "&amp;A995)+COUNTIF(战士卡组!A:C,"# 1x ("&amp;K995&amp;") "&amp;A995)=0,COUNTIF(单卡排行!A:J,A995&amp;"★")=0),"",1),2)</f>
        <v/>
      </c>
      <c r="E995" s="53" t="str">
        <f>IF(收藏进度!E995="","",收藏进度!E995)</f>
        <v>加基森</v>
      </c>
      <c r="F995" s="53" t="str">
        <f>IF(收藏进度!F995="","",收藏进度!F995)</f>
        <v/>
      </c>
      <c r="G995" s="53" t="str">
        <f>IF(收藏进度!G995="","",收藏进度!G995)</f>
        <v>术士</v>
      </c>
      <c r="H995" s="53" t="str">
        <f>IF(收藏进度!H995="","",收藏进度!H995)</f>
        <v>传说</v>
      </c>
      <c r="I995" s="53" t="str">
        <f>IF(收藏进度!I995="","",收藏进度!I995)</f>
        <v>随从</v>
      </c>
      <c r="J995" s="53" t="str">
        <f>IF(收藏进度!J995="","",收藏进度!J995)</f>
        <v>恶魔</v>
      </c>
      <c r="K995" s="53">
        <f>IF(收藏进度!K995="","",收藏进度!K995)</f>
        <v>9</v>
      </c>
      <c r="L995" s="53">
        <f>IF(收藏进度!L995="","",收藏进度!L995)</f>
        <v>7</v>
      </c>
      <c r="M995" s="53">
        <f>IF(收藏进度!M995="","",收藏进度!M995)</f>
        <v>9</v>
      </c>
      <c r="N995" s="54" t="str">
        <f>IF(收藏进度!N995="","",收藏进度!N995)</f>
        <v>战吼：如果你的牌库里没有相同的牌，则将你手牌中所有的恶魔牌置入战场。</v>
      </c>
    </row>
    <row r="996" spans="1:14" x14ac:dyDescent="0.15">
      <c r="A996" s="52" t="str">
        <f>IF(收藏进度!A996="","",收藏进度!A996)</f>
        <v>盛气凌人</v>
      </c>
      <c r="B996" s="52">
        <f>IF(收藏进度!B996="","",收藏进度!B996)</f>
        <v>2</v>
      </c>
      <c r="C996" s="52" t="str">
        <f t="shared" si="15"/>
        <v/>
      </c>
      <c r="D996" s="52" t="str">
        <f>IF(AND(COUNTIF(德鲁伊卡组!A:C,"# 2x ("&amp;K996&amp;") "&amp;A996)+COUNTIF(猎人卡组!A:C,"# 2x ("&amp;K996&amp;") "&amp;A996)+COUNTIF(法师卡组!A:C,"# 2x ("&amp;K996&amp;") "&amp;A996)+COUNTIF(圣骑士卡组!A:C,"# 2x ("&amp;K996&amp;") "&amp;A996)+COUNTIF(牧师卡组!A:C,"# 2x ("&amp;K996&amp;") "&amp;A996)+COUNTIF(潜行者卡组!A:C,"# 2x ("&amp;K996&amp;") "&amp;A996)+COUNTIF(萨满祭司卡组!A:C,"# 2x ("&amp;K996&amp;") "&amp;A996)+COUNTIF(术士卡组!A:C,"# 2x ("&amp;K996&amp;") "&amp;A996)+COUNTIF(战士卡组!A:C,"# 2x ("&amp;K996&amp;") "&amp;A996)=0,COUNTIF(单卡排行!A:J,A996)=0),IF(AND(COUNTIF(德鲁伊卡组!A:C,"# 1x ("&amp;K996&amp;") "&amp;A996)+COUNTIF(猎人卡组!A:C,"# 1x ("&amp;K996&amp;") "&amp;A996)+COUNTIF(法师卡组!A:C,"# 1x ("&amp;K996&amp;") "&amp;A996)+COUNTIF(圣骑士卡组!A:C,"# 1x ("&amp;K996&amp;") "&amp;A996)+COUNTIF(牧师卡组!A:C,"# 1x ("&amp;K996&amp;") "&amp;A996)+COUNTIF(潜行者卡组!A:C,"# 1x ("&amp;K996&amp;") "&amp;A996)+COUNTIF(萨满祭司卡组!A:C,"# 1x ("&amp;K996&amp;") "&amp;A996)+COUNTIF(术士卡组!A:C,"# 1x ("&amp;K996&amp;") "&amp;A996)+COUNTIF(战士卡组!A:C,"# 1x ("&amp;K996&amp;") "&amp;A996)=0,COUNTIF(单卡排行!A:J,A996&amp;"★")=0),"",1),2)</f>
        <v/>
      </c>
      <c r="E996" s="53" t="str">
        <f>IF(收藏进度!E996="","",收藏进度!E996)</f>
        <v>加基森</v>
      </c>
      <c r="F996" s="53" t="str">
        <f>IF(收藏进度!F996="","",收藏进度!F996)</f>
        <v/>
      </c>
      <c r="G996" s="53" t="str">
        <f>IF(收藏进度!G996="","",收藏进度!G996)</f>
        <v>战士</v>
      </c>
      <c r="H996" s="53" t="str">
        <f>IF(收藏进度!H996="","",收藏进度!H996)</f>
        <v>普通</v>
      </c>
      <c r="I996" s="53" t="str">
        <f>IF(收藏进度!I996="","",收藏进度!I996)</f>
        <v>法术</v>
      </c>
      <c r="J996" s="53" t="str">
        <f>IF(收藏进度!J996="","",收藏进度!J996)</f>
        <v/>
      </c>
      <c r="K996" s="53">
        <f>IF(收藏进度!K996="","",收藏进度!K996)</f>
        <v>1</v>
      </c>
      <c r="L996" s="53">
        <f>IF(收藏进度!L996="","",收藏进度!L996)</f>
        <v>0</v>
      </c>
      <c r="M996" s="53">
        <f>IF(收藏进度!M996="","",收藏进度!M996)</f>
        <v>0</v>
      </c>
      <c r="N996" s="54" t="str">
        <f>IF(收藏进度!N996="","",收藏进度!N996)</f>
        <v>发现一个具有嘲讽的随从。</v>
      </c>
    </row>
    <row r="997" spans="1:14" x14ac:dyDescent="0.15">
      <c r="A997" s="52" t="str">
        <f>IF(收藏进度!A997="","",收藏进度!A997)</f>
        <v>公辩律师</v>
      </c>
      <c r="B997" s="52">
        <f>IF(收藏进度!B997="","",收藏进度!B997)</f>
        <v>2</v>
      </c>
      <c r="C997" s="52" t="str">
        <f t="shared" si="15"/>
        <v/>
      </c>
      <c r="D997" s="52" t="str">
        <f>IF(AND(COUNTIF(德鲁伊卡组!A:C,"# 2x ("&amp;K997&amp;") "&amp;A997)+COUNTIF(猎人卡组!A:C,"# 2x ("&amp;K997&amp;") "&amp;A997)+COUNTIF(法师卡组!A:C,"# 2x ("&amp;K997&amp;") "&amp;A997)+COUNTIF(圣骑士卡组!A:C,"# 2x ("&amp;K997&amp;") "&amp;A997)+COUNTIF(牧师卡组!A:C,"# 2x ("&amp;K997&amp;") "&amp;A997)+COUNTIF(潜行者卡组!A:C,"# 2x ("&amp;K997&amp;") "&amp;A997)+COUNTIF(萨满祭司卡组!A:C,"# 2x ("&amp;K997&amp;") "&amp;A997)+COUNTIF(术士卡组!A:C,"# 2x ("&amp;K997&amp;") "&amp;A997)+COUNTIF(战士卡组!A:C,"# 2x ("&amp;K997&amp;") "&amp;A997)=0,COUNTIF(单卡排行!A:J,A997)=0),IF(AND(COUNTIF(德鲁伊卡组!A:C,"# 1x ("&amp;K997&amp;") "&amp;A997)+COUNTIF(猎人卡组!A:C,"# 1x ("&amp;K997&amp;") "&amp;A997)+COUNTIF(法师卡组!A:C,"# 1x ("&amp;K997&amp;") "&amp;A997)+COUNTIF(圣骑士卡组!A:C,"# 1x ("&amp;K997&amp;") "&amp;A997)+COUNTIF(牧师卡组!A:C,"# 1x ("&amp;K997&amp;") "&amp;A997)+COUNTIF(潜行者卡组!A:C,"# 1x ("&amp;K997&amp;") "&amp;A997)+COUNTIF(萨满祭司卡组!A:C,"# 1x ("&amp;K997&amp;") "&amp;A997)+COUNTIF(术士卡组!A:C,"# 1x ("&amp;K997&amp;") "&amp;A997)+COUNTIF(战士卡组!A:C,"# 1x ("&amp;K997&amp;") "&amp;A997)=0,COUNTIF(单卡排行!A:J,A997&amp;"★")=0),"",1),2)</f>
        <v/>
      </c>
      <c r="E997" s="53" t="str">
        <f>IF(收藏进度!E997="","",收藏进度!E997)</f>
        <v>加基森</v>
      </c>
      <c r="F997" s="53" t="str">
        <f>IF(收藏进度!F997="","",收藏进度!F997)</f>
        <v/>
      </c>
      <c r="G997" s="53" t="str">
        <f>IF(收藏进度!G997="","",收藏进度!G997)</f>
        <v>战士</v>
      </c>
      <c r="H997" s="53" t="str">
        <f>IF(收藏进度!H997="","",收藏进度!H997)</f>
        <v>普通</v>
      </c>
      <c r="I997" s="53" t="str">
        <f>IF(收藏进度!I997="","",收藏进度!I997)</f>
        <v>随从</v>
      </c>
      <c r="J997" s="53" t="str">
        <f>IF(收藏进度!J997="","",收藏进度!J997)</f>
        <v/>
      </c>
      <c r="K997" s="53">
        <f>IF(收藏进度!K997="","",收藏进度!K997)</f>
        <v>2</v>
      </c>
      <c r="L997" s="53">
        <f>IF(收藏进度!L997="","",收藏进度!L997)</f>
        <v>0</v>
      </c>
      <c r="M997" s="53">
        <f>IF(收藏进度!M997="","",收藏进度!M997)</f>
        <v>7</v>
      </c>
      <c r="N997" s="54" t="str">
        <f>IF(收藏进度!N997="","",收藏进度!N997)</f>
        <v>嘲讽</v>
      </c>
    </row>
    <row r="998" spans="1:14" x14ac:dyDescent="0.15">
      <c r="A998" s="52" t="str">
        <f>IF(收藏进度!A998="","",收藏进度!A998)</f>
        <v>失窃物资</v>
      </c>
      <c r="B998" s="52">
        <f>IF(收藏进度!B998="","",收藏进度!B998)</f>
        <v>2</v>
      </c>
      <c r="C998" s="52" t="str">
        <f t="shared" si="15"/>
        <v/>
      </c>
      <c r="D998" s="52" t="str">
        <f>IF(AND(COUNTIF(德鲁伊卡组!A:C,"# 2x ("&amp;K998&amp;") "&amp;A998)+COUNTIF(猎人卡组!A:C,"# 2x ("&amp;K998&amp;") "&amp;A998)+COUNTIF(法师卡组!A:C,"# 2x ("&amp;K998&amp;") "&amp;A998)+COUNTIF(圣骑士卡组!A:C,"# 2x ("&amp;K998&amp;") "&amp;A998)+COUNTIF(牧师卡组!A:C,"# 2x ("&amp;K998&amp;") "&amp;A998)+COUNTIF(潜行者卡组!A:C,"# 2x ("&amp;K998&amp;") "&amp;A998)+COUNTIF(萨满祭司卡组!A:C,"# 2x ("&amp;K998&amp;") "&amp;A998)+COUNTIF(术士卡组!A:C,"# 2x ("&amp;K998&amp;") "&amp;A998)+COUNTIF(战士卡组!A:C,"# 2x ("&amp;K998&amp;") "&amp;A998)=0,COUNTIF(单卡排行!A:J,A998)=0),IF(AND(COUNTIF(德鲁伊卡组!A:C,"# 1x ("&amp;K998&amp;") "&amp;A998)+COUNTIF(猎人卡组!A:C,"# 1x ("&amp;K998&amp;") "&amp;A998)+COUNTIF(法师卡组!A:C,"# 1x ("&amp;K998&amp;") "&amp;A998)+COUNTIF(圣骑士卡组!A:C,"# 1x ("&amp;K998&amp;") "&amp;A998)+COUNTIF(牧师卡组!A:C,"# 1x ("&amp;K998&amp;") "&amp;A998)+COUNTIF(潜行者卡组!A:C,"# 1x ("&amp;K998&amp;") "&amp;A998)+COUNTIF(萨满祭司卡组!A:C,"# 1x ("&amp;K998&amp;") "&amp;A998)+COUNTIF(术士卡组!A:C,"# 1x ("&amp;K998&amp;") "&amp;A998)+COUNTIF(战士卡组!A:C,"# 1x ("&amp;K998&amp;") "&amp;A998)=0,COUNTIF(单卡排行!A:J,A998&amp;"★")=0),"",1),2)</f>
        <v/>
      </c>
      <c r="E998" s="53" t="str">
        <f>IF(收藏进度!E998="","",收藏进度!E998)</f>
        <v>加基森</v>
      </c>
      <c r="F998" s="53" t="str">
        <f>IF(收藏进度!F998="","",收藏进度!F998)</f>
        <v/>
      </c>
      <c r="G998" s="53" t="str">
        <f>IF(收藏进度!G998="","",收藏进度!G998)</f>
        <v>战士</v>
      </c>
      <c r="H998" s="53" t="str">
        <f>IF(收藏进度!H998="","",收藏进度!H998)</f>
        <v>稀有</v>
      </c>
      <c r="I998" s="53" t="str">
        <f>IF(收藏进度!I998="","",收藏进度!I998)</f>
        <v>法术</v>
      </c>
      <c r="J998" s="53" t="str">
        <f>IF(收藏进度!J998="","",收藏进度!J998)</f>
        <v/>
      </c>
      <c r="K998" s="53">
        <f>IF(收藏进度!K998="","",收藏进度!K998)</f>
        <v>2</v>
      </c>
      <c r="L998" s="53">
        <f>IF(收藏进度!L998="","",收藏进度!L998)</f>
        <v>0</v>
      </c>
      <c r="M998" s="53">
        <f>IF(收藏进度!M998="","",收藏进度!M998)</f>
        <v>0</v>
      </c>
      <c r="N998" s="54" t="str">
        <f>IF(收藏进度!N998="","",收藏进度!N998)</f>
        <v>使你手牌中的一张随机并具有嘲讽的随从牌获得+3/+3。</v>
      </c>
    </row>
    <row r="999" spans="1:14" x14ac:dyDescent="0.15">
      <c r="A999" s="52" t="str">
        <f>IF(收藏进度!A999="","",收藏进度!A999)</f>
        <v>鱼死网破</v>
      </c>
      <c r="B999" s="52">
        <f>IF(收藏进度!B999="","",收藏进度!B999)</f>
        <v>2</v>
      </c>
      <c r="C999" s="52" t="str">
        <f t="shared" si="15"/>
        <v/>
      </c>
      <c r="D999" s="52" t="str">
        <f>IF(AND(COUNTIF(德鲁伊卡组!A:C,"# 2x ("&amp;K999&amp;") "&amp;A999)+COUNTIF(猎人卡组!A:C,"# 2x ("&amp;K999&amp;") "&amp;A999)+COUNTIF(法师卡组!A:C,"# 2x ("&amp;K999&amp;") "&amp;A999)+COUNTIF(圣骑士卡组!A:C,"# 2x ("&amp;K999&amp;") "&amp;A999)+COUNTIF(牧师卡组!A:C,"# 2x ("&amp;K999&amp;") "&amp;A999)+COUNTIF(潜行者卡组!A:C,"# 2x ("&amp;K999&amp;") "&amp;A999)+COUNTIF(萨满祭司卡组!A:C,"# 2x ("&amp;K999&amp;") "&amp;A999)+COUNTIF(术士卡组!A:C,"# 2x ("&amp;K999&amp;") "&amp;A999)+COUNTIF(战士卡组!A:C,"# 2x ("&amp;K999&amp;") "&amp;A999)=0,COUNTIF(单卡排行!A:J,A999)=0),IF(AND(COUNTIF(德鲁伊卡组!A:C,"# 1x ("&amp;K999&amp;") "&amp;A999)+COUNTIF(猎人卡组!A:C,"# 1x ("&amp;K999&amp;") "&amp;A999)+COUNTIF(法师卡组!A:C,"# 1x ("&amp;K999&amp;") "&amp;A999)+COUNTIF(圣骑士卡组!A:C,"# 1x ("&amp;K999&amp;") "&amp;A999)+COUNTIF(牧师卡组!A:C,"# 1x ("&amp;K999&amp;") "&amp;A999)+COUNTIF(潜行者卡组!A:C,"# 1x ("&amp;K999&amp;") "&amp;A999)+COUNTIF(萨满祭司卡组!A:C,"# 1x ("&amp;K999&amp;") "&amp;A999)+COUNTIF(术士卡组!A:C,"# 1x ("&amp;K999&amp;") "&amp;A999)+COUNTIF(战士卡组!A:C,"# 1x ("&amp;K999&amp;") "&amp;A999)=0,COUNTIF(单卡排行!A:J,A999&amp;"★")=0),"",1),2)</f>
        <v/>
      </c>
      <c r="E999" s="53" t="str">
        <f>IF(收藏进度!E999="","",收藏进度!E999)</f>
        <v>加基森</v>
      </c>
      <c r="F999" s="53" t="str">
        <f>IF(收藏进度!F999="","",收藏进度!F999)</f>
        <v/>
      </c>
      <c r="G999" s="53" t="str">
        <f>IF(收藏进度!G999="","",收藏进度!G999)</f>
        <v>战士</v>
      </c>
      <c r="H999" s="53" t="str">
        <f>IF(收藏进度!H999="","",收藏进度!H999)</f>
        <v>史诗</v>
      </c>
      <c r="I999" s="53" t="str">
        <f>IF(收藏进度!I999="","",收藏进度!I999)</f>
        <v>法术</v>
      </c>
      <c r="J999" s="53" t="str">
        <f>IF(收藏进度!J999="","",收藏进度!J999)</f>
        <v/>
      </c>
      <c r="K999" s="53">
        <f>IF(收藏进度!K999="","",收藏进度!K999)</f>
        <v>2</v>
      </c>
      <c r="L999" s="53">
        <f>IF(收藏进度!L999="","",收藏进度!L999)</f>
        <v>0</v>
      </c>
      <c r="M999" s="53">
        <f>IF(收藏进度!M999="","",收藏进度!M999)</f>
        <v>0</v>
      </c>
      <c r="N999" s="54" t="str">
        <f>IF(收藏进度!N999="","",收藏进度!N999)</f>
        <v>对所有受伤的随从造成3点
伤害。</v>
      </c>
    </row>
    <row r="1000" spans="1:14" x14ac:dyDescent="0.15">
      <c r="A1000" s="52" t="str">
        <f>IF(收藏进度!A1000="","",收藏进度!A1000)</f>
        <v>霍巴特·钩锤</v>
      </c>
      <c r="B1000" s="52">
        <f>IF(收藏进度!B1000="","",收藏进度!B1000)</f>
        <v>0</v>
      </c>
      <c r="C1000" s="52" t="str">
        <f t="shared" si="15"/>
        <v/>
      </c>
      <c r="D1000" s="52" t="str">
        <f>IF(AND(COUNTIF(德鲁伊卡组!A:C,"# 2x ("&amp;K1000&amp;") "&amp;A1000)+COUNTIF(猎人卡组!A:C,"# 2x ("&amp;K1000&amp;") "&amp;A1000)+COUNTIF(法师卡组!A:C,"# 2x ("&amp;K1000&amp;") "&amp;A1000)+COUNTIF(圣骑士卡组!A:C,"# 2x ("&amp;K1000&amp;") "&amp;A1000)+COUNTIF(牧师卡组!A:C,"# 2x ("&amp;K1000&amp;") "&amp;A1000)+COUNTIF(潜行者卡组!A:C,"# 2x ("&amp;K1000&amp;") "&amp;A1000)+COUNTIF(萨满祭司卡组!A:C,"# 2x ("&amp;K1000&amp;") "&amp;A1000)+COUNTIF(术士卡组!A:C,"# 2x ("&amp;K1000&amp;") "&amp;A1000)+COUNTIF(战士卡组!A:C,"# 2x ("&amp;K1000&amp;") "&amp;A1000)=0,COUNTIF(单卡排行!A:J,A1000)=0),IF(AND(COUNTIF(德鲁伊卡组!A:C,"# 1x ("&amp;K1000&amp;") "&amp;A1000)+COUNTIF(猎人卡组!A:C,"# 1x ("&amp;K1000&amp;") "&amp;A1000)+COUNTIF(法师卡组!A:C,"# 1x ("&amp;K1000&amp;") "&amp;A1000)+COUNTIF(圣骑士卡组!A:C,"# 1x ("&amp;K1000&amp;") "&amp;A1000)+COUNTIF(牧师卡组!A:C,"# 1x ("&amp;K1000&amp;") "&amp;A1000)+COUNTIF(潜行者卡组!A:C,"# 1x ("&amp;K1000&amp;") "&amp;A1000)+COUNTIF(萨满祭司卡组!A:C,"# 1x ("&amp;K1000&amp;") "&amp;A1000)+COUNTIF(术士卡组!A:C,"# 1x ("&amp;K1000&amp;") "&amp;A1000)+COUNTIF(战士卡组!A:C,"# 1x ("&amp;K1000&amp;") "&amp;A1000)=0,COUNTIF(单卡排行!A:J,A1000&amp;"★")=0),"",1),2)</f>
        <v/>
      </c>
      <c r="E1000" s="53" t="str">
        <f>IF(收藏进度!E1000="","",收藏进度!E1000)</f>
        <v>加基森</v>
      </c>
      <c r="F1000" s="53" t="str">
        <f>IF(收藏进度!F1000="","",收藏进度!F1000)</f>
        <v/>
      </c>
      <c r="G1000" s="53" t="str">
        <f>IF(收藏进度!G1000="","",收藏进度!G1000)</f>
        <v>战士</v>
      </c>
      <c r="H1000" s="53" t="str">
        <f>IF(收藏进度!H1000="","",收藏进度!H1000)</f>
        <v>传说</v>
      </c>
      <c r="I1000" s="53" t="str">
        <f>IF(收藏进度!I1000="","",收藏进度!I1000)</f>
        <v>随从</v>
      </c>
      <c r="J1000" s="53" t="str">
        <f>IF(收藏进度!J1000="","",收藏进度!J1000)</f>
        <v/>
      </c>
      <c r="K1000" s="53">
        <f>IF(收藏进度!K1000="","",收藏进度!K1000)</f>
        <v>2</v>
      </c>
      <c r="L1000" s="53">
        <f>IF(收藏进度!L1000="","",收藏进度!L1000)</f>
        <v>2</v>
      </c>
      <c r="M1000" s="53">
        <f>IF(收藏进度!M1000="","",收藏进度!M1000)</f>
        <v>2</v>
      </c>
      <c r="N1000" s="54" t="str">
        <f>IF(收藏进度!N1000="","",收藏进度!N1000)</f>
        <v>战吼：使你的手牌和牌库里的所有武器牌获得+1攻击力。</v>
      </c>
    </row>
    <row r="1001" spans="1:14" x14ac:dyDescent="0.15">
      <c r="A1001" s="52" t="str">
        <f>IF(收藏进度!A1001="","",收藏进度!A1001)</f>
        <v>污手街典当师</v>
      </c>
      <c r="B1001" s="52">
        <f>IF(收藏进度!B1001="","",收藏进度!B1001)</f>
        <v>2</v>
      </c>
      <c r="C1001" s="52" t="str">
        <f t="shared" si="15"/>
        <v/>
      </c>
      <c r="D1001" s="52" t="str">
        <f>IF(AND(COUNTIF(德鲁伊卡组!A:C,"# 2x ("&amp;K1001&amp;") "&amp;A1001)+COUNTIF(猎人卡组!A:C,"# 2x ("&amp;K1001&amp;") "&amp;A1001)+COUNTIF(法师卡组!A:C,"# 2x ("&amp;K1001&amp;") "&amp;A1001)+COUNTIF(圣骑士卡组!A:C,"# 2x ("&amp;K1001&amp;") "&amp;A1001)+COUNTIF(牧师卡组!A:C,"# 2x ("&amp;K1001&amp;") "&amp;A1001)+COUNTIF(潜行者卡组!A:C,"# 2x ("&amp;K1001&amp;") "&amp;A1001)+COUNTIF(萨满祭司卡组!A:C,"# 2x ("&amp;K1001&amp;") "&amp;A1001)+COUNTIF(术士卡组!A:C,"# 2x ("&amp;K1001&amp;") "&amp;A1001)+COUNTIF(战士卡组!A:C,"# 2x ("&amp;K1001&amp;") "&amp;A1001)=0,COUNTIF(单卡排行!A:J,A1001)=0),IF(AND(COUNTIF(德鲁伊卡组!A:C,"# 1x ("&amp;K1001&amp;") "&amp;A1001)+COUNTIF(猎人卡组!A:C,"# 1x ("&amp;K1001&amp;") "&amp;A1001)+COUNTIF(法师卡组!A:C,"# 1x ("&amp;K1001&amp;") "&amp;A1001)+COUNTIF(圣骑士卡组!A:C,"# 1x ("&amp;K1001&amp;") "&amp;A1001)+COUNTIF(牧师卡组!A:C,"# 1x ("&amp;K1001&amp;") "&amp;A1001)+COUNTIF(潜行者卡组!A:C,"# 1x ("&amp;K1001&amp;") "&amp;A1001)+COUNTIF(萨满祭司卡组!A:C,"# 1x ("&amp;K1001&amp;") "&amp;A1001)+COUNTIF(术士卡组!A:C,"# 1x ("&amp;K1001&amp;") "&amp;A1001)+COUNTIF(战士卡组!A:C,"# 1x ("&amp;K1001&amp;") "&amp;A1001)=0,COUNTIF(单卡排行!A:J,A1001&amp;"★")=0),"",1),2)</f>
        <v/>
      </c>
      <c r="E1001" s="53" t="str">
        <f>IF(收藏进度!E1001="","",收藏进度!E1001)</f>
        <v>加基森</v>
      </c>
      <c r="F1001" s="53" t="str">
        <f>IF(收藏进度!F1001="","",收藏进度!F1001)</f>
        <v/>
      </c>
      <c r="G1001" s="53" t="str">
        <f>IF(收藏进度!G1001="","",收藏进度!G1001)</f>
        <v>战士</v>
      </c>
      <c r="H1001" s="53" t="str">
        <f>IF(收藏进度!H1001="","",收藏进度!H1001)</f>
        <v>稀有</v>
      </c>
      <c r="I1001" s="53" t="str">
        <f>IF(收藏进度!I1001="","",收藏进度!I1001)</f>
        <v>随从</v>
      </c>
      <c r="J1001" s="53" t="str">
        <f>IF(收藏进度!J1001="","",收藏进度!J1001)</f>
        <v/>
      </c>
      <c r="K1001" s="53">
        <f>IF(收藏进度!K1001="","",收藏进度!K1001)</f>
        <v>3</v>
      </c>
      <c r="L1001" s="53">
        <f>IF(收藏进度!L1001="","",收藏进度!L1001)</f>
        <v>3</v>
      </c>
      <c r="M1001" s="53">
        <f>IF(收藏进度!M1001="","",收藏进度!M1001)</f>
        <v>3</v>
      </c>
      <c r="N1001" s="54" t="str">
        <f>IF(收藏进度!N1001="","",收藏进度!N1001)</f>
        <v>战吼：使你手牌中的一张随机武器牌获得+1/+1。</v>
      </c>
    </row>
    <row r="1002" spans="1:14" x14ac:dyDescent="0.15">
      <c r="A1002" s="52" t="str">
        <f>IF(收藏进度!A1002="","",收藏进度!A1002)</f>
        <v>污手玩具商</v>
      </c>
      <c r="B1002" s="52">
        <f>IF(收藏进度!B1002="","",收藏进度!B1002)</f>
        <v>2</v>
      </c>
      <c r="C1002" s="52" t="str">
        <f t="shared" si="15"/>
        <v/>
      </c>
      <c r="D1002" s="52" t="str">
        <f>IF(AND(COUNTIF(德鲁伊卡组!A:C,"# 2x ("&amp;K1002&amp;") "&amp;A1002)+COUNTIF(猎人卡组!A:C,"# 2x ("&amp;K1002&amp;") "&amp;A1002)+COUNTIF(法师卡组!A:C,"# 2x ("&amp;K1002&amp;") "&amp;A1002)+COUNTIF(圣骑士卡组!A:C,"# 2x ("&amp;K1002&amp;") "&amp;A1002)+COUNTIF(牧师卡组!A:C,"# 2x ("&amp;K1002&amp;") "&amp;A1002)+COUNTIF(潜行者卡组!A:C,"# 2x ("&amp;K1002&amp;") "&amp;A1002)+COUNTIF(萨满祭司卡组!A:C,"# 2x ("&amp;K1002&amp;") "&amp;A1002)+COUNTIF(术士卡组!A:C,"# 2x ("&amp;K1002&amp;") "&amp;A1002)+COUNTIF(战士卡组!A:C,"# 2x ("&amp;K1002&amp;") "&amp;A1002)=0,COUNTIF(单卡排行!A:J,A1002)=0),IF(AND(COUNTIF(德鲁伊卡组!A:C,"# 1x ("&amp;K1002&amp;") "&amp;A1002)+COUNTIF(猎人卡组!A:C,"# 1x ("&amp;K1002&amp;") "&amp;A1002)+COUNTIF(法师卡组!A:C,"# 1x ("&amp;K1002&amp;") "&amp;A1002)+COUNTIF(圣骑士卡组!A:C,"# 1x ("&amp;K1002&amp;") "&amp;A1002)+COUNTIF(牧师卡组!A:C,"# 1x ("&amp;K1002&amp;") "&amp;A1002)+COUNTIF(潜行者卡组!A:C,"# 1x ("&amp;K1002&amp;") "&amp;A1002)+COUNTIF(萨满祭司卡组!A:C,"# 1x ("&amp;K1002&amp;") "&amp;A1002)+COUNTIF(术士卡组!A:C,"# 1x ("&amp;K1002&amp;") "&amp;A1002)+COUNTIF(战士卡组!A:C,"# 1x ("&amp;K1002&amp;") "&amp;A1002)=0,COUNTIF(单卡排行!A:J,A1002&amp;"★")=0),"",1),2)</f>
        <v/>
      </c>
      <c r="E1002" s="53" t="str">
        <f>IF(收藏进度!E1002="","",收藏进度!E1002)</f>
        <v>加基森</v>
      </c>
      <c r="F1002" s="53" t="str">
        <f>IF(收藏进度!F1002="","",收藏进度!F1002)</f>
        <v/>
      </c>
      <c r="G1002" s="53" t="str">
        <f>IF(收藏进度!G1002="","",收藏进度!G1002)</f>
        <v>战士</v>
      </c>
      <c r="H1002" s="53" t="str">
        <f>IF(收藏进度!H1002="","",收藏进度!H1002)</f>
        <v>普通</v>
      </c>
      <c r="I1002" s="53" t="str">
        <f>IF(收藏进度!I1002="","",收藏进度!I1002)</f>
        <v>随从</v>
      </c>
      <c r="J1002" s="53" t="str">
        <f>IF(收藏进度!J1002="","",收藏进度!J1002)</f>
        <v/>
      </c>
      <c r="K1002" s="53">
        <f>IF(收藏进度!K1002="","",收藏进度!K1002)</f>
        <v>4</v>
      </c>
      <c r="L1002" s="53">
        <f>IF(收藏进度!L1002="","",收藏进度!L1002)</f>
        <v>4</v>
      </c>
      <c r="M1002" s="53">
        <f>IF(收藏进度!M1002="","",收藏进度!M1002)</f>
        <v>3</v>
      </c>
      <c r="N1002" s="54" t="str">
        <f>IF(收藏进度!N1002="","",收藏进度!N1002)</f>
        <v>在你的回合结束时，使你手牌中的一张随机随从牌获得+2/+2。</v>
      </c>
    </row>
    <row r="1003" spans="1:14" x14ac:dyDescent="0.15">
      <c r="A1003" s="52" t="str">
        <f>IF(收藏进度!A1003="","",收藏进度!A1003)</f>
        <v>黄铜指虎</v>
      </c>
      <c r="B1003" s="52">
        <f>IF(收藏进度!B1003="","",收藏进度!B1003)</f>
        <v>0</v>
      </c>
      <c r="C1003" s="52" t="str">
        <f t="shared" si="15"/>
        <v/>
      </c>
      <c r="D1003" s="52" t="str">
        <f>IF(AND(COUNTIF(德鲁伊卡组!A:C,"# 2x ("&amp;K1003&amp;") "&amp;A1003)+COUNTIF(猎人卡组!A:C,"# 2x ("&amp;K1003&amp;") "&amp;A1003)+COUNTIF(法师卡组!A:C,"# 2x ("&amp;K1003&amp;") "&amp;A1003)+COUNTIF(圣骑士卡组!A:C,"# 2x ("&amp;K1003&amp;") "&amp;A1003)+COUNTIF(牧师卡组!A:C,"# 2x ("&amp;K1003&amp;") "&amp;A1003)+COUNTIF(潜行者卡组!A:C,"# 2x ("&amp;K1003&amp;") "&amp;A1003)+COUNTIF(萨满祭司卡组!A:C,"# 2x ("&amp;K1003&amp;") "&amp;A1003)+COUNTIF(术士卡组!A:C,"# 2x ("&amp;K1003&amp;") "&amp;A1003)+COUNTIF(战士卡组!A:C,"# 2x ("&amp;K1003&amp;") "&amp;A1003)=0,COUNTIF(单卡排行!A:J,A1003)=0),IF(AND(COUNTIF(德鲁伊卡组!A:C,"# 1x ("&amp;K1003&amp;") "&amp;A1003)+COUNTIF(猎人卡组!A:C,"# 1x ("&amp;K1003&amp;") "&amp;A1003)+COUNTIF(法师卡组!A:C,"# 1x ("&amp;K1003&amp;") "&amp;A1003)+COUNTIF(圣骑士卡组!A:C,"# 1x ("&amp;K1003&amp;") "&amp;A1003)+COUNTIF(牧师卡组!A:C,"# 1x ("&amp;K1003&amp;") "&amp;A1003)+COUNTIF(潜行者卡组!A:C,"# 1x ("&amp;K1003&amp;") "&amp;A1003)+COUNTIF(萨满祭司卡组!A:C,"# 1x ("&amp;K1003&amp;") "&amp;A1003)+COUNTIF(术士卡组!A:C,"# 1x ("&amp;K1003&amp;") "&amp;A1003)+COUNTIF(战士卡组!A:C,"# 1x ("&amp;K1003&amp;") "&amp;A1003)=0,COUNTIF(单卡排行!A:J,A1003&amp;"★")=0),"",1),2)</f>
        <v/>
      </c>
      <c r="E1003" s="53" t="str">
        <f>IF(收藏进度!E1003="","",收藏进度!E1003)</f>
        <v>加基森</v>
      </c>
      <c r="F1003" s="53" t="str">
        <f>IF(收藏进度!F1003="","",收藏进度!F1003)</f>
        <v/>
      </c>
      <c r="G1003" s="53" t="str">
        <f>IF(收藏进度!G1003="","",收藏进度!G1003)</f>
        <v>战士</v>
      </c>
      <c r="H1003" s="53" t="str">
        <f>IF(收藏进度!H1003="","",收藏进度!H1003)</f>
        <v>史诗</v>
      </c>
      <c r="I1003" s="53" t="str">
        <f>IF(收藏进度!I1003="","",收藏进度!I1003)</f>
        <v>武器</v>
      </c>
      <c r="J1003" s="53" t="str">
        <f>IF(收藏进度!J1003="","",收藏进度!J1003)</f>
        <v/>
      </c>
      <c r="K1003" s="53">
        <f>IF(收藏进度!K1003="","",收藏进度!K1003)</f>
        <v>4</v>
      </c>
      <c r="L1003" s="53">
        <f>IF(收藏进度!L1003="","",收藏进度!L1003)</f>
        <v>2</v>
      </c>
      <c r="M1003" s="53">
        <f>IF(收藏进度!M1003="","",收藏进度!M1003)</f>
        <v>0</v>
      </c>
      <c r="N1003" s="54" t="str">
        <f>IF(收藏进度!N1003="","",收藏进度!N1003)</f>
        <v>在你的英雄攻击后，使你手牌中的一张随机随从牌获得+1/+1。</v>
      </c>
    </row>
    <row r="1004" spans="1:14" x14ac:dyDescent="0.15">
      <c r="A1004" s="52" t="str">
        <f>IF(收藏进度!A1004="","",收藏进度!A1004)</f>
        <v>兽人铸甲师</v>
      </c>
      <c r="B1004" s="52">
        <f>IF(收藏进度!B1004="","",收藏进度!B1004)</f>
        <v>2</v>
      </c>
      <c r="C1004" s="52" t="str">
        <f t="shared" si="15"/>
        <v/>
      </c>
      <c r="D1004" s="52" t="str">
        <f>IF(AND(COUNTIF(德鲁伊卡组!A:C,"# 2x ("&amp;K1004&amp;") "&amp;A1004)+COUNTIF(猎人卡组!A:C,"# 2x ("&amp;K1004&amp;") "&amp;A1004)+COUNTIF(法师卡组!A:C,"# 2x ("&amp;K1004&amp;") "&amp;A1004)+COUNTIF(圣骑士卡组!A:C,"# 2x ("&amp;K1004&amp;") "&amp;A1004)+COUNTIF(牧师卡组!A:C,"# 2x ("&amp;K1004&amp;") "&amp;A1004)+COUNTIF(潜行者卡组!A:C,"# 2x ("&amp;K1004&amp;") "&amp;A1004)+COUNTIF(萨满祭司卡组!A:C,"# 2x ("&amp;K1004&amp;") "&amp;A1004)+COUNTIF(术士卡组!A:C,"# 2x ("&amp;K1004&amp;") "&amp;A1004)+COUNTIF(战士卡组!A:C,"# 2x ("&amp;K1004&amp;") "&amp;A1004)=0,COUNTIF(单卡排行!A:J,A1004)=0),IF(AND(COUNTIF(德鲁伊卡组!A:C,"# 1x ("&amp;K1004&amp;") "&amp;A1004)+COUNTIF(猎人卡组!A:C,"# 1x ("&amp;K1004&amp;") "&amp;A1004)+COUNTIF(法师卡组!A:C,"# 1x ("&amp;K1004&amp;") "&amp;A1004)+COUNTIF(圣骑士卡组!A:C,"# 1x ("&amp;K1004&amp;") "&amp;A1004)+COUNTIF(牧师卡组!A:C,"# 1x ("&amp;K1004&amp;") "&amp;A1004)+COUNTIF(潜行者卡组!A:C,"# 1x ("&amp;K1004&amp;") "&amp;A1004)+COUNTIF(萨满祭司卡组!A:C,"# 1x ("&amp;K1004&amp;") "&amp;A1004)+COUNTIF(术士卡组!A:C,"# 1x ("&amp;K1004&amp;") "&amp;A1004)+COUNTIF(战士卡组!A:C,"# 1x ("&amp;K1004&amp;") "&amp;A1004)=0,COUNTIF(单卡排行!A:J,A1004&amp;"★")=0),"",1),2)</f>
        <v/>
      </c>
      <c r="E1004" s="53" t="str">
        <f>IF(收藏进度!E1004="","",收藏进度!E1004)</f>
        <v>加基森</v>
      </c>
      <c r="F1004" s="53" t="str">
        <f>IF(收藏进度!F1004="","",收藏进度!F1004)</f>
        <v/>
      </c>
      <c r="G1004" s="53" t="str">
        <f>IF(收藏进度!G1004="","",收藏进度!G1004)</f>
        <v>战士</v>
      </c>
      <c r="H1004" s="53" t="str">
        <f>IF(收藏进度!H1004="","",收藏进度!H1004)</f>
        <v>稀有</v>
      </c>
      <c r="I1004" s="53" t="str">
        <f>IF(收藏进度!I1004="","",收藏进度!I1004)</f>
        <v>随从</v>
      </c>
      <c r="J1004" s="53" t="str">
        <f>IF(收藏进度!J1004="","",收藏进度!J1004)</f>
        <v/>
      </c>
      <c r="K1004" s="53">
        <f>IF(收藏进度!K1004="","",收藏进度!K1004)</f>
        <v>5</v>
      </c>
      <c r="L1004" s="53">
        <f>IF(收藏进度!L1004="","",收藏进度!L1004)</f>
        <v>2</v>
      </c>
      <c r="M1004" s="53">
        <f>IF(收藏进度!M1004="","",收藏进度!M1004)</f>
        <v>7</v>
      </c>
      <c r="N1004" s="54" t="str">
        <f>IF(收藏进度!N1004="","",收藏进度!N1004)</f>
        <v>嘲讽
每当该随从造成伤害时，获得等量的护甲值。</v>
      </c>
    </row>
    <row r="1005" spans="1:14" x14ac:dyDescent="0.15">
      <c r="A1005" s="52" t="str">
        <f>IF(收藏进度!A1005="","",收藏进度!A1005)</f>
        <v>亡灵药剂师</v>
      </c>
      <c r="B1005" s="52">
        <f>IF(收藏进度!B1005="","",收藏进度!B1005)</f>
        <v>2</v>
      </c>
      <c r="C1005" s="52" t="str">
        <f t="shared" si="15"/>
        <v/>
      </c>
      <c r="D1005" s="52">
        <f>IF(AND(COUNTIF(德鲁伊卡组!A:C,"# 2x ("&amp;K1005&amp;") "&amp;A1005)+COUNTIF(猎人卡组!A:C,"# 2x ("&amp;K1005&amp;") "&amp;A1005)+COUNTIF(法师卡组!A:C,"# 2x ("&amp;K1005&amp;") "&amp;A1005)+COUNTIF(圣骑士卡组!A:C,"# 2x ("&amp;K1005&amp;") "&amp;A1005)+COUNTIF(牧师卡组!A:C,"# 2x ("&amp;K1005&amp;") "&amp;A1005)+COUNTIF(潜行者卡组!A:C,"# 2x ("&amp;K1005&amp;") "&amp;A1005)+COUNTIF(萨满祭司卡组!A:C,"# 2x ("&amp;K1005&amp;") "&amp;A1005)+COUNTIF(术士卡组!A:C,"# 2x ("&amp;K1005&amp;") "&amp;A1005)+COUNTIF(战士卡组!A:C,"# 2x ("&amp;K1005&amp;") "&amp;A1005)=0,COUNTIF(单卡排行!A:J,A1005)=0),IF(AND(COUNTIF(德鲁伊卡组!A:C,"# 1x ("&amp;K1005&amp;") "&amp;A1005)+COUNTIF(猎人卡组!A:C,"# 1x ("&amp;K1005&amp;") "&amp;A1005)+COUNTIF(法师卡组!A:C,"# 1x ("&amp;K1005&amp;") "&amp;A1005)+COUNTIF(圣骑士卡组!A:C,"# 1x ("&amp;K1005&amp;") "&amp;A1005)+COUNTIF(牧师卡组!A:C,"# 1x ("&amp;K1005&amp;") "&amp;A1005)+COUNTIF(潜行者卡组!A:C,"# 1x ("&amp;K1005&amp;") "&amp;A1005)+COUNTIF(萨满祭司卡组!A:C,"# 1x ("&amp;K1005&amp;") "&amp;A1005)+COUNTIF(术士卡组!A:C,"# 1x ("&amp;K1005&amp;") "&amp;A1005)+COUNTIF(战士卡组!A:C,"# 1x ("&amp;K1005&amp;") "&amp;A1005)=0,COUNTIF(单卡排行!A:J,A1005&amp;"★")=0),"",1),2)</f>
        <v>2</v>
      </c>
      <c r="E1005" s="53" t="str">
        <f>IF(收藏进度!E1005="","",收藏进度!E1005)</f>
        <v>加基森</v>
      </c>
      <c r="F1005" s="53" t="str">
        <f>IF(收藏进度!F1005="","",收藏进度!F1005)</f>
        <v/>
      </c>
      <c r="G1005" s="53" t="str">
        <f>IF(收藏进度!G1005="","",收藏进度!G1005)</f>
        <v>中立</v>
      </c>
      <c r="H1005" s="53" t="str">
        <f>IF(收藏进度!H1005="","",收藏进度!H1005)</f>
        <v>普通</v>
      </c>
      <c r="I1005" s="53" t="str">
        <f>IF(收藏进度!I1005="","",收藏进度!I1005)</f>
        <v>随从</v>
      </c>
      <c r="J1005" s="53" t="str">
        <f>IF(收藏进度!J1005="","",收藏进度!J1005)</f>
        <v/>
      </c>
      <c r="K1005" s="53">
        <f>IF(收藏进度!K1005="","",收藏进度!K1005)</f>
        <v>1</v>
      </c>
      <c r="L1005" s="53">
        <f>IF(收藏进度!L1005="","",收藏进度!L1005)</f>
        <v>2</v>
      </c>
      <c r="M1005" s="53">
        <f>IF(收藏进度!M1005="","",收藏进度!M1005)</f>
        <v>2</v>
      </c>
      <c r="N1005" s="54" t="str">
        <f>IF(收藏进度!N1005="","",收藏进度!N1005)</f>
        <v>亡语：为每个英雄恢复#4点生命值。</v>
      </c>
    </row>
    <row r="1006" spans="1:14" x14ac:dyDescent="0.15">
      <c r="A1006" s="52" t="str">
        <f>IF(收藏进度!A1006="","",收藏进度!A1006)</f>
        <v>蹩脚海盗</v>
      </c>
      <c r="B1006" s="52">
        <f>IF(收藏进度!B1006="","",收藏进度!B1006)</f>
        <v>0</v>
      </c>
      <c r="C1006" s="52" t="str">
        <f t="shared" si="15"/>
        <v/>
      </c>
      <c r="D1006" s="52" t="str">
        <f>IF(AND(COUNTIF(德鲁伊卡组!A:C,"# 2x ("&amp;K1006&amp;") "&amp;A1006)+COUNTIF(猎人卡组!A:C,"# 2x ("&amp;K1006&amp;") "&amp;A1006)+COUNTIF(法师卡组!A:C,"# 2x ("&amp;K1006&amp;") "&amp;A1006)+COUNTIF(圣骑士卡组!A:C,"# 2x ("&amp;K1006&amp;") "&amp;A1006)+COUNTIF(牧师卡组!A:C,"# 2x ("&amp;K1006&amp;") "&amp;A1006)+COUNTIF(潜行者卡组!A:C,"# 2x ("&amp;K1006&amp;") "&amp;A1006)+COUNTIF(萨满祭司卡组!A:C,"# 2x ("&amp;K1006&amp;") "&amp;A1006)+COUNTIF(术士卡组!A:C,"# 2x ("&amp;K1006&amp;") "&amp;A1006)+COUNTIF(战士卡组!A:C,"# 2x ("&amp;K1006&amp;") "&amp;A1006)=0,COUNTIF(单卡排行!A:J,A1006)=0),IF(AND(COUNTIF(德鲁伊卡组!A:C,"# 1x ("&amp;K1006&amp;") "&amp;A1006)+COUNTIF(猎人卡组!A:C,"# 1x ("&amp;K1006&amp;") "&amp;A1006)+COUNTIF(法师卡组!A:C,"# 1x ("&amp;K1006&amp;") "&amp;A1006)+COUNTIF(圣骑士卡组!A:C,"# 1x ("&amp;K1006&amp;") "&amp;A1006)+COUNTIF(牧师卡组!A:C,"# 1x ("&amp;K1006&amp;") "&amp;A1006)+COUNTIF(潜行者卡组!A:C,"# 1x ("&amp;K1006&amp;") "&amp;A1006)+COUNTIF(萨满祭司卡组!A:C,"# 1x ("&amp;K1006&amp;") "&amp;A1006)+COUNTIF(术士卡组!A:C,"# 1x ("&amp;K1006&amp;") "&amp;A1006)+COUNTIF(战士卡组!A:C,"# 1x ("&amp;K1006&amp;") "&amp;A1006)=0,COUNTIF(单卡排行!A:J,A1006&amp;"★")=0),"",1),2)</f>
        <v/>
      </c>
      <c r="E1006" s="53" t="str">
        <f>IF(收藏进度!E1006="","",收藏进度!E1006)</f>
        <v>加基森</v>
      </c>
      <c r="F1006" s="53" t="str">
        <f>IF(收藏进度!F1006="","",收藏进度!F1006)</f>
        <v/>
      </c>
      <c r="G1006" s="53" t="str">
        <f>IF(收藏进度!G1006="","",收藏进度!G1006)</f>
        <v>中立</v>
      </c>
      <c r="H1006" s="53" t="str">
        <f>IF(收藏进度!H1006="","",收藏进度!H1006)</f>
        <v>稀有</v>
      </c>
      <c r="I1006" s="53" t="str">
        <f>IF(收藏进度!I1006="","",收藏进度!I1006)</f>
        <v>随从</v>
      </c>
      <c r="J1006" s="53" t="str">
        <f>IF(收藏进度!J1006="","",收藏进度!J1006)</f>
        <v>海盗</v>
      </c>
      <c r="K1006" s="53">
        <f>IF(收藏进度!K1006="","",收藏进度!K1006)</f>
        <v>1</v>
      </c>
      <c r="L1006" s="53">
        <f>IF(收藏进度!L1006="","",收藏进度!L1006)</f>
        <v>1</v>
      </c>
      <c r="M1006" s="53">
        <f>IF(收藏进度!M1006="","",收藏进度!M1006)</f>
        <v>1</v>
      </c>
      <c r="N1006" s="54" t="str">
        <f>IF(收藏进度!N1006="","",收藏进度!N1006)</f>
        <v>如果你装备一把武器，该随从具有
+2攻击力。</v>
      </c>
    </row>
    <row r="1007" spans="1:14" x14ac:dyDescent="0.15">
      <c r="A1007" s="52" t="str">
        <f>IF(收藏进度!A1007="","",收藏进度!A1007)</f>
        <v>鼬鼠挖掘工</v>
      </c>
      <c r="B1007" s="52">
        <f>IF(收藏进度!B1007="","",收藏进度!B1007)</f>
        <v>1</v>
      </c>
      <c r="C1007" s="52" t="str">
        <f t="shared" si="15"/>
        <v/>
      </c>
      <c r="D1007" s="52" t="str">
        <f>IF(AND(COUNTIF(德鲁伊卡组!A:C,"# 2x ("&amp;K1007&amp;") "&amp;A1007)+COUNTIF(猎人卡组!A:C,"# 2x ("&amp;K1007&amp;") "&amp;A1007)+COUNTIF(法师卡组!A:C,"# 2x ("&amp;K1007&amp;") "&amp;A1007)+COUNTIF(圣骑士卡组!A:C,"# 2x ("&amp;K1007&amp;") "&amp;A1007)+COUNTIF(牧师卡组!A:C,"# 2x ("&amp;K1007&amp;") "&amp;A1007)+COUNTIF(潜行者卡组!A:C,"# 2x ("&amp;K1007&amp;") "&amp;A1007)+COUNTIF(萨满祭司卡组!A:C,"# 2x ("&amp;K1007&amp;") "&amp;A1007)+COUNTIF(术士卡组!A:C,"# 2x ("&amp;K1007&amp;") "&amp;A1007)+COUNTIF(战士卡组!A:C,"# 2x ("&amp;K1007&amp;") "&amp;A1007)=0,COUNTIF(单卡排行!A:J,A1007)=0),IF(AND(COUNTIF(德鲁伊卡组!A:C,"# 1x ("&amp;K1007&amp;") "&amp;A1007)+COUNTIF(猎人卡组!A:C,"# 1x ("&amp;K1007&amp;") "&amp;A1007)+COUNTIF(法师卡组!A:C,"# 1x ("&amp;K1007&amp;") "&amp;A1007)+COUNTIF(圣骑士卡组!A:C,"# 1x ("&amp;K1007&amp;") "&amp;A1007)+COUNTIF(牧师卡组!A:C,"# 1x ("&amp;K1007&amp;") "&amp;A1007)+COUNTIF(潜行者卡组!A:C,"# 1x ("&amp;K1007&amp;") "&amp;A1007)+COUNTIF(萨满祭司卡组!A:C,"# 1x ("&amp;K1007&amp;") "&amp;A1007)+COUNTIF(术士卡组!A:C,"# 1x ("&amp;K1007&amp;") "&amp;A1007)+COUNTIF(战士卡组!A:C,"# 1x ("&amp;K1007&amp;") "&amp;A1007)=0,COUNTIF(单卡排行!A:J,A1007&amp;"★")=0),"",1),2)</f>
        <v/>
      </c>
      <c r="E1007" s="53" t="str">
        <f>IF(收藏进度!E1007="","",收藏进度!E1007)</f>
        <v>加基森</v>
      </c>
      <c r="F1007" s="53" t="str">
        <f>IF(收藏进度!F1007="","",收藏进度!F1007)</f>
        <v/>
      </c>
      <c r="G1007" s="53" t="str">
        <f>IF(收藏进度!G1007="","",收藏进度!G1007)</f>
        <v>中立</v>
      </c>
      <c r="H1007" s="53" t="str">
        <f>IF(收藏进度!H1007="","",收藏进度!H1007)</f>
        <v>史诗</v>
      </c>
      <c r="I1007" s="53" t="str">
        <f>IF(收藏进度!I1007="","",收藏进度!I1007)</f>
        <v>随从</v>
      </c>
      <c r="J1007" s="53" t="str">
        <f>IF(收藏进度!J1007="","",收藏进度!J1007)</f>
        <v>野兽</v>
      </c>
      <c r="K1007" s="53">
        <f>IF(收藏进度!K1007="","",收藏进度!K1007)</f>
        <v>1</v>
      </c>
      <c r="L1007" s="53">
        <f>IF(收藏进度!L1007="","",收藏进度!L1007)</f>
        <v>1</v>
      </c>
      <c r="M1007" s="53">
        <f>IF(收藏进度!M1007="","",收藏进度!M1007)</f>
        <v>1</v>
      </c>
      <c r="N1007" s="54" t="str">
        <f>IF(收藏进度!N1007="","",收藏进度!N1007)</f>
        <v>亡语：将该随从洗入你对手的牌库。</v>
      </c>
    </row>
    <row r="1008" spans="1:14" x14ac:dyDescent="0.15">
      <c r="A1008" s="52" t="str">
        <f>IF(收藏进度!A1008="","",收藏进度!A1008)</f>
        <v>海盗帕奇斯</v>
      </c>
      <c r="B1008" s="52">
        <f>IF(收藏进度!B1008="","",收藏进度!B1008)</f>
        <v>0</v>
      </c>
      <c r="C1008" s="52">
        <f t="shared" si="15"/>
        <v>1</v>
      </c>
      <c r="D1008" s="52">
        <f>IF(AND(COUNTIF(德鲁伊卡组!A:C,"# 2x ("&amp;K1008&amp;") "&amp;A1008)+COUNTIF(猎人卡组!A:C,"# 2x ("&amp;K1008&amp;") "&amp;A1008)+COUNTIF(法师卡组!A:C,"# 2x ("&amp;K1008&amp;") "&amp;A1008)+COUNTIF(圣骑士卡组!A:C,"# 2x ("&amp;K1008&amp;") "&amp;A1008)+COUNTIF(牧师卡组!A:C,"# 2x ("&amp;K1008&amp;") "&amp;A1008)+COUNTIF(潜行者卡组!A:C,"# 2x ("&amp;K1008&amp;") "&amp;A1008)+COUNTIF(萨满祭司卡组!A:C,"# 2x ("&amp;K1008&amp;") "&amp;A1008)+COUNTIF(术士卡组!A:C,"# 2x ("&amp;K1008&amp;") "&amp;A1008)+COUNTIF(战士卡组!A:C,"# 2x ("&amp;K1008&amp;") "&amp;A1008)=0,COUNTIF(单卡排行!A:J,A1008)=0),IF(AND(COUNTIF(德鲁伊卡组!A:C,"# 1x ("&amp;K1008&amp;") "&amp;A1008)+COUNTIF(猎人卡组!A:C,"# 1x ("&amp;K1008&amp;") "&amp;A1008)+COUNTIF(法师卡组!A:C,"# 1x ("&amp;K1008&amp;") "&amp;A1008)+COUNTIF(圣骑士卡组!A:C,"# 1x ("&amp;K1008&amp;") "&amp;A1008)+COUNTIF(牧师卡组!A:C,"# 1x ("&amp;K1008&amp;") "&amp;A1008)+COUNTIF(潜行者卡组!A:C,"# 1x ("&amp;K1008&amp;") "&amp;A1008)+COUNTIF(萨满祭司卡组!A:C,"# 1x ("&amp;K1008&amp;") "&amp;A1008)+COUNTIF(术士卡组!A:C,"# 1x ("&amp;K1008&amp;") "&amp;A1008)+COUNTIF(战士卡组!A:C,"# 1x ("&amp;K1008&amp;") "&amp;A1008)=0,COUNTIF(单卡排行!A:J,A1008&amp;"★")=0),"",1),2)</f>
        <v>1</v>
      </c>
      <c r="E1008" s="53" t="str">
        <f>IF(收藏进度!E1008="","",收藏进度!E1008)</f>
        <v>加基森</v>
      </c>
      <c r="F1008" s="53" t="str">
        <f>IF(收藏进度!F1008="","",收藏进度!F1008)</f>
        <v/>
      </c>
      <c r="G1008" s="53" t="str">
        <f>IF(收藏进度!G1008="","",收藏进度!G1008)</f>
        <v>中立</v>
      </c>
      <c r="H1008" s="53" t="str">
        <f>IF(收藏进度!H1008="","",收藏进度!H1008)</f>
        <v>传说</v>
      </c>
      <c r="I1008" s="53" t="str">
        <f>IF(收藏进度!I1008="","",收藏进度!I1008)</f>
        <v>随从</v>
      </c>
      <c r="J1008" s="53" t="str">
        <f>IF(收藏进度!J1008="","",收藏进度!J1008)</f>
        <v>海盗</v>
      </c>
      <c r="K1008" s="53">
        <f>IF(收藏进度!K1008="","",收藏进度!K1008)</f>
        <v>1</v>
      </c>
      <c r="L1008" s="53">
        <f>IF(收藏进度!L1008="","",收藏进度!L1008)</f>
        <v>1</v>
      </c>
      <c r="M1008" s="53">
        <f>IF(收藏进度!M1008="","",收藏进度!M1008)</f>
        <v>1</v>
      </c>
      <c r="N1008" s="54" t="str">
        <f>IF(收藏进度!N1008="","",收藏进度!N1008)</f>
        <v>在你使用一张海盗牌后，从你的牌库中将该随从置入战场。</v>
      </c>
    </row>
    <row r="1009" spans="1:14" x14ac:dyDescent="0.15">
      <c r="A1009" s="52" t="str">
        <f>IF(收藏进度!A1009="","",收藏进度!A1009)</f>
        <v>吹箭鱼人</v>
      </c>
      <c r="B1009" s="52">
        <f>IF(收藏进度!B1009="","",收藏进度!B1009)</f>
        <v>2</v>
      </c>
      <c r="C1009" s="52" t="str">
        <f t="shared" si="15"/>
        <v/>
      </c>
      <c r="D1009" s="52" t="str">
        <f>IF(AND(COUNTIF(德鲁伊卡组!A:C,"# 2x ("&amp;K1009&amp;") "&amp;A1009)+COUNTIF(猎人卡组!A:C,"# 2x ("&amp;K1009&amp;") "&amp;A1009)+COUNTIF(法师卡组!A:C,"# 2x ("&amp;K1009&amp;") "&amp;A1009)+COUNTIF(圣骑士卡组!A:C,"# 2x ("&amp;K1009&amp;") "&amp;A1009)+COUNTIF(牧师卡组!A:C,"# 2x ("&amp;K1009&amp;") "&amp;A1009)+COUNTIF(潜行者卡组!A:C,"# 2x ("&amp;K1009&amp;") "&amp;A1009)+COUNTIF(萨满祭司卡组!A:C,"# 2x ("&amp;K1009&amp;") "&amp;A1009)+COUNTIF(术士卡组!A:C,"# 2x ("&amp;K1009&amp;") "&amp;A1009)+COUNTIF(战士卡组!A:C,"# 2x ("&amp;K1009&amp;") "&amp;A1009)=0,COUNTIF(单卡排行!A:J,A1009)=0),IF(AND(COUNTIF(德鲁伊卡组!A:C,"# 1x ("&amp;K1009&amp;") "&amp;A1009)+COUNTIF(猎人卡组!A:C,"# 1x ("&amp;K1009&amp;") "&amp;A1009)+COUNTIF(法师卡组!A:C,"# 1x ("&amp;K1009&amp;") "&amp;A1009)+COUNTIF(圣骑士卡组!A:C,"# 1x ("&amp;K1009&amp;") "&amp;A1009)+COUNTIF(牧师卡组!A:C,"# 1x ("&amp;K1009&amp;") "&amp;A1009)+COUNTIF(潜行者卡组!A:C,"# 1x ("&amp;K1009&amp;") "&amp;A1009)+COUNTIF(萨满祭司卡组!A:C,"# 1x ("&amp;K1009&amp;") "&amp;A1009)+COUNTIF(术士卡组!A:C,"# 1x ("&amp;K1009&amp;") "&amp;A1009)+COUNTIF(战士卡组!A:C,"# 1x ("&amp;K1009&amp;") "&amp;A1009)=0,COUNTIF(单卡排行!A:J,A1009&amp;"★")=0),"",1),2)</f>
        <v/>
      </c>
      <c r="E1009" s="53" t="str">
        <f>IF(收藏进度!E1009="","",收藏进度!E1009)</f>
        <v>加基森</v>
      </c>
      <c r="F1009" s="53" t="str">
        <f>IF(收藏进度!F1009="","",收藏进度!F1009)</f>
        <v/>
      </c>
      <c r="G1009" s="53" t="str">
        <f>IF(收藏进度!G1009="","",收藏进度!G1009)</f>
        <v>中立</v>
      </c>
      <c r="H1009" s="53" t="str">
        <f>IF(收藏进度!H1009="","",收藏进度!H1009)</f>
        <v>普通</v>
      </c>
      <c r="I1009" s="53" t="str">
        <f>IF(收藏进度!I1009="","",收藏进度!I1009)</f>
        <v>随从</v>
      </c>
      <c r="J1009" s="53" t="str">
        <f>IF(收藏进度!J1009="","",收藏进度!J1009)</f>
        <v>鱼人</v>
      </c>
      <c r="K1009" s="53">
        <f>IF(收藏进度!K1009="","",收藏进度!K1009)</f>
        <v>2</v>
      </c>
      <c r="L1009" s="53">
        <f>IF(收藏进度!L1009="","",收藏进度!L1009)</f>
        <v>2</v>
      </c>
      <c r="M1009" s="53">
        <f>IF(收藏进度!M1009="","",收藏进度!M1009)</f>
        <v>1</v>
      </c>
      <c r="N1009" s="54" t="str">
        <f>IF(收藏进度!N1009="","",收藏进度!N1009)</f>
        <v>战吼：造成1点伤害。</v>
      </c>
    </row>
    <row r="1010" spans="1:14" x14ac:dyDescent="0.15">
      <c r="A1010" s="52" t="str">
        <f>IF(收藏进度!A1010="","",收藏进度!A1010)</f>
        <v>加基森名媛</v>
      </c>
      <c r="B1010" s="52">
        <f>IF(收藏进度!B1010="","",收藏进度!B1010)</f>
        <v>2</v>
      </c>
      <c r="C1010" s="52" t="str">
        <f t="shared" si="15"/>
        <v/>
      </c>
      <c r="D1010" s="52" t="str">
        <f>IF(AND(COUNTIF(德鲁伊卡组!A:C,"# 2x ("&amp;K1010&amp;") "&amp;A1010)+COUNTIF(猎人卡组!A:C,"# 2x ("&amp;K1010&amp;") "&amp;A1010)+COUNTIF(法师卡组!A:C,"# 2x ("&amp;K1010&amp;") "&amp;A1010)+COUNTIF(圣骑士卡组!A:C,"# 2x ("&amp;K1010&amp;") "&amp;A1010)+COUNTIF(牧师卡组!A:C,"# 2x ("&amp;K1010&amp;") "&amp;A1010)+COUNTIF(潜行者卡组!A:C,"# 2x ("&amp;K1010&amp;") "&amp;A1010)+COUNTIF(萨满祭司卡组!A:C,"# 2x ("&amp;K1010&amp;") "&amp;A1010)+COUNTIF(术士卡组!A:C,"# 2x ("&amp;K1010&amp;") "&amp;A1010)+COUNTIF(战士卡组!A:C,"# 2x ("&amp;K1010&amp;") "&amp;A1010)=0,COUNTIF(单卡排行!A:J,A1010)=0),IF(AND(COUNTIF(德鲁伊卡组!A:C,"# 1x ("&amp;K1010&amp;") "&amp;A1010)+COUNTIF(猎人卡组!A:C,"# 1x ("&amp;K1010&amp;") "&amp;A1010)+COUNTIF(法师卡组!A:C,"# 1x ("&amp;K1010&amp;") "&amp;A1010)+COUNTIF(圣骑士卡组!A:C,"# 1x ("&amp;K1010&amp;") "&amp;A1010)+COUNTIF(牧师卡组!A:C,"# 1x ("&amp;K1010&amp;") "&amp;A1010)+COUNTIF(潜行者卡组!A:C,"# 1x ("&amp;K1010&amp;") "&amp;A1010)+COUNTIF(萨满祭司卡组!A:C,"# 1x ("&amp;K1010&amp;") "&amp;A1010)+COUNTIF(术士卡组!A:C,"# 1x ("&amp;K1010&amp;") "&amp;A1010)+COUNTIF(战士卡组!A:C,"# 1x ("&amp;K1010&amp;") "&amp;A1010)=0,COUNTIF(单卡排行!A:J,A1010&amp;"★")=0),"",1),2)</f>
        <v/>
      </c>
      <c r="E1010" s="53" t="str">
        <f>IF(收藏进度!E1010="","",收藏进度!E1010)</f>
        <v>加基森</v>
      </c>
      <c r="F1010" s="53" t="str">
        <f>IF(收藏进度!F1010="","",收藏进度!F1010)</f>
        <v/>
      </c>
      <c r="G1010" s="53" t="str">
        <f>IF(收藏进度!G1010="","",收藏进度!G1010)</f>
        <v>中立</v>
      </c>
      <c r="H1010" s="53" t="str">
        <f>IF(收藏进度!H1010="","",收藏进度!H1010)</f>
        <v>普通</v>
      </c>
      <c r="I1010" s="53" t="str">
        <f>IF(收藏进度!I1010="","",收藏进度!I1010)</f>
        <v>随从</v>
      </c>
      <c r="J1010" s="53" t="str">
        <f>IF(收藏进度!J1010="","",收藏进度!J1010)</f>
        <v/>
      </c>
      <c r="K1010" s="53">
        <f>IF(收藏进度!K1010="","",收藏进度!K1010)</f>
        <v>2</v>
      </c>
      <c r="L1010" s="53">
        <f>IF(收藏进度!L1010="","",收藏进度!L1010)</f>
        <v>2</v>
      </c>
      <c r="M1010" s="53">
        <f>IF(收藏进度!M1010="","",收藏进度!M1010)</f>
        <v>2</v>
      </c>
      <c r="N1010" s="54" t="str">
        <f>IF(收藏进度!N1010="","",收藏进度!N1010)</f>
        <v>战吼：
恢复#2点生命值。</v>
      </c>
    </row>
    <row r="1011" spans="1:14" x14ac:dyDescent="0.15">
      <c r="A1011" s="52" t="str">
        <f>IF(收藏进度!A1011="","",收藏进度!A1011)</f>
        <v>热心的酒保</v>
      </c>
      <c r="B1011" s="52">
        <f>IF(收藏进度!B1011="","",收藏进度!B1011)</f>
        <v>2</v>
      </c>
      <c r="C1011" s="52" t="str">
        <f t="shared" si="15"/>
        <v/>
      </c>
      <c r="D1011" s="52" t="str">
        <f>IF(AND(COUNTIF(德鲁伊卡组!A:C,"# 2x ("&amp;K1011&amp;") "&amp;A1011)+COUNTIF(猎人卡组!A:C,"# 2x ("&amp;K1011&amp;") "&amp;A1011)+COUNTIF(法师卡组!A:C,"# 2x ("&amp;K1011&amp;") "&amp;A1011)+COUNTIF(圣骑士卡组!A:C,"# 2x ("&amp;K1011&amp;") "&amp;A1011)+COUNTIF(牧师卡组!A:C,"# 2x ("&amp;K1011&amp;") "&amp;A1011)+COUNTIF(潜行者卡组!A:C,"# 2x ("&amp;K1011&amp;") "&amp;A1011)+COUNTIF(萨满祭司卡组!A:C,"# 2x ("&amp;K1011&amp;") "&amp;A1011)+COUNTIF(术士卡组!A:C,"# 2x ("&amp;K1011&amp;") "&amp;A1011)+COUNTIF(战士卡组!A:C,"# 2x ("&amp;K1011&amp;") "&amp;A1011)=0,COUNTIF(单卡排行!A:J,A1011)=0),IF(AND(COUNTIF(德鲁伊卡组!A:C,"# 1x ("&amp;K1011&amp;") "&amp;A1011)+COUNTIF(猎人卡组!A:C,"# 1x ("&amp;K1011&amp;") "&amp;A1011)+COUNTIF(法师卡组!A:C,"# 1x ("&amp;K1011&amp;") "&amp;A1011)+COUNTIF(圣骑士卡组!A:C,"# 1x ("&amp;K1011&amp;") "&amp;A1011)+COUNTIF(牧师卡组!A:C,"# 1x ("&amp;K1011&amp;") "&amp;A1011)+COUNTIF(潜行者卡组!A:C,"# 1x ("&amp;K1011&amp;") "&amp;A1011)+COUNTIF(萨满祭司卡组!A:C,"# 1x ("&amp;K1011&amp;") "&amp;A1011)+COUNTIF(术士卡组!A:C,"# 1x ("&amp;K1011&amp;") "&amp;A1011)+COUNTIF(战士卡组!A:C,"# 1x ("&amp;K1011&amp;") "&amp;A1011)=0,COUNTIF(单卡排行!A:J,A1011&amp;"★")=0),"",1),2)</f>
        <v/>
      </c>
      <c r="E1011" s="53" t="str">
        <f>IF(收藏进度!E1011="","",收藏进度!E1011)</f>
        <v>加基森</v>
      </c>
      <c r="F1011" s="53" t="str">
        <f>IF(收藏进度!F1011="","",收藏进度!F1011)</f>
        <v/>
      </c>
      <c r="G1011" s="53" t="str">
        <f>IF(收藏进度!G1011="","",收藏进度!G1011)</f>
        <v>中立</v>
      </c>
      <c r="H1011" s="53" t="str">
        <f>IF(收藏进度!H1011="","",收藏进度!H1011)</f>
        <v>普通</v>
      </c>
      <c r="I1011" s="53" t="str">
        <f>IF(收藏进度!I1011="","",收藏进度!I1011)</f>
        <v>随从</v>
      </c>
      <c r="J1011" s="53" t="str">
        <f>IF(收藏进度!J1011="","",收藏进度!J1011)</f>
        <v/>
      </c>
      <c r="K1011" s="53">
        <f>IF(收藏进度!K1011="","",收藏进度!K1011)</f>
        <v>2</v>
      </c>
      <c r="L1011" s="53">
        <f>IF(收藏进度!L1011="","",收藏进度!L1011)</f>
        <v>2</v>
      </c>
      <c r="M1011" s="53">
        <f>IF(收藏进度!M1011="","",收藏进度!M1011)</f>
        <v>3</v>
      </c>
      <c r="N1011" s="54" t="str">
        <f>IF(收藏进度!N1011="","",收藏进度!N1011)</f>
        <v>在你的回合结束时，为你的英雄恢复#1点生命值。</v>
      </c>
    </row>
    <row r="1012" spans="1:14" x14ac:dyDescent="0.15">
      <c r="A1012" s="52" t="str">
        <f>IF(收藏进度!A1012="","",收藏进度!A1012)</f>
        <v>污手街情报员</v>
      </c>
      <c r="B1012" s="52">
        <f>IF(收藏进度!B1012="","",收藏进度!B1012)</f>
        <v>1</v>
      </c>
      <c r="C1012" s="52" t="str">
        <f t="shared" si="15"/>
        <v/>
      </c>
      <c r="D1012" s="52" t="str">
        <f>IF(AND(COUNTIF(德鲁伊卡组!A:C,"# 2x ("&amp;K1012&amp;") "&amp;A1012)+COUNTIF(猎人卡组!A:C,"# 2x ("&amp;K1012&amp;") "&amp;A1012)+COUNTIF(法师卡组!A:C,"# 2x ("&amp;K1012&amp;") "&amp;A1012)+COUNTIF(圣骑士卡组!A:C,"# 2x ("&amp;K1012&amp;") "&amp;A1012)+COUNTIF(牧师卡组!A:C,"# 2x ("&amp;K1012&amp;") "&amp;A1012)+COUNTIF(潜行者卡组!A:C,"# 2x ("&amp;K1012&amp;") "&amp;A1012)+COUNTIF(萨满祭司卡组!A:C,"# 2x ("&amp;K1012&amp;") "&amp;A1012)+COUNTIF(术士卡组!A:C,"# 2x ("&amp;K1012&amp;") "&amp;A1012)+COUNTIF(战士卡组!A:C,"# 2x ("&amp;K1012&amp;") "&amp;A1012)=0,COUNTIF(单卡排行!A:J,A1012)=0),IF(AND(COUNTIF(德鲁伊卡组!A:C,"# 1x ("&amp;K1012&amp;") "&amp;A1012)+COUNTIF(猎人卡组!A:C,"# 1x ("&amp;K1012&amp;") "&amp;A1012)+COUNTIF(法师卡组!A:C,"# 1x ("&amp;K1012&amp;") "&amp;A1012)+COUNTIF(圣骑士卡组!A:C,"# 1x ("&amp;K1012&amp;") "&amp;A1012)+COUNTIF(牧师卡组!A:C,"# 1x ("&amp;K1012&amp;") "&amp;A1012)+COUNTIF(潜行者卡组!A:C,"# 1x ("&amp;K1012&amp;") "&amp;A1012)+COUNTIF(萨满祭司卡组!A:C,"# 1x ("&amp;K1012&amp;") "&amp;A1012)+COUNTIF(术士卡组!A:C,"# 1x ("&amp;K1012&amp;") "&amp;A1012)+COUNTIF(战士卡组!A:C,"# 1x ("&amp;K1012&amp;") "&amp;A1012)=0,COUNTIF(单卡排行!A:J,A1012&amp;"★")=0),"",1),2)</f>
        <v/>
      </c>
      <c r="E1012" s="53" t="str">
        <f>IF(收藏进度!E1012="","",收藏进度!E1012)</f>
        <v>加基森</v>
      </c>
      <c r="F1012" s="53" t="str">
        <f>IF(收藏进度!F1012="","",收藏进度!F1012)</f>
        <v/>
      </c>
      <c r="G1012" s="53" t="str">
        <f>IF(收藏进度!G1012="","",收藏进度!G1012)</f>
        <v>中立</v>
      </c>
      <c r="H1012" s="53" t="str">
        <f>IF(收藏进度!H1012="","",收藏进度!H1012)</f>
        <v>稀有</v>
      </c>
      <c r="I1012" s="53" t="str">
        <f>IF(收藏进度!I1012="","",收藏进度!I1012)</f>
        <v>随从</v>
      </c>
      <c r="J1012" s="53" t="str">
        <f>IF(收藏进度!J1012="","",收藏进度!J1012)</f>
        <v/>
      </c>
      <c r="K1012" s="53">
        <f>IF(收藏进度!K1012="","",收藏进度!K1012)</f>
        <v>2</v>
      </c>
      <c r="L1012" s="53">
        <f>IF(收藏进度!L1012="","",收藏进度!L1012)</f>
        <v>1</v>
      </c>
      <c r="M1012" s="53">
        <f>IF(收藏进度!M1012="","",收藏进度!M1012)</f>
        <v>1</v>
      </c>
      <c r="N1012" s="54" t="str">
        <f>IF(收藏进度!N1012="","",收藏进度!N1012)</f>
        <v>战吼：发现一张猎人、圣骑士或战士的职业牌。</v>
      </c>
    </row>
    <row r="1013" spans="1:14" x14ac:dyDescent="0.15">
      <c r="A1013" s="52" t="str">
        <f>IF(收藏进度!A1013="","",收藏进度!A1013)</f>
        <v>卑劣的脏鼠</v>
      </c>
      <c r="B1013" s="52">
        <f>IF(收藏进度!B1013="","",收藏进度!B1013)</f>
        <v>1</v>
      </c>
      <c r="C1013" s="52" t="str">
        <f t="shared" si="15"/>
        <v/>
      </c>
      <c r="D1013" s="52">
        <f>IF(AND(COUNTIF(德鲁伊卡组!A:C,"# 2x ("&amp;K1013&amp;") "&amp;A1013)+COUNTIF(猎人卡组!A:C,"# 2x ("&amp;K1013&amp;") "&amp;A1013)+COUNTIF(法师卡组!A:C,"# 2x ("&amp;K1013&amp;") "&amp;A1013)+COUNTIF(圣骑士卡组!A:C,"# 2x ("&amp;K1013&amp;") "&amp;A1013)+COUNTIF(牧师卡组!A:C,"# 2x ("&amp;K1013&amp;") "&amp;A1013)+COUNTIF(潜行者卡组!A:C,"# 2x ("&amp;K1013&amp;") "&amp;A1013)+COUNTIF(萨满祭司卡组!A:C,"# 2x ("&amp;K1013&amp;") "&amp;A1013)+COUNTIF(术士卡组!A:C,"# 2x ("&amp;K1013&amp;") "&amp;A1013)+COUNTIF(战士卡组!A:C,"# 2x ("&amp;K1013&amp;") "&amp;A1013)=0,COUNTIF(单卡排行!A:J,A1013)=0),IF(AND(COUNTIF(德鲁伊卡组!A:C,"# 1x ("&amp;K1013&amp;") "&amp;A1013)+COUNTIF(猎人卡组!A:C,"# 1x ("&amp;K1013&amp;") "&amp;A1013)+COUNTIF(法师卡组!A:C,"# 1x ("&amp;K1013&amp;") "&amp;A1013)+COUNTIF(圣骑士卡组!A:C,"# 1x ("&amp;K1013&amp;") "&amp;A1013)+COUNTIF(牧师卡组!A:C,"# 1x ("&amp;K1013&amp;") "&amp;A1013)+COUNTIF(潜行者卡组!A:C,"# 1x ("&amp;K1013&amp;") "&amp;A1013)+COUNTIF(萨满祭司卡组!A:C,"# 1x ("&amp;K1013&amp;") "&amp;A1013)+COUNTIF(术士卡组!A:C,"# 1x ("&amp;K1013&amp;") "&amp;A1013)+COUNTIF(战士卡组!A:C,"# 1x ("&amp;K1013&amp;") "&amp;A1013)=0,COUNTIF(单卡排行!A:J,A1013&amp;"★")=0),"",1),2)</f>
        <v>1</v>
      </c>
      <c r="E1013" s="53" t="str">
        <f>IF(收藏进度!E1013="","",收藏进度!E1013)</f>
        <v>加基森</v>
      </c>
      <c r="F1013" s="53" t="str">
        <f>IF(收藏进度!F1013="","",收藏进度!F1013)</f>
        <v/>
      </c>
      <c r="G1013" s="53" t="str">
        <f>IF(收藏进度!G1013="","",收藏进度!G1013)</f>
        <v>中立</v>
      </c>
      <c r="H1013" s="53" t="str">
        <f>IF(收藏进度!H1013="","",收藏进度!H1013)</f>
        <v>史诗</v>
      </c>
      <c r="I1013" s="53" t="str">
        <f>IF(收藏进度!I1013="","",收藏进度!I1013)</f>
        <v>随从</v>
      </c>
      <c r="J1013" s="53" t="str">
        <f>IF(收藏进度!J1013="","",收藏进度!J1013)</f>
        <v/>
      </c>
      <c r="K1013" s="53">
        <f>IF(收藏进度!K1013="","",收藏进度!K1013)</f>
        <v>2</v>
      </c>
      <c r="L1013" s="53">
        <f>IF(收藏进度!L1013="","",收藏进度!L1013)</f>
        <v>2</v>
      </c>
      <c r="M1013" s="53">
        <f>IF(收藏进度!M1013="","",收藏进度!M1013)</f>
        <v>6</v>
      </c>
      <c r="N1013" s="54" t="str">
        <f>IF(收藏进度!N1013="","",收藏进度!N1013)</f>
        <v>嘲讽，战吼：你的对手将一个随机随从从其手牌置入战场。</v>
      </c>
    </row>
    <row r="1014" spans="1:14" x14ac:dyDescent="0.15">
      <c r="A1014" s="52" t="str">
        <f>IF(收藏进度!A1014="","",收藏进度!A1014)</f>
        <v>毒性污水软泥怪</v>
      </c>
      <c r="B1014" s="52">
        <f>IF(收藏进度!B1014="","",收藏进度!B1014)</f>
        <v>2</v>
      </c>
      <c r="C1014" s="52" t="str">
        <f t="shared" si="15"/>
        <v/>
      </c>
      <c r="D1014" s="52" t="str">
        <f>IF(AND(COUNTIF(德鲁伊卡组!A:C,"# 2x ("&amp;K1014&amp;") "&amp;A1014)+COUNTIF(猎人卡组!A:C,"# 2x ("&amp;K1014&amp;") "&amp;A1014)+COUNTIF(法师卡组!A:C,"# 2x ("&amp;K1014&amp;") "&amp;A1014)+COUNTIF(圣骑士卡组!A:C,"# 2x ("&amp;K1014&amp;") "&amp;A1014)+COUNTIF(牧师卡组!A:C,"# 2x ("&amp;K1014&amp;") "&amp;A1014)+COUNTIF(潜行者卡组!A:C,"# 2x ("&amp;K1014&amp;") "&amp;A1014)+COUNTIF(萨满祭司卡组!A:C,"# 2x ("&amp;K1014&amp;") "&amp;A1014)+COUNTIF(术士卡组!A:C,"# 2x ("&amp;K1014&amp;") "&amp;A1014)+COUNTIF(战士卡组!A:C,"# 2x ("&amp;K1014&amp;") "&amp;A1014)=0,COUNTIF(单卡排行!A:J,A1014)=0),IF(AND(COUNTIF(德鲁伊卡组!A:C,"# 1x ("&amp;K1014&amp;") "&amp;A1014)+COUNTIF(猎人卡组!A:C,"# 1x ("&amp;K1014&amp;") "&amp;A1014)+COUNTIF(法师卡组!A:C,"# 1x ("&amp;K1014&amp;") "&amp;A1014)+COUNTIF(圣骑士卡组!A:C,"# 1x ("&amp;K1014&amp;") "&amp;A1014)+COUNTIF(牧师卡组!A:C,"# 1x ("&amp;K1014&amp;") "&amp;A1014)+COUNTIF(潜行者卡组!A:C,"# 1x ("&amp;K1014&amp;") "&amp;A1014)+COUNTIF(萨满祭司卡组!A:C,"# 1x ("&amp;K1014&amp;") "&amp;A1014)+COUNTIF(术士卡组!A:C,"# 1x ("&amp;K1014&amp;") "&amp;A1014)+COUNTIF(战士卡组!A:C,"# 1x ("&amp;K1014&amp;") "&amp;A1014)=0,COUNTIF(单卡排行!A:J,A1014&amp;"★")=0),"",1),2)</f>
        <v/>
      </c>
      <c r="E1014" s="53" t="str">
        <f>IF(收藏进度!E1014="","",收藏进度!E1014)</f>
        <v>加基森</v>
      </c>
      <c r="F1014" s="53" t="str">
        <f>IF(收藏进度!F1014="","",收藏进度!F1014)</f>
        <v/>
      </c>
      <c r="G1014" s="53" t="str">
        <f>IF(收藏进度!G1014="","",收藏进度!G1014)</f>
        <v>中立</v>
      </c>
      <c r="H1014" s="53" t="str">
        <f>IF(收藏进度!H1014="","",收藏进度!H1014)</f>
        <v>普通</v>
      </c>
      <c r="I1014" s="53" t="str">
        <f>IF(收藏进度!I1014="","",收藏进度!I1014)</f>
        <v>随从</v>
      </c>
      <c r="J1014" s="53" t="str">
        <f>IF(收藏进度!J1014="","",收藏进度!J1014)</f>
        <v/>
      </c>
      <c r="K1014" s="53">
        <f>IF(收藏进度!K1014="","",收藏进度!K1014)</f>
        <v>3</v>
      </c>
      <c r="L1014" s="53">
        <f>IF(收藏进度!L1014="","",收藏进度!L1014)</f>
        <v>4</v>
      </c>
      <c r="M1014" s="53">
        <f>IF(收藏进度!M1014="","",收藏进度!M1014)</f>
        <v>3</v>
      </c>
      <c r="N1014" s="54" t="str">
        <f>IF(收藏进度!N1014="","",收藏进度!N1014)</f>
        <v>战吼：使对手的武器失去1点耐久度。</v>
      </c>
    </row>
    <row r="1015" spans="1:14" x14ac:dyDescent="0.15">
      <c r="A1015" s="52" t="str">
        <f>IF(收藏进度!A1015="","",收藏进度!A1015)</f>
        <v>后街男巫</v>
      </c>
      <c r="B1015" s="52">
        <f>IF(收藏进度!B1015="","",收藏进度!B1015)</f>
        <v>1</v>
      </c>
      <c r="C1015" s="52" t="str">
        <f t="shared" si="15"/>
        <v/>
      </c>
      <c r="D1015" s="52" t="str">
        <f>IF(AND(COUNTIF(德鲁伊卡组!A:C,"# 2x ("&amp;K1015&amp;") "&amp;A1015)+COUNTIF(猎人卡组!A:C,"# 2x ("&amp;K1015&amp;") "&amp;A1015)+COUNTIF(法师卡组!A:C,"# 2x ("&amp;K1015&amp;") "&amp;A1015)+COUNTIF(圣骑士卡组!A:C,"# 2x ("&amp;K1015&amp;") "&amp;A1015)+COUNTIF(牧师卡组!A:C,"# 2x ("&amp;K1015&amp;") "&amp;A1015)+COUNTIF(潜行者卡组!A:C,"# 2x ("&amp;K1015&amp;") "&amp;A1015)+COUNTIF(萨满祭司卡组!A:C,"# 2x ("&amp;K1015&amp;") "&amp;A1015)+COUNTIF(术士卡组!A:C,"# 2x ("&amp;K1015&amp;") "&amp;A1015)+COUNTIF(战士卡组!A:C,"# 2x ("&amp;K1015&amp;") "&amp;A1015)=0,COUNTIF(单卡排行!A:J,A1015)=0),IF(AND(COUNTIF(德鲁伊卡组!A:C,"# 1x ("&amp;K1015&amp;") "&amp;A1015)+COUNTIF(猎人卡组!A:C,"# 1x ("&amp;K1015&amp;") "&amp;A1015)+COUNTIF(法师卡组!A:C,"# 1x ("&amp;K1015&amp;") "&amp;A1015)+COUNTIF(圣骑士卡组!A:C,"# 1x ("&amp;K1015&amp;") "&amp;A1015)+COUNTIF(牧师卡组!A:C,"# 1x ("&amp;K1015&amp;") "&amp;A1015)+COUNTIF(潜行者卡组!A:C,"# 1x ("&amp;K1015&amp;") "&amp;A1015)+COUNTIF(萨满祭司卡组!A:C,"# 1x ("&amp;K1015&amp;") "&amp;A1015)+COUNTIF(术士卡组!A:C,"# 1x ("&amp;K1015&amp;") "&amp;A1015)+COUNTIF(战士卡组!A:C,"# 1x ("&amp;K1015&amp;") "&amp;A1015)=0,COUNTIF(单卡排行!A:J,A1015&amp;"★")=0),"",1),2)</f>
        <v/>
      </c>
      <c r="E1015" s="53" t="str">
        <f>IF(收藏进度!E1015="","",收藏进度!E1015)</f>
        <v>加基森</v>
      </c>
      <c r="F1015" s="53" t="str">
        <f>IF(收藏进度!F1015="","",收藏进度!F1015)</f>
        <v/>
      </c>
      <c r="G1015" s="53" t="str">
        <f>IF(收藏进度!G1015="","",收藏进度!G1015)</f>
        <v>中立</v>
      </c>
      <c r="H1015" s="53" t="str">
        <f>IF(收藏进度!H1015="","",收藏进度!H1015)</f>
        <v>普通</v>
      </c>
      <c r="I1015" s="53" t="str">
        <f>IF(收藏进度!I1015="","",收藏进度!I1015)</f>
        <v>随从</v>
      </c>
      <c r="J1015" s="53" t="str">
        <f>IF(收藏进度!J1015="","",收藏进度!J1015)</f>
        <v/>
      </c>
      <c r="K1015" s="53">
        <f>IF(收藏进度!K1015="","",收藏进度!K1015)</f>
        <v>3</v>
      </c>
      <c r="L1015" s="53">
        <f>IF(收藏进度!L1015="","",收藏进度!L1015)</f>
        <v>3</v>
      </c>
      <c r="M1015" s="53">
        <f>IF(收藏进度!M1015="","",收藏进度!M1015)</f>
        <v>1</v>
      </c>
      <c r="N1015" s="54" t="str">
        <f>IF(收藏进度!N1015="","",收藏进度!N1015)</f>
        <v>亡语：对敌方英雄造成2点伤害。</v>
      </c>
    </row>
    <row r="1016" spans="1:14" x14ac:dyDescent="0.15">
      <c r="A1016" s="52" t="str">
        <f>IF(收藏进度!A1016="","",收藏进度!A1016)</f>
        <v>污手街走私者</v>
      </c>
      <c r="B1016" s="52">
        <f>IF(收藏进度!B1016="","",收藏进度!B1016)</f>
        <v>2</v>
      </c>
      <c r="C1016" s="52" t="str">
        <f t="shared" si="15"/>
        <v/>
      </c>
      <c r="D1016" s="52" t="str">
        <f>IF(AND(COUNTIF(德鲁伊卡组!A:C,"# 2x ("&amp;K1016&amp;") "&amp;A1016)+COUNTIF(猎人卡组!A:C,"# 2x ("&amp;K1016&amp;") "&amp;A1016)+COUNTIF(法师卡组!A:C,"# 2x ("&amp;K1016&amp;") "&amp;A1016)+COUNTIF(圣骑士卡组!A:C,"# 2x ("&amp;K1016&amp;") "&amp;A1016)+COUNTIF(牧师卡组!A:C,"# 2x ("&amp;K1016&amp;") "&amp;A1016)+COUNTIF(潜行者卡组!A:C,"# 2x ("&amp;K1016&amp;") "&amp;A1016)+COUNTIF(萨满祭司卡组!A:C,"# 2x ("&amp;K1016&amp;") "&amp;A1016)+COUNTIF(术士卡组!A:C,"# 2x ("&amp;K1016&amp;") "&amp;A1016)+COUNTIF(战士卡组!A:C,"# 2x ("&amp;K1016&amp;") "&amp;A1016)=0,COUNTIF(单卡排行!A:J,A1016)=0),IF(AND(COUNTIF(德鲁伊卡组!A:C,"# 1x ("&amp;K1016&amp;") "&amp;A1016)+COUNTIF(猎人卡组!A:C,"# 1x ("&amp;K1016&amp;") "&amp;A1016)+COUNTIF(法师卡组!A:C,"# 1x ("&amp;K1016&amp;") "&amp;A1016)+COUNTIF(圣骑士卡组!A:C,"# 1x ("&amp;K1016&amp;") "&amp;A1016)+COUNTIF(牧师卡组!A:C,"# 1x ("&amp;K1016&amp;") "&amp;A1016)+COUNTIF(潜行者卡组!A:C,"# 1x ("&amp;K1016&amp;") "&amp;A1016)+COUNTIF(萨满祭司卡组!A:C,"# 1x ("&amp;K1016&amp;") "&amp;A1016)+COUNTIF(术士卡组!A:C,"# 1x ("&amp;K1016&amp;") "&amp;A1016)+COUNTIF(战士卡组!A:C,"# 1x ("&amp;K1016&amp;") "&amp;A1016)=0,COUNTIF(单卡排行!A:J,A1016&amp;"★")=0),"",1),2)</f>
        <v/>
      </c>
      <c r="E1016" s="53" t="str">
        <f>IF(收藏进度!E1016="","",收藏进度!E1016)</f>
        <v>加基森</v>
      </c>
      <c r="F1016" s="53" t="str">
        <f>IF(收藏进度!F1016="","",收藏进度!F1016)</f>
        <v/>
      </c>
      <c r="G1016" s="53" t="str">
        <f>IF(收藏进度!G1016="","",收藏进度!G1016)</f>
        <v>中立</v>
      </c>
      <c r="H1016" s="53" t="str">
        <f>IF(收藏进度!H1016="","",收藏进度!H1016)</f>
        <v>普通</v>
      </c>
      <c r="I1016" s="53" t="str">
        <f>IF(收藏进度!I1016="","",收藏进度!I1016)</f>
        <v>随从</v>
      </c>
      <c r="J1016" s="53" t="str">
        <f>IF(收藏进度!J1016="","",收藏进度!J1016)</f>
        <v/>
      </c>
      <c r="K1016" s="53">
        <f>IF(收藏进度!K1016="","",收藏进度!K1016)</f>
        <v>3</v>
      </c>
      <c r="L1016" s="53">
        <f>IF(收藏进度!L1016="","",收藏进度!L1016)</f>
        <v>2</v>
      </c>
      <c r="M1016" s="53">
        <f>IF(收藏进度!M1016="","",收藏进度!M1016)</f>
        <v>4</v>
      </c>
      <c r="N1016" s="54" t="str">
        <f>IF(收藏进度!N1016="","",收藏进度!N1016)</f>
        <v>战吼：使你手牌中的一张随机随从牌获得+1/+1。</v>
      </c>
    </row>
    <row r="1017" spans="1:14" x14ac:dyDescent="0.15">
      <c r="A1017" s="52" t="str">
        <f>IF(收藏进度!A1017="","",收藏进度!A1017)</f>
        <v>杂耍小鬼</v>
      </c>
      <c r="B1017" s="52">
        <f>IF(收藏进度!B1017="","",收藏进度!B1017)</f>
        <v>2</v>
      </c>
      <c r="C1017" s="52" t="str">
        <f t="shared" si="15"/>
        <v/>
      </c>
      <c r="D1017" s="52" t="str">
        <f>IF(AND(COUNTIF(德鲁伊卡组!A:C,"# 2x ("&amp;K1017&amp;") "&amp;A1017)+COUNTIF(猎人卡组!A:C,"# 2x ("&amp;K1017&amp;") "&amp;A1017)+COUNTIF(法师卡组!A:C,"# 2x ("&amp;K1017&amp;") "&amp;A1017)+COUNTIF(圣骑士卡组!A:C,"# 2x ("&amp;K1017&amp;") "&amp;A1017)+COUNTIF(牧师卡组!A:C,"# 2x ("&amp;K1017&amp;") "&amp;A1017)+COUNTIF(潜行者卡组!A:C,"# 2x ("&amp;K1017&amp;") "&amp;A1017)+COUNTIF(萨满祭司卡组!A:C,"# 2x ("&amp;K1017&amp;") "&amp;A1017)+COUNTIF(术士卡组!A:C,"# 2x ("&amp;K1017&amp;") "&amp;A1017)+COUNTIF(战士卡组!A:C,"# 2x ("&amp;K1017&amp;") "&amp;A1017)=0,COUNTIF(单卡排行!A:J,A1017)=0),IF(AND(COUNTIF(德鲁伊卡组!A:C,"# 1x ("&amp;K1017&amp;") "&amp;A1017)+COUNTIF(猎人卡组!A:C,"# 1x ("&amp;K1017&amp;") "&amp;A1017)+COUNTIF(法师卡组!A:C,"# 1x ("&amp;K1017&amp;") "&amp;A1017)+COUNTIF(圣骑士卡组!A:C,"# 1x ("&amp;K1017&amp;") "&amp;A1017)+COUNTIF(牧师卡组!A:C,"# 1x ("&amp;K1017&amp;") "&amp;A1017)+COUNTIF(潜行者卡组!A:C,"# 1x ("&amp;K1017&amp;") "&amp;A1017)+COUNTIF(萨满祭司卡组!A:C,"# 1x ("&amp;K1017&amp;") "&amp;A1017)+COUNTIF(术士卡组!A:C,"# 1x ("&amp;K1017&amp;") "&amp;A1017)+COUNTIF(战士卡组!A:C,"# 1x ("&amp;K1017&amp;") "&amp;A1017)=0,COUNTIF(单卡排行!A:J,A1017&amp;"★")=0),"",1),2)</f>
        <v/>
      </c>
      <c r="E1017" s="53" t="str">
        <f>IF(收藏进度!E1017="","",收藏进度!E1017)</f>
        <v>加基森</v>
      </c>
      <c r="F1017" s="53" t="str">
        <f>IF(收藏进度!F1017="","",收藏进度!F1017)</f>
        <v/>
      </c>
      <c r="G1017" s="53" t="str">
        <f>IF(收藏进度!G1017="","",收藏进度!G1017)</f>
        <v>中立</v>
      </c>
      <c r="H1017" s="53" t="str">
        <f>IF(收藏进度!H1017="","",收藏进度!H1017)</f>
        <v>普通</v>
      </c>
      <c r="I1017" s="53" t="str">
        <f>IF(收藏进度!I1017="","",收藏进度!I1017)</f>
        <v>随从</v>
      </c>
      <c r="J1017" s="53" t="str">
        <f>IF(收藏进度!J1017="","",收藏进度!J1017)</f>
        <v>恶魔</v>
      </c>
      <c r="K1017" s="53">
        <f>IF(收藏进度!K1017="","",收藏进度!K1017)</f>
        <v>3</v>
      </c>
      <c r="L1017" s="53">
        <f>IF(收藏进度!L1017="","",收藏进度!L1017)</f>
        <v>0</v>
      </c>
      <c r="M1017" s="53">
        <f>IF(收藏进度!M1017="","",收藏进度!M1017)</f>
        <v>7</v>
      </c>
      <c r="N1017" s="54" t="str">
        <f>IF(收藏进度!N1017="","",收藏进度!N1017)</f>
        <v>法术伤害+1</v>
      </c>
    </row>
    <row r="1018" spans="1:14" x14ac:dyDescent="0.15">
      <c r="A1018" s="52" t="str">
        <f>IF(收藏进度!A1018="","",收藏进度!A1018)</f>
        <v>重装佣兵</v>
      </c>
      <c r="B1018" s="52">
        <f>IF(收藏进度!B1018="","",收藏进度!B1018)</f>
        <v>2</v>
      </c>
      <c r="C1018" s="52" t="str">
        <f t="shared" si="15"/>
        <v/>
      </c>
      <c r="D1018" s="52" t="str">
        <f>IF(AND(COUNTIF(德鲁伊卡组!A:C,"# 2x ("&amp;K1018&amp;") "&amp;A1018)+COUNTIF(猎人卡组!A:C,"# 2x ("&amp;K1018&amp;") "&amp;A1018)+COUNTIF(法师卡组!A:C,"# 2x ("&amp;K1018&amp;") "&amp;A1018)+COUNTIF(圣骑士卡组!A:C,"# 2x ("&amp;K1018&amp;") "&amp;A1018)+COUNTIF(牧师卡组!A:C,"# 2x ("&amp;K1018&amp;") "&amp;A1018)+COUNTIF(潜行者卡组!A:C,"# 2x ("&amp;K1018&amp;") "&amp;A1018)+COUNTIF(萨满祭司卡组!A:C,"# 2x ("&amp;K1018&amp;") "&amp;A1018)+COUNTIF(术士卡组!A:C,"# 2x ("&amp;K1018&amp;") "&amp;A1018)+COUNTIF(战士卡组!A:C,"# 2x ("&amp;K1018&amp;") "&amp;A1018)=0,COUNTIF(单卡排行!A:J,A1018)=0),IF(AND(COUNTIF(德鲁伊卡组!A:C,"# 1x ("&amp;K1018&amp;") "&amp;A1018)+COUNTIF(猎人卡组!A:C,"# 1x ("&amp;K1018&amp;") "&amp;A1018)+COUNTIF(法师卡组!A:C,"# 1x ("&amp;K1018&amp;") "&amp;A1018)+COUNTIF(圣骑士卡组!A:C,"# 1x ("&amp;K1018&amp;") "&amp;A1018)+COUNTIF(牧师卡组!A:C,"# 1x ("&amp;K1018&amp;") "&amp;A1018)+COUNTIF(潜行者卡组!A:C,"# 1x ("&amp;K1018&amp;") "&amp;A1018)+COUNTIF(萨满祭司卡组!A:C,"# 1x ("&amp;K1018&amp;") "&amp;A1018)+COUNTIF(术士卡组!A:C,"# 1x ("&amp;K1018&amp;") "&amp;A1018)+COUNTIF(战士卡组!A:C,"# 1x ("&amp;K1018&amp;") "&amp;A1018)=0,COUNTIF(单卡排行!A:J,A1018&amp;"★")=0),"",1),2)</f>
        <v/>
      </c>
      <c r="E1018" s="53" t="str">
        <f>IF(收藏进度!E1018="","",收藏进度!E1018)</f>
        <v>加基森</v>
      </c>
      <c r="F1018" s="53" t="str">
        <f>IF(收藏进度!F1018="","",收藏进度!F1018)</f>
        <v/>
      </c>
      <c r="G1018" s="53" t="str">
        <f>IF(收藏进度!G1018="","",收藏进度!G1018)</f>
        <v>中立</v>
      </c>
      <c r="H1018" s="53" t="str">
        <f>IF(收藏进度!H1018="","",收藏进度!H1018)</f>
        <v>普通</v>
      </c>
      <c r="I1018" s="53" t="str">
        <f>IF(收藏进度!I1018="","",收藏进度!I1018)</f>
        <v>随从</v>
      </c>
      <c r="J1018" s="53" t="str">
        <f>IF(收藏进度!J1018="","",收藏进度!J1018)</f>
        <v/>
      </c>
      <c r="K1018" s="53">
        <f>IF(收藏进度!K1018="","",收藏进度!K1018)</f>
        <v>3</v>
      </c>
      <c r="L1018" s="53">
        <f>IF(收藏进度!L1018="","",收藏进度!L1018)</f>
        <v>4</v>
      </c>
      <c r="M1018" s="53">
        <f>IF(收藏进度!M1018="","",收藏进度!M1018)</f>
        <v>3</v>
      </c>
      <c r="N1018" s="54" t="str">
        <f>IF(收藏进度!N1018="","",收藏进度!N1018)</f>
        <v>嘲讽</v>
      </c>
    </row>
    <row r="1019" spans="1:14" x14ac:dyDescent="0.15">
      <c r="A1019" s="52" t="str">
        <f>IF(收藏进度!A1019="","",收藏进度!A1019)</f>
        <v>暗金教信使</v>
      </c>
      <c r="B1019" s="52">
        <f>IF(收藏进度!B1019="","",收藏进度!B1019)</f>
        <v>2</v>
      </c>
      <c r="C1019" s="52" t="str">
        <f t="shared" si="15"/>
        <v/>
      </c>
      <c r="D1019" s="52" t="str">
        <f>IF(AND(COUNTIF(德鲁伊卡组!A:C,"# 2x ("&amp;K1019&amp;") "&amp;A1019)+COUNTIF(猎人卡组!A:C,"# 2x ("&amp;K1019&amp;") "&amp;A1019)+COUNTIF(法师卡组!A:C,"# 2x ("&amp;K1019&amp;") "&amp;A1019)+COUNTIF(圣骑士卡组!A:C,"# 2x ("&amp;K1019&amp;") "&amp;A1019)+COUNTIF(牧师卡组!A:C,"# 2x ("&amp;K1019&amp;") "&amp;A1019)+COUNTIF(潜行者卡组!A:C,"# 2x ("&amp;K1019&amp;") "&amp;A1019)+COUNTIF(萨满祭司卡组!A:C,"# 2x ("&amp;K1019&amp;") "&amp;A1019)+COUNTIF(术士卡组!A:C,"# 2x ("&amp;K1019&amp;") "&amp;A1019)+COUNTIF(战士卡组!A:C,"# 2x ("&amp;K1019&amp;") "&amp;A1019)=0,COUNTIF(单卡排行!A:J,A1019)=0),IF(AND(COUNTIF(德鲁伊卡组!A:C,"# 1x ("&amp;K1019&amp;") "&amp;A1019)+COUNTIF(猎人卡组!A:C,"# 1x ("&amp;K1019&amp;") "&amp;A1019)+COUNTIF(法师卡组!A:C,"# 1x ("&amp;K1019&amp;") "&amp;A1019)+COUNTIF(圣骑士卡组!A:C,"# 1x ("&amp;K1019&amp;") "&amp;A1019)+COUNTIF(牧师卡组!A:C,"# 1x ("&amp;K1019&amp;") "&amp;A1019)+COUNTIF(潜行者卡组!A:C,"# 1x ("&amp;K1019&amp;") "&amp;A1019)+COUNTIF(萨满祭司卡组!A:C,"# 1x ("&amp;K1019&amp;") "&amp;A1019)+COUNTIF(术士卡组!A:C,"# 1x ("&amp;K1019&amp;") "&amp;A1019)+COUNTIF(战士卡组!A:C,"# 1x ("&amp;K1019&amp;") "&amp;A1019)=0,COUNTIF(单卡排行!A:J,A1019&amp;"★")=0),"",1),2)</f>
        <v/>
      </c>
      <c r="E1019" s="53" t="str">
        <f>IF(收藏进度!E1019="","",收藏进度!E1019)</f>
        <v>加基森</v>
      </c>
      <c r="F1019" s="53" t="str">
        <f>IF(收藏进度!F1019="","",收藏进度!F1019)</f>
        <v/>
      </c>
      <c r="G1019" s="53" t="str">
        <f>IF(收藏进度!G1019="","",收藏进度!G1019)</f>
        <v>中立</v>
      </c>
      <c r="H1019" s="53" t="str">
        <f>IF(收藏进度!H1019="","",收藏进度!H1019)</f>
        <v>稀有</v>
      </c>
      <c r="I1019" s="53" t="str">
        <f>IF(收藏进度!I1019="","",收藏进度!I1019)</f>
        <v>随从</v>
      </c>
      <c r="J1019" s="53" t="str">
        <f>IF(收藏进度!J1019="","",收藏进度!J1019)</f>
        <v/>
      </c>
      <c r="K1019" s="53">
        <f>IF(收藏进度!K1019="","",收藏进度!K1019)</f>
        <v>3</v>
      </c>
      <c r="L1019" s="53">
        <f>IF(收藏进度!L1019="","",收藏进度!L1019)</f>
        <v>2</v>
      </c>
      <c r="M1019" s="53">
        <f>IF(收藏进度!M1019="","",收藏进度!M1019)</f>
        <v>2</v>
      </c>
      <c r="N1019" s="54" t="str">
        <f>IF(收藏进度!N1019="","",收藏进度!N1019)</f>
        <v>战吼：发现一张法师、牧师或术士的职业牌。</v>
      </c>
    </row>
    <row r="1020" spans="1:14" x14ac:dyDescent="0.15">
      <c r="A1020" s="52" t="str">
        <f>IF(收藏进度!A1020="","",收藏进度!A1020)</f>
        <v>黑金大亨</v>
      </c>
      <c r="B1020" s="52">
        <f>IF(收藏进度!B1020="","",收藏进度!B1020)</f>
        <v>1</v>
      </c>
      <c r="C1020" s="52" t="str">
        <f t="shared" si="15"/>
        <v/>
      </c>
      <c r="D1020" s="52" t="str">
        <f>IF(AND(COUNTIF(德鲁伊卡组!A:C,"# 2x ("&amp;K1020&amp;") "&amp;A1020)+COUNTIF(猎人卡组!A:C,"# 2x ("&amp;K1020&amp;") "&amp;A1020)+COUNTIF(法师卡组!A:C,"# 2x ("&amp;K1020&amp;") "&amp;A1020)+COUNTIF(圣骑士卡组!A:C,"# 2x ("&amp;K1020&amp;") "&amp;A1020)+COUNTIF(牧师卡组!A:C,"# 2x ("&amp;K1020&amp;") "&amp;A1020)+COUNTIF(潜行者卡组!A:C,"# 2x ("&amp;K1020&amp;") "&amp;A1020)+COUNTIF(萨满祭司卡组!A:C,"# 2x ("&amp;K1020&amp;") "&amp;A1020)+COUNTIF(术士卡组!A:C,"# 2x ("&amp;K1020&amp;") "&amp;A1020)+COUNTIF(战士卡组!A:C,"# 2x ("&amp;K1020&amp;") "&amp;A1020)=0,COUNTIF(单卡排行!A:J,A1020)=0),IF(AND(COUNTIF(德鲁伊卡组!A:C,"# 1x ("&amp;K1020&amp;") "&amp;A1020)+COUNTIF(猎人卡组!A:C,"# 1x ("&amp;K1020&amp;") "&amp;A1020)+COUNTIF(法师卡组!A:C,"# 1x ("&amp;K1020&amp;") "&amp;A1020)+COUNTIF(圣骑士卡组!A:C,"# 1x ("&amp;K1020&amp;") "&amp;A1020)+COUNTIF(牧师卡组!A:C,"# 1x ("&amp;K1020&amp;") "&amp;A1020)+COUNTIF(潜行者卡组!A:C,"# 1x ("&amp;K1020&amp;") "&amp;A1020)+COUNTIF(萨满祭司卡组!A:C,"# 1x ("&amp;K1020&amp;") "&amp;A1020)+COUNTIF(术士卡组!A:C,"# 1x ("&amp;K1020&amp;") "&amp;A1020)+COUNTIF(战士卡组!A:C,"# 1x ("&amp;K1020&amp;") "&amp;A1020)=0,COUNTIF(单卡排行!A:J,A1020&amp;"★")=0),"",1),2)</f>
        <v/>
      </c>
      <c r="E1020" s="53" t="str">
        <f>IF(收藏进度!E1020="","",收藏进度!E1020)</f>
        <v>加基森</v>
      </c>
      <c r="F1020" s="53" t="str">
        <f>IF(收藏进度!F1020="","",收藏进度!F1020)</f>
        <v/>
      </c>
      <c r="G1020" s="53" t="str">
        <f>IF(收藏进度!G1020="","",收藏进度!G1020)</f>
        <v>中立</v>
      </c>
      <c r="H1020" s="53" t="str">
        <f>IF(收藏进度!H1020="","",收藏进度!H1020)</f>
        <v>史诗</v>
      </c>
      <c r="I1020" s="53" t="str">
        <f>IF(收藏进度!I1020="","",收藏进度!I1020)</f>
        <v>随从</v>
      </c>
      <c r="J1020" s="53" t="str">
        <f>IF(收藏进度!J1020="","",收藏进度!J1020)</f>
        <v/>
      </c>
      <c r="K1020" s="53">
        <f>IF(收藏进度!K1020="","",收藏进度!K1020)</f>
        <v>3</v>
      </c>
      <c r="L1020" s="53">
        <f>IF(收藏进度!L1020="","",收藏进度!L1020)</f>
        <v>1</v>
      </c>
      <c r="M1020" s="53">
        <f>IF(收藏进度!M1020="","",收藏进度!M1020)</f>
        <v>1</v>
      </c>
      <c r="N1020" s="54" t="str">
        <f>IF(收藏进度!N1020="","",收藏进度!N1020)</f>
        <v>每当你召唤一个具有战吼的随从时，便使这张牌（在你手牌中时）获得+1/+1。</v>
      </c>
    </row>
    <row r="1021" spans="1:14" x14ac:dyDescent="0.15">
      <c r="A1021" s="52" t="str">
        <f>IF(收藏进度!A1021="","",收藏进度!A1021)</f>
        <v>邪兽人噬魂魔</v>
      </c>
      <c r="B1021" s="52">
        <f>IF(收藏进度!B1021="","",收藏进度!B1021)</f>
        <v>0</v>
      </c>
      <c r="C1021" s="52" t="str">
        <f t="shared" si="15"/>
        <v/>
      </c>
      <c r="D1021" s="52" t="str">
        <f>IF(AND(COUNTIF(德鲁伊卡组!A:C,"# 2x ("&amp;K1021&amp;") "&amp;A1021)+COUNTIF(猎人卡组!A:C,"# 2x ("&amp;K1021&amp;") "&amp;A1021)+COUNTIF(法师卡组!A:C,"# 2x ("&amp;K1021&amp;") "&amp;A1021)+COUNTIF(圣骑士卡组!A:C,"# 2x ("&amp;K1021&amp;") "&amp;A1021)+COUNTIF(牧师卡组!A:C,"# 2x ("&amp;K1021&amp;") "&amp;A1021)+COUNTIF(潜行者卡组!A:C,"# 2x ("&amp;K1021&amp;") "&amp;A1021)+COUNTIF(萨满祭司卡组!A:C,"# 2x ("&amp;K1021&amp;") "&amp;A1021)+COUNTIF(术士卡组!A:C,"# 2x ("&amp;K1021&amp;") "&amp;A1021)+COUNTIF(战士卡组!A:C,"# 2x ("&amp;K1021&amp;") "&amp;A1021)=0,COUNTIF(单卡排行!A:J,A1021)=0),IF(AND(COUNTIF(德鲁伊卡组!A:C,"# 1x ("&amp;K1021&amp;") "&amp;A1021)+COUNTIF(猎人卡组!A:C,"# 1x ("&amp;K1021&amp;") "&amp;A1021)+COUNTIF(法师卡组!A:C,"# 1x ("&amp;K1021&amp;") "&amp;A1021)+COUNTIF(圣骑士卡组!A:C,"# 1x ("&amp;K1021&amp;") "&amp;A1021)+COUNTIF(牧师卡组!A:C,"# 1x ("&amp;K1021&amp;") "&amp;A1021)+COUNTIF(潜行者卡组!A:C,"# 1x ("&amp;K1021&amp;") "&amp;A1021)+COUNTIF(萨满祭司卡组!A:C,"# 1x ("&amp;K1021&amp;") "&amp;A1021)+COUNTIF(术士卡组!A:C,"# 1x ("&amp;K1021&amp;") "&amp;A1021)+COUNTIF(战士卡组!A:C,"# 1x ("&amp;K1021&amp;") "&amp;A1021)=0,COUNTIF(单卡排行!A:J,A1021&amp;"★")=0),"",1),2)</f>
        <v/>
      </c>
      <c r="E1021" s="53" t="str">
        <f>IF(收藏进度!E1021="","",收藏进度!E1021)</f>
        <v>加基森</v>
      </c>
      <c r="F1021" s="53" t="str">
        <f>IF(收藏进度!F1021="","",收藏进度!F1021)</f>
        <v/>
      </c>
      <c r="G1021" s="53" t="str">
        <f>IF(收藏进度!G1021="","",收藏进度!G1021)</f>
        <v>中立</v>
      </c>
      <c r="H1021" s="53" t="str">
        <f>IF(收藏进度!H1021="","",收藏进度!H1021)</f>
        <v>史诗</v>
      </c>
      <c r="I1021" s="53" t="str">
        <f>IF(收藏进度!I1021="","",收藏进度!I1021)</f>
        <v>随从</v>
      </c>
      <c r="J1021" s="53" t="str">
        <f>IF(收藏进度!J1021="","",收藏进度!J1021)</f>
        <v/>
      </c>
      <c r="K1021" s="53">
        <f>IF(收藏进度!K1021="","",收藏进度!K1021)</f>
        <v>3</v>
      </c>
      <c r="L1021" s="53">
        <f>IF(收藏进度!L1021="","",收藏进度!L1021)</f>
        <v>3</v>
      </c>
      <c r="M1021" s="53">
        <f>IF(收藏进度!M1021="","",收藏进度!M1021)</f>
        <v>7</v>
      </c>
      <c r="N1021" s="54" t="str">
        <f>IF(收藏进度!N1021="","",收藏进度!N1021)</f>
        <v>在你的回合开始时，对该随从造成2点
伤害。</v>
      </c>
    </row>
    <row r="1022" spans="1:14" x14ac:dyDescent="0.15">
      <c r="A1022" s="52" t="str">
        <f>IF(收藏进度!A1022="","",收藏进度!A1022)</f>
        <v>大富翁比尔杜</v>
      </c>
      <c r="B1022" s="52">
        <f>IF(收藏进度!B1022="","",收藏进度!B1022)</f>
        <v>0</v>
      </c>
      <c r="C1022" s="52" t="str">
        <f t="shared" si="15"/>
        <v/>
      </c>
      <c r="D1022" s="52" t="str">
        <f>IF(AND(COUNTIF(德鲁伊卡组!A:C,"# 2x ("&amp;K1022&amp;") "&amp;A1022)+COUNTIF(猎人卡组!A:C,"# 2x ("&amp;K1022&amp;") "&amp;A1022)+COUNTIF(法师卡组!A:C,"# 2x ("&amp;K1022&amp;") "&amp;A1022)+COUNTIF(圣骑士卡组!A:C,"# 2x ("&amp;K1022&amp;") "&amp;A1022)+COUNTIF(牧师卡组!A:C,"# 2x ("&amp;K1022&amp;") "&amp;A1022)+COUNTIF(潜行者卡组!A:C,"# 2x ("&amp;K1022&amp;") "&amp;A1022)+COUNTIF(萨满祭司卡组!A:C,"# 2x ("&amp;K1022&amp;") "&amp;A1022)+COUNTIF(术士卡组!A:C,"# 2x ("&amp;K1022&amp;") "&amp;A1022)+COUNTIF(战士卡组!A:C,"# 2x ("&amp;K1022&amp;") "&amp;A1022)=0,COUNTIF(单卡排行!A:J,A1022)=0),IF(AND(COUNTIF(德鲁伊卡组!A:C,"# 1x ("&amp;K1022&amp;") "&amp;A1022)+COUNTIF(猎人卡组!A:C,"# 1x ("&amp;K1022&amp;") "&amp;A1022)+COUNTIF(法师卡组!A:C,"# 1x ("&amp;K1022&amp;") "&amp;A1022)+COUNTIF(圣骑士卡组!A:C,"# 1x ("&amp;K1022&amp;") "&amp;A1022)+COUNTIF(牧师卡组!A:C,"# 1x ("&amp;K1022&amp;") "&amp;A1022)+COUNTIF(潜行者卡组!A:C,"# 1x ("&amp;K1022&amp;") "&amp;A1022)+COUNTIF(萨满祭司卡组!A:C,"# 1x ("&amp;K1022&amp;") "&amp;A1022)+COUNTIF(术士卡组!A:C,"# 1x ("&amp;K1022&amp;") "&amp;A1022)+COUNTIF(战士卡组!A:C,"# 1x ("&amp;K1022&amp;") "&amp;A1022)=0,COUNTIF(单卡排行!A:J,A1022&amp;"★")=0),"",1),2)</f>
        <v/>
      </c>
      <c r="E1022" s="53" t="str">
        <f>IF(收藏进度!E1022="","",收藏进度!E1022)</f>
        <v>加基森</v>
      </c>
      <c r="F1022" s="53" t="str">
        <f>IF(收藏进度!F1022="","",收藏进度!F1022)</f>
        <v/>
      </c>
      <c r="G1022" s="53" t="str">
        <f>IF(收藏进度!G1022="","",收藏进度!G1022)</f>
        <v>中立</v>
      </c>
      <c r="H1022" s="53" t="str">
        <f>IF(收藏进度!H1022="","",收藏进度!H1022)</f>
        <v>传说</v>
      </c>
      <c r="I1022" s="53" t="str">
        <f>IF(收藏进度!I1022="","",收藏进度!I1022)</f>
        <v>随从</v>
      </c>
      <c r="J1022" s="53" t="str">
        <f>IF(收藏进度!J1022="","",收藏进度!J1022)</f>
        <v/>
      </c>
      <c r="K1022" s="53">
        <f>IF(收藏进度!K1022="","",收藏进度!K1022)</f>
        <v>3</v>
      </c>
      <c r="L1022" s="53">
        <f>IF(收藏进度!L1022="","",收藏进度!L1022)</f>
        <v>3</v>
      </c>
      <c r="M1022" s="53">
        <f>IF(收藏进度!M1022="","",收藏进度!M1022)</f>
        <v>4</v>
      </c>
      <c r="N1022" s="54" t="str">
        <f>IF(收藏进度!N1022="","",收藏进度!N1022)</f>
        <v>在你施放一个法术后，复原你的英雄
技能。</v>
      </c>
    </row>
    <row r="1023" spans="1:14" x14ac:dyDescent="0.15">
      <c r="A1023" s="52" t="str">
        <f>IF(收藏进度!A1023="","",收藏进度!A1023)</f>
        <v>女警萨莉</v>
      </c>
      <c r="B1023" s="52">
        <f>IF(收藏进度!B1023="","",收藏进度!B1023)</f>
        <v>0</v>
      </c>
      <c r="C1023" s="52" t="str">
        <f t="shared" si="15"/>
        <v/>
      </c>
      <c r="D1023" s="52" t="str">
        <f>IF(AND(COUNTIF(德鲁伊卡组!A:C,"# 2x ("&amp;K1023&amp;") "&amp;A1023)+COUNTIF(猎人卡组!A:C,"# 2x ("&amp;K1023&amp;") "&amp;A1023)+COUNTIF(法师卡组!A:C,"# 2x ("&amp;K1023&amp;") "&amp;A1023)+COUNTIF(圣骑士卡组!A:C,"# 2x ("&amp;K1023&amp;") "&amp;A1023)+COUNTIF(牧师卡组!A:C,"# 2x ("&amp;K1023&amp;") "&amp;A1023)+COUNTIF(潜行者卡组!A:C,"# 2x ("&amp;K1023&amp;") "&amp;A1023)+COUNTIF(萨满祭司卡组!A:C,"# 2x ("&amp;K1023&amp;") "&amp;A1023)+COUNTIF(术士卡组!A:C,"# 2x ("&amp;K1023&amp;") "&amp;A1023)+COUNTIF(战士卡组!A:C,"# 2x ("&amp;K1023&amp;") "&amp;A1023)=0,COUNTIF(单卡排行!A:J,A1023)=0),IF(AND(COUNTIF(德鲁伊卡组!A:C,"# 1x ("&amp;K1023&amp;") "&amp;A1023)+COUNTIF(猎人卡组!A:C,"# 1x ("&amp;K1023&amp;") "&amp;A1023)+COUNTIF(法师卡组!A:C,"# 1x ("&amp;K1023&amp;") "&amp;A1023)+COUNTIF(圣骑士卡组!A:C,"# 1x ("&amp;K1023&amp;") "&amp;A1023)+COUNTIF(牧师卡组!A:C,"# 1x ("&amp;K1023&amp;") "&amp;A1023)+COUNTIF(潜行者卡组!A:C,"# 1x ("&amp;K1023&amp;") "&amp;A1023)+COUNTIF(萨满祭司卡组!A:C,"# 1x ("&amp;K1023&amp;") "&amp;A1023)+COUNTIF(术士卡组!A:C,"# 1x ("&amp;K1023&amp;") "&amp;A1023)+COUNTIF(战士卡组!A:C,"# 1x ("&amp;K1023&amp;") "&amp;A1023)=0,COUNTIF(单卡排行!A:J,A1023&amp;"★")=0),"",1),2)</f>
        <v/>
      </c>
      <c r="E1023" s="53" t="str">
        <f>IF(收藏进度!E1023="","",收藏进度!E1023)</f>
        <v>加基森</v>
      </c>
      <c r="F1023" s="53" t="str">
        <f>IF(收藏进度!F1023="","",收藏进度!F1023)</f>
        <v/>
      </c>
      <c r="G1023" s="53" t="str">
        <f>IF(收藏进度!G1023="","",收藏进度!G1023)</f>
        <v>中立</v>
      </c>
      <c r="H1023" s="53" t="str">
        <f>IF(收藏进度!H1023="","",收藏进度!H1023)</f>
        <v>传说</v>
      </c>
      <c r="I1023" s="53" t="str">
        <f>IF(收藏进度!I1023="","",收藏进度!I1023)</f>
        <v>随从</v>
      </c>
      <c r="J1023" s="53" t="str">
        <f>IF(收藏进度!J1023="","",收藏进度!J1023)</f>
        <v/>
      </c>
      <c r="K1023" s="53">
        <f>IF(收藏进度!K1023="","",收藏进度!K1023)</f>
        <v>3</v>
      </c>
      <c r="L1023" s="53">
        <f>IF(收藏进度!L1023="","",收藏进度!L1023)</f>
        <v>1</v>
      </c>
      <c r="M1023" s="53">
        <f>IF(收藏进度!M1023="","",收藏进度!M1023)</f>
        <v>1</v>
      </c>
      <c r="N1023" s="54" t="str">
        <f>IF(收藏进度!N1023="","",收藏进度!N1023)</f>
        <v>亡语：对所有敌方随从造成等同于该随从攻击力的伤害。</v>
      </c>
    </row>
    <row r="1024" spans="1:14" x14ac:dyDescent="0.15">
      <c r="A1024" s="52" t="str">
        <f>IF(收藏进度!A1024="","",收藏进度!A1024)</f>
        <v>暗金教炼金师</v>
      </c>
      <c r="B1024" s="52">
        <f>IF(收藏进度!B1024="","",收藏进度!B1024)</f>
        <v>2</v>
      </c>
      <c r="C1024" s="52" t="str">
        <f t="shared" si="15"/>
        <v/>
      </c>
      <c r="D1024" s="52" t="str">
        <f>IF(AND(COUNTIF(德鲁伊卡组!A:C,"# 2x ("&amp;K1024&amp;") "&amp;A1024)+COUNTIF(猎人卡组!A:C,"# 2x ("&amp;K1024&amp;") "&amp;A1024)+COUNTIF(法师卡组!A:C,"# 2x ("&amp;K1024&amp;") "&amp;A1024)+COUNTIF(圣骑士卡组!A:C,"# 2x ("&amp;K1024&amp;") "&amp;A1024)+COUNTIF(牧师卡组!A:C,"# 2x ("&amp;K1024&amp;") "&amp;A1024)+COUNTIF(潜行者卡组!A:C,"# 2x ("&amp;K1024&amp;") "&amp;A1024)+COUNTIF(萨满祭司卡组!A:C,"# 2x ("&amp;K1024&amp;") "&amp;A1024)+COUNTIF(术士卡组!A:C,"# 2x ("&amp;K1024&amp;") "&amp;A1024)+COUNTIF(战士卡组!A:C,"# 2x ("&amp;K1024&amp;") "&amp;A1024)=0,COUNTIF(单卡排行!A:J,A1024)=0),IF(AND(COUNTIF(德鲁伊卡组!A:C,"# 1x ("&amp;K1024&amp;") "&amp;A1024)+COUNTIF(猎人卡组!A:C,"# 1x ("&amp;K1024&amp;") "&amp;A1024)+COUNTIF(法师卡组!A:C,"# 1x ("&amp;K1024&amp;") "&amp;A1024)+COUNTIF(圣骑士卡组!A:C,"# 1x ("&amp;K1024&amp;") "&amp;A1024)+COUNTIF(牧师卡组!A:C,"# 1x ("&amp;K1024&amp;") "&amp;A1024)+COUNTIF(潜行者卡组!A:C,"# 1x ("&amp;K1024&amp;") "&amp;A1024)+COUNTIF(萨满祭司卡组!A:C,"# 1x ("&amp;K1024&amp;") "&amp;A1024)+COUNTIF(术士卡组!A:C,"# 1x ("&amp;K1024&amp;") "&amp;A1024)+COUNTIF(战士卡组!A:C,"# 1x ("&amp;K1024&amp;") "&amp;A1024)=0,COUNTIF(单卡排行!A:J,A1024&amp;"★")=0),"",1),2)</f>
        <v/>
      </c>
      <c r="E1024" s="53" t="str">
        <f>IF(收藏进度!E1024="","",收藏进度!E1024)</f>
        <v>加基森</v>
      </c>
      <c r="F1024" s="53" t="str">
        <f>IF(收藏进度!F1024="","",收藏进度!F1024)</f>
        <v/>
      </c>
      <c r="G1024" s="53" t="str">
        <f>IF(收藏进度!G1024="","",收藏进度!G1024)</f>
        <v>中立</v>
      </c>
      <c r="H1024" s="53" t="str">
        <f>IF(收藏进度!H1024="","",收藏进度!H1024)</f>
        <v>普通</v>
      </c>
      <c r="I1024" s="53" t="str">
        <f>IF(收藏进度!I1024="","",收藏进度!I1024)</f>
        <v>随从</v>
      </c>
      <c r="J1024" s="53" t="str">
        <f>IF(收藏进度!J1024="","",收藏进度!J1024)</f>
        <v/>
      </c>
      <c r="K1024" s="53">
        <f>IF(收藏进度!K1024="","",收藏进度!K1024)</f>
        <v>4</v>
      </c>
      <c r="L1024" s="53">
        <f>IF(收藏进度!L1024="","",收藏进度!L1024)</f>
        <v>3</v>
      </c>
      <c r="M1024" s="53">
        <f>IF(收藏进度!M1024="","",收藏进度!M1024)</f>
        <v>3</v>
      </c>
      <c r="N1024" s="54" t="str">
        <f>IF(收藏进度!N1024="","",收藏进度!N1024)</f>
        <v>战吼：随机将一张药水牌置入你的手牌。</v>
      </c>
    </row>
    <row r="1025" spans="1:14" x14ac:dyDescent="0.15">
      <c r="A1025" s="52" t="str">
        <f>IF(收藏进度!A1025="","",收藏进度!A1025)</f>
        <v>猢狲医者</v>
      </c>
      <c r="B1025" s="52">
        <f>IF(收藏进度!B1025="","",收藏进度!B1025)</f>
        <v>2</v>
      </c>
      <c r="C1025" s="52" t="str">
        <f t="shared" si="15"/>
        <v/>
      </c>
      <c r="D1025" s="52" t="str">
        <f>IF(AND(COUNTIF(德鲁伊卡组!A:C,"# 2x ("&amp;K1025&amp;") "&amp;A1025)+COUNTIF(猎人卡组!A:C,"# 2x ("&amp;K1025&amp;") "&amp;A1025)+COUNTIF(法师卡组!A:C,"# 2x ("&amp;K1025&amp;") "&amp;A1025)+COUNTIF(圣骑士卡组!A:C,"# 2x ("&amp;K1025&amp;") "&amp;A1025)+COUNTIF(牧师卡组!A:C,"# 2x ("&amp;K1025&amp;") "&amp;A1025)+COUNTIF(潜行者卡组!A:C,"# 2x ("&amp;K1025&amp;") "&amp;A1025)+COUNTIF(萨满祭司卡组!A:C,"# 2x ("&amp;K1025&amp;") "&amp;A1025)+COUNTIF(术士卡组!A:C,"# 2x ("&amp;K1025&amp;") "&amp;A1025)+COUNTIF(战士卡组!A:C,"# 2x ("&amp;K1025&amp;") "&amp;A1025)=0,COUNTIF(单卡排行!A:J,A1025)=0),IF(AND(COUNTIF(德鲁伊卡组!A:C,"# 1x ("&amp;K1025&amp;") "&amp;A1025)+COUNTIF(猎人卡组!A:C,"# 1x ("&amp;K1025&amp;") "&amp;A1025)+COUNTIF(法师卡组!A:C,"# 1x ("&amp;K1025&amp;") "&amp;A1025)+COUNTIF(圣骑士卡组!A:C,"# 1x ("&amp;K1025&amp;") "&amp;A1025)+COUNTIF(牧师卡组!A:C,"# 1x ("&amp;K1025&amp;") "&amp;A1025)+COUNTIF(潜行者卡组!A:C,"# 1x ("&amp;K1025&amp;") "&amp;A1025)+COUNTIF(萨满祭司卡组!A:C,"# 1x ("&amp;K1025&amp;") "&amp;A1025)+COUNTIF(术士卡组!A:C,"# 1x ("&amp;K1025&amp;") "&amp;A1025)+COUNTIF(战士卡组!A:C,"# 1x ("&amp;K1025&amp;") "&amp;A1025)=0,COUNTIF(单卡排行!A:J,A1025&amp;"★")=0),"",1),2)</f>
        <v/>
      </c>
      <c r="E1025" s="53" t="str">
        <f>IF(收藏进度!E1025="","",收藏进度!E1025)</f>
        <v>加基森</v>
      </c>
      <c r="F1025" s="53" t="str">
        <f>IF(收藏进度!F1025="","",收藏进度!F1025)</f>
        <v/>
      </c>
      <c r="G1025" s="53" t="str">
        <f>IF(收藏进度!G1025="","",收藏进度!G1025)</f>
        <v>中立</v>
      </c>
      <c r="H1025" s="53" t="str">
        <f>IF(收藏进度!H1025="","",收藏进度!H1025)</f>
        <v>普通</v>
      </c>
      <c r="I1025" s="53" t="str">
        <f>IF(收藏进度!I1025="","",收藏进度!I1025)</f>
        <v>随从</v>
      </c>
      <c r="J1025" s="53" t="str">
        <f>IF(收藏进度!J1025="","",收藏进度!J1025)</f>
        <v/>
      </c>
      <c r="K1025" s="53">
        <f>IF(收藏进度!K1025="","",收藏进度!K1025)</f>
        <v>4</v>
      </c>
      <c r="L1025" s="53">
        <f>IF(收藏进度!L1025="","",收藏进度!L1025)</f>
        <v>2</v>
      </c>
      <c r="M1025" s="53">
        <f>IF(收藏进度!M1025="","",收藏进度!M1025)</f>
        <v>6</v>
      </c>
      <c r="N1025" s="54" t="str">
        <f>IF(收藏进度!N1025="","",收藏进度!N1025)</f>
        <v>战吼：为一个随从恢复所有生命值。</v>
      </c>
    </row>
    <row r="1026" spans="1:14" x14ac:dyDescent="0.15">
      <c r="A1026" s="52" t="str">
        <f>IF(收藏进度!A1026="","",收藏进度!A1026)</f>
        <v>化学怪人</v>
      </c>
      <c r="B1026" s="52">
        <f>IF(收藏进度!B1026="","",收藏进度!B1026)</f>
        <v>2</v>
      </c>
      <c r="C1026" s="52" t="str">
        <f t="shared" si="15"/>
        <v/>
      </c>
      <c r="D1026" s="52" t="str">
        <f>IF(AND(COUNTIF(德鲁伊卡组!A:C,"# 2x ("&amp;K1026&amp;") "&amp;A1026)+COUNTIF(猎人卡组!A:C,"# 2x ("&amp;K1026&amp;") "&amp;A1026)+COUNTIF(法师卡组!A:C,"# 2x ("&amp;K1026&amp;") "&amp;A1026)+COUNTIF(圣骑士卡组!A:C,"# 2x ("&amp;K1026&amp;") "&amp;A1026)+COUNTIF(牧师卡组!A:C,"# 2x ("&amp;K1026&amp;") "&amp;A1026)+COUNTIF(潜行者卡组!A:C,"# 2x ("&amp;K1026&amp;") "&amp;A1026)+COUNTIF(萨满祭司卡组!A:C,"# 2x ("&amp;K1026&amp;") "&amp;A1026)+COUNTIF(术士卡组!A:C,"# 2x ("&amp;K1026&amp;") "&amp;A1026)+COUNTIF(战士卡组!A:C,"# 2x ("&amp;K1026&amp;") "&amp;A1026)=0,COUNTIF(单卡排行!A:J,A1026)=0),IF(AND(COUNTIF(德鲁伊卡组!A:C,"# 1x ("&amp;K1026&amp;") "&amp;A1026)+COUNTIF(猎人卡组!A:C,"# 1x ("&amp;K1026&amp;") "&amp;A1026)+COUNTIF(法师卡组!A:C,"# 1x ("&amp;K1026&amp;") "&amp;A1026)+COUNTIF(圣骑士卡组!A:C,"# 1x ("&amp;K1026&amp;") "&amp;A1026)+COUNTIF(牧师卡组!A:C,"# 1x ("&amp;K1026&amp;") "&amp;A1026)+COUNTIF(潜行者卡组!A:C,"# 1x ("&amp;K1026&amp;") "&amp;A1026)+COUNTIF(萨满祭司卡组!A:C,"# 1x ("&amp;K1026&amp;") "&amp;A1026)+COUNTIF(术士卡组!A:C,"# 1x ("&amp;K1026&amp;") "&amp;A1026)+COUNTIF(战士卡组!A:C,"# 1x ("&amp;K1026&amp;") "&amp;A1026)=0,COUNTIF(单卡排行!A:J,A1026&amp;"★")=0),"",1),2)</f>
        <v/>
      </c>
      <c r="E1026" s="53" t="str">
        <f>IF(收藏进度!E1026="","",收藏进度!E1026)</f>
        <v>加基森</v>
      </c>
      <c r="F1026" s="53" t="str">
        <f>IF(收藏进度!F1026="","",收藏进度!F1026)</f>
        <v/>
      </c>
      <c r="G1026" s="53" t="str">
        <f>IF(收藏进度!G1026="","",收藏进度!G1026)</f>
        <v>中立</v>
      </c>
      <c r="H1026" s="53" t="str">
        <f>IF(收藏进度!H1026="","",收藏进度!H1026)</f>
        <v>普通</v>
      </c>
      <c r="I1026" s="53" t="str">
        <f>IF(收藏进度!I1026="","",收藏进度!I1026)</f>
        <v>随从</v>
      </c>
      <c r="J1026" s="53" t="str">
        <f>IF(收藏进度!J1026="","",收藏进度!J1026)</f>
        <v/>
      </c>
      <c r="K1026" s="53">
        <f>IF(收藏进度!K1026="","",收藏进度!K1026)</f>
        <v>4</v>
      </c>
      <c r="L1026" s="53">
        <f>IF(收藏进度!L1026="","",收藏进度!L1026)</f>
        <v>4</v>
      </c>
      <c r="M1026" s="53">
        <f>IF(收藏进度!M1026="","",收藏进度!M1026)</f>
        <v>4</v>
      </c>
      <c r="N1026" s="54" t="str">
        <f>IF(收藏进度!N1026="","",收藏进度!N1026)</f>
        <v>战吼：
使一个随从的攻击力和生命值互换。</v>
      </c>
    </row>
    <row r="1027" spans="1:14" x14ac:dyDescent="0.15">
      <c r="A1027" s="52" t="str">
        <f>IF(收藏进度!A1027="","",收藏进度!A1027)</f>
        <v>狼人欺诈者</v>
      </c>
      <c r="B1027" s="52">
        <f>IF(收藏进度!B1027="","",收藏进度!B1027)</f>
        <v>2</v>
      </c>
      <c r="C1027" s="52" t="str">
        <f t="shared" ref="C1027:C1090" si="16">IF(D1027="","",IF(D1027&gt;B1027,D1027-B1027,""))</f>
        <v/>
      </c>
      <c r="D1027" s="52" t="str">
        <f>IF(AND(COUNTIF(德鲁伊卡组!A:C,"# 2x ("&amp;K1027&amp;") "&amp;A1027)+COUNTIF(猎人卡组!A:C,"# 2x ("&amp;K1027&amp;") "&amp;A1027)+COUNTIF(法师卡组!A:C,"# 2x ("&amp;K1027&amp;") "&amp;A1027)+COUNTIF(圣骑士卡组!A:C,"# 2x ("&amp;K1027&amp;") "&amp;A1027)+COUNTIF(牧师卡组!A:C,"# 2x ("&amp;K1027&amp;") "&amp;A1027)+COUNTIF(潜行者卡组!A:C,"# 2x ("&amp;K1027&amp;") "&amp;A1027)+COUNTIF(萨满祭司卡组!A:C,"# 2x ("&amp;K1027&amp;") "&amp;A1027)+COUNTIF(术士卡组!A:C,"# 2x ("&amp;K1027&amp;") "&amp;A1027)+COUNTIF(战士卡组!A:C,"# 2x ("&amp;K1027&amp;") "&amp;A1027)=0,COUNTIF(单卡排行!A:J,A1027)=0),IF(AND(COUNTIF(德鲁伊卡组!A:C,"# 1x ("&amp;K1027&amp;") "&amp;A1027)+COUNTIF(猎人卡组!A:C,"# 1x ("&amp;K1027&amp;") "&amp;A1027)+COUNTIF(法师卡组!A:C,"# 1x ("&amp;K1027&amp;") "&amp;A1027)+COUNTIF(圣骑士卡组!A:C,"# 1x ("&amp;K1027&amp;") "&amp;A1027)+COUNTIF(牧师卡组!A:C,"# 1x ("&amp;K1027&amp;") "&amp;A1027)+COUNTIF(潜行者卡组!A:C,"# 1x ("&amp;K1027&amp;") "&amp;A1027)+COUNTIF(萨满祭司卡组!A:C,"# 1x ("&amp;K1027&amp;") "&amp;A1027)+COUNTIF(术士卡组!A:C,"# 1x ("&amp;K1027&amp;") "&amp;A1027)+COUNTIF(战士卡组!A:C,"# 1x ("&amp;K1027&amp;") "&amp;A1027)=0,COUNTIF(单卡排行!A:J,A1027&amp;"★")=0),"",1),2)</f>
        <v/>
      </c>
      <c r="E1027" s="53" t="str">
        <f>IF(收藏进度!E1027="","",收藏进度!E1027)</f>
        <v>加基森</v>
      </c>
      <c r="F1027" s="53" t="str">
        <f>IF(收藏进度!F1027="","",收藏进度!F1027)</f>
        <v/>
      </c>
      <c r="G1027" s="53" t="str">
        <f>IF(收藏进度!G1027="","",收藏进度!G1027)</f>
        <v>中立</v>
      </c>
      <c r="H1027" s="53" t="str">
        <f>IF(收藏进度!H1027="","",收藏进度!H1027)</f>
        <v>普通</v>
      </c>
      <c r="I1027" s="53" t="str">
        <f>IF(收藏进度!I1027="","",收藏进度!I1027)</f>
        <v>随从</v>
      </c>
      <c r="J1027" s="53" t="str">
        <f>IF(收藏进度!J1027="","",收藏进度!J1027)</f>
        <v/>
      </c>
      <c r="K1027" s="53">
        <f>IF(收藏进度!K1027="","",收藏进度!K1027)</f>
        <v>4</v>
      </c>
      <c r="L1027" s="53">
        <f>IF(收藏进度!L1027="","",收藏进度!L1027)</f>
        <v>6</v>
      </c>
      <c r="M1027" s="53">
        <f>IF(收藏进度!M1027="","",收藏进度!M1027)</f>
        <v>3</v>
      </c>
      <c r="N1027" s="54" t="str">
        <f>IF(收藏进度!N1027="","",收藏进度!N1027)</f>
        <v/>
      </c>
    </row>
    <row r="1028" spans="1:14" x14ac:dyDescent="0.15">
      <c r="A1028" s="52" t="str">
        <f>IF(收藏进度!A1028="","",收藏进度!A1028)</f>
        <v>纳迦海盗</v>
      </c>
      <c r="B1028" s="52">
        <f>IF(收藏进度!B1028="","",收藏进度!B1028)</f>
        <v>2</v>
      </c>
      <c r="C1028" s="52" t="str">
        <f t="shared" si="16"/>
        <v/>
      </c>
      <c r="D1028" s="52" t="str">
        <f>IF(AND(COUNTIF(德鲁伊卡组!A:C,"# 2x ("&amp;K1028&amp;") "&amp;A1028)+COUNTIF(猎人卡组!A:C,"# 2x ("&amp;K1028&amp;") "&amp;A1028)+COUNTIF(法师卡组!A:C,"# 2x ("&amp;K1028&amp;") "&amp;A1028)+COUNTIF(圣骑士卡组!A:C,"# 2x ("&amp;K1028&amp;") "&amp;A1028)+COUNTIF(牧师卡组!A:C,"# 2x ("&amp;K1028&amp;") "&amp;A1028)+COUNTIF(潜行者卡组!A:C,"# 2x ("&amp;K1028&amp;") "&amp;A1028)+COUNTIF(萨满祭司卡组!A:C,"# 2x ("&amp;K1028&amp;") "&amp;A1028)+COUNTIF(术士卡组!A:C,"# 2x ("&amp;K1028&amp;") "&amp;A1028)+COUNTIF(战士卡组!A:C,"# 2x ("&amp;K1028&amp;") "&amp;A1028)=0,COUNTIF(单卡排行!A:J,A1028)=0),IF(AND(COUNTIF(德鲁伊卡组!A:C,"# 1x ("&amp;K1028&amp;") "&amp;A1028)+COUNTIF(猎人卡组!A:C,"# 1x ("&amp;K1028&amp;") "&amp;A1028)+COUNTIF(法师卡组!A:C,"# 1x ("&amp;K1028&amp;") "&amp;A1028)+COUNTIF(圣骑士卡组!A:C,"# 1x ("&amp;K1028&amp;") "&amp;A1028)+COUNTIF(牧师卡组!A:C,"# 1x ("&amp;K1028&amp;") "&amp;A1028)+COUNTIF(潜行者卡组!A:C,"# 1x ("&amp;K1028&amp;") "&amp;A1028)+COUNTIF(萨满祭司卡组!A:C,"# 1x ("&amp;K1028&amp;") "&amp;A1028)+COUNTIF(术士卡组!A:C,"# 1x ("&amp;K1028&amp;") "&amp;A1028)+COUNTIF(战士卡组!A:C,"# 1x ("&amp;K1028&amp;") "&amp;A1028)=0,COUNTIF(单卡排行!A:J,A1028&amp;"★")=0),"",1),2)</f>
        <v/>
      </c>
      <c r="E1028" s="53" t="str">
        <f>IF(收藏进度!E1028="","",收藏进度!E1028)</f>
        <v>加基森</v>
      </c>
      <c r="F1028" s="53" t="str">
        <f>IF(收藏进度!F1028="","",收藏进度!F1028)</f>
        <v/>
      </c>
      <c r="G1028" s="53" t="str">
        <f>IF(收藏进度!G1028="","",收藏进度!G1028)</f>
        <v>中立</v>
      </c>
      <c r="H1028" s="53" t="str">
        <f>IF(收藏进度!H1028="","",收藏进度!H1028)</f>
        <v>普通</v>
      </c>
      <c r="I1028" s="53" t="str">
        <f>IF(收藏进度!I1028="","",收藏进度!I1028)</f>
        <v>随从</v>
      </c>
      <c r="J1028" s="53" t="str">
        <f>IF(收藏进度!J1028="","",收藏进度!J1028)</f>
        <v>海盗</v>
      </c>
      <c r="K1028" s="53">
        <f>IF(收藏进度!K1028="","",收藏进度!K1028)</f>
        <v>4</v>
      </c>
      <c r="L1028" s="53">
        <f>IF(收藏进度!L1028="","",收藏进度!L1028)</f>
        <v>5</v>
      </c>
      <c r="M1028" s="53">
        <f>IF(收藏进度!M1028="","",收藏进度!M1028)</f>
        <v>4</v>
      </c>
      <c r="N1028" s="54" t="str">
        <f>IF(收藏进度!N1028="","",收藏进度!N1028)</f>
        <v>战吼：使你的武器获得+1攻击力。</v>
      </c>
    </row>
    <row r="1029" spans="1:14" x14ac:dyDescent="0.15">
      <c r="A1029" s="52" t="str">
        <f>IF(收藏进度!A1029="","",收藏进度!A1029)</f>
        <v>青玉之灵</v>
      </c>
      <c r="B1029" s="52">
        <f>IF(收藏进度!B1029="","",收藏进度!B1029)</f>
        <v>2</v>
      </c>
      <c r="C1029" s="52" t="str">
        <f t="shared" si="16"/>
        <v/>
      </c>
      <c r="D1029" s="52" t="str">
        <f>IF(AND(COUNTIF(德鲁伊卡组!A:C,"# 2x ("&amp;K1029&amp;") "&amp;A1029)+COUNTIF(猎人卡组!A:C,"# 2x ("&amp;K1029&amp;") "&amp;A1029)+COUNTIF(法师卡组!A:C,"# 2x ("&amp;K1029&amp;") "&amp;A1029)+COUNTIF(圣骑士卡组!A:C,"# 2x ("&amp;K1029&amp;") "&amp;A1029)+COUNTIF(牧师卡组!A:C,"# 2x ("&amp;K1029&amp;") "&amp;A1029)+COUNTIF(潜行者卡组!A:C,"# 2x ("&amp;K1029&amp;") "&amp;A1029)+COUNTIF(萨满祭司卡组!A:C,"# 2x ("&amp;K1029&amp;") "&amp;A1029)+COUNTIF(术士卡组!A:C,"# 2x ("&amp;K1029&amp;") "&amp;A1029)+COUNTIF(战士卡组!A:C,"# 2x ("&amp;K1029&amp;") "&amp;A1029)=0,COUNTIF(单卡排行!A:J,A1029)=0),IF(AND(COUNTIF(德鲁伊卡组!A:C,"# 1x ("&amp;K1029&amp;") "&amp;A1029)+COUNTIF(猎人卡组!A:C,"# 1x ("&amp;K1029&amp;") "&amp;A1029)+COUNTIF(法师卡组!A:C,"# 1x ("&amp;K1029&amp;") "&amp;A1029)+COUNTIF(圣骑士卡组!A:C,"# 1x ("&amp;K1029&amp;") "&amp;A1029)+COUNTIF(牧师卡组!A:C,"# 1x ("&amp;K1029&amp;") "&amp;A1029)+COUNTIF(潜行者卡组!A:C,"# 1x ("&amp;K1029&amp;") "&amp;A1029)+COUNTIF(萨满祭司卡组!A:C,"# 1x ("&amp;K1029&amp;") "&amp;A1029)+COUNTIF(术士卡组!A:C,"# 1x ("&amp;K1029&amp;") "&amp;A1029)+COUNTIF(战士卡组!A:C,"# 1x ("&amp;K1029&amp;") "&amp;A1029)=0,COUNTIF(单卡排行!A:J,A1029&amp;"★")=0),"",1),2)</f>
        <v/>
      </c>
      <c r="E1029" s="53" t="str">
        <f>IF(收藏进度!E1029="","",收藏进度!E1029)</f>
        <v>加基森</v>
      </c>
      <c r="F1029" s="53" t="str">
        <f>IF(收藏进度!F1029="","",收藏进度!F1029)</f>
        <v/>
      </c>
      <c r="G1029" s="53" t="str">
        <f>IF(收藏进度!G1029="","",收藏进度!G1029)</f>
        <v>中立</v>
      </c>
      <c r="H1029" s="53" t="str">
        <f>IF(收藏进度!H1029="","",收藏进度!H1029)</f>
        <v>普通</v>
      </c>
      <c r="I1029" s="53" t="str">
        <f>IF(收藏进度!I1029="","",收藏进度!I1029)</f>
        <v>随从</v>
      </c>
      <c r="J1029" s="53" t="str">
        <f>IF(收藏进度!J1029="","",收藏进度!J1029)</f>
        <v>元素</v>
      </c>
      <c r="K1029" s="53">
        <f>IF(收藏进度!K1029="","",收藏进度!K1029)</f>
        <v>4</v>
      </c>
      <c r="L1029" s="53">
        <f>IF(收藏进度!L1029="","",收藏进度!L1029)</f>
        <v>2</v>
      </c>
      <c r="M1029" s="53">
        <f>IF(收藏进度!M1029="","",收藏进度!M1029)</f>
        <v>3</v>
      </c>
      <c r="N1029" s="54" t="str">
        <f>IF(收藏进度!N1029="","",收藏进度!N1029)</f>
        <v>战吼：召唤一个
青玉魔像。</v>
      </c>
    </row>
    <row r="1030" spans="1:14" x14ac:dyDescent="0.15">
      <c r="A1030" s="52" t="str">
        <f>IF(收藏进度!A1030="","",收藏进度!A1030)</f>
        <v>野猪骑士塔纳利</v>
      </c>
      <c r="B1030" s="52">
        <f>IF(收藏进度!B1030="","",收藏进度!B1030)</f>
        <v>1</v>
      </c>
      <c r="C1030" s="52" t="str">
        <f t="shared" si="16"/>
        <v/>
      </c>
      <c r="D1030" s="52" t="str">
        <f>IF(AND(COUNTIF(德鲁伊卡组!A:C,"# 2x ("&amp;K1030&amp;") "&amp;A1030)+COUNTIF(猎人卡组!A:C,"# 2x ("&amp;K1030&amp;") "&amp;A1030)+COUNTIF(法师卡组!A:C,"# 2x ("&amp;K1030&amp;") "&amp;A1030)+COUNTIF(圣骑士卡组!A:C,"# 2x ("&amp;K1030&amp;") "&amp;A1030)+COUNTIF(牧师卡组!A:C,"# 2x ("&amp;K1030&amp;") "&amp;A1030)+COUNTIF(潜行者卡组!A:C,"# 2x ("&amp;K1030&amp;") "&amp;A1030)+COUNTIF(萨满祭司卡组!A:C,"# 2x ("&amp;K1030&amp;") "&amp;A1030)+COUNTIF(术士卡组!A:C,"# 2x ("&amp;K1030&amp;") "&amp;A1030)+COUNTIF(战士卡组!A:C,"# 2x ("&amp;K1030&amp;") "&amp;A1030)=0,COUNTIF(单卡排行!A:J,A1030)=0),IF(AND(COUNTIF(德鲁伊卡组!A:C,"# 1x ("&amp;K1030&amp;") "&amp;A1030)+COUNTIF(猎人卡组!A:C,"# 1x ("&amp;K1030&amp;") "&amp;A1030)+COUNTIF(法师卡组!A:C,"# 1x ("&amp;K1030&amp;") "&amp;A1030)+COUNTIF(圣骑士卡组!A:C,"# 1x ("&amp;K1030&amp;") "&amp;A1030)+COUNTIF(牧师卡组!A:C,"# 1x ("&amp;K1030&amp;") "&amp;A1030)+COUNTIF(潜行者卡组!A:C,"# 1x ("&amp;K1030&amp;") "&amp;A1030)+COUNTIF(萨满祭司卡组!A:C,"# 1x ("&amp;K1030&amp;") "&amp;A1030)+COUNTIF(术士卡组!A:C,"# 1x ("&amp;K1030&amp;") "&amp;A1030)+COUNTIF(战士卡组!A:C,"# 1x ("&amp;K1030&amp;") "&amp;A1030)=0,COUNTIF(单卡排行!A:J,A1030&amp;"★")=0),"",1),2)</f>
        <v/>
      </c>
      <c r="E1030" s="53" t="str">
        <f>IF(收藏进度!E1030="","",收藏进度!E1030)</f>
        <v>加基森</v>
      </c>
      <c r="F1030" s="53" t="str">
        <f>IF(收藏进度!F1030="","",收藏进度!F1030)</f>
        <v/>
      </c>
      <c r="G1030" s="53" t="str">
        <f>IF(收藏进度!G1030="","",收藏进度!G1030)</f>
        <v>中立</v>
      </c>
      <c r="H1030" s="53" t="str">
        <f>IF(收藏进度!H1030="","",收藏进度!H1030)</f>
        <v>普通</v>
      </c>
      <c r="I1030" s="53" t="str">
        <f>IF(收藏进度!I1030="","",收藏进度!I1030)</f>
        <v>随从</v>
      </c>
      <c r="J1030" s="53" t="str">
        <f>IF(收藏进度!J1030="","",收藏进度!J1030)</f>
        <v/>
      </c>
      <c r="K1030" s="53">
        <f>IF(收藏进度!K1030="","",收藏进度!K1030)</f>
        <v>4</v>
      </c>
      <c r="L1030" s="53">
        <f>IF(收藏进度!L1030="","",收藏进度!L1030)</f>
        <v>4</v>
      </c>
      <c r="M1030" s="53">
        <f>IF(收藏进度!M1030="","",收藏进度!M1030)</f>
        <v>4</v>
      </c>
      <c r="N1030" s="54" t="str">
        <f>IF(收藏进度!N1030="","",收藏进度!N1030)</f>
        <v>战吼：如果你的对手没有手牌，便获得
冲锋。</v>
      </c>
    </row>
    <row r="1031" spans="1:14" x14ac:dyDescent="0.15">
      <c r="A1031" s="52" t="str">
        <f>IF(收藏进度!A1031="","",收藏进度!A1031)</f>
        <v>勇敢的记者</v>
      </c>
      <c r="B1031" s="52">
        <f>IF(收藏进度!B1031="","",收藏进度!B1031)</f>
        <v>2</v>
      </c>
      <c r="C1031" s="52" t="str">
        <f t="shared" si="16"/>
        <v/>
      </c>
      <c r="D1031" s="52" t="str">
        <f>IF(AND(COUNTIF(德鲁伊卡组!A:C,"# 2x ("&amp;K1031&amp;") "&amp;A1031)+COUNTIF(猎人卡组!A:C,"# 2x ("&amp;K1031&amp;") "&amp;A1031)+COUNTIF(法师卡组!A:C,"# 2x ("&amp;K1031&amp;") "&amp;A1031)+COUNTIF(圣骑士卡组!A:C,"# 2x ("&amp;K1031&amp;") "&amp;A1031)+COUNTIF(牧师卡组!A:C,"# 2x ("&amp;K1031&amp;") "&amp;A1031)+COUNTIF(潜行者卡组!A:C,"# 2x ("&amp;K1031&amp;") "&amp;A1031)+COUNTIF(萨满祭司卡组!A:C,"# 2x ("&amp;K1031&amp;") "&amp;A1031)+COUNTIF(术士卡组!A:C,"# 2x ("&amp;K1031&amp;") "&amp;A1031)+COUNTIF(战士卡组!A:C,"# 2x ("&amp;K1031&amp;") "&amp;A1031)=0,COUNTIF(单卡排行!A:J,A1031)=0),IF(AND(COUNTIF(德鲁伊卡组!A:C,"# 1x ("&amp;K1031&amp;") "&amp;A1031)+COUNTIF(猎人卡组!A:C,"# 1x ("&amp;K1031&amp;") "&amp;A1031)+COUNTIF(法师卡组!A:C,"# 1x ("&amp;K1031&amp;") "&amp;A1031)+COUNTIF(圣骑士卡组!A:C,"# 1x ("&amp;K1031&amp;") "&amp;A1031)+COUNTIF(牧师卡组!A:C,"# 1x ("&amp;K1031&amp;") "&amp;A1031)+COUNTIF(潜行者卡组!A:C,"# 1x ("&amp;K1031&amp;") "&amp;A1031)+COUNTIF(萨满祭司卡组!A:C,"# 1x ("&amp;K1031&amp;") "&amp;A1031)+COUNTIF(术士卡组!A:C,"# 1x ("&amp;K1031&amp;") "&amp;A1031)+COUNTIF(战士卡组!A:C,"# 1x ("&amp;K1031&amp;") "&amp;A1031)=0,COUNTIF(单卡排行!A:J,A1031&amp;"★")=0),"",1),2)</f>
        <v/>
      </c>
      <c r="E1031" s="53" t="str">
        <f>IF(收藏进度!E1031="","",收藏进度!E1031)</f>
        <v>加基森</v>
      </c>
      <c r="F1031" s="53" t="str">
        <f>IF(收藏进度!F1031="","",收藏进度!F1031)</f>
        <v/>
      </c>
      <c r="G1031" s="53" t="str">
        <f>IF(收藏进度!G1031="","",收藏进度!G1031)</f>
        <v>中立</v>
      </c>
      <c r="H1031" s="53" t="str">
        <f>IF(收藏进度!H1031="","",收藏进度!H1031)</f>
        <v>普通</v>
      </c>
      <c r="I1031" s="53" t="str">
        <f>IF(收藏进度!I1031="","",收藏进度!I1031)</f>
        <v>随从</v>
      </c>
      <c r="J1031" s="53" t="str">
        <f>IF(收藏进度!J1031="","",收藏进度!J1031)</f>
        <v/>
      </c>
      <c r="K1031" s="53">
        <f>IF(收藏进度!K1031="","",收藏进度!K1031)</f>
        <v>4</v>
      </c>
      <c r="L1031" s="53">
        <f>IF(收藏进度!L1031="","",收藏进度!L1031)</f>
        <v>3</v>
      </c>
      <c r="M1031" s="53">
        <f>IF(收藏进度!M1031="","",收藏进度!M1031)</f>
        <v>3</v>
      </c>
      <c r="N1031" s="54" t="str">
        <f>IF(收藏进度!N1031="","",收藏进度!N1031)</f>
        <v>每当你的对手抽一张牌时，便获得+1/+1。</v>
      </c>
    </row>
    <row r="1032" spans="1:14" x14ac:dyDescent="0.15">
      <c r="A1032" s="52" t="str">
        <f>IF(收藏进度!A1032="","",收藏进度!A1032)</f>
        <v>后院保镖</v>
      </c>
      <c r="B1032" s="52">
        <f>IF(收藏进度!B1032="","",收藏进度!B1032)</f>
        <v>2</v>
      </c>
      <c r="C1032" s="52" t="str">
        <f t="shared" si="16"/>
        <v/>
      </c>
      <c r="D1032" s="52" t="str">
        <f>IF(AND(COUNTIF(德鲁伊卡组!A:C,"# 2x ("&amp;K1032&amp;") "&amp;A1032)+COUNTIF(猎人卡组!A:C,"# 2x ("&amp;K1032&amp;") "&amp;A1032)+COUNTIF(法师卡组!A:C,"# 2x ("&amp;K1032&amp;") "&amp;A1032)+COUNTIF(圣骑士卡组!A:C,"# 2x ("&amp;K1032&amp;") "&amp;A1032)+COUNTIF(牧师卡组!A:C,"# 2x ("&amp;K1032&amp;") "&amp;A1032)+COUNTIF(潜行者卡组!A:C,"# 2x ("&amp;K1032&amp;") "&amp;A1032)+COUNTIF(萨满祭司卡组!A:C,"# 2x ("&amp;K1032&amp;") "&amp;A1032)+COUNTIF(术士卡组!A:C,"# 2x ("&amp;K1032&amp;") "&amp;A1032)+COUNTIF(战士卡组!A:C,"# 2x ("&amp;K1032&amp;") "&amp;A1032)=0,COUNTIF(单卡排行!A:J,A1032)=0),IF(AND(COUNTIF(德鲁伊卡组!A:C,"# 1x ("&amp;K1032&amp;") "&amp;A1032)+COUNTIF(猎人卡组!A:C,"# 1x ("&amp;K1032&amp;") "&amp;A1032)+COUNTIF(法师卡组!A:C,"# 1x ("&amp;K1032&amp;") "&amp;A1032)+COUNTIF(圣骑士卡组!A:C,"# 1x ("&amp;K1032&amp;") "&amp;A1032)+COUNTIF(牧师卡组!A:C,"# 1x ("&amp;K1032&amp;") "&amp;A1032)+COUNTIF(潜行者卡组!A:C,"# 1x ("&amp;K1032&amp;") "&amp;A1032)+COUNTIF(萨满祭司卡组!A:C,"# 1x ("&amp;K1032&amp;") "&amp;A1032)+COUNTIF(术士卡组!A:C,"# 1x ("&amp;K1032&amp;") "&amp;A1032)+COUNTIF(战士卡组!A:C,"# 1x ("&amp;K1032&amp;") "&amp;A1032)=0,COUNTIF(单卡排行!A:J,A1032&amp;"★")=0),"",1),2)</f>
        <v/>
      </c>
      <c r="E1032" s="53" t="str">
        <f>IF(收藏进度!E1032="","",收藏进度!E1032)</f>
        <v>加基森</v>
      </c>
      <c r="F1032" s="53" t="str">
        <f>IF(收藏进度!F1032="","",收藏进度!F1032)</f>
        <v/>
      </c>
      <c r="G1032" s="53" t="str">
        <f>IF(收藏进度!G1032="","",收藏进度!G1032)</f>
        <v>中立</v>
      </c>
      <c r="H1032" s="53" t="str">
        <f>IF(收藏进度!H1032="","",收藏进度!H1032)</f>
        <v>稀有</v>
      </c>
      <c r="I1032" s="53" t="str">
        <f>IF(收藏进度!I1032="","",收藏进度!I1032)</f>
        <v>随从</v>
      </c>
      <c r="J1032" s="53" t="str">
        <f>IF(收藏进度!J1032="","",收藏进度!J1032)</f>
        <v/>
      </c>
      <c r="K1032" s="53">
        <f>IF(收藏进度!K1032="","",收藏进度!K1032)</f>
        <v>4</v>
      </c>
      <c r="L1032" s="53">
        <f>IF(收藏进度!L1032="","",收藏进度!L1032)</f>
        <v>4</v>
      </c>
      <c r="M1032" s="53">
        <f>IF(收藏进度!M1032="","",收藏进度!M1032)</f>
        <v>4</v>
      </c>
      <c r="N1032" s="54" t="str">
        <f>IF(收藏进度!N1032="","",收藏进度!N1032)</f>
        <v>每当一个友方随从死亡，便获得+1
攻击力。</v>
      </c>
    </row>
    <row r="1033" spans="1:14" x14ac:dyDescent="0.15">
      <c r="A1033" s="52" t="str">
        <f>IF(收藏进度!A1033="","",收藏进度!A1033)</f>
        <v>“鲨鱼”加佐</v>
      </c>
      <c r="B1033" s="52">
        <f>IF(收藏进度!B1033="","",收藏进度!B1033)</f>
        <v>0</v>
      </c>
      <c r="C1033" s="52" t="str">
        <f t="shared" si="16"/>
        <v/>
      </c>
      <c r="D1033" s="52" t="str">
        <f>IF(AND(COUNTIF(德鲁伊卡组!A:C,"# 2x ("&amp;K1033&amp;") "&amp;A1033)+COUNTIF(猎人卡组!A:C,"# 2x ("&amp;K1033&amp;") "&amp;A1033)+COUNTIF(法师卡组!A:C,"# 2x ("&amp;K1033&amp;") "&amp;A1033)+COUNTIF(圣骑士卡组!A:C,"# 2x ("&amp;K1033&amp;") "&amp;A1033)+COUNTIF(牧师卡组!A:C,"# 2x ("&amp;K1033&amp;") "&amp;A1033)+COUNTIF(潜行者卡组!A:C,"# 2x ("&amp;K1033&amp;") "&amp;A1033)+COUNTIF(萨满祭司卡组!A:C,"# 2x ("&amp;K1033&amp;") "&amp;A1033)+COUNTIF(术士卡组!A:C,"# 2x ("&amp;K1033&amp;") "&amp;A1033)+COUNTIF(战士卡组!A:C,"# 2x ("&amp;K1033&amp;") "&amp;A1033)=0,COUNTIF(单卡排行!A:J,A1033)=0),IF(AND(COUNTIF(德鲁伊卡组!A:C,"# 1x ("&amp;K1033&amp;") "&amp;A1033)+COUNTIF(猎人卡组!A:C,"# 1x ("&amp;K1033&amp;") "&amp;A1033)+COUNTIF(法师卡组!A:C,"# 1x ("&amp;K1033&amp;") "&amp;A1033)+COUNTIF(圣骑士卡组!A:C,"# 1x ("&amp;K1033&amp;") "&amp;A1033)+COUNTIF(牧师卡组!A:C,"# 1x ("&amp;K1033&amp;") "&amp;A1033)+COUNTIF(潜行者卡组!A:C,"# 1x ("&amp;K1033&amp;") "&amp;A1033)+COUNTIF(萨满祭司卡组!A:C,"# 1x ("&amp;K1033&amp;") "&amp;A1033)+COUNTIF(术士卡组!A:C,"# 1x ("&amp;K1033&amp;") "&amp;A1033)+COUNTIF(战士卡组!A:C,"# 1x ("&amp;K1033&amp;") "&amp;A1033)=0,COUNTIF(单卡排行!A:J,A1033&amp;"★")=0),"",1),2)</f>
        <v/>
      </c>
      <c r="E1033" s="53" t="str">
        <f>IF(收藏进度!E1033="","",收藏进度!E1033)</f>
        <v>加基森</v>
      </c>
      <c r="F1033" s="53" t="str">
        <f>IF(收藏进度!F1033="","",收藏进度!F1033)</f>
        <v/>
      </c>
      <c r="G1033" s="53" t="str">
        <f>IF(收藏进度!G1033="","",收藏进度!G1033)</f>
        <v>中立</v>
      </c>
      <c r="H1033" s="53" t="str">
        <f>IF(收藏进度!H1033="","",收藏进度!H1033)</f>
        <v>传说</v>
      </c>
      <c r="I1033" s="53" t="str">
        <f>IF(收藏进度!I1033="","",收藏进度!I1033)</f>
        <v>随从</v>
      </c>
      <c r="J1033" s="53" t="str">
        <f>IF(收藏进度!J1033="","",收藏进度!J1033)</f>
        <v/>
      </c>
      <c r="K1033" s="53">
        <f>IF(收藏进度!K1033="","",收藏进度!K1033)</f>
        <v>4</v>
      </c>
      <c r="L1033" s="53">
        <f>IF(收藏进度!L1033="","",收藏进度!L1033)</f>
        <v>5</v>
      </c>
      <c r="M1033" s="53">
        <f>IF(收藏进度!M1033="","",收藏进度!M1033)</f>
        <v>4</v>
      </c>
      <c r="N1033" s="54" t="str">
        <f>IF(收藏进度!N1033="","",收藏进度!N1033)</f>
        <v>每当该随从进行攻击时，双方玩家抽若干数量的牌，直到拥有三张手牌。</v>
      </c>
    </row>
    <row r="1034" spans="1:14" x14ac:dyDescent="0.15">
      <c r="A1034" s="52" t="str">
        <f>IF(收藏进度!A1034="","",收藏进度!A1034)</f>
        <v>卡扎库斯</v>
      </c>
      <c r="B1034" s="52">
        <f>IF(收藏进度!B1034="","",收藏进度!B1034)</f>
        <v>1</v>
      </c>
      <c r="C1034" s="52" t="str">
        <f t="shared" si="16"/>
        <v/>
      </c>
      <c r="D1034" s="52">
        <f>IF(AND(COUNTIF(德鲁伊卡组!A:C,"# 2x ("&amp;K1034&amp;") "&amp;A1034)+COUNTIF(猎人卡组!A:C,"# 2x ("&amp;K1034&amp;") "&amp;A1034)+COUNTIF(法师卡组!A:C,"# 2x ("&amp;K1034&amp;") "&amp;A1034)+COUNTIF(圣骑士卡组!A:C,"# 2x ("&amp;K1034&amp;") "&amp;A1034)+COUNTIF(牧师卡组!A:C,"# 2x ("&amp;K1034&amp;") "&amp;A1034)+COUNTIF(潜行者卡组!A:C,"# 2x ("&amp;K1034&amp;") "&amp;A1034)+COUNTIF(萨满祭司卡组!A:C,"# 2x ("&amp;K1034&amp;") "&amp;A1034)+COUNTIF(术士卡组!A:C,"# 2x ("&amp;K1034&amp;") "&amp;A1034)+COUNTIF(战士卡组!A:C,"# 2x ("&amp;K1034&amp;") "&amp;A1034)=0,COUNTIF(单卡排行!A:J,A1034)=0),IF(AND(COUNTIF(德鲁伊卡组!A:C,"# 1x ("&amp;K1034&amp;") "&amp;A1034)+COUNTIF(猎人卡组!A:C,"# 1x ("&amp;K1034&amp;") "&amp;A1034)+COUNTIF(法师卡组!A:C,"# 1x ("&amp;K1034&amp;") "&amp;A1034)+COUNTIF(圣骑士卡组!A:C,"# 1x ("&amp;K1034&amp;") "&amp;A1034)+COUNTIF(牧师卡组!A:C,"# 1x ("&amp;K1034&amp;") "&amp;A1034)+COUNTIF(潜行者卡组!A:C,"# 1x ("&amp;K1034&amp;") "&amp;A1034)+COUNTIF(萨满祭司卡组!A:C,"# 1x ("&amp;K1034&amp;") "&amp;A1034)+COUNTIF(术士卡组!A:C,"# 1x ("&amp;K1034&amp;") "&amp;A1034)+COUNTIF(战士卡组!A:C,"# 1x ("&amp;K1034&amp;") "&amp;A1034)=0,COUNTIF(单卡排行!A:J,A1034&amp;"★")=0),"",1),2)</f>
        <v>1</v>
      </c>
      <c r="E1034" s="53" t="str">
        <f>IF(收藏进度!E1034="","",收藏进度!E1034)</f>
        <v>加基森</v>
      </c>
      <c r="F1034" s="53" t="str">
        <f>IF(收藏进度!F1034="","",收藏进度!F1034)</f>
        <v/>
      </c>
      <c r="G1034" s="53" t="str">
        <f>IF(收藏进度!G1034="","",收藏进度!G1034)</f>
        <v>中立</v>
      </c>
      <c r="H1034" s="53" t="str">
        <f>IF(收藏进度!H1034="","",收藏进度!H1034)</f>
        <v>传说</v>
      </c>
      <c r="I1034" s="53" t="str">
        <f>IF(收藏进度!I1034="","",收藏进度!I1034)</f>
        <v>随从</v>
      </c>
      <c r="J1034" s="53" t="str">
        <f>IF(收藏进度!J1034="","",收藏进度!J1034)</f>
        <v/>
      </c>
      <c r="K1034" s="53">
        <f>IF(收藏进度!K1034="","",收藏进度!K1034)</f>
        <v>4</v>
      </c>
      <c r="L1034" s="53">
        <f>IF(收藏进度!L1034="","",收藏进度!L1034)</f>
        <v>3</v>
      </c>
      <c r="M1034" s="53">
        <f>IF(收藏进度!M1034="","",收藏进度!M1034)</f>
        <v>3</v>
      </c>
      <c r="N1034" s="54" t="str">
        <f>IF(收藏进度!N1034="","",收藏进度!N1034)</f>
        <v>战吼：如果你的牌库里没有相同的牌，则为你创建一个自定义
法术。</v>
      </c>
    </row>
    <row r="1035" spans="1:14" x14ac:dyDescent="0.15">
      <c r="A1035" s="52" t="str">
        <f>IF(收藏进度!A1035="","",收藏进度!A1035)</f>
        <v>功夫大师</v>
      </c>
      <c r="B1035" s="52">
        <f>IF(收藏进度!B1035="","",收藏进度!B1035)</f>
        <v>2</v>
      </c>
      <c r="C1035" s="52" t="str">
        <f t="shared" si="16"/>
        <v/>
      </c>
      <c r="D1035" s="52" t="str">
        <f>IF(AND(COUNTIF(德鲁伊卡组!A:C,"# 2x ("&amp;K1035&amp;") "&amp;A1035)+COUNTIF(猎人卡组!A:C,"# 2x ("&amp;K1035&amp;") "&amp;A1035)+COUNTIF(法师卡组!A:C,"# 2x ("&amp;K1035&amp;") "&amp;A1035)+COUNTIF(圣骑士卡组!A:C,"# 2x ("&amp;K1035&amp;") "&amp;A1035)+COUNTIF(牧师卡组!A:C,"# 2x ("&amp;K1035&amp;") "&amp;A1035)+COUNTIF(潜行者卡组!A:C,"# 2x ("&amp;K1035&amp;") "&amp;A1035)+COUNTIF(萨满祭司卡组!A:C,"# 2x ("&amp;K1035&amp;") "&amp;A1035)+COUNTIF(术士卡组!A:C,"# 2x ("&amp;K1035&amp;") "&amp;A1035)+COUNTIF(战士卡组!A:C,"# 2x ("&amp;K1035&amp;") "&amp;A1035)=0,COUNTIF(单卡排行!A:J,A1035)=0),IF(AND(COUNTIF(德鲁伊卡组!A:C,"# 1x ("&amp;K1035&amp;") "&amp;A1035)+COUNTIF(猎人卡组!A:C,"# 1x ("&amp;K1035&amp;") "&amp;A1035)+COUNTIF(法师卡组!A:C,"# 1x ("&amp;K1035&amp;") "&amp;A1035)+COUNTIF(圣骑士卡组!A:C,"# 1x ("&amp;K1035&amp;") "&amp;A1035)+COUNTIF(牧师卡组!A:C,"# 1x ("&amp;K1035&amp;") "&amp;A1035)+COUNTIF(潜行者卡组!A:C,"# 1x ("&amp;K1035&amp;") "&amp;A1035)+COUNTIF(萨满祭司卡组!A:C,"# 1x ("&amp;K1035&amp;") "&amp;A1035)+COUNTIF(术士卡组!A:C,"# 1x ("&amp;K1035&amp;") "&amp;A1035)+COUNTIF(战士卡组!A:C,"# 1x ("&amp;K1035&amp;") "&amp;A1035)=0,COUNTIF(单卡排行!A:J,A1035&amp;"★")=0),"",1),2)</f>
        <v/>
      </c>
      <c r="E1035" s="53" t="str">
        <f>IF(收藏进度!E1035="","",收藏进度!E1035)</f>
        <v>加基森</v>
      </c>
      <c r="F1035" s="53" t="str">
        <f>IF(收藏进度!F1035="","",收藏进度!F1035)</f>
        <v/>
      </c>
      <c r="G1035" s="53" t="str">
        <f>IF(收藏进度!G1035="","",收藏进度!G1035)</f>
        <v>中立</v>
      </c>
      <c r="H1035" s="53" t="str">
        <f>IF(收藏进度!H1035="","",收藏进度!H1035)</f>
        <v>普通</v>
      </c>
      <c r="I1035" s="53" t="str">
        <f>IF(收藏进度!I1035="","",收藏进度!I1035)</f>
        <v>随从</v>
      </c>
      <c r="J1035" s="53" t="str">
        <f>IF(收藏进度!J1035="","",收藏进度!J1035)</f>
        <v/>
      </c>
      <c r="K1035" s="53">
        <f>IF(收藏进度!K1035="","",收藏进度!K1035)</f>
        <v>5</v>
      </c>
      <c r="L1035" s="53">
        <f>IF(收藏进度!L1035="","",收藏进度!L1035)</f>
        <v>3</v>
      </c>
      <c r="M1035" s="53">
        <f>IF(收藏进度!M1035="","",收藏进度!M1035)</f>
        <v>5</v>
      </c>
      <c r="N1035" s="54" t="str">
        <f>IF(收藏进度!N1035="","",收藏进度!N1035)</f>
        <v>风怒</v>
      </c>
    </row>
    <row r="1036" spans="1:14" x14ac:dyDescent="0.15">
      <c r="A1036" s="52" t="str">
        <f>IF(收藏进度!A1036="","",收藏进度!A1036)</f>
        <v>街头调查员</v>
      </c>
      <c r="B1036" s="52">
        <f>IF(收藏进度!B1036="","",收藏进度!B1036)</f>
        <v>2</v>
      </c>
      <c r="C1036" s="52" t="str">
        <f t="shared" si="16"/>
        <v/>
      </c>
      <c r="D1036" s="52" t="str">
        <f>IF(AND(COUNTIF(德鲁伊卡组!A:C,"# 2x ("&amp;K1036&amp;") "&amp;A1036)+COUNTIF(猎人卡组!A:C,"# 2x ("&amp;K1036&amp;") "&amp;A1036)+COUNTIF(法师卡组!A:C,"# 2x ("&amp;K1036&amp;") "&amp;A1036)+COUNTIF(圣骑士卡组!A:C,"# 2x ("&amp;K1036&amp;") "&amp;A1036)+COUNTIF(牧师卡组!A:C,"# 2x ("&amp;K1036&amp;") "&amp;A1036)+COUNTIF(潜行者卡组!A:C,"# 2x ("&amp;K1036&amp;") "&amp;A1036)+COUNTIF(萨满祭司卡组!A:C,"# 2x ("&amp;K1036&amp;") "&amp;A1036)+COUNTIF(术士卡组!A:C,"# 2x ("&amp;K1036&amp;") "&amp;A1036)+COUNTIF(战士卡组!A:C,"# 2x ("&amp;K1036&amp;") "&amp;A1036)=0,COUNTIF(单卡排行!A:J,A1036)=0),IF(AND(COUNTIF(德鲁伊卡组!A:C,"# 1x ("&amp;K1036&amp;") "&amp;A1036)+COUNTIF(猎人卡组!A:C,"# 1x ("&amp;K1036&amp;") "&amp;A1036)+COUNTIF(法师卡组!A:C,"# 1x ("&amp;K1036&amp;") "&amp;A1036)+COUNTIF(圣骑士卡组!A:C,"# 1x ("&amp;K1036&amp;") "&amp;A1036)+COUNTIF(牧师卡组!A:C,"# 1x ("&amp;K1036&amp;") "&amp;A1036)+COUNTIF(潜行者卡组!A:C,"# 1x ("&amp;K1036&amp;") "&amp;A1036)+COUNTIF(萨满祭司卡组!A:C,"# 1x ("&amp;K1036&amp;") "&amp;A1036)+COUNTIF(术士卡组!A:C,"# 1x ("&amp;K1036&amp;") "&amp;A1036)+COUNTIF(战士卡组!A:C,"# 1x ("&amp;K1036&amp;") "&amp;A1036)=0,COUNTIF(单卡排行!A:J,A1036&amp;"★")=0),"",1),2)</f>
        <v/>
      </c>
      <c r="E1036" s="53" t="str">
        <f>IF(收藏进度!E1036="","",收藏进度!E1036)</f>
        <v>加基森</v>
      </c>
      <c r="F1036" s="53" t="str">
        <f>IF(收藏进度!F1036="","",收藏进度!F1036)</f>
        <v/>
      </c>
      <c r="G1036" s="53" t="str">
        <f>IF(收藏进度!G1036="","",收藏进度!G1036)</f>
        <v>中立</v>
      </c>
      <c r="H1036" s="53" t="str">
        <f>IF(收藏进度!H1036="","",收藏进度!H1036)</f>
        <v>普通</v>
      </c>
      <c r="I1036" s="53" t="str">
        <f>IF(收藏进度!I1036="","",收藏进度!I1036)</f>
        <v>随从</v>
      </c>
      <c r="J1036" s="53" t="str">
        <f>IF(收藏进度!J1036="","",收藏进度!J1036)</f>
        <v/>
      </c>
      <c r="K1036" s="53">
        <f>IF(收藏进度!K1036="","",收藏进度!K1036)</f>
        <v>5</v>
      </c>
      <c r="L1036" s="53">
        <f>IF(收藏进度!L1036="","",收藏进度!L1036)</f>
        <v>4</v>
      </c>
      <c r="M1036" s="53">
        <f>IF(收藏进度!M1036="","",收藏进度!M1036)</f>
        <v>6</v>
      </c>
      <c r="N1036" s="54" t="str">
        <f>IF(收藏进度!N1036="","",收藏进度!N1036)</f>
        <v>战吼：使所有敌方随从失去潜行。</v>
      </c>
    </row>
    <row r="1037" spans="1:14" x14ac:dyDescent="0.15">
      <c r="A1037" s="52" t="str">
        <f>IF(收藏进度!A1037="","",收藏进度!A1037)</f>
        <v>猩红法力浮龙</v>
      </c>
      <c r="B1037" s="52">
        <f>IF(收藏进度!B1037="","",收藏进度!B1037)</f>
        <v>2</v>
      </c>
      <c r="C1037" s="52" t="str">
        <f t="shared" si="16"/>
        <v/>
      </c>
      <c r="D1037" s="52" t="str">
        <f>IF(AND(COUNTIF(德鲁伊卡组!A:C,"# 2x ("&amp;K1037&amp;") "&amp;A1037)+COUNTIF(猎人卡组!A:C,"# 2x ("&amp;K1037&amp;") "&amp;A1037)+COUNTIF(法师卡组!A:C,"# 2x ("&amp;K1037&amp;") "&amp;A1037)+COUNTIF(圣骑士卡组!A:C,"# 2x ("&amp;K1037&amp;") "&amp;A1037)+COUNTIF(牧师卡组!A:C,"# 2x ("&amp;K1037&amp;") "&amp;A1037)+COUNTIF(潜行者卡组!A:C,"# 2x ("&amp;K1037&amp;") "&amp;A1037)+COUNTIF(萨满祭司卡组!A:C,"# 2x ("&amp;K1037&amp;") "&amp;A1037)+COUNTIF(术士卡组!A:C,"# 2x ("&amp;K1037&amp;") "&amp;A1037)+COUNTIF(战士卡组!A:C,"# 2x ("&amp;K1037&amp;") "&amp;A1037)=0,COUNTIF(单卡排行!A:J,A1037)=0),IF(AND(COUNTIF(德鲁伊卡组!A:C,"# 1x ("&amp;K1037&amp;") "&amp;A1037)+COUNTIF(猎人卡组!A:C,"# 1x ("&amp;K1037&amp;") "&amp;A1037)+COUNTIF(法师卡组!A:C,"# 1x ("&amp;K1037&amp;") "&amp;A1037)+COUNTIF(圣骑士卡组!A:C,"# 1x ("&amp;K1037&amp;") "&amp;A1037)+COUNTIF(牧师卡组!A:C,"# 1x ("&amp;K1037&amp;") "&amp;A1037)+COUNTIF(潜行者卡组!A:C,"# 1x ("&amp;K1037&amp;") "&amp;A1037)+COUNTIF(萨满祭司卡组!A:C,"# 1x ("&amp;K1037&amp;") "&amp;A1037)+COUNTIF(术士卡组!A:C,"# 1x ("&amp;K1037&amp;") "&amp;A1037)+COUNTIF(战士卡组!A:C,"# 1x ("&amp;K1037&amp;") "&amp;A1037)=0,COUNTIF(单卡排行!A:J,A1037&amp;"★")=0),"",1),2)</f>
        <v/>
      </c>
      <c r="E1037" s="53" t="str">
        <f>IF(收藏进度!E1037="","",收藏进度!E1037)</f>
        <v>加基森</v>
      </c>
      <c r="F1037" s="53" t="str">
        <f>IF(收藏进度!F1037="","",收藏进度!F1037)</f>
        <v/>
      </c>
      <c r="G1037" s="53" t="str">
        <f>IF(收藏进度!G1037="","",收藏进度!G1037)</f>
        <v>中立</v>
      </c>
      <c r="H1037" s="53" t="str">
        <f>IF(收藏进度!H1037="","",收藏进度!H1037)</f>
        <v>普通</v>
      </c>
      <c r="I1037" s="53" t="str">
        <f>IF(收藏进度!I1037="","",收藏进度!I1037)</f>
        <v>随从</v>
      </c>
      <c r="J1037" s="53" t="str">
        <f>IF(收藏进度!J1037="","",收藏进度!J1037)</f>
        <v/>
      </c>
      <c r="K1037" s="53">
        <f>IF(收藏进度!K1037="","",收藏进度!K1037)</f>
        <v>5</v>
      </c>
      <c r="L1037" s="53">
        <f>IF(收藏进度!L1037="","",收藏进度!L1037)</f>
        <v>2</v>
      </c>
      <c r="M1037" s="53">
        <f>IF(收藏进度!M1037="","",收藏进度!M1037)</f>
        <v>6</v>
      </c>
      <c r="N1037" s="54" t="str">
        <f>IF(收藏进度!N1037="","",收藏进度!N1037)</f>
        <v>每当你施放一个法术，便获得
+2攻击力。</v>
      </c>
    </row>
    <row r="1038" spans="1:14" x14ac:dyDescent="0.15">
      <c r="A1038" s="52" t="str">
        <f>IF(收藏进度!A1038="","",收藏进度!A1038)</f>
        <v>爆破小队</v>
      </c>
      <c r="B1038" s="52">
        <f>IF(收藏进度!B1038="","",收藏进度!B1038)</f>
        <v>2</v>
      </c>
      <c r="C1038" s="52" t="str">
        <f t="shared" si="16"/>
        <v/>
      </c>
      <c r="D1038" s="52" t="str">
        <f>IF(AND(COUNTIF(德鲁伊卡组!A:C,"# 2x ("&amp;K1038&amp;") "&amp;A1038)+COUNTIF(猎人卡组!A:C,"# 2x ("&amp;K1038&amp;") "&amp;A1038)+COUNTIF(法师卡组!A:C,"# 2x ("&amp;K1038&amp;") "&amp;A1038)+COUNTIF(圣骑士卡组!A:C,"# 2x ("&amp;K1038&amp;") "&amp;A1038)+COUNTIF(牧师卡组!A:C,"# 2x ("&amp;K1038&amp;") "&amp;A1038)+COUNTIF(潜行者卡组!A:C,"# 2x ("&amp;K1038&amp;") "&amp;A1038)+COUNTIF(萨满祭司卡组!A:C,"# 2x ("&amp;K1038&amp;") "&amp;A1038)+COUNTIF(术士卡组!A:C,"# 2x ("&amp;K1038&amp;") "&amp;A1038)+COUNTIF(战士卡组!A:C,"# 2x ("&amp;K1038&amp;") "&amp;A1038)=0,COUNTIF(单卡排行!A:J,A1038)=0),IF(AND(COUNTIF(德鲁伊卡组!A:C,"# 1x ("&amp;K1038&amp;") "&amp;A1038)+COUNTIF(猎人卡组!A:C,"# 1x ("&amp;K1038&amp;") "&amp;A1038)+COUNTIF(法师卡组!A:C,"# 1x ("&amp;K1038&amp;") "&amp;A1038)+COUNTIF(圣骑士卡组!A:C,"# 1x ("&amp;K1038&amp;") "&amp;A1038)+COUNTIF(牧师卡组!A:C,"# 1x ("&amp;K1038&amp;") "&amp;A1038)+COUNTIF(潜行者卡组!A:C,"# 1x ("&amp;K1038&amp;") "&amp;A1038)+COUNTIF(萨满祭司卡组!A:C,"# 1x ("&amp;K1038&amp;") "&amp;A1038)+COUNTIF(术士卡组!A:C,"# 1x ("&amp;K1038&amp;") "&amp;A1038)+COUNTIF(战士卡组!A:C,"# 1x ("&amp;K1038&amp;") "&amp;A1038)=0,COUNTIF(单卡排行!A:J,A1038&amp;"★")=0),"",1),2)</f>
        <v/>
      </c>
      <c r="E1038" s="53" t="str">
        <f>IF(收藏进度!E1038="","",收藏进度!E1038)</f>
        <v>加基森</v>
      </c>
      <c r="F1038" s="53" t="str">
        <f>IF(收藏进度!F1038="","",收藏进度!F1038)</f>
        <v/>
      </c>
      <c r="G1038" s="53" t="str">
        <f>IF(收藏进度!G1038="","",收藏进度!G1038)</f>
        <v>中立</v>
      </c>
      <c r="H1038" s="53" t="str">
        <f>IF(收藏进度!H1038="","",收藏进度!H1038)</f>
        <v>稀有</v>
      </c>
      <c r="I1038" s="53" t="str">
        <f>IF(收藏进度!I1038="","",收藏进度!I1038)</f>
        <v>随从</v>
      </c>
      <c r="J1038" s="53" t="str">
        <f>IF(收藏进度!J1038="","",收藏进度!J1038)</f>
        <v/>
      </c>
      <c r="K1038" s="53">
        <f>IF(收藏进度!K1038="","",收藏进度!K1038)</f>
        <v>5</v>
      </c>
      <c r="L1038" s="53">
        <f>IF(收藏进度!L1038="","",收藏进度!L1038)</f>
        <v>2</v>
      </c>
      <c r="M1038" s="53">
        <f>IF(收藏进度!M1038="","",收藏进度!M1038)</f>
        <v>2</v>
      </c>
      <c r="N1038" s="54" t="str">
        <f>IF(收藏进度!N1038="","",收藏进度!N1038)</f>
        <v>战吼：对一个敌方随从造成5点伤害。
亡语：对你的英雄造成5点伤害。</v>
      </c>
    </row>
    <row r="1039" spans="1:14" x14ac:dyDescent="0.15">
      <c r="A1039" s="52" t="str">
        <f>IF(收藏进度!A1039="","",收藏进度!A1039)</f>
        <v>二流打手</v>
      </c>
      <c r="B1039" s="52">
        <f>IF(收藏进度!B1039="","",收藏进度!B1039)</f>
        <v>2</v>
      </c>
      <c r="C1039" s="52" t="str">
        <f t="shared" si="16"/>
        <v/>
      </c>
      <c r="D1039" s="52" t="str">
        <f>IF(AND(COUNTIF(德鲁伊卡组!A:C,"# 2x ("&amp;K1039&amp;") "&amp;A1039)+COUNTIF(猎人卡组!A:C,"# 2x ("&amp;K1039&amp;") "&amp;A1039)+COUNTIF(法师卡组!A:C,"# 2x ("&amp;K1039&amp;") "&amp;A1039)+COUNTIF(圣骑士卡组!A:C,"# 2x ("&amp;K1039&amp;") "&amp;A1039)+COUNTIF(牧师卡组!A:C,"# 2x ("&amp;K1039&amp;") "&amp;A1039)+COUNTIF(潜行者卡组!A:C,"# 2x ("&amp;K1039&amp;") "&amp;A1039)+COUNTIF(萨满祭司卡组!A:C,"# 2x ("&amp;K1039&amp;") "&amp;A1039)+COUNTIF(术士卡组!A:C,"# 2x ("&amp;K1039&amp;") "&amp;A1039)+COUNTIF(战士卡组!A:C,"# 2x ("&amp;K1039&amp;") "&amp;A1039)=0,COUNTIF(单卡排行!A:J,A1039)=0),IF(AND(COUNTIF(德鲁伊卡组!A:C,"# 1x ("&amp;K1039&amp;") "&amp;A1039)+COUNTIF(猎人卡组!A:C,"# 1x ("&amp;K1039&amp;") "&amp;A1039)+COUNTIF(法师卡组!A:C,"# 1x ("&amp;K1039&amp;") "&amp;A1039)+COUNTIF(圣骑士卡组!A:C,"# 1x ("&amp;K1039&amp;") "&amp;A1039)+COUNTIF(牧师卡组!A:C,"# 1x ("&amp;K1039&amp;") "&amp;A1039)+COUNTIF(潜行者卡组!A:C,"# 1x ("&amp;K1039&amp;") "&amp;A1039)+COUNTIF(萨满祭司卡组!A:C,"# 1x ("&amp;K1039&amp;") "&amp;A1039)+COUNTIF(术士卡组!A:C,"# 1x ("&amp;K1039&amp;") "&amp;A1039)+COUNTIF(战士卡组!A:C,"# 1x ("&amp;K1039&amp;") "&amp;A1039)=0,COUNTIF(单卡排行!A:J,A1039&amp;"★")=0),"",1),2)</f>
        <v/>
      </c>
      <c r="E1039" s="53" t="str">
        <f>IF(收藏进度!E1039="","",收藏进度!E1039)</f>
        <v>加基森</v>
      </c>
      <c r="F1039" s="53" t="str">
        <f>IF(收藏进度!F1039="","",收藏进度!F1039)</f>
        <v/>
      </c>
      <c r="G1039" s="53" t="str">
        <f>IF(收藏进度!G1039="","",收藏进度!G1039)</f>
        <v>中立</v>
      </c>
      <c r="H1039" s="53" t="str">
        <f>IF(收藏进度!H1039="","",收藏进度!H1039)</f>
        <v>稀有</v>
      </c>
      <c r="I1039" s="53" t="str">
        <f>IF(收藏进度!I1039="","",收藏进度!I1039)</f>
        <v>随从</v>
      </c>
      <c r="J1039" s="53" t="str">
        <f>IF(收藏进度!J1039="","",收藏进度!J1039)</f>
        <v/>
      </c>
      <c r="K1039" s="53">
        <f>IF(收藏进度!K1039="","",收藏进度!K1039)</f>
        <v>5</v>
      </c>
      <c r="L1039" s="53">
        <f>IF(收藏进度!L1039="","",收藏进度!L1039)</f>
        <v>4</v>
      </c>
      <c r="M1039" s="53">
        <f>IF(收藏进度!M1039="","",收藏进度!M1039)</f>
        <v>5</v>
      </c>
      <c r="N1039" s="54" t="str">
        <f>IF(收藏进度!N1039="","",收藏进度!N1039)</f>
        <v>嘲讽
如果你的对手控制至少三个随从，则其法力值消耗减少（2）点。</v>
      </c>
    </row>
    <row r="1040" spans="1:14" x14ac:dyDescent="0.15">
      <c r="A1040" s="52" t="str">
        <f>IF(收藏进度!A1040="","",收藏进度!A1040)</f>
        <v>魅影歹徒</v>
      </c>
      <c r="B1040" s="52">
        <f>IF(收藏进度!B1040="","",收藏进度!B1040)</f>
        <v>2</v>
      </c>
      <c r="C1040" s="52" t="str">
        <f t="shared" si="16"/>
        <v/>
      </c>
      <c r="D1040" s="52" t="str">
        <f>IF(AND(COUNTIF(德鲁伊卡组!A:C,"# 2x ("&amp;K1040&amp;") "&amp;A1040)+COUNTIF(猎人卡组!A:C,"# 2x ("&amp;K1040&amp;") "&amp;A1040)+COUNTIF(法师卡组!A:C,"# 2x ("&amp;K1040&amp;") "&amp;A1040)+COUNTIF(圣骑士卡组!A:C,"# 2x ("&amp;K1040&amp;") "&amp;A1040)+COUNTIF(牧师卡组!A:C,"# 2x ("&amp;K1040&amp;") "&amp;A1040)+COUNTIF(潜行者卡组!A:C,"# 2x ("&amp;K1040&amp;") "&amp;A1040)+COUNTIF(萨满祭司卡组!A:C,"# 2x ("&amp;K1040&amp;") "&amp;A1040)+COUNTIF(术士卡组!A:C,"# 2x ("&amp;K1040&amp;") "&amp;A1040)+COUNTIF(战士卡组!A:C,"# 2x ("&amp;K1040&amp;") "&amp;A1040)=0,COUNTIF(单卡排行!A:J,A1040)=0),IF(AND(COUNTIF(德鲁伊卡组!A:C,"# 1x ("&amp;K1040&amp;") "&amp;A1040)+COUNTIF(猎人卡组!A:C,"# 1x ("&amp;K1040&amp;") "&amp;A1040)+COUNTIF(法师卡组!A:C,"# 1x ("&amp;K1040&amp;") "&amp;A1040)+COUNTIF(圣骑士卡组!A:C,"# 1x ("&amp;K1040&amp;") "&amp;A1040)+COUNTIF(牧师卡组!A:C,"# 1x ("&amp;K1040&amp;") "&amp;A1040)+COUNTIF(潜行者卡组!A:C,"# 1x ("&amp;K1040&amp;") "&amp;A1040)+COUNTIF(萨满祭司卡组!A:C,"# 1x ("&amp;K1040&amp;") "&amp;A1040)+COUNTIF(术士卡组!A:C,"# 1x ("&amp;K1040&amp;") "&amp;A1040)+COUNTIF(战士卡组!A:C,"# 1x ("&amp;K1040&amp;") "&amp;A1040)=0,COUNTIF(单卡排行!A:J,A1040&amp;"★")=0),"",1),2)</f>
        <v/>
      </c>
      <c r="E1040" s="53" t="str">
        <f>IF(收藏进度!E1040="","",收藏进度!E1040)</f>
        <v>加基森</v>
      </c>
      <c r="F1040" s="53" t="str">
        <f>IF(收藏进度!F1040="","",收藏进度!F1040)</f>
        <v/>
      </c>
      <c r="G1040" s="53" t="str">
        <f>IF(收藏进度!G1040="","",收藏进度!G1040)</f>
        <v>中立</v>
      </c>
      <c r="H1040" s="53" t="str">
        <f>IF(收藏进度!H1040="","",收藏进度!H1040)</f>
        <v>稀有</v>
      </c>
      <c r="I1040" s="53" t="str">
        <f>IF(收藏进度!I1040="","",收藏进度!I1040)</f>
        <v>随从</v>
      </c>
      <c r="J1040" s="53" t="str">
        <f>IF(收藏进度!J1040="","",收藏进度!J1040)</f>
        <v/>
      </c>
      <c r="K1040" s="53">
        <f>IF(收藏进度!K1040="","",收藏进度!K1040)</f>
        <v>5</v>
      </c>
      <c r="L1040" s="53">
        <f>IF(收藏进度!L1040="","",收藏进度!L1040)</f>
        <v>2</v>
      </c>
      <c r="M1040" s="53">
        <f>IF(收藏进度!M1040="","",收藏进度!M1040)</f>
        <v>2</v>
      </c>
      <c r="N1040" s="54" t="str">
        <f>IF(收藏进度!N1040="","",收藏进度!N1040)</f>
        <v>战吼：召唤该随从的两个复制。</v>
      </c>
    </row>
    <row r="1041" spans="1:14" x14ac:dyDescent="0.15">
      <c r="A1041" s="52" t="str">
        <f>IF(收藏进度!A1041="","",收藏进度!A1041)</f>
        <v>野猪骑士斯派克</v>
      </c>
      <c r="B1041" s="52">
        <f>IF(收藏进度!B1041="","",收藏进度!B1041)</f>
        <v>2</v>
      </c>
      <c r="C1041" s="52" t="str">
        <f t="shared" si="16"/>
        <v/>
      </c>
      <c r="D1041" s="52" t="str">
        <f>IF(AND(COUNTIF(德鲁伊卡组!A:C,"# 2x ("&amp;K1041&amp;") "&amp;A1041)+COUNTIF(猎人卡组!A:C,"# 2x ("&amp;K1041&amp;") "&amp;A1041)+COUNTIF(法师卡组!A:C,"# 2x ("&amp;K1041&amp;") "&amp;A1041)+COUNTIF(圣骑士卡组!A:C,"# 2x ("&amp;K1041&amp;") "&amp;A1041)+COUNTIF(牧师卡组!A:C,"# 2x ("&amp;K1041&amp;") "&amp;A1041)+COUNTIF(潜行者卡组!A:C,"# 2x ("&amp;K1041&amp;") "&amp;A1041)+COUNTIF(萨满祭司卡组!A:C,"# 2x ("&amp;K1041&amp;") "&amp;A1041)+COUNTIF(术士卡组!A:C,"# 2x ("&amp;K1041&amp;") "&amp;A1041)+COUNTIF(战士卡组!A:C,"# 2x ("&amp;K1041&amp;") "&amp;A1041)=0,COUNTIF(单卡排行!A:J,A1041)=0),IF(AND(COUNTIF(德鲁伊卡组!A:C,"# 1x ("&amp;K1041&amp;") "&amp;A1041)+COUNTIF(猎人卡组!A:C,"# 1x ("&amp;K1041&amp;") "&amp;A1041)+COUNTIF(法师卡组!A:C,"# 1x ("&amp;K1041&amp;") "&amp;A1041)+COUNTIF(圣骑士卡组!A:C,"# 1x ("&amp;K1041&amp;") "&amp;A1041)+COUNTIF(牧师卡组!A:C,"# 1x ("&amp;K1041&amp;") "&amp;A1041)+COUNTIF(潜行者卡组!A:C,"# 1x ("&amp;K1041&amp;") "&amp;A1041)+COUNTIF(萨满祭司卡组!A:C,"# 1x ("&amp;K1041&amp;") "&amp;A1041)+COUNTIF(术士卡组!A:C,"# 1x ("&amp;K1041&amp;") "&amp;A1041)+COUNTIF(战士卡组!A:C,"# 1x ("&amp;K1041&amp;") "&amp;A1041)=0,COUNTIF(单卡排行!A:J,A1041&amp;"★")=0),"",1),2)</f>
        <v/>
      </c>
      <c r="E1041" s="53" t="str">
        <f>IF(收藏进度!E1041="","",收藏进度!E1041)</f>
        <v>加基森</v>
      </c>
      <c r="F1041" s="53" t="str">
        <f>IF(收藏进度!F1041="","",收藏进度!F1041)</f>
        <v/>
      </c>
      <c r="G1041" s="53" t="str">
        <f>IF(收藏进度!G1041="","",收藏进度!G1041)</f>
        <v>中立</v>
      </c>
      <c r="H1041" s="53" t="str">
        <f>IF(收藏进度!H1041="","",收藏进度!H1041)</f>
        <v>稀有</v>
      </c>
      <c r="I1041" s="53" t="str">
        <f>IF(收藏进度!I1041="","",收藏进度!I1041)</f>
        <v>随从</v>
      </c>
      <c r="J1041" s="53" t="str">
        <f>IF(收藏进度!J1041="","",收藏进度!J1041)</f>
        <v/>
      </c>
      <c r="K1041" s="53">
        <f>IF(收藏进度!K1041="","",收藏进度!K1041)</f>
        <v>5</v>
      </c>
      <c r="L1041" s="53">
        <f>IF(收藏进度!L1041="","",收藏进度!L1041)</f>
        <v>5</v>
      </c>
      <c r="M1041" s="53">
        <f>IF(收藏进度!M1041="","",收藏进度!M1041)</f>
        <v>5</v>
      </c>
      <c r="N1041" s="54" t="str">
        <f>IF(收藏进度!N1041="","",收藏进度!N1041)</f>
        <v>战吼：如果一个敌方随从具有嘲讽，便获得冲锋。</v>
      </c>
    </row>
    <row r="1042" spans="1:14" x14ac:dyDescent="0.15">
      <c r="A1042" s="52" t="str">
        <f>IF(收藏进度!A1042="","",收藏进度!A1042)</f>
        <v>玉莲帮密探</v>
      </c>
      <c r="B1042" s="52">
        <f>IF(收藏进度!B1042="","",收藏进度!B1042)</f>
        <v>2</v>
      </c>
      <c r="C1042" s="52" t="str">
        <f t="shared" si="16"/>
        <v/>
      </c>
      <c r="D1042" s="52" t="str">
        <f>IF(AND(COUNTIF(德鲁伊卡组!A:C,"# 2x ("&amp;K1042&amp;") "&amp;A1042)+COUNTIF(猎人卡组!A:C,"# 2x ("&amp;K1042&amp;") "&amp;A1042)+COUNTIF(法师卡组!A:C,"# 2x ("&amp;K1042&amp;") "&amp;A1042)+COUNTIF(圣骑士卡组!A:C,"# 2x ("&amp;K1042&amp;") "&amp;A1042)+COUNTIF(牧师卡组!A:C,"# 2x ("&amp;K1042&amp;") "&amp;A1042)+COUNTIF(潜行者卡组!A:C,"# 2x ("&amp;K1042&amp;") "&amp;A1042)+COUNTIF(萨满祭司卡组!A:C,"# 2x ("&amp;K1042&amp;") "&amp;A1042)+COUNTIF(术士卡组!A:C,"# 2x ("&amp;K1042&amp;") "&amp;A1042)+COUNTIF(战士卡组!A:C,"# 2x ("&amp;K1042&amp;") "&amp;A1042)=0,COUNTIF(单卡排行!A:J,A1042)=0),IF(AND(COUNTIF(德鲁伊卡组!A:C,"# 1x ("&amp;K1042&amp;") "&amp;A1042)+COUNTIF(猎人卡组!A:C,"# 1x ("&amp;K1042&amp;") "&amp;A1042)+COUNTIF(法师卡组!A:C,"# 1x ("&amp;K1042&amp;") "&amp;A1042)+COUNTIF(圣骑士卡组!A:C,"# 1x ("&amp;K1042&amp;") "&amp;A1042)+COUNTIF(牧师卡组!A:C,"# 1x ("&amp;K1042&amp;") "&amp;A1042)+COUNTIF(潜行者卡组!A:C,"# 1x ("&amp;K1042&amp;") "&amp;A1042)+COUNTIF(萨满祭司卡组!A:C,"# 1x ("&amp;K1042&amp;") "&amp;A1042)+COUNTIF(术士卡组!A:C,"# 1x ("&amp;K1042&amp;") "&amp;A1042)+COUNTIF(战士卡组!A:C,"# 1x ("&amp;K1042&amp;") "&amp;A1042)=0,COUNTIF(单卡排行!A:J,A1042&amp;"★")=0),"",1),2)</f>
        <v/>
      </c>
      <c r="E1042" s="53" t="str">
        <f>IF(收藏进度!E1042="","",收藏进度!E1042)</f>
        <v>加基森</v>
      </c>
      <c r="F1042" s="53" t="str">
        <f>IF(收藏进度!F1042="","",收藏进度!F1042)</f>
        <v/>
      </c>
      <c r="G1042" s="53" t="str">
        <f>IF(收藏进度!G1042="","",收藏进度!G1042)</f>
        <v>中立</v>
      </c>
      <c r="H1042" s="53" t="str">
        <f>IF(收藏进度!H1042="","",收藏进度!H1042)</f>
        <v>稀有</v>
      </c>
      <c r="I1042" s="53" t="str">
        <f>IF(收藏进度!I1042="","",收藏进度!I1042)</f>
        <v>随从</v>
      </c>
      <c r="J1042" s="53" t="str">
        <f>IF(收藏进度!J1042="","",收藏进度!J1042)</f>
        <v/>
      </c>
      <c r="K1042" s="53">
        <f>IF(收藏进度!K1042="","",收藏进度!K1042)</f>
        <v>5</v>
      </c>
      <c r="L1042" s="53">
        <f>IF(收藏进度!L1042="","",收藏进度!L1042)</f>
        <v>5</v>
      </c>
      <c r="M1042" s="53">
        <f>IF(收藏进度!M1042="","",收藏进度!M1042)</f>
        <v>3</v>
      </c>
      <c r="N1042" s="54" t="str">
        <f>IF(收藏进度!N1042="","",收藏进度!N1042)</f>
        <v>战吼：发现一张德鲁伊、潜行者或萨满祭司的职业牌。</v>
      </c>
    </row>
    <row r="1043" spans="1:14" x14ac:dyDescent="0.15">
      <c r="A1043" s="52" t="str">
        <f>IF(收藏进度!A1043="","",收藏进度!A1043)</f>
        <v>穴居人强盗</v>
      </c>
      <c r="B1043" s="52">
        <f>IF(收藏进度!B1043="","",收藏进度!B1043)</f>
        <v>0</v>
      </c>
      <c r="C1043" s="52" t="str">
        <f t="shared" si="16"/>
        <v/>
      </c>
      <c r="D1043" s="52" t="str">
        <f>IF(AND(COUNTIF(德鲁伊卡组!A:C,"# 2x ("&amp;K1043&amp;") "&amp;A1043)+COUNTIF(猎人卡组!A:C,"# 2x ("&amp;K1043&amp;") "&amp;A1043)+COUNTIF(法师卡组!A:C,"# 2x ("&amp;K1043&amp;") "&amp;A1043)+COUNTIF(圣骑士卡组!A:C,"# 2x ("&amp;K1043&amp;") "&amp;A1043)+COUNTIF(牧师卡组!A:C,"# 2x ("&amp;K1043&amp;") "&amp;A1043)+COUNTIF(潜行者卡组!A:C,"# 2x ("&amp;K1043&amp;") "&amp;A1043)+COUNTIF(萨满祭司卡组!A:C,"# 2x ("&amp;K1043&amp;") "&amp;A1043)+COUNTIF(术士卡组!A:C,"# 2x ("&amp;K1043&amp;") "&amp;A1043)+COUNTIF(战士卡组!A:C,"# 2x ("&amp;K1043&amp;") "&amp;A1043)=0,COUNTIF(单卡排行!A:J,A1043)=0),IF(AND(COUNTIF(德鲁伊卡组!A:C,"# 1x ("&amp;K1043&amp;") "&amp;A1043)+COUNTIF(猎人卡组!A:C,"# 1x ("&amp;K1043&amp;") "&amp;A1043)+COUNTIF(法师卡组!A:C,"# 1x ("&amp;K1043&amp;") "&amp;A1043)+COUNTIF(圣骑士卡组!A:C,"# 1x ("&amp;K1043&amp;") "&amp;A1043)+COUNTIF(牧师卡组!A:C,"# 1x ("&amp;K1043&amp;") "&amp;A1043)+COUNTIF(潜行者卡组!A:C,"# 1x ("&amp;K1043&amp;") "&amp;A1043)+COUNTIF(萨满祭司卡组!A:C,"# 1x ("&amp;K1043&amp;") "&amp;A1043)+COUNTIF(术士卡组!A:C,"# 1x ("&amp;K1043&amp;") "&amp;A1043)+COUNTIF(战士卡组!A:C,"# 1x ("&amp;K1043&amp;") "&amp;A1043)=0,COUNTIF(单卡排行!A:J,A1043&amp;"★")=0),"",1),2)</f>
        <v/>
      </c>
      <c r="E1043" s="53" t="str">
        <f>IF(收藏进度!E1043="","",收藏进度!E1043)</f>
        <v>加基森</v>
      </c>
      <c r="F1043" s="53" t="str">
        <f>IF(收藏进度!F1043="","",收藏进度!F1043)</f>
        <v/>
      </c>
      <c r="G1043" s="53" t="str">
        <f>IF(收藏进度!G1043="","",收藏进度!G1043)</f>
        <v>中立</v>
      </c>
      <c r="H1043" s="53" t="str">
        <f>IF(收藏进度!H1043="","",收藏进度!H1043)</f>
        <v>史诗</v>
      </c>
      <c r="I1043" s="53" t="str">
        <f>IF(收藏进度!I1043="","",收藏进度!I1043)</f>
        <v>随从</v>
      </c>
      <c r="J1043" s="53" t="str">
        <f>IF(收藏进度!J1043="","",收藏进度!J1043)</f>
        <v/>
      </c>
      <c r="K1043" s="53">
        <f>IF(收藏进度!K1043="","",收藏进度!K1043)</f>
        <v>5</v>
      </c>
      <c r="L1043" s="53">
        <f>IF(收藏进度!L1043="","",收藏进度!L1043)</f>
        <v>4</v>
      </c>
      <c r="M1043" s="53">
        <f>IF(收藏进度!M1043="","",收藏进度!M1043)</f>
        <v>6</v>
      </c>
      <c r="N1043" s="54" t="str">
        <f>IF(收藏进度!N1043="","",收藏进度!N1043)</f>
        <v>每当你的对手施放一个法术，将一个幸运币置入你的手牌。</v>
      </c>
    </row>
    <row r="1044" spans="1:14" x14ac:dyDescent="0.15">
      <c r="A1044" s="52" t="str">
        <f>IF(收藏进度!A1044="","",收藏进度!A1044)</f>
        <v>飞火流星·芬杰</v>
      </c>
      <c r="B1044" s="52">
        <f>IF(收藏进度!B1044="","",收藏进度!B1044)</f>
        <v>1</v>
      </c>
      <c r="C1044" s="52" t="str">
        <f t="shared" si="16"/>
        <v/>
      </c>
      <c r="D1044" s="52" t="str">
        <f>IF(AND(COUNTIF(德鲁伊卡组!A:C,"# 2x ("&amp;K1044&amp;") "&amp;A1044)+COUNTIF(猎人卡组!A:C,"# 2x ("&amp;K1044&amp;") "&amp;A1044)+COUNTIF(法师卡组!A:C,"# 2x ("&amp;K1044&amp;") "&amp;A1044)+COUNTIF(圣骑士卡组!A:C,"# 2x ("&amp;K1044&amp;") "&amp;A1044)+COUNTIF(牧师卡组!A:C,"# 2x ("&amp;K1044&amp;") "&amp;A1044)+COUNTIF(潜行者卡组!A:C,"# 2x ("&amp;K1044&amp;") "&amp;A1044)+COUNTIF(萨满祭司卡组!A:C,"# 2x ("&amp;K1044&amp;") "&amp;A1044)+COUNTIF(术士卡组!A:C,"# 2x ("&amp;K1044&amp;") "&amp;A1044)+COUNTIF(战士卡组!A:C,"# 2x ("&amp;K1044&amp;") "&amp;A1044)=0,COUNTIF(单卡排行!A:J,A1044)=0),IF(AND(COUNTIF(德鲁伊卡组!A:C,"# 1x ("&amp;K1044&amp;") "&amp;A1044)+COUNTIF(猎人卡组!A:C,"# 1x ("&amp;K1044&amp;") "&amp;A1044)+COUNTIF(法师卡组!A:C,"# 1x ("&amp;K1044&amp;") "&amp;A1044)+COUNTIF(圣骑士卡组!A:C,"# 1x ("&amp;K1044&amp;") "&amp;A1044)+COUNTIF(牧师卡组!A:C,"# 1x ("&amp;K1044&amp;") "&amp;A1044)+COUNTIF(潜行者卡组!A:C,"# 1x ("&amp;K1044&amp;") "&amp;A1044)+COUNTIF(萨满祭司卡组!A:C,"# 1x ("&amp;K1044&amp;") "&amp;A1044)+COUNTIF(术士卡组!A:C,"# 1x ("&amp;K1044&amp;") "&amp;A1044)+COUNTIF(战士卡组!A:C,"# 1x ("&amp;K1044&amp;") "&amp;A1044)=0,COUNTIF(单卡排行!A:J,A1044&amp;"★")=0),"",1),2)</f>
        <v/>
      </c>
      <c r="E1044" s="53" t="str">
        <f>IF(收藏进度!E1044="","",收藏进度!E1044)</f>
        <v>加基森</v>
      </c>
      <c r="F1044" s="53" t="str">
        <f>IF(收藏进度!F1044="","",收藏进度!F1044)</f>
        <v/>
      </c>
      <c r="G1044" s="53" t="str">
        <f>IF(收藏进度!G1044="","",收藏进度!G1044)</f>
        <v>中立</v>
      </c>
      <c r="H1044" s="53" t="str">
        <f>IF(收藏进度!H1044="","",收藏进度!H1044)</f>
        <v>传说</v>
      </c>
      <c r="I1044" s="53" t="str">
        <f>IF(收藏进度!I1044="","",收藏进度!I1044)</f>
        <v>随从</v>
      </c>
      <c r="J1044" s="53" t="str">
        <f>IF(收藏进度!J1044="","",收藏进度!J1044)</f>
        <v>鱼人</v>
      </c>
      <c r="K1044" s="53">
        <f>IF(收藏进度!K1044="","",收藏进度!K1044)</f>
        <v>5</v>
      </c>
      <c r="L1044" s="53">
        <f>IF(收藏进度!L1044="","",收藏进度!L1044)</f>
        <v>2</v>
      </c>
      <c r="M1044" s="53">
        <f>IF(收藏进度!M1044="","",收藏进度!M1044)</f>
        <v>4</v>
      </c>
      <c r="N1044" s="54" t="str">
        <f>IF(收藏进度!N1044="","",收藏进度!N1044)</f>
        <v>潜行
每当该随从攻击并消灭一个随从，便从你的牌库中将两个鱼人置入战场。</v>
      </c>
    </row>
    <row r="1045" spans="1:14" x14ac:dyDescent="0.15">
      <c r="A1045" s="52" t="str">
        <f>IF(收藏进度!A1045="","",收藏进度!A1045)</f>
        <v>犯罪高手</v>
      </c>
      <c r="B1045" s="52">
        <f>IF(收藏进度!B1045="","",收藏进度!B1045)</f>
        <v>2</v>
      </c>
      <c r="C1045" s="52" t="str">
        <f t="shared" si="16"/>
        <v/>
      </c>
      <c r="D1045" s="52" t="str">
        <f>IF(AND(COUNTIF(德鲁伊卡组!A:C,"# 2x ("&amp;K1045&amp;") "&amp;A1045)+COUNTIF(猎人卡组!A:C,"# 2x ("&amp;K1045&amp;") "&amp;A1045)+COUNTIF(法师卡组!A:C,"# 2x ("&amp;K1045&amp;") "&amp;A1045)+COUNTIF(圣骑士卡组!A:C,"# 2x ("&amp;K1045&amp;") "&amp;A1045)+COUNTIF(牧师卡组!A:C,"# 2x ("&amp;K1045&amp;") "&amp;A1045)+COUNTIF(潜行者卡组!A:C,"# 2x ("&amp;K1045&amp;") "&amp;A1045)+COUNTIF(萨满祭司卡组!A:C,"# 2x ("&amp;K1045&amp;") "&amp;A1045)+COUNTIF(术士卡组!A:C,"# 2x ("&amp;K1045&amp;") "&amp;A1045)+COUNTIF(战士卡组!A:C,"# 2x ("&amp;K1045&amp;") "&amp;A1045)=0,COUNTIF(单卡排行!A:J,A1045)=0),IF(AND(COUNTIF(德鲁伊卡组!A:C,"# 1x ("&amp;K1045&amp;") "&amp;A1045)+COUNTIF(猎人卡组!A:C,"# 1x ("&amp;K1045&amp;") "&amp;A1045)+COUNTIF(法师卡组!A:C,"# 1x ("&amp;K1045&amp;") "&amp;A1045)+COUNTIF(圣骑士卡组!A:C,"# 1x ("&amp;K1045&amp;") "&amp;A1045)+COUNTIF(牧师卡组!A:C,"# 1x ("&amp;K1045&amp;") "&amp;A1045)+COUNTIF(潜行者卡组!A:C,"# 1x ("&amp;K1045&amp;") "&amp;A1045)+COUNTIF(萨满祭司卡组!A:C,"# 1x ("&amp;K1045&amp;") "&amp;A1045)+COUNTIF(术士卡组!A:C,"# 1x ("&amp;K1045&amp;") "&amp;A1045)+COUNTIF(战士卡组!A:C,"# 1x ("&amp;K1045&amp;") "&amp;A1045)=0,COUNTIF(单卡排行!A:J,A1045&amp;"★")=0),"",1),2)</f>
        <v/>
      </c>
      <c r="E1045" s="53" t="str">
        <f>IF(收藏进度!E1045="","",收藏进度!E1045)</f>
        <v>加基森</v>
      </c>
      <c r="F1045" s="53" t="str">
        <f>IF(收藏进度!F1045="","",收藏进度!F1045)</f>
        <v/>
      </c>
      <c r="G1045" s="53" t="str">
        <f>IF(收藏进度!G1045="","",收藏进度!G1045)</f>
        <v>中立</v>
      </c>
      <c r="H1045" s="53" t="str">
        <f>IF(收藏进度!H1045="","",收藏进度!H1045)</f>
        <v>普通</v>
      </c>
      <c r="I1045" s="53" t="str">
        <f>IF(收藏进度!I1045="","",收藏进度!I1045)</f>
        <v>随从</v>
      </c>
      <c r="J1045" s="53" t="str">
        <f>IF(收藏进度!J1045="","",收藏进度!J1045)</f>
        <v/>
      </c>
      <c r="K1045" s="53">
        <f>IF(收藏进度!K1045="","",收藏进度!K1045)</f>
        <v>6</v>
      </c>
      <c r="L1045" s="53">
        <f>IF(收藏进度!L1045="","",收藏进度!L1045)</f>
        <v>1</v>
      </c>
      <c r="M1045" s="53">
        <f>IF(收藏进度!M1045="","",收藏进度!M1045)</f>
        <v>1</v>
      </c>
      <c r="N1045" s="54" t="str">
        <f>IF(收藏进度!N1045="","",收藏进度!N1045)</f>
        <v>战吼：召唤一个6/6的食人魔。</v>
      </c>
    </row>
    <row r="1046" spans="1:14" x14ac:dyDescent="0.15">
      <c r="A1046" s="52" t="str">
        <f>IF(收藏进度!A1046="","",收藏进度!A1046)</f>
        <v>远古之树</v>
      </c>
      <c r="B1046" s="52">
        <f>IF(收藏进度!B1046="","",收藏进度!B1046)</f>
        <v>2</v>
      </c>
      <c r="C1046" s="52" t="str">
        <f t="shared" si="16"/>
        <v/>
      </c>
      <c r="D1046" s="52" t="str">
        <f>IF(AND(COUNTIF(德鲁伊卡组!A:C,"# 2x ("&amp;K1046&amp;") "&amp;A1046)+COUNTIF(猎人卡组!A:C,"# 2x ("&amp;K1046&amp;") "&amp;A1046)+COUNTIF(法师卡组!A:C,"# 2x ("&amp;K1046&amp;") "&amp;A1046)+COUNTIF(圣骑士卡组!A:C,"# 2x ("&amp;K1046&amp;") "&amp;A1046)+COUNTIF(牧师卡组!A:C,"# 2x ("&amp;K1046&amp;") "&amp;A1046)+COUNTIF(潜行者卡组!A:C,"# 2x ("&amp;K1046&amp;") "&amp;A1046)+COUNTIF(萨满祭司卡组!A:C,"# 2x ("&amp;K1046&amp;") "&amp;A1046)+COUNTIF(术士卡组!A:C,"# 2x ("&amp;K1046&amp;") "&amp;A1046)+COUNTIF(战士卡组!A:C,"# 2x ("&amp;K1046&amp;") "&amp;A1046)=0,COUNTIF(单卡排行!A:J,A1046)=0),IF(AND(COUNTIF(德鲁伊卡组!A:C,"# 1x ("&amp;K1046&amp;") "&amp;A1046)+COUNTIF(猎人卡组!A:C,"# 1x ("&amp;K1046&amp;") "&amp;A1046)+COUNTIF(法师卡组!A:C,"# 1x ("&amp;K1046&amp;") "&amp;A1046)+COUNTIF(圣骑士卡组!A:C,"# 1x ("&amp;K1046&amp;") "&amp;A1046)+COUNTIF(牧师卡组!A:C,"# 1x ("&amp;K1046&amp;") "&amp;A1046)+COUNTIF(潜行者卡组!A:C,"# 1x ("&amp;K1046&amp;") "&amp;A1046)+COUNTIF(萨满祭司卡组!A:C,"# 1x ("&amp;K1046&amp;") "&amp;A1046)+COUNTIF(术士卡组!A:C,"# 1x ("&amp;K1046&amp;") "&amp;A1046)+COUNTIF(战士卡组!A:C,"# 1x ("&amp;K1046&amp;") "&amp;A1046)=0,COUNTIF(单卡排行!A:J,A1046&amp;"★")=0),"",1),2)</f>
        <v/>
      </c>
      <c r="E1046" s="53" t="str">
        <f>IF(收藏进度!E1046="","",收藏进度!E1046)</f>
        <v>加基森</v>
      </c>
      <c r="F1046" s="53" t="str">
        <f>IF(收藏进度!F1046="","",收藏进度!F1046)</f>
        <v/>
      </c>
      <c r="G1046" s="53" t="str">
        <f>IF(收藏进度!G1046="","",收藏进度!G1046)</f>
        <v>中立</v>
      </c>
      <c r="H1046" s="53" t="str">
        <f>IF(收藏进度!H1046="","",收藏进度!H1046)</f>
        <v>普通</v>
      </c>
      <c r="I1046" s="53" t="str">
        <f>IF(收藏进度!I1046="","",收藏进度!I1046)</f>
        <v>随从</v>
      </c>
      <c r="J1046" s="53" t="str">
        <f>IF(收藏进度!J1046="","",收藏进度!J1046)</f>
        <v/>
      </c>
      <c r="K1046" s="53">
        <f>IF(收藏进度!K1046="","",收藏进度!K1046)</f>
        <v>6</v>
      </c>
      <c r="L1046" s="53">
        <f>IF(收藏进度!L1046="","",收藏进度!L1046)</f>
        <v>3</v>
      </c>
      <c r="M1046" s="53">
        <f>IF(收藏进度!M1046="","",收藏进度!M1046)</f>
        <v>8</v>
      </c>
      <c r="N1046" s="54" t="str">
        <f>IF(收藏进度!N1046="","",收藏进度!N1046)</f>
        <v>嘲讽</v>
      </c>
    </row>
    <row r="1047" spans="1:14" x14ac:dyDescent="0.15">
      <c r="A1047" s="52" t="str">
        <f>IF(收藏进度!A1047="","",收藏进度!A1047)</f>
        <v>迪菲亚清道夫</v>
      </c>
      <c r="B1047" s="52">
        <f>IF(收藏进度!B1047="","",收藏进度!B1047)</f>
        <v>0</v>
      </c>
      <c r="C1047" s="52" t="str">
        <f t="shared" si="16"/>
        <v/>
      </c>
      <c r="D1047" s="52" t="str">
        <f>IF(AND(COUNTIF(德鲁伊卡组!A:C,"# 2x ("&amp;K1047&amp;") "&amp;A1047)+COUNTIF(猎人卡组!A:C,"# 2x ("&amp;K1047&amp;") "&amp;A1047)+COUNTIF(法师卡组!A:C,"# 2x ("&amp;K1047&amp;") "&amp;A1047)+COUNTIF(圣骑士卡组!A:C,"# 2x ("&amp;K1047&amp;") "&amp;A1047)+COUNTIF(牧师卡组!A:C,"# 2x ("&amp;K1047&amp;") "&amp;A1047)+COUNTIF(潜行者卡组!A:C,"# 2x ("&amp;K1047&amp;") "&amp;A1047)+COUNTIF(萨满祭司卡组!A:C,"# 2x ("&amp;K1047&amp;") "&amp;A1047)+COUNTIF(术士卡组!A:C,"# 2x ("&amp;K1047&amp;") "&amp;A1047)+COUNTIF(战士卡组!A:C,"# 2x ("&amp;K1047&amp;") "&amp;A1047)=0,COUNTIF(单卡排行!A:J,A1047)=0),IF(AND(COUNTIF(德鲁伊卡组!A:C,"# 1x ("&amp;K1047&amp;") "&amp;A1047)+COUNTIF(猎人卡组!A:C,"# 1x ("&amp;K1047&amp;") "&amp;A1047)+COUNTIF(法师卡组!A:C,"# 1x ("&amp;K1047&amp;") "&amp;A1047)+COUNTIF(圣骑士卡组!A:C,"# 1x ("&amp;K1047&amp;") "&amp;A1047)+COUNTIF(牧师卡组!A:C,"# 1x ("&amp;K1047&amp;") "&amp;A1047)+COUNTIF(潜行者卡组!A:C,"# 1x ("&amp;K1047&amp;") "&amp;A1047)+COUNTIF(萨满祭司卡组!A:C,"# 1x ("&amp;K1047&amp;") "&amp;A1047)+COUNTIF(术士卡组!A:C,"# 1x ("&amp;K1047&amp;") "&amp;A1047)+COUNTIF(战士卡组!A:C,"# 1x ("&amp;K1047&amp;") "&amp;A1047)=0,COUNTIF(单卡排行!A:J,A1047&amp;"★")=0),"",1),2)</f>
        <v/>
      </c>
      <c r="E1047" s="53" t="str">
        <f>IF(收藏进度!E1047="","",收藏进度!E1047)</f>
        <v>加基森</v>
      </c>
      <c r="F1047" s="53" t="str">
        <f>IF(收藏进度!F1047="","",收藏进度!F1047)</f>
        <v/>
      </c>
      <c r="G1047" s="53" t="str">
        <f>IF(收藏进度!G1047="","",收藏进度!G1047)</f>
        <v>中立</v>
      </c>
      <c r="H1047" s="53" t="str">
        <f>IF(收藏进度!H1047="","",收藏进度!H1047)</f>
        <v>史诗</v>
      </c>
      <c r="I1047" s="53" t="str">
        <f>IF(收藏进度!I1047="","",收藏进度!I1047)</f>
        <v>随从</v>
      </c>
      <c r="J1047" s="53" t="str">
        <f>IF(收藏进度!J1047="","",收藏进度!J1047)</f>
        <v/>
      </c>
      <c r="K1047" s="53">
        <f>IF(收藏进度!K1047="","",收藏进度!K1047)</f>
        <v>6</v>
      </c>
      <c r="L1047" s="53">
        <f>IF(收藏进度!L1047="","",收藏进度!L1047)</f>
        <v>5</v>
      </c>
      <c r="M1047" s="53">
        <f>IF(收藏进度!M1047="","",收藏进度!M1047)</f>
        <v>7</v>
      </c>
      <c r="N1047" s="54" t="str">
        <f>IF(收藏进度!N1047="","",收藏进度!N1047)</f>
        <v>战吼：沉默一个具有亡语的随从。</v>
      </c>
    </row>
    <row r="1048" spans="1:14" x14ac:dyDescent="0.15">
      <c r="A1048" s="52" t="str">
        <f>IF(收藏进度!A1048="","",收藏进度!A1048)</f>
        <v>发条强盗机器人</v>
      </c>
      <c r="B1048" s="52">
        <f>IF(收藏进度!B1048="","",收藏进度!B1048)</f>
        <v>1</v>
      </c>
      <c r="C1048" s="52" t="str">
        <f t="shared" si="16"/>
        <v/>
      </c>
      <c r="D1048" s="52" t="str">
        <f>IF(AND(COUNTIF(德鲁伊卡组!A:C,"# 2x ("&amp;K1048&amp;") "&amp;A1048)+COUNTIF(猎人卡组!A:C,"# 2x ("&amp;K1048&amp;") "&amp;A1048)+COUNTIF(法师卡组!A:C,"# 2x ("&amp;K1048&amp;") "&amp;A1048)+COUNTIF(圣骑士卡组!A:C,"# 2x ("&amp;K1048&amp;") "&amp;A1048)+COUNTIF(牧师卡组!A:C,"# 2x ("&amp;K1048&amp;") "&amp;A1048)+COUNTIF(潜行者卡组!A:C,"# 2x ("&amp;K1048&amp;") "&amp;A1048)+COUNTIF(萨满祭司卡组!A:C,"# 2x ("&amp;K1048&amp;") "&amp;A1048)+COUNTIF(术士卡组!A:C,"# 2x ("&amp;K1048&amp;") "&amp;A1048)+COUNTIF(战士卡组!A:C,"# 2x ("&amp;K1048&amp;") "&amp;A1048)=0,COUNTIF(单卡排行!A:J,A1048)=0),IF(AND(COUNTIF(德鲁伊卡组!A:C,"# 1x ("&amp;K1048&amp;") "&amp;A1048)+COUNTIF(猎人卡组!A:C,"# 1x ("&amp;K1048&amp;") "&amp;A1048)+COUNTIF(法师卡组!A:C,"# 1x ("&amp;K1048&amp;") "&amp;A1048)+COUNTIF(圣骑士卡组!A:C,"# 1x ("&amp;K1048&amp;") "&amp;A1048)+COUNTIF(牧师卡组!A:C,"# 1x ("&amp;K1048&amp;") "&amp;A1048)+COUNTIF(潜行者卡组!A:C,"# 1x ("&amp;K1048&amp;") "&amp;A1048)+COUNTIF(萨满祭司卡组!A:C,"# 1x ("&amp;K1048&amp;") "&amp;A1048)+COUNTIF(术士卡组!A:C,"# 1x ("&amp;K1048&amp;") "&amp;A1048)+COUNTIF(战士卡组!A:C,"# 1x ("&amp;K1048&amp;") "&amp;A1048)=0,COUNTIF(单卡排行!A:J,A1048&amp;"★")=0),"",1),2)</f>
        <v/>
      </c>
      <c r="E1048" s="53" t="str">
        <f>IF(收藏进度!E1048="","",收藏进度!E1048)</f>
        <v>加基森</v>
      </c>
      <c r="F1048" s="53" t="str">
        <f>IF(收藏进度!F1048="","",收藏进度!F1048)</f>
        <v/>
      </c>
      <c r="G1048" s="53" t="str">
        <f>IF(收藏进度!G1048="","",收藏进度!G1048)</f>
        <v>中立</v>
      </c>
      <c r="H1048" s="53" t="str">
        <f>IF(收藏进度!H1048="","",收藏进度!H1048)</f>
        <v>史诗</v>
      </c>
      <c r="I1048" s="53" t="str">
        <f>IF(收藏进度!I1048="","",收藏进度!I1048)</f>
        <v>随从</v>
      </c>
      <c r="J1048" s="53" t="str">
        <f>IF(收藏进度!J1048="","",收藏进度!J1048)</f>
        <v>机械</v>
      </c>
      <c r="K1048" s="53">
        <f>IF(收藏进度!K1048="","",收藏进度!K1048)</f>
        <v>6</v>
      </c>
      <c r="L1048" s="53">
        <f>IF(收藏进度!L1048="","",收藏进度!L1048)</f>
        <v>5</v>
      </c>
      <c r="M1048" s="53">
        <f>IF(收藏进度!M1048="","",收藏进度!M1048)</f>
        <v>5</v>
      </c>
      <c r="N1048" s="54" t="str">
        <f>IF(收藏进度!N1048="","",收藏进度!N1048)</f>
        <v>每当该随从攻击另一个随从并存活时，抽一张牌。</v>
      </c>
    </row>
    <row r="1049" spans="1:14" x14ac:dyDescent="0.15">
      <c r="A1049" s="52" t="str">
        <f>IF(收藏进度!A1049="","",收藏进度!A1049)</f>
        <v>竞技推广员</v>
      </c>
      <c r="B1049" s="52">
        <f>IF(收藏进度!B1049="","",收藏进度!B1049)</f>
        <v>1</v>
      </c>
      <c r="C1049" s="52" t="str">
        <f t="shared" si="16"/>
        <v/>
      </c>
      <c r="D1049" s="52" t="str">
        <f>IF(AND(COUNTIF(德鲁伊卡组!A:C,"# 2x ("&amp;K1049&amp;") "&amp;A1049)+COUNTIF(猎人卡组!A:C,"# 2x ("&amp;K1049&amp;") "&amp;A1049)+COUNTIF(法师卡组!A:C,"# 2x ("&amp;K1049&amp;") "&amp;A1049)+COUNTIF(圣骑士卡组!A:C,"# 2x ("&amp;K1049&amp;") "&amp;A1049)+COUNTIF(牧师卡组!A:C,"# 2x ("&amp;K1049&amp;") "&amp;A1049)+COUNTIF(潜行者卡组!A:C,"# 2x ("&amp;K1049&amp;") "&amp;A1049)+COUNTIF(萨满祭司卡组!A:C,"# 2x ("&amp;K1049&amp;") "&amp;A1049)+COUNTIF(术士卡组!A:C,"# 2x ("&amp;K1049&amp;") "&amp;A1049)+COUNTIF(战士卡组!A:C,"# 2x ("&amp;K1049&amp;") "&amp;A1049)=0,COUNTIF(单卡排行!A:J,A1049)=0),IF(AND(COUNTIF(德鲁伊卡组!A:C,"# 1x ("&amp;K1049&amp;") "&amp;A1049)+COUNTIF(猎人卡组!A:C,"# 1x ("&amp;K1049&amp;") "&amp;A1049)+COUNTIF(法师卡组!A:C,"# 1x ("&amp;K1049&amp;") "&amp;A1049)+COUNTIF(圣骑士卡组!A:C,"# 1x ("&amp;K1049&amp;") "&amp;A1049)+COUNTIF(牧师卡组!A:C,"# 1x ("&amp;K1049&amp;") "&amp;A1049)+COUNTIF(潜行者卡组!A:C,"# 1x ("&amp;K1049&amp;") "&amp;A1049)+COUNTIF(萨满祭司卡组!A:C,"# 1x ("&amp;K1049&amp;") "&amp;A1049)+COUNTIF(术士卡组!A:C,"# 1x ("&amp;K1049&amp;") "&amp;A1049)+COUNTIF(战士卡组!A:C,"# 1x ("&amp;K1049&amp;") "&amp;A1049)=0,COUNTIF(单卡排行!A:J,A1049&amp;"★")=0),"",1),2)</f>
        <v/>
      </c>
      <c r="E1049" s="53" t="str">
        <f>IF(收藏进度!E1049="","",收藏进度!E1049)</f>
        <v>加基森</v>
      </c>
      <c r="F1049" s="53" t="str">
        <f>IF(收藏进度!F1049="","",收藏进度!F1049)</f>
        <v/>
      </c>
      <c r="G1049" s="53" t="str">
        <f>IF(收藏进度!G1049="","",收藏进度!G1049)</f>
        <v>中立</v>
      </c>
      <c r="H1049" s="53" t="str">
        <f>IF(收藏进度!H1049="","",收藏进度!H1049)</f>
        <v>史诗</v>
      </c>
      <c r="I1049" s="53" t="str">
        <f>IF(收藏进度!I1049="","",收藏进度!I1049)</f>
        <v>随从</v>
      </c>
      <c r="J1049" s="53" t="str">
        <f>IF(收藏进度!J1049="","",收藏进度!J1049)</f>
        <v/>
      </c>
      <c r="K1049" s="53">
        <f>IF(收藏进度!K1049="","",收藏进度!K1049)</f>
        <v>6</v>
      </c>
      <c r="L1049" s="53">
        <f>IF(收藏进度!L1049="","",收藏进度!L1049)</f>
        <v>4</v>
      </c>
      <c r="M1049" s="53">
        <f>IF(收藏进度!M1049="","",收藏进度!M1049)</f>
        <v>4</v>
      </c>
      <c r="N1049" s="54" t="str">
        <f>IF(收藏进度!N1049="","",收藏进度!N1049)</f>
        <v>战吼：如果你控制一个生命值大于或等于6的随从，抽两张牌。</v>
      </c>
    </row>
    <row r="1050" spans="1:14" x14ac:dyDescent="0.15">
      <c r="A1050" s="52" t="str">
        <f>IF(收藏进度!A1050="","",收藏进度!A1050)</f>
        <v>野猪骑士蕾瑟兰</v>
      </c>
      <c r="B1050" s="52">
        <f>IF(收藏进度!B1050="","",收藏进度!B1050)</f>
        <v>0</v>
      </c>
      <c r="C1050" s="52" t="str">
        <f t="shared" si="16"/>
        <v/>
      </c>
      <c r="D1050" s="52" t="str">
        <f>IF(AND(COUNTIF(德鲁伊卡组!A:C,"# 2x ("&amp;K1050&amp;") "&amp;A1050)+COUNTIF(猎人卡组!A:C,"# 2x ("&amp;K1050&amp;") "&amp;A1050)+COUNTIF(法师卡组!A:C,"# 2x ("&amp;K1050&amp;") "&amp;A1050)+COUNTIF(圣骑士卡组!A:C,"# 2x ("&amp;K1050&amp;") "&amp;A1050)+COUNTIF(牧师卡组!A:C,"# 2x ("&amp;K1050&amp;") "&amp;A1050)+COUNTIF(潜行者卡组!A:C,"# 2x ("&amp;K1050&amp;") "&amp;A1050)+COUNTIF(萨满祭司卡组!A:C,"# 2x ("&amp;K1050&amp;") "&amp;A1050)+COUNTIF(术士卡组!A:C,"# 2x ("&amp;K1050&amp;") "&amp;A1050)+COUNTIF(战士卡组!A:C,"# 2x ("&amp;K1050&amp;") "&amp;A1050)=0,COUNTIF(单卡排行!A:J,A1050)=0),IF(AND(COUNTIF(德鲁伊卡组!A:C,"# 1x ("&amp;K1050&amp;") "&amp;A1050)+COUNTIF(猎人卡组!A:C,"# 1x ("&amp;K1050&amp;") "&amp;A1050)+COUNTIF(法师卡组!A:C,"# 1x ("&amp;K1050&amp;") "&amp;A1050)+COUNTIF(圣骑士卡组!A:C,"# 1x ("&amp;K1050&amp;") "&amp;A1050)+COUNTIF(牧师卡组!A:C,"# 1x ("&amp;K1050&amp;") "&amp;A1050)+COUNTIF(潜行者卡组!A:C,"# 1x ("&amp;K1050&amp;") "&amp;A1050)+COUNTIF(萨满祭司卡组!A:C,"# 1x ("&amp;K1050&amp;") "&amp;A1050)+COUNTIF(术士卡组!A:C,"# 1x ("&amp;K1050&amp;") "&amp;A1050)+COUNTIF(战士卡组!A:C,"# 1x ("&amp;K1050&amp;") "&amp;A1050)=0,COUNTIF(单卡排行!A:J,A1050&amp;"★")=0),"",1),2)</f>
        <v/>
      </c>
      <c r="E1050" s="53" t="str">
        <f>IF(收藏进度!E1050="","",收藏进度!E1050)</f>
        <v>加基森</v>
      </c>
      <c r="F1050" s="53" t="str">
        <f>IF(收藏进度!F1050="","",收藏进度!F1050)</f>
        <v/>
      </c>
      <c r="G1050" s="53" t="str">
        <f>IF(收藏进度!G1050="","",收藏进度!G1050)</f>
        <v>中立</v>
      </c>
      <c r="H1050" s="53" t="str">
        <f>IF(收藏进度!H1050="","",收藏进度!H1050)</f>
        <v>史诗</v>
      </c>
      <c r="I1050" s="53" t="str">
        <f>IF(收藏进度!I1050="","",收藏进度!I1050)</f>
        <v>随从</v>
      </c>
      <c r="J1050" s="53" t="str">
        <f>IF(收藏进度!J1050="","",收藏进度!J1050)</f>
        <v/>
      </c>
      <c r="K1050" s="53">
        <f>IF(收藏进度!K1050="","",收藏进度!K1050)</f>
        <v>6</v>
      </c>
      <c r="L1050" s="53">
        <f>IF(收藏进度!L1050="","",收藏进度!L1050)</f>
        <v>6</v>
      </c>
      <c r="M1050" s="53">
        <f>IF(收藏进度!M1050="","",收藏进度!M1050)</f>
        <v>6</v>
      </c>
      <c r="N1050" s="54" t="str">
        <f>IF(收藏进度!N1050="","",收藏进度!N1050)</f>
        <v>战吼：如果你的对手拥有6张或者更多手牌，便获得冲锋。</v>
      </c>
    </row>
    <row r="1051" spans="1:14" x14ac:dyDescent="0.15">
      <c r="A1051" s="52" t="str">
        <f>IF(收藏进度!A1051="","",收藏进度!A1051)</f>
        <v>艾雅·黑掌</v>
      </c>
      <c r="B1051" s="52">
        <f>IF(收藏进度!B1051="","",收藏进度!B1051)</f>
        <v>1</v>
      </c>
      <c r="C1051" s="52" t="str">
        <f t="shared" si="16"/>
        <v/>
      </c>
      <c r="D1051" s="52">
        <f>IF(AND(COUNTIF(德鲁伊卡组!A:C,"# 2x ("&amp;K1051&amp;") "&amp;A1051)+COUNTIF(猎人卡组!A:C,"# 2x ("&amp;K1051&amp;") "&amp;A1051)+COUNTIF(法师卡组!A:C,"# 2x ("&amp;K1051&amp;") "&amp;A1051)+COUNTIF(圣骑士卡组!A:C,"# 2x ("&amp;K1051&amp;") "&amp;A1051)+COUNTIF(牧师卡组!A:C,"# 2x ("&amp;K1051&amp;") "&amp;A1051)+COUNTIF(潜行者卡组!A:C,"# 2x ("&amp;K1051&amp;") "&amp;A1051)+COUNTIF(萨满祭司卡组!A:C,"# 2x ("&amp;K1051&amp;") "&amp;A1051)+COUNTIF(术士卡组!A:C,"# 2x ("&amp;K1051&amp;") "&amp;A1051)+COUNTIF(战士卡组!A:C,"# 2x ("&amp;K1051&amp;") "&amp;A1051)=0,COUNTIF(单卡排行!A:J,A1051)=0),IF(AND(COUNTIF(德鲁伊卡组!A:C,"# 1x ("&amp;K1051&amp;") "&amp;A1051)+COUNTIF(猎人卡组!A:C,"# 1x ("&amp;K1051&amp;") "&amp;A1051)+COUNTIF(法师卡组!A:C,"# 1x ("&amp;K1051&amp;") "&amp;A1051)+COUNTIF(圣骑士卡组!A:C,"# 1x ("&amp;K1051&amp;") "&amp;A1051)+COUNTIF(牧师卡组!A:C,"# 1x ("&amp;K1051&amp;") "&amp;A1051)+COUNTIF(潜行者卡组!A:C,"# 1x ("&amp;K1051&amp;") "&amp;A1051)+COUNTIF(萨满祭司卡组!A:C,"# 1x ("&amp;K1051&amp;") "&amp;A1051)+COUNTIF(术士卡组!A:C,"# 1x ("&amp;K1051&amp;") "&amp;A1051)+COUNTIF(战士卡组!A:C,"# 1x ("&amp;K1051&amp;") "&amp;A1051)=0,COUNTIF(单卡排行!A:J,A1051&amp;"★")=0),"",1),2)</f>
        <v>1</v>
      </c>
      <c r="E1051" s="53" t="str">
        <f>IF(收藏进度!E1051="","",收藏进度!E1051)</f>
        <v>加基森</v>
      </c>
      <c r="F1051" s="53" t="str">
        <f>IF(收藏进度!F1051="","",收藏进度!F1051)</f>
        <v/>
      </c>
      <c r="G1051" s="53" t="str">
        <f>IF(收藏进度!G1051="","",收藏进度!G1051)</f>
        <v>中立</v>
      </c>
      <c r="H1051" s="53" t="str">
        <f>IF(收藏进度!H1051="","",收藏进度!H1051)</f>
        <v>传说</v>
      </c>
      <c r="I1051" s="53" t="str">
        <f>IF(收藏进度!I1051="","",收藏进度!I1051)</f>
        <v>随从</v>
      </c>
      <c r="J1051" s="53" t="str">
        <f>IF(收藏进度!J1051="","",收藏进度!J1051)</f>
        <v/>
      </c>
      <c r="K1051" s="53">
        <f>IF(收藏进度!K1051="","",收藏进度!K1051)</f>
        <v>6</v>
      </c>
      <c r="L1051" s="53">
        <f>IF(收藏进度!L1051="","",收藏进度!L1051)</f>
        <v>5</v>
      </c>
      <c r="M1051" s="53">
        <f>IF(收藏进度!M1051="","",收藏进度!M1051)</f>
        <v>3</v>
      </c>
      <c r="N1051" s="54" t="str">
        <f>IF(收藏进度!N1051="","",收藏进度!N1051)</f>
        <v>战吼，亡语：召唤一个青玉魔像。</v>
      </c>
    </row>
    <row r="1052" spans="1:14" x14ac:dyDescent="0.15">
      <c r="A1052" s="52" t="str">
        <f>IF(收藏进度!A1052="","",收藏进度!A1052)</f>
        <v>郭雅夫人</v>
      </c>
      <c r="B1052" s="52">
        <f>IF(收藏进度!B1052="","",收藏进度!B1052)</f>
        <v>1</v>
      </c>
      <c r="C1052" s="52" t="str">
        <f t="shared" si="16"/>
        <v/>
      </c>
      <c r="D1052" s="52" t="str">
        <f>IF(AND(COUNTIF(德鲁伊卡组!A:C,"# 2x ("&amp;K1052&amp;") "&amp;A1052)+COUNTIF(猎人卡组!A:C,"# 2x ("&amp;K1052&amp;") "&amp;A1052)+COUNTIF(法师卡组!A:C,"# 2x ("&amp;K1052&amp;") "&amp;A1052)+COUNTIF(圣骑士卡组!A:C,"# 2x ("&amp;K1052&amp;") "&amp;A1052)+COUNTIF(牧师卡组!A:C,"# 2x ("&amp;K1052&amp;") "&amp;A1052)+COUNTIF(潜行者卡组!A:C,"# 2x ("&amp;K1052&amp;") "&amp;A1052)+COUNTIF(萨满祭司卡组!A:C,"# 2x ("&amp;K1052&amp;") "&amp;A1052)+COUNTIF(术士卡组!A:C,"# 2x ("&amp;K1052&amp;") "&amp;A1052)+COUNTIF(战士卡组!A:C,"# 2x ("&amp;K1052&amp;") "&amp;A1052)=0,COUNTIF(单卡排行!A:J,A1052)=0),IF(AND(COUNTIF(德鲁伊卡组!A:C,"# 1x ("&amp;K1052&amp;") "&amp;A1052)+COUNTIF(猎人卡组!A:C,"# 1x ("&amp;K1052&amp;") "&amp;A1052)+COUNTIF(法师卡组!A:C,"# 1x ("&amp;K1052&amp;") "&amp;A1052)+COUNTIF(圣骑士卡组!A:C,"# 1x ("&amp;K1052&amp;") "&amp;A1052)+COUNTIF(牧师卡组!A:C,"# 1x ("&amp;K1052&amp;") "&amp;A1052)+COUNTIF(潜行者卡组!A:C,"# 1x ("&amp;K1052&amp;") "&amp;A1052)+COUNTIF(萨满祭司卡组!A:C,"# 1x ("&amp;K1052&amp;") "&amp;A1052)+COUNTIF(术士卡组!A:C,"# 1x ("&amp;K1052&amp;") "&amp;A1052)+COUNTIF(战士卡组!A:C,"# 1x ("&amp;K1052&amp;") "&amp;A1052)=0,COUNTIF(单卡排行!A:J,A1052&amp;"★")=0),"",1),2)</f>
        <v/>
      </c>
      <c r="E1052" s="53" t="str">
        <f>IF(收藏进度!E1052="","",收藏进度!E1052)</f>
        <v>加基森</v>
      </c>
      <c r="F1052" s="53" t="str">
        <f>IF(收藏进度!F1052="","",收藏进度!F1052)</f>
        <v/>
      </c>
      <c r="G1052" s="53" t="str">
        <f>IF(收藏进度!G1052="","",收藏进度!G1052)</f>
        <v>中立</v>
      </c>
      <c r="H1052" s="53" t="str">
        <f>IF(收藏进度!H1052="","",收藏进度!H1052)</f>
        <v>传说</v>
      </c>
      <c r="I1052" s="53" t="str">
        <f>IF(收藏进度!I1052="","",收藏进度!I1052)</f>
        <v>随从</v>
      </c>
      <c r="J1052" s="53" t="str">
        <f>IF(收藏进度!J1052="","",收藏进度!J1052)</f>
        <v/>
      </c>
      <c r="K1052" s="53">
        <f>IF(收藏进度!K1052="","",收藏进度!K1052)</f>
        <v>6</v>
      </c>
      <c r="L1052" s="53">
        <f>IF(收藏进度!L1052="","",收藏进度!L1052)</f>
        <v>4</v>
      </c>
      <c r="M1052" s="53">
        <f>IF(收藏进度!M1052="","",收藏进度!M1052)</f>
        <v>3</v>
      </c>
      <c r="N1052" s="54" t="str">
        <f>IF(收藏进度!N1052="","",收藏进度!N1052)</f>
        <v>战吼：选择一个友方随从，与你牌库中的一个随从交换。</v>
      </c>
    </row>
    <row r="1053" spans="1:14" x14ac:dyDescent="0.15">
      <c r="A1053" s="52" t="str">
        <f>IF(收藏进度!A1053="","",收藏进度!A1053)</f>
        <v>拉希奥</v>
      </c>
      <c r="B1053" s="52">
        <f>IF(收藏进度!B1053="","",收藏进度!B1053)</f>
        <v>0</v>
      </c>
      <c r="C1053" s="52" t="str">
        <f t="shared" si="16"/>
        <v/>
      </c>
      <c r="D1053" s="52" t="str">
        <f>IF(AND(COUNTIF(德鲁伊卡组!A:C,"# 2x ("&amp;K1053&amp;") "&amp;A1053)+COUNTIF(猎人卡组!A:C,"# 2x ("&amp;K1053&amp;") "&amp;A1053)+COUNTIF(法师卡组!A:C,"# 2x ("&amp;K1053&amp;") "&amp;A1053)+COUNTIF(圣骑士卡组!A:C,"# 2x ("&amp;K1053&amp;") "&amp;A1053)+COUNTIF(牧师卡组!A:C,"# 2x ("&amp;K1053&amp;") "&amp;A1053)+COUNTIF(潜行者卡组!A:C,"# 2x ("&amp;K1053&amp;") "&amp;A1053)+COUNTIF(萨满祭司卡组!A:C,"# 2x ("&amp;K1053&amp;") "&amp;A1053)+COUNTIF(术士卡组!A:C,"# 2x ("&amp;K1053&amp;") "&amp;A1053)+COUNTIF(战士卡组!A:C,"# 2x ("&amp;K1053&amp;") "&amp;A1053)=0,COUNTIF(单卡排行!A:J,A1053)=0),IF(AND(COUNTIF(德鲁伊卡组!A:C,"# 1x ("&amp;K1053&amp;") "&amp;A1053)+COUNTIF(猎人卡组!A:C,"# 1x ("&amp;K1053&amp;") "&amp;A1053)+COUNTIF(法师卡组!A:C,"# 1x ("&amp;K1053&amp;") "&amp;A1053)+COUNTIF(圣骑士卡组!A:C,"# 1x ("&amp;K1053&amp;") "&amp;A1053)+COUNTIF(牧师卡组!A:C,"# 1x ("&amp;K1053&amp;") "&amp;A1053)+COUNTIF(潜行者卡组!A:C,"# 1x ("&amp;K1053&amp;") "&amp;A1053)+COUNTIF(萨满祭司卡组!A:C,"# 1x ("&amp;K1053&amp;") "&amp;A1053)+COUNTIF(术士卡组!A:C,"# 1x ("&amp;K1053&amp;") "&amp;A1053)+COUNTIF(战士卡组!A:C,"# 1x ("&amp;K1053&amp;") "&amp;A1053)=0,COUNTIF(单卡排行!A:J,A1053&amp;"★")=0),"",1),2)</f>
        <v/>
      </c>
      <c r="E1053" s="53" t="str">
        <f>IF(收藏进度!E1053="","",收藏进度!E1053)</f>
        <v>加基森</v>
      </c>
      <c r="F1053" s="53" t="str">
        <f>IF(收藏进度!F1053="","",收藏进度!F1053)</f>
        <v/>
      </c>
      <c r="G1053" s="53" t="str">
        <f>IF(收藏进度!G1053="","",收藏进度!G1053)</f>
        <v>中立</v>
      </c>
      <c r="H1053" s="53" t="str">
        <f>IF(收藏进度!H1053="","",收藏进度!H1053)</f>
        <v>传说</v>
      </c>
      <c r="I1053" s="53" t="str">
        <f>IF(收藏进度!I1053="","",收藏进度!I1053)</f>
        <v>随从</v>
      </c>
      <c r="J1053" s="53" t="str">
        <f>IF(收藏进度!J1053="","",收藏进度!J1053)</f>
        <v/>
      </c>
      <c r="K1053" s="53">
        <f>IF(收藏进度!K1053="","",收藏进度!K1053)</f>
        <v>6</v>
      </c>
      <c r="L1053" s="53">
        <f>IF(收藏进度!L1053="","",收藏进度!L1053)</f>
        <v>4</v>
      </c>
      <c r="M1053" s="53">
        <f>IF(收藏进度!M1053="","",收藏进度!M1053)</f>
        <v>5</v>
      </c>
      <c r="N1053" s="54" t="str">
        <f>IF(收藏进度!N1053="","",收藏进度!N1053)</f>
        <v>嘲讽，战吼：抽若干数量的牌，直到你抽到一张非龙牌。</v>
      </c>
    </row>
    <row r="1054" spans="1:14" x14ac:dyDescent="0.15">
      <c r="A1054" s="52" t="str">
        <f>IF(收藏进度!A1054="","",收藏进度!A1054)</f>
        <v>唐·汉古</v>
      </c>
      <c r="B1054" s="52">
        <f>IF(收藏进度!B1054="","",收藏进度!B1054)</f>
        <v>0</v>
      </c>
      <c r="C1054" s="52" t="str">
        <f t="shared" si="16"/>
        <v/>
      </c>
      <c r="D1054" s="52" t="str">
        <f>IF(AND(COUNTIF(德鲁伊卡组!A:C,"# 2x ("&amp;K1054&amp;") "&amp;A1054)+COUNTIF(猎人卡组!A:C,"# 2x ("&amp;K1054&amp;") "&amp;A1054)+COUNTIF(法师卡组!A:C,"# 2x ("&amp;K1054&amp;") "&amp;A1054)+COUNTIF(圣骑士卡组!A:C,"# 2x ("&amp;K1054&amp;") "&amp;A1054)+COUNTIF(牧师卡组!A:C,"# 2x ("&amp;K1054&amp;") "&amp;A1054)+COUNTIF(潜行者卡组!A:C,"# 2x ("&amp;K1054&amp;") "&amp;A1054)+COUNTIF(萨满祭司卡组!A:C,"# 2x ("&amp;K1054&amp;") "&amp;A1054)+COUNTIF(术士卡组!A:C,"# 2x ("&amp;K1054&amp;") "&amp;A1054)+COUNTIF(战士卡组!A:C,"# 2x ("&amp;K1054&amp;") "&amp;A1054)=0,COUNTIF(单卡排行!A:J,A1054)=0),IF(AND(COUNTIF(德鲁伊卡组!A:C,"# 1x ("&amp;K1054&amp;") "&amp;A1054)+COUNTIF(猎人卡组!A:C,"# 1x ("&amp;K1054&amp;") "&amp;A1054)+COUNTIF(法师卡组!A:C,"# 1x ("&amp;K1054&amp;") "&amp;A1054)+COUNTIF(圣骑士卡组!A:C,"# 1x ("&amp;K1054&amp;") "&amp;A1054)+COUNTIF(牧师卡组!A:C,"# 1x ("&amp;K1054&amp;") "&amp;A1054)+COUNTIF(潜行者卡组!A:C,"# 1x ("&amp;K1054&amp;") "&amp;A1054)+COUNTIF(萨满祭司卡组!A:C,"# 1x ("&amp;K1054&amp;") "&amp;A1054)+COUNTIF(术士卡组!A:C,"# 1x ("&amp;K1054&amp;") "&amp;A1054)+COUNTIF(战士卡组!A:C,"# 1x ("&amp;K1054&amp;") "&amp;A1054)=0,COUNTIF(单卡排行!A:J,A1054&amp;"★")=0),"",1),2)</f>
        <v/>
      </c>
      <c r="E1054" s="53" t="str">
        <f>IF(收藏进度!E1054="","",收藏进度!E1054)</f>
        <v>加基森</v>
      </c>
      <c r="F1054" s="53" t="str">
        <f>IF(收藏进度!F1054="","",收藏进度!F1054)</f>
        <v/>
      </c>
      <c r="G1054" s="53" t="str">
        <f>IF(收藏进度!G1054="","",收藏进度!G1054)</f>
        <v>中立</v>
      </c>
      <c r="H1054" s="53" t="str">
        <f>IF(收藏进度!H1054="","",收藏进度!H1054)</f>
        <v>传说</v>
      </c>
      <c r="I1054" s="53" t="str">
        <f>IF(收藏进度!I1054="","",收藏进度!I1054)</f>
        <v>随从</v>
      </c>
      <c r="J1054" s="53" t="str">
        <f>IF(收藏进度!J1054="","",收藏进度!J1054)</f>
        <v/>
      </c>
      <c r="K1054" s="53">
        <f>IF(收藏进度!K1054="","",收藏进度!K1054)</f>
        <v>7</v>
      </c>
      <c r="L1054" s="53">
        <f>IF(收藏进度!L1054="","",收藏进度!L1054)</f>
        <v>5</v>
      </c>
      <c r="M1054" s="53">
        <f>IF(收藏进度!M1054="","",收藏进度!M1054)</f>
        <v>6</v>
      </c>
      <c r="N1054" s="54" t="str">
        <f>IF(收藏进度!N1054="","",收藏进度!N1054)</f>
        <v>战吼：使你手牌中的一张随机随从牌获得+5/+5。</v>
      </c>
    </row>
    <row r="1055" spans="1:14" x14ac:dyDescent="0.15">
      <c r="A1055" s="52" t="str">
        <f>IF(收藏进度!A1055="","",收藏进度!A1055)</f>
        <v>诺格弗格市长</v>
      </c>
      <c r="B1055" s="52">
        <f>IF(收藏进度!B1055="","",收藏进度!B1055)</f>
        <v>1</v>
      </c>
      <c r="C1055" s="52" t="str">
        <f t="shared" si="16"/>
        <v/>
      </c>
      <c r="D1055" s="52" t="str">
        <f>IF(AND(COUNTIF(德鲁伊卡组!A:C,"# 2x ("&amp;K1055&amp;") "&amp;A1055)+COUNTIF(猎人卡组!A:C,"# 2x ("&amp;K1055&amp;") "&amp;A1055)+COUNTIF(法师卡组!A:C,"# 2x ("&amp;K1055&amp;") "&amp;A1055)+COUNTIF(圣骑士卡组!A:C,"# 2x ("&amp;K1055&amp;") "&amp;A1055)+COUNTIF(牧师卡组!A:C,"# 2x ("&amp;K1055&amp;") "&amp;A1055)+COUNTIF(潜行者卡组!A:C,"# 2x ("&amp;K1055&amp;") "&amp;A1055)+COUNTIF(萨满祭司卡组!A:C,"# 2x ("&amp;K1055&amp;") "&amp;A1055)+COUNTIF(术士卡组!A:C,"# 2x ("&amp;K1055&amp;") "&amp;A1055)+COUNTIF(战士卡组!A:C,"# 2x ("&amp;K1055&amp;") "&amp;A1055)=0,COUNTIF(单卡排行!A:J,A1055)=0),IF(AND(COUNTIF(德鲁伊卡组!A:C,"# 1x ("&amp;K1055&amp;") "&amp;A1055)+COUNTIF(猎人卡组!A:C,"# 1x ("&amp;K1055&amp;") "&amp;A1055)+COUNTIF(法师卡组!A:C,"# 1x ("&amp;K1055&amp;") "&amp;A1055)+COUNTIF(圣骑士卡组!A:C,"# 1x ("&amp;K1055&amp;") "&amp;A1055)+COUNTIF(牧师卡组!A:C,"# 1x ("&amp;K1055&amp;") "&amp;A1055)+COUNTIF(潜行者卡组!A:C,"# 1x ("&amp;K1055&amp;") "&amp;A1055)+COUNTIF(萨满祭司卡组!A:C,"# 1x ("&amp;K1055&amp;") "&amp;A1055)+COUNTIF(术士卡组!A:C,"# 1x ("&amp;K1055&amp;") "&amp;A1055)+COUNTIF(战士卡组!A:C,"# 1x ("&amp;K1055&amp;") "&amp;A1055)=0,COUNTIF(单卡排行!A:J,A1055&amp;"★")=0),"",1),2)</f>
        <v/>
      </c>
      <c r="E1055" s="53" t="str">
        <f>IF(收藏进度!E1055="","",收藏进度!E1055)</f>
        <v>加基森</v>
      </c>
      <c r="F1055" s="53" t="str">
        <f>IF(收藏进度!F1055="","",收藏进度!F1055)</f>
        <v/>
      </c>
      <c r="G1055" s="53" t="str">
        <f>IF(收藏进度!G1055="","",收藏进度!G1055)</f>
        <v>中立</v>
      </c>
      <c r="H1055" s="53" t="str">
        <f>IF(收藏进度!H1055="","",收藏进度!H1055)</f>
        <v>传说</v>
      </c>
      <c r="I1055" s="53" t="str">
        <f>IF(收藏进度!I1055="","",收藏进度!I1055)</f>
        <v>随从</v>
      </c>
      <c r="J1055" s="53" t="str">
        <f>IF(收藏进度!J1055="","",收藏进度!J1055)</f>
        <v/>
      </c>
      <c r="K1055" s="53">
        <f>IF(收藏进度!K1055="","",收藏进度!K1055)</f>
        <v>9</v>
      </c>
      <c r="L1055" s="53">
        <f>IF(收藏进度!L1055="","",收藏进度!L1055)</f>
        <v>5</v>
      </c>
      <c r="M1055" s="53">
        <f>IF(收藏进度!M1055="","",收藏进度!M1055)</f>
        <v>4</v>
      </c>
      <c r="N1055" s="54" t="str">
        <f>IF(收藏进度!N1055="","",收藏进度!N1055)</f>
        <v>所有角色都会随机选择目标。</v>
      </c>
    </row>
    <row r="1056" spans="1:14" x14ac:dyDescent="0.15">
      <c r="A1056" s="52" t="str">
        <f>IF(收藏进度!A1056="","",收藏进度!A1056)</f>
        <v>大地之鳞</v>
      </c>
      <c r="B1056" s="52">
        <f>IF(收藏进度!B1056="","",收藏进度!B1056)</f>
        <v>2</v>
      </c>
      <c r="C1056" s="52" t="str">
        <f t="shared" si="16"/>
        <v/>
      </c>
      <c r="D1056" s="52" t="str">
        <f>IF(AND(COUNTIF(德鲁伊卡组!A:C,"# 2x ("&amp;K1056&amp;") "&amp;A1056)+COUNTIF(猎人卡组!A:C,"# 2x ("&amp;K1056&amp;") "&amp;A1056)+COUNTIF(法师卡组!A:C,"# 2x ("&amp;K1056&amp;") "&amp;A1056)+COUNTIF(圣骑士卡组!A:C,"# 2x ("&amp;K1056&amp;") "&amp;A1056)+COUNTIF(牧师卡组!A:C,"# 2x ("&amp;K1056&amp;") "&amp;A1056)+COUNTIF(潜行者卡组!A:C,"# 2x ("&amp;K1056&amp;") "&amp;A1056)+COUNTIF(萨满祭司卡组!A:C,"# 2x ("&amp;K1056&amp;") "&amp;A1056)+COUNTIF(术士卡组!A:C,"# 2x ("&amp;K1056&amp;") "&amp;A1056)+COUNTIF(战士卡组!A:C,"# 2x ("&amp;K1056&amp;") "&amp;A1056)=0,COUNTIF(单卡排行!A:J,A1056)=0),IF(AND(COUNTIF(德鲁伊卡组!A:C,"# 1x ("&amp;K1056&amp;") "&amp;A1056)+COUNTIF(猎人卡组!A:C,"# 1x ("&amp;K1056&amp;") "&amp;A1056)+COUNTIF(法师卡组!A:C,"# 1x ("&amp;K1056&amp;") "&amp;A1056)+COUNTIF(圣骑士卡组!A:C,"# 1x ("&amp;K1056&amp;") "&amp;A1056)+COUNTIF(牧师卡组!A:C,"# 1x ("&amp;K1056&amp;") "&amp;A1056)+COUNTIF(潜行者卡组!A:C,"# 1x ("&amp;K1056&amp;") "&amp;A1056)+COUNTIF(萨满祭司卡组!A:C,"# 1x ("&amp;K1056&amp;") "&amp;A1056)+COUNTIF(术士卡组!A:C,"# 1x ("&amp;K1056&amp;") "&amp;A1056)+COUNTIF(战士卡组!A:C,"# 1x ("&amp;K1056&amp;") "&amp;A1056)=0,COUNTIF(单卡排行!A:J,A1056&amp;"★")=0),"",1),2)</f>
        <v/>
      </c>
      <c r="E1056" s="53" t="str">
        <f>IF(收藏进度!E1056="","",收藏进度!E1056)</f>
        <v>安戈洛</v>
      </c>
      <c r="F1056" s="53" t="str">
        <f>IF(收藏进度!F1056="","",收藏进度!F1056)</f>
        <v/>
      </c>
      <c r="G1056" s="53" t="str">
        <f>IF(收藏进度!G1056="","",收藏进度!G1056)</f>
        <v>德鲁伊</v>
      </c>
      <c r="H1056" s="53" t="str">
        <f>IF(收藏进度!H1056="","",收藏进度!H1056)</f>
        <v>稀有</v>
      </c>
      <c r="I1056" s="53" t="str">
        <f>IF(收藏进度!I1056="","",收藏进度!I1056)</f>
        <v>法术</v>
      </c>
      <c r="J1056" s="53" t="str">
        <f>IF(收藏进度!J1056="","",收藏进度!J1056)</f>
        <v/>
      </c>
      <c r="K1056" s="53">
        <f>IF(收藏进度!K1056="","",收藏进度!K1056)</f>
        <v>1</v>
      </c>
      <c r="L1056" s="53">
        <f>IF(收藏进度!L1056="","",收藏进度!L1056)</f>
        <v>0</v>
      </c>
      <c r="M1056" s="53">
        <f>IF(收藏进度!M1056="","",收藏进度!M1056)</f>
        <v>0</v>
      </c>
      <c r="N1056" s="54" t="str">
        <f>IF(收藏进度!N1056="","",收藏进度!N1056)</f>
        <v>使一个友方随从获得+1/+1，然后获得等同于其攻击力的
护甲值。</v>
      </c>
    </row>
    <row r="1057" spans="1:14" x14ac:dyDescent="0.15">
      <c r="A1057" s="52" t="str">
        <f>IF(收藏进度!A1057="","",收藏进度!A1057)</f>
        <v>丛林巨兽</v>
      </c>
      <c r="B1057" s="52">
        <f>IF(收藏进度!B1057="","",收藏进度!B1057)</f>
        <v>0</v>
      </c>
      <c r="C1057" s="52" t="str">
        <f t="shared" si="16"/>
        <v/>
      </c>
      <c r="D1057" s="52" t="str">
        <f>IF(AND(COUNTIF(德鲁伊卡组!A:C,"# 2x ("&amp;K1057&amp;") "&amp;A1057)+COUNTIF(猎人卡组!A:C,"# 2x ("&amp;K1057&amp;") "&amp;A1057)+COUNTIF(法师卡组!A:C,"# 2x ("&amp;K1057&amp;") "&amp;A1057)+COUNTIF(圣骑士卡组!A:C,"# 2x ("&amp;K1057&amp;") "&amp;A1057)+COUNTIF(牧师卡组!A:C,"# 2x ("&amp;K1057&amp;") "&amp;A1057)+COUNTIF(潜行者卡组!A:C,"# 2x ("&amp;K1057&amp;") "&amp;A1057)+COUNTIF(萨满祭司卡组!A:C,"# 2x ("&amp;K1057&amp;") "&amp;A1057)+COUNTIF(术士卡组!A:C,"# 2x ("&amp;K1057&amp;") "&amp;A1057)+COUNTIF(战士卡组!A:C,"# 2x ("&amp;K1057&amp;") "&amp;A1057)=0,COUNTIF(单卡排行!A:J,A1057)=0),IF(AND(COUNTIF(德鲁伊卡组!A:C,"# 1x ("&amp;K1057&amp;") "&amp;A1057)+COUNTIF(猎人卡组!A:C,"# 1x ("&amp;K1057&amp;") "&amp;A1057)+COUNTIF(法师卡组!A:C,"# 1x ("&amp;K1057&amp;") "&amp;A1057)+COUNTIF(圣骑士卡组!A:C,"# 1x ("&amp;K1057&amp;") "&amp;A1057)+COUNTIF(牧师卡组!A:C,"# 1x ("&amp;K1057&amp;") "&amp;A1057)+COUNTIF(潜行者卡组!A:C,"# 1x ("&amp;K1057&amp;") "&amp;A1057)+COUNTIF(萨满祭司卡组!A:C,"# 1x ("&amp;K1057&amp;") "&amp;A1057)+COUNTIF(术士卡组!A:C,"# 1x ("&amp;K1057&amp;") "&amp;A1057)+COUNTIF(战士卡组!A:C,"# 1x ("&amp;K1057&amp;") "&amp;A1057)=0,COUNTIF(单卡排行!A:J,A1057&amp;"★")=0),"",1),2)</f>
        <v/>
      </c>
      <c r="E1057" s="53" t="str">
        <f>IF(收藏进度!E1057="","",收藏进度!E1057)</f>
        <v>安戈洛</v>
      </c>
      <c r="F1057" s="53" t="str">
        <f>IF(收藏进度!F1057="","",收藏进度!F1057)</f>
        <v/>
      </c>
      <c r="G1057" s="53" t="str">
        <f>IF(收藏进度!G1057="","",收藏进度!G1057)</f>
        <v>德鲁伊</v>
      </c>
      <c r="H1057" s="53" t="str">
        <f>IF(收藏进度!H1057="","",收藏进度!H1057)</f>
        <v>传说</v>
      </c>
      <c r="I1057" s="53" t="str">
        <f>IF(收藏进度!I1057="","",收藏进度!I1057)</f>
        <v>法术</v>
      </c>
      <c r="J1057" s="53" t="str">
        <f>IF(收藏进度!J1057="","",收藏进度!J1057)</f>
        <v/>
      </c>
      <c r="K1057" s="53">
        <f>IF(收藏进度!K1057="","",收藏进度!K1057)</f>
        <v>1</v>
      </c>
      <c r="L1057" s="53">
        <f>IF(收藏进度!L1057="","",收藏进度!L1057)</f>
        <v>0</v>
      </c>
      <c r="M1057" s="53">
        <f>IF(收藏进度!M1057="","",收藏进度!M1057)</f>
        <v>0</v>
      </c>
      <c r="N1057" s="54" t="str">
        <f>IF(收藏进度!N1057="","",收藏进度!N1057)</f>
        <v>任务：召唤5个攻击力大于或等于5的随从。
奖励：班纳布斯。</v>
      </c>
    </row>
    <row r="1058" spans="1:14" x14ac:dyDescent="0.15">
      <c r="A1058" s="52" t="str">
        <f>IF(收藏进度!A1058="","",收藏进度!A1058)</f>
        <v>始祖龟劫掠者</v>
      </c>
      <c r="B1058" s="52">
        <f>IF(收藏进度!B1058="","",收藏进度!B1058)</f>
        <v>2</v>
      </c>
      <c r="C1058" s="52" t="str">
        <f t="shared" si="16"/>
        <v/>
      </c>
      <c r="D1058" s="52" t="str">
        <f>IF(AND(COUNTIF(德鲁伊卡组!A:C,"# 2x ("&amp;K1058&amp;") "&amp;A1058)+COUNTIF(猎人卡组!A:C,"# 2x ("&amp;K1058&amp;") "&amp;A1058)+COUNTIF(法师卡组!A:C,"# 2x ("&amp;K1058&amp;") "&amp;A1058)+COUNTIF(圣骑士卡组!A:C,"# 2x ("&amp;K1058&amp;") "&amp;A1058)+COUNTIF(牧师卡组!A:C,"# 2x ("&amp;K1058&amp;") "&amp;A1058)+COUNTIF(潜行者卡组!A:C,"# 2x ("&amp;K1058&amp;") "&amp;A1058)+COUNTIF(萨满祭司卡组!A:C,"# 2x ("&amp;K1058&amp;") "&amp;A1058)+COUNTIF(术士卡组!A:C,"# 2x ("&amp;K1058&amp;") "&amp;A1058)+COUNTIF(战士卡组!A:C,"# 2x ("&amp;K1058&amp;") "&amp;A1058)=0,COUNTIF(单卡排行!A:J,A1058)=0),IF(AND(COUNTIF(德鲁伊卡组!A:C,"# 1x ("&amp;K1058&amp;") "&amp;A1058)+COUNTIF(猎人卡组!A:C,"# 1x ("&amp;K1058&amp;") "&amp;A1058)+COUNTIF(法师卡组!A:C,"# 1x ("&amp;K1058&amp;") "&amp;A1058)+COUNTIF(圣骑士卡组!A:C,"# 1x ("&amp;K1058&amp;") "&amp;A1058)+COUNTIF(牧师卡组!A:C,"# 1x ("&amp;K1058&amp;") "&amp;A1058)+COUNTIF(潜行者卡组!A:C,"# 1x ("&amp;K1058&amp;") "&amp;A1058)+COUNTIF(萨满祭司卡组!A:C,"# 1x ("&amp;K1058&amp;") "&amp;A1058)+COUNTIF(术士卡组!A:C,"# 1x ("&amp;K1058&amp;") "&amp;A1058)+COUNTIF(战士卡组!A:C,"# 1x ("&amp;K1058&amp;") "&amp;A1058)=0,COUNTIF(单卡排行!A:J,A1058&amp;"★")=0),"",1),2)</f>
        <v/>
      </c>
      <c r="E1058" s="53" t="str">
        <f>IF(收藏进度!E1058="","",收藏进度!E1058)</f>
        <v>安戈洛</v>
      </c>
      <c r="F1058" s="53" t="str">
        <f>IF(收藏进度!F1058="","",收藏进度!F1058)</f>
        <v/>
      </c>
      <c r="G1058" s="53" t="str">
        <f>IF(收藏进度!G1058="","",收藏进度!G1058)</f>
        <v>德鲁伊</v>
      </c>
      <c r="H1058" s="53" t="str">
        <f>IF(收藏进度!H1058="","",收藏进度!H1058)</f>
        <v>普通</v>
      </c>
      <c r="I1058" s="53" t="str">
        <f>IF(收藏进度!I1058="","",收藏进度!I1058)</f>
        <v>随从</v>
      </c>
      <c r="J1058" s="53" t="str">
        <f>IF(收藏进度!J1058="","",收藏进度!J1058)</f>
        <v/>
      </c>
      <c r="K1058" s="53">
        <f>IF(收藏进度!K1058="","",收藏进度!K1058)</f>
        <v>2</v>
      </c>
      <c r="L1058" s="53">
        <f>IF(收藏进度!L1058="","",收藏进度!L1058)</f>
        <v>2</v>
      </c>
      <c r="M1058" s="53">
        <f>IF(收藏进度!M1058="","",收藏进度!M1058)</f>
        <v>2</v>
      </c>
      <c r="N1058" s="54" t="str">
        <f>IF(收藏进度!N1058="","",收藏进度!N1058)</f>
        <v>战吼：随机将一张攻击力大于或等于5的随从牌置入你的手牌。</v>
      </c>
    </row>
    <row r="1059" spans="1:14" x14ac:dyDescent="0.15">
      <c r="A1059" s="52" t="str">
        <f>IF(收藏进度!A1059="","",收藏进度!A1059)</f>
        <v>年迈的长颈龙</v>
      </c>
      <c r="B1059" s="52">
        <f>IF(收藏进度!B1059="","",收藏进度!B1059)</f>
        <v>2</v>
      </c>
      <c r="C1059" s="52" t="str">
        <f t="shared" si="16"/>
        <v/>
      </c>
      <c r="D1059" s="52" t="str">
        <f>IF(AND(COUNTIF(德鲁伊卡组!A:C,"# 2x ("&amp;K1059&amp;") "&amp;A1059)+COUNTIF(猎人卡组!A:C,"# 2x ("&amp;K1059&amp;") "&amp;A1059)+COUNTIF(法师卡组!A:C,"# 2x ("&amp;K1059&amp;") "&amp;A1059)+COUNTIF(圣骑士卡组!A:C,"# 2x ("&amp;K1059&amp;") "&amp;A1059)+COUNTIF(牧师卡组!A:C,"# 2x ("&amp;K1059&amp;") "&amp;A1059)+COUNTIF(潜行者卡组!A:C,"# 2x ("&amp;K1059&amp;") "&amp;A1059)+COUNTIF(萨满祭司卡组!A:C,"# 2x ("&amp;K1059&amp;") "&amp;A1059)+COUNTIF(术士卡组!A:C,"# 2x ("&amp;K1059&amp;") "&amp;A1059)+COUNTIF(战士卡组!A:C,"# 2x ("&amp;K1059&amp;") "&amp;A1059)=0,COUNTIF(单卡排行!A:J,A1059)=0),IF(AND(COUNTIF(德鲁伊卡组!A:C,"# 1x ("&amp;K1059&amp;") "&amp;A1059)+COUNTIF(猎人卡组!A:C,"# 1x ("&amp;K1059&amp;") "&amp;A1059)+COUNTIF(法师卡组!A:C,"# 1x ("&amp;K1059&amp;") "&amp;A1059)+COUNTIF(圣骑士卡组!A:C,"# 1x ("&amp;K1059&amp;") "&amp;A1059)+COUNTIF(牧师卡组!A:C,"# 1x ("&amp;K1059&amp;") "&amp;A1059)+COUNTIF(潜行者卡组!A:C,"# 1x ("&amp;K1059&amp;") "&amp;A1059)+COUNTIF(萨满祭司卡组!A:C,"# 1x ("&amp;K1059&amp;") "&amp;A1059)+COUNTIF(术士卡组!A:C,"# 1x ("&amp;K1059&amp;") "&amp;A1059)+COUNTIF(战士卡组!A:C,"# 1x ("&amp;K1059&amp;") "&amp;A1059)=0,COUNTIF(单卡排行!A:J,A1059&amp;"★")=0),"",1),2)</f>
        <v/>
      </c>
      <c r="E1059" s="53" t="str">
        <f>IF(收藏进度!E1059="","",收藏进度!E1059)</f>
        <v>安戈洛</v>
      </c>
      <c r="F1059" s="53" t="str">
        <f>IF(收藏进度!F1059="","",收藏进度!F1059)</f>
        <v/>
      </c>
      <c r="G1059" s="53" t="str">
        <f>IF(收藏进度!G1059="","",收藏进度!G1059)</f>
        <v>德鲁伊</v>
      </c>
      <c r="H1059" s="53" t="str">
        <f>IF(收藏进度!H1059="","",收藏进度!H1059)</f>
        <v>普通</v>
      </c>
      <c r="I1059" s="53" t="str">
        <f>IF(收藏进度!I1059="","",收藏进度!I1059)</f>
        <v>随从</v>
      </c>
      <c r="J1059" s="53" t="str">
        <f>IF(收藏进度!J1059="","",收藏进度!J1059)</f>
        <v>野兽</v>
      </c>
      <c r="K1059" s="53">
        <f>IF(收藏进度!K1059="","",收藏进度!K1059)</f>
        <v>3</v>
      </c>
      <c r="L1059" s="53">
        <f>IF(收藏进度!L1059="","",收藏进度!L1059)</f>
        <v>5</v>
      </c>
      <c r="M1059" s="53">
        <f>IF(收藏进度!M1059="","",收藏进度!M1059)</f>
        <v>1</v>
      </c>
      <c r="N1059" s="54" t="str">
        <f>IF(收藏进度!N1059="","",收藏进度!N1059)</f>
        <v>战吼：
如果你的手牌中有攻击力大于或等于5的随从牌，便获得进化。</v>
      </c>
    </row>
    <row r="1060" spans="1:14" x14ac:dyDescent="0.15">
      <c r="A1060" s="52" t="str">
        <f>IF(收藏进度!A1060="","",收藏进度!A1060)</f>
        <v>变形神龟</v>
      </c>
      <c r="B1060" s="52">
        <f>IF(收藏进度!B1060="","",收藏进度!B1060)</f>
        <v>2</v>
      </c>
      <c r="C1060" s="52" t="str">
        <f t="shared" si="16"/>
        <v/>
      </c>
      <c r="D1060" s="52" t="str">
        <f>IF(AND(COUNTIF(德鲁伊卡组!A:C,"# 2x ("&amp;K1060&amp;") "&amp;A1060)+COUNTIF(猎人卡组!A:C,"# 2x ("&amp;K1060&amp;") "&amp;A1060)+COUNTIF(法师卡组!A:C,"# 2x ("&amp;K1060&amp;") "&amp;A1060)+COUNTIF(圣骑士卡组!A:C,"# 2x ("&amp;K1060&amp;") "&amp;A1060)+COUNTIF(牧师卡组!A:C,"# 2x ("&amp;K1060&amp;") "&amp;A1060)+COUNTIF(潜行者卡组!A:C,"# 2x ("&amp;K1060&amp;") "&amp;A1060)+COUNTIF(萨满祭司卡组!A:C,"# 2x ("&amp;K1060&amp;") "&amp;A1060)+COUNTIF(术士卡组!A:C,"# 2x ("&amp;K1060&amp;") "&amp;A1060)+COUNTIF(战士卡组!A:C,"# 2x ("&amp;K1060&amp;") "&amp;A1060)=0,COUNTIF(单卡排行!A:J,A1060)=0),IF(AND(COUNTIF(德鲁伊卡组!A:C,"# 1x ("&amp;K1060&amp;") "&amp;A1060)+COUNTIF(猎人卡组!A:C,"# 1x ("&amp;K1060&amp;") "&amp;A1060)+COUNTIF(法师卡组!A:C,"# 1x ("&amp;K1060&amp;") "&amp;A1060)+COUNTIF(圣骑士卡组!A:C,"# 1x ("&amp;K1060&amp;") "&amp;A1060)+COUNTIF(牧师卡组!A:C,"# 1x ("&amp;K1060&amp;") "&amp;A1060)+COUNTIF(潜行者卡组!A:C,"# 1x ("&amp;K1060&amp;") "&amp;A1060)+COUNTIF(萨满祭司卡组!A:C,"# 1x ("&amp;K1060&amp;") "&amp;A1060)+COUNTIF(术士卡组!A:C,"# 1x ("&amp;K1060&amp;") "&amp;A1060)+COUNTIF(战士卡组!A:C,"# 1x ("&amp;K1060&amp;") "&amp;A1060)=0,COUNTIF(单卡排行!A:J,A1060&amp;"★")=0),"",1),2)</f>
        <v/>
      </c>
      <c r="E1060" s="53" t="str">
        <f>IF(收藏进度!E1060="","",收藏进度!E1060)</f>
        <v>安戈洛</v>
      </c>
      <c r="F1060" s="53" t="str">
        <f>IF(收藏进度!F1060="","",收藏进度!F1060)</f>
        <v/>
      </c>
      <c r="G1060" s="53" t="str">
        <f>IF(收藏进度!G1060="","",收藏进度!G1060)</f>
        <v>德鲁伊</v>
      </c>
      <c r="H1060" s="53" t="str">
        <f>IF(收藏进度!H1060="","",收藏进度!H1060)</f>
        <v>稀有</v>
      </c>
      <c r="I1060" s="53" t="str">
        <f>IF(收藏进度!I1060="","",收藏进度!I1060)</f>
        <v>随从</v>
      </c>
      <c r="J1060" s="53" t="str">
        <f>IF(收藏进度!J1060="","",收藏进度!J1060)</f>
        <v/>
      </c>
      <c r="K1060" s="53">
        <f>IF(收藏进度!K1060="","",收藏进度!K1060)</f>
        <v>4</v>
      </c>
      <c r="L1060" s="53">
        <f>IF(收藏进度!L1060="","",收藏进度!L1060)</f>
        <v>3</v>
      </c>
      <c r="M1060" s="53">
        <f>IF(收藏进度!M1060="","",收藏进度!M1060)</f>
        <v>3</v>
      </c>
      <c r="N1060" s="54" t="str">
        <f>IF(收藏进度!N1060="","",收藏进度!N1060)</f>
        <v>抉择：将该随从变形成为5/3并具有潜行；或者将该随从变形成为3/5并具有嘲讽。</v>
      </c>
    </row>
    <row r="1061" spans="1:14" x14ac:dyDescent="0.15">
      <c r="A1061" s="52" t="str">
        <f>IF(收藏进度!A1061="","",收藏进度!A1061)</f>
        <v>生长孢子</v>
      </c>
      <c r="B1061" s="52">
        <f>IF(收藏进度!B1061="","",收藏进度!B1061)</f>
        <v>2</v>
      </c>
      <c r="C1061" s="52" t="str">
        <f t="shared" si="16"/>
        <v/>
      </c>
      <c r="D1061" s="52" t="str">
        <f>IF(AND(COUNTIF(德鲁伊卡组!A:C,"# 2x ("&amp;K1061&amp;") "&amp;A1061)+COUNTIF(猎人卡组!A:C,"# 2x ("&amp;K1061&amp;") "&amp;A1061)+COUNTIF(法师卡组!A:C,"# 2x ("&amp;K1061&amp;") "&amp;A1061)+COUNTIF(圣骑士卡组!A:C,"# 2x ("&amp;K1061&amp;") "&amp;A1061)+COUNTIF(牧师卡组!A:C,"# 2x ("&amp;K1061&amp;") "&amp;A1061)+COUNTIF(潜行者卡组!A:C,"# 2x ("&amp;K1061&amp;") "&amp;A1061)+COUNTIF(萨满祭司卡组!A:C,"# 2x ("&amp;K1061&amp;") "&amp;A1061)+COUNTIF(术士卡组!A:C,"# 2x ("&amp;K1061&amp;") "&amp;A1061)+COUNTIF(战士卡组!A:C,"# 2x ("&amp;K1061&amp;") "&amp;A1061)=0,COUNTIF(单卡排行!A:J,A1061)=0),IF(AND(COUNTIF(德鲁伊卡组!A:C,"# 1x ("&amp;K1061&amp;") "&amp;A1061)+COUNTIF(猎人卡组!A:C,"# 1x ("&amp;K1061&amp;") "&amp;A1061)+COUNTIF(法师卡组!A:C,"# 1x ("&amp;K1061&amp;") "&amp;A1061)+COUNTIF(圣骑士卡组!A:C,"# 1x ("&amp;K1061&amp;") "&amp;A1061)+COUNTIF(牧师卡组!A:C,"# 1x ("&amp;K1061&amp;") "&amp;A1061)+COUNTIF(潜行者卡组!A:C,"# 1x ("&amp;K1061&amp;") "&amp;A1061)+COUNTIF(萨满祭司卡组!A:C,"# 1x ("&amp;K1061&amp;") "&amp;A1061)+COUNTIF(术士卡组!A:C,"# 1x ("&amp;K1061&amp;") "&amp;A1061)+COUNTIF(战士卡组!A:C,"# 1x ("&amp;K1061&amp;") "&amp;A1061)=0,COUNTIF(单卡排行!A:J,A1061&amp;"★")=0),"",1),2)</f>
        <v/>
      </c>
      <c r="E1061" s="53" t="str">
        <f>IF(收藏进度!E1061="","",收藏进度!E1061)</f>
        <v>安戈洛</v>
      </c>
      <c r="F1061" s="53" t="str">
        <f>IF(收藏进度!F1061="","",收藏进度!F1061)</f>
        <v/>
      </c>
      <c r="G1061" s="53" t="str">
        <f>IF(收藏进度!G1061="","",收藏进度!G1061)</f>
        <v>德鲁伊</v>
      </c>
      <c r="H1061" s="53" t="str">
        <f>IF(收藏进度!H1061="","",收藏进度!H1061)</f>
        <v>稀有</v>
      </c>
      <c r="I1061" s="53" t="str">
        <f>IF(收藏进度!I1061="","",收藏进度!I1061)</f>
        <v>法术</v>
      </c>
      <c r="J1061" s="53" t="str">
        <f>IF(收藏进度!J1061="","",收藏进度!J1061)</f>
        <v/>
      </c>
      <c r="K1061" s="53">
        <f>IF(收藏进度!K1061="","",收藏进度!K1061)</f>
        <v>4</v>
      </c>
      <c r="L1061" s="53">
        <f>IF(收藏进度!L1061="","",收藏进度!L1061)</f>
        <v>0</v>
      </c>
      <c r="M1061" s="53">
        <f>IF(收藏进度!M1061="","",收藏进度!M1061)</f>
        <v>0</v>
      </c>
      <c r="N1061" s="54" t="str">
        <f>IF(收藏进度!N1061="","",收藏进度!N1061)</f>
        <v>进化你所有的随从。</v>
      </c>
    </row>
    <row r="1062" spans="1:14" x14ac:dyDescent="0.15">
      <c r="A1062" s="52" t="str">
        <f>IF(收藏进度!A1062="","",收藏进度!A1062)</f>
        <v>苍绿长颈龙</v>
      </c>
      <c r="B1062" s="52">
        <f>IF(收藏进度!B1062="","",收藏进度!B1062)</f>
        <v>2</v>
      </c>
      <c r="C1062" s="52" t="str">
        <f t="shared" si="16"/>
        <v/>
      </c>
      <c r="D1062" s="52" t="str">
        <f>IF(AND(COUNTIF(德鲁伊卡组!A:C,"# 2x ("&amp;K1062&amp;") "&amp;A1062)+COUNTIF(猎人卡组!A:C,"# 2x ("&amp;K1062&amp;") "&amp;A1062)+COUNTIF(法师卡组!A:C,"# 2x ("&amp;K1062&amp;") "&amp;A1062)+COUNTIF(圣骑士卡组!A:C,"# 2x ("&amp;K1062&amp;") "&amp;A1062)+COUNTIF(牧师卡组!A:C,"# 2x ("&amp;K1062&amp;") "&amp;A1062)+COUNTIF(潜行者卡组!A:C,"# 2x ("&amp;K1062&amp;") "&amp;A1062)+COUNTIF(萨满祭司卡组!A:C,"# 2x ("&amp;K1062&amp;") "&amp;A1062)+COUNTIF(术士卡组!A:C,"# 2x ("&amp;K1062&amp;") "&amp;A1062)+COUNTIF(战士卡组!A:C,"# 2x ("&amp;K1062&amp;") "&amp;A1062)=0,COUNTIF(单卡排行!A:J,A1062)=0),IF(AND(COUNTIF(德鲁伊卡组!A:C,"# 1x ("&amp;K1062&amp;") "&amp;A1062)+COUNTIF(猎人卡组!A:C,"# 1x ("&amp;K1062&amp;") "&amp;A1062)+COUNTIF(法师卡组!A:C,"# 1x ("&amp;K1062&amp;") "&amp;A1062)+COUNTIF(圣骑士卡组!A:C,"# 1x ("&amp;K1062&amp;") "&amp;A1062)+COUNTIF(牧师卡组!A:C,"# 1x ("&amp;K1062&amp;") "&amp;A1062)+COUNTIF(潜行者卡组!A:C,"# 1x ("&amp;K1062&amp;") "&amp;A1062)+COUNTIF(萨满祭司卡组!A:C,"# 1x ("&amp;K1062&amp;") "&amp;A1062)+COUNTIF(术士卡组!A:C,"# 1x ("&amp;K1062&amp;") "&amp;A1062)+COUNTIF(战士卡组!A:C,"# 1x ("&amp;K1062&amp;") "&amp;A1062)=0,COUNTIF(单卡排行!A:J,A1062&amp;"★")=0),"",1),2)</f>
        <v/>
      </c>
      <c r="E1062" s="53" t="str">
        <f>IF(收藏进度!E1062="","",收藏进度!E1062)</f>
        <v>安戈洛</v>
      </c>
      <c r="F1062" s="53" t="str">
        <f>IF(收藏进度!F1062="","",收藏进度!F1062)</f>
        <v/>
      </c>
      <c r="G1062" s="53" t="str">
        <f>IF(收藏进度!G1062="","",收藏进度!G1062)</f>
        <v>德鲁伊</v>
      </c>
      <c r="H1062" s="53" t="str">
        <f>IF(收藏进度!H1062="","",收藏进度!H1062)</f>
        <v>普通</v>
      </c>
      <c r="I1062" s="53" t="str">
        <f>IF(收藏进度!I1062="","",收藏进度!I1062)</f>
        <v>随从</v>
      </c>
      <c r="J1062" s="53" t="str">
        <f>IF(收藏进度!J1062="","",收藏进度!J1062)</f>
        <v>野兽</v>
      </c>
      <c r="K1062" s="53">
        <f>IF(收藏进度!K1062="","",收藏进度!K1062)</f>
        <v>5</v>
      </c>
      <c r="L1062" s="53">
        <f>IF(收藏进度!L1062="","",收藏进度!L1062)</f>
        <v>5</v>
      </c>
      <c r="M1062" s="53">
        <f>IF(收藏进度!M1062="","",收藏进度!M1062)</f>
        <v>4</v>
      </c>
      <c r="N1062" s="54" t="str">
        <f>IF(收藏进度!N1062="","",收藏进度!N1062)</f>
        <v>战吼：进化。</v>
      </c>
    </row>
    <row r="1063" spans="1:14" x14ac:dyDescent="0.15">
      <c r="A1063" s="52" t="str">
        <f>IF(收藏进度!A1063="","",收藏进度!A1063)</f>
        <v>活体法力</v>
      </c>
      <c r="B1063" s="52">
        <f>IF(收藏进度!B1063="","",收藏进度!B1063)</f>
        <v>1</v>
      </c>
      <c r="C1063" s="52" t="str">
        <f t="shared" si="16"/>
        <v/>
      </c>
      <c r="D1063" s="52" t="str">
        <f>IF(AND(COUNTIF(德鲁伊卡组!A:C,"# 2x ("&amp;K1063&amp;") "&amp;A1063)+COUNTIF(猎人卡组!A:C,"# 2x ("&amp;K1063&amp;") "&amp;A1063)+COUNTIF(法师卡组!A:C,"# 2x ("&amp;K1063&amp;") "&amp;A1063)+COUNTIF(圣骑士卡组!A:C,"# 2x ("&amp;K1063&amp;") "&amp;A1063)+COUNTIF(牧师卡组!A:C,"# 2x ("&amp;K1063&amp;") "&amp;A1063)+COUNTIF(潜行者卡组!A:C,"# 2x ("&amp;K1063&amp;") "&amp;A1063)+COUNTIF(萨满祭司卡组!A:C,"# 2x ("&amp;K1063&amp;") "&amp;A1063)+COUNTIF(术士卡组!A:C,"# 2x ("&amp;K1063&amp;") "&amp;A1063)+COUNTIF(战士卡组!A:C,"# 2x ("&amp;K1063&amp;") "&amp;A1063)=0,COUNTIF(单卡排行!A:J,A1063)=0),IF(AND(COUNTIF(德鲁伊卡组!A:C,"# 1x ("&amp;K1063&amp;") "&amp;A1063)+COUNTIF(猎人卡组!A:C,"# 1x ("&amp;K1063&amp;") "&amp;A1063)+COUNTIF(法师卡组!A:C,"# 1x ("&amp;K1063&amp;") "&amp;A1063)+COUNTIF(圣骑士卡组!A:C,"# 1x ("&amp;K1063&amp;") "&amp;A1063)+COUNTIF(牧师卡组!A:C,"# 1x ("&amp;K1063&amp;") "&amp;A1063)+COUNTIF(潜行者卡组!A:C,"# 1x ("&amp;K1063&amp;") "&amp;A1063)+COUNTIF(萨满祭司卡组!A:C,"# 1x ("&amp;K1063&amp;") "&amp;A1063)+COUNTIF(术士卡组!A:C,"# 1x ("&amp;K1063&amp;") "&amp;A1063)+COUNTIF(战士卡组!A:C,"# 1x ("&amp;K1063&amp;") "&amp;A1063)=0,COUNTIF(单卡排行!A:J,A1063&amp;"★")=0),"",1),2)</f>
        <v/>
      </c>
      <c r="E1063" s="53" t="str">
        <f>IF(收藏进度!E1063="","",收藏进度!E1063)</f>
        <v>安戈洛</v>
      </c>
      <c r="F1063" s="53" t="str">
        <f>IF(收藏进度!F1063="","",收藏进度!F1063)</f>
        <v/>
      </c>
      <c r="G1063" s="53" t="str">
        <f>IF(收藏进度!G1063="","",收藏进度!G1063)</f>
        <v>德鲁伊</v>
      </c>
      <c r="H1063" s="53" t="str">
        <f>IF(收藏进度!H1063="","",收藏进度!H1063)</f>
        <v>史诗</v>
      </c>
      <c r="I1063" s="53" t="str">
        <f>IF(收藏进度!I1063="","",收藏进度!I1063)</f>
        <v>法术</v>
      </c>
      <c r="J1063" s="53" t="str">
        <f>IF(收藏进度!J1063="","",收藏进度!J1063)</f>
        <v/>
      </c>
      <c r="K1063" s="53">
        <f>IF(收藏进度!K1063="","",收藏进度!K1063)</f>
        <v>5</v>
      </c>
      <c r="L1063" s="53">
        <f>IF(收藏进度!L1063="","",收藏进度!L1063)</f>
        <v>0</v>
      </c>
      <c r="M1063" s="53">
        <f>IF(收藏进度!M1063="","",收藏进度!M1063)</f>
        <v>0</v>
      </c>
      <c r="N1063" s="54" t="str">
        <f>IF(收藏进度!N1063="","",收藏进度!N1063)</f>
        <v>将你所有的法力水晶变成2/2的树人。当随从死亡时恢复你的法力值。</v>
      </c>
    </row>
    <row r="1064" spans="1:14" x14ac:dyDescent="0.15">
      <c r="A1064" s="52" t="str">
        <f>IF(收藏进度!A1064="","",收藏进度!A1064)</f>
        <v>巨型蟒蛇</v>
      </c>
      <c r="B1064" s="52">
        <f>IF(收藏进度!B1064="","",收藏进度!B1064)</f>
        <v>1</v>
      </c>
      <c r="C1064" s="52" t="str">
        <f t="shared" si="16"/>
        <v/>
      </c>
      <c r="D1064" s="52" t="str">
        <f>IF(AND(COUNTIF(德鲁伊卡组!A:C,"# 2x ("&amp;K1064&amp;") "&amp;A1064)+COUNTIF(猎人卡组!A:C,"# 2x ("&amp;K1064&amp;") "&amp;A1064)+COUNTIF(法师卡组!A:C,"# 2x ("&amp;K1064&amp;") "&amp;A1064)+COUNTIF(圣骑士卡组!A:C,"# 2x ("&amp;K1064&amp;") "&amp;A1064)+COUNTIF(牧师卡组!A:C,"# 2x ("&amp;K1064&amp;") "&amp;A1064)+COUNTIF(潜行者卡组!A:C,"# 2x ("&amp;K1064&amp;") "&amp;A1064)+COUNTIF(萨满祭司卡组!A:C,"# 2x ("&amp;K1064&amp;") "&amp;A1064)+COUNTIF(术士卡组!A:C,"# 2x ("&amp;K1064&amp;") "&amp;A1064)+COUNTIF(战士卡组!A:C,"# 2x ("&amp;K1064&amp;") "&amp;A1064)=0,COUNTIF(单卡排行!A:J,A1064)=0),IF(AND(COUNTIF(德鲁伊卡组!A:C,"# 1x ("&amp;K1064&amp;") "&amp;A1064)+COUNTIF(猎人卡组!A:C,"# 1x ("&amp;K1064&amp;") "&amp;A1064)+COUNTIF(法师卡组!A:C,"# 1x ("&amp;K1064&amp;") "&amp;A1064)+COUNTIF(圣骑士卡组!A:C,"# 1x ("&amp;K1064&amp;") "&amp;A1064)+COUNTIF(牧师卡组!A:C,"# 1x ("&amp;K1064&amp;") "&amp;A1064)+COUNTIF(潜行者卡组!A:C,"# 1x ("&amp;K1064&amp;") "&amp;A1064)+COUNTIF(萨满祭司卡组!A:C,"# 1x ("&amp;K1064&amp;") "&amp;A1064)+COUNTIF(术士卡组!A:C,"# 1x ("&amp;K1064&amp;") "&amp;A1064)+COUNTIF(战士卡组!A:C,"# 1x ("&amp;K1064&amp;") "&amp;A1064)=0,COUNTIF(单卡排行!A:J,A1064&amp;"★")=0),"",1),2)</f>
        <v/>
      </c>
      <c r="E1064" s="53" t="str">
        <f>IF(收藏进度!E1064="","",收藏进度!E1064)</f>
        <v>安戈洛</v>
      </c>
      <c r="F1064" s="53" t="str">
        <f>IF(收藏进度!F1064="","",收藏进度!F1064)</f>
        <v/>
      </c>
      <c r="G1064" s="53" t="str">
        <f>IF(收藏进度!G1064="","",收藏进度!G1064)</f>
        <v>德鲁伊</v>
      </c>
      <c r="H1064" s="53" t="str">
        <f>IF(收藏进度!H1064="","",收藏进度!H1064)</f>
        <v>史诗</v>
      </c>
      <c r="I1064" s="53" t="str">
        <f>IF(收藏进度!I1064="","",收藏进度!I1064)</f>
        <v>随从</v>
      </c>
      <c r="J1064" s="53" t="str">
        <f>IF(收藏进度!J1064="","",收藏进度!J1064)</f>
        <v>野兽</v>
      </c>
      <c r="K1064" s="53">
        <f>IF(收藏进度!K1064="","",收藏进度!K1064)</f>
        <v>7</v>
      </c>
      <c r="L1064" s="53">
        <f>IF(收藏进度!L1064="","",收藏进度!L1064)</f>
        <v>5</v>
      </c>
      <c r="M1064" s="53">
        <f>IF(收藏进度!M1064="","",收藏进度!M1064)</f>
        <v>3</v>
      </c>
      <c r="N1064" s="54" t="str">
        <f>IF(收藏进度!N1064="","",收藏进度!N1064)</f>
        <v>亡语：从你手牌中召唤一个攻击力大于或等于5的随从。</v>
      </c>
    </row>
    <row r="1065" spans="1:14" x14ac:dyDescent="0.15">
      <c r="A1065" s="52" t="str">
        <f>IF(收藏进度!A1065="","",收藏进度!A1065)</f>
        <v>泰拉图斯</v>
      </c>
      <c r="B1065" s="52">
        <f>IF(收藏进度!B1065="","",收藏进度!B1065)</f>
        <v>0</v>
      </c>
      <c r="C1065" s="52" t="str">
        <f t="shared" si="16"/>
        <v/>
      </c>
      <c r="D1065" s="52" t="str">
        <f>IF(AND(COUNTIF(德鲁伊卡组!A:C,"# 2x ("&amp;K1065&amp;") "&amp;A1065)+COUNTIF(猎人卡组!A:C,"# 2x ("&amp;K1065&amp;") "&amp;A1065)+COUNTIF(法师卡组!A:C,"# 2x ("&amp;K1065&amp;") "&amp;A1065)+COUNTIF(圣骑士卡组!A:C,"# 2x ("&amp;K1065&amp;") "&amp;A1065)+COUNTIF(牧师卡组!A:C,"# 2x ("&amp;K1065&amp;") "&amp;A1065)+COUNTIF(潜行者卡组!A:C,"# 2x ("&amp;K1065&amp;") "&amp;A1065)+COUNTIF(萨满祭司卡组!A:C,"# 2x ("&amp;K1065&amp;") "&amp;A1065)+COUNTIF(术士卡组!A:C,"# 2x ("&amp;K1065&amp;") "&amp;A1065)+COUNTIF(战士卡组!A:C,"# 2x ("&amp;K1065&amp;") "&amp;A1065)=0,COUNTIF(单卡排行!A:J,A1065)=0),IF(AND(COUNTIF(德鲁伊卡组!A:C,"# 1x ("&amp;K1065&amp;") "&amp;A1065)+COUNTIF(猎人卡组!A:C,"# 1x ("&amp;K1065&amp;") "&amp;A1065)+COUNTIF(法师卡组!A:C,"# 1x ("&amp;K1065&amp;") "&amp;A1065)+COUNTIF(圣骑士卡组!A:C,"# 1x ("&amp;K1065&amp;") "&amp;A1065)+COUNTIF(牧师卡组!A:C,"# 1x ("&amp;K1065&amp;") "&amp;A1065)+COUNTIF(潜行者卡组!A:C,"# 1x ("&amp;K1065&amp;") "&amp;A1065)+COUNTIF(萨满祭司卡组!A:C,"# 1x ("&amp;K1065&amp;") "&amp;A1065)+COUNTIF(术士卡组!A:C,"# 1x ("&amp;K1065&amp;") "&amp;A1065)+COUNTIF(战士卡组!A:C,"# 1x ("&amp;K1065&amp;") "&amp;A1065)=0,COUNTIF(单卡排行!A:J,A1065&amp;"★")=0),"",1),2)</f>
        <v/>
      </c>
      <c r="E1065" s="53" t="str">
        <f>IF(收藏进度!E1065="","",收藏进度!E1065)</f>
        <v>安戈洛</v>
      </c>
      <c r="F1065" s="53" t="str">
        <f>IF(收藏进度!F1065="","",收藏进度!F1065)</f>
        <v/>
      </c>
      <c r="G1065" s="53" t="str">
        <f>IF(收藏进度!G1065="","",收藏进度!G1065)</f>
        <v>德鲁伊</v>
      </c>
      <c r="H1065" s="53" t="str">
        <f>IF(收藏进度!H1065="","",收藏进度!H1065)</f>
        <v>传说</v>
      </c>
      <c r="I1065" s="53" t="str">
        <f>IF(收藏进度!I1065="","",收藏进度!I1065)</f>
        <v>随从</v>
      </c>
      <c r="J1065" s="53" t="str">
        <f>IF(收藏进度!J1065="","",收藏进度!J1065)</f>
        <v>野兽</v>
      </c>
      <c r="K1065" s="53">
        <f>IF(收藏进度!K1065="","",收藏进度!K1065)</f>
        <v>10</v>
      </c>
      <c r="L1065" s="53">
        <f>IF(收藏进度!L1065="","",收藏进度!L1065)</f>
        <v>12</v>
      </c>
      <c r="M1065" s="53">
        <f>IF(收藏进度!M1065="","",收藏进度!M1065)</f>
        <v>12</v>
      </c>
      <c r="N1065" s="54" t="str">
        <f>IF(收藏进度!N1065="","",收藏进度!N1065)</f>
        <v>无法成为法术或英雄技能的目标。</v>
      </c>
    </row>
    <row r="1066" spans="1:14" x14ac:dyDescent="0.15">
      <c r="A1066" s="52" t="str">
        <f>IF(收藏进度!A1066="","",收藏进度!A1066)</f>
        <v>宝石鹦鹉</v>
      </c>
      <c r="B1066" s="52">
        <f>IF(收藏进度!B1066="","",收藏进度!B1066)</f>
        <v>2</v>
      </c>
      <c r="C1066" s="52" t="str">
        <f t="shared" si="16"/>
        <v/>
      </c>
      <c r="D1066" s="52" t="str">
        <f>IF(AND(COUNTIF(德鲁伊卡组!A:C,"# 2x ("&amp;K1066&amp;") "&amp;A1066)+COUNTIF(猎人卡组!A:C,"# 2x ("&amp;K1066&amp;") "&amp;A1066)+COUNTIF(法师卡组!A:C,"# 2x ("&amp;K1066&amp;") "&amp;A1066)+COUNTIF(圣骑士卡组!A:C,"# 2x ("&amp;K1066&amp;") "&amp;A1066)+COUNTIF(牧师卡组!A:C,"# 2x ("&amp;K1066&amp;") "&amp;A1066)+COUNTIF(潜行者卡组!A:C,"# 2x ("&amp;K1066&amp;") "&amp;A1066)+COUNTIF(萨满祭司卡组!A:C,"# 2x ("&amp;K1066&amp;") "&amp;A1066)+COUNTIF(术士卡组!A:C,"# 2x ("&amp;K1066&amp;") "&amp;A1066)+COUNTIF(战士卡组!A:C,"# 2x ("&amp;K1066&amp;") "&amp;A1066)=0,COUNTIF(单卡排行!A:J,A1066)=0),IF(AND(COUNTIF(德鲁伊卡组!A:C,"# 1x ("&amp;K1066&amp;") "&amp;A1066)+COUNTIF(猎人卡组!A:C,"# 1x ("&amp;K1066&amp;") "&amp;A1066)+COUNTIF(法师卡组!A:C,"# 1x ("&amp;K1066&amp;") "&amp;A1066)+COUNTIF(圣骑士卡组!A:C,"# 1x ("&amp;K1066&amp;") "&amp;A1066)+COUNTIF(牧师卡组!A:C,"# 1x ("&amp;K1066&amp;") "&amp;A1066)+COUNTIF(潜行者卡组!A:C,"# 1x ("&amp;K1066&amp;") "&amp;A1066)+COUNTIF(萨满祭司卡组!A:C,"# 1x ("&amp;K1066&amp;") "&amp;A1066)+COUNTIF(术士卡组!A:C,"# 1x ("&amp;K1066&amp;") "&amp;A1066)+COUNTIF(战士卡组!A:C,"# 1x ("&amp;K1066&amp;") "&amp;A1066)=0,COUNTIF(单卡排行!A:J,A1066&amp;"★")=0),"",1),2)</f>
        <v/>
      </c>
      <c r="E1066" s="53" t="str">
        <f>IF(收藏进度!E1066="","",收藏进度!E1066)</f>
        <v>安戈洛</v>
      </c>
      <c r="F1066" s="53" t="str">
        <f>IF(收藏进度!F1066="","",收藏进度!F1066)</f>
        <v/>
      </c>
      <c r="G1066" s="53" t="str">
        <f>IF(收藏进度!G1066="","",收藏进度!G1066)</f>
        <v>猎人</v>
      </c>
      <c r="H1066" s="53" t="str">
        <f>IF(收藏进度!H1066="","",收藏进度!H1066)</f>
        <v>普通</v>
      </c>
      <c r="I1066" s="53" t="str">
        <f>IF(收藏进度!I1066="","",收藏进度!I1066)</f>
        <v>随从</v>
      </c>
      <c r="J1066" s="53" t="str">
        <f>IF(收藏进度!J1066="","",收藏进度!J1066)</f>
        <v>野兽</v>
      </c>
      <c r="K1066" s="53">
        <f>IF(收藏进度!K1066="","",收藏进度!K1066)</f>
        <v>1</v>
      </c>
      <c r="L1066" s="53">
        <f>IF(收藏进度!L1066="","",收藏进度!L1066)</f>
        <v>1</v>
      </c>
      <c r="M1066" s="53">
        <f>IF(收藏进度!M1066="","",收藏进度!M1066)</f>
        <v>1</v>
      </c>
      <c r="N1066" s="54" t="str">
        <f>IF(收藏进度!N1066="","",收藏进度!N1066)</f>
        <v>战吼：随机将一张野兽牌置入你的手牌。</v>
      </c>
    </row>
    <row r="1067" spans="1:14" x14ac:dyDescent="0.15">
      <c r="A1067" s="52" t="str">
        <f>IF(收藏进度!A1067="","",收藏进度!A1067)</f>
        <v>迅猛龙宝宝</v>
      </c>
      <c r="B1067" s="52">
        <f>IF(收藏进度!B1067="","",收藏进度!B1067)</f>
        <v>2</v>
      </c>
      <c r="C1067" s="52" t="str">
        <f t="shared" si="16"/>
        <v/>
      </c>
      <c r="D1067" s="52" t="str">
        <f>IF(AND(COUNTIF(德鲁伊卡组!A:C,"# 2x ("&amp;K1067&amp;") "&amp;A1067)+COUNTIF(猎人卡组!A:C,"# 2x ("&amp;K1067&amp;") "&amp;A1067)+COUNTIF(法师卡组!A:C,"# 2x ("&amp;K1067&amp;") "&amp;A1067)+COUNTIF(圣骑士卡组!A:C,"# 2x ("&amp;K1067&amp;") "&amp;A1067)+COUNTIF(牧师卡组!A:C,"# 2x ("&amp;K1067&amp;") "&amp;A1067)+COUNTIF(潜行者卡组!A:C,"# 2x ("&amp;K1067&amp;") "&amp;A1067)+COUNTIF(萨满祭司卡组!A:C,"# 2x ("&amp;K1067&amp;") "&amp;A1067)+COUNTIF(术士卡组!A:C,"# 2x ("&amp;K1067&amp;") "&amp;A1067)+COUNTIF(战士卡组!A:C,"# 2x ("&amp;K1067&amp;") "&amp;A1067)=0,COUNTIF(单卡排行!A:J,A1067)=0),IF(AND(COUNTIF(德鲁伊卡组!A:C,"# 1x ("&amp;K1067&amp;") "&amp;A1067)+COUNTIF(猎人卡组!A:C,"# 1x ("&amp;K1067&amp;") "&amp;A1067)+COUNTIF(法师卡组!A:C,"# 1x ("&amp;K1067&amp;") "&amp;A1067)+COUNTIF(圣骑士卡组!A:C,"# 1x ("&amp;K1067&amp;") "&amp;A1067)+COUNTIF(牧师卡组!A:C,"# 1x ("&amp;K1067&amp;") "&amp;A1067)+COUNTIF(潜行者卡组!A:C,"# 1x ("&amp;K1067&amp;") "&amp;A1067)+COUNTIF(萨满祭司卡组!A:C,"# 1x ("&amp;K1067&amp;") "&amp;A1067)+COUNTIF(术士卡组!A:C,"# 1x ("&amp;K1067&amp;") "&amp;A1067)+COUNTIF(战士卡组!A:C,"# 1x ("&amp;K1067&amp;") "&amp;A1067)=0,COUNTIF(单卡排行!A:J,A1067&amp;"★")=0),"",1),2)</f>
        <v/>
      </c>
      <c r="E1067" s="53" t="str">
        <f>IF(收藏进度!E1067="","",收藏进度!E1067)</f>
        <v>安戈洛</v>
      </c>
      <c r="F1067" s="53" t="str">
        <f>IF(收藏进度!F1067="","",收藏进度!F1067)</f>
        <v/>
      </c>
      <c r="G1067" s="53" t="str">
        <f>IF(收藏进度!G1067="","",收藏进度!G1067)</f>
        <v>猎人</v>
      </c>
      <c r="H1067" s="53" t="str">
        <f>IF(收藏进度!H1067="","",收藏进度!H1067)</f>
        <v>稀有</v>
      </c>
      <c r="I1067" s="53" t="str">
        <f>IF(收藏进度!I1067="","",收藏进度!I1067)</f>
        <v>随从</v>
      </c>
      <c r="J1067" s="53" t="str">
        <f>IF(收藏进度!J1067="","",收藏进度!J1067)</f>
        <v>野兽</v>
      </c>
      <c r="K1067" s="53">
        <f>IF(收藏进度!K1067="","",收藏进度!K1067)</f>
        <v>1</v>
      </c>
      <c r="L1067" s="53">
        <f>IF(收藏进度!L1067="","",收藏进度!L1067)</f>
        <v>2</v>
      </c>
      <c r="M1067" s="53">
        <f>IF(收藏进度!M1067="","",收藏进度!M1067)</f>
        <v>1</v>
      </c>
      <c r="N1067" s="54" t="str">
        <f>IF(收藏进度!N1067="","",收藏进度!N1067)</f>
        <v>亡语：将一张4/3的“迅猛龙头领”洗入你的
牌库。</v>
      </c>
    </row>
    <row r="1068" spans="1:14" x14ac:dyDescent="0.15">
      <c r="A1068" s="52" t="str">
        <f>IF(收藏进度!A1068="","",收藏进度!A1068)</f>
        <v>奔踏</v>
      </c>
      <c r="B1068" s="52">
        <f>IF(收藏进度!B1068="","",收藏进度!B1068)</f>
        <v>2</v>
      </c>
      <c r="C1068" s="52" t="str">
        <f t="shared" si="16"/>
        <v/>
      </c>
      <c r="D1068" s="52" t="str">
        <f>IF(AND(COUNTIF(德鲁伊卡组!A:C,"# 2x ("&amp;K1068&amp;") "&amp;A1068)+COUNTIF(猎人卡组!A:C,"# 2x ("&amp;K1068&amp;") "&amp;A1068)+COUNTIF(法师卡组!A:C,"# 2x ("&amp;K1068&amp;") "&amp;A1068)+COUNTIF(圣骑士卡组!A:C,"# 2x ("&amp;K1068&amp;") "&amp;A1068)+COUNTIF(牧师卡组!A:C,"# 2x ("&amp;K1068&amp;") "&amp;A1068)+COUNTIF(潜行者卡组!A:C,"# 2x ("&amp;K1068&amp;") "&amp;A1068)+COUNTIF(萨满祭司卡组!A:C,"# 2x ("&amp;K1068&amp;") "&amp;A1068)+COUNTIF(术士卡组!A:C,"# 2x ("&amp;K1068&amp;") "&amp;A1068)+COUNTIF(战士卡组!A:C,"# 2x ("&amp;K1068&amp;") "&amp;A1068)=0,COUNTIF(单卡排行!A:J,A1068)=0),IF(AND(COUNTIF(德鲁伊卡组!A:C,"# 1x ("&amp;K1068&amp;") "&amp;A1068)+COUNTIF(猎人卡组!A:C,"# 1x ("&amp;K1068&amp;") "&amp;A1068)+COUNTIF(法师卡组!A:C,"# 1x ("&amp;K1068&amp;") "&amp;A1068)+COUNTIF(圣骑士卡组!A:C,"# 1x ("&amp;K1068&amp;") "&amp;A1068)+COUNTIF(牧师卡组!A:C,"# 1x ("&amp;K1068&amp;") "&amp;A1068)+COUNTIF(潜行者卡组!A:C,"# 1x ("&amp;K1068&amp;") "&amp;A1068)+COUNTIF(萨满祭司卡组!A:C,"# 1x ("&amp;K1068&amp;") "&amp;A1068)+COUNTIF(术士卡组!A:C,"# 1x ("&amp;K1068&amp;") "&amp;A1068)+COUNTIF(战士卡组!A:C,"# 1x ("&amp;K1068&amp;") "&amp;A1068)=0,COUNTIF(单卡排行!A:J,A1068&amp;"★")=0),"",1),2)</f>
        <v/>
      </c>
      <c r="E1068" s="53" t="str">
        <f>IF(收藏进度!E1068="","",收藏进度!E1068)</f>
        <v>安戈洛</v>
      </c>
      <c r="F1068" s="53" t="str">
        <f>IF(收藏进度!F1068="","",收藏进度!F1068)</f>
        <v/>
      </c>
      <c r="G1068" s="53" t="str">
        <f>IF(收藏进度!G1068="","",收藏进度!G1068)</f>
        <v>猎人</v>
      </c>
      <c r="H1068" s="53" t="str">
        <f>IF(收藏进度!H1068="","",收藏进度!H1068)</f>
        <v>史诗</v>
      </c>
      <c r="I1068" s="53" t="str">
        <f>IF(收藏进度!I1068="","",收藏进度!I1068)</f>
        <v>法术</v>
      </c>
      <c r="J1068" s="53" t="str">
        <f>IF(收藏进度!J1068="","",收藏进度!J1068)</f>
        <v/>
      </c>
      <c r="K1068" s="53">
        <f>IF(收藏进度!K1068="","",收藏进度!K1068)</f>
        <v>1</v>
      </c>
      <c r="L1068" s="53">
        <f>IF(收藏进度!L1068="","",收藏进度!L1068)</f>
        <v>0</v>
      </c>
      <c r="M1068" s="53">
        <f>IF(收藏进度!M1068="","",收藏进度!M1068)</f>
        <v>0</v>
      </c>
      <c r="N1068" s="54" t="str">
        <f>IF(收藏进度!N1068="","",收藏进度!N1068)</f>
        <v>在本回合中，每当你使用一张野兽牌，随机将一张野兽牌置入你的手牌。</v>
      </c>
    </row>
    <row r="1069" spans="1:14" x14ac:dyDescent="0.15">
      <c r="A1069" s="52" t="str">
        <f>IF(收藏进度!A1069="","",收藏进度!A1069)</f>
        <v>湿地女王</v>
      </c>
      <c r="B1069" s="52">
        <f>IF(收藏进度!B1069="","",收藏进度!B1069)</f>
        <v>0</v>
      </c>
      <c r="C1069" s="52" t="str">
        <f t="shared" si="16"/>
        <v/>
      </c>
      <c r="D1069" s="52" t="str">
        <f>IF(AND(COUNTIF(德鲁伊卡组!A:C,"# 2x ("&amp;K1069&amp;") "&amp;A1069)+COUNTIF(猎人卡组!A:C,"# 2x ("&amp;K1069&amp;") "&amp;A1069)+COUNTIF(法师卡组!A:C,"# 2x ("&amp;K1069&amp;") "&amp;A1069)+COUNTIF(圣骑士卡组!A:C,"# 2x ("&amp;K1069&amp;") "&amp;A1069)+COUNTIF(牧师卡组!A:C,"# 2x ("&amp;K1069&amp;") "&amp;A1069)+COUNTIF(潜行者卡组!A:C,"# 2x ("&amp;K1069&amp;") "&amp;A1069)+COUNTIF(萨满祭司卡组!A:C,"# 2x ("&amp;K1069&amp;") "&amp;A1069)+COUNTIF(术士卡组!A:C,"# 2x ("&amp;K1069&amp;") "&amp;A1069)+COUNTIF(战士卡组!A:C,"# 2x ("&amp;K1069&amp;") "&amp;A1069)=0,COUNTIF(单卡排行!A:J,A1069)=0),IF(AND(COUNTIF(德鲁伊卡组!A:C,"# 1x ("&amp;K1069&amp;") "&amp;A1069)+COUNTIF(猎人卡组!A:C,"# 1x ("&amp;K1069&amp;") "&amp;A1069)+COUNTIF(法师卡组!A:C,"# 1x ("&amp;K1069&amp;") "&amp;A1069)+COUNTIF(圣骑士卡组!A:C,"# 1x ("&amp;K1069&amp;") "&amp;A1069)+COUNTIF(牧师卡组!A:C,"# 1x ("&amp;K1069&amp;") "&amp;A1069)+COUNTIF(潜行者卡组!A:C,"# 1x ("&amp;K1069&amp;") "&amp;A1069)+COUNTIF(萨满祭司卡组!A:C,"# 1x ("&amp;K1069&amp;") "&amp;A1069)+COUNTIF(术士卡组!A:C,"# 1x ("&amp;K1069&amp;") "&amp;A1069)+COUNTIF(战士卡组!A:C,"# 1x ("&amp;K1069&amp;") "&amp;A1069)=0,COUNTIF(单卡排行!A:J,A1069&amp;"★")=0),"",1),2)</f>
        <v/>
      </c>
      <c r="E1069" s="53" t="str">
        <f>IF(收藏进度!E1069="","",收藏进度!E1069)</f>
        <v>安戈洛</v>
      </c>
      <c r="F1069" s="53" t="str">
        <f>IF(收藏进度!F1069="","",收藏进度!F1069)</f>
        <v/>
      </c>
      <c r="G1069" s="53" t="str">
        <f>IF(收藏进度!G1069="","",收藏进度!G1069)</f>
        <v>猎人</v>
      </c>
      <c r="H1069" s="53" t="str">
        <f>IF(收藏进度!H1069="","",收藏进度!H1069)</f>
        <v>传说</v>
      </c>
      <c r="I1069" s="53" t="str">
        <f>IF(收藏进度!I1069="","",收藏进度!I1069)</f>
        <v>法术</v>
      </c>
      <c r="J1069" s="53" t="str">
        <f>IF(收藏进度!J1069="","",收藏进度!J1069)</f>
        <v/>
      </c>
      <c r="K1069" s="53">
        <f>IF(收藏进度!K1069="","",收藏进度!K1069)</f>
        <v>1</v>
      </c>
      <c r="L1069" s="53">
        <f>IF(收藏进度!L1069="","",收藏进度!L1069)</f>
        <v>0</v>
      </c>
      <c r="M1069" s="53">
        <f>IF(收藏进度!M1069="","",收藏进度!M1069)</f>
        <v>0</v>
      </c>
      <c r="N1069" s="54" t="str">
        <f>IF(收藏进度!N1069="","",收藏进度!N1069)</f>
        <v>任务：使用七张法力值消耗为（1）点的随从牌。
奖励：卡纳莎女王。</v>
      </c>
    </row>
    <row r="1070" spans="1:14" x14ac:dyDescent="0.15">
      <c r="A1070" s="52" t="str">
        <f>IF(收藏进度!A1070="","",收藏进度!A1070)</f>
        <v>雷鸣刺喉龙</v>
      </c>
      <c r="B1070" s="52">
        <f>IF(收藏进度!B1070="","",收藏进度!B1070)</f>
        <v>2</v>
      </c>
      <c r="C1070" s="52" t="str">
        <f t="shared" si="16"/>
        <v/>
      </c>
      <c r="D1070" s="52">
        <f>IF(AND(COUNTIF(德鲁伊卡组!A:C,"# 2x ("&amp;K1070&amp;") "&amp;A1070)+COUNTIF(猎人卡组!A:C,"# 2x ("&amp;K1070&amp;") "&amp;A1070)+COUNTIF(法师卡组!A:C,"# 2x ("&amp;K1070&amp;") "&amp;A1070)+COUNTIF(圣骑士卡组!A:C,"# 2x ("&amp;K1070&amp;") "&amp;A1070)+COUNTIF(牧师卡组!A:C,"# 2x ("&amp;K1070&amp;") "&amp;A1070)+COUNTIF(潜行者卡组!A:C,"# 2x ("&amp;K1070&amp;") "&amp;A1070)+COUNTIF(萨满祭司卡组!A:C,"# 2x ("&amp;K1070&amp;") "&amp;A1070)+COUNTIF(术士卡组!A:C,"# 2x ("&amp;K1070&amp;") "&amp;A1070)+COUNTIF(战士卡组!A:C,"# 2x ("&amp;K1070&amp;") "&amp;A1070)=0,COUNTIF(单卡排行!A:J,A1070)=0),IF(AND(COUNTIF(德鲁伊卡组!A:C,"# 1x ("&amp;K1070&amp;") "&amp;A1070)+COUNTIF(猎人卡组!A:C,"# 1x ("&amp;K1070&amp;") "&amp;A1070)+COUNTIF(法师卡组!A:C,"# 1x ("&amp;K1070&amp;") "&amp;A1070)+COUNTIF(圣骑士卡组!A:C,"# 1x ("&amp;K1070&amp;") "&amp;A1070)+COUNTIF(牧师卡组!A:C,"# 1x ("&amp;K1070&amp;") "&amp;A1070)+COUNTIF(潜行者卡组!A:C,"# 1x ("&amp;K1070&amp;") "&amp;A1070)+COUNTIF(萨满祭司卡组!A:C,"# 1x ("&amp;K1070&amp;") "&amp;A1070)+COUNTIF(术士卡组!A:C,"# 1x ("&amp;K1070&amp;") "&amp;A1070)+COUNTIF(战士卡组!A:C,"# 1x ("&amp;K1070&amp;") "&amp;A1070)=0,COUNTIF(单卡排行!A:J,A1070&amp;"★")=0),"",1),2)</f>
        <v>2</v>
      </c>
      <c r="E1070" s="53" t="str">
        <f>IF(收藏进度!E1070="","",收藏进度!E1070)</f>
        <v>安戈洛</v>
      </c>
      <c r="F1070" s="53" t="str">
        <f>IF(收藏进度!F1070="","",收藏进度!F1070)</f>
        <v/>
      </c>
      <c r="G1070" s="53" t="str">
        <f>IF(收藏进度!G1070="","",收藏进度!G1070)</f>
        <v>猎人</v>
      </c>
      <c r="H1070" s="53" t="str">
        <f>IF(收藏进度!H1070="","",收藏进度!H1070)</f>
        <v>普通</v>
      </c>
      <c r="I1070" s="53" t="str">
        <f>IF(收藏进度!I1070="","",收藏进度!I1070)</f>
        <v>随从</v>
      </c>
      <c r="J1070" s="53" t="str">
        <f>IF(收藏进度!J1070="","",收藏进度!J1070)</f>
        <v>野兽</v>
      </c>
      <c r="K1070" s="53">
        <f>IF(收藏进度!K1070="","",收藏进度!K1070)</f>
        <v>2</v>
      </c>
      <c r="L1070" s="53">
        <f>IF(收藏进度!L1070="","",收藏进度!L1070)</f>
        <v>3</v>
      </c>
      <c r="M1070" s="53">
        <f>IF(收藏进度!M1070="","",收藏进度!M1070)</f>
        <v>2</v>
      </c>
      <c r="N1070" s="54" t="str">
        <f>IF(收藏进度!N1070="","",收藏进度!N1070)</f>
        <v>战吼：进化一个友方野兽。</v>
      </c>
    </row>
    <row r="1071" spans="1:14" x14ac:dyDescent="0.15">
      <c r="A1071" s="52" t="str">
        <f>IF(收藏进度!A1071="","",收藏进度!A1071)</f>
        <v>凶残撕咬</v>
      </c>
      <c r="B1071" s="52">
        <f>IF(收藏进度!B1071="","",收藏进度!B1071)</f>
        <v>2</v>
      </c>
      <c r="C1071" s="52" t="str">
        <f t="shared" si="16"/>
        <v/>
      </c>
      <c r="D1071" s="52">
        <f>IF(AND(COUNTIF(德鲁伊卡组!A:C,"# 2x ("&amp;K1071&amp;") "&amp;A1071)+COUNTIF(猎人卡组!A:C,"# 2x ("&amp;K1071&amp;") "&amp;A1071)+COUNTIF(法师卡组!A:C,"# 2x ("&amp;K1071&amp;") "&amp;A1071)+COUNTIF(圣骑士卡组!A:C,"# 2x ("&amp;K1071&amp;") "&amp;A1071)+COUNTIF(牧师卡组!A:C,"# 2x ("&amp;K1071&amp;") "&amp;A1071)+COUNTIF(潜行者卡组!A:C,"# 2x ("&amp;K1071&amp;") "&amp;A1071)+COUNTIF(萨满祭司卡组!A:C,"# 2x ("&amp;K1071&amp;") "&amp;A1071)+COUNTIF(术士卡组!A:C,"# 2x ("&amp;K1071&amp;") "&amp;A1071)+COUNTIF(战士卡组!A:C,"# 2x ("&amp;K1071&amp;") "&amp;A1071)=0,COUNTIF(单卡排行!A:J,A1071)=0),IF(AND(COUNTIF(德鲁伊卡组!A:C,"# 1x ("&amp;K1071&amp;") "&amp;A1071)+COUNTIF(猎人卡组!A:C,"# 1x ("&amp;K1071&amp;") "&amp;A1071)+COUNTIF(法师卡组!A:C,"# 1x ("&amp;K1071&amp;") "&amp;A1071)+COUNTIF(圣骑士卡组!A:C,"# 1x ("&amp;K1071&amp;") "&amp;A1071)+COUNTIF(牧师卡组!A:C,"# 1x ("&amp;K1071&amp;") "&amp;A1071)+COUNTIF(潜行者卡组!A:C,"# 1x ("&amp;K1071&amp;") "&amp;A1071)+COUNTIF(萨满祭司卡组!A:C,"# 1x ("&amp;K1071&amp;") "&amp;A1071)+COUNTIF(术士卡组!A:C,"# 1x ("&amp;K1071&amp;") "&amp;A1071)+COUNTIF(战士卡组!A:C,"# 1x ("&amp;K1071&amp;") "&amp;A1071)=0,COUNTIF(单卡排行!A:J,A1071&amp;"★")=0),"",1),2)</f>
        <v>1</v>
      </c>
      <c r="E1071" s="53" t="str">
        <f>IF(收藏进度!E1071="","",收藏进度!E1071)</f>
        <v>安戈洛</v>
      </c>
      <c r="F1071" s="53" t="str">
        <f>IF(收藏进度!F1071="","",收藏进度!F1071)</f>
        <v/>
      </c>
      <c r="G1071" s="53" t="str">
        <f>IF(收藏进度!G1071="","",收藏进度!G1071)</f>
        <v>猎人</v>
      </c>
      <c r="H1071" s="53" t="str">
        <f>IF(收藏进度!H1071="","",收藏进度!H1071)</f>
        <v>普通</v>
      </c>
      <c r="I1071" s="53" t="str">
        <f>IF(收藏进度!I1071="","",收藏进度!I1071)</f>
        <v>法术</v>
      </c>
      <c r="J1071" s="53" t="str">
        <f>IF(收藏进度!J1071="","",收藏进度!J1071)</f>
        <v/>
      </c>
      <c r="K1071" s="53">
        <f>IF(收藏进度!K1071="","",收藏进度!K1071)</f>
        <v>2</v>
      </c>
      <c r="L1071" s="53">
        <f>IF(收藏进度!L1071="","",收藏进度!L1071)</f>
        <v>0</v>
      </c>
      <c r="M1071" s="53">
        <f>IF(收藏进度!M1071="","",收藏进度!M1071)</f>
        <v>0</v>
      </c>
      <c r="N1071" s="54" t="str">
        <f>IF(收藏进度!N1071="","",收藏进度!N1071)</f>
        <v>对一个随从造成2点伤害，并对其相邻的随从
造成1点伤害。</v>
      </c>
    </row>
    <row r="1072" spans="1:14" x14ac:dyDescent="0.15">
      <c r="A1072" s="52" t="str">
        <f>IF(收藏进度!A1072="","",收藏进度!A1072)</f>
        <v>恐龙学</v>
      </c>
      <c r="B1072" s="52">
        <f>IF(收藏进度!B1072="","",收藏进度!B1072)</f>
        <v>1</v>
      </c>
      <c r="C1072" s="52" t="str">
        <f t="shared" si="16"/>
        <v/>
      </c>
      <c r="D1072" s="52" t="str">
        <f>IF(AND(COUNTIF(德鲁伊卡组!A:C,"# 2x ("&amp;K1072&amp;") "&amp;A1072)+COUNTIF(猎人卡组!A:C,"# 2x ("&amp;K1072&amp;") "&amp;A1072)+COUNTIF(法师卡组!A:C,"# 2x ("&amp;K1072&amp;") "&amp;A1072)+COUNTIF(圣骑士卡组!A:C,"# 2x ("&amp;K1072&amp;") "&amp;A1072)+COUNTIF(牧师卡组!A:C,"# 2x ("&amp;K1072&amp;") "&amp;A1072)+COUNTIF(潜行者卡组!A:C,"# 2x ("&amp;K1072&amp;") "&amp;A1072)+COUNTIF(萨满祭司卡组!A:C,"# 2x ("&amp;K1072&amp;") "&amp;A1072)+COUNTIF(术士卡组!A:C,"# 2x ("&amp;K1072&amp;") "&amp;A1072)+COUNTIF(战士卡组!A:C,"# 2x ("&amp;K1072&amp;") "&amp;A1072)=0,COUNTIF(单卡排行!A:J,A1072)=0),IF(AND(COUNTIF(德鲁伊卡组!A:C,"# 1x ("&amp;K1072&amp;") "&amp;A1072)+COUNTIF(猎人卡组!A:C,"# 1x ("&amp;K1072&amp;") "&amp;A1072)+COUNTIF(法师卡组!A:C,"# 1x ("&amp;K1072&amp;") "&amp;A1072)+COUNTIF(圣骑士卡组!A:C,"# 1x ("&amp;K1072&amp;") "&amp;A1072)+COUNTIF(牧师卡组!A:C,"# 1x ("&amp;K1072&amp;") "&amp;A1072)+COUNTIF(潜行者卡组!A:C,"# 1x ("&amp;K1072&amp;") "&amp;A1072)+COUNTIF(萨满祭司卡组!A:C,"# 1x ("&amp;K1072&amp;") "&amp;A1072)+COUNTIF(术士卡组!A:C,"# 1x ("&amp;K1072&amp;") "&amp;A1072)+COUNTIF(战士卡组!A:C,"# 1x ("&amp;K1072&amp;") "&amp;A1072)=0,COUNTIF(单卡排行!A:J,A1072&amp;"★")=0),"",1),2)</f>
        <v/>
      </c>
      <c r="E1072" s="53" t="str">
        <f>IF(收藏进度!E1072="","",收藏进度!E1072)</f>
        <v>安戈洛</v>
      </c>
      <c r="F1072" s="53" t="str">
        <f>IF(收藏进度!F1072="","",收藏进度!F1072)</f>
        <v/>
      </c>
      <c r="G1072" s="53" t="str">
        <f>IF(收藏进度!G1072="","",收藏进度!G1072)</f>
        <v>猎人</v>
      </c>
      <c r="H1072" s="53" t="str">
        <f>IF(收藏进度!H1072="","",收藏进度!H1072)</f>
        <v>史诗</v>
      </c>
      <c r="I1072" s="53" t="str">
        <f>IF(收藏进度!I1072="","",收藏进度!I1072)</f>
        <v>法术</v>
      </c>
      <c r="J1072" s="53" t="str">
        <f>IF(收藏进度!J1072="","",收藏进度!J1072)</f>
        <v/>
      </c>
      <c r="K1072" s="53">
        <f>IF(收藏进度!K1072="","",收藏进度!K1072)</f>
        <v>2</v>
      </c>
      <c r="L1072" s="53">
        <f>IF(收藏进度!L1072="","",收藏进度!L1072)</f>
        <v>0</v>
      </c>
      <c r="M1072" s="53">
        <f>IF(收藏进度!M1072="","",收藏进度!M1072)</f>
        <v>0</v>
      </c>
      <c r="N1072" s="54" t="str">
        <f>IF(收藏进度!N1072="","",收藏进度!N1072)</f>
        <v>你的英雄技能变成“使一个野兽获得+2/+2”。</v>
      </c>
    </row>
    <row r="1073" spans="1:14" x14ac:dyDescent="0.15">
      <c r="A1073" s="52" t="str">
        <f>IF(收藏进度!A1073="","",收藏进度!A1073)</f>
        <v>恐鳞追猎者</v>
      </c>
      <c r="B1073" s="52">
        <f>IF(收藏进度!B1073="","",收藏进度!B1073)</f>
        <v>2</v>
      </c>
      <c r="C1073" s="52" t="str">
        <f t="shared" si="16"/>
        <v/>
      </c>
      <c r="D1073" s="52" t="str">
        <f>IF(AND(COUNTIF(德鲁伊卡组!A:C,"# 2x ("&amp;K1073&amp;") "&amp;A1073)+COUNTIF(猎人卡组!A:C,"# 2x ("&amp;K1073&amp;") "&amp;A1073)+COUNTIF(法师卡组!A:C,"# 2x ("&amp;K1073&amp;") "&amp;A1073)+COUNTIF(圣骑士卡组!A:C,"# 2x ("&amp;K1073&amp;") "&amp;A1073)+COUNTIF(牧师卡组!A:C,"# 2x ("&amp;K1073&amp;") "&amp;A1073)+COUNTIF(潜行者卡组!A:C,"# 2x ("&amp;K1073&amp;") "&amp;A1073)+COUNTIF(萨满祭司卡组!A:C,"# 2x ("&amp;K1073&amp;") "&amp;A1073)+COUNTIF(术士卡组!A:C,"# 2x ("&amp;K1073&amp;") "&amp;A1073)+COUNTIF(战士卡组!A:C,"# 2x ("&amp;K1073&amp;") "&amp;A1073)=0,COUNTIF(单卡排行!A:J,A1073)=0),IF(AND(COUNTIF(德鲁伊卡组!A:C,"# 1x ("&amp;K1073&amp;") "&amp;A1073)+COUNTIF(猎人卡组!A:C,"# 1x ("&amp;K1073&amp;") "&amp;A1073)+COUNTIF(法师卡组!A:C,"# 1x ("&amp;K1073&amp;") "&amp;A1073)+COUNTIF(圣骑士卡组!A:C,"# 1x ("&amp;K1073&amp;") "&amp;A1073)+COUNTIF(牧师卡组!A:C,"# 1x ("&amp;K1073&amp;") "&amp;A1073)+COUNTIF(潜行者卡组!A:C,"# 1x ("&amp;K1073&amp;") "&amp;A1073)+COUNTIF(萨满祭司卡组!A:C,"# 1x ("&amp;K1073&amp;") "&amp;A1073)+COUNTIF(术士卡组!A:C,"# 1x ("&amp;K1073&amp;") "&amp;A1073)+COUNTIF(战士卡组!A:C,"# 1x ("&amp;K1073&amp;") "&amp;A1073)=0,COUNTIF(单卡排行!A:J,A1073&amp;"★")=0),"",1),2)</f>
        <v/>
      </c>
      <c r="E1073" s="53" t="str">
        <f>IF(收藏进度!E1073="","",收藏进度!E1073)</f>
        <v>安戈洛</v>
      </c>
      <c r="F1073" s="53" t="str">
        <f>IF(收藏进度!F1073="","",收藏进度!F1073)</f>
        <v/>
      </c>
      <c r="G1073" s="53" t="str">
        <f>IF(收藏进度!G1073="","",收藏进度!G1073)</f>
        <v>猎人</v>
      </c>
      <c r="H1073" s="53" t="str">
        <f>IF(收藏进度!H1073="","",收藏进度!H1073)</f>
        <v>稀有</v>
      </c>
      <c r="I1073" s="53" t="str">
        <f>IF(收藏进度!I1073="","",收藏进度!I1073)</f>
        <v>随从</v>
      </c>
      <c r="J1073" s="53" t="str">
        <f>IF(收藏进度!J1073="","",收藏进度!J1073)</f>
        <v/>
      </c>
      <c r="K1073" s="53">
        <f>IF(收藏进度!K1073="","",收藏进度!K1073)</f>
        <v>3</v>
      </c>
      <c r="L1073" s="53">
        <f>IF(收藏进度!L1073="","",收藏进度!L1073)</f>
        <v>3</v>
      </c>
      <c r="M1073" s="53">
        <f>IF(收藏进度!M1073="","",收藏进度!M1073)</f>
        <v>3</v>
      </c>
      <c r="N1073" s="54" t="str">
        <f>IF(收藏进度!N1073="","",收藏进度!N1073)</f>
        <v>战吼：触发一个友方随从的亡语。</v>
      </c>
    </row>
    <row r="1074" spans="1:14" x14ac:dyDescent="0.15">
      <c r="A1074" s="52" t="str">
        <f>IF(收藏进度!A1074="","",收藏进度!A1074)</f>
        <v>托维尔守卫</v>
      </c>
      <c r="B1074" s="52">
        <f>IF(收藏进度!B1074="","",收藏进度!B1074)</f>
        <v>2</v>
      </c>
      <c r="C1074" s="52" t="str">
        <f t="shared" si="16"/>
        <v/>
      </c>
      <c r="D1074" s="52" t="str">
        <f>IF(AND(COUNTIF(德鲁伊卡组!A:C,"# 2x ("&amp;K1074&amp;") "&amp;A1074)+COUNTIF(猎人卡组!A:C,"# 2x ("&amp;K1074&amp;") "&amp;A1074)+COUNTIF(法师卡组!A:C,"# 2x ("&amp;K1074&amp;") "&amp;A1074)+COUNTIF(圣骑士卡组!A:C,"# 2x ("&amp;K1074&amp;") "&amp;A1074)+COUNTIF(牧师卡组!A:C,"# 2x ("&amp;K1074&amp;") "&amp;A1074)+COUNTIF(潜行者卡组!A:C,"# 2x ("&amp;K1074&amp;") "&amp;A1074)+COUNTIF(萨满祭司卡组!A:C,"# 2x ("&amp;K1074&amp;") "&amp;A1074)+COUNTIF(术士卡组!A:C,"# 2x ("&amp;K1074&amp;") "&amp;A1074)+COUNTIF(战士卡组!A:C,"# 2x ("&amp;K1074&amp;") "&amp;A1074)=0,COUNTIF(单卡排行!A:J,A1074)=0),IF(AND(COUNTIF(德鲁伊卡组!A:C,"# 1x ("&amp;K1074&amp;") "&amp;A1074)+COUNTIF(猎人卡组!A:C,"# 1x ("&amp;K1074&amp;") "&amp;A1074)+COUNTIF(法师卡组!A:C,"# 1x ("&amp;K1074&amp;") "&amp;A1074)+COUNTIF(圣骑士卡组!A:C,"# 1x ("&amp;K1074&amp;") "&amp;A1074)+COUNTIF(牧师卡组!A:C,"# 1x ("&amp;K1074&amp;") "&amp;A1074)+COUNTIF(潜行者卡组!A:C,"# 1x ("&amp;K1074&amp;") "&amp;A1074)+COUNTIF(萨满祭司卡组!A:C,"# 1x ("&amp;K1074&amp;") "&amp;A1074)+COUNTIF(术士卡组!A:C,"# 1x ("&amp;K1074&amp;") "&amp;A1074)+COUNTIF(战士卡组!A:C,"# 1x ("&amp;K1074&amp;") "&amp;A1074)=0,COUNTIF(单卡排行!A:J,A1074&amp;"★")=0),"",1),2)</f>
        <v/>
      </c>
      <c r="E1074" s="53" t="str">
        <f>IF(收藏进度!E1074="","",收藏进度!E1074)</f>
        <v>安戈洛</v>
      </c>
      <c r="F1074" s="53" t="str">
        <f>IF(收藏进度!F1074="","",收藏进度!F1074)</f>
        <v/>
      </c>
      <c r="G1074" s="53" t="str">
        <f>IF(收藏进度!G1074="","",收藏进度!G1074)</f>
        <v>猎人</v>
      </c>
      <c r="H1074" s="53" t="str">
        <f>IF(收藏进度!H1074="","",收藏进度!H1074)</f>
        <v>稀有</v>
      </c>
      <c r="I1074" s="53" t="str">
        <f>IF(收藏进度!I1074="","",收藏进度!I1074)</f>
        <v>随从</v>
      </c>
      <c r="J1074" s="53" t="str">
        <f>IF(收藏进度!J1074="","",收藏进度!J1074)</f>
        <v/>
      </c>
      <c r="K1074" s="53">
        <f>IF(收藏进度!K1074="","",收藏进度!K1074)</f>
        <v>5</v>
      </c>
      <c r="L1074" s="53">
        <f>IF(收藏进度!L1074="","",收藏进度!L1074)</f>
        <v>3</v>
      </c>
      <c r="M1074" s="53">
        <f>IF(收藏进度!M1074="","",收藏进度!M1074)</f>
        <v>5</v>
      </c>
      <c r="N1074" s="54" t="str">
        <f>IF(收藏进度!N1074="","",收藏进度!N1074)</f>
        <v>战吼：从你的牌库中抽两张法力值消耗为（1）点的随从牌。</v>
      </c>
    </row>
    <row r="1075" spans="1:14" x14ac:dyDescent="0.15">
      <c r="A1075" s="52" t="str">
        <f>IF(收藏进度!A1075="","",收藏进度!A1075)</f>
        <v>沼泽之王爵德</v>
      </c>
      <c r="B1075" s="52">
        <f>IF(收藏进度!B1075="","",收藏进度!B1075)</f>
        <v>0</v>
      </c>
      <c r="C1075" s="52" t="str">
        <f t="shared" si="16"/>
        <v/>
      </c>
      <c r="D1075" s="52" t="str">
        <f>IF(AND(COUNTIF(德鲁伊卡组!A:C,"# 2x ("&amp;K1075&amp;") "&amp;A1075)+COUNTIF(猎人卡组!A:C,"# 2x ("&amp;K1075&amp;") "&amp;A1075)+COUNTIF(法师卡组!A:C,"# 2x ("&amp;K1075&amp;") "&amp;A1075)+COUNTIF(圣骑士卡组!A:C,"# 2x ("&amp;K1075&amp;") "&amp;A1075)+COUNTIF(牧师卡组!A:C,"# 2x ("&amp;K1075&amp;") "&amp;A1075)+COUNTIF(潜行者卡组!A:C,"# 2x ("&amp;K1075&amp;") "&amp;A1075)+COUNTIF(萨满祭司卡组!A:C,"# 2x ("&amp;K1075&amp;") "&amp;A1075)+COUNTIF(术士卡组!A:C,"# 2x ("&amp;K1075&amp;") "&amp;A1075)+COUNTIF(战士卡组!A:C,"# 2x ("&amp;K1075&amp;") "&amp;A1075)=0,COUNTIF(单卡排行!A:J,A1075)=0),IF(AND(COUNTIF(德鲁伊卡组!A:C,"# 1x ("&amp;K1075&amp;") "&amp;A1075)+COUNTIF(猎人卡组!A:C,"# 1x ("&amp;K1075&amp;") "&amp;A1075)+COUNTIF(法师卡组!A:C,"# 1x ("&amp;K1075&amp;") "&amp;A1075)+COUNTIF(圣骑士卡组!A:C,"# 1x ("&amp;K1075&amp;") "&amp;A1075)+COUNTIF(牧师卡组!A:C,"# 1x ("&amp;K1075&amp;") "&amp;A1075)+COUNTIF(潜行者卡组!A:C,"# 1x ("&amp;K1075&amp;") "&amp;A1075)+COUNTIF(萨满祭司卡组!A:C,"# 1x ("&amp;K1075&amp;") "&amp;A1075)+COUNTIF(术士卡组!A:C,"# 1x ("&amp;K1075&amp;") "&amp;A1075)+COUNTIF(战士卡组!A:C,"# 1x ("&amp;K1075&amp;") "&amp;A1075)=0,COUNTIF(单卡排行!A:J,A1075&amp;"★")=0),"",1),2)</f>
        <v/>
      </c>
      <c r="E1075" s="53" t="str">
        <f>IF(收藏进度!E1075="","",收藏进度!E1075)</f>
        <v>安戈洛</v>
      </c>
      <c r="F1075" s="53" t="str">
        <f>IF(收藏进度!F1075="","",收藏进度!F1075)</f>
        <v/>
      </c>
      <c r="G1075" s="53" t="str">
        <f>IF(收藏进度!G1075="","",收藏进度!G1075)</f>
        <v>猎人</v>
      </c>
      <c r="H1075" s="53" t="str">
        <f>IF(收藏进度!H1075="","",收藏进度!H1075)</f>
        <v>传说</v>
      </c>
      <c r="I1075" s="53" t="str">
        <f>IF(收藏进度!I1075="","",收藏进度!I1075)</f>
        <v>随从</v>
      </c>
      <c r="J1075" s="53" t="str">
        <f>IF(收藏进度!J1075="","",收藏进度!J1075)</f>
        <v>野兽</v>
      </c>
      <c r="K1075" s="53">
        <f>IF(收藏进度!K1075="","",收藏进度!K1075)</f>
        <v>7</v>
      </c>
      <c r="L1075" s="53">
        <f>IF(收藏进度!L1075="","",收藏进度!L1075)</f>
        <v>9</v>
      </c>
      <c r="M1075" s="53">
        <f>IF(收藏进度!M1075="","",收藏进度!M1075)</f>
        <v>9</v>
      </c>
      <c r="N1075" s="54" t="str">
        <f>IF(收藏进度!N1075="","",收藏进度!N1075)</f>
        <v>在你的对手使用一张随从牌后，攻击该
随从。</v>
      </c>
    </row>
    <row r="1076" spans="1:14" x14ac:dyDescent="0.15">
      <c r="A1076" s="52" t="str">
        <f>IF(收藏进度!A1076="","",收藏进度!A1076)</f>
        <v>打开时空之门</v>
      </c>
      <c r="B1076" s="52">
        <f>IF(收藏进度!B1076="","",收藏进度!B1076)</f>
        <v>1</v>
      </c>
      <c r="C1076" s="52" t="str">
        <f t="shared" si="16"/>
        <v/>
      </c>
      <c r="D1076" s="52" t="str">
        <f>IF(AND(COUNTIF(德鲁伊卡组!A:C,"# 2x ("&amp;K1076&amp;") "&amp;A1076)+COUNTIF(猎人卡组!A:C,"# 2x ("&amp;K1076&amp;") "&amp;A1076)+COUNTIF(法师卡组!A:C,"# 2x ("&amp;K1076&amp;") "&amp;A1076)+COUNTIF(圣骑士卡组!A:C,"# 2x ("&amp;K1076&amp;") "&amp;A1076)+COUNTIF(牧师卡组!A:C,"# 2x ("&amp;K1076&amp;") "&amp;A1076)+COUNTIF(潜行者卡组!A:C,"# 2x ("&amp;K1076&amp;") "&amp;A1076)+COUNTIF(萨满祭司卡组!A:C,"# 2x ("&amp;K1076&amp;") "&amp;A1076)+COUNTIF(术士卡组!A:C,"# 2x ("&amp;K1076&amp;") "&amp;A1076)+COUNTIF(战士卡组!A:C,"# 2x ("&amp;K1076&amp;") "&amp;A1076)=0,COUNTIF(单卡排行!A:J,A1076)=0),IF(AND(COUNTIF(德鲁伊卡组!A:C,"# 1x ("&amp;K1076&amp;") "&amp;A1076)+COUNTIF(猎人卡组!A:C,"# 1x ("&amp;K1076&amp;") "&amp;A1076)+COUNTIF(法师卡组!A:C,"# 1x ("&amp;K1076&amp;") "&amp;A1076)+COUNTIF(圣骑士卡组!A:C,"# 1x ("&amp;K1076&amp;") "&amp;A1076)+COUNTIF(牧师卡组!A:C,"# 1x ("&amp;K1076&amp;") "&amp;A1076)+COUNTIF(潜行者卡组!A:C,"# 1x ("&amp;K1076&amp;") "&amp;A1076)+COUNTIF(萨满祭司卡组!A:C,"# 1x ("&amp;K1076&amp;") "&amp;A1076)+COUNTIF(术士卡组!A:C,"# 1x ("&amp;K1076&amp;") "&amp;A1076)+COUNTIF(战士卡组!A:C,"# 1x ("&amp;K1076&amp;") "&amp;A1076)=0,COUNTIF(单卡排行!A:J,A1076&amp;"★")=0),"",1),2)</f>
        <v/>
      </c>
      <c r="E1076" s="53" t="str">
        <f>IF(收藏进度!E1076="","",收藏进度!E1076)</f>
        <v>安戈洛</v>
      </c>
      <c r="F1076" s="53" t="str">
        <f>IF(收藏进度!F1076="","",收藏进度!F1076)</f>
        <v/>
      </c>
      <c r="G1076" s="53" t="str">
        <f>IF(收藏进度!G1076="","",收藏进度!G1076)</f>
        <v>法师</v>
      </c>
      <c r="H1076" s="53" t="str">
        <f>IF(收藏进度!H1076="","",收藏进度!H1076)</f>
        <v>传说</v>
      </c>
      <c r="I1076" s="53" t="str">
        <f>IF(收藏进度!I1076="","",收藏进度!I1076)</f>
        <v>法术</v>
      </c>
      <c r="J1076" s="53" t="str">
        <f>IF(收藏进度!J1076="","",收藏进度!J1076)</f>
        <v/>
      </c>
      <c r="K1076" s="53">
        <f>IF(收藏进度!K1076="","",收藏进度!K1076)</f>
        <v>1</v>
      </c>
      <c r="L1076" s="53">
        <f>IF(收藏进度!L1076="","",收藏进度!L1076)</f>
        <v>0</v>
      </c>
      <c r="M1076" s="53">
        <f>IF(收藏进度!M1076="","",收藏进度!M1076)</f>
        <v>0</v>
      </c>
      <c r="N1076" s="54" t="str">
        <f>IF(收藏进度!N1076="","",收藏进度!N1076)</f>
        <v>任务：施放6个你的套牌之外的
法术。
 奖励：时空扭曲。</v>
      </c>
    </row>
    <row r="1077" spans="1:14" x14ac:dyDescent="0.15">
      <c r="A1077" s="52" t="str">
        <f>IF(收藏进度!A1077="","",收藏进度!A1077)</f>
        <v>活体风暴</v>
      </c>
      <c r="B1077" s="52">
        <f>IF(收藏进度!B1077="","",收藏进度!B1077)</f>
        <v>2</v>
      </c>
      <c r="C1077" s="52" t="str">
        <f t="shared" si="16"/>
        <v/>
      </c>
      <c r="D1077" s="52">
        <f>IF(AND(COUNTIF(德鲁伊卡组!A:C,"# 2x ("&amp;K1077&amp;") "&amp;A1077)+COUNTIF(猎人卡组!A:C,"# 2x ("&amp;K1077&amp;") "&amp;A1077)+COUNTIF(法师卡组!A:C,"# 2x ("&amp;K1077&amp;") "&amp;A1077)+COUNTIF(圣骑士卡组!A:C,"# 2x ("&amp;K1077&amp;") "&amp;A1077)+COUNTIF(牧师卡组!A:C,"# 2x ("&amp;K1077&amp;") "&amp;A1077)+COUNTIF(潜行者卡组!A:C,"# 2x ("&amp;K1077&amp;") "&amp;A1077)+COUNTIF(萨满祭司卡组!A:C,"# 2x ("&amp;K1077&amp;") "&amp;A1077)+COUNTIF(术士卡组!A:C,"# 2x ("&amp;K1077&amp;") "&amp;A1077)+COUNTIF(战士卡组!A:C,"# 2x ("&amp;K1077&amp;") "&amp;A1077)=0,COUNTIF(单卡排行!A:J,A1077)=0),IF(AND(COUNTIF(德鲁伊卡组!A:C,"# 1x ("&amp;K1077&amp;") "&amp;A1077)+COUNTIF(猎人卡组!A:C,"# 1x ("&amp;K1077&amp;") "&amp;A1077)+COUNTIF(法师卡组!A:C,"# 1x ("&amp;K1077&amp;") "&amp;A1077)+COUNTIF(圣骑士卡组!A:C,"# 1x ("&amp;K1077&amp;") "&amp;A1077)+COUNTIF(牧师卡组!A:C,"# 1x ("&amp;K1077&amp;") "&amp;A1077)+COUNTIF(潜行者卡组!A:C,"# 1x ("&amp;K1077&amp;") "&amp;A1077)+COUNTIF(萨满祭司卡组!A:C,"# 1x ("&amp;K1077&amp;") "&amp;A1077)+COUNTIF(术士卡组!A:C,"# 1x ("&amp;K1077&amp;") "&amp;A1077)+COUNTIF(战士卡组!A:C,"# 1x ("&amp;K1077&amp;") "&amp;A1077)=0,COUNTIF(单卡排行!A:J,A1077&amp;"★")=0),"",1),2)</f>
        <v>2</v>
      </c>
      <c r="E1077" s="53" t="str">
        <f>IF(收藏进度!E1077="","",收藏进度!E1077)</f>
        <v>安戈洛</v>
      </c>
      <c r="F1077" s="53" t="str">
        <f>IF(收藏进度!F1077="","",收藏进度!F1077)</f>
        <v/>
      </c>
      <c r="G1077" s="53" t="str">
        <f>IF(收藏进度!G1077="","",收藏进度!G1077)</f>
        <v>法师</v>
      </c>
      <c r="H1077" s="53" t="str">
        <f>IF(收藏进度!H1077="","",收藏进度!H1077)</f>
        <v>普通</v>
      </c>
      <c r="I1077" s="53" t="str">
        <f>IF(收藏进度!I1077="","",收藏进度!I1077)</f>
        <v>随从</v>
      </c>
      <c r="J1077" s="53" t="str">
        <f>IF(收藏进度!J1077="","",收藏进度!J1077)</f>
        <v>元素</v>
      </c>
      <c r="K1077" s="53">
        <f>IF(收藏进度!K1077="","",收藏进度!K1077)</f>
        <v>2</v>
      </c>
      <c r="L1077" s="53">
        <f>IF(收藏进度!L1077="","",收藏进度!L1077)</f>
        <v>2</v>
      </c>
      <c r="M1077" s="53">
        <f>IF(收藏进度!M1077="","",收藏进度!M1077)</f>
        <v>1</v>
      </c>
      <c r="N1077" s="54" t="str">
        <f>IF(收藏进度!N1077="","",收藏进度!N1077)</f>
        <v>亡语：
随机将一张法师法术牌置入你的手牌。</v>
      </c>
    </row>
    <row r="1078" spans="1:14" x14ac:dyDescent="0.15">
      <c r="A1078" s="52" t="str">
        <f>IF(收藏进度!A1078="","",收藏进度!A1078)</f>
        <v>烈焰喷涌</v>
      </c>
      <c r="B1078" s="52">
        <f>IF(收藏进度!B1078="","",收藏进度!B1078)</f>
        <v>2</v>
      </c>
      <c r="C1078" s="52" t="str">
        <f t="shared" si="16"/>
        <v/>
      </c>
      <c r="D1078" s="52" t="str">
        <f>IF(AND(COUNTIF(德鲁伊卡组!A:C,"# 2x ("&amp;K1078&amp;") "&amp;A1078)+COUNTIF(猎人卡组!A:C,"# 2x ("&amp;K1078&amp;") "&amp;A1078)+COUNTIF(法师卡组!A:C,"# 2x ("&amp;K1078&amp;") "&amp;A1078)+COUNTIF(圣骑士卡组!A:C,"# 2x ("&amp;K1078&amp;") "&amp;A1078)+COUNTIF(牧师卡组!A:C,"# 2x ("&amp;K1078&amp;") "&amp;A1078)+COUNTIF(潜行者卡组!A:C,"# 2x ("&amp;K1078&amp;") "&amp;A1078)+COUNTIF(萨满祭司卡组!A:C,"# 2x ("&amp;K1078&amp;") "&amp;A1078)+COUNTIF(术士卡组!A:C,"# 2x ("&amp;K1078&amp;") "&amp;A1078)+COUNTIF(战士卡组!A:C,"# 2x ("&amp;K1078&amp;") "&amp;A1078)=0,COUNTIF(单卡排行!A:J,A1078)=0),IF(AND(COUNTIF(德鲁伊卡组!A:C,"# 1x ("&amp;K1078&amp;") "&amp;A1078)+COUNTIF(猎人卡组!A:C,"# 1x ("&amp;K1078&amp;") "&amp;A1078)+COUNTIF(法师卡组!A:C,"# 1x ("&amp;K1078&amp;") "&amp;A1078)+COUNTIF(圣骑士卡组!A:C,"# 1x ("&amp;K1078&amp;") "&amp;A1078)+COUNTIF(牧师卡组!A:C,"# 1x ("&amp;K1078&amp;") "&amp;A1078)+COUNTIF(潜行者卡组!A:C,"# 1x ("&amp;K1078&amp;") "&amp;A1078)+COUNTIF(萨满祭司卡组!A:C,"# 1x ("&amp;K1078&amp;") "&amp;A1078)+COUNTIF(术士卡组!A:C,"# 1x ("&amp;K1078&amp;") "&amp;A1078)+COUNTIF(战士卡组!A:C,"# 1x ("&amp;K1078&amp;") "&amp;A1078)=0,COUNTIF(单卡排行!A:J,A1078&amp;"★")=0),"",1),2)</f>
        <v/>
      </c>
      <c r="E1078" s="53" t="str">
        <f>IF(收藏进度!E1078="","",收藏进度!E1078)</f>
        <v>安戈洛</v>
      </c>
      <c r="F1078" s="53" t="str">
        <f>IF(收藏进度!F1078="","",收藏进度!F1078)</f>
        <v/>
      </c>
      <c r="G1078" s="53" t="str">
        <f>IF(收藏进度!G1078="","",收藏进度!G1078)</f>
        <v>法师</v>
      </c>
      <c r="H1078" s="53" t="str">
        <f>IF(收藏进度!H1078="","",收藏进度!H1078)</f>
        <v>普通</v>
      </c>
      <c r="I1078" s="53" t="str">
        <f>IF(收藏进度!I1078="","",收藏进度!I1078)</f>
        <v>法术</v>
      </c>
      <c r="J1078" s="53" t="str">
        <f>IF(收藏进度!J1078="","",收藏进度!J1078)</f>
        <v/>
      </c>
      <c r="K1078" s="53">
        <f>IF(收藏进度!K1078="","",收藏进度!K1078)</f>
        <v>2</v>
      </c>
      <c r="L1078" s="53">
        <f>IF(收藏进度!L1078="","",收藏进度!L1078)</f>
        <v>0</v>
      </c>
      <c r="M1078" s="53">
        <f>IF(收藏进度!M1078="","",收藏进度!M1078)</f>
        <v>0</v>
      </c>
      <c r="N1078" s="54" t="str">
        <f>IF(收藏进度!N1078="","",收藏进度!N1078)</f>
        <v>造成2点伤害。
将一张1/2的元素牌置入你的手牌。</v>
      </c>
    </row>
    <row r="1079" spans="1:14" x14ac:dyDescent="0.15">
      <c r="A1079" s="52" t="str">
        <f>IF(收藏进度!A1079="","",收藏进度!A1079)</f>
        <v>秘法学家</v>
      </c>
      <c r="B1079" s="52">
        <f>IF(收藏进度!B1079="","",收藏进度!B1079)</f>
        <v>2</v>
      </c>
      <c r="C1079" s="52" t="str">
        <f t="shared" si="16"/>
        <v/>
      </c>
      <c r="D1079" s="52">
        <f>IF(AND(COUNTIF(德鲁伊卡组!A:C,"# 2x ("&amp;K1079&amp;") "&amp;A1079)+COUNTIF(猎人卡组!A:C,"# 2x ("&amp;K1079&amp;") "&amp;A1079)+COUNTIF(法师卡组!A:C,"# 2x ("&amp;K1079&amp;") "&amp;A1079)+COUNTIF(圣骑士卡组!A:C,"# 2x ("&amp;K1079&amp;") "&amp;A1079)+COUNTIF(牧师卡组!A:C,"# 2x ("&amp;K1079&amp;") "&amp;A1079)+COUNTIF(潜行者卡组!A:C,"# 2x ("&amp;K1079&amp;") "&amp;A1079)+COUNTIF(萨满祭司卡组!A:C,"# 2x ("&amp;K1079&amp;") "&amp;A1079)+COUNTIF(术士卡组!A:C,"# 2x ("&amp;K1079&amp;") "&amp;A1079)+COUNTIF(战士卡组!A:C,"# 2x ("&amp;K1079&amp;") "&amp;A1079)=0,COUNTIF(单卡排行!A:J,A1079)=0),IF(AND(COUNTIF(德鲁伊卡组!A:C,"# 1x ("&amp;K1079&amp;") "&amp;A1079)+COUNTIF(猎人卡组!A:C,"# 1x ("&amp;K1079&amp;") "&amp;A1079)+COUNTIF(法师卡组!A:C,"# 1x ("&amp;K1079&amp;") "&amp;A1079)+COUNTIF(圣骑士卡组!A:C,"# 1x ("&amp;K1079&amp;") "&amp;A1079)+COUNTIF(牧师卡组!A:C,"# 1x ("&amp;K1079&amp;") "&amp;A1079)+COUNTIF(潜行者卡组!A:C,"# 1x ("&amp;K1079&amp;") "&amp;A1079)+COUNTIF(萨满祭司卡组!A:C,"# 1x ("&amp;K1079&amp;") "&amp;A1079)+COUNTIF(术士卡组!A:C,"# 1x ("&amp;K1079&amp;") "&amp;A1079)+COUNTIF(战士卡组!A:C,"# 1x ("&amp;K1079&amp;") "&amp;A1079)=0,COUNTIF(单卡排行!A:J,A1079&amp;"★")=0),"",1),2)</f>
        <v>2</v>
      </c>
      <c r="E1079" s="53" t="str">
        <f>IF(收藏进度!E1079="","",收藏进度!E1079)</f>
        <v>安戈洛</v>
      </c>
      <c r="F1079" s="53" t="str">
        <f>IF(收藏进度!F1079="","",收藏进度!F1079)</f>
        <v/>
      </c>
      <c r="G1079" s="53" t="str">
        <f>IF(收藏进度!G1079="","",收藏进度!G1079)</f>
        <v>法师</v>
      </c>
      <c r="H1079" s="53" t="str">
        <f>IF(收藏进度!H1079="","",收藏进度!H1079)</f>
        <v>普通</v>
      </c>
      <c r="I1079" s="53" t="str">
        <f>IF(收藏进度!I1079="","",收藏进度!I1079)</f>
        <v>随从</v>
      </c>
      <c r="J1079" s="53" t="str">
        <f>IF(收藏进度!J1079="","",收藏进度!J1079)</f>
        <v/>
      </c>
      <c r="K1079" s="53">
        <f>IF(收藏进度!K1079="","",收藏进度!K1079)</f>
        <v>2</v>
      </c>
      <c r="L1079" s="53">
        <f>IF(收藏进度!L1079="","",收藏进度!L1079)</f>
        <v>2</v>
      </c>
      <c r="M1079" s="53">
        <f>IF(收藏进度!M1079="","",收藏进度!M1079)</f>
        <v>3</v>
      </c>
      <c r="N1079" s="54" t="str">
        <f>IF(收藏进度!N1079="","",收藏进度!N1079)</f>
        <v>战吼：从你的牌库中抽一张奥秘牌。</v>
      </c>
    </row>
    <row r="1080" spans="1:14" x14ac:dyDescent="0.15">
      <c r="A1080" s="52" t="str">
        <f>IF(收藏进度!A1080="","",收藏进度!A1080)</f>
        <v>远古雕文</v>
      </c>
      <c r="B1080" s="52">
        <f>IF(收藏进度!B1080="","",收藏进度!B1080)</f>
        <v>2</v>
      </c>
      <c r="C1080" s="52" t="str">
        <f t="shared" si="16"/>
        <v/>
      </c>
      <c r="D1080" s="52">
        <f>IF(AND(COUNTIF(德鲁伊卡组!A:C,"# 2x ("&amp;K1080&amp;") "&amp;A1080)+COUNTIF(猎人卡组!A:C,"# 2x ("&amp;K1080&amp;") "&amp;A1080)+COUNTIF(法师卡组!A:C,"# 2x ("&amp;K1080&amp;") "&amp;A1080)+COUNTIF(圣骑士卡组!A:C,"# 2x ("&amp;K1080&amp;") "&amp;A1080)+COUNTIF(牧师卡组!A:C,"# 2x ("&amp;K1080&amp;") "&amp;A1080)+COUNTIF(潜行者卡组!A:C,"# 2x ("&amp;K1080&amp;") "&amp;A1080)+COUNTIF(萨满祭司卡组!A:C,"# 2x ("&amp;K1080&amp;") "&amp;A1080)+COUNTIF(术士卡组!A:C,"# 2x ("&amp;K1080&amp;") "&amp;A1080)+COUNTIF(战士卡组!A:C,"# 2x ("&amp;K1080&amp;") "&amp;A1080)=0,COUNTIF(单卡排行!A:J,A1080)=0),IF(AND(COUNTIF(德鲁伊卡组!A:C,"# 1x ("&amp;K1080&amp;") "&amp;A1080)+COUNTIF(猎人卡组!A:C,"# 1x ("&amp;K1080&amp;") "&amp;A1080)+COUNTIF(法师卡组!A:C,"# 1x ("&amp;K1080&amp;") "&amp;A1080)+COUNTIF(圣骑士卡组!A:C,"# 1x ("&amp;K1080&amp;") "&amp;A1080)+COUNTIF(牧师卡组!A:C,"# 1x ("&amp;K1080&amp;") "&amp;A1080)+COUNTIF(潜行者卡组!A:C,"# 1x ("&amp;K1080&amp;") "&amp;A1080)+COUNTIF(萨满祭司卡组!A:C,"# 1x ("&amp;K1080&amp;") "&amp;A1080)+COUNTIF(术士卡组!A:C,"# 1x ("&amp;K1080&amp;") "&amp;A1080)+COUNTIF(战士卡组!A:C,"# 1x ("&amp;K1080&amp;") "&amp;A1080)=0,COUNTIF(单卡排行!A:J,A1080&amp;"★")=0),"",1),2)</f>
        <v>2</v>
      </c>
      <c r="E1080" s="53" t="str">
        <f>IF(收藏进度!E1080="","",收藏进度!E1080)</f>
        <v>安戈洛</v>
      </c>
      <c r="F1080" s="53" t="str">
        <f>IF(收藏进度!F1080="","",收藏进度!F1080)</f>
        <v/>
      </c>
      <c r="G1080" s="53" t="str">
        <f>IF(收藏进度!G1080="","",收藏进度!G1080)</f>
        <v>法师</v>
      </c>
      <c r="H1080" s="53" t="str">
        <f>IF(收藏进度!H1080="","",收藏进度!H1080)</f>
        <v>史诗</v>
      </c>
      <c r="I1080" s="53" t="str">
        <f>IF(收藏进度!I1080="","",收藏进度!I1080)</f>
        <v>法术</v>
      </c>
      <c r="J1080" s="53" t="str">
        <f>IF(收藏进度!J1080="","",收藏进度!J1080)</f>
        <v/>
      </c>
      <c r="K1080" s="53">
        <f>IF(收藏进度!K1080="","",收藏进度!K1080)</f>
        <v>2</v>
      </c>
      <c r="L1080" s="53">
        <f>IF(收藏进度!L1080="","",收藏进度!L1080)</f>
        <v>0</v>
      </c>
      <c r="M1080" s="53">
        <f>IF(收藏进度!M1080="","",收藏进度!M1080)</f>
        <v>0</v>
      </c>
      <c r="N1080" s="54" t="str">
        <f>IF(收藏进度!N1080="","",收藏进度!N1080)</f>
        <v>发现一张法术牌，使其法力值消耗减少（2）点。</v>
      </c>
    </row>
    <row r="1081" spans="1:14" x14ac:dyDescent="0.15">
      <c r="A1081" s="52" t="str">
        <f>IF(收藏进度!A1081="","",收藏进度!A1081)</f>
        <v>派烙斯</v>
      </c>
      <c r="B1081" s="52">
        <f>IF(收藏进度!B1081="","",收藏进度!B1081)</f>
        <v>0</v>
      </c>
      <c r="C1081" s="52" t="str">
        <f t="shared" si="16"/>
        <v/>
      </c>
      <c r="D1081" s="52" t="str">
        <f>IF(AND(COUNTIF(德鲁伊卡组!A:C,"# 2x ("&amp;K1081&amp;") "&amp;A1081)+COUNTIF(猎人卡组!A:C,"# 2x ("&amp;K1081&amp;") "&amp;A1081)+COUNTIF(法师卡组!A:C,"# 2x ("&amp;K1081&amp;") "&amp;A1081)+COUNTIF(圣骑士卡组!A:C,"# 2x ("&amp;K1081&amp;") "&amp;A1081)+COUNTIF(牧师卡组!A:C,"# 2x ("&amp;K1081&amp;") "&amp;A1081)+COUNTIF(潜行者卡组!A:C,"# 2x ("&amp;K1081&amp;") "&amp;A1081)+COUNTIF(萨满祭司卡组!A:C,"# 2x ("&amp;K1081&amp;") "&amp;A1081)+COUNTIF(术士卡组!A:C,"# 2x ("&amp;K1081&amp;") "&amp;A1081)+COUNTIF(战士卡组!A:C,"# 2x ("&amp;K1081&amp;") "&amp;A1081)=0,COUNTIF(单卡排行!A:J,A1081)=0),IF(AND(COUNTIF(德鲁伊卡组!A:C,"# 1x ("&amp;K1081&amp;") "&amp;A1081)+COUNTIF(猎人卡组!A:C,"# 1x ("&amp;K1081&amp;") "&amp;A1081)+COUNTIF(法师卡组!A:C,"# 1x ("&amp;K1081&amp;") "&amp;A1081)+COUNTIF(圣骑士卡组!A:C,"# 1x ("&amp;K1081&amp;") "&amp;A1081)+COUNTIF(牧师卡组!A:C,"# 1x ("&amp;K1081&amp;") "&amp;A1081)+COUNTIF(潜行者卡组!A:C,"# 1x ("&amp;K1081&amp;") "&amp;A1081)+COUNTIF(萨满祭司卡组!A:C,"# 1x ("&amp;K1081&amp;") "&amp;A1081)+COUNTIF(术士卡组!A:C,"# 1x ("&amp;K1081&amp;") "&amp;A1081)+COUNTIF(战士卡组!A:C,"# 1x ("&amp;K1081&amp;") "&amp;A1081)=0,COUNTIF(单卡排行!A:J,A1081&amp;"★")=0),"",1),2)</f>
        <v/>
      </c>
      <c r="E1081" s="53" t="str">
        <f>IF(收藏进度!E1081="","",收藏进度!E1081)</f>
        <v>安戈洛</v>
      </c>
      <c r="F1081" s="53" t="str">
        <f>IF(收藏进度!F1081="","",收藏进度!F1081)</f>
        <v/>
      </c>
      <c r="G1081" s="53" t="str">
        <f>IF(收藏进度!G1081="","",收藏进度!G1081)</f>
        <v>法师</v>
      </c>
      <c r="H1081" s="53" t="str">
        <f>IF(收藏进度!H1081="","",收藏进度!H1081)</f>
        <v>传说</v>
      </c>
      <c r="I1081" s="53" t="str">
        <f>IF(收藏进度!I1081="","",收藏进度!I1081)</f>
        <v>随从</v>
      </c>
      <c r="J1081" s="53" t="str">
        <f>IF(收藏进度!J1081="","",收藏进度!J1081)</f>
        <v>元素</v>
      </c>
      <c r="K1081" s="53">
        <f>IF(收藏进度!K1081="","",收藏进度!K1081)</f>
        <v>2</v>
      </c>
      <c r="L1081" s="53">
        <f>IF(收藏进度!L1081="","",收藏进度!L1081)</f>
        <v>2</v>
      </c>
      <c r="M1081" s="53">
        <f>IF(收藏进度!M1081="","",收藏进度!M1081)</f>
        <v>2</v>
      </c>
      <c r="N1081" s="54" t="str">
        <f>IF(收藏进度!N1081="","",收藏进度!N1081)</f>
        <v>亡语：将该随从移回你的手牌，并变为法力值消耗为（6）的6/6随从牌。</v>
      </c>
    </row>
    <row r="1082" spans="1:14" x14ac:dyDescent="0.15">
      <c r="A1082" s="52" t="str">
        <f>IF(收藏进度!A1082="","",收藏进度!A1082)</f>
        <v>法术共鸣</v>
      </c>
      <c r="B1082" s="52">
        <f>IF(收藏进度!B1082="","",收藏进度!B1082)</f>
        <v>1</v>
      </c>
      <c r="C1082" s="52" t="str">
        <f t="shared" si="16"/>
        <v/>
      </c>
      <c r="D1082" s="52" t="str">
        <f>IF(AND(COUNTIF(德鲁伊卡组!A:C,"# 2x ("&amp;K1082&amp;") "&amp;A1082)+COUNTIF(猎人卡组!A:C,"# 2x ("&amp;K1082&amp;") "&amp;A1082)+COUNTIF(法师卡组!A:C,"# 2x ("&amp;K1082&amp;") "&amp;A1082)+COUNTIF(圣骑士卡组!A:C,"# 2x ("&amp;K1082&amp;") "&amp;A1082)+COUNTIF(牧师卡组!A:C,"# 2x ("&amp;K1082&amp;") "&amp;A1082)+COUNTIF(潜行者卡组!A:C,"# 2x ("&amp;K1082&amp;") "&amp;A1082)+COUNTIF(萨满祭司卡组!A:C,"# 2x ("&amp;K1082&amp;") "&amp;A1082)+COUNTIF(术士卡组!A:C,"# 2x ("&amp;K1082&amp;") "&amp;A1082)+COUNTIF(战士卡组!A:C,"# 2x ("&amp;K1082&amp;") "&amp;A1082)=0,COUNTIF(单卡排行!A:J,A1082)=0),IF(AND(COUNTIF(德鲁伊卡组!A:C,"# 1x ("&amp;K1082&amp;") "&amp;A1082)+COUNTIF(猎人卡组!A:C,"# 1x ("&amp;K1082&amp;") "&amp;A1082)+COUNTIF(法师卡组!A:C,"# 1x ("&amp;K1082&amp;") "&amp;A1082)+COUNTIF(圣骑士卡组!A:C,"# 1x ("&amp;K1082&amp;") "&amp;A1082)+COUNTIF(牧师卡组!A:C,"# 1x ("&amp;K1082&amp;") "&amp;A1082)+COUNTIF(潜行者卡组!A:C,"# 1x ("&amp;K1082&amp;") "&amp;A1082)+COUNTIF(萨满祭司卡组!A:C,"# 1x ("&amp;K1082&amp;") "&amp;A1082)+COUNTIF(术士卡组!A:C,"# 1x ("&amp;K1082&amp;") "&amp;A1082)+COUNTIF(战士卡组!A:C,"# 1x ("&amp;K1082&amp;") "&amp;A1082)=0,COUNTIF(单卡排行!A:J,A1082&amp;"★")=0),"",1),2)</f>
        <v/>
      </c>
      <c r="E1082" s="53" t="str">
        <f>IF(收藏进度!E1082="","",收藏进度!E1082)</f>
        <v>安戈洛</v>
      </c>
      <c r="F1082" s="53" t="str">
        <f>IF(收藏进度!F1082="","",收藏进度!F1082)</f>
        <v/>
      </c>
      <c r="G1082" s="53" t="str">
        <f>IF(收藏进度!G1082="","",收藏进度!G1082)</f>
        <v>法师</v>
      </c>
      <c r="H1082" s="53" t="str">
        <f>IF(收藏进度!H1082="","",收藏进度!H1082)</f>
        <v>稀有</v>
      </c>
      <c r="I1082" s="53" t="str">
        <f>IF(收藏进度!I1082="","",收藏进度!I1082)</f>
        <v>法术</v>
      </c>
      <c r="J1082" s="53" t="str">
        <f>IF(收藏进度!J1082="","",收藏进度!J1082)</f>
        <v/>
      </c>
      <c r="K1082" s="53">
        <f>IF(收藏进度!K1082="","",收藏进度!K1082)</f>
        <v>3</v>
      </c>
      <c r="L1082" s="53">
        <f>IF(收藏进度!L1082="","",收藏进度!L1082)</f>
        <v>0</v>
      </c>
      <c r="M1082" s="53">
        <f>IF(收藏进度!M1082="","",收藏进度!M1082)</f>
        <v>0</v>
      </c>
      <c r="N1082" s="54" t="str">
        <f>IF(收藏进度!N1082="","",收藏进度!N1082)</f>
        <v>奥秘：当你的对手施放一个法术时，复制该法术并置入你的手牌，它的法力值消耗变为（0）。</v>
      </c>
    </row>
    <row r="1083" spans="1:14" x14ac:dyDescent="0.15">
      <c r="A1083" s="52" t="str">
        <f>IF(收藏进度!A1083="","",收藏进度!A1083)</f>
        <v>熔岩镜像</v>
      </c>
      <c r="B1083" s="52">
        <f>IF(收藏进度!B1083="","",收藏进度!B1083)</f>
        <v>2</v>
      </c>
      <c r="C1083" s="52" t="str">
        <f t="shared" si="16"/>
        <v/>
      </c>
      <c r="D1083" s="52">
        <f>IF(AND(COUNTIF(德鲁伊卡组!A:C,"# 2x ("&amp;K1083&amp;") "&amp;A1083)+COUNTIF(猎人卡组!A:C,"# 2x ("&amp;K1083&amp;") "&amp;A1083)+COUNTIF(法师卡组!A:C,"# 2x ("&amp;K1083&amp;") "&amp;A1083)+COUNTIF(圣骑士卡组!A:C,"# 2x ("&amp;K1083&amp;") "&amp;A1083)+COUNTIF(牧师卡组!A:C,"# 2x ("&amp;K1083&amp;") "&amp;A1083)+COUNTIF(潜行者卡组!A:C,"# 2x ("&amp;K1083&amp;") "&amp;A1083)+COUNTIF(萨满祭司卡组!A:C,"# 2x ("&amp;K1083&amp;") "&amp;A1083)+COUNTIF(术士卡组!A:C,"# 2x ("&amp;K1083&amp;") "&amp;A1083)+COUNTIF(战士卡组!A:C,"# 2x ("&amp;K1083&amp;") "&amp;A1083)=0,COUNTIF(单卡排行!A:J,A1083)=0),IF(AND(COUNTIF(德鲁伊卡组!A:C,"# 1x ("&amp;K1083&amp;") "&amp;A1083)+COUNTIF(猎人卡组!A:C,"# 1x ("&amp;K1083&amp;") "&amp;A1083)+COUNTIF(法师卡组!A:C,"# 1x ("&amp;K1083&amp;") "&amp;A1083)+COUNTIF(圣骑士卡组!A:C,"# 1x ("&amp;K1083&amp;") "&amp;A1083)+COUNTIF(牧师卡组!A:C,"# 1x ("&amp;K1083&amp;") "&amp;A1083)+COUNTIF(潜行者卡组!A:C,"# 1x ("&amp;K1083&amp;") "&amp;A1083)+COUNTIF(萨满祭司卡组!A:C,"# 1x ("&amp;K1083&amp;") "&amp;A1083)+COUNTIF(术士卡组!A:C,"# 1x ("&amp;K1083&amp;") "&amp;A1083)+COUNTIF(战士卡组!A:C,"# 1x ("&amp;K1083&amp;") "&amp;A1083)=0,COUNTIF(单卡排行!A:J,A1083&amp;"★")=0),"",1),2)</f>
        <v>2</v>
      </c>
      <c r="E1083" s="53" t="str">
        <f>IF(收藏进度!E1083="","",收藏进度!E1083)</f>
        <v>安戈洛</v>
      </c>
      <c r="F1083" s="53" t="str">
        <f>IF(收藏进度!F1083="","",收藏进度!F1083)</f>
        <v/>
      </c>
      <c r="G1083" s="53" t="str">
        <f>IF(收藏进度!G1083="","",收藏进度!G1083)</f>
        <v>法师</v>
      </c>
      <c r="H1083" s="53" t="str">
        <f>IF(收藏进度!H1083="","",收藏进度!H1083)</f>
        <v>稀有</v>
      </c>
      <c r="I1083" s="53" t="str">
        <f>IF(收藏进度!I1083="","",收藏进度!I1083)</f>
        <v>法术</v>
      </c>
      <c r="J1083" s="53" t="str">
        <f>IF(收藏进度!J1083="","",收藏进度!J1083)</f>
        <v/>
      </c>
      <c r="K1083" s="53">
        <f>IF(收藏进度!K1083="","",收藏进度!K1083)</f>
        <v>4</v>
      </c>
      <c r="L1083" s="53">
        <f>IF(收藏进度!L1083="","",收藏进度!L1083)</f>
        <v>0</v>
      </c>
      <c r="M1083" s="53">
        <f>IF(收藏进度!M1083="","",收藏进度!M1083)</f>
        <v>0</v>
      </c>
      <c r="N1083" s="54" t="str">
        <f>IF(收藏进度!N1083="","",收藏进度!N1083)</f>
        <v>选择一个友方随从，召唤一个该随从的复制。</v>
      </c>
    </row>
    <row r="1084" spans="1:14" x14ac:dyDescent="0.15">
      <c r="A1084" s="52" t="str">
        <f>IF(收藏进度!A1084="","",收藏进度!A1084)</f>
        <v>蒸汽涌动者</v>
      </c>
      <c r="B1084" s="52">
        <f>IF(收藏进度!B1084="","",收藏进度!B1084)</f>
        <v>2</v>
      </c>
      <c r="C1084" s="52" t="str">
        <f t="shared" si="16"/>
        <v/>
      </c>
      <c r="D1084" s="52">
        <f>IF(AND(COUNTIF(德鲁伊卡组!A:C,"# 2x ("&amp;K1084&amp;") "&amp;A1084)+COUNTIF(猎人卡组!A:C,"# 2x ("&amp;K1084&amp;") "&amp;A1084)+COUNTIF(法师卡组!A:C,"# 2x ("&amp;K1084&amp;") "&amp;A1084)+COUNTIF(圣骑士卡组!A:C,"# 2x ("&amp;K1084&amp;") "&amp;A1084)+COUNTIF(牧师卡组!A:C,"# 2x ("&amp;K1084&amp;") "&amp;A1084)+COUNTIF(潜行者卡组!A:C,"# 2x ("&amp;K1084&amp;") "&amp;A1084)+COUNTIF(萨满祭司卡组!A:C,"# 2x ("&amp;K1084&amp;") "&amp;A1084)+COUNTIF(术士卡组!A:C,"# 2x ("&amp;K1084&amp;") "&amp;A1084)+COUNTIF(战士卡组!A:C,"# 2x ("&amp;K1084&amp;") "&amp;A1084)=0,COUNTIF(单卡排行!A:J,A1084)=0),IF(AND(COUNTIF(德鲁伊卡组!A:C,"# 1x ("&amp;K1084&amp;") "&amp;A1084)+COUNTIF(猎人卡组!A:C,"# 1x ("&amp;K1084&amp;") "&amp;A1084)+COUNTIF(法师卡组!A:C,"# 1x ("&amp;K1084&amp;") "&amp;A1084)+COUNTIF(圣骑士卡组!A:C,"# 1x ("&amp;K1084&amp;") "&amp;A1084)+COUNTIF(牧师卡组!A:C,"# 1x ("&amp;K1084&amp;") "&amp;A1084)+COUNTIF(潜行者卡组!A:C,"# 1x ("&amp;K1084&amp;") "&amp;A1084)+COUNTIF(萨满祭司卡组!A:C,"# 1x ("&amp;K1084&amp;") "&amp;A1084)+COUNTIF(术士卡组!A:C,"# 1x ("&amp;K1084&amp;") "&amp;A1084)+COUNTIF(战士卡组!A:C,"# 1x ("&amp;K1084&amp;") "&amp;A1084)=0,COUNTIF(单卡排行!A:J,A1084&amp;"★")=0),"",1),2)</f>
        <v>2</v>
      </c>
      <c r="E1084" s="53" t="str">
        <f>IF(收藏进度!E1084="","",收藏进度!E1084)</f>
        <v>安戈洛</v>
      </c>
      <c r="F1084" s="53" t="str">
        <f>IF(收藏进度!F1084="","",收藏进度!F1084)</f>
        <v/>
      </c>
      <c r="G1084" s="53" t="str">
        <f>IF(收藏进度!G1084="","",收藏进度!G1084)</f>
        <v>法师</v>
      </c>
      <c r="H1084" s="53" t="str">
        <f>IF(收藏进度!H1084="","",收藏进度!H1084)</f>
        <v>稀有</v>
      </c>
      <c r="I1084" s="53" t="str">
        <f>IF(收藏进度!I1084="","",收藏进度!I1084)</f>
        <v>随从</v>
      </c>
      <c r="J1084" s="53" t="str">
        <f>IF(收藏进度!J1084="","",收藏进度!J1084)</f>
        <v>元素</v>
      </c>
      <c r="K1084" s="53">
        <f>IF(收藏进度!K1084="","",收藏进度!K1084)</f>
        <v>4</v>
      </c>
      <c r="L1084" s="53">
        <f>IF(收藏进度!L1084="","",收藏进度!L1084)</f>
        <v>5</v>
      </c>
      <c r="M1084" s="53">
        <f>IF(收藏进度!M1084="","",收藏进度!M1084)</f>
        <v>4</v>
      </c>
      <c r="N1084" s="54" t="str">
        <f>IF(收藏进度!N1084="","",收藏进度!N1084)</f>
        <v>战吼：如果你在上个回合使用过元素牌，将一张“烈焰喷涌”置入你的手牌。</v>
      </c>
    </row>
    <row r="1085" spans="1:14" x14ac:dyDescent="0.15">
      <c r="A1085" s="52" t="str">
        <f>IF(收藏进度!A1085="","",收藏进度!A1085)</f>
        <v>陨石术</v>
      </c>
      <c r="B1085" s="52">
        <f>IF(收藏进度!B1085="","",收藏进度!B1085)</f>
        <v>1</v>
      </c>
      <c r="C1085" s="52">
        <f t="shared" si="16"/>
        <v>1</v>
      </c>
      <c r="D1085" s="52">
        <f>IF(AND(COUNTIF(德鲁伊卡组!A:C,"# 2x ("&amp;K1085&amp;") "&amp;A1085)+COUNTIF(猎人卡组!A:C,"# 2x ("&amp;K1085&amp;") "&amp;A1085)+COUNTIF(法师卡组!A:C,"# 2x ("&amp;K1085&amp;") "&amp;A1085)+COUNTIF(圣骑士卡组!A:C,"# 2x ("&amp;K1085&amp;") "&amp;A1085)+COUNTIF(牧师卡组!A:C,"# 2x ("&amp;K1085&amp;") "&amp;A1085)+COUNTIF(潜行者卡组!A:C,"# 2x ("&amp;K1085&amp;") "&amp;A1085)+COUNTIF(萨满祭司卡组!A:C,"# 2x ("&amp;K1085&amp;") "&amp;A1085)+COUNTIF(术士卡组!A:C,"# 2x ("&amp;K1085&amp;") "&amp;A1085)+COUNTIF(战士卡组!A:C,"# 2x ("&amp;K1085&amp;") "&amp;A1085)=0,COUNTIF(单卡排行!A:J,A1085)=0),IF(AND(COUNTIF(德鲁伊卡组!A:C,"# 1x ("&amp;K1085&amp;") "&amp;A1085)+COUNTIF(猎人卡组!A:C,"# 1x ("&amp;K1085&amp;") "&amp;A1085)+COUNTIF(法师卡组!A:C,"# 1x ("&amp;K1085&amp;") "&amp;A1085)+COUNTIF(圣骑士卡组!A:C,"# 1x ("&amp;K1085&amp;") "&amp;A1085)+COUNTIF(牧师卡组!A:C,"# 1x ("&amp;K1085&amp;") "&amp;A1085)+COUNTIF(潜行者卡组!A:C,"# 1x ("&amp;K1085&amp;") "&amp;A1085)+COUNTIF(萨满祭司卡组!A:C,"# 1x ("&amp;K1085&amp;") "&amp;A1085)+COUNTIF(术士卡组!A:C,"# 1x ("&amp;K1085&amp;") "&amp;A1085)+COUNTIF(战士卡组!A:C,"# 1x ("&amp;K1085&amp;") "&amp;A1085)=0,COUNTIF(单卡排行!A:J,A1085&amp;"★")=0),"",1),2)</f>
        <v>2</v>
      </c>
      <c r="E1085" s="53" t="str">
        <f>IF(收藏进度!E1085="","",收藏进度!E1085)</f>
        <v>安戈洛</v>
      </c>
      <c r="F1085" s="53" t="str">
        <f>IF(收藏进度!F1085="","",收藏进度!F1085)</f>
        <v/>
      </c>
      <c r="G1085" s="53" t="str">
        <f>IF(收藏进度!G1085="","",收藏进度!G1085)</f>
        <v>法师</v>
      </c>
      <c r="H1085" s="53" t="str">
        <f>IF(收藏进度!H1085="","",收藏进度!H1085)</f>
        <v>史诗</v>
      </c>
      <c r="I1085" s="53" t="str">
        <f>IF(收藏进度!I1085="","",收藏进度!I1085)</f>
        <v>法术</v>
      </c>
      <c r="J1085" s="53" t="str">
        <f>IF(收藏进度!J1085="","",收藏进度!J1085)</f>
        <v/>
      </c>
      <c r="K1085" s="53">
        <f>IF(收藏进度!K1085="","",收藏进度!K1085)</f>
        <v>6</v>
      </c>
      <c r="L1085" s="53">
        <f>IF(收藏进度!L1085="","",收藏进度!L1085)</f>
        <v>0</v>
      </c>
      <c r="M1085" s="53">
        <f>IF(收藏进度!M1085="","",收藏进度!M1085)</f>
        <v>0</v>
      </c>
      <c r="N1085" s="54" t="str">
        <f>IF(收藏进度!N1085="","",收藏进度!N1085)</f>
        <v>对一个随从造成15点伤害，并对其相邻的随从造成
3点伤害。</v>
      </c>
    </row>
    <row r="1086" spans="1:14" x14ac:dyDescent="0.15">
      <c r="A1086" s="52" t="str">
        <f>IF(收藏进度!A1086="","",收藏进度!A1086)</f>
        <v>迷失丛林</v>
      </c>
      <c r="B1086" s="52">
        <f>IF(收藏进度!B1086="","",收藏进度!B1086)</f>
        <v>2</v>
      </c>
      <c r="C1086" s="52" t="str">
        <f t="shared" si="16"/>
        <v/>
      </c>
      <c r="D1086" s="52">
        <f>IF(AND(COUNTIF(德鲁伊卡组!A:C,"# 2x ("&amp;K1086&amp;") "&amp;A1086)+COUNTIF(猎人卡组!A:C,"# 2x ("&amp;K1086&amp;") "&amp;A1086)+COUNTIF(法师卡组!A:C,"# 2x ("&amp;K1086&amp;") "&amp;A1086)+COUNTIF(圣骑士卡组!A:C,"# 2x ("&amp;K1086&amp;") "&amp;A1086)+COUNTIF(牧师卡组!A:C,"# 2x ("&amp;K1086&amp;") "&amp;A1086)+COUNTIF(潜行者卡组!A:C,"# 2x ("&amp;K1086&amp;") "&amp;A1086)+COUNTIF(萨满祭司卡组!A:C,"# 2x ("&amp;K1086&amp;") "&amp;A1086)+COUNTIF(术士卡组!A:C,"# 2x ("&amp;K1086&amp;") "&amp;A1086)+COUNTIF(战士卡组!A:C,"# 2x ("&amp;K1086&amp;") "&amp;A1086)=0,COUNTIF(单卡排行!A:J,A1086)=0),IF(AND(COUNTIF(德鲁伊卡组!A:C,"# 1x ("&amp;K1086&amp;") "&amp;A1086)+COUNTIF(猎人卡组!A:C,"# 1x ("&amp;K1086&amp;") "&amp;A1086)+COUNTIF(法师卡组!A:C,"# 1x ("&amp;K1086&amp;") "&amp;A1086)+COUNTIF(圣骑士卡组!A:C,"# 1x ("&amp;K1086&amp;") "&amp;A1086)+COUNTIF(牧师卡组!A:C,"# 1x ("&amp;K1086&amp;") "&amp;A1086)+COUNTIF(潜行者卡组!A:C,"# 1x ("&amp;K1086&amp;") "&amp;A1086)+COUNTIF(萨满祭司卡组!A:C,"# 1x ("&amp;K1086&amp;") "&amp;A1086)+COUNTIF(术士卡组!A:C,"# 1x ("&amp;K1086&amp;") "&amp;A1086)+COUNTIF(战士卡组!A:C,"# 1x ("&amp;K1086&amp;") "&amp;A1086)=0,COUNTIF(单卡排行!A:J,A1086&amp;"★")=0),"",1),2)</f>
        <v>2</v>
      </c>
      <c r="E1086" s="53" t="str">
        <f>IF(收藏进度!E1086="","",收藏进度!E1086)</f>
        <v>安戈洛</v>
      </c>
      <c r="F1086" s="53" t="str">
        <f>IF(收藏进度!F1086="","",收藏进度!F1086)</f>
        <v/>
      </c>
      <c r="G1086" s="53" t="str">
        <f>IF(收藏进度!G1086="","",收藏进度!G1086)</f>
        <v>圣骑士</v>
      </c>
      <c r="H1086" s="53" t="str">
        <f>IF(收藏进度!H1086="","",收藏进度!H1086)</f>
        <v>普通</v>
      </c>
      <c r="I1086" s="53" t="str">
        <f>IF(收藏进度!I1086="","",收藏进度!I1086)</f>
        <v>法术</v>
      </c>
      <c r="J1086" s="53" t="str">
        <f>IF(收藏进度!J1086="","",收藏进度!J1086)</f>
        <v/>
      </c>
      <c r="K1086" s="53">
        <f>IF(收藏进度!K1086="","",收藏进度!K1086)</f>
        <v>1</v>
      </c>
      <c r="L1086" s="53">
        <f>IF(收藏进度!L1086="","",收藏进度!L1086)</f>
        <v>0</v>
      </c>
      <c r="M1086" s="53">
        <f>IF(收藏进度!M1086="","",收藏进度!M1086)</f>
        <v>0</v>
      </c>
      <c r="N1086" s="54" t="str">
        <f>IF(收藏进度!N1086="","",收藏进度!N1086)</f>
        <v>召唤两个1/1的白银之手新兵。</v>
      </c>
    </row>
    <row r="1087" spans="1:14" x14ac:dyDescent="0.15">
      <c r="A1087" s="52" t="str">
        <f>IF(收藏进度!A1087="","",收藏进度!A1087)</f>
        <v>适者生存</v>
      </c>
      <c r="B1087" s="52">
        <f>IF(收藏进度!B1087="","",收藏进度!B1087)</f>
        <v>2</v>
      </c>
      <c r="C1087" s="52" t="str">
        <f t="shared" si="16"/>
        <v/>
      </c>
      <c r="D1087" s="52" t="str">
        <f>IF(AND(COUNTIF(德鲁伊卡组!A:C,"# 2x ("&amp;K1087&amp;") "&amp;A1087)+COUNTIF(猎人卡组!A:C,"# 2x ("&amp;K1087&amp;") "&amp;A1087)+COUNTIF(法师卡组!A:C,"# 2x ("&amp;K1087&amp;") "&amp;A1087)+COUNTIF(圣骑士卡组!A:C,"# 2x ("&amp;K1087&amp;") "&amp;A1087)+COUNTIF(牧师卡组!A:C,"# 2x ("&amp;K1087&amp;") "&amp;A1087)+COUNTIF(潜行者卡组!A:C,"# 2x ("&amp;K1087&amp;") "&amp;A1087)+COUNTIF(萨满祭司卡组!A:C,"# 2x ("&amp;K1087&amp;") "&amp;A1087)+COUNTIF(术士卡组!A:C,"# 2x ("&amp;K1087&amp;") "&amp;A1087)+COUNTIF(战士卡组!A:C,"# 2x ("&amp;K1087&amp;") "&amp;A1087)=0,COUNTIF(单卡排行!A:J,A1087)=0),IF(AND(COUNTIF(德鲁伊卡组!A:C,"# 1x ("&amp;K1087&amp;") "&amp;A1087)+COUNTIF(猎人卡组!A:C,"# 1x ("&amp;K1087&amp;") "&amp;A1087)+COUNTIF(法师卡组!A:C,"# 1x ("&amp;K1087&amp;") "&amp;A1087)+COUNTIF(圣骑士卡组!A:C,"# 1x ("&amp;K1087&amp;") "&amp;A1087)+COUNTIF(牧师卡组!A:C,"# 1x ("&amp;K1087&amp;") "&amp;A1087)+COUNTIF(潜行者卡组!A:C,"# 1x ("&amp;K1087&amp;") "&amp;A1087)+COUNTIF(萨满祭司卡组!A:C,"# 1x ("&amp;K1087&amp;") "&amp;A1087)+COUNTIF(术士卡组!A:C,"# 1x ("&amp;K1087&amp;") "&amp;A1087)+COUNTIF(战士卡组!A:C,"# 1x ("&amp;K1087&amp;") "&amp;A1087)=0,COUNTIF(单卡排行!A:J,A1087&amp;"★")=0),"",1),2)</f>
        <v/>
      </c>
      <c r="E1087" s="53" t="str">
        <f>IF(收藏进度!E1087="","",收藏进度!E1087)</f>
        <v>安戈洛</v>
      </c>
      <c r="F1087" s="53" t="str">
        <f>IF(收藏进度!F1087="","",收藏进度!F1087)</f>
        <v/>
      </c>
      <c r="G1087" s="53" t="str">
        <f>IF(收藏进度!G1087="","",收藏进度!G1087)</f>
        <v>圣骑士</v>
      </c>
      <c r="H1087" s="53" t="str">
        <f>IF(收藏进度!H1087="","",收藏进度!H1087)</f>
        <v>普通</v>
      </c>
      <c r="I1087" s="53" t="str">
        <f>IF(收藏进度!I1087="","",收藏进度!I1087)</f>
        <v>法术</v>
      </c>
      <c r="J1087" s="53" t="str">
        <f>IF(收藏进度!J1087="","",收藏进度!J1087)</f>
        <v/>
      </c>
      <c r="K1087" s="53">
        <f>IF(收藏进度!K1087="","",收藏进度!K1087)</f>
        <v>1</v>
      </c>
      <c r="L1087" s="53">
        <f>IF(收藏进度!L1087="","",收藏进度!L1087)</f>
        <v>0</v>
      </c>
      <c r="M1087" s="53">
        <f>IF(收藏进度!M1087="","",收藏进度!M1087)</f>
        <v>0</v>
      </c>
      <c r="N1087" s="54" t="str">
        <f>IF(收藏进度!N1087="","",收藏进度!N1087)</f>
        <v>进化一个友方随从。</v>
      </c>
    </row>
    <row r="1088" spans="1:14" x14ac:dyDescent="0.15">
      <c r="A1088" s="52" t="str">
        <f>IF(收藏进度!A1088="","",收藏进度!A1088)</f>
        <v>最后的水晶龙</v>
      </c>
      <c r="B1088" s="52">
        <f>IF(收藏进度!B1088="","",收藏进度!B1088)</f>
        <v>0</v>
      </c>
      <c r="C1088" s="52" t="str">
        <f t="shared" si="16"/>
        <v/>
      </c>
      <c r="D1088" s="52" t="str">
        <f>IF(AND(COUNTIF(德鲁伊卡组!A:C,"# 2x ("&amp;K1088&amp;") "&amp;A1088)+COUNTIF(猎人卡组!A:C,"# 2x ("&amp;K1088&amp;") "&amp;A1088)+COUNTIF(法师卡组!A:C,"# 2x ("&amp;K1088&amp;") "&amp;A1088)+COUNTIF(圣骑士卡组!A:C,"# 2x ("&amp;K1088&amp;") "&amp;A1088)+COUNTIF(牧师卡组!A:C,"# 2x ("&amp;K1088&amp;") "&amp;A1088)+COUNTIF(潜行者卡组!A:C,"# 2x ("&amp;K1088&amp;") "&amp;A1088)+COUNTIF(萨满祭司卡组!A:C,"# 2x ("&amp;K1088&amp;") "&amp;A1088)+COUNTIF(术士卡组!A:C,"# 2x ("&amp;K1088&amp;") "&amp;A1088)+COUNTIF(战士卡组!A:C,"# 2x ("&amp;K1088&amp;") "&amp;A1088)=0,COUNTIF(单卡排行!A:J,A1088)=0),IF(AND(COUNTIF(德鲁伊卡组!A:C,"# 1x ("&amp;K1088&amp;") "&amp;A1088)+COUNTIF(猎人卡组!A:C,"# 1x ("&amp;K1088&amp;") "&amp;A1088)+COUNTIF(法师卡组!A:C,"# 1x ("&amp;K1088&amp;") "&amp;A1088)+COUNTIF(圣骑士卡组!A:C,"# 1x ("&amp;K1088&amp;") "&amp;A1088)+COUNTIF(牧师卡组!A:C,"# 1x ("&amp;K1088&amp;") "&amp;A1088)+COUNTIF(潜行者卡组!A:C,"# 1x ("&amp;K1088&amp;") "&amp;A1088)+COUNTIF(萨满祭司卡组!A:C,"# 1x ("&amp;K1088&amp;") "&amp;A1088)+COUNTIF(术士卡组!A:C,"# 1x ("&amp;K1088&amp;") "&amp;A1088)+COUNTIF(战士卡组!A:C,"# 1x ("&amp;K1088&amp;") "&amp;A1088)=0,COUNTIF(单卡排行!A:J,A1088&amp;"★")=0),"",1),2)</f>
        <v/>
      </c>
      <c r="E1088" s="53" t="str">
        <f>IF(收藏进度!E1088="","",收藏进度!E1088)</f>
        <v>安戈洛</v>
      </c>
      <c r="F1088" s="53" t="str">
        <f>IF(收藏进度!F1088="","",收藏进度!F1088)</f>
        <v/>
      </c>
      <c r="G1088" s="53" t="str">
        <f>IF(收藏进度!G1088="","",收藏进度!G1088)</f>
        <v>圣骑士</v>
      </c>
      <c r="H1088" s="53" t="str">
        <f>IF(收藏进度!H1088="","",收藏进度!H1088)</f>
        <v>传说</v>
      </c>
      <c r="I1088" s="53" t="str">
        <f>IF(收藏进度!I1088="","",收藏进度!I1088)</f>
        <v>法术</v>
      </c>
      <c r="J1088" s="53" t="str">
        <f>IF(收藏进度!J1088="","",收藏进度!J1088)</f>
        <v/>
      </c>
      <c r="K1088" s="53">
        <f>IF(收藏进度!K1088="","",收藏进度!K1088)</f>
        <v>1</v>
      </c>
      <c r="L1088" s="53">
        <f>IF(收藏进度!L1088="","",收藏进度!L1088)</f>
        <v>0</v>
      </c>
      <c r="M1088" s="53">
        <f>IF(收藏进度!M1088="","",收藏进度!M1088)</f>
        <v>0</v>
      </c>
      <c r="N1088" s="54" t="str">
        <f>IF(收藏进度!N1088="","",收藏进度!N1088)</f>
        <v>任务：对你的随从施放6个法术。
奖励：嘉沃顿。</v>
      </c>
    </row>
    <row r="1089" spans="1:14" x14ac:dyDescent="0.15">
      <c r="A1089" s="52" t="str">
        <f>IF(收藏进度!A1089="","",收藏进度!A1089)</f>
        <v>水文学家</v>
      </c>
      <c r="B1089" s="52">
        <f>IF(收藏进度!B1089="","",收藏进度!B1089)</f>
        <v>2</v>
      </c>
      <c r="C1089" s="52" t="str">
        <f t="shared" si="16"/>
        <v/>
      </c>
      <c r="D1089" s="52">
        <f>IF(AND(COUNTIF(德鲁伊卡组!A:C,"# 2x ("&amp;K1089&amp;") "&amp;A1089)+COUNTIF(猎人卡组!A:C,"# 2x ("&amp;K1089&amp;") "&amp;A1089)+COUNTIF(法师卡组!A:C,"# 2x ("&amp;K1089&amp;") "&amp;A1089)+COUNTIF(圣骑士卡组!A:C,"# 2x ("&amp;K1089&amp;") "&amp;A1089)+COUNTIF(牧师卡组!A:C,"# 2x ("&amp;K1089&amp;") "&amp;A1089)+COUNTIF(潜行者卡组!A:C,"# 2x ("&amp;K1089&amp;") "&amp;A1089)+COUNTIF(萨满祭司卡组!A:C,"# 2x ("&amp;K1089&amp;") "&amp;A1089)+COUNTIF(术士卡组!A:C,"# 2x ("&amp;K1089&amp;") "&amp;A1089)+COUNTIF(战士卡组!A:C,"# 2x ("&amp;K1089&amp;") "&amp;A1089)=0,COUNTIF(单卡排行!A:J,A1089)=0),IF(AND(COUNTIF(德鲁伊卡组!A:C,"# 1x ("&amp;K1089&amp;") "&amp;A1089)+COUNTIF(猎人卡组!A:C,"# 1x ("&amp;K1089&amp;") "&amp;A1089)+COUNTIF(法师卡组!A:C,"# 1x ("&amp;K1089&amp;") "&amp;A1089)+COUNTIF(圣骑士卡组!A:C,"# 1x ("&amp;K1089&amp;") "&amp;A1089)+COUNTIF(牧师卡组!A:C,"# 1x ("&amp;K1089&amp;") "&amp;A1089)+COUNTIF(潜行者卡组!A:C,"# 1x ("&amp;K1089&amp;") "&amp;A1089)+COUNTIF(萨满祭司卡组!A:C,"# 1x ("&amp;K1089&amp;") "&amp;A1089)+COUNTIF(术士卡组!A:C,"# 1x ("&amp;K1089&amp;") "&amp;A1089)+COUNTIF(战士卡组!A:C,"# 1x ("&amp;K1089&amp;") "&amp;A1089)=0,COUNTIF(单卡排行!A:J,A1089&amp;"★")=0),"",1),2)</f>
        <v>2</v>
      </c>
      <c r="E1089" s="53" t="str">
        <f>IF(收藏进度!E1089="","",收藏进度!E1089)</f>
        <v>安戈洛</v>
      </c>
      <c r="F1089" s="53" t="str">
        <f>IF(收藏进度!F1089="","",收藏进度!F1089)</f>
        <v/>
      </c>
      <c r="G1089" s="53" t="str">
        <f>IF(收藏进度!G1089="","",收藏进度!G1089)</f>
        <v>圣骑士</v>
      </c>
      <c r="H1089" s="53" t="str">
        <f>IF(收藏进度!H1089="","",收藏进度!H1089)</f>
        <v>普通</v>
      </c>
      <c r="I1089" s="53" t="str">
        <f>IF(收藏进度!I1089="","",收藏进度!I1089)</f>
        <v>随从</v>
      </c>
      <c r="J1089" s="53" t="str">
        <f>IF(收藏进度!J1089="","",收藏进度!J1089)</f>
        <v>鱼人</v>
      </c>
      <c r="K1089" s="53">
        <f>IF(收藏进度!K1089="","",收藏进度!K1089)</f>
        <v>2</v>
      </c>
      <c r="L1089" s="53">
        <f>IF(收藏进度!L1089="","",收藏进度!L1089)</f>
        <v>2</v>
      </c>
      <c r="M1089" s="53">
        <f>IF(收藏进度!M1089="","",收藏进度!M1089)</f>
        <v>2</v>
      </c>
      <c r="N1089" s="54" t="str">
        <f>IF(收藏进度!N1089="","",收藏进度!N1089)</f>
        <v>战吼：
发现一张奥秘牌。</v>
      </c>
    </row>
    <row r="1090" spans="1:14" x14ac:dyDescent="0.15">
      <c r="A1090" s="52" t="str">
        <f>IF(收藏进度!A1090="","",收藏进度!A1090)</f>
        <v>蛮鱼勇士</v>
      </c>
      <c r="B1090" s="52">
        <f>IF(收藏进度!B1090="","",收藏进度!B1090)</f>
        <v>0</v>
      </c>
      <c r="C1090" s="52" t="str">
        <f t="shared" si="16"/>
        <v/>
      </c>
      <c r="D1090" s="52" t="str">
        <f>IF(AND(COUNTIF(德鲁伊卡组!A:C,"# 2x ("&amp;K1090&amp;") "&amp;A1090)+COUNTIF(猎人卡组!A:C,"# 2x ("&amp;K1090&amp;") "&amp;A1090)+COUNTIF(法师卡组!A:C,"# 2x ("&amp;K1090&amp;") "&amp;A1090)+COUNTIF(圣骑士卡组!A:C,"# 2x ("&amp;K1090&amp;") "&amp;A1090)+COUNTIF(牧师卡组!A:C,"# 2x ("&amp;K1090&amp;") "&amp;A1090)+COUNTIF(潜行者卡组!A:C,"# 2x ("&amp;K1090&amp;") "&amp;A1090)+COUNTIF(萨满祭司卡组!A:C,"# 2x ("&amp;K1090&amp;") "&amp;A1090)+COUNTIF(术士卡组!A:C,"# 2x ("&amp;K1090&amp;") "&amp;A1090)+COUNTIF(战士卡组!A:C,"# 2x ("&amp;K1090&amp;") "&amp;A1090)=0,COUNTIF(单卡排行!A:J,A1090)=0),IF(AND(COUNTIF(德鲁伊卡组!A:C,"# 1x ("&amp;K1090&amp;") "&amp;A1090)+COUNTIF(猎人卡组!A:C,"# 1x ("&amp;K1090&amp;") "&amp;A1090)+COUNTIF(法师卡组!A:C,"# 1x ("&amp;K1090&amp;") "&amp;A1090)+COUNTIF(圣骑士卡组!A:C,"# 1x ("&amp;K1090&amp;") "&amp;A1090)+COUNTIF(牧师卡组!A:C,"# 1x ("&amp;K1090&amp;") "&amp;A1090)+COUNTIF(潜行者卡组!A:C,"# 1x ("&amp;K1090&amp;") "&amp;A1090)+COUNTIF(萨满祭司卡组!A:C,"# 1x ("&amp;K1090&amp;") "&amp;A1090)+COUNTIF(术士卡组!A:C,"# 1x ("&amp;K1090&amp;") "&amp;A1090)+COUNTIF(战士卡组!A:C,"# 1x ("&amp;K1090&amp;") "&amp;A1090)=0,COUNTIF(单卡排行!A:J,A1090&amp;"★")=0),"",1),2)</f>
        <v/>
      </c>
      <c r="E1090" s="53" t="str">
        <f>IF(收藏进度!E1090="","",收藏进度!E1090)</f>
        <v>安戈洛</v>
      </c>
      <c r="F1090" s="53" t="str">
        <f>IF(收藏进度!F1090="","",收藏进度!F1090)</f>
        <v/>
      </c>
      <c r="G1090" s="53" t="str">
        <f>IF(收藏进度!G1090="","",收藏进度!G1090)</f>
        <v>圣骑士</v>
      </c>
      <c r="H1090" s="53" t="str">
        <f>IF(收藏进度!H1090="","",收藏进度!H1090)</f>
        <v>史诗</v>
      </c>
      <c r="I1090" s="53" t="str">
        <f>IF(收藏进度!I1090="","",收藏进度!I1090)</f>
        <v>随从</v>
      </c>
      <c r="J1090" s="53" t="str">
        <f>IF(收藏进度!J1090="","",收藏进度!J1090)</f>
        <v>鱼人</v>
      </c>
      <c r="K1090" s="53">
        <f>IF(收藏进度!K1090="","",收藏进度!K1090)</f>
        <v>2</v>
      </c>
      <c r="L1090" s="53">
        <f>IF(收藏进度!L1090="","",收藏进度!L1090)</f>
        <v>1</v>
      </c>
      <c r="M1090" s="53">
        <f>IF(收藏进度!M1090="","",收藏进度!M1090)</f>
        <v>2</v>
      </c>
      <c r="N1090" s="54" t="str">
        <f>IF(收藏进度!N1090="","",收藏进度!N1090)</f>
        <v>亡语：将你施放在该随从身上的所有法术移回你的手牌。</v>
      </c>
    </row>
    <row r="1091" spans="1:14" x14ac:dyDescent="0.15">
      <c r="A1091" s="52" t="str">
        <f>IF(收藏进度!A1091="","",收藏进度!A1091)</f>
        <v>光铸剑龙</v>
      </c>
      <c r="B1091" s="52">
        <f>IF(收藏进度!B1091="","",收藏进度!B1091)</f>
        <v>2</v>
      </c>
      <c r="C1091" s="52" t="str">
        <f t="shared" ref="C1091:C1154" si="17">IF(D1091="","",IF(D1091&gt;B1091,D1091-B1091,""))</f>
        <v/>
      </c>
      <c r="D1091" s="52" t="str">
        <f>IF(AND(COUNTIF(德鲁伊卡组!A:C,"# 2x ("&amp;K1091&amp;") "&amp;A1091)+COUNTIF(猎人卡组!A:C,"# 2x ("&amp;K1091&amp;") "&amp;A1091)+COUNTIF(法师卡组!A:C,"# 2x ("&amp;K1091&amp;") "&amp;A1091)+COUNTIF(圣骑士卡组!A:C,"# 2x ("&amp;K1091&amp;") "&amp;A1091)+COUNTIF(牧师卡组!A:C,"# 2x ("&amp;K1091&amp;") "&amp;A1091)+COUNTIF(潜行者卡组!A:C,"# 2x ("&amp;K1091&amp;") "&amp;A1091)+COUNTIF(萨满祭司卡组!A:C,"# 2x ("&amp;K1091&amp;") "&amp;A1091)+COUNTIF(术士卡组!A:C,"# 2x ("&amp;K1091&amp;") "&amp;A1091)+COUNTIF(战士卡组!A:C,"# 2x ("&amp;K1091&amp;") "&amp;A1091)=0,COUNTIF(单卡排行!A:J,A1091)=0),IF(AND(COUNTIF(德鲁伊卡组!A:C,"# 1x ("&amp;K1091&amp;") "&amp;A1091)+COUNTIF(猎人卡组!A:C,"# 1x ("&amp;K1091&amp;") "&amp;A1091)+COUNTIF(法师卡组!A:C,"# 1x ("&amp;K1091&amp;") "&amp;A1091)+COUNTIF(圣骑士卡组!A:C,"# 1x ("&amp;K1091&amp;") "&amp;A1091)+COUNTIF(牧师卡组!A:C,"# 1x ("&amp;K1091&amp;") "&amp;A1091)+COUNTIF(潜行者卡组!A:C,"# 1x ("&amp;K1091&amp;") "&amp;A1091)+COUNTIF(萨满祭司卡组!A:C,"# 1x ("&amp;K1091&amp;") "&amp;A1091)+COUNTIF(术士卡组!A:C,"# 1x ("&amp;K1091&amp;") "&amp;A1091)+COUNTIF(战士卡组!A:C,"# 1x ("&amp;K1091&amp;") "&amp;A1091)=0,COUNTIF(单卡排行!A:J,A1091&amp;"★")=0),"",1),2)</f>
        <v/>
      </c>
      <c r="E1091" s="53" t="str">
        <f>IF(收藏进度!E1091="","",收藏进度!E1091)</f>
        <v>安戈洛</v>
      </c>
      <c r="F1091" s="53" t="str">
        <f>IF(收藏进度!F1091="","",收藏进度!F1091)</f>
        <v/>
      </c>
      <c r="G1091" s="53" t="str">
        <f>IF(收藏进度!G1091="","",收藏进度!G1091)</f>
        <v>圣骑士</v>
      </c>
      <c r="H1091" s="53" t="str">
        <f>IF(收藏进度!H1091="","",收藏进度!H1091)</f>
        <v>稀有</v>
      </c>
      <c r="I1091" s="53" t="str">
        <f>IF(收藏进度!I1091="","",收藏进度!I1091)</f>
        <v>随从</v>
      </c>
      <c r="J1091" s="53" t="str">
        <f>IF(收藏进度!J1091="","",收藏进度!J1091)</f>
        <v>野兽</v>
      </c>
      <c r="K1091" s="53">
        <f>IF(收藏进度!K1091="","",收藏进度!K1091)</f>
        <v>4</v>
      </c>
      <c r="L1091" s="53">
        <f>IF(收藏进度!L1091="","",收藏进度!L1091)</f>
        <v>3</v>
      </c>
      <c r="M1091" s="53">
        <f>IF(收藏进度!M1091="","",收藏进度!M1091)</f>
        <v>4</v>
      </c>
      <c r="N1091" s="54" t="str">
        <f>IF(收藏进度!N1091="","",收藏进度!N1091)</f>
        <v>战吼：进化你的白银之手新兵。</v>
      </c>
    </row>
    <row r="1092" spans="1:14" x14ac:dyDescent="0.15">
      <c r="A1092" s="52" t="str">
        <f>IF(收藏进度!A1092="","",收藏进度!A1092)</f>
        <v>剑龙骑术</v>
      </c>
      <c r="B1092" s="52">
        <f>IF(收藏进度!B1092="","",收藏进度!B1092)</f>
        <v>2</v>
      </c>
      <c r="C1092" s="52" t="str">
        <f t="shared" si="17"/>
        <v/>
      </c>
      <c r="D1092" s="52">
        <f>IF(AND(COUNTIF(德鲁伊卡组!A:C,"# 2x ("&amp;K1092&amp;") "&amp;A1092)+COUNTIF(猎人卡组!A:C,"# 2x ("&amp;K1092&amp;") "&amp;A1092)+COUNTIF(法师卡组!A:C,"# 2x ("&amp;K1092&amp;") "&amp;A1092)+COUNTIF(圣骑士卡组!A:C,"# 2x ("&amp;K1092&amp;") "&amp;A1092)+COUNTIF(牧师卡组!A:C,"# 2x ("&amp;K1092&amp;") "&amp;A1092)+COUNTIF(潜行者卡组!A:C,"# 2x ("&amp;K1092&amp;") "&amp;A1092)+COUNTIF(萨满祭司卡组!A:C,"# 2x ("&amp;K1092&amp;") "&amp;A1092)+COUNTIF(术士卡组!A:C,"# 2x ("&amp;K1092&amp;") "&amp;A1092)+COUNTIF(战士卡组!A:C,"# 2x ("&amp;K1092&amp;") "&amp;A1092)=0,COUNTIF(单卡排行!A:J,A1092)=0),IF(AND(COUNTIF(德鲁伊卡组!A:C,"# 1x ("&amp;K1092&amp;") "&amp;A1092)+COUNTIF(猎人卡组!A:C,"# 1x ("&amp;K1092&amp;") "&amp;A1092)+COUNTIF(法师卡组!A:C,"# 1x ("&amp;K1092&amp;") "&amp;A1092)+COUNTIF(圣骑士卡组!A:C,"# 1x ("&amp;K1092&amp;") "&amp;A1092)+COUNTIF(牧师卡组!A:C,"# 1x ("&amp;K1092&amp;") "&amp;A1092)+COUNTIF(潜行者卡组!A:C,"# 1x ("&amp;K1092&amp;") "&amp;A1092)+COUNTIF(萨满祭司卡组!A:C,"# 1x ("&amp;K1092&amp;") "&amp;A1092)+COUNTIF(术士卡组!A:C,"# 1x ("&amp;K1092&amp;") "&amp;A1092)+COUNTIF(战士卡组!A:C,"# 1x ("&amp;K1092&amp;") "&amp;A1092)=0,COUNTIF(单卡排行!A:J,A1092&amp;"★")=0),"",1),2)</f>
        <v>2</v>
      </c>
      <c r="E1092" s="53" t="str">
        <f>IF(收藏进度!E1092="","",收藏进度!E1092)</f>
        <v>安戈洛</v>
      </c>
      <c r="F1092" s="53" t="str">
        <f>IF(收藏进度!F1092="","",收藏进度!F1092)</f>
        <v/>
      </c>
      <c r="G1092" s="53" t="str">
        <f>IF(收藏进度!G1092="","",收藏进度!G1092)</f>
        <v>圣骑士</v>
      </c>
      <c r="H1092" s="53" t="str">
        <f>IF(收藏进度!H1092="","",收藏进度!H1092)</f>
        <v>稀有</v>
      </c>
      <c r="I1092" s="53" t="str">
        <f>IF(收藏进度!I1092="","",收藏进度!I1092)</f>
        <v>法术</v>
      </c>
      <c r="J1092" s="53" t="str">
        <f>IF(收藏进度!J1092="","",收藏进度!J1092)</f>
        <v/>
      </c>
      <c r="K1092" s="53">
        <f>IF(收藏进度!K1092="","",收藏进度!K1092)</f>
        <v>6</v>
      </c>
      <c r="L1092" s="53">
        <f>IF(收藏进度!L1092="","",收藏进度!L1092)</f>
        <v>0</v>
      </c>
      <c r="M1092" s="53">
        <f>IF(收藏进度!M1092="","",收藏进度!M1092)</f>
        <v>0</v>
      </c>
      <c r="N1092" s="54" t="str">
        <f>IF(收藏进度!N1092="","",收藏进度!N1092)</f>
        <v>使一个随从获得+2/+6并具有嘲讽。当该随从死亡时，召唤一个剑龙。</v>
      </c>
    </row>
    <row r="1093" spans="1:14" x14ac:dyDescent="0.15">
      <c r="A1093" s="52" t="str">
        <f>IF(收藏进度!A1093="","",收藏进度!A1093)</f>
        <v>守日者塔林姆</v>
      </c>
      <c r="B1093" s="52">
        <f>IF(收藏进度!B1093="","",收藏进度!B1093)</f>
        <v>1</v>
      </c>
      <c r="C1093" s="52" t="str">
        <f t="shared" si="17"/>
        <v/>
      </c>
      <c r="D1093" s="52">
        <f>IF(AND(COUNTIF(德鲁伊卡组!A:C,"# 2x ("&amp;K1093&amp;") "&amp;A1093)+COUNTIF(猎人卡组!A:C,"# 2x ("&amp;K1093&amp;") "&amp;A1093)+COUNTIF(法师卡组!A:C,"# 2x ("&amp;K1093&amp;") "&amp;A1093)+COUNTIF(圣骑士卡组!A:C,"# 2x ("&amp;K1093&amp;") "&amp;A1093)+COUNTIF(牧师卡组!A:C,"# 2x ("&amp;K1093&amp;") "&amp;A1093)+COUNTIF(潜行者卡组!A:C,"# 2x ("&amp;K1093&amp;") "&amp;A1093)+COUNTIF(萨满祭司卡组!A:C,"# 2x ("&amp;K1093&amp;") "&amp;A1093)+COUNTIF(术士卡组!A:C,"# 2x ("&amp;K1093&amp;") "&amp;A1093)+COUNTIF(战士卡组!A:C,"# 2x ("&amp;K1093&amp;") "&amp;A1093)=0,COUNTIF(单卡排行!A:J,A1093)=0),IF(AND(COUNTIF(德鲁伊卡组!A:C,"# 1x ("&amp;K1093&amp;") "&amp;A1093)+COUNTIF(猎人卡组!A:C,"# 1x ("&amp;K1093&amp;") "&amp;A1093)+COUNTIF(法师卡组!A:C,"# 1x ("&amp;K1093&amp;") "&amp;A1093)+COUNTIF(圣骑士卡组!A:C,"# 1x ("&amp;K1093&amp;") "&amp;A1093)+COUNTIF(牧师卡组!A:C,"# 1x ("&amp;K1093&amp;") "&amp;A1093)+COUNTIF(潜行者卡组!A:C,"# 1x ("&amp;K1093&amp;") "&amp;A1093)+COUNTIF(萨满祭司卡组!A:C,"# 1x ("&amp;K1093&amp;") "&amp;A1093)+COUNTIF(术士卡组!A:C,"# 1x ("&amp;K1093&amp;") "&amp;A1093)+COUNTIF(战士卡组!A:C,"# 1x ("&amp;K1093&amp;") "&amp;A1093)=0,COUNTIF(单卡排行!A:J,A1093&amp;"★")=0),"",1),2)</f>
        <v>1</v>
      </c>
      <c r="E1093" s="53" t="str">
        <f>IF(收藏进度!E1093="","",收藏进度!E1093)</f>
        <v>安戈洛</v>
      </c>
      <c r="F1093" s="53" t="str">
        <f>IF(收藏进度!F1093="","",收藏进度!F1093)</f>
        <v/>
      </c>
      <c r="G1093" s="53" t="str">
        <f>IF(收藏进度!G1093="","",收藏进度!G1093)</f>
        <v>圣骑士</v>
      </c>
      <c r="H1093" s="53" t="str">
        <f>IF(收藏进度!H1093="","",收藏进度!H1093)</f>
        <v>传说</v>
      </c>
      <c r="I1093" s="53" t="str">
        <f>IF(收藏进度!I1093="","",收藏进度!I1093)</f>
        <v>随从</v>
      </c>
      <c r="J1093" s="53" t="str">
        <f>IF(收藏进度!J1093="","",收藏进度!J1093)</f>
        <v/>
      </c>
      <c r="K1093" s="53">
        <f>IF(收藏进度!K1093="","",收藏进度!K1093)</f>
        <v>6</v>
      </c>
      <c r="L1093" s="53">
        <f>IF(收藏进度!L1093="","",收藏进度!L1093)</f>
        <v>3</v>
      </c>
      <c r="M1093" s="53">
        <f>IF(收藏进度!M1093="","",收藏进度!M1093)</f>
        <v>7</v>
      </c>
      <c r="N1093" s="54" t="str">
        <f>IF(收藏进度!N1093="","",收藏进度!N1093)</f>
        <v>嘲讽，战吼：将其他所有随从的攻击力和生命值变为3。</v>
      </c>
    </row>
    <row r="1094" spans="1:14" x14ac:dyDescent="0.15">
      <c r="A1094" s="52" t="str">
        <f>IF(收藏进度!A1094="","",收藏进度!A1094)</f>
        <v>斩棘刀</v>
      </c>
      <c r="B1094" s="52">
        <f>IF(收藏进度!B1094="","",收藏进度!B1094)</f>
        <v>2</v>
      </c>
      <c r="C1094" s="52" t="str">
        <f t="shared" si="17"/>
        <v/>
      </c>
      <c r="D1094" s="52">
        <f>IF(AND(COUNTIF(德鲁伊卡组!A:C,"# 2x ("&amp;K1094&amp;") "&amp;A1094)+COUNTIF(猎人卡组!A:C,"# 2x ("&amp;K1094&amp;") "&amp;A1094)+COUNTIF(法师卡组!A:C,"# 2x ("&amp;K1094&amp;") "&amp;A1094)+COUNTIF(圣骑士卡组!A:C,"# 2x ("&amp;K1094&amp;") "&amp;A1094)+COUNTIF(牧师卡组!A:C,"# 2x ("&amp;K1094&amp;") "&amp;A1094)+COUNTIF(潜行者卡组!A:C,"# 2x ("&amp;K1094&amp;") "&amp;A1094)+COUNTIF(萨满祭司卡组!A:C,"# 2x ("&amp;K1094&amp;") "&amp;A1094)+COUNTIF(术士卡组!A:C,"# 2x ("&amp;K1094&amp;") "&amp;A1094)+COUNTIF(战士卡组!A:C,"# 2x ("&amp;K1094&amp;") "&amp;A1094)=0,COUNTIF(单卡排行!A:J,A1094)=0),IF(AND(COUNTIF(德鲁伊卡组!A:C,"# 1x ("&amp;K1094&amp;") "&amp;A1094)+COUNTIF(猎人卡组!A:C,"# 1x ("&amp;K1094&amp;") "&amp;A1094)+COUNTIF(法师卡组!A:C,"# 1x ("&amp;K1094&amp;") "&amp;A1094)+COUNTIF(圣骑士卡组!A:C,"# 1x ("&amp;K1094&amp;") "&amp;A1094)+COUNTIF(牧师卡组!A:C,"# 1x ("&amp;K1094&amp;") "&amp;A1094)+COUNTIF(潜行者卡组!A:C,"# 1x ("&amp;K1094&amp;") "&amp;A1094)+COUNTIF(萨满祭司卡组!A:C,"# 1x ("&amp;K1094&amp;") "&amp;A1094)+COUNTIF(术士卡组!A:C,"# 1x ("&amp;K1094&amp;") "&amp;A1094)+COUNTIF(战士卡组!A:C,"# 1x ("&amp;K1094&amp;") "&amp;A1094)=0,COUNTIF(单卡排行!A:J,A1094&amp;"★")=0),"",1),2)</f>
        <v>2</v>
      </c>
      <c r="E1094" s="53" t="str">
        <f>IF(收藏进度!E1094="","",收藏进度!E1094)</f>
        <v>安戈洛</v>
      </c>
      <c r="F1094" s="53" t="str">
        <f>IF(收藏进度!F1094="","",收藏进度!F1094)</f>
        <v/>
      </c>
      <c r="G1094" s="53" t="str">
        <f>IF(收藏进度!G1094="","",收藏进度!G1094)</f>
        <v>圣骑士</v>
      </c>
      <c r="H1094" s="53" t="str">
        <f>IF(收藏进度!H1094="","",收藏进度!H1094)</f>
        <v>稀有</v>
      </c>
      <c r="I1094" s="53" t="str">
        <f>IF(收藏进度!I1094="","",收藏进度!I1094)</f>
        <v>武器</v>
      </c>
      <c r="J1094" s="53" t="str">
        <f>IF(收藏进度!J1094="","",收藏进度!J1094)</f>
        <v/>
      </c>
      <c r="K1094" s="53">
        <f>IF(收藏进度!K1094="","",收藏进度!K1094)</f>
        <v>7</v>
      </c>
      <c r="L1094" s="53">
        <f>IF(收藏进度!L1094="","",收藏进度!L1094)</f>
        <v>4</v>
      </c>
      <c r="M1094" s="53">
        <f>IF(收藏进度!M1094="","",收藏进度!M1094)</f>
        <v>0</v>
      </c>
      <c r="N1094" s="54" t="str">
        <f>IF(收藏进度!N1094="","",收藏进度!N1094)</f>
        <v>在你的英雄攻击后，召唤两个1/1的白银之手
新兵。</v>
      </c>
    </row>
    <row r="1095" spans="1:14" x14ac:dyDescent="0.15">
      <c r="A1095" s="52" t="str">
        <f>IF(收藏进度!A1095="","",收藏进度!A1095)</f>
        <v>巨化术</v>
      </c>
      <c r="B1095" s="52">
        <f>IF(收藏进度!B1095="","",收藏进度!B1095)</f>
        <v>0</v>
      </c>
      <c r="C1095" s="52" t="str">
        <f t="shared" si="17"/>
        <v/>
      </c>
      <c r="D1095" s="52" t="str">
        <f>IF(AND(COUNTIF(德鲁伊卡组!A:C,"# 2x ("&amp;K1095&amp;") "&amp;A1095)+COUNTIF(猎人卡组!A:C,"# 2x ("&amp;K1095&amp;") "&amp;A1095)+COUNTIF(法师卡组!A:C,"# 2x ("&amp;K1095&amp;") "&amp;A1095)+COUNTIF(圣骑士卡组!A:C,"# 2x ("&amp;K1095&amp;") "&amp;A1095)+COUNTIF(牧师卡组!A:C,"# 2x ("&amp;K1095&amp;") "&amp;A1095)+COUNTIF(潜行者卡组!A:C,"# 2x ("&amp;K1095&amp;") "&amp;A1095)+COUNTIF(萨满祭司卡组!A:C,"# 2x ("&amp;K1095&amp;") "&amp;A1095)+COUNTIF(术士卡组!A:C,"# 2x ("&amp;K1095&amp;") "&amp;A1095)+COUNTIF(战士卡组!A:C,"# 2x ("&amp;K1095&amp;") "&amp;A1095)=0,COUNTIF(单卡排行!A:J,A1095)=0),IF(AND(COUNTIF(德鲁伊卡组!A:C,"# 1x ("&amp;K1095&amp;") "&amp;A1095)+COUNTIF(猎人卡组!A:C,"# 1x ("&amp;K1095&amp;") "&amp;A1095)+COUNTIF(法师卡组!A:C,"# 1x ("&amp;K1095&amp;") "&amp;A1095)+COUNTIF(圣骑士卡组!A:C,"# 1x ("&amp;K1095&amp;") "&amp;A1095)+COUNTIF(牧师卡组!A:C,"# 1x ("&amp;K1095&amp;") "&amp;A1095)+COUNTIF(潜行者卡组!A:C,"# 1x ("&amp;K1095&amp;") "&amp;A1095)+COUNTIF(萨满祭司卡组!A:C,"# 1x ("&amp;K1095&amp;") "&amp;A1095)+COUNTIF(术士卡组!A:C,"# 1x ("&amp;K1095&amp;") "&amp;A1095)+COUNTIF(战士卡组!A:C,"# 1x ("&amp;K1095&amp;") "&amp;A1095)=0,COUNTIF(单卡排行!A:J,A1095&amp;"★")=0),"",1),2)</f>
        <v/>
      </c>
      <c r="E1095" s="53" t="str">
        <f>IF(收藏进度!E1095="","",收藏进度!E1095)</f>
        <v>安戈洛</v>
      </c>
      <c r="F1095" s="53" t="str">
        <f>IF(收藏进度!F1095="","",收藏进度!F1095)</f>
        <v/>
      </c>
      <c r="G1095" s="53" t="str">
        <f>IF(收藏进度!G1095="","",收藏进度!G1095)</f>
        <v>圣骑士</v>
      </c>
      <c r="H1095" s="53" t="str">
        <f>IF(收藏进度!H1095="","",收藏进度!H1095)</f>
        <v>史诗</v>
      </c>
      <c r="I1095" s="53" t="str">
        <f>IF(收藏进度!I1095="","",收藏进度!I1095)</f>
        <v>法术</v>
      </c>
      <c r="J1095" s="53" t="str">
        <f>IF(收藏进度!J1095="","",收藏进度!J1095)</f>
        <v/>
      </c>
      <c r="K1095" s="53">
        <f>IF(收藏进度!K1095="","",收藏进度!K1095)</f>
        <v>8</v>
      </c>
      <c r="L1095" s="53">
        <f>IF(收藏进度!L1095="","",收藏进度!L1095)</f>
        <v>0</v>
      </c>
      <c r="M1095" s="53">
        <f>IF(收藏进度!M1095="","",收藏进度!M1095)</f>
        <v>0</v>
      </c>
      <c r="N1095" s="54" t="str">
        <f>IF(收藏进度!N1095="","",收藏进度!N1095)</f>
        <v>将一个随从的攻击力和生命值变为10。</v>
      </c>
    </row>
    <row r="1096" spans="1:14" x14ac:dyDescent="0.15">
      <c r="A1096" s="52" t="str">
        <f>IF(收藏进度!A1096="","",收藏进度!A1096)</f>
        <v>联结治疗</v>
      </c>
      <c r="B1096" s="52">
        <f>IF(收藏进度!B1096="","",收藏进度!B1096)</f>
        <v>2</v>
      </c>
      <c r="C1096" s="52" t="str">
        <f t="shared" si="17"/>
        <v/>
      </c>
      <c r="D1096" s="52" t="str">
        <f>IF(AND(COUNTIF(德鲁伊卡组!A:C,"# 2x ("&amp;K1096&amp;") "&amp;A1096)+COUNTIF(猎人卡组!A:C,"# 2x ("&amp;K1096&amp;") "&amp;A1096)+COUNTIF(法师卡组!A:C,"# 2x ("&amp;K1096&amp;") "&amp;A1096)+COUNTIF(圣骑士卡组!A:C,"# 2x ("&amp;K1096&amp;") "&amp;A1096)+COUNTIF(牧师卡组!A:C,"# 2x ("&amp;K1096&amp;") "&amp;A1096)+COUNTIF(潜行者卡组!A:C,"# 2x ("&amp;K1096&amp;") "&amp;A1096)+COUNTIF(萨满祭司卡组!A:C,"# 2x ("&amp;K1096&amp;") "&amp;A1096)+COUNTIF(术士卡组!A:C,"# 2x ("&amp;K1096&amp;") "&amp;A1096)+COUNTIF(战士卡组!A:C,"# 2x ("&amp;K1096&amp;") "&amp;A1096)=0,COUNTIF(单卡排行!A:J,A1096)=0),IF(AND(COUNTIF(德鲁伊卡组!A:C,"# 1x ("&amp;K1096&amp;") "&amp;A1096)+COUNTIF(猎人卡组!A:C,"# 1x ("&amp;K1096&amp;") "&amp;A1096)+COUNTIF(法师卡组!A:C,"# 1x ("&amp;K1096&amp;") "&amp;A1096)+COUNTIF(圣骑士卡组!A:C,"# 1x ("&amp;K1096&amp;") "&amp;A1096)+COUNTIF(牧师卡组!A:C,"# 1x ("&amp;K1096&amp;") "&amp;A1096)+COUNTIF(潜行者卡组!A:C,"# 1x ("&amp;K1096&amp;") "&amp;A1096)+COUNTIF(萨满祭司卡组!A:C,"# 1x ("&amp;K1096&amp;") "&amp;A1096)+COUNTIF(术士卡组!A:C,"# 1x ("&amp;K1096&amp;") "&amp;A1096)+COUNTIF(战士卡组!A:C,"# 1x ("&amp;K1096&amp;") "&amp;A1096)=0,COUNTIF(单卡排行!A:J,A1096&amp;"★")=0),"",1),2)</f>
        <v/>
      </c>
      <c r="E1096" s="53" t="str">
        <f>IF(收藏进度!E1096="","",收藏进度!E1096)</f>
        <v>安戈洛</v>
      </c>
      <c r="F1096" s="53" t="str">
        <f>IF(收藏进度!F1096="","",收藏进度!F1096)</f>
        <v/>
      </c>
      <c r="G1096" s="53" t="str">
        <f>IF(收藏进度!G1096="","",收藏进度!G1096)</f>
        <v>牧师</v>
      </c>
      <c r="H1096" s="53" t="str">
        <f>IF(收藏进度!H1096="","",收藏进度!H1096)</f>
        <v>普通</v>
      </c>
      <c r="I1096" s="53" t="str">
        <f>IF(收藏进度!I1096="","",收藏进度!I1096)</f>
        <v>法术</v>
      </c>
      <c r="J1096" s="53" t="str">
        <f>IF(收藏进度!J1096="","",收藏进度!J1096)</f>
        <v/>
      </c>
      <c r="K1096" s="53">
        <f>IF(收藏进度!K1096="","",收藏进度!K1096)</f>
        <v>1</v>
      </c>
      <c r="L1096" s="53">
        <f>IF(收藏进度!L1096="","",收藏进度!L1096)</f>
        <v>0</v>
      </c>
      <c r="M1096" s="53">
        <f>IF(收藏进度!M1096="","",收藏进度!M1096)</f>
        <v>0</v>
      </c>
      <c r="N1096" s="54" t="str">
        <f>IF(收藏进度!N1096="","",收藏进度!N1096)</f>
        <v>为你的英雄和一个随从恢复#5点生命值。</v>
      </c>
    </row>
    <row r="1097" spans="1:14" x14ac:dyDescent="0.15">
      <c r="A1097" s="52" t="str">
        <f>IF(收藏进度!A1097="","",收藏进度!A1097)</f>
        <v>结晶预言者</v>
      </c>
      <c r="B1097" s="52">
        <f>IF(收藏进度!B1097="","",收藏进度!B1097)</f>
        <v>2</v>
      </c>
      <c r="C1097" s="52" t="str">
        <f t="shared" si="17"/>
        <v/>
      </c>
      <c r="D1097" s="52">
        <f>IF(AND(COUNTIF(德鲁伊卡组!A:C,"# 2x ("&amp;K1097&amp;") "&amp;A1097)+COUNTIF(猎人卡组!A:C,"# 2x ("&amp;K1097&amp;") "&amp;A1097)+COUNTIF(法师卡组!A:C,"# 2x ("&amp;K1097&amp;") "&amp;A1097)+COUNTIF(圣骑士卡组!A:C,"# 2x ("&amp;K1097&amp;") "&amp;A1097)+COUNTIF(牧师卡组!A:C,"# 2x ("&amp;K1097&amp;") "&amp;A1097)+COUNTIF(潜行者卡组!A:C,"# 2x ("&amp;K1097&amp;") "&amp;A1097)+COUNTIF(萨满祭司卡组!A:C,"# 2x ("&amp;K1097&amp;") "&amp;A1097)+COUNTIF(术士卡组!A:C,"# 2x ("&amp;K1097&amp;") "&amp;A1097)+COUNTIF(战士卡组!A:C,"# 2x ("&amp;K1097&amp;") "&amp;A1097)=0,COUNTIF(单卡排行!A:J,A1097)=0),IF(AND(COUNTIF(德鲁伊卡组!A:C,"# 1x ("&amp;K1097&amp;") "&amp;A1097)+COUNTIF(猎人卡组!A:C,"# 1x ("&amp;K1097&amp;") "&amp;A1097)+COUNTIF(法师卡组!A:C,"# 1x ("&amp;K1097&amp;") "&amp;A1097)+COUNTIF(圣骑士卡组!A:C,"# 1x ("&amp;K1097&amp;") "&amp;A1097)+COUNTIF(牧师卡组!A:C,"# 1x ("&amp;K1097&amp;") "&amp;A1097)+COUNTIF(潜行者卡组!A:C,"# 1x ("&amp;K1097&amp;") "&amp;A1097)+COUNTIF(萨满祭司卡组!A:C,"# 1x ("&amp;K1097&amp;") "&amp;A1097)+COUNTIF(术士卡组!A:C,"# 1x ("&amp;K1097&amp;") "&amp;A1097)+COUNTIF(战士卡组!A:C,"# 1x ("&amp;K1097&amp;") "&amp;A1097)=0,COUNTIF(单卡排行!A:J,A1097&amp;"★")=0),"",1),2)</f>
        <v>2</v>
      </c>
      <c r="E1097" s="53" t="str">
        <f>IF(收藏进度!E1097="","",收藏进度!E1097)</f>
        <v>安戈洛</v>
      </c>
      <c r="F1097" s="53" t="str">
        <f>IF(收藏进度!F1097="","",收藏进度!F1097)</f>
        <v/>
      </c>
      <c r="G1097" s="53" t="str">
        <f>IF(收藏进度!G1097="","",收藏进度!G1097)</f>
        <v>牧师</v>
      </c>
      <c r="H1097" s="53" t="str">
        <f>IF(收藏进度!H1097="","",收藏进度!H1097)</f>
        <v>稀有</v>
      </c>
      <c r="I1097" s="53" t="str">
        <f>IF(收藏进度!I1097="","",收藏进度!I1097)</f>
        <v>随从</v>
      </c>
      <c r="J1097" s="53" t="str">
        <f>IF(收藏进度!J1097="","",收藏进度!J1097)</f>
        <v>元素</v>
      </c>
      <c r="K1097" s="53">
        <f>IF(收藏进度!K1097="","",收藏进度!K1097)</f>
        <v>1</v>
      </c>
      <c r="L1097" s="53">
        <f>IF(收藏进度!L1097="","",收藏进度!L1097)</f>
        <v>1</v>
      </c>
      <c r="M1097" s="53">
        <f>IF(收藏进度!M1097="","",收藏进度!M1097)</f>
        <v>1</v>
      </c>
      <c r="N1097" s="54" t="str">
        <f>IF(收藏进度!N1097="","",收藏进度!N1097)</f>
        <v>亡语：复制对手牌库中的一张牌，并将其置入你的手牌。</v>
      </c>
    </row>
    <row r="1098" spans="1:14" x14ac:dyDescent="0.15">
      <c r="A1098" s="52" t="str">
        <f>IF(收藏进度!A1098="","",收藏进度!A1098)</f>
        <v>唤醒造物者</v>
      </c>
      <c r="B1098" s="52">
        <f>IF(收藏进度!B1098="","",收藏进度!B1098)</f>
        <v>0</v>
      </c>
      <c r="C1098" s="52" t="str">
        <f t="shared" si="17"/>
        <v/>
      </c>
      <c r="D1098" s="52" t="str">
        <f>IF(AND(COUNTIF(德鲁伊卡组!A:C,"# 2x ("&amp;K1098&amp;") "&amp;A1098)+COUNTIF(猎人卡组!A:C,"# 2x ("&amp;K1098&amp;") "&amp;A1098)+COUNTIF(法师卡组!A:C,"# 2x ("&amp;K1098&amp;") "&amp;A1098)+COUNTIF(圣骑士卡组!A:C,"# 2x ("&amp;K1098&amp;") "&amp;A1098)+COUNTIF(牧师卡组!A:C,"# 2x ("&amp;K1098&amp;") "&amp;A1098)+COUNTIF(潜行者卡组!A:C,"# 2x ("&amp;K1098&amp;") "&amp;A1098)+COUNTIF(萨满祭司卡组!A:C,"# 2x ("&amp;K1098&amp;") "&amp;A1098)+COUNTIF(术士卡组!A:C,"# 2x ("&amp;K1098&amp;") "&amp;A1098)+COUNTIF(战士卡组!A:C,"# 2x ("&amp;K1098&amp;") "&amp;A1098)=0,COUNTIF(单卡排行!A:J,A1098)=0),IF(AND(COUNTIF(德鲁伊卡组!A:C,"# 1x ("&amp;K1098&amp;") "&amp;A1098)+COUNTIF(猎人卡组!A:C,"# 1x ("&amp;K1098&amp;") "&amp;A1098)+COUNTIF(法师卡组!A:C,"# 1x ("&amp;K1098&amp;") "&amp;A1098)+COUNTIF(圣骑士卡组!A:C,"# 1x ("&amp;K1098&amp;") "&amp;A1098)+COUNTIF(牧师卡组!A:C,"# 1x ("&amp;K1098&amp;") "&amp;A1098)+COUNTIF(潜行者卡组!A:C,"# 1x ("&amp;K1098&amp;") "&amp;A1098)+COUNTIF(萨满祭司卡组!A:C,"# 1x ("&amp;K1098&amp;") "&amp;A1098)+COUNTIF(术士卡组!A:C,"# 1x ("&amp;K1098&amp;") "&amp;A1098)+COUNTIF(战士卡组!A:C,"# 1x ("&amp;K1098&amp;") "&amp;A1098)=0,COUNTIF(单卡排行!A:J,A1098&amp;"★")=0),"",1),2)</f>
        <v/>
      </c>
      <c r="E1098" s="53" t="str">
        <f>IF(收藏进度!E1098="","",收藏进度!E1098)</f>
        <v>安戈洛</v>
      </c>
      <c r="F1098" s="53" t="str">
        <f>IF(收藏进度!F1098="","",收藏进度!F1098)</f>
        <v/>
      </c>
      <c r="G1098" s="53" t="str">
        <f>IF(收藏进度!G1098="","",收藏进度!G1098)</f>
        <v>牧师</v>
      </c>
      <c r="H1098" s="53" t="str">
        <f>IF(收藏进度!H1098="","",收藏进度!H1098)</f>
        <v>传说</v>
      </c>
      <c r="I1098" s="53" t="str">
        <f>IF(收藏进度!I1098="","",收藏进度!I1098)</f>
        <v>法术</v>
      </c>
      <c r="J1098" s="53" t="str">
        <f>IF(收藏进度!J1098="","",收藏进度!J1098)</f>
        <v/>
      </c>
      <c r="K1098" s="53">
        <f>IF(收藏进度!K1098="","",收藏进度!K1098)</f>
        <v>1</v>
      </c>
      <c r="L1098" s="53">
        <f>IF(收藏进度!L1098="","",收藏进度!L1098)</f>
        <v>0</v>
      </c>
      <c r="M1098" s="53">
        <f>IF(收藏进度!M1098="","",收藏进度!M1098)</f>
        <v>0</v>
      </c>
      <c r="N1098" s="54" t="str">
        <f>IF(收藏进度!N1098="","",收藏进度!N1098)</f>
        <v>任务：召唤7个具有亡语的随从。
奖励：希望守护者阿玛拉。</v>
      </c>
    </row>
    <row r="1099" spans="1:14" x14ac:dyDescent="0.15">
      <c r="A1099" s="52" t="str">
        <f>IF(收藏进度!A1099="","",收藏进度!A1099)</f>
        <v>光照元素</v>
      </c>
      <c r="B1099" s="52">
        <f>IF(收藏进度!B1099="","",收藏进度!B1099)</f>
        <v>2</v>
      </c>
      <c r="C1099" s="52" t="str">
        <f t="shared" si="17"/>
        <v/>
      </c>
      <c r="D1099" s="52">
        <f>IF(AND(COUNTIF(德鲁伊卡组!A:C,"# 2x ("&amp;K1099&amp;") "&amp;A1099)+COUNTIF(猎人卡组!A:C,"# 2x ("&amp;K1099&amp;") "&amp;A1099)+COUNTIF(法师卡组!A:C,"# 2x ("&amp;K1099&amp;") "&amp;A1099)+COUNTIF(圣骑士卡组!A:C,"# 2x ("&amp;K1099&amp;") "&amp;A1099)+COUNTIF(牧师卡组!A:C,"# 2x ("&amp;K1099&amp;") "&amp;A1099)+COUNTIF(潜行者卡组!A:C,"# 2x ("&amp;K1099&amp;") "&amp;A1099)+COUNTIF(萨满祭司卡组!A:C,"# 2x ("&amp;K1099&amp;") "&amp;A1099)+COUNTIF(术士卡组!A:C,"# 2x ("&amp;K1099&amp;") "&amp;A1099)+COUNTIF(战士卡组!A:C,"# 2x ("&amp;K1099&amp;") "&amp;A1099)=0,COUNTIF(单卡排行!A:J,A1099)=0),IF(AND(COUNTIF(德鲁伊卡组!A:C,"# 1x ("&amp;K1099&amp;") "&amp;A1099)+COUNTIF(猎人卡组!A:C,"# 1x ("&amp;K1099&amp;") "&amp;A1099)+COUNTIF(法师卡组!A:C,"# 1x ("&amp;K1099&amp;") "&amp;A1099)+COUNTIF(圣骑士卡组!A:C,"# 1x ("&amp;K1099&amp;") "&amp;A1099)+COUNTIF(牧师卡组!A:C,"# 1x ("&amp;K1099&amp;") "&amp;A1099)+COUNTIF(潜行者卡组!A:C,"# 1x ("&amp;K1099&amp;") "&amp;A1099)+COUNTIF(萨满祭司卡组!A:C,"# 1x ("&amp;K1099&amp;") "&amp;A1099)+COUNTIF(术士卡组!A:C,"# 1x ("&amp;K1099&amp;") "&amp;A1099)+COUNTIF(战士卡组!A:C,"# 1x ("&amp;K1099&amp;") "&amp;A1099)=0,COUNTIF(单卡排行!A:J,A1099&amp;"★")=0),"",1),2)</f>
        <v>2</v>
      </c>
      <c r="E1099" s="53" t="str">
        <f>IF(收藏进度!E1099="","",收藏进度!E1099)</f>
        <v>安戈洛</v>
      </c>
      <c r="F1099" s="53" t="str">
        <f>IF(收藏进度!F1099="","",收藏进度!F1099)</f>
        <v/>
      </c>
      <c r="G1099" s="53" t="str">
        <f>IF(收藏进度!G1099="","",收藏进度!G1099)</f>
        <v>牧师</v>
      </c>
      <c r="H1099" s="53" t="str">
        <f>IF(收藏进度!H1099="","",收藏进度!H1099)</f>
        <v>普通</v>
      </c>
      <c r="I1099" s="53" t="str">
        <f>IF(收藏进度!I1099="","",收藏进度!I1099)</f>
        <v>随从</v>
      </c>
      <c r="J1099" s="53" t="str">
        <f>IF(收藏进度!J1099="","",收藏进度!J1099)</f>
        <v>元素</v>
      </c>
      <c r="K1099" s="53">
        <f>IF(收藏进度!K1099="","",收藏进度!K1099)</f>
        <v>2</v>
      </c>
      <c r="L1099" s="53">
        <f>IF(收藏进度!L1099="","",收藏进度!L1099)</f>
        <v>2</v>
      </c>
      <c r="M1099" s="53">
        <f>IF(收藏进度!M1099="","",收藏进度!M1099)</f>
        <v>3</v>
      </c>
      <c r="N1099" s="54" t="str">
        <f>IF(收藏进度!N1099="","",收藏进度!N1099)</f>
        <v>你的法术的法力值消耗减少（1）点。</v>
      </c>
    </row>
    <row r="1100" spans="1:14" x14ac:dyDescent="0.15">
      <c r="A1100" s="52" t="str">
        <f>IF(收藏进度!A1100="","",收藏进度!A1100)</f>
        <v>暗影视界</v>
      </c>
      <c r="B1100" s="52">
        <f>IF(收藏进度!B1100="","",收藏进度!B1100)</f>
        <v>2</v>
      </c>
      <c r="C1100" s="52" t="str">
        <f t="shared" si="17"/>
        <v/>
      </c>
      <c r="D1100" s="52">
        <f>IF(AND(COUNTIF(德鲁伊卡组!A:C,"# 2x ("&amp;K1100&amp;") "&amp;A1100)+COUNTIF(猎人卡组!A:C,"# 2x ("&amp;K1100&amp;") "&amp;A1100)+COUNTIF(法师卡组!A:C,"# 2x ("&amp;K1100&amp;") "&amp;A1100)+COUNTIF(圣骑士卡组!A:C,"# 2x ("&amp;K1100&amp;") "&amp;A1100)+COUNTIF(牧师卡组!A:C,"# 2x ("&amp;K1100&amp;") "&amp;A1100)+COUNTIF(潜行者卡组!A:C,"# 2x ("&amp;K1100&amp;") "&amp;A1100)+COUNTIF(萨满祭司卡组!A:C,"# 2x ("&amp;K1100&amp;") "&amp;A1100)+COUNTIF(术士卡组!A:C,"# 2x ("&amp;K1100&amp;") "&amp;A1100)+COUNTIF(战士卡组!A:C,"# 2x ("&amp;K1100&amp;") "&amp;A1100)=0,COUNTIF(单卡排行!A:J,A1100)=0),IF(AND(COUNTIF(德鲁伊卡组!A:C,"# 1x ("&amp;K1100&amp;") "&amp;A1100)+COUNTIF(猎人卡组!A:C,"# 1x ("&amp;K1100&amp;") "&amp;A1100)+COUNTIF(法师卡组!A:C,"# 1x ("&amp;K1100&amp;") "&amp;A1100)+COUNTIF(圣骑士卡组!A:C,"# 1x ("&amp;K1100&amp;") "&amp;A1100)+COUNTIF(牧师卡组!A:C,"# 1x ("&amp;K1100&amp;") "&amp;A1100)+COUNTIF(潜行者卡组!A:C,"# 1x ("&amp;K1100&amp;") "&amp;A1100)+COUNTIF(萨满祭司卡组!A:C,"# 1x ("&amp;K1100&amp;") "&amp;A1100)+COUNTIF(术士卡组!A:C,"# 1x ("&amp;K1100&amp;") "&amp;A1100)+COUNTIF(战士卡组!A:C,"# 1x ("&amp;K1100&amp;") "&amp;A1100)=0,COUNTIF(单卡排行!A:J,A1100&amp;"★")=0),"",1),2)</f>
        <v>2</v>
      </c>
      <c r="E1100" s="53" t="str">
        <f>IF(收藏进度!E1100="","",收藏进度!E1100)</f>
        <v>安戈洛</v>
      </c>
      <c r="F1100" s="53" t="str">
        <f>IF(收藏进度!F1100="","",收藏进度!F1100)</f>
        <v/>
      </c>
      <c r="G1100" s="53" t="str">
        <f>IF(收藏进度!G1100="","",收藏进度!G1100)</f>
        <v>牧师</v>
      </c>
      <c r="H1100" s="53" t="str">
        <f>IF(收藏进度!H1100="","",收藏进度!H1100)</f>
        <v>史诗</v>
      </c>
      <c r="I1100" s="53" t="str">
        <f>IF(收藏进度!I1100="","",收藏进度!I1100)</f>
        <v>法术</v>
      </c>
      <c r="J1100" s="53" t="str">
        <f>IF(收藏进度!J1100="","",收藏进度!J1100)</f>
        <v/>
      </c>
      <c r="K1100" s="53">
        <f>IF(收藏进度!K1100="","",收藏进度!K1100)</f>
        <v>2</v>
      </c>
      <c r="L1100" s="53">
        <f>IF(收藏进度!L1100="","",收藏进度!L1100)</f>
        <v>0</v>
      </c>
      <c r="M1100" s="53">
        <f>IF(收藏进度!M1100="","",收藏进度!M1100)</f>
        <v>0</v>
      </c>
      <c r="N1100" s="54" t="str">
        <f>IF(收藏进度!N1100="","",收藏进度!N1100)</f>
        <v>从你的牌库中发现一张法术牌，复制该法术牌并置入你的手牌。</v>
      </c>
    </row>
    <row r="1101" spans="1:14" x14ac:dyDescent="0.15">
      <c r="A1101" s="52" t="str">
        <f>IF(收藏进度!A1101="","",收藏进度!A1101)</f>
        <v>幻象制造者</v>
      </c>
      <c r="B1101" s="52">
        <f>IF(收藏进度!B1101="","",收藏进度!B1101)</f>
        <v>2</v>
      </c>
      <c r="C1101" s="52" t="str">
        <f t="shared" si="17"/>
        <v/>
      </c>
      <c r="D1101" s="52" t="str">
        <f>IF(AND(COUNTIF(德鲁伊卡组!A:C,"# 2x ("&amp;K1101&amp;") "&amp;A1101)+COUNTIF(猎人卡组!A:C,"# 2x ("&amp;K1101&amp;") "&amp;A1101)+COUNTIF(法师卡组!A:C,"# 2x ("&amp;K1101&amp;") "&amp;A1101)+COUNTIF(圣骑士卡组!A:C,"# 2x ("&amp;K1101&amp;") "&amp;A1101)+COUNTIF(牧师卡组!A:C,"# 2x ("&amp;K1101&amp;") "&amp;A1101)+COUNTIF(潜行者卡组!A:C,"# 2x ("&amp;K1101&amp;") "&amp;A1101)+COUNTIF(萨满祭司卡组!A:C,"# 2x ("&amp;K1101&amp;") "&amp;A1101)+COUNTIF(术士卡组!A:C,"# 2x ("&amp;K1101&amp;") "&amp;A1101)+COUNTIF(战士卡组!A:C,"# 2x ("&amp;K1101&amp;") "&amp;A1101)=0,COUNTIF(单卡排行!A:J,A1101)=0),IF(AND(COUNTIF(德鲁伊卡组!A:C,"# 1x ("&amp;K1101&amp;") "&amp;A1101)+COUNTIF(猎人卡组!A:C,"# 1x ("&amp;K1101&amp;") "&amp;A1101)+COUNTIF(法师卡组!A:C,"# 1x ("&amp;K1101&amp;") "&amp;A1101)+COUNTIF(圣骑士卡组!A:C,"# 1x ("&amp;K1101&amp;") "&amp;A1101)+COUNTIF(牧师卡组!A:C,"# 1x ("&amp;K1101&amp;") "&amp;A1101)+COUNTIF(潜行者卡组!A:C,"# 1x ("&amp;K1101&amp;") "&amp;A1101)+COUNTIF(萨满祭司卡组!A:C,"# 1x ("&amp;K1101&amp;") "&amp;A1101)+COUNTIF(术士卡组!A:C,"# 1x ("&amp;K1101&amp;") "&amp;A1101)+COUNTIF(战士卡组!A:C,"# 1x ("&amp;K1101&amp;") "&amp;A1101)=0,COUNTIF(单卡排行!A:J,A1101&amp;"★")=0),"",1),2)</f>
        <v/>
      </c>
      <c r="E1101" s="53" t="str">
        <f>IF(收藏进度!E1101="","",收藏进度!E1101)</f>
        <v>安戈洛</v>
      </c>
      <c r="F1101" s="53" t="str">
        <f>IF(收藏进度!F1101="","",收藏进度!F1101)</f>
        <v/>
      </c>
      <c r="G1101" s="53" t="str">
        <f>IF(收藏进度!G1101="","",收藏进度!G1101)</f>
        <v>牧师</v>
      </c>
      <c r="H1101" s="53" t="str">
        <f>IF(收藏进度!H1101="","",收藏进度!H1101)</f>
        <v>稀有</v>
      </c>
      <c r="I1101" s="53" t="str">
        <f>IF(收藏进度!I1101="","",收藏进度!I1101)</f>
        <v>随从</v>
      </c>
      <c r="J1101" s="53" t="str">
        <f>IF(收藏进度!J1101="","",收藏进度!J1101)</f>
        <v/>
      </c>
      <c r="K1101" s="53">
        <f>IF(收藏进度!K1101="","",收藏进度!K1101)</f>
        <v>3</v>
      </c>
      <c r="L1101" s="53">
        <f>IF(收藏进度!L1101="","",收藏进度!L1101)</f>
        <v>2</v>
      </c>
      <c r="M1101" s="53">
        <f>IF(收藏进度!M1101="","",收藏进度!M1101)</f>
        <v>3</v>
      </c>
      <c r="N1101" s="54" t="str">
        <f>IF(收藏进度!N1101="","",收藏进度!N1101)</f>
        <v>战吼：选择一个友方随从，召唤一个它的1/1复制。</v>
      </c>
    </row>
    <row r="1102" spans="1:14" x14ac:dyDescent="0.15">
      <c r="A1102" s="52" t="str">
        <f>IF(收藏进度!A1102="","",收藏进度!A1102)</f>
        <v>好奇的萤根草</v>
      </c>
      <c r="B1102" s="52">
        <f>IF(收藏进度!B1102="","",收藏进度!B1102)</f>
        <v>1</v>
      </c>
      <c r="C1102" s="52" t="str">
        <f t="shared" si="17"/>
        <v/>
      </c>
      <c r="D1102" s="52" t="str">
        <f>IF(AND(COUNTIF(德鲁伊卡组!A:C,"# 2x ("&amp;K1102&amp;") "&amp;A1102)+COUNTIF(猎人卡组!A:C,"# 2x ("&amp;K1102&amp;") "&amp;A1102)+COUNTIF(法师卡组!A:C,"# 2x ("&amp;K1102&amp;") "&amp;A1102)+COUNTIF(圣骑士卡组!A:C,"# 2x ("&amp;K1102&amp;") "&amp;A1102)+COUNTIF(牧师卡组!A:C,"# 2x ("&amp;K1102&amp;") "&amp;A1102)+COUNTIF(潜行者卡组!A:C,"# 2x ("&amp;K1102&amp;") "&amp;A1102)+COUNTIF(萨满祭司卡组!A:C,"# 2x ("&amp;K1102&amp;") "&amp;A1102)+COUNTIF(术士卡组!A:C,"# 2x ("&amp;K1102&amp;") "&amp;A1102)+COUNTIF(战士卡组!A:C,"# 2x ("&amp;K1102&amp;") "&amp;A1102)=0,COUNTIF(单卡排行!A:J,A1102)=0),IF(AND(COUNTIF(德鲁伊卡组!A:C,"# 1x ("&amp;K1102&amp;") "&amp;A1102)+COUNTIF(猎人卡组!A:C,"# 1x ("&amp;K1102&amp;") "&amp;A1102)+COUNTIF(法师卡组!A:C,"# 1x ("&amp;K1102&amp;") "&amp;A1102)+COUNTIF(圣骑士卡组!A:C,"# 1x ("&amp;K1102&amp;") "&amp;A1102)+COUNTIF(牧师卡组!A:C,"# 1x ("&amp;K1102&amp;") "&amp;A1102)+COUNTIF(潜行者卡组!A:C,"# 1x ("&amp;K1102&amp;") "&amp;A1102)+COUNTIF(萨满祭司卡组!A:C,"# 1x ("&amp;K1102&amp;") "&amp;A1102)+COUNTIF(术士卡组!A:C,"# 1x ("&amp;K1102&amp;") "&amp;A1102)+COUNTIF(战士卡组!A:C,"# 1x ("&amp;K1102&amp;") "&amp;A1102)=0,COUNTIF(单卡排行!A:J,A1102&amp;"★")=0),"",1),2)</f>
        <v/>
      </c>
      <c r="E1102" s="53" t="str">
        <f>IF(收藏进度!E1102="","",收藏进度!E1102)</f>
        <v>安戈洛</v>
      </c>
      <c r="F1102" s="53" t="str">
        <f>IF(收藏进度!F1102="","",收藏进度!F1102)</f>
        <v/>
      </c>
      <c r="G1102" s="53" t="str">
        <f>IF(收藏进度!G1102="","",收藏进度!G1102)</f>
        <v>牧师</v>
      </c>
      <c r="H1102" s="53" t="str">
        <f>IF(收藏进度!H1102="","",收藏进度!H1102)</f>
        <v>史诗</v>
      </c>
      <c r="I1102" s="53" t="str">
        <f>IF(收藏进度!I1102="","",收藏进度!I1102)</f>
        <v>随从</v>
      </c>
      <c r="J1102" s="53" t="str">
        <f>IF(收藏进度!J1102="","",收藏进度!J1102)</f>
        <v/>
      </c>
      <c r="K1102" s="53">
        <f>IF(收藏进度!K1102="","",收藏进度!K1102)</f>
        <v>3</v>
      </c>
      <c r="L1102" s="53">
        <f>IF(收藏进度!L1102="","",收藏进度!L1102)</f>
        <v>3</v>
      </c>
      <c r="M1102" s="53">
        <f>IF(收藏进度!M1102="","",收藏进度!M1102)</f>
        <v>3</v>
      </c>
      <c r="N1102" s="54" t="str">
        <f>IF(收藏进度!N1102="","",收藏进度!N1102)</f>
        <v>战吼：检视三张卡牌。猜中来自你对手套牌中的卡牌，则复制该卡牌并置入你的手牌。</v>
      </c>
    </row>
    <row r="1103" spans="1:14" x14ac:dyDescent="0.15">
      <c r="A1103" s="52" t="str">
        <f>IF(收藏进度!A1103="","",收藏进度!A1103)</f>
        <v>始祖龟执盾者</v>
      </c>
      <c r="B1103" s="52">
        <f>IF(收藏进度!B1103="","",收藏进度!B1103)</f>
        <v>2</v>
      </c>
      <c r="C1103" s="52" t="str">
        <f t="shared" si="17"/>
        <v/>
      </c>
      <c r="D1103" s="52">
        <f>IF(AND(COUNTIF(德鲁伊卡组!A:C,"# 2x ("&amp;K1103&amp;") "&amp;A1103)+COUNTIF(猎人卡组!A:C,"# 2x ("&amp;K1103&amp;") "&amp;A1103)+COUNTIF(法师卡组!A:C,"# 2x ("&amp;K1103&amp;") "&amp;A1103)+COUNTIF(圣骑士卡组!A:C,"# 2x ("&amp;K1103&amp;") "&amp;A1103)+COUNTIF(牧师卡组!A:C,"# 2x ("&amp;K1103&amp;") "&amp;A1103)+COUNTIF(潜行者卡组!A:C,"# 2x ("&amp;K1103&amp;") "&amp;A1103)+COUNTIF(萨满祭司卡组!A:C,"# 2x ("&amp;K1103&amp;") "&amp;A1103)+COUNTIF(术士卡组!A:C,"# 2x ("&amp;K1103&amp;") "&amp;A1103)+COUNTIF(战士卡组!A:C,"# 2x ("&amp;K1103&amp;") "&amp;A1103)=0,COUNTIF(单卡排行!A:J,A1103)=0),IF(AND(COUNTIF(德鲁伊卡组!A:C,"# 1x ("&amp;K1103&amp;") "&amp;A1103)+COUNTIF(猎人卡组!A:C,"# 1x ("&amp;K1103&amp;") "&amp;A1103)+COUNTIF(法师卡组!A:C,"# 1x ("&amp;K1103&amp;") "&amp;A1103)+COUNTIF(圣骑士卡组!A:C,"# 1x ("&amp;K1103&amp;") "&amp;A1103)+COUNTIF(牧师卡组!A:C,"# 1x ("&amp;K1103&amp;") "&amp;A1103)+COUNTIF(潜行者卡组!A:C,"# 1x ("&amp;K1103&amp;") "&amp;A1103)+COUNTIF(萨满祭司卡组!A:C,"# 1x ("&amp;K1103&amp;") "&amp;A1103)+COUNTIF(术士卡组!A:C,"# 1x ("&amp;K1103&amp;") "&amp;A1103)+COUNTIF(战士卡组!A:C,"# 1x ("&amp;K1103&amp;") "&amp;A1103)=0,COUNTIF(单卡排行!A:J,A1103&amp;"★")=0),"",1),2)</f>
        <v>2</v>
      </c>
      <c r="E1103" s="53" t="str">
        <f>IF(收藏进度!E1103="","",收藏进度!E1103)</f>
        <v>安戈洛</v>
      </c>
      <c r="F1103" s="53" t="str">
        <f>IF(收藏进度!F1103="","",收藏进度!F1103)</f>
        <v/>
      </c>
      <c r="G1103" s="53" t="str">
        <f>IF(收藏进度!G1103="","",收藏进度!G1103)</f>
        <v>牧师</v>
      </c>
      <c r="H1103" s="53" t="str">
        <f>IF(收藏进度!H1103="","",收藏进度!H1103)</f>
        <v>普通</v>
      </c>
      <c r="I1103" s="53" t="str">
        <f>IF(收藏进度!I1103="","",收藏进度!I1103)</f>
        <v>随从</v>
      </c>
      <c r="J1103" s="53" t="str">
        <f>IF(收藏进度!J1103="","",收藏进度!J1103)</f>
        <v/>
      </c>
      <c r="K1103" s="53">
        <f>IF(收藏进度!K1103="","",收藏进度!K1103)</f>
        <v>4</v>
      </c>
      <c r="L1103" s="53">
        <f>IF(收藏进度!L1103="","",收藏进度!L1103)</f>
        <v>2</v>
      </c>
      <c r="M1103" s="53">
        <f>IF(收藏进度!M1103="","",收藏进度!M1103)</f>
        <v>6</v>
      </c>
      <c r="N1103" s="54" t="str">
        <f>IF(收藏进度!N1103="","",收藏进度!N1103)</f>
        <v>嘲讽，亡语：使一个随机友方随从获得+1/+1。</v>
      </c>
    </row>
    <row r="1104" spans="1:14" x14ac:dyDescent="0.15">
      <c r="A1104" s="52" t="str">
        <f>IF(收藏进度!A1104="","",收藏进度!A1104)</f>
        <v>“太阳裂片”莱拉</v>
      </c>
      <c r="B1104" s="52">
        <f>IF(收藏进度!B1104="","",收藏进度!B1104)</f>
        <v>0</v>
      </c>
      <c r="C1104" s="52" t="str">
        <f t="shared" si="17"/>
        <v/>
      </c>
      <c r="D1104" s="52" t="str">
        <f>IF(AND(COUNTIF(德鲁伊卡组!A:C,"# 2x ("&amp;K1104&amp;") "&amp;A1104)+COUNTIF(猎人卡组!A:C,"# 2x ("&amp;K1104&amp;") "&amp;A1104)+COUNTIF(法师卡组!A:C,"# 2x ("&amp;K1104&amp;") "&amp;A1104)+COUNTIF(圣骑士卡组!A:C,"# 2x ("&amp;K1104&amp;") "&amp;A1104)+COUNTIF(牧师卡组!A:C,"# 2x ("&amp;K1104&amp;") "&amp;A1104)+COUNTIF(潜行者卡组!A:C,"# 2x ("&amp;K1104&amp;") "&amp;A1104)+COUNTIF(萨满祭司卡组!A:C,"# 2x ("&amp;K1104&amp;") "&amp;A1104)+COUNTIF(术士卡组!A:C,"# 2x ("&amp;K1104&amp;") "&amp;A1104)+COUNTIF(战士卡组!A:C,"# 2x ("&amp;K1104&amp;") "&amp;A1104)=0,COUNTIF(单卡排行!A:J,A1104)=0),IF(AND(COUNTIF(德鲁伊卡组!A:C,"# 1x ("&amp;K1104&amp;") "&amp;A1104)+COUNTIF(猎人卡组!A:C,"# 1x ("&amp;K1104&amp;") "&amp;A1104)+COUNTIF(法师卡组!A:C,"# 1x ("&amp;K1104&amp;") "&amp;A1104)+COUNTIF(圣骑士卡组!A:C,"# 1x ("&amp;K1104&amp;") "&amp;A1104)+COUNTIF(牧师卡组!A:C,"# 1x ("&amp;K1104&amp;") "&amp;A1104)+COUNTIF(潜行者卡组!A:C,"# 1x ("&amp;K1104&amp;") "&amp;A1104)+COUNTIF(萨满祭司卡组!A:C,"# 1x ("&amp;K1104&amp;") "&amp;A1104)+COUNTIF(术士卡组!A:C,"# 1x ("&amp;K1104&amp;") "&amp;A1104)+COUNTIF(战士卡组!A:C,"# 1x ("&amp;K1104&amp;") "&amp;A1104)=0,COUNTIF(单卡排行!A:J,A1104&amp;"★")=0),"",1),2)</f>
        <v/>
      </c>
      <c r="E1104" s="53" t="str">
        <f>IF(收藏进度!E1104="","",收藏进度!E1104)</f>
        <v>安戈洛</v>
      </c>
      <c r="F1104" s="53" t="str">
        <f>IF(收藏进度!F1104="","",收藏进度!F1104)</f>
        <v/>
      </c>
      <c r="G1104" s="53" t="str">
        <f>IF(收藏进度!G1104="","",收藏进度!G1104)</f>
        <v>牧师</v>
      </c>
      <c r="H1104" s="53" t="str">
        <f>IF(收藏进度!H1104="","",收藏进度!H1104)</f>
        <v>传说</v>
      </c>
      <c r="I1104" s="53" t="str">
        <f>IF(收藏进度!I1104="","",收藏进度!I1104)</f>
        <v>随从</v>
      </c>
      <c r="J1104" s="53" t="str">
        <f>IF(收藏进度!J1104="","",收藏进度!J1104)</f>
        <v>元素</v>
      </c>
      <c r="K1104" s="53">
        <f>IF(收藏进度!K1104="","",收藏进度!K1104)</f>
        <v>5</v>
      </c>
      <c r="L1104" s="53">
        <f>IF(收藏进度!L1104="","",收藏进度!L1104)</f>
        <v>3</v>
      </c>
      <c r="M1104" s="53">
        <f>IF(收藏进度!M1104="","",收藏进度!M1104)</f>
        <v>5</v>
      </c>
      <c r="N1104" s="54" t="str">
        <f>IF(收藏进度!N1104="","",收藏进度!N1104)</f>
        <v>每当你施放一个法术，随机将一张牧师法术牌置入你的手牌。</v>
      </c>
    </row>
    <row r="1105" spans="1:14" x14ac:dyDescent="0.15">
      <c r="A1105" s="52" t="str">
        <f>IF(收藏进度!A1105="","",收藏进度!A1105)</f>
        <v>琥口脱险</v>
      </c>
      <c r="B1105" s="52">
        <f>IF(收藏进度!B1105="","",收藏进度!B1105)</f>
        <v>2</v>
      </c>
      <c r="C1105" s="52" t="str">
        <f t="shared" si="17"/>
        <v/>
      </c>
      <c r="D1105" s="52">
        <f>IF(AND(COUNTIF(德鲁伊卡组!A:C,"# 2x ("&amp;K1105&amp;") "&amp;A1105)+COUNTIF(猎人卡组!A:C,"# 2x ("&amp;K1105&amp;") "&amp;A1105)+COUNTIF(法师卡组!A:C,"# 2x ("&amp;K1105&amp;") "&amp;A1105)+COUNTIF(圣骑士卡组!A:C,"# 2x ("&amp;K1105&amp;") "&amp;A1105)+COUNTIF(牧师卡组!A:C,"# 2x ("&amp;K1105&amp;") "&amp;A1105)+COUNTIF(潜行者卡组!A:C,"# 2x ("&amp;K1105&amp;") "&amp;A1105)+COUNTIF(萨满祭司卡组!A:C,"# 2x ("&amp;K1105&amp;") "&amp;A1105)+COUNTIF(术士卡组!A:C,"# 2x ("&amp;K1105&amp;") "&amp;A1105)+COUNTIF(战士卡组!A:C,"# 2x ("&amp;K1105&amp;") "&amp;A1105)=0,COUNTIF(单卡排行!A:J,A1105)=0),IF(AND(COUNTIF(德鲁伊卡组!A:C,"# 1x ("&amp;K1105&amp;") "&amp;A1105)+COUNTIF(猎人卡组!A:C,"# 1x ("&amp;K1105&amp;") "&amp;A1105)+COUNTIF(法师卡组!A:C,"# 1x ("&amp;K1105&amp;") "&amp;A1105)+COUNTIF(圣骑士卡组!A:C,"# 1x ("&amp;K1105&amp;") "&amp;A1105)+COUNTIF(牧师卡组!A:C,"# 1x ("&amp;K1105&amp;") "&amp;A1105)+COUNTIF(潜行者卡组!A:C,"# 1x ("&amp;K1105&amp;") "&amp;A1105)+COUNTIF(萨满祭司卡组!A:C,"# 1x ("&amp;K1105&amp;") "&amp;A1105)+COUNTIF(术士卡组!A:C,"# 1x ("&amp;K1105&amp;") "&amp;A1105)+COUNTIF(战士卡组!A:C,"# 1x ("&amp;K1105&amp;") "&amp;A1105)=0,COUNTIF(单卡排行!A:J,A1105&amp;"★")=0),"",1),2)</f>
        <v>2</v>
      </c>
      <c r="E1105" s="53" t="str">
        <f>IF(收藏进度!E1105="","",收藏进度!E1105)</f>
        <v>安戈洛</v>
      </c>
      <c r="F1105" s="53" t="str">
        <f>IF(收藏进度!F1105="","",收藏进度!F1105)</f>
        <v/>
      </c>
      <c r="G1105" s="53" t="str">
        <f>IF(收藏进度!G1105="","",收藏进度!G1105)</f>
        <v>牧师</v>
      </c>
      <c r="H1105" s="53" t="str">
        <f>IF(收藏进度!H1105="","",收藏进度!H1105)</f>
        <v>稀有</v>
      </c>
      <c r="I1105" s="53" t="str">
        <f>IF(收藏进度!I1105="","",收藏进度!I1105)</f>
        <v>法术</v>
      </c>
      <c r="J1105" s="53" t="str">
        <f>IF(收藏进度!J1105="","",收藏进度!J1105)</f>
        <v/>
      </c>
      <c r="K1105" s="53">
        <f>IF(收藏进度!K1105="","",收藏进度!K1105)</f>
        <v>8</v>
      </c>
      <c r="L1105" s="53">
        <f>IF(收藏进度!L1105="","",收藏进度!L1105)</f>
        <v>0</v>
      </c>
      <c r="M1105" s="53">
        <f>IF(收藏进度!M1105="","",收藏进度!M1105)</f>
        <v>0</v>
      </c>
      <c r="N1105" s="54" t="str">
        <f>IF(收藏进度!N1105="","",收藏进度!N1105)</f>
        <v>发现一张法力值消耗大于或等于（8）的随从牌，并召唤该随从。</v>
      </c>
    </row>
    <row r="1106" spans="1:14" x14ac:dyDescent="0.15">
      <c r="A1106" s="52" t="str">
        <f>IF(收藏进度!A1106="","",收藏进度!A1106)</f>
        <v>幻觉</v>
      </c>
      <c r="B1106" s="52">
        <f>IF(收藏进度!B1106="","",收藏进度!B1106)</f>
        <v>2</v>
      </c>
      <c r="C1106" s="52" t="str">
        <f t="shared" si="17"/>
        <v/>
      </c>
      <c r="D1106" s="52">
        <f>IF(AND(COUNTIF(德鲁伊卡组!A:C,"# 2x ("&amp;K1106&amp;") "&amp;A1106)+COUNTIF(猎人卡组!A:C,"# 2x ("&amp;K1106&amp;") "&amp;A1106)+COUNTIF(法师卡组!A:C,"# 2x ("&amp;K1106&amp;") "&amp;A1106)+COUNTIF(圣骑士卡组!A:C,"# 2x ("&amp;K1106&amp;") "&amp;A1106)+COUNTIF(牧师卡组!A:C,"# 2x ("&amp;K1106&amp;") "&amp;A1106)+COUNTIF(潜行者卡组!A:C,"# 2x ("&amp;K1106&amp;") "&amp;A1106)+COUNTIF(萨满祭司卡组!A:C,"# 2x ("&amp;K1106&amp;") "&amp;A1106)+COUNTIF(术士卡组!A:C,"# 2x ("&amp;K1106&amp;") "&amp;A1106)+COUNTIF(战士卡组!A:C,"# 2x ("&amp;K1106&amp;") "&amp;A1106)=0,COUNTIF(单卡排行!A:J,A1106)=0),IF(AND(COUNTIF(德鲁伊卡组!A:C,"# 1x ("&amp;K1106&amp;") "&amp;A1106)+COUNTIF(猎人卡组!A:C,"# 1x ("&amp;K1106&amp;") "&amp;A1106)+COUNTIF(法师卡组!A:C,"# 1x ("&amp;K1106&amp;") "&amp;A1106)+COUNTIF(圣骑士卡组!A:C,"# 1x ("&amp;K1106&amp;") "&amp;A1106)+COUNTIF(牧师卡组!A:C,"# 1x ("&amp;K1106&amp;") "&amp;A1106)+COUNTIF(潜行者卡组!A:C,"# 1x ("&amp;K1106&amp;") "&amp;A1106)+COUNTIF(萨满祭司卡组!A:C,"# 1x ("&amp;K1106&amp;") "&amp;A1106)+COUNTIF(术士卡组!A:C,"# 1x ("&amp;K1106&amp;") "&amp;A1106)+COUNTIF(战士卡组!A:C,"# 1x ("&amp;K1106&amp;") "&amp;A1106)=0,COUNTIF(单卡排行!A:J,A1106&amp;"★")=0),"",1),2)</f>
        <v>2</v>
      </c>
      <c r="E1106" s="53" t="str">
        <f>IF(收藏进度!E1106="","",收藏进度!E1106)</f>
        <v>安戈洛</v>
      </c>
      <c r="F1106" s="53" t="str">
        <f>IF(收藏进度!F1106="","",收藏进度!F1106)</f>
        <v/>
      </c>
      <c r="G1106" s="53" t="str">
        <f>IF(收藏进度!G1106="","",收藏进度!G1106)</f>
        <v>潜行者</v>
      </c>
      <c r="H1106" s="53" t="str">
        <f>IF(收藏进度!H1106="","",收藏进度!H1106)</f>
        <v>普通</v>
      </c>
      <c r="I1106" s="53" t="str">
        <f>IF(收藏进度!I1106="","",收藏进度!I1106)</f>
        <v>法术</v>
      </c>
      <c r="J1106" s="53" t="str">
        <f>IF(收藏进度!J1106="","",收藏进度!J1106)</f>
        <v/>
      </c>
      <c r="K1106" s="53">
        <f>IF(收藏进度!K1106="","",收藏进度!K1106)</f>
        <v>1</v>
      </c>
      <c r="L1106" s="53">
        <f>IF(收藏进度!L1106="","",收藏进度!L1106)</f>
        <v>0</v>
      </c>
      <c r="M1106" s="53">
        <f>IF(收藏进度!M1106="","",收藏进度!M1106)</f>
        <v>0</v>
      </c>
      <c r="N1106" s="54" t="str">
        <f>IF(收藏进度!N1106="","",收藏进度!N1106)</f>
        <v>发现一张对手的职业牌。</v>
      </c>
    </row>
    <row r="1107" spans="1:14" x14ac:dyDescent="0.15">
      <c r="A1107" s="52" t="str">
        <f>IF(收藏进度!A1107="","",收藏进度!A1107)</f>
        <v>探索地下洞穴</v>
      </c>
      <c r="B1107" s="52">
        <f>IF(收藏进度!B1107="","",收藏进度!B1107)</f>
        <v>0</v>
      </c>
      <c r="C1107" s="52">
        <f t="shared" si="17"/>
        <v>1</v>
      </c>
      <c r="D1107" s="52">
        <f>IF(AND(COUNTIF(德鲁伊卡组!A:C,"# 2x ("&amp;K1107&amp;") "&amp;A1107)+COUNTIF(猎人卡组!A:C,"# 2x ("&amp;K1107&amp;") "&amp;A1107)+COUNTIF(法师卡组!A:C,"# 2x ("&amp;K1107&amp;") "&amp;A1107)+COUNTIF(圣骑士卡组!A:C,"# 2x ("&amp;K1107&amp;") "&amp;A1107)+COUNTIF(牧师卡组!A:C,"# 2x ("&amp;K1107&amp;") "&amp;A1107)+COUNTIF(潜行者卡组!A:C,"# 2x ("&amp;K1107&amp;") "&amp;A1107)+COUNTIF(萨满祭司卡组!A:C,"# 2x ("&amp;K1107&amp;") "&amp;A1107)+COUNTIF(术士卡组!A:C,"# 2x ("&amp;K1107&amp;") "&amp;A1107)+COUNTIF(战士卡组!A:C,"# 2x ("&amp;K1107&amp;") "&amp;A1107)=0,COUNTIF(单卡排行!A:J,A1107)=0),IF(AND(COUNTIF(德鲁伊卡组!A:C,"# 1x ("&amp;K1107&amp;") "&amp;A1107)+COUNTIF(猎人卡组!A:C,"# 1x ("&amp;K1107&amp;") "&amp;A1107)+COUNTIF(法师卡组!A:C,"# 1x ("&amp;K1107&amp;") "&amp;A1107)+COUNTIF(圣骑士卡组!A:C,"# 1x ("&amp;K1107&amp;") "&amp;A1107)+COUNTIF(牧师卡组!A:C,"# 1x ("&amp;K1107&amp;") "&amp;A1107)+COUNTIF(潜行者卡组!A:C,"# 1x ("&amp;K1107&amp;") "&amp;A1107)+COUNTIF(萨满祭司卡组!A:C,"# 1x ("&amp;K1107&amp;") "&amp;A1107)+COUNTIF(术士卡组!A:C,"# 1x ("&amp;K1107&amp;") "&amp;A1107)+COUNTIF(战士卡组!A:C,"# 1x ("&amp;K1107&amp;") "&amp;A1107)=0,COUNTIF(单卡排行!A:J,A1107&amp;"★")=0),"",1),2)</f>
        <v>1</v>
      </c>
      <c r="E1107" s="53" t="str">
        <f>IF(收藏进度!E1107="","",收藏进度!E1107)</f>
        <v>安戈洛</v>
      </c>
      <c r="F1107" s="53" t="str">
        <f>IF(收藏进度!F1107="","",收藏进度!F1107)</f>
        <v/>
      </c>
      <c r="G1107" s="53" t="str">
        <f>IF(收藏进度!G1107="","",收藏进度!G1107)</f>
        <v>潜行者</v>
      </c>
      <c r="H1107" s="53" t="str">
        <f>IF(收藏进度!H1107="","",收藏进度!H1107)</f>
        <v>传说</v>
      </c>
      <c r="I1107" s="53" t="str">
        <f>IF(收藏进度!I1107="","",收藏进度!I1107)</f>
        <v>法术</v>
      </c>
      <c r="J1107" s="53" t="str">
        <f>IF(收藏进度!J1107="","",收藏进度!J1107)</f>
        <v/>
      </c>
      <c r="K1107" s="53">
        <f>IF(收藏进度!K1107="","",收藏进度!K1107)</f>
        <v>1</v>
      </c>
      <c r="L1107" s="53">
        <f>IF(收藏进度!L1107="","",收藏进度!L1107)</f>
        <v>0</v>
      </c>
      <c r="M1107" s="53">
        <f>IF(收藏进度!M1107="","",收藏进度!M1107)</f>
        <v>0</v>
      </c>
      <c r="N1107" s="54" t="str">
        <f>IF(收藏进度!N1107="","",收藏进度!N1107)</f>
        <v>任务：使用五张名称相同的随从牌。
奖励：水晶核心。</v>
      </c>
    </row>
    <row r="1108" spans="1:14" x14ac:dyDescent="0.15">
      <c r="A1108" s="52" t="str">
        <f>IF(收藏进度!A1108="","",收藏进度!A1108)</f>
        <v>刀瓣鞭笞者</v>
      </c>
      <c r="B1108" s="52">
        <f>IF(收藏进度!B1108="","",收藏进度!B1108)</f>
        <v>2</v>
      </c>
      <c r="C1108" s="52" t="str">
        <f t="shared" si="17"/>
        <v/>
      </c>
      <c r="D1108" s="52" t="str">
        <f>IF(AND(COUNTIF(德鲁伊卡组!A:C,"# 2x ("&amp;K1108&amp;") "&amp;A1108)+COUNTIF(猎人卡组!A:C,"# 2x ("&amp;K1108&amp;") "&amp;A1108)+COUNTIF(法师卡组!A:C,"# 2x ("&amp;K1108&amp;") "&amp;A1108)+COUNTIF(圣骑士卡组!A:C,"# 2x ("&amp;K1108&amp;") "&amp;A1108)+COUNTIF(牧师卡组!A:C,"# 2x ("&amp;K1108&amp;") "&amp;A1108)+COUNTIF(潜行者卡组!A:C,"# 2x ("&amp;K1108&amp;") "&amp;A1108)+COUNTIF(萨满祭司卡组!A:C,"# 2x ("&amp;K1108&amp;") "&amp;A1108)+COUNTIF(术士卡组!A:C,"# 2x ("&amp;K1108&amp;") "&amp;A1108)+COUNTIF(战士卡组!A:C,"# 2x ("&amp;K1108&amp;") "&amp;A1108)=0,COUNTIF(单卡排行!A:J,A1108)=0),IF(AND(COUNTIF(德鲁伊卡组!A:C,"# 1x ("&amp;K1108&amp;") "&amp;A1108)+COUNTIF(猎人卡组!A:C,"# 1x ("&amp;K1108&amp;") "&amp;A1108)+COUNTIF(法师卡组!A:C,"# 1x ("&amp;K1108&amp;") "&amp;A1108)+COUNTIF(圣骑士卡组!A:C,"# 1x ("&amp;K1108&amp;") "&amp;A1108)+COUNTIF(牧师卡组!A:C,"# 1x ("&amp;K1108&amp;") "&amp;A1108)+COUNTIF(潜行者卡组!A:C,"# 1x ("&amp;K1108&amp;") "&amp;A1108)+COUNTIF(萨满祭司卡组!A:C,"# 1x ("&amp;K1108&amp;") "&amp;A1108)+COUNTIF(术士卡组!A:C,"# 1x ("&amp;K1108&amp;") "&amp;A1108)+COUNTIF(战士卡组!A:C,"# 1x ("&amp;K1108&amp;") "&amp;A1108)=0,COUNTIF(单卡排行!A:J,A1108&amp;"★")=0),"",1),2)</f>
        <v/>
      </c>
      <c r="E1108" s="53" t="str">
        <f>IF(收藏进度!E1108="","",收藏进度!E1108)</f>
        <v>安戈洛</v>
      </c>
      <c r="F1108" s="53" t="str">
        <f>IF(收藏进度!F1108="","",收藏进度!F1108)</f>
        <v/>
      </c>
      <c r="G1108" s="53" t="str">
        <f>IF(收藏进度!G1108="","",收藏进度!G1108)</f>
        <v>潜行者</v>
      </c>
      <c r="H1108" s="53" t="str">
        <f>IF(收藏进度!H1108="","",收藏进度!H1108)</f>
        <v>普通</v>
      </c>
      <c r="I1108" s="53" t="str">
        <f>IF(收藏进度!I1108="","",收藏进度!I1108)</f>
        <v>随从</v>
      </c>
      <c r="J1108" s="53" t="str">
        <f>IF(收藏进度!J1108="","",收藏进度!J1108)</f>
        <v/>
      </c>
      <c r="K1108" s="53">
        <f>IF(收藏进度!K1108="","",收藏进度!K1108)</f>
        <v>2</v>
      </c>
      <c r="L1108" s="53">
        <f>IF(收藏进度!L1108="","",收藏进度!L1108)</f>
        <v>2</v>
      </c>
      <c r="M1108" s="53">
        <f>IF(收藏进度!M1108="","",收藏进度!M1108)</f>
        <v>2</v>
      </c>
      <c r="N1108" s="54" t="str">
        <f>IF(收藏进度!N1108="","",收藏进度!N1108)</f>
        <v>战吼：将一张可造成1点伤害的“刀瓣”置入你的手牌。</v>
      </c>
    </row>
    <row r="1109" spans="1:14" x14ac:dyDescent="0.15">
      <c r="A1109" s="52" t="str">
        <f>IF(收藏进度!A1109="","",收藏进度!A1109)</f>
        <v>刀瓣齐射</v>
      </c>
      <c r="B1109" s="52">
        <f>IF(收藏进度!B1109="","",收藏进度!B1109)</f>
        <v>2</v>
      </c>
      <c r="C1109" s="52" t="str">
        <f t="shared" si="17"/>
        <v/>
      </c>
      <c r="D1109" s="52" t="str">
        <f>IF(AND(COUNTIF(德鲁伊卡组!A:C,"# 2x ("&amp;K1109&amp;") "&amp;A1109)+COUNTIF(猎人卡组!A:C,"# 2x ("&amp;K1109&amp;") "&amp;A1109)+COUNTIF(法师卡组!A:C,"# 2x ("&amp;K1109&amp;") "&amp;A1109)+COUNTIF(圣骑士卡组!A:C,"# 2x ("&amp;K1109&amp;") "&amp;A1109)+COUNTIF(牧师卡组!A:C,"# 2x ("&amp;K1109&amp;") "&amp;A1109)+COUNTIF(潜行者卡组!A:C,"# 2x ("&amp;K1109&amp;") "&amp;A1109)+COUNTIF(萨满祭司卡组!A:C,"# 2x ("&amp;K1109&amp;") "&amp;A1109)+COUNTIF(术士卡组!A:C,"# 2x ("&amp;K1109&amp;") "&amp;A1109)+COUNTIF(战士卡组!A:C,"# 2x ("&amp;K1109&amp;") "&amp;A1109)=0,COUNTIF(单卡排行!A:J,A1109)=0),IF(AND(COUNTIF(德鲁伊卡组!A:C,"# 1x ("&amp;K1109&amp;") "&amp;A1109)+COUNTIF(猎人卡组!A:C,"# 1x ("&amp;K1109&amp;") "&amp;A1109)+COUNTIF(法师卡组!A:C,"# 1x ("&amp;K1109&amp;") "&amp;A1109)+COUNTIF(圣骑士卡组!A:C,"# 1x ("&amp;K1109&amp;") "&amp;A1109)+COUNTIF(牧师卡组!A:C,"# 1x ("&amp;K1109&amp;") "&amp;A1109)+COUNTIF(潜行者卡组!A:C,"# 1x ("&amp;K1109&amp;") "&amp;A1109)+COUNTIF(萨满祭司卡组!A:C,"# 1x ("&amp;K1109&amp;") "&amp;A1109)+COUNTIF(术士卡组!A:C,"# 1x ("&amp;K1109&amp;") "&amp;A1109)+COUNTIF(战士卡组!A:C,"# 1x ("&amp;K1109&amp;") "&amp;A1109)=0,COUNTIF(单卡排行!A:J,A1109&amp;"★")=0),"",1),2)</f>
        <v/>
      </c>
      <c r="E1109" s="53" t="str">
        <f>IF(收藏进度!E1109="","",收藏进度!E1109)</f>
        <v>安戈洛</v>
      </c>
      <c r="F1109" s="53" t="str">
        <f>IF(收藏进度!F1109="","",收藏进度!F1109)</f>
        <v/>
      </c>
      <c r="G1109" s="53" t="str">
        <f>IF(收藏进度!G1109="","",收藏进度!G1109)</f>
        <v>潜行者</v>
      </c>
      <c r="H1109" s="53" t="str">
        <f>IF(收藏进度!H1109="","",收藏进度!H1109)</f>
        <v>普通</v>
      </c>
      <c r="I1109" s="53" t="str">
        <f>IF(收藏进度!I1109="","",收藏进度!I1109)</f>
        <v>法术</v>
      </c>
      <c r="J1109" s="53" t="str">
        <f>IF(收藏进度!J1109="","",收藏进度!J1109)</f>
        <v/>
      </c>
      <c r="K1109" s="53">
        <f>IF(收藏进度!K1109="","",收藏进度!K1109)</f>
        <v>2</v>
      </c>
      <c r="L1109" s="53">
        <f>IF(收藏进度!L1109="","",收藏进度!L1109)</f>
        <v>0</v>
      </c>
      <c r="M1109" s="53">
        <f>IF(收藏进度!M1109="","",收藏进度!M1109)</f>
        <v>0</v>
      </c>
      <c r="N1109" s="54" t="str">
        <f>IF(收藏进度!N1109="","",收藏进度!N1109)</f>
        <v>将两张可造成1点伤害的“刀瓣”置入你的手牌。</v>
      </c>
    </row>
    <row r="1110" spans="1:14" x14ac:dyDescent="0.15">
      <c r="A1110" s="52" t="str">
        <f>IF(收藏进度!A1110="","",收藏进度!A1110)</f>
        <v>食人草</v>
      </c>
      <c r="B1110" s="52">
        <f>IF(收藏进度!B1110="","",收藏进度!B1110)</f>
        <v>0</v>
      </c>
      <c r="C1110" s="52" t="str">
        <f t="shared" si="17"/>
        <v/>
      </c>
      <c r="D1110" s="52" t="str">
        <f>IF(AND(COUNTIF(德鲁伊卡组!A:C,"# 2x ("&amp;K1110&amp;") "&amp;A1110)+COUNTIF(猎人卡组!A:C,"# 2x ("&amp;K1110&amp;") "&amp;A1110)+COUNTIF(法师卡组!A:C,"# 2x ("&amp;K1110&amp;") "&amp;A1110)+COUNTIF(圣骑士卡组!A:C,"# 2x ("&amp;K1110&amp;") "&amp;A1110)+COUNTIF(牧师卡组!A:C,"# 2x ("&amp;K1110&amp;") "&amp;A1110)+COUNTIF(潜行者卡组!A:C,"# 2x ("&amp;K1110&amp;") "&amp;A1110)+COUNTIF(萨满祭司卡组!A:C,"# 2x ("&amp;K1110&amp;") "&amp;A1110)+COUNTIF(术士卡组!A:C,"# 2x ("&amp;K1110&amp;") "&amp;A1110)+COUNTIF(战士卡组!A:C,"# 2x ("&amp;K1110&amp;") "&amp;A1110)=0,COUNTIF(单卡排行!A:J,A1110)=0),IF(AND(COUNTIF(德鲁伊卡组!A:C,"# 1x ("&amp;K1110&amp;") "&amp;A1110)+COUNTIF(猎人卡组!A:C,"# 1x ("&amp;K1110&amp;") "&amp;A1110)+COUNTIF(法师卡组!A:C,"# 1x ("&amp;K1110&amp;") "&amp;A1110)+COUNTIF(圣骑士卡组!A:C,"# 1x ("&amp;K1110&amp;") "&amp;A1110)+COUNTIF(牧师卡组!A:C,"# 1x ("&amp;K1110&amp;") "&amp;A1110)+COUNTIF(潜行者卡组!A:C,"# 1x ("&amp;K1110&amp;") "&amp;A1110)+COUNTIF(萨满祭司卡组!A:C,"# 1x ("&amp;K1110&amp;") "&amp;A1110)+COUNTIF(术士卡组!A:C,"# 1x ("&amp;K1110&amp;") "&amp;A1110)+COUNTIF(战士卡组!A:C,"# 1x ("&amp;K1110&amp;") "&amp;A1110)=0,COUNTIF(单卡排行!A:J,A1110&amp;"★")=0),"",1),2)</f>
        <v/>
      </c>
      <c r="E1110" s="53" t="str">
        <f>IF(收藏进度!E1110="","",收藏进度!E1110)</f>
        <v>安戈洛</v>
      </c>
      <c r="F1110" s="53" t="str">
        <f>IF(收藏进度!F1110="","",收藏进度!F1110)</f>
        <v/>
      </c>
      <c r="G1110" s="53" t="str">
        <f>IF(收藏进度!G1110="","",收藏进度!G1110)</f>
        <v>潜行者</v>
      </c>
      <c r="H1110" s="53" t="str">
        <f>IF(收藏进度!H1110="","",收藏进度!H1110)</f>
        <v>史诗</v>
      </c>
      <c r="I1110" s="53" t="str">
        <f>IF(收藏进度!I1110="","",收藏进度!I1110)</f>
        <v>随从</v>
      </c>
      <c r="J1110" s="53" t="str">
        <f>IF(收藏进度!J1110="","",收藏进度!J1110)</f>
        <v/>
      </c>
      <c r="K1110" s="53">
        <f>IF(收藏进度!K1110="","",收藏进度!K1110)</f>
        <v>2</v>
      </c>
      <c r="L1110" s="53">
        <f>IF(收藏进度!L1110="","",收藏进度!L1110)</f>
        <v>1</v>
      </c>
      <c r="M1110" s="53">
        <f>IF(收藏进度!M1110="","",收藏进度!M1110)</f>
        <v>1</v>
      </c>
      <c r="N1110" s="54" t="str">
        <f>IF(收藏进度!N1110="","",收藏进度!N1110)</f>
        <v>连击：在本回合中，你每使用一张其他牌，便获得+1/+1。</v>
      </c>
    </row>
    <row r="1111" spans="1:14" x14ac:dyDescent="0.15">
      <c r="A1111" s="52" t="str">
        <f>IF(收藏进度!A1111="","",收藏进度!A1111)</f>
        <v>浸毒武器</v>
      </c>
      <c r="B1111" s="52">
        <f>IF(收藏进度!B1111="","",收藏进度!B1111)</f>
        <v>2</v>
      </c>
      <c r="C1111" s="52" t="str">
        <f t="shared" si="17"/>
        <v/>
      </c>
      <c r="D1111" s="52" t="str">
        <f>IF(AND(COUNTIF(德鲁伊卡组!A:C,"# 2x ("&amp;K1111&amp;") "&amp;A1111)+COUNTIF(猎人卡组!A:C,"# 2x ("&amp;K1111&amp;") "&amp;A1111)+COUNTIF(法师卡组!A:C,"# 2x ("&amp;K1111&amp;") "&amp;A1111)+COUNTIF(圣骑士卡组!A:C,"# 2x ("&amp;K1111&amp;") "&amp;A1111)+COUNTIF(牧师卡组!A:C,"# 2x ("&amp;K1111&amp;") "&amp;A1111)+COUNTIF(潜行者卡组!A:C,"# 2x ("&amp;K1111&amp;") "&amp;A1111)+COUNTIF(萨满祭司卡组!A:C,"# 2x ("&amp;K1111&amp;") "&amp;A1111)+COUNTIF(术士卡组!A:C,"# 2x ("&amp;K1111&amp;") "&amp;A1111)+COUNTIF(战士卡组!A:C,"# 2x ("&amp;K1111&amp;") "&amp;A1111)=0,COUNTIF(单卡排行!A:J,A1111)=0),IF(AND(COUNTIF(德鲁伊卡组!A:C,"# 1x ("&amp;K1111&amp;") "&amp;A1111)+COUNTIF(猎人卡组!A:C,"# 1x ("&amp;K1111&amp;") "&amp;A1111)+COUNTIF(法师卡组!A:C,"# 1x ("&amp;K1111&amp;") "&amp;A1111)+COUNTIF(圣骑士卡组!A:C,"# 1x ("&amp;K1111&amp;") "&amp;A1111)+COUNTIF(牧师卡组!A:C,"# 1x ("&amp;K1111&amp;") "&amp;A1111)+COUNTIF(潜行者卡组!A:C,"# 1x ("&amp;K1111&amp;") "&amp;A1111)+COUNTIF(萨满祭司卡组!A:C,"# 1x ("&amp;K1111&amp;") "&amp;A1111)+COUNTIF(术士卡组!A:C,"# 1x ("&amp;K1111&amp;") "&amp;A1111)+COUNTIF(战士卡组!A:C,"# 1x ("&amp;K1111&amp;") "&amp;A1111)=0,COUNTIF(单卡排行!A:J,A1111&amp;"★")=0),"",1),2)</f>
        <v/>
      </c>
      <c r="E1111" s="53" t="str">
        <f>IF(收藏进度!E1111="","",收藏进度!E1111)</f>
        <v>安戈洛</v>
      </c>
      <c r="F1111" s="53" t="str">
        <f>IF(收藏进度!F1111="","",收藏进度!F1111)</f>
        <v/>
      </c>
      <c r="G1111" s="53" t="str">
        <f>IF(收藏进度!G1111="","",收藏进度!G1111)</f>
        <v>潜行者</v>
      </c>
      <c r="H1111" s="53" t="str">
        <f>IF(收藏进度!H1111="","",收藏进度!H1111)</f>
        <v>稀有</v>
      </c>
      <c r="I1111" s="53" t="str">
        <f>IF(收藏进度!I1111="","",收藏进度!I1111)</f>
        <v>法术</v>
      </c>
      <c r="J1111" s="53" t="str">
        <f>IF(收藏进度!J1111="","",收藏进度!J1111)</f>
        <v/>
      </c>
      <c r="K1111" s="53">
        <f>IF(收藏进度!K1111="","",收藏进度!K1111)</f>
        <v>3</v>
      </c>
      <c r="L1111" s="53">
        <f>IF(收藏进度!L1111="","",收藏进度!L1111)</f>
        <v>0</v>
      </c>
      <c r="M1111" s="53">
        <f>IF(收藏进度!M1111="","",收藏进度!M1111)</f>
        <v>0</v>
      </c>
      <c r="N1111" s="54" t="str">
        <f>IF(收藏进度!N1111="","",收藏进度!N1111)</f>
        <v>使你的武器获得剧毒。</v>
      </c>
    </row>
    <row r="1112" spans="1:14" x14ac:dyDescent="0.15">
      <c r="A1112" s="52" t="str">
        <f>IF(收藏进度!A1112="","",收藏进度!A1112)</f>
        <v>拟态豆荚</v>
      </c>
      <c r="B1112" s="52">
        <f>IF(收藏进度!B1112="","",收藏进度!B1112)</f>
        <v>2</v>
      </c>
      <c r="C1112" s="52" t="str">
        <f t="shared" si="17"/>
        <v/>
      </c>
      <c r="D1112" s="52">
        <f>IF(AND(COUNTIF(德鲁伊卡组!A:C,"# 2x ("&amp;K1112&amp;") "&amp;A1112)+COUNTIF(猎人卡组!A:C,"# 2x ("&amp;K1112&amp;") "&amp;A1112)+COUNTIF(法师卡组!A:C,"# 2x ("&amp;K1112&amp;") "&amp;A1112)+COUNTIF(圣骑士卡组!A:C,"# 2x ("&amp;K1112&amp;") "&amp;A1112)+COUNTIF(牧师卡组!A:C,"# 2x ("&amp;K1112&amp;") "&amp;A1112)+COUNTIF(潜行者卡组!A:C,"# 2x ("&amp;K1112&amp;") "&amp;A1112)+COUNTIF(萨满祭司卡组!A:C,"# 2x ("&amp;K1112&amp;") "&amp;A1112)+COUNTIF(术士卡组!A:C,"# 2x ("&amp;K1112&amp;") "&amp;A1112)+COUNTIF(战士卡组!A:C,"# 2x ("&amp;K1112&amp;") "&amp;A1112)=0,COUNTIF(单卡排行!A:J,A1112)=0),IF(AND(COUNTIF(德鲁伊卡组!A:C,"# 1x ("&amp;K1112&amp;") "&amp;A1112)+COUNTIF(猎人卡组!A:C,"# 1x ("&amp;K1112&amp;") "&amp;A1112)+COUNTIF(法师卡组!A:C,"# 1x ("&amp;K1112&amp;") "&amp;A1112)+COUNTIF(圣骑士卡组!A:C,"# 1x ("&amp;K1112&amp;") "&amp;A1112)+COUNTIF(牧师卡组!A:C,"# 1x ("&amp;K1112&amp;") "&amp;A1112)+COUNTIF(潜行者卡组!A:C,"# 1x ("&amp;K1112&amp;") "&amp;A1112)+COUNTIF(萨满祭司卡组!A:C,"# 1x ("&amp;K1112&amp;") "&amp;A1112)+COUNTIF(术士卡组!A:C,"# 1x ("&amp;K1112&amp;") "&amp;A1112)+COUNTIF(战士卡组!A:C,"# 1x ("&amp;K1112&amp;") "&amp;A1112)=0,COUNTIF(单卡排行!A:J,A1112&amp;"★")=0),"",1),2)</f>
        <v>2</v>
      </c>
      <c r="E1112" s="53" t="str">
        <f>IF(收藏进度!E1112="","",收藏进度!E1112)</f>
        <v>安戈洛</v>
      </c>
      <c r="F1112" s="53" t="str">
        <f>IF(收藏进度!F1112="","",收藏进度!F1112)</f>
        <v/>
      </c>
      <c r="G1112" s="53" t="str">
        <f>IF(收藏进度!G1112="","",收藏进度!G1112)</f>
        <v>潜行者</v>
      </c>
      <c r="H1112" s="53" t="str">
        <f>IF(收藏进度!H1112="","",收藏进度!H1112)</f>
        <v>稀有</v>
      </c>
      <c r="I1112" s="53" t="str">
        <f>IF(收藏进度!I1112="","",收藏进度!I1112)</f>
        <v>法术</v>
      </c>
      <c r="J1112" s="53" t="str">
        <f>IF(收藏进度!J1112="","",收藏进度!J1112)</f>
        <v/>
      </c>
      <c r="K1112" s="53">
        <f>IF(收藏进度!K1112="","",收藏进度!K1112)</f>
        <v>3</v>
      </c>
      <c r="L1112" s="53">
        <f>IF(收藏进度!L1112="","",收藏进度!L1112)</f>
        <v>0</v>
      </c>
      <c r="M1112" s="53">
        <f>IF(收藏进度!M1112="","",收藏进度!M1112)</f>
        <v>0</v>
      </c>
      <c r="N1112" s="54" t="str">
        <f>IF(收藏进度!N1112="","",收藏进度!N1112)</f>
        <v>抽一张牌，然后复制该牌并置入你的手牌。</v>
      </c>
    </row>
    <row r="1113" spans="1:14" x14ac:dyDescent="0.15">
      <c r="A1113" s="52" t="str">
        <f>IF(收藏进度!A1113="","",收藏进度!A1113)</f>
        <v>黑曜石碎片</v>
      </c>
      <c r="B1113" s="52">
        <f>IF(收藏进度!B1113="","",收藏进度!B1113)</f>
        <v>2</v>
      </c>
      <c r="C1113" s="52" t="str">
        <f t="shared" si="17"/>
        <v/>
      </c>
      <c r="D1113" s="52" t="str">
        <f>IF(AND(COUNTIF(德鲁伊卡组!A:C,"# 2x ("&amp;K1113&amp;") "&amp;A1113)+COUNTIF(猎人卡组!A:C,"# 2x ("&amp;K1113&amp;") "&amp;A1113)+COUNTIF(法师卡组!A:C,"# 2x ("&amp;K1113&amp;") "&amp;A1113)+COUNTIF(圣骑士卡组!A:C,"# 2x ("&amp;K1113&amp;") "&amp;A1113)+COUNTIF(牧师卡组!A:C,"# 2x ("&amp;K1113&amp;") "&amp;A1113)+COUNTIF(潜行者卡组!A:C,"# 2x ("&amp;K1113&amp;") "&amp;A1113)+COUNTIF(萨满祭司卡组!A:C,"# 2x ("&amp;K1113&amp;") "&amp;A1113)+COUNTIF(术士卡组!A:C,"# 2x ("&amp;K1113&amp;") "&amp;A1113)+COUNTIF(战士卡组!A:C,"# 2x ("&amp;K1113&amp;") "&amp;A1113)=0,COUNTIF(单卡排行!A:J,A1113)=0),IF(AND(COUNTIF(德鲁伊卡组!A:C,"# 1x ("&amp;K1113&amp;") "&amp;A1113)+COUNTIF(猎人卡组!A:C,"# 1x ("&amp;K1113&amp;") "&amp;A1113)+COUNTIF(法师卡组!A:C,"# 1x ("&amp;K1113&amp;") "&amp;A1113)+COUNTIF(圣骑士卡组!A:C,"# 1x ("&amp;K1113&amp;") "&amp;A1113)+COUNTIF(牧师卡组!A:C,"# 1x ("&amp;K1113&amp;") "&amp;A1113)+COUNTIF(潜行者卡组!A:C,"# 1x ("&amp;K1113&amp;") "&amp;A1113)+COUNTIF(萨满祭司卡组!A:C,"# 1x ("&amp;K1113&amp;") "&amp;A1113)+COUNTIF(术士卡组!A:C,"# 1x ("&amp;K1113&amp;") "&amp;A1113)+COUNTIF(战士卡组!A:C,"# 1x ("&amp;K1113&amp;") "&amp;A1113)=0,COUNTIF(单卡排行!A:J,A1113&amp;"★")=0),"",1),2)</f>
        <v/>
      </c>
      <c r="E1113" s="53" t="str">
        <f>IF(收藏进度!E1113="","",收藏进度!E1113)</f>
        <v>安戈洛</v>
      </c>
      <c r="F1113" s="53" t="str">
        <f>IF(收藏进度!F1113="","",收藏进度!F1113)</f>
        <v/>
      </c>
      <c r="G1113" s="53" t="str">
        <f>IF(收藏进度!G1113="","",收藏进度!G1113)</f>
        <v>潜行者</v>
      </c>
      <c r="H1113" s="53" t="str">
        <f>IF(收藏进度!H1113="","",收藏进度!H1113)</f>
        <v>稀有</v>
      </c>
      <c r="I1113" s="53" t="str">
        <f>IF(收藏进度!I1113="","",收藏进度!I1113)</f>
        <v>武器</v>
      </c>
      <c r="J1113" s="53" t="str">
        <f>IF(收藏进度!J1113="","",收藏进度!J1113)</f>
        <v/>
      </c>
      <c r="K1113" s="53">
        <f>IF(收藏进度!K1113="","",收藏进度!K1113)</f>
        <v>4</v>
      </c>
      <c r="L1113" s="53">
        <f>IF(收藏进度!L1113="","",收藏进度!L1113)</f>
        <v>3</v>
      </c>
      <c r="M1113" s="53">
        <f>IF(收藏进度!M1113="","",收藏进度!M1113)</f>
        <v>0</v>
      </c>
      <c r="N1113" s="54" t="str">
        <f>IF(收藏进度!N1113="","",收藏进度!N1113)</f>
        <v>每使用一张
其他职业的卡牌，该牌的法力值消耗便减少（1）点。</v>
      </c>
    </row>
    <row r="1114" spans="1:14" x14ac:dyDescent="0.15">
      <c r="A1114" s="52" t="str">
        <f>IF(收藏进度!A1114="","",收藏进度!A1114)</f>
        <v>“尸魔花”瑟拉金</v>
      </c>
      <c r="B1114" s="52">
        <f>IF(收藏进度!B1114="","",收藏进度!B1114)</f>
        <v>0</v>
      </c>
      <c r="C1114" s="52" t="str">
        <f t="shared" si="17"/>
        <v/>
      </c>
      <c r="D1114" s="52" t="str">
        <f>IF(AND(COUNTIF(德鲁伊卡组!A:C,"# 2x ("&amp;K1114&amp;") "&amp;A1114)+COUNTIF(猎人卡组!A:C,"# 2x ("&amp;K1114&amp;") "&amp;A1114)+COUNTIF(法师卡组!A:C,"# 2x ("&amp;K1114&amp;") "&amp;A1114)+COUNTIF(圣骑士卡组!A:C,"# 2x ("&amp;K1114&amp;") "&amp;A1114)+COUNTIF(牧师卡组!A:C,"# 2x ("&amp;K1114&amp;") "&amp;A1114)+COUNTIF(潜行者卡组!A:C,"# 2x ("&amp;K1114&amp;") "&amp;A1114)+COUNTIF(萨满祭司卡组!A:C,"# 2x ("&amp;K1114&amp;") "&amp;A1114)+COUNTIF(术士卡组!A:C,"# 2x ("&amp;K1114&amp;") "&amp;A1114)+COUNTIF(战士卡组!A:C,"# 2x ("&amp;K1114&amp;") "&amp;A1114)=0,COUNTIF(单卡排行!A:J,A1114)=0),IF(AND(COUNTIF(德鲁伊卡组!A:C,"# 1x ("&amp;K1114&amp;") "&amp;A1114)+COUNTIF(猎人卡组!A:C,"# 1x ("&amp;K1114&amp;") "&amp;A1114)+COUNTIF(法师卡组!A:C,"# 1x ("&amp;K1114&amp;") "&amp;A1114)+COUNTIF(圣骑士卡组!A:C,"# 1x ("&amp;K1114&amp;") "&amp;A1114)+COUNTIF(牧师卡组!A:C,"# 1x ("&amp;K1114&amp;") "&amp;A1114)+COUNTIF(潜行者卡组!A:C,"# 1x ("&amp;K1114&amp;") "&amp;A1114)+COUNTIF(萨满祭司卡组!A:C,"# 1x ("&amp;K1114&amp;") "&amp;A1114)+COUNTIF(术士卡组!A:C,"# 1x ("&amp;K1114&amp;") "&amp;A1114)+COUNTIF(战士卡组!A:C,"# 1x ("&amp;K1114&amp;") "&amp;A1114)=0,COUNTIF(单卡排行!A:J,A1114&amp;"★")=0),"",1),2)</f>
        <v/>
      </c>
      <c r="E1114" s="53" t="str">
        <f>IF(收藏进度!E1114="","",收藏进度!E1114)</f>
        <v>安戈洛</v>
      </c>
      <c r="F1114" s="53" t="str">
        <f>IF(收藏进度!F1114="","",收藏进度!F1114)</f>
        <v/>
      </c>
      <c r="G1114" s="53" t="str">
        <f>IF(收藏进度!G1114="","",收藏进度!G1114)</f>
        <v>潜行者</v>
      </c>
      <c r="H1114" s="53" t="str">
        <f>IF(收藏进度!H1114="","",收藏进度!H1114)</f>
        <v>传说</v>
      </c>
      <c r="I1114" s="53" t="str">
        <f>IF(收藏进度!I1114="","",收藏进度!I1114)</f>
        <v>随从</v>
      </c>
      <c r="J1114" s="53" t="str">
        <f>IF(收藏进度!J1114="","",收藏进度!J1114)</f>
        <v/>
      </c>
      <c r="K1114" s="53">
        <f>IF(收藏进度!K1114="","",收藏进度!K1114)</f>
        <v>4</v>
      </c>
      <c r="L1114" s="53">
        <f>IF(收藏进度!L1114="","",收藏进度!L1114)</f>
        <v>5</v>
      </c>
      <c r="M1114" s="53">
        <f>IF(收藏进度!M1114="","",收藏进度!M1114)</f>
        <v>3</v>
      </c>
      <c r="N1114" s="54" t="str">
        <f>IF(收藏进度!N1114="","",收藏进度!N1114)</f>
        <v>亡语：进入休眠状态。在一回合中使用四张牌可唤醒该随从。</v>
      </c>
    </row>
    <row r="1115" spans="1:14" x14ac:dyDescent="0.15">
      <c r="A1115" s="52" t="str">
        <f>IF(收藏进度!A1115="","",收藏进度!A1115)</f>
        <v>邪脊吞噬者</v>
      </c>
      <c r="B1115" s="52">
        <f>IF(收藏进度!B1115="","",收藏进度!B1115)</f>
        <v>2</v>
      </c>
      <c r="C1115" s="52" t="str">
        <f t="shared" si="17"/>
        <v/>
      </c>
      <c r="D1115" s="52">
        <f>IF(AND(COUNTIF(德鲁伊卡组!A:C,"# 2x ("&amp;K1115&amp;") "&amp;A1115)+COUNTIF(猎人卡组!A:C,"# 2x ("&amp;K1115&amp;") "&amp;A1115)+COUNTIF(法师卡组!A:C,"# 2x ("&amp;K1115&amp;") "&amp;A1115)+COUNTIF(圣骑士卡组!A:C,"# 2x ("&amp;K1115&amp;") "&amp;A1115)+COUNTIF(牧师卡组!A:C,"# 2x ("&amp;K1115&amp;") "&amp;A1115)+COUNTIF(潜行者卡组!A:C,"# 2x ("&amp;K1115&amp;") "&amp;A1115)+COUNTIF(萨满祭司卡组!A:C,"# 2x ("&amp;K1115&amp;") "&amp;A1115)+COUNTIF(术士卡组!A:C,"# 2x ("&amp;K1115&amp;") "&amp;A1115)+COUNTIF(战士卡组!A:C,"# 2x ("&amp;K1115&amp;") "&amp;A1115)=0,COUNTIF(单卡排行!A:J,A1115)=0),IF(AND(COUNTIF(德鲁伊卡组!A:C,"# 1x ("&amp;K1115&amp;") "&amp;A1115)+COUNTIF(猎人卡组!A:C,"# 1x ("&amp;K1115&amp;") "&amp;A1115)+COUNTIF(法师卡组!A:C,"# 1x ("&amp;K1115&amp;") "&amp;A1115)+COUNTIF(圣骑士卡组!A:C,"# 1x ("&amp;K1115&amp;") "&amp;A1115)+COUNTIF(牧师卡组!A:C,"# 1x ("&amp;K1115&amp;") "&amp;A1115)+COUNTIF(潜行者卡组!A:C,"# 1x ("&amp;K1115&amp;") "&amp;A1115)+COUNTIF(萨满祭司卡组!A:C,"# 1x ("&amp;K1115&amp;") "&amp;A1115)+COUNTIF(术士卡组!A:C,"# 1x ("&amp;K1115&amp;") "&amp;A1115)+COUNTIF(战士卡组!A:C,"# 1x ("&amp;K1115&amp;") "&amp;A1115)=0,COUNTIF(单卡排行!A:J,A1115&amp;"★")=0),"",1),2)</f>
        <v>2</v>
      </c>
      <c r="E1115" s="53" t="str">
        <f>IF(收藏进度!E1115="","",收藏进度!E1115)</f>
        <v>安戈洛</v>
      </c>
      <c r="F1115" s="53" t="str">
        <f>IF(收藏进度!F1115="","",收藏进度!F1115)</f>
        <v/>
      </c>
      <c r="G1115" s="53" t="str">
        <f>IF(收藏进度!G1115="","",收藏进度!G1115)</f>
        <v>潜行者</v>
      </c>
      <c r="H1115" s="53" t="str">
        <f>IF(收藏进度!H1115="","",收藏进度!H1115)</f>
        <v>史诗</v>
      </c>
      <c r="I1115" s="53" t="str">
        <f>IF(收藏进度!I1115="","",收藏进度!I1115)</f>
        <v>随从</v>
      </c>
      <c r="J1115" s="53" t="str">
        <f>IF(收藏进度!J1115="","",收藏进度!J1115)</f>
        <v/>
      </c>
      <c r="K1115" s="53">
        <f>IF(收藏进度!K1115="","",收藏进度!K1115)</f>
        <v>5</v>
      </c>
      <c r="L1115" s="53">
        <f>IF(收藏进度!L1115="","",收藏进度!L1115)</f>
        <v>3</v>
      </c>
      <c r="M1115" s="53">
        <f>IF(收藏进度!M1115="","",收藏进度!M1115)</f>
        <v>4</v>
      </c>
      <c r="N1115" s="54" t="str">
        <f>IF(收藏进度!N1115="","",收藏进度!N1115)</f>
        <v>连击：
消灭一个随从。</v>
      </c>
    </row>
    <row r="1116" spans="1:14" x14ac:dyDescent="0.15">
      <c r="A1116" s="52" t="str">
        <f>IF(收藏进度!A1116="","",收藏进度!A1116)</f>
        <v>空气元素</v>
      </c>
      <c r="B1116" s="52">
        <f>IF(收藏进度!B1116="","",收藏进度!B1116)</f>
        <v>2</v>
      </c>
      <c r="C1116" s="52" t="str">
        <f t="shared" si="17"/>
        <v/>
      </c>
      <c r="D1116" s="52" t="str">
        <f>IF(AND(COUNTIF(德鲁伊卡组!A:C,"# 2x ("&amp;K1116&amp;") "&amp;A1116)+COUNTIF(猎人卡组!A:C,"# 2x ("&amp;K1116&amp;") "&amp;A1116)+COUNTIF(法师卡组!A:C,"# 2x ("&amp;K1116&amp;") "&amp;A1116)+COUNTIF(圣骑士卡组!A:C,"# 2x ("&amp;K1116&amp;") "&amp;A1116)+COUNTIF(牧师卡组!A:C,"# 2x ("&amp;K1116&amp;") "&amp;A1116)+COUNTIF(潜行者卡组!A:C,"# 2x ("&amp;K1116&amp;") "&amp;A1116)+COUNTIF(萨满祭司卡组!A:C,"# 2x ("&amp;K1116&amp;") "&amp;A1116)+COUNTIF(术士卡组!A:C,"# 2x ("&amp;K1116&amp;") "&amp;A1116)+COUNTIF(战士卡组!A:C,"# 2x ("&amp;K1116&amp;") "&amp;A1116)=0,COUNTIF(单卡排行!A:J,A1116)=0),IF(AND(COUNTIF(德鲁伊卡组!A:C,"# 1x ("&amp;K1116&amp;") "&amp;A1116)+COUNTIF(猎人卡组!A:C,"# 1x ("&amp;K1116&amp;") "&amp;A1116)+COUNTIF(法师卡组!A:C,"# 1x ("&amp;K1116&amp;") "&amp;A1116)+COUNTIF(圣骑士卡组!A:C,"# 1x ("&amp;K1116&amp;") "&amp;A1116)+COUNTIF(牧师卡组!A:C,"# 1x ("&amp;K1116&amp;") "&amp;A1116)+COUNTIF(潜行者卡组!A:C,"# 1x ("&amp;K1116&amp;") "&amp;A1116)+COUNTIF(萨满祭司卡组!A:C,"# 1x ("&amp;K1116&amp;") "&amp;A1116)+COUNTIF(术士卡组!A:C,"# 1x ("&amp;K1116&amp;") "&amp;A1116)+COUNTIF(战士卡组!A:C,"# 1x ("&amp;K1116&amp;") "&amp;A1116)=0,COUNTIF(单卡排行!A:J,A1116&amp;"★")=0),"",1),2)</f>
        <v/>
      </c>
      <c r="E1116" s="53" t="str">
        <f>IF(收藏进度!E1116="","",收藏进度!E1116)</f>
        <v>安戈洛</v>
      </c>
      <c r="F1116" s="53" t="str">
        <f>IF(收藏进度!F1116="","",收藏进度!F1116)</f>
        <v/>
      </c>
      <c r="G1116" s="53" t="str">
        <f>IF(收藏进度!G1116="","",收藏进度!G1116)</f>
        <v>萨满祭司</v>
      </c>
      <c r="H1116" s="53" t="str">
        <f>IF(收藏进度!H1116="","",收藏进度!H1116)</f>
        <v>普通</v>
      </c>
      <c r="I1116" s="53" t="str">
        <f>IF(收藏进度!I1116="","",收藏进度!I1116)</f>
        <v>随从</v>
      </c>
      <c r="J1116" s="53" t="str">
        <f>IF(收藏进度!J1116="","",收藏进度!J1116)</f>
        <v>元素</v>
      </c>
      <c r="K1116" s="53">
        <f>IF(收藏进度!K1116="","",收藏进度!K1116)</f>
        <v>1</v>
      </c>
      <c r="L1116" s="53">
        <f>IF(收藏进度!L1116="","",收藏进度!L1116)</f>
        <v>2</v>
      </c>
      <c r="M1116" s="53">
        <f>IF(收藏进度!M1116="","",收藏进度!M1116)</f>
        <v>1</v>
      </c>
      <c r="N1116" s="54" t="str">
        <f>IF(收藏进度!N1116="","",收藏进度!N1116)</f>
        <v>无法成为法术或英雄技能的目标。</v>
      </c>
    </row>
    <row r="1117" spans="1:14" x14ac:dyDescent="0.15">
      <c r="A1117" s="52" t="str">
        <f>IF(收藏进度!A1117="","",收藏进度!A1117)</f>
        <v>鱼人总动员</v>
      </c>
      <c r="B1117" s="52">
        <f>IF(收藏进度!B1117="","",收藏进度!B1117)</f>
        <v>1</v>
      </c>
      <c r="C1117" s="52" t="str">
        <f t="shared" si="17"/>
        <v/>
      </c>
      <c r="D1117" s="52" t="str">
        <f>IF(AND(COUNTIF(德鲁伊卡组!A:C,"# 2x ("&amp;K1117&amp;") "&amp;A1117)+COUNTIF(猎人卡组!A:C,"# 2x ("&amp;K1117&amp;") "&amp;A1117)+COUNTIF(法师卡组!A:C,"# 2x ("&amp;K1117&amp;") "&amp;A1117)+COUNTIF(圣骑士卡组!A:C,"# 2x ("&amp;K1117&amp;") "&amp;A1117)+COUNTIF(牧师卡组!A:C,"# 2x ("&amp;K1117&amp;") "&amp;A1117)+COUNTIF(潜行者卡组!A:C,"# 2x ("&amp;K1117&amp;") "&amp;A1117)+COUNTIF(萨满祭司卡组!A:C,"# 2x ("&amp;K1117&amp;") "&amp;A1117)+COUNTIF(术士卡组!A:C,"# 2x ("&amp;K1117&amp;") "&amp;A1117)+COUNTIF(战士卡组!A:C,"# 2x ("&amp;K1117&amp;") "&amp;A1117)=0,COUNTIF(单卡排行!A:J,A1117)=0),IF(AND(COUNTIF(德鲁伊卡组!A:C,"# 1x ("&amp;K1117&amp;") "&amp;A1117)+COUNTIF(猎人卡组!A:C,"# 1x ("&amp;K1117&amp;") "&amp;A1117)+COUNTIF(法师卡组!A:C,"# 1x ("&amp;K1117&amp;") "&amp;A1117)+COUNTIF(圣骑士卡组!A:C,"# 1x ("&amp;K1117&amp;") "&amp;A1117)+COUNTIF(牧师卡组!A:C,"# 1x ("&amp;K1117&amp;") "&amp;A1117)+COUNTIF(潜行者卡组!A:C,"# 1x ("&amp;K1117&amp;") "&amp;A1117)+COUNTIF(萨满祭司卡组!A:C,"# 1x ("&amp;K1117&amp;") "&amp;A1117)+COUNTIF(术士卡组!A:C,"# 1x ("&amp;K1117&amp;") "&amp;A1117)+COUNTIF(战士卡组!A:C,"# 1x ("&amp;K1117&amp;") "&amp;A1117)=0,COUNTIF(单卡排行!A:J,A1117&amp;"★")=0),"",1),2)</f>
        <v/>
      </c>
      <c r="E1117" s="53" t="str">
        <f>IF(收藏进度!E1117="","",收藏进度!E1117)</f>
        <v>安戈洛</v>
      </c>
      <c r="F1117" s="53" t="str">
        <f>IF(收藏进度!F1117="","",收藏进度!F1117)</f>
        <v/>
      </c>
      <c r="G1117" s="53" t="str">
        <f>IF(收藏进度!G1117="","",收藏进度!G1117)</f>
        <v>萨满祭司</v>
      </c>
      <c r="H1117" s="53" t="str">
        <f>IF(收藏进度!H1117="","",收藏进度!H1117)</f>
        <v>传说</v>
      </c>
      <c r="I1117" s="53" t="str">
        <f>IF(收藏进度!I1117="","",收藏进度!I1117)</f>
        <v>法术</v>
      </c>
      <c r="J1117" s="53" t="str">
        <f>IF(收藏进度!J1117="","",收藏进度!J1117)</f>
        <v/>
      </c>
      <c r="K1117" s="53">
        <f>IF(收藏进度!K1117="","",收藏进度!K1117)</f>
        <v>1</v>
      </c>
      <c r="L1117" s="53">
        <f>IF(收藏进度!L1117="","",收藏进度!L1117)</f>
        <v>0</v>
      </c>
      <c r="M1117" s="53">
        <f>IF(收藏进度!M1117="","",收藏进度!M1117)</f>
        <v>0</v>
      </c>
      <c r="N1117" s="54" t="str">
        <f>IF(收藏进度!N1117="","",收藏进度!N1117)</f>
        <v>任务：召唤10个鱼人。
奖励：老鲨嘴。</v>
      </c>
    </row>
    <row r="1118" spans="1:14" x14ac:dyDescent="0.15">
      <c r="A1118" s="52" t="str">
        <f>IF(收藏进度!A1118="","",收藏进度!A1118)</f>
        <v>火羽先锋</v>
      </c>
      <c r="B1118" s="52">
        <f>IF(收藏进度!B1118="","",收藏进度!B1118)</f>
        <v>2</v>
      </c>
      <c r="C1118" s="52" t="str">
        <f t="shared" si="17"/>
        <v/>
      </c>
      <c r="D1118" s="52">
        <f>IF(AND(COUNTIF(德鲁伊卡组!A:C,"# 2x ("&amp;K1118&amp;") "&amp;A1118)+COUNTIF(猎人卡组!A:C,"# 2x ("&amp;K1118&amp;") "&amp;A1118)+COUNTIF(法师卡组!A:C,"# 2x ("&amp;K1118&amp;") "&amp;A1118)+COUNTIF(圣骑士卡组!A:C,"# 2x ("&amp;K1118&amp;") "&amp;A1118)+COUNTIF(牧师卡组!A:C,"# 2x ("&amp;K1118&amp;") "&amp;A1118)+COUNTIF(潜行者卡组!A:C,"# 2x ("&amp;K1118&amp;") "&amp;A1118)+COUNTIF(萨满祭司卡组!A:C,"# 2x ("&amp;K1118&amp;") "&amp;A1118)+COUNTIF(术士卡组!A:C,"# 2x ("&amp;K1118&amp;") "&amp;A1118)+COUNTIF(战士卡组!A:C,"# 2x ("&amp;K1118&amp;") "&amp;A1118)=0,COUNTIF(单卡排行!A:J,A1118)=0),IF(AND(COUNTIF(德鲁伊卡组!A:C,"# 1x ("&amp;K1118&amp;") "&amp;A1118)+COUNTIF(猎人卡组!A:C,"# 1x ("&amp;K1118&amp;") "&amp;A1118)+COUNTIF(法师卡组!A:C,"# 1x ("&amp;K1118&amp;") "&amp;A1118)+COUNTIF(圣骑士卡组!A:C,"# 1x ("&amp;K1118&amp;") "&amp;A1118)+COUNTIF(牧师卡组!A:C,"# 1x ("&amp;K1118&amp;") "&amp;A1118)+COUNTIF(潜行者卡组!A:C,"# 1x ("&amp;K1118&amp;") "&amp;A1118)+COUNTIF(萨满祭司卡组!A:C,"# 1x ("&amp;K1118&amp;") "&amp;A1118)+COUNTIF(术士卡组!A:C,"# 1x ("&amp;K1118&amp;") "&amp;A1118)+COUNTIF(战士卡组!A:C,"# 1x ("&amp;K1118&amp;") "&amp;A1118)=0,COUNTIF(单卡排行!A:J,A1118&amp;"★")=0),"",1),2)</f>
        <v>2</v>
      </c>
      <c r="E1118" s="53" t="str">
        <f>IF(收藏进度!E1118="","",收藏进度!E1118)</f>
        <v>安戈洛</v>
      </c>
      <c r="F1118" s="53" t="str">
        <f>IF(收藏进度!F1118="","",收藏进度!F1118)</f>
        <v/>
      </c>
      <c r="G1118" s="53" t="str">
        <f>IF(收藏进度!G1118="","",收藏进度!G1118)</f>
        <v>萨满祭司</v>
      </c>
      <c r="H1118" s="53" t="str">
        <f>IF(收藏进度!H1118="","",收藏进度!H1118)</f>
        <v>稀有</v>
      </c>
      <c r="I1118" s="53" t="str">
        <f>IF(收藏进度!I1118="","",收藏进度!I1118)</f>
        <v>随从</v>
      </c>
      <c r="J1118" s="53" t="str">
        <f>IF(收藏进度!J1118="","",收藏进度!J1118)</f>
        <v>元素</v>
      </c>
      <c r="K1118" s="53">
        <f>IF(收藏进度!K1118="","",收藏进度!K1118)</f>
        <v>2</v>
      </c>
      <c r="L1118" s="53">
        <f>IF(收藏进度!L1118="","",收藏进度!L1118)</f>
        <v>1</v>
      </c>
      <c r="M1118" s="53">
        <f>IF(收藏进度!M1118="","",收藏进度!M1118)</f>
        <v>1</v>
      </c>
      <c r="N1118" s="54" t="str">
        <f>IF(收藏进度!N1118="","",收藏进度!N1118)</f>
        <v>战吼：使你手牌中所有元素牌的法力值消耗减少（1）点。</v>
      </c>
    </row>
    <row r="1119" spans="1:14" x14ac:dyDescent="0.15">
      <c r="A1119" s="52" t="str">
        <f>IF(收藏进度!A1119="","",收藏进度!A1119)</f>
        <v>蛮鱼图腾</v>
      </c>
      <c r="B1119" s="52">
        <f>IF(收藏进度!B1119="","",收藏进度!B1119)</f>
        <v>2</v>
      </c>
      <c r="C1119" s="52" t="str">
        <f t="shared" si="17"/>
        <v/>
      </c>
      <c r="D1119" s="52">
        <f>IF(AND(COUNTIF(德鲁伊卡组!A:C,"# 2x ("&amp;K1119&amp;") "&amp;A1119)+COUNTIF(猎人卡组!A:C,"# 2x ("&amp;K1119&amp;") "&amp;A1119)+COUNTIF(法师卡组!A:C,"# 2x ("&amp;K1119&amp;") "&amp;A1119)+COUNTIF(圣骑士卡组!A:C,"# 2x ("&amp;K1119&amp;") "&amp;A1119)+COUNTIF(牧师卡组!A:C,"# 2x ("&amp;K1119&amp;") "&amp;A1119)+COUNTIF(潜行者卡组!A:C,"# 2x ("&amp;K1119&amp;") "&amp;A1119)+COUNTIF(萨满祭司卡组!A:C,"# 2x ("&amp;K1119&amp;") "&amp;A1119)+COUNTIF(术士卡组!A:C,"# 2x ("&amp;K1119&amp;") "&amp;A1119)+COUNTIF(战士卡组!A:C,"# 2x ("&amp;K1119&amp;") "&amp;A1119)=0,COUNTIF(单卡排行!A:J,A1119)=0),IF(AND(COUNTIF(德鲁伊卡组!A:C,"# 1x ("&amp;K1119&amp;") "&amp;A1119)+COUNTIF(猎人卡组!A:C,"# 1x ("&amp;K1119&amp;") "&amp;A1119)+COUNTIF(法师卡组!A:C,"# 1x ("&amp;K1119&amp;") "&amp;A1119)+COUNTIF(圣骑士卡组!A:C,"# 1x ("&amp;K1119&amp;") "&amp;A1119)+COUNTIF(牧师卡组!A:C,"# 1x ("&amp;K1119&amp;") "&amp;A1119)+COUNTIF(潜行者卡组!A:C,"# 1x ("&amp;K1119&amp;") "&amp;A1119)+COUNTIF(萨满祭司卡组!A:C,"# 1x ("&amp;K1119&amp;") "&amp;A1119)+COUNTIF(术士卡组!A:C,"# 1x ("&amp;K1119&amp;") "&amp;A1119)+COUNTIF(战士卡组!A:C,"# 1x ("&amp;K1119&amp;") "&amp;A1119)=0,COUNTIF(单卡排行!A:J,A1119&amp;"★")=0),"",1),2)</f>
        <v>2</v>
      </c>
      <c r="E1119" s="53" t="str">
        <f>IF(收藏进度!E1119="","",收藏进度!E1119)</f>
        <v>安戈洛</v>
      </c>
      <c r="F1119" s="53" t="str">
        <f>IF(收藏进度!F1119="","",收藏进度!F1119)</f>
        <v/>
      </c>
      <c r="G1119" s="53" t="str">
        <f>IF(收藏进度!G1119="","",收藏进度!G1119)</f>
        <v>萨满祭司</v>
      </c>
      <c r="H1119" s="53" t="str">
        <f>IF(收藏进度!H1119="","",收藏进度!H1119)</f>
        <v>稀有</v>
      </c>
      <c r="I1119" s="53" t="str">
        <f>IF(收藏进度!I1119="","",收藏进度!I1119)</f>
        <v>随从</v>
      </c>
      <c r="J1119" s="53" t="str">
        <f>IF(收藏进度!J1119="","",收藏进度!J1119)</f>
        <v>图腾</v>
      </c>
      <c r="K1119" s="53">
        <f>IF(收藏进度!K1119="","",收藏进度!K1119)</f>
        <v>2</v>
      </c>
      <c r="L1119" s="53">
        <f>IF(收藏进度!L1119="","",收藏进度!L1119)</f>
        <v>0</v>
      </c>
      <c r="M1119" s="53">
        <f>IF(收藏进度!M1119="","",收藏进度!M1119)</f>
        <v>3</v>
      </c>
      <c r="N1119" s="54" t="str">
        <f>IF(收藏进度!N1119="","",收藏进度!N1119)</f>
        <v>在你的回合结束时，召唤一个1/1的鱼人。</v>
      </c>
    </row>
    <row r="1120" spans="1:14" x14ac:dyDescent="0.15">
      <c r="A1120" s="52" t="str">
        <f>IF(收藏进度!A1120="","",收藏进度!A1120)</f>
        <v>温泉守卫</v>
      </c>
      <c r="B1120" s="52">
        <f>IF(收藏进度!B1120="","",收藏进度!B1120)</f>
        <v>2</v>
      </c>
      <c r="C1120" s="52" t="str">
        <f t="shared" si="17"/>
        <v/>
      </c>
      <c r="D1120" s="52" t="str">
        <f>IF(AND(COUNTIF(德鲁伊卡组!A:C,"# 2x ("&amp;K1120&amp;") "&amp;A1120)+COUNTIF(猎人卡组!A:C,"# 2x ("&amp;K1120&amp;") "&amp;A1120)+COUNTIF(法师卡组!A:C,"# 2x ("&amp;K1120&amp;") "&amp;A1120)+COUNTIF(圣骑士卡组!A:C,"# 2x ("&amp;K1120&amp;") "&amp;A1120)+COUNTIF(牧师卡组!A:C,"# 2x ("&amp;K1120&amp;") "&amp;A1120)+COUNTIF(潜行者卡组!A:C,"# 2x ("&amp;K1120&amp;") "&amp;A1120)+COUNTIF(萨满祭司卡组!A:C,"# 2x ("&amp;K1120&amp;") "&amp;A1120)+COUNTIF(术士卡组!A:C,"# 2x ("&amp;K1120&amp;") "&amp;A1120)+COUNTIF(战士卡组!A:C,"# 2x ("&amp;K1120&amp;") "&amp;A1120)=0,COUNTIF(单卡排行!A:J,A1120)=0),IF(AND(COUNTIF(德鲁伊卡组!A:C,"# 1x ("&amp;K1120&amp;") "&amp;A1120)+COUNTIF(猎人卡组!A:C,"# 1x ("&amp;K1120&amp;") "&amp;A1120)+COUNTIF(法师卡组!A:C,"# 1x ("&amp;K1120&amp;") "&amp;A1120)+COUNTIF(圣骑士卡组!A:C,"# 1x ("&amp;K1120&amp;") "&amp;A1120)+COUNTIF(牧师卡组!A:C,"# 1x ("&amp;K1120&amp;") "&amp;A1120)+COUNTIF(潜行者卡组!A:C,"# 1x ("&amp;K1120&amp;") "&amp;A1120)+COUNTIF(萨满祭司卡组!A:C,"# 1x ("&amp;K1120&amp;") "&amp;A1120)+COUNTIF(术士卡组!A:C,"# 1x ("&amp;K1120&amp;") "&amp;A1120)+COUNTIF(战士卡组!A:C,"# 1x ("&amp;K1120&amp;") "&amp;A1120)=0,COUNTIF(单卡排行!A:J,A1120&amp;"★")=0),"",1),2)</f>
        <v/>
      </c>
      <c r="E1120" s="53" t="str">
        <f>IF(收藏进度!E1120="","",收藏进度!E1120)</f>
        <v>安戈洛</v>
      </c>
      <c r="F1120" s="53" t="str">
        <f>IF(收藏进度!F1120="","",收藏进度!F1120)</f>
        <v/>
      </c>
      <c r="G1120" s="53" t="str">
        <f>IF(收藏进度!G1120="","",收藏进度!G1120)</f>
        <v>萨满祭司</v>
      </c>
      <c r="H1120" s="53" t="str">
        <f>IF(收藏进度!H1120="","",收藏进度!H1120)</f>
        <v>普通</v>
      </c>
      <c r="I1120" s="53" t="str">
        <f>IF(收藏进度!I1120="","",收藏进度!I1120)</f>
        <v>随从</v>
      </c>
      <c r="J1120" s="53" t="str">
        <f>IF(收藏进度!J1120="","",收藏进度!J1120)</f>
        <v>元素</v>
      </c>
      <c r="K1120" s="53">
        <f>IF(收藏进度!K1120="","",收藏进度!K1120)</f>
        <v>3</v>
      </c>
      <c r="L1120" s="53">
        <f>IF(收藏进度!L1120="","",收藏进度!L1120)</f>
        <v>2</v>
      </c>
      <c r="M1120" s="53">
        <f>IF(收藏进度!M1120="","",收藏进度!M1120)</f>
        <v>4</v>
      </c>
      <c r="N1120" s="54" t="str">
        <f>IF(收藏进度!N1120="","",收藏进度!N1120)</f>
        <v>嘲讽，战吼：
恢复#3点生命值。</v>
      </c>
    </row>
    <row r="1121" spans="1:14" x14ac:dyDescent="0.15">
      <c r="A1121" s="52" t="str">
        <f>IF(收藏进度!A1121="","",收藏进度!A1121)</f>
        <v>灵魂回响</v>
      </c>
      <c r="B1121" s="52">
        <f>IF(收藏进度!B1121="","",收藏进度!B1121)</f>
        <v>1</v>
      </c>
      <c r="C1121" s="52" t="str">
        <f t="shared" si="17"/>
        <v/>
      </c>
      <c r="D1121" s="52" t="str">
        <f>IF(AND(COUNTIF(德鲁伊卡组!A:C,"# 2x ("&amp;K1121&amp;") "&amp;A1121)+COUNTIF(猎人卡组!A:C,"# 2x ("&amp;K1121&amp;") "&amp;A1121)+COUNTIF(法师卡组!A:C,"# 2x ("&amp;K1121&amp;") "&amp;A1121)+COUNTIF(圣骑士卡组!A:C,"# 2x ("&amp;K1121&amp;") "&amp;A1121)+COUNTIF(牧师卡组!A:C,"# 2x ("&amp;K1121&amp;") "&amp;A1121)+COUNTIF(潜行者卡组!A:C,"# 2x ("&amp;K1121&amp;") "&amp;A1121)+COUNTIF(萨满祭司卡组!A:C,"# 2x ("&amp;K1121&amp;") "&amp;A1121)+COUNTIF(术士卡组!A:C,"# 2x ("&amp;K1121&amp;") "&amp;A1121)+COUNTIF(战士卡组!A:C,"# 2x ("&amp;K1121&amp;") "&amp;A1121)=0,COUNTIF(单卡排行!A:J,A1121)=0),IF(AND(COUNTIF(德鲁伊卡组!A:C,"# 1x ("&amp;K1121&amp;") "&amp;A1121)+COUNTIF(猎人卡组!A:C,"# 1x ("&amp;K1121&amp;") "&amp;A1121)+COUNTIF(法师卡组!A:C,"# 1x ("&amp;K1121&amp;") "&amp;A1121)+COUNTIF(圣骑士卡组!A:C,"# 1x ("&amp;K1121&amp;") "&amp;A1121)+COUNTIF(牧师卡组!A:C,"# 1x ("&amp;K1121&amp;") "&amp;A1121)+COUNTIF(潜行者卡组!A:C,"# 1x ("&amp;K1121&amp;") "&amp;A1121)+COUNTIF(萨满祭司卡组!A:C,"# 1x ("&amp;K1121&amp;") "&amp;A1121)+COUNTIF(术士卡组!A:C,"# 1x ("&amp;K1121&amp;") "&amp;A1121)+COUNTIF(战士卡组!A:C,"# 1x ("&amp;K1121&amp;") "&amp;A1121)=0,COUNTIF(单卡排行!A:J,A1121&amp;"★")=0),"",1),2)</f>
        <v/>
      </c>
      <c r="E1121" s="53" t="str">
        <f>IF(收藏进度!E1121="","",收藏进度!E1121)</f>
        <v>安戈洛</v>
      </c>
      <c r="F1121" s="53" t="str">
        <f>IF(收藏进度!F1121="","",收藏进度!F1121)</f>
        <v/>
      </c>
      <c r="G1121" s="53" t="str">
        <f>IF(收藏进度!G1121="","",收藏进度!G1121)</f>
        <v>萨满祭司</v>
      </c>
      <c r="H1121" s="53" t="str">
        <f>IF(收藏进度!H1121="","",收藏进度!H1121)</f>
        <v>史诗</v>
      </c>
      <c r="I1121" s="53" t="str">
        <f>IF(收藏进度!I1121="","",收藏进度!I1121)</f>
        <v>法术</v>
      </c>
      <c r="J1121" s="53" t="str">
        <f>IF(收藏进度!J1121="","",收藏进度!J1121)</f>
        <v/>
      </c>
      <c r="K1121" s="53">
        <f>IF(收藏进度!K1121="","",收藏进度!K1121)</f>
        <v>3</v>
      </c>
      <c r="L1121" s="53">
        <f>IF(收藏进度!L1121="","",收藏进度!L1121)</f>
        <v>0</v>
      </c>
      <c r="M1121" s="53">
        <f>IF(收藏进度!M1121="","",收藏进度!M1121)</f>
        <v>0</v>
      </c>
      <c r="N1121" s="54" t="str">
        <f>IF(收藏进度!N1121="","",收藏进度!N1121)</f>
        <v>使你的所有随从获得“亡语：将该随从移回你的手牌”。</v>
      </c>
    </row>
    <row r="1122" spans="1:14" x14ac:dyDescent="0.15">
      <c r="A1122" s="52" t="str">
        <f>IF(收藏进度!A1122="","",收藏进度!A1122)</f>
        <v>海潮涌动</v>
      </c>
      <c r="B1122" s="52">
        <f>IF(收藏进度!B1122="","",收藏进度!B1122)</f>
        <v>2</v>
      </c>
      <c r="C1122" s="52" t="str">
        <f t="shared" si="17"/>
        <v/>
      </c>
      <c r="D1122" s="52" t="str">
        <f>IF(AND(COUNTIF(德鲁伊卡组!A:C,"# 2x ("&amp;K1122&amp;") "&amp;A1122)+COUNTIF(猎人卡组!A:C,"# 2x ("&amp;K1122&amp;") "&amp;A1122)+COUNTIF(法师卡组!A:C,"# 2x ("&amp;K1122&amp;") "&amp;A1122)+COUNTIF(圣骑士卡组!A:C,"# 2x ("&amp;K1122&amp;") "&amp;A1122)+COUNTIF(牧师卡组!A:C,"# 2x ("&amp;K1122&amp;") "&amp;A1122)+COUNTIF(潜行者卡组!A:C,"# 2x ("&amp;K1122&amp;") "&amp;A1122)+COUNTIF(萨满祭司卡组!A:C,"# 2x ("&amp;K1122&amp;") "&amp;A1122)+COUNTIF(术士卡组!A:C,"# 2x ("&amp;K1122&amp;") "&amp;A1122)+COUNTIF(战士卡组!A:C,"# 2x ("&amp;K1122&amp;") "&amp;A1122)=0,COUNTIF(单卡排行!A:J,A1122)=0),IF(AND(COUNTIF(德鲁伊卡组!A:C,"# 1x ("&amp;K1122&amp;") "&amp;A1122)+COUNTIF(猎人卡组!A:C,"# 1x ("&amp;K1122&amp;") "&amp;A1122)+COUNTIF(法师卡组!A:C,"# 1x ("&amp;K1122&amp;") "&amp;A1122)+COUNTIF(圣骑士卡组!A:C,"# 1x ("&amp;K1122&amp;") "&amp;A1122)+COUNTIF(牧师卡组!A:C,"# 1x ("&amp;K1122&amp;") "&amp;A1122)+COUNTIF(潜行者卡组!A:C,"# 1x ("&amp;K1122&amp;") "&amp;A1122)+COUNTIF(萨满祭司卡组!A:C,"# 1x ("&amp;K1122&amp;") "&amp;A1122)+COUNTIF(术士卡组!A:C,"# 1x ("&amp;K1122&amp;") "&amp;A1122)+COUNTIF(战士卡组!A:C,"# 1x ("&amp;K1122&amp;") "&amp;A1122)=0,COUNTIF(单卡排行!A:J,A1122&amp;"★")=0),"",1),2)</f>
        <v/>
      </c>
      <c r="E1122" s="53" t="str">
        <f>IF(收藏进度!E1122="","",收藏进度!E1122)</f>
        <v>安戈洛</v>
      </c>
      <c r="F1122" s="53" t="str">
        <f>IF(收藏进度!F1122="","",收藏进度!F1122)</f>
        <v/>
      </c>
      <c r="G1122" s="53" t="str">
        <f>IF(收藏进度!G1122="","",收藏进度!G1122)</f>
        <v>萨满祭司</v>
      </c>
      <c r="H1122" s="53" t="str">
        <f>IF(收藏进度!H1122="","",收藏进度!H1122)</f>
        <v>普通</v>
      </c>
      <c r="I1122" s="53" t="str">
        <f>IF(收藏进度!I1122="","",收藏进度!I1122)</f>
        <v>法术</v>
      </c>
      <c r="J1122" s="53" t="str">
        <f>IF(收藏进度!J1122="","",收藏进度!J1122)</f>
        <v/>
      </c>
      <c r="K1122" s="53">
        <f>IF(收藏进度!K1122="","",收藏进度!K1122)</f>
        <v>4</v>
      </c>
      <c r="L1122" s="53">
        <f>IF(收藏进度!L1122="","",收藏进度!L1122)</f>
        <v>0</v>
      </c>
      <c r="M1122" s="53">
        <f>IF(收藏进度!M1122="","",收藏进度!M1122)</f>
        <v>0</v>
      </c>
      <c r="N1122" s="54" t="str">
        <f>IF(收藏进度!N1122="","",收藏进度!N1122)</f>
        <v>对一个随从造成4点伤害。为你的英雄恢复#4点生命值。</v>
      </c>
    </row>
    <row r="1123" spans="1:14" x14ac:dyDescent="0.15">
      <c r="A1123" s="52" t="str">
        <f>IF(收藏进度!A1123="","",收藏进度!A1123)</f>
        <v>火山喷发</v>
      </c>
      <c r="B1123" s="52">
        <f>IF(收藏进度!B1123="","",收藏进度!B1123)</f>
        <v>2</v>
      </c>
      <c r="C1123" s="52" t="str">
        <f t="shared" si="17"/>
        <v/>
      </c>
      <c r="D1123" s="52">
        <f>IF(AND(COUNTIF(德鲁伊卡组!A:C,"# 2x ("&amp;K1123&amp;") "&amp;A1123)+COUNTIF(猎人卡组!A:C,"# 2x ("&amp;K1123&amp;") "&amp;A1123)+COUNTIF(法师卡组!A:C,"# 2x ("&amp;K1123&amp;") "&amp;A1123)+COUNTIF(圣骑士卡组!A:C,"# 2x ("&amp;K1123&amp;") "&amp;A1123)+COUNTIF(牧师卡组!A:C,"# 2x ("&amp;K1123&amp;") "&amp;A1123)+COUNTIF(潜行者卡组!A:C,"# 2x ("&amp;K1123&amp;") "&amp;A1123)+COUNTIF(萨满祭司卡组!A:C,"# 2x ("&amp;K1123&amp;") "&amp;A1123)+COUNTIF(术士卡组!A:C,"# 2x ("&amp;K1123&amp;") "&amp;A1123)+COUNTIF(战士卡组!A:C,"# 2x ("&amp;K1123&amp;") "&amp;A1123)=0,COUNTIF(单卡排行!A:J,A1123)=0),IF(AND(COUNTIF(德鲁伊卡组!A:C,"# 1x ("&amp;K1123&amp;") "&amp;A1123)+COUNTIF(猎人卡组!A:C,"# 1x ("&amp;K1123&amp;") "&amp;A1123)+COUNTIF(法师卡组!A:C,"# 1x ("&amp;K1123&amp;") "&amp;A1123)+COUNTIF(圣骑士卡组!A:C,"# 1x ("&amp;K1123&amp;") "&amp;A1123)+COUNTIF(牧师卡组!A:C,"# 1x ("&amp;K1123&amp;") "&amp;A1123)+COUNTIF(潜行者卡组!A:C,"# 1x ("&amp;K1123&amp;") "&amp;A1123)+COUNTIF(萨满祭司卡组!A:C,"# 1x ("&amp;K1123&amp;") "&amp;A1123)+COUNTIF(术士卡组!A:C,"# 1x ("&amp;K1123&amp;") "&amp;A1123)+COUNTIF(战士卡组!A:C,"# 1x ("&amp;K1123&amp;") "&amp;A1123)=0,COUNTIF(单卡排行!A:J,A1123&amp;"★")=0),"",1),2)</f>
        <v>2</v>
      </c>
      <c r="E1123" s="53" t="str">
        <f>IF(收藏进度!E1123="","",收藏进度!E1123)</f>
        <v>安戈洛</v>
      </c>
      <c r="F1123" s="53" t="str">
        <f>IF(收藏进度!F1123="","",收藏进度!F1123)</f>
        <v/>
      </c>
      <c r="G1123" s="53" t="str">
        <f>IF(收藏进度!G1123="","",收藏进度!G1123)</f>
        <v>萨满祭司</v>
      </c>
      <c r="H1123" s="53" t="str">
        <f>IF(收藏进度!H1123="","",收藏进度!H1123)</f>
        <v>稀有</v>
      </c>
      <c r="I1123" s="53" t="str">
        <f>IF(收藏进度!I1123="","",收藏进度!I1123)</f>
        <v>法术</v>
      </c>
      <c r="J1123" s="53" t="str">
        <f>IF(收藏进度!J1123="","",收藏进度!J1123)</f>
        <v/>
      </c>
      <c r="K1123" s="53">
        <f>IF(收藏进度!K1123="","",收藏进度!K1123)</f>
        <v>5</v>
      </c>
      <c r="L1123" s="53">
        <f>IF(收藏进度!L1123="","",收藏进度!L1123)</f>
        <v>0</v>
      </c>
      <c r="M1123" s="53">
        <f>IF(收藏进度!M1123="","",收藏进度!M1123)</f>
        <v>0</v>
      </c>
      <c r="N1123" s="54" t="str">
        <f>IF(收藏进度!N1123="","",收藏进度!N1123)</f>
        <v>造成15点伤害，随机分配到所有随从身上。
过载：（2）</v>
      </c>
    </row>
    <row r="1124" spans="1:14" x14ac:dyDescent="0.15">
      <c r="A1124" s="52" t="str">
        <f>IF(收藏进度!A1124="","",收藏进度!A1124)</f>
        <v>岩石哨兵</v>
      </c>
      <c r="B1124" s="52">
        <f>IF(收藏进度!B1124="","",收藏进度!B1124)</f>
        <v>1</v>
      </c>
      <c r="C1124" s="52" t="str">
        <f t="shared" si="17"/>
        <v/>
      </c>
      <c r="D1124" s="52" t="str">
        <f>IF(AND(COUNTIF(德鲁伊卡组!A:C,"# 2x ("&amp;K1124&amp;") "&amp;A1124)+COUNTIF(猎人卡组!A:C,"# 2x ("&amp;K1124&amp;") "&amp;A1124)+COUNTIF(法师卡组!A:C,"# 2x ("&amp;K1124&amp;") "&amp;A1124)+COUNTIF(圣骑士卡组!A:C,"# 2x ("&amp;K1124&amp;") "&amp;A1124)+COUNTIF(牧师卡组!A:C,"# 2x ("&amp;K1124&amp;") "&amp;A1124)+COUNTIF(潜行者卡组!A:C,"# 2x ("&amp;K1124&amp;") "&amp;A1124)+COUNTIF(萨满祭司卡组!A:C,"# 2x ("&amp;K1124&amp;") "&amp;A1124)+COUNTIF(术士卡组!A:C,"# 2x ("&amp;K1124&amp;") "&amp;A1124)+COUNTIF(战士卡组!A:C,"# 2x ("&amp;K1124&amp;") "&amp;A1124)=0,COUNTIF(单卡排行!A:J,A1124)=0),IF(AND(COUNTIF(德鲁伊卡组!A:C,"# 1x ("&amp;K1124&amp;") "&amp;A1124)+COUNTIF(猎人卡组!A:C,"# 1x ("&amp;K1124&amp;") "&amp;A1124)+COUNTIF(法师卡组!A:C,"# 1x ("&amp;K1124&amp;") "&amp;A1124)+COUNTIF(圣骑士卡组!A:C,"# 1x ("&amp;K1124&amp;") "&amp;A1124)+COUNTIF(牧师卡组!A:C,"# 1x ("&amp;K1124&amp;") "&amp;A1124)+COUNTIF(潜行者卡组!A:C,"# 1x ("&amp;K1124&amp;") "&amp;A1124)+COUNTIF(萨满祭司卡组!A:C,"# 1x ("&amp;K1124&amp;") "&amp;A1124)+COUNTIF(术士卡组!A:C,"# 1x ("&amp;K1124&amp;") "&amp;A1124)+COUNTIF(战士卡组!A:C,"# 1x ("&amp;K1124&amp;") "&amp;A1124)=0,COUNTIF(单卡排行!A:J,A1124&amp;"★")=0),"",1),2)</f>
        <v/>
      </c>
      <c r="E1124" s="53" t="str">
        <f>IF(收藏进度!E1124="","",收藏进度!E1124)</f>
        <v>安戈洛</v>
      </c>
      <c r="F1124" s="53" t="str">
        <f>IF(收藏进度!F1124="","",收藏进度!F1124)</f>
        <v/>
      </c>
      <c r="G1124" s="53" t="str">
        <f>IF(收藏进度!G1124="","",收藏进度!G1124)</f>
        <v>萨满祭司</v>
      </c>
      <c r="H1124" s="53" t="str">
        <f>IF(收藏进度!H1124="","",收藏进度!H1124)</f>
        <v>史诗</v>
      </c>
      <c r="I1124" s="53" t="str">
        <f>IF(收藏进度!I1124="","",收藏进度!I1124)</f>
        <v>随从</v>
      </c>
      <c r="J1124" s="53" t="str">
        <f>IF(收藏进度!J1124="","",收藏进度!J1124)</f>
        <v>元素</v>
      </c>
      <c r="K1124" s="53">
        <f>IF(收藏进度!K1124="","",收藏进度!K1124)</f>
        <v>7</v>
      </c>
      <c r="L1124" s="53">
        <f>IF(收藏进度!L1124="","",收藏进度!L1124)</f>
        <v>4</v>
      </c>
      <c r="M1124" s="53">
        <f>IF(收藏进度!M1124="","",收藏进度!M1124)</f>
        <v>4</v>
      </c>
      <c r="N1124" s="54" t="str">
        <f>IF(收藏进度!N1124="","",收藏进度!N1124)</f>
        <v>战吼：如果你在上个回合使用过元素牌，则召唤两个2/3并具有嘲讽的元素。</v>
      </c>
    </row>
    <row r="1125" spans="1:14" x14ac:dyDescent="0.15">
      <c r="A1125" s="52" t="str">
        <f>IF(收藏进度!A1125="","",收藏进度!A1125)</f>
        <v>荒蛮之主卡利莫斯</v>
      </c>
      <c r="B1125" s="52">
        <f>IF(收藏进度!B1125="","",收藏进度!B1125)</f>
        <v>1</v>
      </c>
      <c r="C1125" s="52" t="str">
        <f t="shared" si="17"/>
        <v/>
      </c>
      <c r="D1125" s="52">
        <f>IF(AND(COUNTIF(德鲁伊卡组!A:C,"# 2x ("&amp;K1125&amp;") "&amp;A1125)+COUNTIF(猎人卡组!A:C,"# 2x ("&amp;K1125&amp;") "&amp;A1125)+COUNTIF(法师卡组!A:C,"# 2x ("&amp;K1125&amp;") "&amp;A1125)+COUNTIF(圣骑士卡组!A:C,"# 2x ("&amp;K1125&amp;") "&amp;A1125)+COUNTIF(牧师卡组!A:C,"# 2x ("&amp;K1125&amp;") "&amp;A1125)+COUNTIF(潜行者卡组!A:C,"# 2x ("&amp;K1125&amp;") "&amp;A1125)+COUNTIF(萨满祭司卡组!A:C,"# 2x ("&amp;K1125&amp;") "&amp;A1125)+COUNTIF(术士卡组!A:C,"# 2x ("&amp;K1125&amp;") "&amp;A1125)+COUNTIF(战士卡组!A:C,"# 2x ("&amp;K1125&amp;") "&amp;A1125)=0,COUNTIF(单卡排行!A:J,A1125)=0),IF(AND(COUNTIF(德鲁伊卡组!A:C,"# 1x ("&amp;K1125&amp;") "&amp;A1125)+COUNTIF(猎人卡组!A:C,"# 1x ("&amp;K1125&amp;") "&amp;A1125)+COUNTIF(法师卡组!A:C,"# 1x ("&amp;K1125&amp;") "&amp;A1125)+COUNTIF(圣骑士卡组!A:C,"# 1x ("&amp;K1125&amp;") "&amp;A1125)+COUNTIF(牧师卡组!A:C,"# 1x ("&amp;K1125&amp;") "&amp;A1125)+COUNTIF(潜行者卡组!A:C,"# 1x ("&amp;K1125&amp;") "&amp;A1125)+COUNTIF(萨满祭司卡组!A:C,"# 1x ("&amp;K1125&amp;") "&amp;A1125)+COUNTIF(术士卡组!A:C,"# 1x ("&amp;K1125&amp;") "&amp;A1125)+COUNTIF(战士卡组!A:C,"# 1x ("&amp;K1125&amp;") "&amp;A1125)=0,COUNTIF(单卡排行!A:J,A1125&amp;"★")=0),"",1),2)</f>
        <v>1</v>
      </c>
      <c r="E1125" s="53" t="str">
        <f>IF(收藏进度!E1125="","",收藏进度!E1125)</f>
        <v>安戈洛</v>
      </c>
      <c r="F1125" s="53" t="str">
        <f>IF(收藏进度!F1125="","",收藏进度!F1125)</f>
        <v/>
      </c>
      <c r="G1125" s="53" t="str">
        <f>IF(收藏进度!G1125="","",收藏进度!G1125)</f>
        <v>萨满祭司</v>
      </c>
      <c r="H1125" s="53" t="str">
        <f>IF(收藏进度!H1125="","",收藏进度!H1125)</f>
        <v>传说</v>
      </c>
      <c r="I1125" s="53" t="str">
        <f>IF(收藏进度!I1125="","",收藏进度!I1125)</f>
        <v>随从</v>
      </c>
      <c r="J1125" s="53" t="str">
        <f>IF(收藏进度!J1125="","",收藏进度!J1125)</f>
        <v>元素</v>
      </c>
      <c r="K1125" s="53">
        <f>IF(收藏进度!K1125="","",收藏进度!K1125)</f>
        <v>8</v>
      </c>
      <c r="L1125" s="53">
        <f>IF(收藏进度!L1125="","",收藏进度!L1125)</f>
        <v>7</v>
      </c>
      <c r="M1125" s="53">
        <f>IF(收藏进度!M1125="","",收藏进度!M1125)</f>
        <v>7</v>
      </c>
      <c r="N1125" s="54" t="str">
        <f>IF(收藏进度!N1125="","",收藏进度!N1125)</f>
        <v>战吼：如果你在上个回合使用过元素牌，则施放一个元素祈咒。</v>
      </c>
    </row>
    <row r="1126" spans="1:14" x14ac:dyDescent="0.15">
      <c r="A1126" s="52" t="str">
        <f>IF(收藏进度!A1126="","",收藏进度!A1126)</f>
        <v>拉卡利献祭</v>
      </c>
      <c r="B1126" s="52">
        <f>IF(收藏进度!B1126="","",收藏进度!B1126)</f>
        <v>1</v>
      </c>
      <c r="C1126" s="52" t="str">
        <f t="shared" si="17"/>
        <v/>
      </c>
      <c r="D1126" s="52" t="str">
        <f>IF(AND(COUNTIF(德鲁伊卡组!A:C,"# 2x ("&amp;K1126&amp;") "&amp;A1126)+COUNTIF(猎人卡组!A:C,"# 2x ("&amp;K1126&amp;") "&amp;A1126)+COUNTIF(法师卡组!A:C,"# 2x ("&amp;K1126&amp;") "&amp;A1126)+COUNTIF(圣骑士卡组!A:C,"# 2x ("&amp;K1126&amp;") "&amp;A1126)+COUNTIF(牧师卡组!A:C,"# 2x ("&amp;K1126&amp;") "&amp;A1126)+COUNTIF(潜行者卡组!A:C,"# 2x ("&amp;K1126&amp;") "&amp;A1126)+COUNTIF(萨满祭司卡组!A:C,"# 2x ("&amp;K1126&amp;") "&amp;A1126)+COUNTIF(术士卡组!A:C,"# 2x ("&amp;K1126&amp;") "&amp;A1126)+COUNTIF(战士卡组!A:C,"# 2x ("&amp;K1126&amp;") "&amp;A1126)=0,COUNTIF(单卡排行!A:J,A1126)=0),IF(AND(COUNTIF(德鲁伊卡组!A:C,"# 1x ("&amp;K1126&amp;") "&amp;A1126)+COUNTIF(猎人卡组!A:C,"# 1x ("&amp;K1126&amp;") "&amp;A1126)+COUNTIF(法师卡组!A:C,"# 1x ("&amp;K1126&amp;") "&amp;A1126)+COUNTIF(圣骑士卡组!A:C,"# 1x ("&amp;K1126&amp;") "&amp;A1126)+COUNTIF(牧师卡组!A:C,"# 1x ("&amp;K1126&amp;") "&amp;A1126)+COUNTIF(潜行者卡组!A:C,"# 1x ("&amp;K1126&amp;") "&amp;A1126)+COUNTIF(萨满祭司卡组!A:C,"# 1x ("&amp;K1126&amp;") "&amp;A1126)+COUNTIF(术士卡组!A:C,"# 1x ("&amp;K1126&amp;") "&amp;A1126)+COUNTIF(战士卡组!A:C,"# 1x ("&amp;K1126&amp;") "&amp;A1126)=0,COUNTIF(单卡排行!A:J,A1126&amp;"★")=0),"",1),2)</f>
        <v/>
      </c>
      <c r="E1126" s="53" t="str">
        <f>IF(收藏进度!E1126="","",收藏进度!E1126)</f>
        <v>安戈洛</v>
      </c>
      <c r="F1126" s="53" t="str">
        <f>IF(收藏进度!F1126="","",收藏进度!F1126)</f>
        <v/>
      </c>
      <c r="G1126" s="53" t="str">
        <f>IF(收藏进度!G1126="","",收藏进度!G1126)</f>
        <v>术士</v>
      </c>
      <c r="H1126" s="53" t="str">
        <f>IF(收藏进度!H1126="","",收藏进度!H1126)</f>
        <v>传说</v>
      </c>
      <c r="I1126" s="53" t="str">
        <f>IF(收藏进度!I1126="","",收藏进度!I1126)</f>
        <v>法术</v>
      </c>
      <c r="J1126" s="53" t="str">
        <f>IF(收藏进度!J1126="","",收藏进度!J1126)</f>
        <v/>
      </c>
      <c r="K1126" s="53">
        <f>IF(收藏进度!K1126="","",收藏进度!K1126)</f>
        <v>1</v>
      </c>
      <c r="L1126" s="53">
        <f>IF(收藏进度!L1126="","",收藏进度!L1126)</f>
        <v>0</v>
      </c>
      <c r="M1126" s="53">
        <f>IF(收藏进度!M1126="","",收藏进度!M1126)</f>
        <v>0</v>
      </c>
      <c r="N1126" s="54" t="str">
        <f>IF(收藏进度!N1126="","",收藏进度!N1126)</f>
        <v>任务：弃掉六张牌。
奖励：虚空传送门。</v>
      </c>
    </row>
    <row r="1127" spans="1:14" x14ac:dyDescent="0.15">
      <c r="A1127" s="52" t="str">
        <f>IF(收藏进度!A1127="","",收藏进度!A1127)</f>
        <v>腐化迷雾</v>
      </c>
      <c r="B1127" s="52">
        <f>IF(收藏进度!B1127="","",收藏进度!B1127)</f>
        <v>1</v>
      </c>
      <c r="C1127" s="52" t="str">
        <f t="shared" si="17"/>
        <v/>
      </c>
      <c r="D1127" s="52">
        <f>IF(AND(COUNTIF(德鲁伊卡组!A:C,"# 2x ("&amp;K1127&amp;") "&amp;A1127)+COUNTIF(猎人卡组!A:C,"# 2x ("&amp;K1127&amp;") "&amp;A1127)+COUNTIF(法师卡组!A:C,"# 2x ("&amp;K1127&amp;") "&amp;A1127)+COUNTIF(圣骑士卡组!A:C,"# 2x ("&amp;K1127&amp;") "&amp;A1127)+COUNTIF(牧师卡组!A:C,"# 2x ("&amp;K1127&amp;") "&amp;A1127)+COUNTIF(潜行者卡组!A:C,"# 2x ("&amp;K1127&amp;") "&amp;A1127)+COUNTIF(萨满祭司卡组!A:C,"# 2x ("&amp;K1127&amp;") "&amp;A1127)+COUNTIF(术士卡组!A:C,"# 2x ("&amp;K1127&amp;") "&amp;A1127)+COUNTIF(战士卡组!A:C,"# 2x ("&amp;K1127&amp;") "&amp;A1127)=0,COUNTIF(单卡排行!A:J,A1127)=0),IF(AND(COUNTIF(德鲁伊卡组!A:C,"# 1x ("&amp;K1127&amp;") "&amp;A1127)+COUNTIF(猎人卡组!A:C,"# 1x ("&amp;K1127&amp;") "&amp;A1127)+COUNTIF(法师卡组!A:C,"# 1x ("&amp;K1127&amp;") "&amp;A1127)+COUNTIF(圣骑士卡组!A:C,"# 1x ("&amp;K1127&amp;") "&amp;A1127)+COUNTIF(牧师卡组!A:C,"# 1x ("&amp;K1127&amp;") "&amp;A1127)+COUNTIF(潜行者卡组!A:C,"# 1x ("&amp;K1127&amp;") "&amp;A1127)+COUNTIF(萨满祭司卡组!A:C,"# 1x ("&amp;K1127&amp;") "&amp;A1127)+COUNTIF(术士卡组!A:C,"# 1x ("&amp;K1127&amp;") "&amp;A1127)+COUNTIF(战士卡组!A:C,"# 1x ("&amp;K1127&amp;") "&amp;A1127)=0,COUNTIF(单卡排行!A:J,A1127&amp;"★")=0),"",1),2)</f>
        <v>1</v>
      </c>
      <c r="E1127" s="53" t="str">
        <f>IF(收藏进度!E1127="","",收藏进度!E1127)</f>
        <v>安戈洛</v>
      </c>
      <c r="F1127" s="53" t="str">
        <f>IF(收藏进度!F1127="","",收藏进度!F1127)</f>
        <v/>
      </c>
      <c r="G1127" s="53" t="str">
        <f>IF(收藏进度!G1127="","",收藏进度!G1127)</f>
        <v>术士</v>
      </c>
      <c r="H1127" s="53" t="str">
        <f>IF(收藏进度!H1127="","",收藏进度!H1127)</f>
        <v>稀有</v>
      </c>
      <c r="I1127" s="53" t="str">
        <f>IF(收藏进度!I1127="","",收藏进度!I1127)</f>
        <v>法术</v>
      </c>
      <c r="J1127" s="53" t="str">
        <f>IF(收藏进度!J1127="","",收藏进度!J1127)</f>
        <v/>
      </c>
      <c r="K1127" s="53">
        <f>IF(收藏进度!K1127="","",收藏进度!K1127)</f>
        <v>2</v>
      </c>
      <c r="L1127" s="53">
        <f>IF(收藏进度!L1127="","",收藏进度!L1127)</f>
        <v>0</v>
      </c>
      <c r="M1127" s="53">
        <f>IF(收藏进度!M1127="","",收藏进度!M1127)</f>
        <v>0</v>
      </c>
      <c r="N1127" s="54" t="str">
        <f>IF(收藏进度!N1127="","",收藏进度!N1127)</f>
        <v>腐蚀所有随从，在你的下个回合开始时将其消灭。</v>
      </c>
    </row>
    <row r="1128" spans="1:14" x14ac:dyDescent="0.15">
      <c r="A1128" s="52" t="str">
        <f>IF(收藏进度!A1128="","",收藏进度!A1128)</f>
        <v>血色绽放</v>
      </c>
      <c r="B1128" s="52">
        <f>IF(收藏进度!B1128="","",收藏进度!B1128)</f>
        <v>2</v>
      </c>
      <c r="C1128" s="52" t="str">
        <f t="shared" si="17"/>
        <v/>
      </c>
      <c r="D1128" s="52" t="str">
        <f>IF(AND(COUNTIF(德鲁伊卡组!A:C,"# 2x ("&amp;K1128&amp;") "&amp;A1128)+COUNTIF(猎人卡组!A:C,"# 2x ("&amp;K1128&amp;") "&amp;A1128)+COUNTIF(法师卡组!A:C,"# 2x ("&amp;K1128&amp;") "&amp;A1128)+COUNTIF(圣骑士卡组!A:C,"# 2x ("&amp;K1128&amp;") "&amp;A1128)+COUNTIF(牧师卡组!A:C,"# 2x ("&amp;K1128&amp;") "&amp;A1128)+COUNTIF(潜行者卡组!A:C,"# 2x ("&amp;K1128&amp;") "&amp;A1128)+COUNTIF(萨满祭司卡组!A:C,"# 2x ("&amp;K1128&amp;") "&amp;A1128)+COUNTIF(术士卡组!A:C,"# 2x ("&amp;K1128&amp;") "&amp;A1128)+COUNTIF(战士卡组!A:C,"# 2x ("&amp;K1128&amp;") "&amp;A1128)=0,COUNTIF(单卡排行!A:J,A1128)=0),IF(AND(COUNTIF(德鲁伊卡组!A:C,"# 1x ("&amp;K1128&amp;") "&amp;A1128)+COUNTIF(猎人卡组!A:C,"# 1x ("&amp;K1128&amp;") "&amp;A1128)+COUNTIF(法师卡组!A:C,"# 1x ("&amp;K1128&amp;") "&amp;A1128)+COUNTIF(圣骑士卡组!A:C,"# 1x ("&amp;K1128&amp;") "&amp;A1128)+COUNTIF(牧师卡组!A:C,"# 1x ("&amp;K1128&amp;") "&amp;A1128)+COUNTIF(潜行者卡组!A:C,"# 1x ("&amp;K1128&amp;") "&amp;A1128)+COUNTIF(萨满祭司卡组!A:C,"# 1x ("&amp;K1128&amp;") "&amp;A1128)+COUNTIF(术士卡组!A:C,"# 1x ("&amp;K1128&amp;") "&amp;A1128)+COUNTIF(战士卡组!A:C,"# 1x ("&amp;K1128&amp;") "&amp;A1128)=0,COUNTIF(单卡排行!A:J,A1128&amp;"★")=0),"",1),2)</f>
        <v/>
      </c>
      <c r="E1128" s="53" t="str">
        <f>IF(收藏进度!E1128="","",收藏进度!E1128)</f>
        <v>安戈洛</v>
      </c>
      <c r="F1128" s="53" t="str">
        <f>IF(收藏进度!F1128="","",收藏进度!F1128)</f>
        <v/>
      </c>
      <c r="G1128" s="53" t="str">
        <f>IF(收藏进度!G1128="","",收藏进度!G1128)</f>
        <v>术士</v>
      </c>
      <c r="H1128" s="53" t="str">
        <f>IF(收藏进度!H1128="","",收藏进度!H1128)</f>
        <v>史诗</v>
      </c>
      <c r="I1128" s="53" t="str">
        <f>IF(收藏进度!I1128="","",收藏进度!I1128)</f>
        <v>法术</v>
      </c>
      <c r="J1128" s="53" t="str">
        <f>IF(收藏进度!J1128="","",收藏进度!J1128)</f>
        <v/>
      </c>
      <c r="K1128" s="53">
        <f>IF(收藏进度!K1128="","",收藏进度!K1128)</f>
        <v>2</v>
      </c>
      <c r="L1128" s="53">
        <f>IF(收藏进度!L1128="","",收藏进度!L1128)</f>
        <v>0</v>
      </c>
      <c r="M1128" s="53">
        <f>IF(收藏进度!M1128="","",收藏进度!M1128)</f>
        <v>0</v>
      </c>
      <c r="N1128" s="54" t="str">
        <f>IF(收藏进度!N1128="","",收藏进度!N1128)</f>
        <v>在本回合中，你施放的下一个法术不再消耗法力值，转而消耗生命值。</v>
      </c>
    </row>
    <row r="1129" spans="1:14" x14ac:dyDescent="0.15">
      <c r="A1129" s="52" t="str">
        <f>IF(收藏进度!A1129="","",收藏进度!A1129)</f>
        <v>萨瓦丝女王</v>
      </c>
      <c r="B1129" s="52">
        <f>IF(收藏进度!B1129="","",收藏进度!B1129)</f>
        <v>0</v>
      </c>
      <c r="C1129" s="52" t="str">
        <f t="shared" si="17"/>
        <v/>
      </c>
      <c r="D1129" s="52" t="str">
        <f>IF(AND(COUNTIF(德鲁伊卡组!A:C,"# 2x ("&amp;K1129&amp;") "&amp;A1129)+COUNTIF(猎人卡组!A:C,"# 2x ("&amp;K1129&amp;") "&amp;A1129)+COUNTIF(法师卡组!A:C,"# 2x ("&amp;K1129&amp;") "&amp;A1129)+COUNTIF(圣骑士卡组!A:C,"# 2x ("&amp;K1129&amp;") "&amp;A1129)+COUNTIF(牧师卡组!A:C,"# 2x ("&amp;K1129&amp;") "&amp;A1129)+COUNTIF(潜行者卡组!A:C,"# 2x ("&amp;K1129&amp;") "&amp;A1129)+COUNTIF(萨满祭司卡组!A:C,"# 2x ("&amp;K1129&amp;") "&amp;A1129)+COUNTIF(术士卡组!A:C,"# 2x ("&amp;K1129&amp;") "&amp;A1129)+COUNTIF(战士卡组!A:C,"# 2x ("&amp;K1129&amp;") "&amp;A1129)=0,COUNTIF(单卡排行!A:J,A1129)=0),IF(AND(COUNTIF(德鲁伊卡组!A:C,"# 1x ("&amp;K1129&amp;") "&amp;A1129)+COUNTIF(猎人卡组!A:C,"# 1x ("&amp;K1129&amp;") "&amp;A1129)+COUNTIF(法师卡组!A:C,"# 1x ("&amp;K1129&amp;") "&amp;A1129)+COUNTIF(圣骑士卡组!A:C,"# 1x ("&amp;K1129&amp;") "&amp;A1129)+COUNTIF(牧师卡组!A:C,"# 1x ("&amp;K1129&amp;") "&amp;A1129)+COUNTIF(潜行者卡组!A:C,"# 1x ("&amp;K1129&amp;") "&amp;A1129)+COUNTIF(萨满祭司卡组!A:C,"# 1x ("&amp;K1129&amp;") "&amp;A1129)+COUNTIF(术士卡组!A:C,"# 1x ("&amp;K1129&amp;") "&amp;A1129)+COUNTIF(战士卡组!A:C,"# 1x ("&amp;K1129&amp;") "&amp;A1129)=0,COUNTIF(单卡排行!A:J,A1129&amp;"★")=0),"",1),2)</f>
        <v/>
      </c>
      <c r="E1129" s="53" t="str">
        <f>IF(收藏进度!E1129="","",收藏进度!E1129)</f>
        <v>安戈洛</v>
      </c>
      <c r="F1129" s="53" t="str">
        <f>IF(收藏进度!F1129="","",收藏进度!F1129)</f>
        <v/>
      </c>
      <c r="G1129" s="53" t="str">
        <f>IF(收藏进度!G1129="","",收藏进度!G1129)</f>
        <v>术士</v>
      </c>
      <c r="H1129" s="53" t="str">
        <f>IF(收藏进度!H1129="","",收藏进度!H1129)</f>
        <v>传说</v>
      </c>
      <c r="I1129" s="53" t="str">
        <f>IF(收藏进度!I1129="","",收藏进度!I1129)</f>
        <v>随从</v>
      </c>
      <c r="J1129" s="53" t="str">
        <f>IF(收藏进度!J1129="","",收藏进度!J1129)</f>
        <v>野兽</v>
      </c>
      <c r="K1129" s="53">
        <f>IF(收藏进度!K1129="","",收藏进度!K1129)</f>
        <v>2</v>
      </c>
      <c r="L1129" s="53">
        <f>IF(收藏进度!L1129="","",收藏进度!L1129)</f>
        <v>2</v>
      </c>
      <c r="M1129" s="53">
        <f>IF(收藏进度!M1129="","",收藏进度!M1129)</f>
        <v>2</v>
      </c>
      <c r="N1129" s="54" t="str">
        <f>IF(收藏进度!N1129="","",收藏进度!N1129)</f>
        <v>每当你弃掉这张牌时，使其获得+2/+2，并重新置入你的手牌。</v>
      </c>
    </row>
    <row r="1130" spans="1:14" x14ac:dyDescent="0.15">
      <c r="A1130" s="52" t="str">
        <f>IF(收藏进度!A1130="","",收藏进度!A1130)</f>
        <v>聒噪的挖掘者</v>
      </c>
      <c r="B1130" s="52">
        <f>IF(收藏进度!B1130="","",收藏进度!B1130)</f>
        <v>2</v>
      </c>
      <c r="C1130" s="52" t="str">
        <f t="shared" si="17"/>
        <v/>
      </c>
      <c r="D1130" s="52" t="str">
        <f>IF(AND(COUNTIF(德鲁伊卡组!A:C,"# 2x ("&amp;K1130&amp;") "&amp;A1130)+COUNTIF(猎人卡组!A:C,"# 2x ("&amp;K1130&amp;") "&amp;A1130)+COUNTIF(法师卡组!A:C,"# 2x ("&amp;K1130&amp;") "&amp;A1130)+COUNTIF(圣骑士卡组!A:C,"# 2x ("&amp;K1130&amp;") "&amp;A1130)+COUNTIF(牧师卡组!A:C,"# 2x ("&amp;K1130&amp;") "&amp;A1130)+COUNTIF(潜行者卡组!A:C,"# 2x ("&amp;K1130&amp;") "&amp;A1130)+COUNTIF(萨满祭司卡组!A:C,"# 2x ("&amp;K1130&amp;") "&amp;A1130)+COUNTIF(术士卡组!A:C,"# 2x ("&amp;K1130&amp;") "&amp;A1130)+COUNTIF(战士卡组!A:C,"# 2x ("&amp;K1130&amp;") "&amp;A1130)=0,COUNTIF(单卡排行!A:J,A1130)=0),IF(AND(COUNTIF(德鲁伊卡组!A:C,"# 1x ("&amp;K1130&amp;") "&amp;A1130)+COUNTIF(猎人卡组!A:C,"# 1x ("&amp;K1130&amp;") "&amp;A1130)+COUNTIF(法师卡组!A:C,"# 1x ("&amp;K1130&amp;") "&amp;A1130)+COUNTIF(圣骑士卡组!A:C,"# 1x ("&amp;K1130&amp;") "&amp;A1130)+COUNTIF(牧师卡组!A:C,"# 1x ("&amp;K1130&amp;") "&amp;A1130)+COUNTIF(潜行者卡组!A:C,"# 1x ("&amp;K1130&amp;") "&amp;A1130)+COUNTIF(萨满祭司卡组!A:C,"# 1x ("&amp;K1130&amp;") "&amp;A1130)+COUNTIF(术士卡组!A:C,"# 1x ("&amp;K1130&amp;") "&amp;A1130)+COUNTIF(战士卡组!A:C,"# 1x ("&amp;K1130&amp;") "&amp;A1130)=0,COUNTIF(单卡排行!A:J,A1130&amp;"★")=0),"",1),2)</f>
        <v/>
      </c>
      <c r="E1130" s="53" t="str">
        <f>IF(收藏进度!E1130="","",收藏进度!E1130)</f>
        <v>安戈洛</v>
      </c>
      <c r="F1130" s="53" t="str">
        <f>IF(收藏进度!F1130="","",收藏进度!F1130)</f>
        <v/>
      </c>
      <c r="G1130" s="53" t="str">
        <f>IF(收藏进度!G1130="","",收藏进度!G1130)</f>
        <v>术士</v>
      </c>
      <c r="H1130" s="53" t="str">
        <f>IF(收藏进度!H1130="","",收藏进度!H1130)</f>
        <v>史诗</v>
      </c>
      <c r="I1130" s="53" t="str">
        <f>IF(收藏进度!I1130="","",收藏进度!I1130)</f>
        <v>随从</v>
      </c>
      <c r="J1130" s="53" t="str">
        <f>IF(收藏进度!J1130="","",收藏进度!J1130)</f>
        <v>野兽</v>
      </c>
      <c r="K1130" s="53">
        <f>IF(收藏进度!K1130="","",收藏进度!K1130)</f>
        <v>3</v>
      </c>
      <c r="L1130" s="53">
        <f>IF(收藏进度!L1130="","",收藏进度!L1130)</f>
        <v>3</v>
      </c>
      <c r="M1130" s="53">
        <f>IF(收藏进度!M1130="","",收藏进度!M1130)</f>
        <v>3</v>
      </c>
      <c r="N1130" s="54" t="str">
        <f>IF(收藏进度!N1130="","",收藏进度!N1130)</f>
        <v>战吼：
发现一个法术。对你的英雄造成等同于其法力值消耗的伤害。</v>
      </c>
    </row>
    <row r="1131" spans="1:14" x14ac:dyDescent="0.15">
      <c r="A1131" s="52" t="str">
        <f>IF(收藏进度!A1131="","",收藏进度!A1131)</f>
        <v>饥饿的翼手龙</v>
      </c>
      <c r="B1131" s="52">
        <f>IF(收藏进度!B1131="","",收藏进度!B1131)</f>
        <v>2</v>
      </c>
      <c r="C1131" s="52" t="str">
        <f t="shared" si="17"/>
        <v/>
      </c>
      <c r="D1131" s="52" t="str">
        <f>IF(AND(COUNTIF(德鲁伊卡组!A:C,"# 2x ("&amp;K1131&amp;") "&amp;A1131)+COUNTIF(猎人卡组!A:C,"# 2x ("&amp;K1131&amp;") "&amp;A1131)+COUNTIF(法师卡组!A:C,"# 2x ("&amp;K1131&amp;") "&amp;A1131)+COUNTIF(圣骑士卡组!A:C,"# 2x ("&amp;K1131&amp;") "&amp;A1131)+COUNTIF(牧师卡组!A:C,"# 2x ("&amp;K1131&amp;") "&amp;A1131)+COUNTIF(潜行者卡组!A:C,"# 2x ("&amp;K1131&amp;") "&amp;A1131)+COUNTIF(萨满祭司卡组!A:C,"# 2x ("&amp;K1131&amp;") "&amp;A1131)+COUNTIF(术士卡组!A:C,"# 2x ("&amp;K1131&amp;") "&amp;A1131)+COUNTIF(战士卡组!A:C,"# 2x ("&amp;K1131&amp;") "&amp;A1131)=0,COUNTIF(单卡排行!A:J,A1131)=0),IF(AND(COUNTIF(德鲁伊卡组!A:C,"# 1x ("&amp;K1131&amp;") "&amp;A1131)+COUNTIF(猎人卡组!A:C,"# 1x ("&amp;K1131&amp;") "&amp;A1131)+COUNTIF(法师卡组!A:C,"# 1x ("&amp;K1131&amp;") "&amp;A1131)+COUNTIF(圣骑士卡组!A:C,"# 1x ("&amp;K1131&amp;") "&amp;A1131)+COUNTIF(牧师卡组!A:C,"# 1x ("&amp;K1131&amp;") "&amp;A1131)+COUNTIF(潜行者卡组!A:C,"# 1x ("&amp;K1131&amp;") "&amp;A1131)+COUNTIF(萨满祭司卡组!A:C,"# 1x ("&amp;K1131&amp;") "&amp;A1131)+COUNTIF(术士卡组!A:C,"# 1x ("&amp;K1131&amp;") "&amp;A1131)+COUNTIF(战士卡组!A:C,"# 1x ("&amp;K1131&amp;") "&amp;A1131)=0,COUNTIF(单卡排行!A:J,A1131&amp;"★")=0),"",1),2)</f>
        <v/>
      </c>
      <c r="E1131" s="53" t="str">
        <f>IF(收藏进度!E1131="","",收藏进度!E1131)</f>
        <v>安戈洛</v>
      </c>
      <c r="F1131" s="53" t="str">
        <f>IF(收藏进度!F1131="","",收藏进度!F1131)</f>
        <v/>
      </c>
      <c r="G1131" s="53" t="str">
        <f>IF(收藏进度!G1131="","",收藏进度!G1131)</f>
        <v>术士</v>
      </c>
      <c r="H1131" s="53" t="str">
        <f>IF(收藏进度!H1131="","",收藏进度!H1131)</f>
        <v>普通</v>
      </c>
      <c r="I1131" s="53" t="str">
        <f>IF(收藏进度!I1131="","",收藏进度!I1131)</f>
        <v>随从</v>
      </c>
      <c r="J1131" s="53" t="str">
        <f>IF(收藏进度!J1131="","",收藏进度!J1131)</f>
        <v>野兽</v>
      </c>
      <c r="K1131" s="53">
        <f>IF(收藏进度!K1131="","",收藏进度!K1131)</f>
        <v>4</v>
      </c>
      <c r="L1131" s="53">
        <f>IF(收藏进度!L1131="","",收藏进度!L1131)</f>
        <v>4</v>
      </c>
      <c r="M1131" s="53">
        <f>IF(收藏进度!M1131="","",收藏进度!M1131)</f>
        <v>4</v>
      </c>
      <c r="N1131" s="54" t="str">
        <f>IF(收藏进度!N1131="","",收藏进度!N1131)</f>
        <v>战吼：
消灭一个友方随从，并连续进化两次。</v>
      </c>
    </row>
    <row r="1132" spans="1:14" x14ac:dyDescent="0.15">
      <c r="A1132" s="52" t="str">
        <f>IF(收藏进度!A1132="","",收藏进度!A1132)</f>
        <v>拉卡利地狱犬</v>
      </c>
      <c r="B1132" s="52">
        <f>IF(收藏进度!B1132="","",收藏进度!B1132)</f>
        <v>2</v>
      </c>
      <c r="C1132" s="52" t="str">
        <f t="shared" si="17"/>
        <v/>
      </c>
      <c r="D1132" s="52" t="str">
        <f>IF(AND(COUNTIF(德鲁伊卡组!A:C,"# 2x ("&amp;K1132&amp;") "&amp;A1132)+COUNTIF(猎人卡组!A:C,"# 2x ("&amp;K1132&amp;") "&amp;A1132)+COUNTIF(法师卡组!A:C,"# 2x ("&amp;K1132&amp;") "&amp;A1132)+COUNTIF(圣骑士卡组!A:C,"# 2x ("&amp;K1132&amp;") "&amp;A1132)+COUNTIF(牧师卡组!A:C,"# 2x ("&amp;K1132&amp;") "&amp;A1132)+COUNTIF(潜行者卡组!A:C,"# 2x ("&amp;K1132&amp;") "&amp;A1132)+COUNTIF(萨满祭司卡组!A:C,"# 2x ("&amp;K1132&amp;") "&amp;A1132)+COUNTIF(术士卡组!A:C,"# 2x ("&amp;K1132&amp;") "&amp;A1132)+COUNTIF(战士卡组!A:C,"# 2x ("&amp;K1132&amp;") "&amp;A1132)=0,COUNTIF(单卡排行!A:J,A1132)=0),IF(AND(COUNTIF(德鲁伊卡组!A:C,"# 1x ("&amp;K1132&amp;") "&amp;A1132)+COUNTIF(猎人卡组!A:C,"# 1x ("&amp;K1132&amp;") "&amp;A1132)+COUNTIF(法师卡组!A:C,"# 1x ("&amp;K1132&amp;") "&amp;A1132)+COUNTIF(圣骑士卡组!A:C,"# 1x ("&amp;K1132&amp;") "&amp;A1132)+COUNTIF(牧师卡组!A:C,"# 1x ("&amp;K1132&amp;") "&amp;A1132)+COUNTIF(潜行者卡组!A:C,"# 1x ("&amp;K1132&amp;") "&amp;A1132)+COUNTIF(萨满祭司卡组!A:C,"# 1x ("&amp;K1132&amp;") "&amp;A1132)+COUNTIF(术士卡组!A:C,"# 1x ("&amp;K1132&amp;") "&amp;A1132)+COUNTIF(战士卡组!A:C,"# 1x ("&amp;K1132&amp;") "&amp;A1132)=0,COUNTIF(单卡排行!A:J,A1132&amp;"★")=0),"",1),2)</f>
        <v/>
      </c>
      <c r="E1132" s="53" t="str">
        <f>IF(收藏进度!E1132="","",收藏进度!E1132)</f>
        <v>安戈洛</v>
      </c>
      <c r="F1132" s="53" t="str">
        <f>IF(收藏进度!F1132="","",收藏进度!F1132)</f>
        <v/>
      </c>
      <c r="G1132" s="53" t="str">
        <f>IF(收藏进度!G1132="","",收藏进度!G1132)</f>
        <v>术士</v>
      </c>
      <c r="H1132" s="53" t="str">
        <f>IF(收藏进度!H1132="","",收藏进度!H1132)</f>
        <v>普通</v>
      </c>
      <c r="I1132" s="53" t="str">
        <f>IF(收藏进度!I1132="","",收藏进度!I1132)</f>
        <v>随从</v>
      </c>
      <c r="J1132" s="53" t="str">
        <f>IF(收藏进度!J1132="","",收藏进度!J1132)</f>
        <v>恶魔</v>
      </c>
      <c r="K1132" s="53">
        <f>IF(收藏进度!K1132="","",收藏进度!K1132)</f>
        <v>4</v>
      </c>
      <c r="L1132" s="53">
        <f>IF(收藏进度!L1132="","",收藏进度!L1132)</f>
        <v>3</v>
      </c>
      <c r="M1132" s="53">
        <f>IF(收藏进度!M1132="","",收藏进度!M1132)</f>
        <v>8</v>
      </c>
      <c r="N1132" s="54" t="str">
        <f>IF(收藏进度!N1132="","",收藏进度!N1132)</f>
        <v>嘲讽，战吼：
随机弃两张牌。</v>
      </c>
    </row>
    <row r="1133" spans="1:14" x14ac:dyDescent="0.15">
      <c r="A1133" s="52" t="str">
        <f>IF(收藏进度!A1133="","",收藏进度!A1133)</f>
        <v>焦油潜伏者</v>
      </c>
      <c r="B1133" s="52">
        <f>IF(收藏进度!B1133="","",收藏进度!B1133)</f>
        <v>2</v>
      </c>
      <c r="C1133" s="52" t="str">
        <f t="shared" si="17"/>
        <v/>
      </c>
      <c r="D1133" s="52" t="str">
        <f>IF(AND(COUNTIF(德鲁伊卡组!A:C,"# 2x ("&amp;K1133&amp;") "&amp;A1133)+COUNTIF(猎人卡组!A:C,"# 2x ("&amp;K1133&amp;") "&amp;A1133)+COUNTIF(法师卡组!A:C,"# 2x ("&amp;K1133&amp;") "&amp;A1133)+COUNTIF(圣骑士卡组!A:C,"# 2x ("&amp;K1133&amp;") "&amp;A1133)+COUNTIF(牧师卡组!A:C,"# 2x ("&amp;K1133&amp;") "&amp;A1133)+COUNTIF(潜行者卡组!A:C,"# 2x ("&amp;K1133&amp;") "&amp;A1133)+COUNTIF(萨满祭司卡组!A:C,"# 2x ("&amp;K1133&amp;") "&amp;A1133)+COUNTIF(术士卡组!A:C,"# 2x ("&amp;K1133&amp;") "&amp;A1133)+COUNTIF(战士卡组!A:C,"# 2x ("&amp;K1133&amp;") "&amp;A1133)=0,COUNTIF(单卡排行!A:J,A1133)=0),IF(AND(COUNTIF(德鲁伊卡组!A:C,"# 1x ("&amp;K1133&amp;") "&amp;A1133)+COUNTIF(猎人卡组!A:C,"# 1x ("&amp;K1133&amp;") "&amp;A1133)+COUNTIF(法师卡组!A:C,"# 1x ("&amp;K1133&amp;") "&amp;A1133)+COUNTIF(圣骑士卡组!A:C,"# 1x ("&amp;K1133&amp;") "&amp;A1133)+COUNTIF(牧师卡组!A:C,"# 1x ("&amp;K1133&amp;") "&amp;A1133)+COUNTIF(潜行者卡组!A:C,"# 1x ("&amp;K1133&amp;") "&amp;A1133)+COUNTIF(萨满祭司卡组!A:C,"# 1x ("&amp;K1133&amp;") "&amp;A1133)+COUNTIF(术士卡组!A:C,"# 1x ("&amp;K1133&amp;") "&amp;A1133)+COUNTIF(战士卡组!A:C,"# 1x ("&amp;K1133&amp;") "&amp;A1133)=0,COUNTIF(单卡排行!A:J,A1133&amp;"★")=0),"",1),2)</f>
        <v/>
      </c>
      <c r="E1133" s="53" t="str">
        <f>IF(收藏进度!E1133="","",收藏进度!E1133)</f>
        <v>安戈洛</v>
      </c>
      <c r="F1133" s="53" t="str">
        <f>IF(收藏进度!F1133="","",收藏进度!F1133)</f>
        <v/>
      </c>
      <c r="G1133" s="53" t="str">
        <f>IF(收藏进度!G1133="","",收藏进度!G1133)</f>
        <v>术士</v>
      </c>
      <c r="H1133" s="53" t="str">
        <f>IF(收藏进度!H1133="","",收藏进度!H1133)</f>
        <v>普通</v>
      </c>
      <c r="I1133" s="53" t="str">
        <f>IF(收藏进度!I1133="","",收藏进度!I1133)</f>
        <v>随从</v>
      </c>
      <c r="J1133" s="53" t="str">
        <f>IF(收藏进度!J1133="","",收藏进度!J1133)</f>
        <v>元素</v>
      </c>
      <c r="K1133" s="53">
        <f>IF(收藏进度!K1133="","",收藏进度!K1133)</f>
        <v>5</v>
      </c>
      <c r="L1133" s="53">
        <f>IF(收藏进度!L1133="","",收藏进度!L1133)</f>
        <v>1</v>
      </c>
      <c r="M1133" s="53">
        <f>IF(收藏进度!M1133="","",收藏进度!M1133)</f>
        <v>7</v>
      </c>
      <c r="N1133" s="54" t="str">
        <f>IF(收藏进度!N1133="","",收藏进度!N1133)</f>
        <v>嘲讽
在你对手的回合获得+3攻击力。</v>
      </c>
    </row>
    <row r="1134" spans="1:14" x14ac:dyDescent="0.15">
      <c r="A1134" s="52" t="str">
        <f>IF(收藏进度!A1134="","",收藏进度!A1134)</f>
        <v>喂食时间</v>
      </c>
      <c r="B1134" s="52">
        <f>IF(收藏进度!B1134="","",收藏进度!B1134)</f>
        <v>2</v>
      </c>
      <c r="C1134" s="52" t="str">
        <f t="shared" si="17"/>
        <v/>
      </c>
      <c r="D1134" s="52" t="str">
        <f>IF(AND(COUNTIF(德鲁伊卡组!A:C,"# 2x ("&amp;K1134&amp;") "&amp;A1134)+COUNTIF(猎人卡组!A:C,"# 2x ("&amp;K1134&amp;") "&amp;A1134)+COUNTIF(法师卡组!A:C,"# 2x ("&amp;K1134&amp;") "&amp;A1134)+COUNTIF(圣骑士卡组!A:C,"# 2x ("&amp;K1134&amp;") "&amp;A1134)+COUNTIF(牧师卡组!A:C,"# 2x ("&amp;K1134&amp;") "&amp;A1134)+COUNTIF(潜行者卡组!A:C,"# 2x ("&amp;K1134&amp;") "&amp;A1134)+COUNTIF(萨满祭司卡组!A:C,"# 2x ("&amp;K1134&amp;") "&amp;A1134)+COUNTIF(术士卡组!A:C,"# 2x ("&amp;K1134&amp;") "&amp;A1134)+COUNTIF(战士卡组!A:C,"# 2x ("&amp;K1134&amp;") "&amp;A1134)=0,COUNTIF(单卡排行!A:J,A1134)=0),IF(AND(COUNTIF(德鲁伊卡组!A:C,"# 1x ("&amp;K1134&amp;") "&amp;A1134)+COUNTIF(猎人卡组!A:C,"# 1x ("&amp;K1134&amp;") "&amp;A1134)+COUNTIF(法师卡组!A:C,"# 1x ("&amp;K1134&amp;") "&amp;A1134)+COUNTIF(圣骑士卡组!A:C,"# 1x ("&amp;K1134&amp;") "&amp;A1134)+COUNTIF(牧师卡组!A:C,"# 1x ("&amp;K1134&amp;") "&amp;A1134)+COUNTIF(潜行者卡组!A:C,"# 1x ("&amp;K1134&amp;") "&amp;A1134)+COUNTIF(萨满祭司卡组!A:C,"# 1x ("&amp;K1134&amp;") "&amp;A1134)+COUNTIF(术士卡组!A:C,"# 1x ("&amp;K1134&amp;") "&amp;A1134)+COUNTIF(战士卡组!A:C,"# 1x ("&amp;K1134&amp;") "&amp;A1134)=0,COUNTIF(单卡排行!A:J,A1134&amp;"★")=0),"",1),2)</f>
        <v/>
      </c>
      <c r="E1134" s="53" t="str">
        <f>IF(收藏进度!E1134="","",收藏进度!E1134)</f>
        <v>安戈洛</v>
      </c>
      <c r="F1134" s="53" t="str">
        <f>IF(收藏进度!F1134="","",收藏进度!F1134)</f>
        <v/>
      </c>
      <c r="G1134" s="53" t="str">
        <f>IF(收藏进度!G1134="","",收藏进度!G1134)</f>
        <v>术士</v>
      </c>
      <c r="H1134" s="53" t="str">
        <f>IF(收藏进度!H1134="","",收藏进度!H1134)</f>
        <v>稀有</v>
      </c>
      <c r="I1134" s="53" t="str">
        <f>IF(收藏进度!I1134="","",收藏进度!I1134)</f>
        <v>法术</v>
      </c>
      <c r="J1134" s="53" t="str">
        <f>IF(收藏进度!J1134="","",收藏进度!J1134)</f>
        <v/>
      </c>
      <c r="K1134" s="53">
        <f>IF(收藏进度!K1134="","",收藏进度!K1134)</f>
        <v>5</v>
      </c>
      <c r="L1134" s="53">
        <f>IF(收藏进度!L1134="","",收藏进度!L1134)</f>
        <v>0</v>
      </c>
      <c r="M1134" s="53">
        <f>IF(收藏进度!M1134="","",收藏进度!M1134)</f>
        <v>0</v>
      </c>
      <c r="N1134" s="54" t="str">
        <f>IF(收藏进度!N1134="","",收藏进度!N1134)</f>
        <v>对一个随从造成3点伤害。召唤三个1/1的翼手龙。</v>
      </c>
    </row>
    <row r="1135" spans="1:14" x14ac:dyDescent="0.15">
      <c r="A1135" s="52" t="str">
        <f>IF(收藏进度!A1135="","",收藏进度!A1135)</f>
        <v>残暴的恐龙术士</v>
      </c>
      <c r="B1135" s="52">
        <f>IF(收藏进度!B1135="","",收藏进度!B1135)</f>
        <v>2</v>
      </c>
      <c r="C1135" s="52" t="str">
        <f t="shared" si="17"/>
        <v/>
      </c>
      <c r="D1135" s="52" t="str">
        <f>IF(AND(COUNTIF(德鲁伊卡组!A:C,"# 2x ("&amp;K1135&amp;") "&amp;A1135)+COUNTIF(猎人卡组!A:C,"# 2x ("&amp;K1135&amp;") "&amp;A1135)+COUNTIF(法师卡组!A:C,"# 2x ("&amp;K1135&amp;") "&amp;A1135)+COUNTIF(圣骑士卡组!A:C,"# 2x ("&amp;K1135&amp;") "&amp;A1135)+COUNTIF(牧师卡组!A:C,"# 2x ("&amp;K1135&amp;") "&amp;A1135)+COUNTIF(潜行者卡组!A:C,"# 2x ("&amp;K1135&amp;") "&amp;A1135)+COUNTIF(萨满祭司卡组!A:C,"# 2x ("&amp;K1135&amp;") "&amp;A1135)+COUNTIF(术士卡组!A:C,"# 2x ("&amp;K1135&amp;") "&amp;A1135)+COUNTIF(战士卡组!A:C,"# 2x ("&amp;K1135&amp;") "&amp;A1135)=0,COUNTIF(单卡排行!A:J,A1135)=0),IF(AND(COUNTIF(德鲁伊卡组!A:C,"# 1x ("&amp;K1135&amp;") "&amp;A1135)+COUNTIF(猎人卡组!A:C,"# 1x ("&amp;K1135&amp;") "&amp;A1135)+COUNTIF(法师卡组!A:C,"# 1x ("&amp;K1135&amp;") "&amp;A1135)+COUNTIF(圣骑士卡组!A:C,"# 1x ("&amp;K1135&amp;") "&amp;A1135)+COUNTIF(牧师卡组!A:C,"# 1x ("&amp;K1135&amp;") "&amp;A1135)+COUNTIF(潜行者卡组!A:C,"# 1x ("&amp;K1135&amp;") "&amp;A1135)+COUNTIF(萨满祭司卡组!A:C,"# 1x ("&amp;K1135&amp;") "&amp;A1135)+COUNTIF(术士卡组!A:C,"# 1x ("&amp;K1135&amp;") "&amp;A1135)+COUNTIF(战士卡组!A:C,"# 1x ("&amp;K1135&amp;") "&amp;A1135)=0,COUNTIF(单卡排行!A:J,A1135&amp;"★")=0),"",1),2)</f>
        <v/>
      </c>
      <c r="E1135" s="53" t="str">
        <f>IF(收藏进度!E1135="","",收藏进度!E1135)</f>
        <v>安戈洛</v>
      </c>
      <c r="F1135" s="53" t="str">
        <f>IF(收藏进度!F1135="","",收藏进度!F1135)</f>
        <v/>
      </c>
      <c r="G1135" s="53" t="str">
        <f>IF(收藏进度!G1135="","",收藏进度!G1135)</f>
        <v>术士</v>
      </c>
      <c r="H1135" s="53" t="str">
        <f>IF(收藏进度!H1135="","",收藏进度!H1135)</f>
        <v>稀有</v>
      </c>
      <c r="I1135" s="53" t="str">
        <f>IF(收藏进度!I1135="","",收藏进度!I1135)</f>
        <v>随从</v>
      </c>
      <c r="J1135" s="53" t="str">
        <f>IF(收藏进度!J1135="","",收藏进度!J1135)</f>
        <v/>
      </c>
      <c r="K1135" s="53">
        <f>IF(收藏进度!K1135="","",收藏进度!K1135)</f>
        <v>6</v>
      </c>
      <c r="L1135" s="53">
        <f>IF(收藏进度!L1135="","",收藏进度!L1135)</f>
        <v>5</v>
      </c>
      <c r="M1135" s="53">
        <f>IF(收藏进度!M1135="","",收藏进度!M1135)</f>
        <v>5</v>
      </c>
      <c r="N1135" s="54" t="str">
        <f>IF(收藏进度!N1135="","",收藏进度!N1135)</f>
        <v>亡语：随机召唤一个你在本局对战中弃掉的友方随从。</v>
      </c>
    </row>
    <row r="1136" spans="1:14" x14ac:dyDescent="0.15">
      <c r="A1136" s="52" t="str">
        <f>IF(收藏进度!A1136="","",收藏进度!A1136)</f>
        <v>铜皮铁甲</v>
      </c>
      <c r="B1136" s="52">
        <f>IF(收藏进度!B1136="","",收藏进度!B1136)</f>
        <v>2</v>
      </c>
      <c r="C1136" s="52" t="str">
        <f t="shared" si="17"/>
        <v/>
      </c>
      <c r="D1136" s="52">
        <f>IF(AND(COUNTIF(德鲁伊卡组!A:C,"# 2x ("&amp;K1136&amp;") "&amp;A1136)+COUNTIF(猎人卡组!A:C,"# 2x ("&amp;K1136&amp;") "&amp;A1136)+COUNTIF(法师卡组!A:C,"# 2x ("&amp;K1136&amp;") "&amp;A1136)+COUNTIF(圣骑士卡组!A:C,"# 2x ("&amp;K1136&amp;") "&amp;A1136)+COUNTIF(牧师卡组!A:C,"# 2x ("&amp;K1136&amp;") "&amp;A1136)+COUNTIF(潜行者卡组!A:C,"# 2x ("&amp;K1136&amp;") "&amp;A1136)+COUNTIF(萨满祭司卡组!A:C,"# 2x ("&amp;K1136&amp;") "&amp;A1136)+COUNTIF(术士卡组!A:C,"# 2x ("&amp;K1136&amp;") "&amp;A1136)+COUNTIF(战士卡组!A:C,"# 2x ("&amp;K1136&amp;") "&amp;A1136)=0,COUNTIF(单卡排行!A:J,A1136)=0),IF(AND(COUNTIF(德鲁伊卡组!A:C,"# 1x ("&amp;K1136&amp;") "&amp;A1136)+COUNTIF(猎人卡组!A:C,"# 1x ("&amp;K1136&amp;") "&amp;A1136)+COUNTIF(法师卡组!A:C,"# 1x ("&amp;K1136&amp;") "&amp;A1136)+COUNTIF(圣骑士卡组!A:C,"# 1x ("&amp;K1136&amp;") "&amp;A1136)+COUNTIF(牧师卡组!A:C,"# 1x ("&amp;K1136&amp;") "&amp;A1136)+COUNTIF(潜行者卡组!A:C,"# 1x ("&amp;K1136&amp;") "&amp;A1136)+COUNTIF(萨满祭司卡组!A:C,"# 1x ("&amp;K1136&amp;") "&amp;A1136)+COUNTIF(术士卡组!A:C,"# 1x ("&amp;K1136&amp;") "&amp;A1136)+COUNTIF(战士卡组!A:C,"# 1x ("&amp;K1136&amp;") "&amp;A1136)=0,COUNTIF(单卡排行!A:J,A1136&amp;"★")=0),"",1),2)</f>
        <v>2</v>
      </c>
      <c r="E1136" s="53" t="str">
        <f>IF(收藏进度!E1136="","",收藏进度!E1136)</f>
        <v>安戈洛</v>
      </c>
      <c r="F1136" s="53" t="str">
        <f>IF(收藏进度!F1136="","",收藏进度!F1136)</f>
        <v/>
      </c>
      <c r="G1136" s="53" t="str">
        <f>IF(收藏进度!G1136="","",收藏进度!G1136)</f>
        <v>战士</v>
      </c>
      <c r="H1136" s="53" t="str">
        <f>IF(收藏进度!H1136="","",收藏进度!H1136)</f>
        <v>普通</v>
      </c>
      <c r="I1136" s="53" t="str">
        <f>IF(收藏进度!I1136="","",收藏进度!I1136)</f>
        <v>法术</v>
      </c>
      <c r="J1136" s="53" t="str">
        <f>IF(收藏进度!J1136="","",收藏进度!J1136)</f>
        <v/>
      </c>
      <c r="K1136" s="53">
        <f>IF(收藏进度!K1136="","",收藏进度!K1136)</f>
        <v>1</v>
      </c>
      <c r="L1136" s="53">
        <f>IF(收藏进度!L1136="","",收藏进度!L1136)</f>
        <v>0</v>
      </c>
      <c r="M1136" s="53">
        <f>IF(收藏进度!M1136="","",收藏进度!M1136)</f>
        <v>0</v>
      </c>
      <c r="N1136" s="54" t="str">
        <f>IF(收藏进度!N1136="","",收藏进度!N1136)</f>
        <v>获得5点护甲值。</v>
      </c>
    </row>
    <row r="1137" spans="1:14" x14ac:dyDescent="0.15">
      <c r="A1137" s="52" t="str">
        <f>IF(收藏进度!A1137="","",收藏进度!A1137)</f>
        <v>熔岩之刃</v>
      </c>
      <c r="B1137" s="52">
        <f>IF(收藏进度!B1137="","",收藏进度!B1137)</f>
        <v>2</v>
      </c>
      <c r="C1137" s="52" t="str">
        <f t="shared" si="17"/>
        <v/>
      </c>
      <c r="D1137" s="52" t="str">
        <f>IF(AND(COUNTIF(德鲁伊卡组!A:C,"# 2x ("&amp;K1137&amp;") "&amp;A1137)+COUNTIF(猎人卡组!A:C,"# 2x ("&amp;K1137&amp;") "&amp;A1137)+COUNTIF(法师卡组!A:C,"# 2x ("&amp;K1137&amp;") "&amp;A1137)+COUNTIF(圣骑士卡组!A:C,"# 2x ("&amp;K1137&amp;") "&amp;A1137)+COUNTIF(牧师卡组!A:C,"# 2x ("&amp;K1137&amp;") "&amp;A1137)+COUNTIF(潜行者卡组!A:C,"# 2x ("&amp;K1137&amp;") "&amp;A1137)+COUNTIF(萨满祭司卡组!A:C,"# 2x ("&amp;K1137&amp;") "&amp;A1137)+COUNTIF(术士卡组!A:C,"# 2x ("&amp;K1137&amp;") "&amp;A1137)+COUNTIF(战士卡组!A:C,"# 2x ("&amp;K1137&amp;") "&amp;A1137)=0,COUNTIF(单卡排行!A:J,A1137)=0),IF(AND(COUNTIF(德鲁伊卡组!A:C,"# 1x ("&amp;K1137&amp;") "&amp;A1137)+COUNTIF(猎人卡组!A:C,"# 1x ("&amp;K1137&amp;") "&amp;A1137)+COUNTIF(法师卡组!A:C,"# 1x ("&amp;K1137&amp;") "&amp;A1137)+COUNTIF(圣骑士卡组!A:C,"# 1x ("&amp;K1137&amp;") "&amp;A1137)+COUNTIF(牧师卡组!A:C,"# 1x ("&amp;K1137&amp;") "&amp;A1137)+COUNTIF(潜行者卡组!A:C,"# 1x ("&amp;K1137&amp;") "&amp;A1137)+COUNTIF(萨满祭司卡组!A:C,"# 1x ("&amp;K1137&amp;") "&amp;A1137)+COUNTIF(术士卡组!A:C,"# 1x ("&amp;K1137&amp;") "&amp;A1137)+COUNTIF(战士卡组!A:C,"# 1x ("&amp;K1137&amp;") "&amp;A1137)=0,COUNTIF(单卡排行!A:J,A1137&amp;"★")=0),"",1),2)</f>
        <v/>
      </c>
      <c r="E1137" s="53" t="str">
        <f>IF(收藏进度!E1137="","",收藏进度!E1137)</f>
        <v>安戈洛</v>
      </c>
      <c r="F1137" s="53" t="str">
        <f>IF(收藏进度!F1137="","",收藏进度!F1137)</f>
        <v/>
      </c>
      <c r="G1137" s="53" t="str">
        <f>IF(收藏进度!G1137="","",收藏进度!G1137)</f>
        <v>战士</v>
      </c>
      <c r="H1137" s="53" t="str">
        <f>IF(收藏进度!H1137="","",收藏进度!H1137)</f>
        <v>稀有</v>
      </c>
      <c r="I1137" s="53" t="str">
        <f>IF(收藏进度!I1137="","",收藏进度!I1137)</f>
        <v>武器</v>
      </c>
      <c r="J1137" s="53" t="str">
        <f>IF(收藏进度!J1137="","",收藏进度!J1137)</f>
        <v/>
      </c>
      <c r="K1137" s="53">
        <f>IF(收藏进度!K1137="","",收藏进度!K1137)</f>
        <v>1</v>
      </c>
      <c r="L1137" s="53">
        <f>IF(收藏进度!L1137="","",收藏进度!L1137)</f>
        <v>1</v>
      </c>
      <c r="M1137" s="53">
        <f>IF(收藏进度!M1137="","",收藏进度!M1137)</f>
        <v>0</v>
      </c>
      <c r="N1137" s="54" t="str">
        <f>IF(收藏进度!N1137="","",收藏进度!N1137)</f>
        <v>如果这张牌在你的手牌中，每个回合都会变成一张新的武器牌。</v>
      </c>
    </row>
    <row r="1138" spans="1:14" x14ac:dyDescent="0.15">
      <c r="A1138" s="52" t="str">
        <f>IF(收藏进度!A1138="","",收藏进度!A1138)</f>
        <v>火羽之心</v>
      </c>
      <c r="B1138" s="52">
        <f>IF(收藏进度!B1138="","",收藏进度!B1138)</f>
        <v>1</v>
      </c>
      <c r="C1138" s="52" t="str">
        <f t="shared" si="17"/>
        <v/>
      </c>
      <c r="D1138" s="52">
        <f>IF(AND(COUNTIF(德鲁伊卡组!A:C,"# 2x ("&amp;K1138&amp;") "&amp;A1138)+COUNTIF(猎人卡组!A:C,"# 2x ("&amp;K1138&amp;") "&amp;A1138)+COUNTIF(法师卡组!A:C,"# 2x ("&amp;K1138&amp;") "&amp;A1138)+COUNTIF(圣骑士卡组!A:C,"# 2x ("&amp;K1138&amp;") "&amp;A1138)+COUNTIF(牧师卡组!A:C,"# 2x ("&amp;K1138&amp;") "&amp;A1138)+COUNTIF(潜行者卡组!A:C,"# 2x ("&amp;K1138&amp;") "&amp;A1138)+COUNTIF(萨满祭司卡组!A:C,"# 2x ("&amp;K1138&amp;") "&amp;A1138)+COUNTIF(术士卡组!A:C,"# 2x ("&amp;K1138&amp;") "&amp;A1138)+COUNTIF(战士卡组!A:C,"# 2x ("&amp;K1138&amp;") "&amp;A1138)=0,COUNTIF(单卡排行!A:J,A1138)=0),IF(AND(COUNTIF(德鲁伊卡组!A:C,"# 1x ("&amp;K1138&amp;") "&amp;A1138)+COUNTIF(猎人卡组!A:C,"# 1x ("&amp;K1138&amp;") "&amp;A1138)+COUNTIF(法师卡组!A:C,"# 1x ("&amp;K1138&amp;") "&amp;A1138)+COUNTIF(圣骑士卡组!A:C,"# 1x ("&amp;K1138&amp;") "&amp;A1138)+COUNTIF(牧师卡组!A:C,"# 1x ("&amp;K1138&amp;") "&amp;A1138)+COUNTIF(潜行者卡组!A:C,"# 1x ("&amp;K1138&amp;") "&amp;A1138)+COUNTIF(萨满祭司卡组!A:C,"# 1x ("&amp;K1138&amp;") "&amp;A1138)+COUNTIF(术士卡组!A:C,"# 1x ("&amp;K1138&amp;") "&amp;A1138)+COUNTIF(战士卡组!A:C,"# 1x ("&amp;K1138&amp;") "&amp;A1138)=0,COUNTIF(单卡排行!A:J,A1138&amp;"★")=0),"",1),2)</f>
        <v>1</v>
      </c>
      <c r="E1138" s="53" t="str">
        <f>IF(收藏进度!E1138="","",收藏进度!E1138)</f>
        <v>安戈洛</v>
      </c>
      <c r="F1138" s="53" t="str">
        <f>IF(收藏进度!F1138="","",收藏进度!F1138)</f>
        <v/>
      </c>
      <c r="G1138" s="53" t="str">
        <f>IF(收藏进度!G1138="","",收藏进度!G1138)</f>
        <v>战士</v>
      </c>
      <c r="H1138" s="53" t="str">
        <f>IF(收藏进度!H1138="","",收藏进度!H1138)</f>
        <v>传说</v>
      </c>
      <c r="I1138" s="53" t="str">
        <f>IF(收藏进度!I1138="","",收藏进度!I1138)</f>
        <v>法术</v>
      </c>
      <c r="J1138" s="53" t="str">
        <f>IF(收藏进度!J1138="","",收藏进度!J1138)</f>
        <v/>
      </c>
      <c r="K1138" s="53">
        <f>IF(收藏进度!K1138="","",收藏进度!K1138)</f>
        <v>1</v>
      </c>
      <c r="L1138" s="53">
        <f>IF(收藏进度!L1138="","",收藏进度!L1138)</f>
        <v>0</v>
      </c>
      <c r="M1138" s="53">
        <f>IF(收藏进度!M1138="","",收藏进度!M1138)</f>
        <v>0</v>
      </c>
      <c r="N1138" s="54" t="str">
        <f>IF(收藏进度!N1138="","",收藏进度!N1138)</f>
        <v>任务：使用七张具有嘲讽的随从牌。
奖励：萨弗拉斯。</v>
      </c>
    </row>
    <row r="1139" spans="1:14" x14ac:dyDescent="0.15">
      <c r="A1139" s="52" t="str">
        <f>IF(收藏进度!A1139="","",收藏进度!A1139)</f>
        <v>身陷绝境的哨卫</v>
      </c>
      <c r="B1139" s="52">
        <f>IF(收藏进度!B1139="","",收藏进度!B1139)</f>
        <v>2</v>
      </c>
      <c r="C1139" s="52" t="str">
        <f t="shared" si="17"/>
        <v/>
      </c>
      <c r="D1139" s="52">
        <f>IF(AND(COUNTIF(德鲁伊卡组!A:C,"# 2x ("&amp;K1139&amp;") "&amp;A1139)+COUNTIF(猎人卡组!A:C,"# 2x ("&amp;K1139&amp;") "&amp;A1139)+COUNTIF(法师卡组!A:C,"# 2x ("&amp;K1139&amp;") "&amp;A1139)+COUNTIF(圣骑士卡组!A:C,"# 2x ("&amp;K1139&amp;") "&amp;A1139)+COUNTIF(牧师卡组!A:C,"# 2x ("&amp;K1139&amp;") "&amp;A1139)+COUNTIF(潜行者卡组!A:C,"# 2x ("&amp;K1139&amp;") "&amp;A1139)+COUNTIF(萨满祭司卡组!A:C,"# 2x ("&amp;K1139&amp;") "&amp;A1139)+COUNTIF(术士卡组!A:C,"# 2x ("&amp;K1139&amp;") "&amp;A1139)+COUNTIF(战士卡组!A:C,"# 2x ("&amp;K1139&amp;") "&amp;A1139)=0,COUNTIF(单卡排行!A:J,A1139)=0),IF(AND(COUNTIF(德鲁伊卡组!A:C,"# 1x ("&amp;K1139&amp;") "&amp;A1139)+COUNTIF(猎人卡组!A:C,"# 1x ("&amp;K1139&amp;") "&amp;A1139)+COUNTIF(法师卡组!A:C,"# 1x ("&amp;K1139&amp;") "&amp;A1139)+COUNTIF(圣骑士卡组!A:C,"# 1x ("&amp;K1139&amp;") "&amp;A1139)+COUNTIF(牧师卡组!A:C,"# 1x ("&amp;K1139&amp;") "&amp;A1139)+COUNTIF(潜行者卡组!A:C,"# 1x ("&amp;K1139&amp;") "&amp;A1139)+COUNTIF(萨满祭司卡组!A:C,"# 1x ("&amp;K1139&amp;") "&amp;A1139)+COUNTIF(术士卡组!A:C,"# 1x ("&amp;K1139&amp;") "&amp;A1139)+COUNTIF(战士卡组!A:C,"# 1x ("&amp;K1139&amp;") "&amp;A1139)=0,COUNTIF(单卡排行!A:J,A1139&amp;"★")=0),"",1),2)</f>
        <v>2</v>
      </c>
      <c r="E1139" s="53" t="str">
        <f>IF(收藏进度!E1139="","",收藏进度!E1139)</f>
        <v>安戈洛</v>
      </c>
      <c r="F1139" s="53" t="str">
        <f>IF(收藏进度!F1139="","",收藏进度!F1139)</f>
        <v/>
      </c>
      <c r="G1139" s="53" t="str">
        <f>IF(收藏进度!G1139="","",收藏进度!G1139)</f>
        <v>战士</v>
      </c>
      <c r="H1139" s="53" t="str">
        <f>IF(收藏进度!H1139="","",收藏进度!H1139)</f>
        <v>稀有</v>
      </c>
      <c r="I1139" s="53" t="str">
        <f>IF(收藏进度!I1139="","",收藏进度!I1139)</f>
        <v>随从</v>
      </c>
      <c r="J1139" s="53" t="str">
        <f>IF(收藏进度!J1139="","",收藏进度!J1139)</f>
        <v/>
      </c>
      <c r="K1139" s="53">
        <f>IF(收藏进度!K1139="","",收藏进度!K1139)</f>
        <v>2</v>
      </c>
      <c r="L1139" s="53">
        <f>IF(收藏进度!L1139="","",收藏进度!L1139)</f>
        <v>2</v>
      </c>
      <c r="M1139" s="53">
        <f>IF(收藏进度!M1139="","",收藏进度!M1139)</f>
        <v>6</v>
      </c>
      <c r="N1139" s="54" t="str">
        <f>IF(收藏进度!N1139="","",收藏进度!N1139)</f>
        <v>嘲讽，战吼：
为你的对手召唤三只1/1的迅猛龙。</v>
      </c>
    </row>
    <row r="1140" spans="1:14" x14ac:dyDescent="0.15">
      <c r="A1140" s="52" t="str">
        <f>IF(收藏进度!A1140="","",收藏进度!A1140)</f>
        <v>探索安戈洛</v>
      </c>
      <c r="B1140" s="52">
        <f>IF(收藏进度!B1140="","",收藏进度!B1140)</f>
        <v>0</v>
      </c>
      <c r="C1140" s="52" t="str">
        <f t="shared" si="17"/>
        <v/>
      </c>
      <c r="D1140" s="52" t="str">
        <f>IF(AND(COUNTIF(德鲁伊卡组!A:C,"# 2x ("&amp;K1140&amp;") "&amp;A1140)+COUNTIF(猎人卡组!A:C,"# 2x ("&amp;K1140&amp;") "&amp;A1140)+COUNTIF(法师卡组!A:C,"# 2x ("&amp;K1140&amp;") "&amp;A1140)+COUNTIF(圣骑士卡组!A:C,"# 2x ("&amp;K1140&amp;") "&amp;A1140)+COUNTIF(牧师卡组!A:C,"# 2x ("&amp;K1140&amp;") "&amp;A1140)+COUNTIF(潜行者卡组!A:C,"# 2x ("&amp;K1140&amp;") "&amp;A1140)+COUNTIF(萨满祭司卡组!A:C,"# 2x ("&amp;K1140&amp;") "&amp;A1140)+COUNTIF(术士卡组!A:C,"# 2x ("&amp;K1140&amp;") "&amp;A1140)+COUNTIF(战士卡组!A:C,"# 2x ("&amp;K1140&amp;") "&amp;A1140)=0,COUNTIF(单卡排行!A:J,A1140)=0),IF(AND(COUNTIF(德鲁伊卡组!A:C,"# 1x ("&amp;K1140&amp;") "&amp;A1140)+COUNTIF(猎人卡组!A:C,"# 1x ("&amp;K1140&amp;") "&amp;A1140)+COUNTIF(法师卡组!A:C,"# 1x ("&amp;K1140&amp;") "&amp;A1140)+COUNTIF(圣骑士卡组!A:C,"# 1x ("&amp;K1140&amp;") "&amp;A1140)+COUNTIF(牧师卡组!A:C,"# 1x ("&amp;K1140&amp;") "&amp;A1140)+COUNTIF(潜行者卡组!A:C,"# 1x ("&amp;K1140&amp;") "&amp;A1140)+COUNTIF(萨满祭司卡组!A:C,"# 1x ("&amp;K1140&amp;") "&amp;A1140)+COUNTIF(术士卡组!A:C,"# 1x ("&amp;K1140&amp;") "&amp;A1140)+COUNTIF(战士卡组!A:C,"# 1x ("&amp;K1140&amp;") "&amp;A1140)=0,COUNTIF(单卡排行!A:J,A1140&amp;"★")=0),"",1),2)</f>
        <v/>
      </c>
      <c r="E1140" s="53" t="str">
        <f>IF(收藏进度!E1140="","",收藏进度!E1140)</f>
        <v>安戈洛</v>
      </c>
      <c r="F1140" s="53" t="str">
        <f>IF(收藏进度!F1140="","",收藏进度!F1140)</f>
        <v/>
      </c>
      <c r="G1140" s="53" t="str">
        <f>IF(收藏进度!G1140="","",收藏进度!G1140)</f>
        <v>战士</v>
      </c>
      <c r="H1140" s="53" t="str">
        <f>IF(收藏进度!H1140="","",收藏进度!H1140)</f>
        <v>史诗</v>
      </c>
      <c r="I1140" s="53" t="str">
        <f>IF(收藏进度!I1140="","",收藏进度!I1140)</f>
        <v>法术</v>
      </c>
      <c r="J1140" s="53" t="str">
        <f>IF(收藏进度!J1140="","",收藏进度!J1140)</f>
        <v/>
      </c>
      <c r="K1140" s="53">
        <f>IF(收藏进度!K1140="","",收藏进度!K1140)</f>
        <v>2</v>
      </c>
      <c r="L1140" s="53">
        <f>IF(收藏进度!L1140="","",收藏进度!L1140)</f>
        <v>0</v>
      </c>
      <c r="M1140" s="53">
        <f>IF(收藏进度!M1140="","",收藏进度!M1140)</f>
        <v>0</v>
      </c>
      <c r="N1140" s="54" t="str">
        <f>IF(收藏进度!N1140="","",收藏进度!N1140)</f>
        <v>将你牌库里的所有卡牌替换成
“发现一张牌”。</v>
      </c>
    </row>
    <row r="1141" spans="1:14" x14ac:dyDescent="0.15">
      <c r="A1141" s="52" t="str">
        <f>IF(收藏进度!A1141="","",收藏进度!A1141)</f>
        <v>恐角龙宝宝</v>
      </c>
      <c r="B1141" s="52">
        <f>IF(收藏进度!B1141="","",收藏进度!B1141)</f>
        <v>2</v>
      </c>
      <c r="C1141" s="52" t="str">
        <f t="shared" si="17"/>
        <v/>
      </c>
      <c r="D1141" s="52">
        <f>IF(AND(COUNTIF(德鲁伊卡组!A:C,"# 2x ("&amp;K1141&amp;") "&amp;A1141)+COUNTIF(猎人卡组!A:C,"# 2x ("&amp;K1141&amp;") "&amp;A1141)+COUNTIF(法师卡组!A:C,"# 2x ("&amp;K1141&amp;") "&amp;A1141)+COUNTIF(圣骑士卡组!A:C,"# 2x ("&amp;K1141&amp;") "&amp;A1141)+COUNTIF(牧师卡组!A:C,"# 2x ("&amp;K1141&amp;") "&amp;A1141)+COUNTIF(潜行者卡组!A:C,"# 2x ("&amp;K1141&amp;") "&amp;A1141)+COUNTIF(萨满祭司卡组!A:C,"# 2x ("&amp;K1141&amp;") "&amp;A1141)+COUNTIF(术士卡组!A:C,"# 2x ("&amp;K1141&amp;") "&amp;A1141)+COUNTIF(战士卡组!A:C,"# 2x ("&amp;K1141&amp;") "&amp;A1141)=0,COUNTIF(单卡排行!A:J,A1141)=0),IF(AND(COUNTIF(德鲁伊卡组!A:C,"# 1x ("&amp;K1141&amp;") "&amp;A1141)+COUNTIF(猎人卡组!A:C,"# 1x ("&amp;K1141&amp;") "&amp;A1141)+COUNTIF(法师卡组!A:C,"# 1x ("&amp;K1141&amp;") "&amp;A1141)+COUNTIF(圣骑士卡组!A:C,"# 1x ("&amp;K1141&amp;") "&amp;A1141)+COUNTIF(牧师卡组!A:C,"# 1x ("&amp;K1141&amp;") "&amp;A1141)+COUNTIF(潜行者卡组!A:C,"# 1x ("&amp;K1141&amp;") "&amp;A1141)+COUNTIF(萨满祭司卡组!A:C,"# 1x ("&amp;K1141&amp;") "&amp;A1141)+COUNTIF(术士卡组!A:C,"# 1x ("&amp;K1141&amp;") "&amp;A1141)+COUNTIF(战士卡组!A:C,"# 1x ("&amp;K1141&amp;") "&amp;A1141)=0,COUNTIF(单卡排行!A:J,A1141&amp;"★")=0),"",1),2)</f>
        <v>2</v>
      </c>
      <c r="E1141" s="53" t="str">
        <f>IF(收藏进度!E1141="","",收藏进度!E1141)</f>
        <v>安戈洛</v>
      </c>
      <c r="F1141" s="53" t="str">
        <f>IF(收藏进度!F1141="","",收藏进度!F1141)</f>
        <v/>
      </c>
      <c r="G1141" s="53" t="str">
        <f>IF(收藏进度!G1141="","",收藏进度!G1141)</f>
        <v>战士</v>
      </c>
      <c r="H1141" s="53" t="str">
        <f>IF(收藏进度!H1141="","",收藏进度!H1141)</f>
        <v>稀有</v>
      </c>
      <c r="I1141" s="53" t="str">
        <f>IF(收藏进度!I1141="","",收藏进度!I1141)</f>
        <v>随从</v>
      </c>
      <c r="J1141" s="53" t="str">
        <f>IF(收藏进度!J1141="","",收藏进度!J1141)</f>
        <v>野兽</v>
      </c>
      <c r="K1141" s="53">
        <f>IF(收藏进度!K1141="","",收藏进度!K1141)</f>
        <v>5</v>
      </c>
      <c r="L1141" s="53">
        <f>IF(收藏进度!L1141="","",收藏进度!L1141)</f>
        <v>3</v>
      </c>
      <c r="M1141" s="53">
        <f>IF(收藏进度!M1141="","",收藏进度!M1141)</f>
        <v>6</v>
      </c>
      <c r="N1141" s="54" t="str">
        <f>IF(收藏进度!N1141="","",收藏进度!N1141)</f>
        <v>嘲讽，亡语：
将一张6/9并具有嘲讽的“恐角龙头领”洗入你的牌库。</v>
      </c>
    </row>
    <row r="1142" spans="1:14" x14ac:dyDescent="0.15">
      <c r="A1142" s="52" t="str">
        <f>IF(收藏进度!A1142="","",收藏进度!A1142)</f>
        <v>基因转接</v>
      </c>
      <c r="B1142" s="52">
        <f>IF(收藏进度!B1142="","",收藏进度!B1142)</f>
        <v>1</v>
      </c>
      <c r="C1142" s="52" t="str">
        <f t="shared" si="17"/>
        <v/>
      </c>
      <c r="D1142" s="52" t="str">
        <f>IF(AND(COUNTIF(德鲁伊卡组!A:C,"# 2x ("&amp;K1142&amp;") "&amp;A1142)+COUNTIF(猎人卡组!A:C,"# 2x ("&amp;K1142&amp;") "&amp;A1142)+COUNTIF(法师卡组!A:C,"# 2x ("&amp;K1142&amp;") "&amp;A1142)+COUNTIF(圣骑士卡组!A:C,"# 2x ("&amp;K1142&amp;") "&amp;A1142)+COUNTIF(牧师卡组!A:C,"# 2x ("&amp;K1142&amp;") "&amp;A1142)+COUNTIF(潜行者卡组!A:C,"# 2x ("&amp;K1142&amp;") "&amp;A1142)+COUNTIF(萨满祭司卡组!A:C,"# 2x ("&amp;K1142&amp;") "&amp;A1142)+COUNTIF(术士卡组!A:C,"# 2x ("&amp;K1142&amp;") "&amp;A1142)+COUNTIF(战士卡组!A:C,"# 2x ("&amp;K1142&amp;") "&amp;A1142)=0,COUNTIF(单卡排行!A:J,A1142)=0),IF(AND(COUNTIF(德鲁伊卡组!A:C,"# 1x ("&amp;K1142&amp;") "&amp;A1142)+COUNTIF(猎人卡组!A:C,"# 1x ("&amp;K1142&amp;") "&amp;A1142)+COUNTIF(法师卡组!A:C,"# 1x ("&amp;K1142&amp;") "&amp;A1142)+COUNTIF(圣骑士卡组!A:C,"# 1x ("&amp;K1142&amp;") "&amp;A1142)+COUNTIF(牧师卡组!A:C,"# 1x ("&amp;K1142&amp;") "&amp;A1142)+COUNTIF(潜行者卡组!A:C,"# 1x ("&amp;K1142&amp;") "&amp;A1142)+COUNTIF(萨满祭司卡组!A:C,"# 1x ("&amp;K1142&amp;") "&amp;A1142)+COUNTIF(术士卡组!A:C,"# 1x ("&amp;K1142&amp;") "&amp;A1142)+COUNTIF(战士卡组!A:C,"# 1x ("&amp;K1142&amp;") "&amp;A1142)=0,COUNTIF(单卡排行!A:J,A1142&amp;"★")=0),"",1),2)</f>
        <v/>
      </c>
      <c r="E1142" s="53" t="str">
        <f>IF(收藏进度!E1142="","",收藏进度!E1142)</f>
        <v>安戈洛</v>
      </c>
      <c r="F1142" s="53" t="str">
        <f>IF(收藏进度!F1142="","",收藏进度!F1142)</f>
        <v/>
      </c>
      <c r="G1142" s="53" t="str">
        <f>IF(收藏进度!G1142="","",收藏进度!G1142)</f>
        <v>战士</v>
      </c>
      <c r="H1142" s="53" t="str">
        <f>IF(收藏进度!H1142="","",收藏进度!H1142)</f>
        <v>史诗</v>
      </c>
      <c r="I1142" s="53" t="str">
        <f>IF(收藏进度!I1142="","",收藏进度!I1142)</f>
        <v>法术</v>
      </c>
      <c r="J1142" s="53" t="str">
        <f>IF(收藏进度!J1142="","",收藏进度!J1142)</f>
        <v/>
      </c>
      <c r="K1142" s="53">
        <f>IF(收藏进度!K1142="","",收藏进度!K1142)</f>
        <v>5</v>
      </c>
      <c r="L1142" s="53">
        <f>IF(收藏进度!L1142="","",收藏进度!L1142)</f>
        <v>0</v>
      </c>
      <c r="M1142" s="53">
        <f>IF(收藏进度!M1142="","",收藏进度!M1142)</f>
        <v>0</v>
      </c>
      <c r="N1142" s="54" t="str">
        <f>IF(收藏进度!N1142="","",收藏进度!N1142)</f>
        <v>复制所有受伤的友方随从。</v>
      </c>
    </row>
    <row r="1143" spans="1:14" x14ac:dyDescent="0.15">
      <c r="A1143" s="52" t="str">
        <f>IF(收藏进度!A1143="","",收藏进度!A1143)</f>
        <v>暴躁的恐角龙</v>
      </c>
      <c r="B1143" s="52">
        <f>IF(收藏进度!B1143="","",收藏进度!B1143)</f>
        <v>2</v>
      </c>
      <c r="C1143" s="52" t="str">
        <f t="shared" si="17"/>
        <v/>
      </c>
      <c r="D1143" s="52" t="str">
        <f>IF(AND(COUNTIF(德鲁伊卡组!A:C,"# 2x ("&amp;K1143&amp;") "&amp;A1143)+COUNTIF(猎人卡组!A:C,"# 2x ("&amp;K1143&amp;") "&amp;A1143)+COUNTIF(法师卡组!A:C,"# 2x ("&amp;K1143&amp;") "&amp;A1143)+COUNTIF(圣骑士卡组!A:C,"# 2x ("&amp;K1143&amp;") "&amp;A1143)+COUNTIF(牧师卡组!A:C,"# 2x ("&amp;K1143&amp;") "&amp;A1143)+COUNTIF(潜行者卡组!A:C,"# 2x ("&amp;K1143&amp;") "&amp;A1143)+COUNTIF(萨满祭司卡组!A:C,"# 2x ("&amp;K1143&amp;") "&amp;A1143)+COUNTIF(术士卡组!A:C,"# 2x ("&amp;K1143&amp;") "&amp;A1143)+COUNTIF(战士卡组!A:C,"# 2x ("&amp;K1143&amp;") "&amp;A1143)=0,COUNTIF(单卡排行!A:J,A1143)=0),IF(AND(COUNTIF(德鲁伊卡组!A:C,"# 1x ("&amp;K1143&amp;") "&amp;A1143)+COUNTIF(猎人卡组!A:C,"# 1x ("&amp;K1143&amp;") "&amp;A1143)+COUNTIF(法师卡组!A:C,"# 1x ("&amp;K1143&amp;") "&amp;A1143)+COUNTIF(圣骑士卡组!A:C,"# 1x ("&amp;K1143&amp;") "&amp;A1143)+COUNTIF(牧师卡组!A:C,"# 1x ("&amp;K1143&amp;") "&amp;A1143)+COUNTIF(潜行者卡组!A:C,"# 1x ("&amp;K1143&amp;") "&amp;A1143)+COUNTIF(萨满祭司卡组!A:C,"# 1x ("&amp;K1143&amp;") "&amp;A1143)+COUNTIF(术士卡组!A:C,"# 1x ("&amp;K1143&amp;") "&amp;A1143)+COUNTIF(战士卡组!A:C,"# 1x ("&amp;K1143&amp;") "&amp;A1143)=0,COUNTIF(单卡排行!A:J,A1143&amp;"★")=0),"",1),2)</f>
        <v/>
      </c>
      <c r="E1143" s="53" t="str">
        <f>IF(收藏进度!E1143="","",收藏进度!E1143)</f>
        <v>安戈洛</v>
      </c>
      <c r="F1143" s="53" t="str">
        <f>IF(收藏进度!F1143="","",收藏进度!F1143)</f>
        <v/>
      </c>
      <c r="G1143" s="53" t="str">
        <f>IF(收藏进度!G1143="","",收藏进度!G1143)</f>
        <v>战士</v>
      </c>
      <c r="H1143" s="53" t="str">
        <f>IF(收藏进度!H1143="","",收藏进度!H1143)</f>
        <v>普通</v>
      </c>
      <c r="I1143" s="53" t="str">
        <f>IF(收藏进度!I1143="","",收藏进度!I1143)</f>
        <v>随从</v>
      </c>
      <c r="J1143" s="53" t="str">
        <f>IF(收藏进度!J1143="","",收藏进度!J1143)</f>
        <v>野兽</v>
      </c>
      <c r="K1143" s="53">
        <f>IF(收藏进度!K1143="","",收藏进度!K1143)</f>
        <v>6</v>
      </c>
      <c r="L1143" s="53">
        <f>IF(收藏进度!L1143="","",收藏进度!L1143)</f>
        <v>5</v>
      </c>
      <c r="M1143" s="53">
        <f>IF(收藏进度!M1143="","",收藏进度!M1143)</f>
        <v>5</v>
      </c>
      <c r="N1143" s="54" t="str">
        <f>IF(收藏进度!N1143="","",收藏进度!N1143)</f>
        <v>嘲讽，战吼：进化。</v>
      </c>
    </row>
    <row r="1144" spans="1:14" x14ac:dyDescent="0.15">
      <c r="A1144" s="52" t="str">
        <f>IF(收藏进度!A1144="","",收藏进度!A1144)</f>
        <v>焦油兽王</v>
      </c>
      <c r="B1144" s="52">
        <f>IF(收藏进度!B1144="","",收藏进度!B1144)</f>
        <v>2</v>
      </c>
      <c r="C1144" s="52" t="str">
        <f t="shared" si="17"/>
        <v/>
      </c>
      <c r="D1144" s="52" t="str">
        <f>IF(AND(COUNTIF(德鲁伊卡组!A:C,"# 2x ("&amp;K1144&amp;") "&amp;A1144)+COUNTIF(猎人卡组!A:C,"# 2x ("&amp;K1144&amp;") "&amp;A1144)+COUNTIF(法师卡组!A:C,"# 2x ("&amp;K1144&amp;") "&amp;A1144)+COUNTIF(圣骑士卡组!A:C,"# 2x ("&amp;K1144&amp;") "&amp;A1144)+COUNTIF(牧师卡组!A:C,"# 2x ("&amp;K1144&amp;") "&amp;A1144)+COUNTIF(潜行者卡组!A:C,"# 2x ("&amp;K1144&amp;") "&amp;A1144)+COUNTIF(萨满祭司卡组!A:C,"# 2x ("&amp;K1144&amp;") "&amp;A1144)+COUNTIF(术士卡组!A:C,"# 2x ("&amp;K1144&amp;") "&amp;A1144)+COUNTIF(战士卡组!A:C,"# 2x ("&amp;K1144&amp;") "&amp;A1144)=0,COUNTIF(单卡排行!A:J,A1144)=0),IF(AND(COUNTIF(德鲁伊卡组!A:C,"# 1x ("&amp;K1144&amp;") "&amp;A1144)+COUNTIF(猎人卡组!A:C,"# 1x ("&amp;K1144&amp;") "&amp;A1144)+COUNTIF(法师卡组!A:C,"# 1x ("&amp;K1144&amp;") "&amp;A1144)+COUNTIF(圣骑士卡组!A:C,"# 1x ("&amp;K1144&amp;") "&amp;A1144)+COUNTIF(牧师卡组!A:C,"# 1x ("&amp;K1144&amp;") "&amp;A1144)+COUNTIF(潜行者卡组!A:C,"# 1x ("&amp;K1144&amp;") "&amp;A1144)+COUNTIF(萨满祭司卡组!A:C,"# 1x ("&amp;K1144&amp;") "&amp;A1144)+COUNTIF(术士卡组!A:C,"# 1x ("&amp;K1144&amp;") "&amp;A1144)+COUNTIF(战士卡组!A:C,"# 1x ("&amp;K1144&amp;") "&amp;A1144)=0,COUNTIF(单卡排行!A:J,A1144&amp;"★")=0),"",1),2)</f>
        <v/>
      </c>
      <c r="E1144" s="53" t="str">
        <f>IF(收藏进度!E1144="","",收藏进度!E1144)</f>
        <v>安戈洛</v>
      </c>
      <c r="F1144" s="53" t="str">
        <f>IF(收藏进度!F1144="","",收藏进度!F1144)</f>
        <v/>
      </c>
      <c r="G1144" s="53" t="str">
        <f>IF(收藏进度!G1144="","",收藏进度!G1144)</f>
        <v>战士</v>
      </c>
      <c r="H1144" s="53" t="str">
        <f>IF(收藏进度!H1144="","",收藏进度!H1144)</f>
        <v>普通</v>
      </c>
      <c r="I1144" s="53" t="str">
        <f>IF(收藏进度!I1144="","",收藏进度!I1144)</f>
        <v>随从</v>
      </c>
      <c r="J1144" s="53" t="str">
        <f>IF(收藏进度!J1144="","",收藏进度!J1144)</f>
        <v>元素</v>
      </c>
      <c r="K1144" s="53">
        <f>IF(收藏进度!K1144="","",收藏进度!K1144)</f>
        <v>7</v>
      </c>
      <c r="L1144" s="53">
        <f>IF(收藏进度!L1144="","",收藏进度!L1144)</f>
        <v>1</v>
      </c>
      <c r="M1144" s="53">
        <f>IF(收藏进度!M1144="","",收藏进度!M1144)</f>
        <v>11</v>
      </c>
      <c r="N1144" s="54" t="str">
        <f>IF(收藏进度!N1144="","",收藏进度!N1144)</f>
        <v>嘲讽
在你对手的回合获得+4攻击力。</v>
      </c>
    </row>
    <row r="1145" spans="1:14" x14ac:dyDescent="0.15">
      <c r="A1145" s="52" t="str">
        <f>IF(收藏进度!A1145="","",收藏进度!A1145)</f>
        <v>暴龙之王摩什</v>
      </c>
      <c r="B1145" s="52">
        <f>IF(收藏进度!B1145="","",收藏进度!B1145)</f>
        <v>0</v>
      </c>
      <c r="C1145" s="52" t="str">
        <f t="shared" si="17"/>
        <v/>
      </c>
      <c r="D1145" s="52" t="str">
        <f>IF(AND(COUNTIF(德鲁伊卡组!A:C,"# 2x ("&amp;K1145&amp;") "&amp;A1145)+COUNTIF(猎人卡组!A:C,"# 2x ("&amp;K1145&amp;") "&amp;A1145)+COUNTIF(法师卡组!A:C,"# 2x ("&amp;K1145&amp;") "&amp;A1145)+COUNTIF(圣骑士卡组!A:C,"# 2x ("&amp;K1145&amp;") "&amp;A1145)+COUNTIF(牧师卡组!A:C,"# 2x ("&amp;K1145&amp;") "&amp;A1145)+COUNTIF(潜行者卡组!A:C,"# 2x ("&amp;K1145&amp;") "&amp;A1145)+COUNTIF(萨满祭司卡组!A:C,"# 2x ("&amp;K1145&amp;") "&amp;A1145)+COUNTIF(术士卡组!A:C,"# 2x ("&amp;K1145&amp;") "&amp;A1145)+COUNTIF(战士卡组!A:C,"# 2x ("&amp;K1145&amp;") "&amp;A1145)=0,COUNTIF(单卡排行!A:J,A1145)=0),IF(AND(COUNTIF(德鲁伊卡组!A:C,"# 1x ("&amp;K1145&amp;") "&amp;A1145)+COUNTIF(猎人卡组!A:C,"# 1x ("&amp;K1145&amp;") "&amp;A1145)+COUNTIF(法师卡组!A:C,"# 1x ("&amp;K1145&amp;") "&amp;A1145)+COUNTIF(圣骑士卡组!A:C,"# 1x ("&amp;K1145&amp;") "&amp;A1145)+COUNTIF(牧师卡组!A:C,"# 1x ("&amp;K1145&amp;") "&amp;A1145)+COUNTIF(潜行者卡组!A:C,"# 1x ("&amp;K1145&amp;") "&amp;A1145)+COUNTIF(萨满祭司卡组!A:C,"# 1x ("&amp;K1145&amp;") "&amp;A1145)+COUNTIF(术士卡组!A:C,"# 1x ("&amp;K1145&amp;") "&amp;A1145)+COUNTIF(战士卡组!A:C,"# 1x ("&amp;K1145&amp;") "&amp;A1145)=0,COUNTIF(单卡排行!A:J,A1145&amp;"★")=0),"",1),2)</f>
        <v/>
      </c>
      <c r="E1145" s="53" t="str">
        <f>IF(收藏进度!E1145="","",收藏进度!E1145)</f>
        <v>安戈洛</v>
      </c>
      <c r="F1145" s="53" t="str">
        <f>IF(收藏进度!F1145="","",收藏进度!F1145)</f>
        <v/>
      </c>
      <c r="G1145" s="53" t="str">
        <f>IF(收藏进度!G1145="","",收藏进度!G1145)</f>
        <v>战士</v>
      </c>
      <c r="H1145" s="53" t="str">
        <f>IF(收藏进度!H1145="","",收藏进度!H1145)</f>
        <v>传说</v>
      </c>
      <c r="I1145" s="53" t="str">
        <f>IF(收藏进度!I1145="","",收藏进度!I1145)</f>
        <v>随从</v>
      </c>
      <c r="J1145" s="53" t="str">
        <f>IF(收藏进度!J1145="","",收藏进度!J1145)</f>
        <v>野兽</v>
      </c>
      <c r="K1145" s="53">
        <f>IF(收藏进度!K1145="","",收藏进度!K1145)</f>
        <v>9</v>
      </c>
      <c r="L1145" s="53">
        <f>IF(收藏进度!L1145="","",收藏进度!L1145)</f>
        <v>9</v>
      </c>
      <c r="M1145" s="53">
        <f>IF(收藏进度!M1145="","",收藏进度!M1145)</f>
        <v>7</v>
      </c>
      <c r="N1145" s="54" t="str">
        <f>IF(收藏进度!N1145="","",收藏进度!N1145)</f>
        <v>战吼：消灭所有受伤的随从。</v>
      </c>
    </row>
    <row r="1146" spans="1:14" x14ac:dyDescent="0.15">
      <c r="A1146" s="52" t="str">
        <f>IF(收藏进度!A1146="","",收藏进度!A1146)</f>
        <v>冰川裂片</v>
      </c>
      <c r="B1146" s="52">
        <f>IF(收藏进度!B1146="","",收藏进度!B1146)</f>
        <v>2</v>
      </c>
      <c r="C1146" s="52" t="str">
        <f t="shared" si="17"/>
        <v/>
      </c>
      <c r="D1146" s="52">
        <f>IF(AND(COUNTIF(德鲁伊卡组!A:C,"# 2x ("&amp;K1146&amp;") "&amp;A1146)+COUNTIF(猎人卡组!A:C,"# 2x ("&amp;K1146&amp;") "&amp;A1146)+COUNTIF(法师卡组!A:C,"# 2x ("&amp;K1146&amp;") "&amp;A1146)+COUNTIF(圣骑士卡组!A:C,"# 2x ("&amp;K1146&amp;") "&amp;A1146)+COUNTIF(牧师卡组!A:C,"# 2x ("&amp;K1146&amp;") "&amp;A1146)+COUNTIF(潜行者卡组!A:C,"# 2x ("&amp;K1146&amp;") "&amp;A1146)+COUNTIF(萨满祭司卡组!A:C,"# 2x ("&amp;K1146&amp;") "&amp;A1146)+COUNTIF(术士卡组!A:C,"# 2x ("&amp;K1146&amp;") "&amp;A1146)+COUNTIF(战士卡组!A:C,"# 2x ("&amp;K1146&amp;") "&amp;A1146)=0,COUNTIF(单卡排行!A:J,A1146)=0),IF(AND(COUNTIF(德鲁伊卡组!A:C,"# 1x ("&amp;K1146&amp;") "&amp;A1146)+COUNTIF(猎人卡组!A:C,"# 1x ("&amp;K1146&amp;") "&amp;A1146)+COUNTIF(法师卡组!A:C,"# 1x ("&amp;K1146&amp;") "&amp;A1146)+COUNTIF(圣骑士卡组!A:C,"# 1x ("&amp;K1146&amp;") "&amp;A1146)+COUNTIF(牧师卡组!A:C,"# 1x ("&amp;K1146&amp;") "&amp;A1146)+COUNTIF(潜行者卡组!A:C,"# 1x ("&amp;K1146&amp;") "&amp;A1146)+COUNTIF(萨满祭司卡组!A:C,"# 1x ("&amp;K1146&amp;") "&amp;A1146)+COUNTIF(术士卡组!A:C,"# 1x ("&amp;K1146&amp;") "&amp;A1146)+COUNTIF(战士卡组!A:C,"# 1x ("&amp;K1146&amp;") "&amp;A1146)=0,COUNTIF(单卡排行!A:J,A1146&amp;"★")=0),"",1),2)</f>
        <v>2</v>
      </c>
      <c r="E1146" s="53" t="str">
        <f>IF(收藏进度!E1146="","",收藏进度!E1146)</f>
        <v>安戈洛</v>
      </c>
      <c r="F1146" s="53" t="str">
        <f>IF(收藏进度!F1146="","",收藏进度!F1146)</f>
        <v/>
      </c>
      <c r="G1146" s="53" t="str">
        <f>IF(收藏进度!G1146="","",收藏进度!G1146)</f>
        <v>中立</v>
      </c>
      <c r="H1146" s="53" t="str">
        <f>IF(收藏进度!H1146="","",收藏进度!H1146)</f>
        <v>普通</v>
      </c>
      <c r="I1146" s="53" t="str">
        <f>IF(收藏进度!I1146="","",收藏进度!I1146)</f>
        <v>随从</v>
      </c>
      <c r="J1146" s="53" t="str">
        <f>IF(收藏进度!J1146="","",收藏进度!J1146)</f>
        <v>元素</v>
      </c>
      <c r="K1146" s="53">
        <f>IF(收藏进度!K1146="","",收藏进度!K1146)</f>
        <v>1</v>
      </c>
      <c r="L1146" s="53">
        <f>IF(收藏进度!L1146="","",收藏进度!L1146)</f>
        <v>2</v>
      </c>
      <c r="M1146" s="53">
        <f>IF(收藏进度!M1146="","",收藏进度!M1146)</f>
        <v>1</v>
      </c>
      <c r="N1146" s="54" t="str">
        <f>IF(收藏进度!N1146="","",收藏进度!N1146)</f>
        <v>战吼：
冻结一个敌人。</v>
      </c>
    </row>
    <row r="1147" spans="1:14" x14ac:dyDescent="0.15">
      <c r="A1147" s="52" t="str">
        <f>IF(收藏进度!A1147="","",收藏进度!A1147)</f>
        <v>翡翠掠夺者</v>
      </c>
      <c r="B1147" s="52">
        <f>IF(收藏进度!B1147="","",收藏进度!B1147)</f>
        <v>2</v>
      </c>
      <c r="C1147" s="52" t="str">
        <f t="shared" si="17"/>
        <v/>
      </c>
      <c r="D1147" s="52" t="str">
        <f>IF(AND(COUNTIF(德鲁伊卡组!A:C,"# 2x ("&amp;K1147&amp;") "&amp;A1147)+COUNTIF(猎人卡组!A:C,"# 2x ("&amp;K1147&amp;") "&amp;A1147)+COUNTIF(法师卡组!A:C,"# 2x ("&amp;K1147&amp;") "&amp;A1147)+COUNTIF(圣骑士卡组!A:C,"# 2x ("&amp;K1147&amp;") "&amp;A1147)+COUNTIF(牧师卡组!A:C,"# 2x ("&amp;K1147&amp;") "&amp;A1147)+COUNTIF(潜行者卡组!A:C,"# 2x ("&amp;K1147&amp;") "&amp;A1147)+COUNTIF(萨满祭司卡组!A:C,"# 2x ("&amp;K1147&amp;") "&amp;A1147)+COUNTIF(术士卡组!A:C,"# 2x ("&amp;K1147&amp;") "&amp;A1147)+COUNTIF(战士卡组!A:C,"# 2x ("&amp;K1147&amp;") "&amp;A1147)=0,COUNTIF(单卡排行!A:J,A1147)=0),IF(AND(COUNTIF(德鲁伊卡组!A:C,"# 1x ("&amp;K1147&amp;") "&amp;A1147)+COUNTIF(猎人卡组!A:C,"# 1x ("&amp;K1147&amp;") "&amp;A1147)+COUNTIF(法师卡组!A:C,"# 1x ("&amp;K1147&amp;") "&amp;A1147)+COUNTIF(圣骑士卡组!A:C,"# 1x ("&amp;K1147&amp;") "&amp;A1147)+COUNTIF(牧师卡组!A:C,"# 1x ("&amp;K1147&amp;") "&amp;A1147)+COUNTIF(潜行者卡组!A:C,"# 1x ("&amp;K1147&amp;") "&amp;A1147)+COUNTIF(萨满祭司卡组!A:C,"# 1x ("&amp;K1147&amp;") "&amp;A1147)+COUNTIF(术士卡组!A:C,"# 1x ("&amp;K1147&amp;") "&amp;A1147)+COUNTIF(战士卡组!A:C,"# 1x ("&amp;K1147&amp;") "&amp;A1147)=0,COUNTIF(单卡排行!A:J,A1147&amp;"★")=0),"",1),2)</f>
        <v/>
      </c>
      <c r="E1147" s="53" t="str">
        <f>IF(收藏进度!E1147="","",收藏进度!E1147)</f>
        <v>安戈洛</v>
      </c>
      <c r="F1147" s="53" t="str">
        <f>IF(收藏进度!F1147="","",收藏进度!F1147)</f>
        <v/>
      </c>
      <c r="G1147" s="53" t="str">
        <f>IF(收藏进度!G1147="","",收藏进度!G1147)</f>
        <v>中立</v>
      </c>
      <c r="H1147" s="53" t="str">
        <f>IF(收藏进度!H1147="","",收藏进度!H1147)</f>
        <v>普通</v>
      </c>
      <c r="I1147" s="53" t="str">
        <f>IF(收藏进度!I1147="","",收藏进度!I1147)</f>
        <v>随从</v>
      </c>
      <c r="J1147" s="53" t="str">
        <f>IF(收藏进度!J1147="","",收藏进度!J1147)</f>
        <v>野兽</v>
      </c>
      <c r="K1147" s="53">
        <f>IF(收藏进度!K1147="","",收藏进度!K1147)</f>
        <v>1</v>
      </c>
      <c r="L1147" s="53">
        <f>IF(收藏进度!L1147="","",收藏进度!L1147)</f>
        <v>2</v>
      </c>
      <c r="M1147" s="53">
        <f>IF(收藏进度!M1147="","",收藏进度!M1147)</f>
        <v>1</v>
      </c>
      <c r="N1147" s="54" t="str">
        <f>IF(收藏进度!N1147="","",收藏进度!N1147)</f>
        <v>战吼：对每个英雄造成1点伤害。</v>
      </c>
    </row>
    <row r="1148" spans="1:14" x14ac:dyDescent="0.15">
      <c r="A1148" s="52" t="str">
        <f>IF(收藏进度!A1148="","",收藏进度!A1148)</f>
        <v>火羽精灵</v>
      </c>
      <c r="B1148" s="52">
        <f>IF(收藏进度!B1148="","",收藏进度!B1148)</f>
        <v>2</v>
      </c>
      <c r="C1148" s="52" t="str">
        <f t="shared" si="17"/>
        <v/>
      </c>
      <c r="D1148" s="52">
        <f>IF(AND(COUNTIF(德鲁伊卡组!A:C,"# 2x ("&amp;K1148&amp;") "&amp;A1148)+COUNTIF(猎人卡组!A:C,"# 2x ("&amp;K1148&amp;") "&amp;A1148)+COUNTIF(法师卡组!A:C,"# 2x ("&amp;K1148&amp;") "&amp;A1148)+COUNTIF(圣骑士卡组!A:C,"# 2x ("&amp;K1148&amp;") "&amp;A1148)+COUNTIF(牧师卡组!A:C,"# 2x ("&amp;K1148&amp;") "&amp;A1148)+COUNTIF(潜行者卡组!A:C,"# 2x ("&amp;K1148&amp;") "&amp;A1148)+COUNTIF(萨满祭司卡组!A:C,"# 2x ("&amp;K1148&amp;") "&amp;A1148)+COUNTIF(术士卡组!A:C,"# 2x ("&amp;K1148&amp;") "&amp;A1148)+COUNTIF(战士卡组!A:C,"# 2x ("&amp;K1148&amp;") "&amp;A1148)=0,COUNTIF(单卡排行!A:J,A1148)=0),IF(AND(COUNTIF(德鲁伊卡组!A:C,"# 1x ("&amp;K1148&amp;") "&amp;A1148)+COUNTIF(猎人卡组!A:C,"# 1x ("&amp;K1148&amp;") "&amp;A1148)+COUNTIF(法师卡组!A:C,"# 1x ("&amp;K1148&amp;") "&amp;A1148)+COUNTIF(圣骑士卡组!A:C,"# 1x ("&amp;K1148&amp;") "&amp;A1148)+COUNTIF(牧师卡组!A:C,"# 1x ("&amp;K1148&amp;") "&amp;A1148)+COUNTIF(潜行者卡组!A:C,"# 1x ("&amp;K1148&amp;") "&amp;A1148)+COUNTIF(萨满祭司卡组!A:C,"# 1x ("&amp;K1148&amp;") "&amp;A1148)+COUNTIF(术士卡组!A:C,"# 1x ("&amp;K1148&amp;") "&amp;A1148)+COUNTIF(战士卡组!A:C,"# 1x ("&amp;K1148&amp;") "&amp;A1148)=0,COUNTIF(单卡排行!A:J,A1148&amp;"★")=0),"",1),2)</f>
        <v>2</v>
      </c>
      <c r="E1148" s="53" t="str">
        <f>IF(收藏进度!E1148="","",收藏进度!E1148)</f>
        <v>安戈洛</v>
      </c>
      <c r="F1148" s="53" t="str">
        <f>IF(收藏进度!F1148="","",收藏进度!F1148)</f>
        <v/>
      </c>
      <c r="G1148" s="53" t="str">
        <f>IF(收藏进度!G1148="","",收藏进度!G1148)</f>
        <v>中立</v>
      </c>
      <c r="H1148" s="53" t="str">
        <f>IF(收藏进度!H1148="","",收藏进度!H1148)</f>
        <v>普通</v>
      </c>
      <c r="I1148" s="53" t="str">
        <f>IF(收藏进度!I1148="","",收藏进度!I1148)</f>
        <v>随从</v>
      </c>
      <c r="J1148" s="53" t="str">
        <f>IF(收藏进度!J1148="","",收藏进度!J1148)</f>
        <v>元素</v>
      </c>
      <c r="K1148" s="53">
        <f>IF(收藏进度!K1148="","",收藏进度!K1148)</f>
        <v>1</v>
      </c>
      <c r="L1148" s="53">
        <f>IF(收藏进度!L1148="","",收藏进度!L1148)</f>
        <v>1</v>
      </c>
      <c r="M1148" s="53">
        <f>IF(收藏进度!M1148="","",收藏进度!M1148)</f>
        <v>2</v>
      </c>
      <c r="N1148" s="54" t="str">
        <f>IF(收藏进度!N1148="","",收藏进度!N1148)</f>
        <v>战吼：将一张1/2的元素牌置入你的手牌。</v>
      </c>
    </row>
    <row r="1149" spans="1:14" x14ac:dyDescent="0.15">
      <c r="A1149" s="52" t="str">
        <f>IF(收藏进度!A1149="","",收藏进度!A1149)</f>
        <v>翡翠蜂后</v>
      </c>
      <c r="B1149" s="52">
        <f>IF(收藏进度!B1149="","",收藏进度!B1149)</f>
        <v>0</v>
      </c>
      <c r="C1149" s="52" t="str">
        <f t="shared" si="17"/>
        <v/>
      </c>
      <c r="D1149" s="52" t="str">
        <f>IF(AND(COUNTIF(德鲁伊卡组!A:C,"# 2x ("&amp;K1149&amp;") "&amp;A1149)+COUNTIF(猎人卡组!A:C,"# 2x ("&amp;K1149&amp;") "&amp;A1149)+COUNTIF(法师卡组!A:C,"# 2x ("&amp;K1149&amp;") "&amp;A1149)+COUNTIF(圣骑士卡组!A:C,"# 2x ("&amp;K1149&amp;") "&amp;A1149)+COUNTIF(牧师卡组!A:C,"# 2x ("&amp;K1149&amp;") "&amp;A1149)+COUNTIF(潜行者卡组!A:C,"# 2x ("&amp;K1149&amp;") "&amp;A1149)+COUNTIF(萨满祭司卡组!A:C,"# 2x ("&amp;K1149&amp;") "&amp;A1149)+COUNTIF(术士卡组!A:C,"# 2x ("&amp;K1149&amp;") "&amp;A1149)+COUNTIF(战士卡组!A:C,"# 2x ("&amp;K1149&amp;") "&amp;A1149)=0,COUNTIF(单卡排行!A:J,A1149)=0),IF(AND(COUNTIF(德鲁伊卡组!A:C,"# 1x ("&amp;K1149&amp;") "&amp;A1149)+COUNTIF(猎人卡组!A:C,"# 1x ("&amp;K1149&amp;") "&amp;A1149)+COUNTIF(法师卡组!A:C,"# 1x ("&amp;K1149&amp;") "&amp;A1149)+COUNTIF(圣骑士卡组!A:C,"# 1x ("&amp;K1149&amp;") "&amp;A1149)+COUNTIF(牧师卡组!A:C,"# 1x ("&amp;K1149&amp;") "&amp;A1149)+COUNTIF(潜行者卡组!A:C,"# 1x ("&amp;K1149&amp;") "&amp;A1149)+COUNTIF(萨满祭司卡组!A:C,"# 1x ("&amp;K1149&amp;") "&amp;A1149)+COUNTIF(术士卡组!A:C,"# 1x ("&amp;K1149&amp;") "&amp;A1149)+COUNTIF(战士卡组!A:C,"# 1x ("&amp;K1149&amp;") "&amp;A1149)=0,COUNTIF(单卡排行!A:J,A1149&amp;"★")=0),"",1),2)</f>
        <v/>
      </c>
      <c r="E1149" s="53" t="str">
        <f>IF(收藏进度!E1149="","",收藏进度!E1149)</f>
        <v>安戈洛</v>
      </c>
      <c r="F1149" s="53" t="str">
        <f>IF(收藏进度!F1149="","",收藏进度!F1149)</f>
        <v/>
      </c>
      <c r="G1149" s="53" t="str">
        <f>IF(收藏进度!G1149="","",收藏进度!G1149)</f>
        <v>中立</v>
      </c>
      <c r="H1149" s="53" t="str">
        <f>IF(收藏进度!H1149="","",收藏进度!H1149)</f>
        <v>史诗</v>
      </c>
      <c r="I1149" s="53" t="str">
        <f>IF(收藏进度!I1149="","",收藏进度!I1149)</f>
        <v>随从</v>
      </c>
      <c r="J1149" s="53" t="str">
        <f>IF(收藏进度!J1149="","",收藏进度!J1149)</f>
        <v>野兽</v>
      </c>
      <c r="K1149" s="53">
        <f>IF(收藏进度!K1149="","",收藏进度!K1149)</f>
        <v>1</v>
      </c>
      <c r="L1149" s="53">
        <f>IF(收藏进度!L1149="","",收藏进度!L1149)</f>
        <v>2</v>
      </c>
      <c r="M1149" s="53">
        <f>IF(收藏进度!M1149="","",收藏进度!M1149)</f>
        <v>3</v>
      </c>
      <c r="N1149" s="54" t="str">
        <f>IF(收藏进度!N1149="","",收藏进度!N1149)</f>
        <v>你的随从的法力值消耗增加（2）点。</v>
      </c>
    </row>
    <row r="1150" spans="1:14" x14ac:dyDescent="0.15">
      <c r="A1150" s="52" t="str">
        <f>IF(收藏进度!A1150="","",收藏进度!A1150)</f>
        <v>暴掠龙幼崽</v>
      </c>
      <c r="B1150" s="52">
        <f>IF(收藏进度!B1150="","",收藏进度!B1150)</f>
        <v>2</v>
      </c>
      <c r="C1150" s="52" t="str">
        <f t="shared" si="17"/>
        <v/>
      </c>
      <c r="D1150" s="52" t="str">
        <f>IF(AND(COUNTIF(德鲁伊卡组!A:C,"# 2x ("&amp;K1150&amp;") "&amp;A1150)+COUNTIF(猎人卡组!A:C,"# 2x ("&amp;K1150&amp;") "&amp;A1150)+COUNTIF(法师卡组!A:C,"# 2x ("&amp;K1150&amp;") "&amp;A1150)+COUNTIF(圣骑士卡组!A:C,"# 2x ("&amp;K1150&amp;") "&amp;A1150)+COUNTIF(牧师卡组!A:C,"# 2x ("&amp;K1150&amp;") "&amp;A1150)+COUNTIF(潜行者卡组!A:C,"# 2x ("&amp;K1150&amp;") "&amp;A1150)+COUNTIF(萨满祭司卡组!A:C,"# 2x ("&amp;K1150&amp;") "&amp;A1150)+COUNTIF(术士卡组!A:C,"# 2x ("&amp;K1150&amp;") "&amp;A1150)+COUNTIF(战士卡组!A:C,"# 2x ("&amp;K1150&amp;") "&amp;A1150)=0,COUNTIF(单卡排行!A:J,A1150)=0),IF(AND(COUNTIF(德鲁伊卡组!A:C,"# 1x ("&amp;K1150&amp;") "&amp;A1150)+COUNTIF(猎人卡组!A:C,"# 1x ("&amp;K1150&amp;") "&amp;A1150)+COUNTIF(法师卡组!A:C,"# 1x ("&amp;K1150&amp;") "&amp;A1150)+COUNTIF(圣骑士卡组!A:C,"# 1x ("&amp;K1150&amp;") "&amp;A1150)+COUNTIF(牧师卡组!A:C,"# 1x ("&amp;K1150&amp;") "&amp;A1150)+COUNTIF(潜行者卡组!A:C,"# 1x ("&amp;K1150&amp;") "&amp;A1150)+COUNTIF(萨满祭司卡组!A:C,"# 1x ("&amp;K1150&amp;") "&amp;A1150)+COUNTIF(术士卡组!A:C,"# 1x ("&amp;K1150&amp;") "&amp;A1150)+COUNTIF(战士卡组!A:C,"# 1x ("&amp;K1150&amp;") "&amp;A1150)=0,COUNTIF(单卡排行!A:J,A1150&amp;"★")=0),"",1),2)</f>
        <v/>
      </c>
      <c r="E1150" s="53" t="str">
        <f>IF(收藏进度!E1150="","",收藏进度!E1150)</f>
        <v>安戈洛</v>
      </c>
      <c r="F1150" s="53" t="str">
        <f>IF(收藏进度!F1150="","",收藏进度!F1150)</f>
        <v/>
      </c>
      <c r="G1150" s="53" t="str">
        <f>IF(收藏进度!G1150="","",收藏进度!G1150)</f>
        <v>中立</v>
      </c>
      <c r="H1150" s="53" t="str">
        <f>IF(收藏进度!H1150="","",收藏进度!H1150)</f>
        <v>普通</v>
      </c>
      <c r="I1150" s="53" t="str">
        <f>IF(收藏进度!I1150="","",收藏进度!I1150)</f>
        <v>随从</v>
      </c>
      <c r="J1150" s="53" t="str">
        <f>IF(收藏进度!J1150="","",收藏进度!J1150)</f>
        <v>野兽</v>
      </c>
      <c r="K1150" s="53">
        <f>IF(收藏进度!K1150="","",收藏进度!K1150)</f>
        <v>2</v>
      </c>
      <c r="L1150" s="53">
        <f>IF(收藏进度!L1150="","",收藏进度!L1150)</f>
        <v>2</v>
      </c>
      <c r="M1150" s="53">
        <f>IF(收藏进度!M1150="","",收藏进度!M1150)</f>
        <v>2</v>
      </c>
      <c r="N1150" s="54" t="str">
        <f>IF(收藏进度!N1150="","",收藏进度!N1150)</f>
        <v>战吼：如果你控制至少两个其他随从，便获得进化。</v>
      </c>
    </row>
    <row r="1151" spans="1:14" x14ac:dyDescent="0.15">
      <c r="A1151" s="52" t="str">
        <f>IF(收藏进度!A1151="","",收藏进度!A1151)</f>
        <v>不稳定的元素</v>
      </c>
      <c r="B1151" s="52">
        <f>IF(收藏进度!B1151="","",收藏进度!B1151)</f>
        <v>2</v>
      </c>
      <c r="C1151" s="52" t="str">
        <f t="shared" si="17"/>
        <v/>
      </c>
      <c r="D1151" s="52" t="str">
        <f>IF(AND(COUNTIF(德鲁伊卡组!A:C,"# 2x ("&amp;K1151&amp;") "&amp;A1151)+COUNTIF(猎人卡组!A:C,"# 2x ("&amp;K1151&amp;") "&amp;A1151)+COUNTIF(法师卡组!A:C,"# 2x ("&amp;K1151&amp;") "&amp;A1151)+COUNTIF(圣骑士卡组!A:C,"# 2x ("&amp;K1151&amp;") "&amp;A1151)+COUNTIF(牧师卡组!A:C,"# 2x ("&amp;K1151&amp;") "&amp;A1151)+COUNTIF(潜行者卡组!A:C,"# 2x ("&amp;K1151&amp;") "&amp;A1151)+COUNTIF(萨满祭司卡组!A:C,"# 2x ("&amp;K1151&amp;") "&amp;A1151)+COUNTIF(术士卡组!A:C,"# 2x ("&amp;K1151&amp;") "&amp;A1151)+COUNTIF(战士卡组!A:C,"# 2x ("&amp;K1151&amp;") "&amp;A1151)=0,COUNTIF(单卡排行!A:J,A1151)=0),IF(AND(COUNTIF(德鲁伊卡组!A:C,"# 1x ("&amp;K1151&amp;") "&amp;A1151)+COUNTIF(猎人卡组!A:C,"# 1x ("&amp;K1151&amp;") "&amp;A1151)+COUNTIF(法师卡组!A:C,"# 1x ("&amp;K1151&amp;") "&amp;A1151)+COUNTIF(圣骑士卡组!A:C,"# 1x ("&amp;K1151&amp;") "&amp;A1151)+COUNTIF(牧师卡组!A:C,"# 1x ("&amp;K1151&amp;") "&amp;A1151)+COUNTIF(潜行者卡组!A:C,"# 1x ("&amp;K1151&amp;") "&amp;A1151)+COUNTIF(萨满祭司卡组!A:C,"# 1x ("&amp;K1151&amp;") "&amp;A1151)+COUNTIF(术士卡组!A:C,"# 1x ("&amp;K1151&amp;") "&amp;A1151)+COUNTIF(战士卡组!A:C,"# 1x ("&amp;K1151&amp;") "&amp;A1151)=0,COUNTIF(单卡排行!A:J,A1151&amp;"★")=0),"",1),2)</f>
        <v/>
      </c>
      <c r="E1151" s="53" t="str">
        <f>IF(收藏进度!E1151="","",收藏进度!E1151)</f>
        <v>安戈洛</v>
      </c>
      <c r="F1151" s="53" t="str">
        <f>IF(收藏进度!F1151="","",收藏进度!F1151)</f>
        <v/>
      </c>
      <c r="G1151" s="53" t="str">
        <f>IF(收藏进度!G1151="","",收藏进度!G1151)</f>
        <v>中立</v>
      </c>
      <c r="H1151" s="53" t="str">
        <f>IF(收藏进度!H1151="","",收藏进度!H1151)</f>
        <v>普通</v>
      </c>
      <c r="I1151" s="53" t="str">
        <f>IF(收藏进度!I1151="","",收藏进度!I1151)</f>
        <v>随从</v>
      </c>
      <c r="J1151" s="53" t="str">
        <f>IF(收藏进度!J1151="","",收藏进度!J1151)</f>
        <v>元素</v>
      </c>
      <c r="K1151" s="53">
        <f>IF(收藏进度!K1151="","",收藏进度!K1151)</f>
        <v>2</v>
      </c>
      <c r="L1151" s="53">
        <f>IF(收藏进度!L1151="","",收藏进度!L1151)</f>
        <v>1</v>
      </c>
      <c r="M1151" s="53">
        <f>IF(收藏进度!M1151="","",收藏进度!M1151)</f>
        <v>1</v>
      </c>
      <c r="N1151" s="54" t="str">
        <f>IF(收藏进度!N1151="","",收藏进度!N1151)</f>
        <v>亡语：对一个随机敌方随从造成3点伤害。</v>
      </c>
    </row>
    <row r="1152" spans="1:14" x14ac:dyDescent="0.15">
      <c r="A1152" s="52" t="str">
        <f>IF(收藏进度!A1152="","",收藏进度!A1152)</f>
        <v>倔强的蜗牛</v>
      </c>
      <c r="B1152" s="52">
        <f>IF(收藏进度!B1152="","",收藏进度!B1152)</f>
        <v>2</v>
      </c>
      <c r="C1152" s="52" t="str">
        <f t="shared" si="17"/>
        <v/>
      </c>
      <c r="D1152" s="52" t="str">
        <f>IF(AND(COUNTIF(德鲁伊卡组!A:C,"# 2x ("&amp;K1152&amp;") "&amp;A1152)+COUNTIF(猎人卡组!A:C,"# 2x ("&amp;K1152&amp;") "&amp;A1152)+COUNTIF(法师卡组!A:C,"# 2x ("&amp;K1152&amp;") "&amp;A1152)+COUNTIF(圣骑士卡组!A:C,"# 2x ("&amp;K1152&amp;") "&amp;A1152)+COUNTIF(牧师卡组!A:C,"# 2x ("&amp;K1152&amp;") "&amp;A1152)+COUNTIF(潜行者卡组!A:C,"# 2x ("&amp;K1152&amp;") "&amp;A1152)+COUNTIF(萨满祭司卡组!A:C,"# 2x ("&amp;K1152&amp;") "&amp;A1152)+COUNTIF(术士卡组!A:C,"# 2x ("&amp;K1152&amp;") "&amp;A1152)+COUNTIF(战士卡组!A:C,"# 2x ("&amp;K1152&amp;") "&amp;A1152)=0,COUNTIF(单卡排行!A:J,A1152)=0),IF(AND(COUNTIF(德鲁伊卡组!A:C,"# 1x ("&amp;K1152&amp;") "&amp;A1152)+COUNTIF(猎人卡组!A:C,"# 1x ("&amp;K1152&amp;") "&amp;A1152)+COUNTIF(法师卡组!A:C,"# 1x ("&amp;K1152&amp;") "&amp;A1152)+COUNTIF(圣骑士卡组!A:C,"# 1x ("&amp;K1152&amp;") "&amp;A1152)+COUNTIF(牧师卡组!A:C,"# 1x ("&amp;K1152&amp;") "&amp;A1152)+COUNTIF(潜行者卡组!A:C,"# 1x ("&amp;K1152&amp;") "&amp;A1152)+COUNTIF(萨满祭司卡组!A:C,"# 1x ("&amp;K1152&amp;") "&amp;A1152)+COUNTIF(术士卡组!A:C,"# 1x ("&amp;K1152&amp;") "&amp;A1152)+COUNTIF(战士卡组!A:C,"# 1x ("&amp;K1152&amp;") "&amp;A1152)=0,COUNTIF(单卡排行!A:J,A1152&amp;"★")=0),"",1),2)</f>
        <v/>
      </c>
      <c r="E1152" s="53" t="str">
        <f>IF(收藏进度!E1152="","",收藏进度!E1152)</f>
        <v>安戈洛</v>
      </c>
      <c r="F1152" s="53" t="str">
        <f>IF(收藏进度!F1152="","",收藏进度!F1152)</f>
        <v/>
      </c>
      <c r="G1152" s="53" t="str">
        <f>IF(收藏进度!G1152="","",收藏进度!G1152)</f>
        <v>中立</v>
      </c>
      <c r="H1152" s="53" t="str">
        <f>IF(收藏进度!H1152="","",收藏进度!H1152)</f>
        <v>普通</v>
      </c>
      <c r="I1152" s="53" t="str">
        <f>IF(收藏进度!I1152="","",收藏进度!I1152)</f>
        <v>随从</v>
      </c>
      <c r="J1152" s="53" t="str">
        <f>IF(收藏进度!J1152="","",收藏进度!J1152)</f>
        <v>野兽</v>
      </c>
      <c r="K1152" s="53">
        <f>IF(收藏进度!K1152="","",收藏进度!K1152)</f>
        <v>2</v>
      </c>
      <c r="L1152" s="53">
        <f>IF(收藏进度!L1152="","",收藏进度!L1152)</f>
        <v>1</v>
      </c>
      <c r="M1152" s="53">
        <f>IF(收藏进度!M1152="","",收藏进度!M1152)</f>
        <v>2</v>
      </c>
      <c r="N1152" s="54" t="str">
        <f>IF(收藏进度!N1152="","",收藏进度!N1152)</f>
        <v>嘲讽
剧毒</v>
      </c>
    </row>
    <row r="1153" spans="1:14" x14ac:dyDescent="0.15">
      <c r="A1153" s="52" t="str">
        <f>IF(收藏进度!A1153="","",收藏进度!A1153)</f>
        <v>石塘猎人</v>
      </c>
      <c r="B1153" s="52">
        <f>IF(收藏进度!B1153="","",收藏进度!B1153)</f>
        <v>2</v>
      </c>
      <c r="C1153" s="52" t="str">
        <f t="shared" si="17"/>
        <v/>
      </c>
      <c r="D1153" s="52">
        <f>IF(AND(COUNTIF(德鲁伊卡组!A:C,"# 2x ("&amp;K1153&amp;") "&amp;A1153)+COUNTIF(猎人卡组!A:C,"# 2x ("&amp;K1153&amp;") "&amp;A1153)+COUNTIF(法师卡组!A:C,"# 2x ("&amp;K1153&amp;") "&amp;A1153)+COUNTIF(圣骑士卡组!A:C,"# 2x ("&amp;K1153&amp;") "&amp;A1153)+COUNTIF(牧师卡组!A:C,"# 2x ("&amp;K1153&amp;") "&amp;A1153)+COUNTIF(潜行者卡组!A:C,"# 2x ("&amp;K1153&amp;") "&amp;A1153)+COUNTIF(萨满祭司卡组!A:C,"# 2x ("&amp;K1153&amp;") "&amp;A1153)+COUNTIF(术士卡组!A:C,"# 2x ("&amp;K1153&amp;") "&amp;A1153)+COUNTIF(战士卡组!A:C,"# 2x ("&amp;K1153&amp;") "&amp;A1153)=0,COUNTIF(单卡排行!A:J,A1153)=0),IF(AND(COUNTIF(德鲁伊卡组!A:C,"# 1x ("&amp;K1153&amp;") "&amp;A1153)+COUNTIF(猎人卡组!A:C,"# 1x ("&amp;K1153&amp;") "&amp;A1153)+COUNTIF(法师卡组!A:C,"# 1x ("&amp;K1153&amp;") "&amp;A1153)+COUNTIF(圣骑士卡组!A:C,"# 1x ("&amp;K1153&amp;") "&amp;A1153)+COUNTIF(牧师卡组!A:C,"# 1x ("&amp;K1153&amp;") "&amp;A1153)+COUNTIF(潜行者卡组!A:C,"# 1x ("&amp;K1153&amp;") "&amp;A1153)+COUNTIF(萨满祭司卡组!A:C,"# 1x ("&amp;K1153&amp;") "&amp;A1153)+COUNTIF(术士卡组!A:C,"# 1x ("&amp;K1153&amp;") "&amp;A1153)+COUNTIF(战士卡组!A:C,"# 1x ("&amp;K1153&amp;") "&amp;A1153)=0,COUNTIF(单卡排行!A:J,A1153&amp;"★")=0),"",1),2)</f>
        <v>2</v>
      </c>
      <c r="E1153" s="53" t="str">
        <f>IF(收藏进度!E1153="","",收藏进度!E1153)</f>
        <v>安戈洛</v>
      </c>
      <c r="F1153" s="53" t="str">
        <f>IF(收藏进度!F1153="","",收藏进度!F1153)</f>
        <v/>
      </c>
      <c r="G1153" s="53" t="str">
        <f>IF(收藏进度!G1153="","",收藏进度!G1153)</f>
        <v>中立</v>
      </c>
      <c r="H1153" s="53" t="str">
        <f>IF(收藏进度!H1153="","",收藏进度!H1153)</f>
        <v>普通</v>
      </c>
      <c r="I1153" s="53" t="str">
        <f>IF(收藏进度!I1153="","",收藏进度!I1153)</f>
        <v>随从</v>
      </c>
      <c r="J1153" s="53" t="str">
        <f>IF(收藏进度!J1153="","",收藏进度!J1153)</f>
        <v>鱼人</v>
      </c>
      <c r="K1153" s="53">
        <f>IF(收藏进度!K1153="","",收藏进度!K1153)</f>
        <v>2</v>
      </c>
      <c r="L1153" s="53">
        <f>IF(收藏进度!L1153="","",收藏进度!L1153)</f>
        <v>2</v>
      </c>
      <c r="M1153" s="53">
        <f>IF(收藏进度!M1153="","",收藏进度!M1153)</f>
        <v>3</v>
      </c>
      <c r="N1153" s="54" t="str">
        <f>IF(收藏进度!N1153="","",收藏进度!N1153)</f>
        <v>战吼：使一个友方鱼人获得+1/+1。</v>
      </c>
    </row>
    <row r="1154" spans="1:14" x14ac:dyDescent="0.15">
      <c r="A1154" s="52" t="str">
        <f>IF(收藏进度!A1154="","",收藏进度!A1154)</f>
        <v>葛拉卡爬行蟹</v>
      </c>
      <c r="B1154" s="52">
        <f>IF(收藏进度!B1154="","",收藏进度!B1154)</f>
        <v>2</v>
      </c>
      <c r="C1154" s="52" t="str">
        <f t="shared" si="17"/>
        <v/>
      </c>
      <c r="D1154" s="52" t="str">
        <f>IF(AND(COUNTIF(德鲁伊卡组!A:C,"# 2x ("&amp;K1154&amp;") "&amp;A1154)+COUNTIF(猎人卡组!A:C,"# 2x ("&amp;K1154&amp;") "&amp;A1154)+COUNTIF(法师卡组!A:C,"# 2x ("&amp;K1154&amp;") "&amp;A1154)+COUNTIF(圣骑士卡组!A:C,"# 2x ("&amp;K1154&amp;") "&amp;A1154)+COUNTIF(牧师卡组!A:C,"# 2x ("&amp;K1154&amp;") "&amp;A1154)+COUNTIF(潜行者卡组!A:C,"# 2x ("&amp;K1154&amp;") "&amp;A1154)+COUNTIF(萨满祭司卡组!A:C,"# 2x ("&amp;K1154&amp;") "&amp;A1154)+COUNTIF(术士卡组!A:C,"# 2x ("&amp;K1154&amp;") "&amp;A1154)+COUNTIF(战士卡组!A:C,"# 2x ("&amp;K1154&amp;") "&amp;A1154)=0,COUNTIF(单卡排行!A:J,A1154)=0),IF(AND(COUNTIF(德鲁伊卡组!A:C,"# 1x ("&amp;K1154&amp;") "&amp;A1154)+COUNTIF(猎人卡组!A:C,"# 1x ("&amp;K1154&amp;") "&amp;A1154)+COUNTIF(法师卡组!A:C,"# 1x ("&amp;K1154&amp;") "&amp;A1154)+COUNTIF(圣骑士卡组!A:C,"# 1x ("&amp;K1154&amp;") "&amp;A1154)+COUNTIF(牧师卡组!A:C,"# 1x ("&amp;K1154&amp;") "&amp;A1154)+COUNTIF(潜行者卡组!A:C,"# 1x ("&amp;K1154&amp;") "&amp;A1154)+COUNTIF(萨满祭司卡组!A:C,"# 1x ("&amp;K1154&amp;") "&amp;A1154)+COUNTIF(术士卡组!A:C,"# 1x ("&amp;K1154&amp;") "&amp;A1154)+COUNTIF(战士卡组!A:C,"# 1x ("&amp;K1154&amp;") "&amp;A1154)=0,COUNTIF(单卡排行!A:J,A1154&amp;"★")=0),"",1),2)</f>
        <v/>
      </c>
      <c r="E1154" s="53" t="str">
        <f>IF(收藏进度!E1154="","",收藏进度!E1154)</f>
        <v>安戈洛</v>
      </c>
      <c r="F1154" s="53" t="str">
        <f>IF(收藏进度!F1154="","",收藏进度!F1154)</f>
        <v/>
      </c>
      <c r="G1154" s="53" t="str">
        <f>IF(收藏进度!G1154="","",收藏进度!G1154)</f>
        <v>中立</v>
      </c>
      <c r="H1154" s="53" t="str">
        <f>IF(收藏进度!H1154="","",收藏进度!H1154)</f>
        <v>稀有</v>
      </c>
      <c r="I1154" s="53" t="str">
        <f>IF(收藏进度!I1154="","",收藏进度!I1154)</f>
        <v>随从</v>
      </c>
      <c r="J1154" s="53" t="str">
        <f>IF(收藏进度!J1154="","",收藏进度!J1154)</f>
        <v>野兽</v>
      </c>
      <c r="K1154" s="53">
        <f>IF(收藏进度!K1154="","",收藏进度!K1154)</f>
        <v>2</v>
      </c>
      <c r="L1154" s="53">
        <f>IF(收藏进度!L1154="","",收藏进度!L1154)</f>
        <v>2</v>
      </c>
      <c r="M1154" s="53">
        <f>IF(收藏进度!M1154="","",收藏进度!M1154)</f>
        <v>3</v>
      </c>
      <c r="N1154" s="54" t="str">
        <f>IF(收藏进度!N1154="","",收藏进度!N1154)</f>
        <v>战吼：消灭一个海盗，并获得+1/+1。</v>
      </c>
    </row>
    <row r="1155" spans="1:14" x14ac:dyDescent="0.15">
      <c r="A1155" s="52" t="str">
        <f>IF(收藏进度!A1155="","",收藏进度!A1155)</f>
        <v>卑劣的窃蛋者</v>
      </c>
      <c r="B1155" s="52">
        <f>IF(收藏进度!B1155="","",收藏进度!B1155)</f>
        <v>2</v>
      </c>
      <c r="C1155" s="52" t="str">
        <f t="shared" ref="C1155:C1218" si="18">IF(D1155="","",IF(D1155&gt;B1155,D1155-B1155,""))</f>
        <v/>
      </c>
      <c r="D1155" s="52" t="str">
        <f>IF(AND(COUNTIF(德鲁伊卡组!A:C,"# 2x ("&amp;K1155&amp;") "&amp;A1155)+COUNTIF(猎人卡组!A:C,"# 2x ("&amp;K1155&amp;") "&amp;A1155)+COUNTIF(法师卡组!A:C,"# 2x ("&amp;K1155&amp;") "&amp;A1155)+COUNTIF(圣骑士卡组!A:C,"# 2x ("&amp;K1155&amp;") "&amp;A1155)+COUNTIF(牧师卡组!A:C,"# 2x ("&amp;K1155&amp;") "&amp;A1155)+COUNTIF(潜行者卡组!A:C,"# 2x ("&amp;K1155&amp;") "&amp;A1155)+COUNTIF(萨满祭司卡组!A:C,"# 2x ("&amp;K1155&amp;") "&amp;A1155)+COUNTIF(术士卡组!A:C,"# 2x ("&amp;K1155&amp;") "&amp;A1155)+COUNTIF(战士卡组!A:C,"# 2x ("&amp;K1155&amp;") "&amp;A1155)=0,COUNTIF(单卡排行!A:J,A1155)=0),IF(AND(COUNTIF(德鲁伊卡组!A:C,"# 1x ("&amp;K1155&amp;") "&amp;A1155)+COUNTIF(猎人卡组!A:C,"# 1x ("&amp;K1155&amp;") "&amp;A1155)+COUNTIF(法师卡组!A:C,"# 1x ("&amp;K1155&amp;") "&amp;A1155)+COUNTIF(圣骑士卡组!A:C,"# 1x ("&amp;K1155&amp;") "&amp;A1155)+COUNTIF(牧师卡组!A:C,"# 1x ("&amp;K1155&amp;") "&amp;A1155)+COUNTIF(潜行者卡组!A:C,"# 1x ("&amp;K1155&amp;") "&amp;A1155)+COUNTIF(萨满祭司卡组!A:C,"# 1x ("&amp;K1155&amp;") "&amp;A1155)+COUNTIF(术士卡组!A:C,"# 1x ("&amp;K1155&amp;") "&amp;A1155)+COUNTIF(战士卡组!A:C,"# 1x ("&amp;K1155&amp;") "&amp;A1155)=0,COUNTIF(单卡排行!A:J,A1155&amp;"★")=0),"",1),2)</f>
        <v/>
      </c>
      <c r="E1155" s="53" t="str">
        <f>IF(收藏进度!E1155="","",收藏进度!E1155)</f>
        <v>安戈洛</v>
      </c>
      <c r="F1155" s="53" t="str">
        <f>IF(收藏进度!F1155="","",收藏进度!F1155)</f>
        <v/>
      </c>
      <c r="G1155" s="53" t="str">
        <f>IF(收藏进度!G1155="","",收藏进度!G1155)</f>
        <v>中立</v>
      </c>
      <c r="H1155" s="53" t="str">
        <f>IF(收藏进度!H1155="","",收藏进度!H1155)</f>
        <v>普通</v>
      </c>
      <c r="I1155" s="53" t="str">
        <f>IF(收藏进度!I1155="","",收藏进度!I1155)</f>
        <v>随从</v>
      </c>
      <c r="J1155" s="53" t="str">
        <f>IF(收藏进度!J1155="","",收藏进度!J1155)</f>
        <v/>
      </c>
      <c r="K1155" s="53">
        <f>IF(收藏进度!K1155="","",收藏进度!K1155)</f>
        <v>3</v>
      </c>
      <c r="L1155" s="53">
        <f>IF(收藏进度!L1155="","",收藏进度!L1155)</f>
        <v>3</v>
      </c>
      <c r="M1155" s="53">
        <f>IF(收藏进度!M1155="","",收藏进度!M1155)</f>
        <v>1</v>
      </c>
      <c r="N1155" s="54" t="str">
        <f>IF(收藏进度!N1155="","",收藏进度!N1155)</f>
        <v>亡语：召唤两个1/1的迅猛龙。</v>
      </c>
    </row>
    <row r="1156" spans="1:14" x14ac:dyDescent="0.15">
      <c r="A1156" s="52" t="str">
        <f>IF(收藏进度!A1156="","",收藏进度!A1156)</f>
        <v>火岩元素</v>
      </c>
      <c r="B1156" s="52">
        <f>IF(收藏进度!B1156="","",收藏进度!B1156)</f>
        <v>2</v>
      </c>
      <c r="C1156" s="52" t="str">
        <f t="shared" si="18"/>
        <v/>
      </c>
      <c r="D1156" s="52" t="str">
        <f>IF(AND(COUNTIF(德鲁伊卡组!A:C,"# 2x ("&amp;K1156&amp;") "&amp;A1156)+COUNTIF(猎人卡组!A:C,"# 2x ("&amp;K1156&amp;") "&amp;A1156)+COUNTIF(法师卡组!A:C,"# 2x ("&amp;K1156&amp;") "&amp;A1156)+COUNTIF(圣骑士卡组!A:C,"# 2x ("&amp;K1156&amp;") "&amp;A1156)+COUNTIF(牧师卡组!A:C,"# 2x ("&amp;K1156&amp;") "&amp;A1156)+COUNTIF(潜行者卡组!A:C,"# 2x ("&amp;K1156&amp;") "&amp;A1156)+COUNTIF(萨满祭司卡组!A:C,"# 2x ("&amp;K1156&amp;") "&amp;A1156)+COUNTIF(术士卡组!A:C,"# 2x ("&amp;K1156&amp;") "&amp;A1156)+COUNTIF(战士卡组!A:C,"# 2x ("&amp;K1156&amp;") "&amp;A1156)=0,COUNTIF(单卡排行!A:J,A1156)=0),IF(AND(COUNTIF(德鲁伊卡组!A:C,"# 1x ("&amp;K1156&amp;") "&amp;A1156)+COUNTIF(猎人卡组!A:C,"# 1x ("&amp;K1156&amp;") "&amp;A1156)+COUNTIF(法师卡组!A:C,"# 1x ("&amp;K1156&amp;") "&amp;A1156)+COUNTIF(圣骑士卡组!A:C,"# 1x ("&amp;K1156&amp;") "&amp;A1156)+COUNTIF(牧师卡组!A:C,"# 1x ("&amp;K1156&amp;") "&amp;A1156)+COUNTIF(潜行者卡组!A:C,"# 1x ("&amp;K1156&amp;") "&amp;A1156)+COUNTIF(萨满祭司卡组!A:C,"# 1x ("&amp;K1156&amp;") "&amp;A1156)+COUNTIF(术士卡组!A:C,"# 1x ("&amp;K1156&amp;") "&amp;A1156)+COUNTIF(战士卡组!A:C,"# 1x ("&amp;K1156&amp;") "&amp;A1156)=0,COUNTIF(单卡排行!A:J,A1156&amp;"★")=0),"",1),2)</f>
        <v/>
      </c>
      <c r="E1156" s="53" t="str">
        <f>IF(收藏进度!E1156="","",收藏进度!E1156)</f>
        <v>安戈洛</v>
      </c>
      <c r="F1156" s="53" t="str">
        <f>IF(收藏进度!F1156="","",收藏进度!F1156)</f>
        <v/>
      </c>
      <c r="G1156" s="53" t="str">
        <f>IF(收藏进度!G1156="","",收藏进度!G1156)</f>
        <v>中立</v>
      </c>
      <c r="H1156" s="53" t="str">
        <f>IF(收藏进度!H1156="","",收藏进度!H1156)</f>
        <v>普通</v>
      </c>
      <c r="I1156" s="53" t="str">
        <f>IF(收藏进度!I1156="","",收藏进度!I1156)</f>
        <v>随从</v>
      </c>
      <c r="J1156" s="53" t="str">
        <f>IF(收藏进度!J1156="","",收藏进度!J1156)</f>
        <v>元素</v>
      </c>
      <c r="K1156" s="53">
        <f>IF(收藏进度!K1156="","",收藏进度!K1156)</f>
        <v>3</v>
      </c>
      <c r="L1156" s="53">
        <f>IF(收藏进度!L1156="","",收藏进度!L1156)</f>
        <v>2</v>
      </c>
      <c r="M1156" s="53">
        <f>IF(收藏进度!M1156="","",收藏进度!M1156)</f>
        <v>3</v>
      </c>
      <c r="N1156" s="54" t="str">
        <f>IF(收藏进度!N1156="","",收藏进度!N1156)</f>
        <v>亡语：将两张1/2的元素牌置入你的手牌。</v>
      </c>
    </row>
    <row r="1157" spans="1:14" x14ac:dyDescent="0.15">
      <c r="A1157" s="52" t="str">
        <f>IF(收藏进度!A1157="","",收藏进度!A1157)</f>
        <v>焦油爬行者</v>
      </c>
      <c r="B1157" s="52">
        <f>IF(收藏进度!B1157="","",收藏进度!B1157)</f>
        <v>2</v>
      </c>
      <c r="C1157" s="52" t="str">
        <f t="shared" si="18"/>
        <v/>
      </c>
      <c r="D1157" s="52">
        <f>IF(AND(COUNTIF(德鲁伊卡组!A:C,"# 2x ("&amp;K1157&amp;") "&amp;A1157)+COUNTIF(猎人卡组!A:C,"# 2x ("&amp;K1157&amp;") "&amp;A1157)+COUNTIF(法师卡组!A:C,"# 2x ("&amp;K1157&amp;") "&amp;A1157)+COUNTIF(圣骑士卡组!A:C,"# 2x ("&amp;K1157&amp;") "&amp;A1157)+COUNTIF(牧师卡组!A:C,"# 2x ("&amp;K1157&amp;") "&amp;A1157)+COUNTIF(潜行者卡组!A:C,"# 2x ("&amp;K1157&amp;") "&amp;A1157)+COUNTIF(萨满祭司卡组!A:C,"# 2x ("&amp;K1157&amp;") "&amp;A1157)+COUNTIF(术士卡组!A:C,"# 2x ("&amp;K1157&amp;") "&amp;A1157)+COUNTIF(战士卡组!A:C,"# 2x ("&amp;K1157&amp;") "&amp;A1157)=0,COUNTIF(单卡排行!A:J,A1157)=0),IF(AND(COUNTIF(德鲁伊卡组!A:C,"# 1x ("&amp;K1157&amp;") "&amp;A1157)+COUNTIF(猎人卡组!A:C,"# 1x ("&amp;K1157&amp;") "&amp;A1157)+COUNTIF(法师卡组!A:C,"# 1x ("&amp;K1157&amp;") "&amp;A1157)+COUNTIF(圣骑士卡组!A:C,"# 1x ("&amp;K1157&amp;") "&amp;A1157)+COUNTIF(牧师卡组!A:C,"# 1x ("&amp;K1157&amp;") "&amp;A1157)+COUNTIF(潜行者卡组!A:C,"# 1x ("&amp;K1157&amp;") "&amp;A1157)+COUNTIF(萨满祭司卡组!A:C,"# 1x ("&amp;K1157&amp;") "&amp;A1157)+COUNTIF(术士卡组!A:C,"# 1x ("&amp;K1157&amp;") "&amp;A1157)+COUNTIF(战士卡组!A:C,"# 1x ("&amp;K1157&amp;") "&amp;A1157)=0,COUNTIF(单卡排行!A:J,A1157&amp;"★")=0),"",1),2)</f>
        <v>2</v>
      </c>
      <c r="E1157" s="53" t="str">
        <f>IF(收藏进度!E1157="","",收藏进度!E1157)</f>
        <v>安戈洛</v>
      </c>
      <c r="F1157" s="53" t="str">
        <f>IF(收藏进度!F1157="","",收藏进度!F1157)</f>
        <v/>
      </c>
      <c r="G1157" s="53" t="str">
        <f>IF(收藏进度!G1157="","",收藏进度!G1157)</f>
        <v>中立</v>
      </c>
      <c r="H1157" s="53" t="str">
        <f>IF(收藏进度!H1157="","",收藏进度!H1157)</f>
        <v>普通</v>
      </c>
      <c r="I1157" s="53" t="str">
        <f>IF(收藏进度!I1157="","",收藏进度!I1157)</f>
        <v>随从</v>
      </c>
      <c r="J1157" s="53" t="str">
        <f>IF(收藏进度!J1157="","",收藏进度!J1157)</f>
        <v>元素</v>
      </c>
      <c r="K1157" s="53">
        <f>IF(收藏进度!K1157="","",收藏进度!K1157)</f>
        <v>3</v>
      </c>
      <c r="L1157" s="53">
        <f>IF(收藏进度!L1157="","",收藏进度!L1157)</f>
        <v>1</v>
      </c>
      <c r="M1157" s="53">
        <f>IF(收藏进度!M1157="","",收藏进度!M1157)</f>
        <v>5</v>
      </c>
      <c r="N1157" s="54" t="str">
        <f>IF(收藏进度!N1157="","",收藏进度!N1157)</f>
        <v>嘲讽
在你对手的回合获得+2攻击力。</v>
      </c>
    </row>
    <row r="1158" spans="1:14" x14ac:dyDescent="0.15">
      <c r="A1158" s="52" t="str">
        <f>IF(收藏进度!A1158="","",收藏进度!A1158)</f>
        <v>巨型黄蜂</v>
      </c>
      <c r="B1158" s="52">
        <f>IF(收藏进度!B1158="","",收藏进度!B1158)</f>
        <v>2</v>
      </c>
      <c r="C1158" s="52" t="str">
        <f t="shared" si="18"/>
        <v/>
      </c>
      <c r="D1158" s="52" t="str">
        <f>IF(AND(COUNTIF(德鲁伊卡组!A:C,"# 2x ("&amp;K1158&amp;") "&amp;A1158)+COUNTIF(猎人卡组!A:C,"# 2x ("&amp;K1158&amp;") "&amp;A1158)+COUNTIF(法师卡组!A:C,"# 2x ("&amp;K1158&amp;") "&amp;A1158)+COUNTIF(圣骑士卡组!A:C,"# 2x ("&amp;K1158&amp;") "&amp;A1158)+COUNTIF(牧师卡组!A:C,"# 2x ("&amp;K1158&amp;") "&amp;A1158)+COUNTIF(潜行者卡组!A:C,"# 2x ("&amp;K1158&amp;") "&amp;A1158)+COUNTIF(萨满祭司卡组!A:C,"# 2x ("&amp;K1158&amp;") "&amp;A1158)+COUNTIF(术士卡组!A:C,"# 2x ("&amp;K1158&amp;") "&amp;A1158)+COUNTIF(战士卡组!A:C,"# 2x ("&amp;K1158&amp;") "&amp;A1158)=0,COUNTIF(单卡排行!A:J,A1158)=0),IF(AND(COUNTIF(德鲁伊卡组!A:C,"# 1x ("&amp;K1158&amp;") "&amp;A1158)+COUNTIF(猎人卡组!A:C,"# 1x ("&amp;K1158&amp;") "&amp;A1158)+COUNTIF(法师卡组!A:C,"# 1x ("&amp;K1158&amp;") "&amp;A1158)+COUNTIF(圣骑士卡组!A:C,"# 1x ("&amp;K1158&amp;") "&amp;A1158)+COUNTIF(牧师卡组!A:C,"# 1x ("&amp;K1158&amp;") "&amp;A1158)+COUNTIF(潜行者卡组!A:C,"# 1x ("&amp;K1158&amp;") "&amp;A1158)+COUNTIF(萨满祭司卡组!A:C,"# 1x ("&amp;K1158&amp;") "&amp;A1158)+COUNTIF(术士卡组!A:C,"# 1x ("&amp;K1158&amp;") "&amp;A1158)+COUNTIF(战士卡组!A:C,"# 1x ("&amp;K1158&amp;") "&amp;A1158)=0,COUNTIF(单卡排行!A:J,A1158&amp;"★")=0),"",1),2)</f>
        <v/>
      </c>
      <c r="E1158" s="53" t="str">
        <f>IF(收藏进度!E1158="","",收藏进度!E1158)</f>
        <v>安戈洛</v>
      </c>
      <c r="F1158" s="53" t="str">
        <f>IF(收藏进度!F1158="","",收藏进度!F1158)</f>
        <v/>
      </c>
      <c r="G1158" s="53" t="str">
        <f>IF(收藏进度!G1158="","",收藏进度!G1158)</f>
        <v>中立</v>
      </c>
      <c r="H1158" s="53" t="str">
        <f>IF(收藏进度!H1158="","",收藏进度!H1158)</f>
        <v>普通</v>
      </c>
      <c r="I1158" s="53" t="str">
        <f>IF(收藏进度!I1158="","",收藏进度!I1158)</f>
        <v>随从</v>
      </c>
      <c r="J1158" s="53" t="str">
        <f>IF(收藏进度!J1158="","",收藏进度!J1158)</f>
        <v>野兽</v>
      </c>
      <c r="K1158" s="53">
        <f>IF(收藏进度!K1158="","",收藏进度!K1158)</f>
        <v>3</v>
      </c>
      <c r="L1158" s="53">
        <f>IF(收藏进度!L1158="","",收藏进度!L1158)</f>
        <v>2</v>
      </c>
      <c r="M1158" s="53">
        <f>IF(收藏进度!M1158="","",收藏进度!M1158)</f>
        <v>2</v>
      </c>
      <c r="N1158" s="54" t="str">
        <f>IF(收藏进度!N1158="","",收藏进度!N1158)</f>
        <v>潜行
剧毒</v>
      </c>
    </row>
    <row r="1159" spans="1:14" x14ac:dyDescent="0.15">
      <c r="A1159" s="52" t="str">
        <f>IF(收藏进度!A1159="","",收藏进度!A1159)</f>
        <v>雷霆蜥蜴</v>
      </c>
      <c r="B1159" s="52">
        <f>IF(收藏进度!B1159="","",收藏进度!B1159)</f>
        <v>2</v>
      </c>
      <c r="C1159" s="52" t="str">
        <f t="shared" si="18"/>
        <v/>
      </c>
      <c r="D1159" s="52" t="str">
        <f>IF(AND(COUNTIF(德鲁伊卡组!A:C,"# 2x ("&amp;K1159&amp;") "&amp;A1159)+COUNTIF(猎人卡组!A:C,"# 2x ("&amp;K1159&amp;") "&amp;A1159)+COUNTIF(法师卡组!A:C,"# 2x ("&amp;K1159&amp;") "&amp;A1159)+COUNTIF(圣骑士卡组!A:C,"# 2x ("&amp;K1159&amp;") "&amp;A1159)+COUNTIF(牧师卡组!A:C,"# 2x ("&amp;K1159&amp;") "&amp;A1159)+COUNTIF(潜行者卡组!A:C,"# 2x ("&amp;K1159&amp;") "&amp;A1159)+COUNTIF(萨满祭司卡组!A:C,"# 2x ("&amp;K1159&amp;") "&amp;A1159)+COUNTIF(术士卡组!A:C,"# 2x ("&amp;K1159&amp;") "&amp;A1159)+COUNTIF(战士卡组!A:C,"# 2x ("&amp;K1159&amp;") "&amp;A1159)=0,COUNTIF(单卡排行!A:J,A1159)=0),IF(AND(COUNTIF(德鲁伊卡组!A:C,"# 1x ("&amp;K1159&amp;") "&amp;A1159)+COUNTIF(猎人卡组!A:C,"# 1x ("&amp;K1159&amp;") "&amp;A1159)+COUNTIF(法师卡组!A:C,"# 1x ("&amp;K1159&amp;") "&amp;A1159)+COUNTIF(圣骑士卡组!A:C,"# 1x ("&amp;K1159&amp;") "&amp;A1159)+COUNTIF(牧师卡组!A:C,"# 1x ("&amp;K1159&amp;") "&amp;A1159)+COUNTIF(潜行者卡组!A:C,"# 1x ("&amp;K1159&amp;") "&amp;A1159)+COUNTIF(萨满祭司卡组!A:C,"# 1x ("&amp;K1159&amp;") "&amp;A1159)+COUNTIF(术士卡组!A:C,"# 1x ("&amp;K1159&amp;") "&amp;A1159)+COUNTIF(战士卡组!A:C,"# 1x ("&amp;K1159&amp;") "&amp;A1159)=0,COUNTIF(单卡排行!A:J,A1159&amp;"★")=0),"",1),2)</f>
        <v/>
      </c>
      <c r="E1159" s="53" t="str">
        <f>IF(收藏进度!E1159="","",收藏进度!E1159)</f>
        <v>安戈洛</v>
      </c>
      <c r="F1159" s="53" t="str">
        <f>IF(收藏进度!F1159="","",收藏进度!F1159)</f>
        <v/>
      </c>
      <c r="G1159" s="53" t="str">
        <f>IF(收藏进度!G1159="","",收藏进度!G1159)</f>
        <v>中立</v>
      </c>
      <c r="H1159" s="53" t="str">
        <f>IF(收藏进度!H1159="","",收藏进度!H1159)</f>
        <v>普通</v>
      </c>
      <c r="I1159" s="53" t="str">
        <f>IF(收藏进度!I1159="","",收藏进度!I1159)</f>
        <v>随从</v>
      </c>
      <c r="J1159" s="53" t="str">
        <f>IF(收藏进度!J1159="","",收藏进度!J1159)</f>
        <v>野兽</v>
      </c>
      <c r="K1159" s="53">
        <f>IF(收藏进度!K1159="","",收藏进度!K1159)</f>
        <v>3</v>
      </c>
      <c r="L1159" s="53">
        <f>IF(收藏进度!L1159="","",收藏进度!L1159)</f>
        <v>3</v>
      </c>
      <c r="M1159" s="53">
        <f>IF(收藏进度!M1159="","",收藏进度!M1159)</f>
        <v>3</v>
      </c>
      <c r="N1159" s="54" t="str">
        <f>IF(收藏进度!N1159="","",收藏进度!N1159)</f>
        <v>战吼：如果你在上个回合使用过元素牌，则获得进化。</v>
      </c>
    </row>
    <row r="1160" spans="1:14" x14ac:dyDescent="0.15">
      <c r="A1160" s="52" t="str">
        <f>IF(收藏进度!A1160="","",收藏进度!A1160)</f>
        <v>蛮鱼斥候</v>
      </c>
      <c r="B1160" s="52">
        <f>IF(收藏进度!B1160="","",收藏进度!B1160)</f>
        <v>2</v>
      </c>
      <c r="C1160" s="52" t="str">
        <f t="shared" si="18"/>
        <v/>
      </c>
      <c r="D1160" s="52" t="str">
        <f>IF(AND(COUNTIF(德鲁伊卡组!A:C,"# 2x ("&amp;K1160&amp;") "&amp;A1160)+COUNTIF(猎人卡组!A:C,"# 2x ("&amp;K1160&amp;") "&amp;A1160)+COUNTIF(法师卡组!A:C,"# 2x ("&amp;K1160&amp;") "&amp;A1160)+COUNTIF(圣骑士卡组!A:C,"# 2x ("&amp;K1160&amp;") "&amp;A1160)+COUNTIF(牧师卡组!A:C,"# 2x ("&amp;K1160&amp;") "&amp;A1160)+COUNTIF(潜行者卡组!A:C,"# 2x ("&amp;K1160&amp;") "&amp;A1160)+COUNTIF(萨满祭司卡组!A:C,"# 2x ("&amp;K1160&amp;") "&amp;A1160)+COUNTIF(术士卡组!A:C,"# 2x ("&amp;K1160&amp;") "&amp;A1160)+COUNTIF(战士卡组!A:C,"# 2x ("&amp;K1160&amp;") "&amp;A1160)=0,COUNTIF(单卡排行!A:J,A1160)=0),IF(AND(COUNTIF(德鲁伊卡组!A:C,"# 1x ("&amp;K1160&amp;") "&amp;A1160)+COUNTIF(猎人卡组!A:C,"# 1x ("&amp;K1160&amp;") "&amp;A1160)+COUNTIF(法师卡组!A:C,"# 1x ("&amp;K1160&amp;") "&amp;A1160)+COUNTIF(圣骑士卡组!A:C,"# 1x ("&amp;K1160&amp;") "&amp;A1160)+COUNTIF(牧师卡组!A:C,"# 1x ("&amp;K1160&amp;") "&amp;A1160)+COUNTIF(潜行者卡组!A:C,"# 1x ("&amp;K1160&amp;") "&amp;A1160)+COUNTIF(萨满祭司卡组!A:C,"# 1x ("&amp;K1160&amp;") "&amp;A1160)+COUNTIF(术士卡组!A:C,"# 1x ("&amp;K1160&amp;") "&amp;A1160)+COUNTIF(战士卡组!A:C,"# 1x ("&amp;K1160&amp;") "&amp;A1160)=0,COUNTIF(单卡排行!A:J,A1160&amp;"★")=0),"",1),2)</f>
        <v/>
      </c>
      <c r="E1160" s="53" t="str">
        <f>IF(收藏进度!E1160="","",收藏进度!E1160)</f>
        <v>安戈洛</v>
      </c>
      <c r="F1160" s="53" t="str">
        <f>IF(收藏进度!F1160="","",收藏进度!F1160)</f>
        <v/>
      </c>
      <c r="G1160" s="53" t="str">
        <f>IF(收藏进度!G1160="","",收藏进度!G1160)</f>
        <v>中立</v>
      </c>
      <c r="H1160" s="53" t="str">
        <f>IF(收藏进度!H1160="","",收藏进度!H1160)</f>
        <v>普通</v>
      </c>
      <c r="I1160" s="53" t="str">
        <f>IF(收藏进度!I1160="","",收藏进度!I1160)</f>
        <v>随从</v>
      </c>
      <c r="J1160" s="53" t="str">
        <f>IF(收藏进度!J1160="","",收藏进度!J1160)</f>
        <v>鱼人</v>
      </c>
      <c r="K1160" s="53">
        <f>IF(收藏进度!K1160="","",收藏进度!K1160)</f>
        <v>3</v>
      </c>
      <c r="L1160" s="53">
        <f>IF(收藏进度!L1160="","",收藏进度!L1160)</f>
        <v>3</v>
      </c>
      <c r="M1160" s="53">
        <f>IF(收藏进度!M1160="","",收藏进度!M1160)</f>
        <v>2</v>
      </c>
      <c r="N1160" s="54" t="str">
        <f>IF(收藏进度!N1160="","",收藏进度!N1160)</f>
        <v>战吼：如果你控制其他任何鱼人，则发现一张鱼人牌。</v>
      </c>
    </row>
    <row r="1161" spans="1:14" x14ac:dyDescent="0.15">
      <c r="A1161" s="52" t="str">
        <f>IF(收藏进度!A1161="","",收藏进度!A1161)</f>
        <v>翼手龙宝宝</v>
      </c>
      <c r="B1161" s="52">
        <f>IF(收藏进度!B1161="","",收藏进度!B1161)</f>
        <v>2</v>
      </c>
      <c r="C1161" s="52" t="str">
        <f t="shared" si="18"/>
        <v/>
      </c>
      <c r="D1161" s="52" t="str">
        <f>IF(AND(COUNTIF(德鲁伊卡组!A:C,"# 2x ("&amp;K1161&amp;") "&amp;A1161)+COUNTIF(猎人卡组!A:C,"# 2x ("&amp;K1161&amp;") "&amp;A1161)+COUNTIF(法师卡组!A:C,"# 2x ("&amp;K1161&amp;") "&amp;A1161)+COUNTIF(圣骑士卡组!A:C,"# 2x ("&amp;K1161&amp;") "&amp;A1161)+COUNTIF(牧师卡组!A:C,"# 2x ("&amp;K1161&amp;") "&amp;A1161)+COUNTIF(潜行者卡组!A:C,"# 2x ("&amp;K1161&amp;") "&amp;A1161)+COUNTIF(萨满祭司卡组!A:C,"# 2x ("&amp;K1161&amp;") "&amp;A1161)+COUNTIF(术士卡组!A:C,"# 2x ("&amp;K1161&amp;") "&amp;A1161)+COUNTIF(战士卡组!A:C,"# 2x ("&amp;K1161&amp;") "&amp;A1161)=0,COUNTIF(单卡排行!A:J,A1161)=0),IF(AND(COUNTIF(德鲁伊卡组!A:C,"# 1x ("&amp;K1161&amp;") "&amp;A1161)+COUNTIF(猎人卡组!A:C,"# 1x ("&amp;K1161&amp;") "&amp;A1161)+COUNTIF(法师卡组!A:C,"# 1x ("&amp;K1161&amp;") "&amp;A1161)+COUNTIF(圣骑士卡组!A:C,"# 1x ("&amp;K1161&amp;") "&amp;A1161)+COUNTIF(牧师卡组!A:C,"# 1x ("&amp;K1161&amp;") "&amp;A1161)+COUNTIF(潜行者卡组!A:C,"# 1x ("&amp;K1161&amp;") "&amp;A1161)+COUNTIF(萨满祭司卡组!A:C,"# 1x ("&amp;K1161&amp;") "&amp;A1161)+COUNTIF(术士卡组!A:C,"# 1x ("&amp;K1161&amp;") "&amp;A1161)+COUNTIF(战士卡组!A:C,"# 1x ("&amp;K1161&amp;") "&amp;A1161)=0,COUNTIF(单卡排行!A:J,A1161&amp;"★")=0),"",1),2)</f>
        <v/>
      </c>
      <c r="E1161" s="53" t="str">
        <f>IF(收藏进度!E1161="","",收藏进度!E1161)</f>
        <v>安戈洛</v>
      </c>
      <c r="F1161" s="53" t="str">
        <f>IF(收藏进度!F1161="","",收藏进度!F1161)</f>
        <v/>
      </c>
      <c r="G1161" s="53" t="str">
        <f>IF(收藏进度!G1161="","",收藏进度!G1161)</f>
        <v>中立</v>
      </c>
      <c r="H1161" s="53" t="str">
        <f>IF(收藏进度!H1161="","",收藏进度!H1161)</f>
        <v>普通</v>
      </c>
      <c r="I1161" s="53" t="str">
        <f>IF(收藏进度!I1161="","",收藏进度!I1161)</f>
        <v>随从</v>
      </c>
      <c r="J1161" s="53" t="str">
        <f>IF(收藏进度!J1161="","",收藏进度!J1161)</f>
        <v>野兽</v>
      </c>
      <c r="K1161" s="53">
        <f>IF(收藏进度!K1161="","",收藏进度!K1161)</f>
        <v>3</v>
      </c>
      <c r="L1161" s="53">
        <f>IF(收藏进度!L1161="","",收藏进度!L1161)</f>
        <v>2</v>
      </c>
      <c r="M1161" s="53">
        <f>IF(收藏进度!M1161="","",收藏进度!M1161)</f>
        <v>2</v>
      </c>
      <c r="N1161" s="54" t="str">
        <f>IF(收藏进度!N1161="","",收藏进度!N1161)</f>
        <v>战吼：进化。</v>
      </c>
    </row>
    <row r="1162" spans="1:14" x14ac:dyDescent="0.15">
      <c r="A1162" s="52" t="str">
        <f>IF(收藏进度!A1162="","",收藏进度!A1162)</f>
        <v>巨齿刀叶</v>
      </c>
      <c r="B1162" s="52">
        <f>IF(收藏进度!B1162="","",收藏进度!B1162)</f>
        <v>1</v>
      </c>
      <c r="C1162" s="52" t="str">
        <f t="shared" si="18"/>
        <v/>
      </c>
      <c r="D1162" s="52" t="str">
        <f>IF(AND(COUNTIF(德鲁伊卡组!A:C,"# 2x ("&amp;K1162&amp;") "&amp;A1162)+COUNTIF(猎人卡组!A:C,"# 2x ("&amp;K1162&amp;") "&amp;A1162)+COUNTIF(法师卡组!A:C,"# 2x ("&amp;K1162&amp;") "&amp;A1162)+COUNTIF(圣骑士卡组!A:C,"# 2x ("&amp;K1162&amp;") "&amp;A1162)+COUNTIF(牧师卡组!A:C,"# 2x ("&amp;K1162&amp;") "&amp;A1162)+COUNTIF(潜行者卡组!A:C,"# 2x ("&amp;K1162&amp;") "&amp;A1162)+COUNTIF(萨满祭司卡组!A:C,"# 2x ("&amp;K1162&amp;") "&amp;A1162)+COUNTIF(术士卡组!A:C,"# 2x ("&amp;K1162&amp;") "&amp;A1162)+COUNTIF(战士卡组!A:C,"# 2x ("&amp;K1162&amp;") "&amp;A1162)=0,COUNTIF(单卡排行!A:J,A1162)=0),IF(AND(COUNTIF(德鲁伊卡组!A:C,"# 1x ("&amp;K1162&amp;") "&amp;A1162)+COUNTIF(猎人卡组!A:C,"# 1x ("&amp;K1162&amp;") "&amp;A1162)+COUNTIF(法师卡组!A:C,"# 1x ("&amp;K1162&amp;") "&amp;A1162)+COUNTIF(圣骑士卡组!A:C,"# 1x ("&amp;K1162&amp;") "&amp;A1162)+COUNTIF(牧师卡组!A:C,"# 1x ("&amp;K1162&amp;") "&amp;A1162)+COUNTIF(潜行者卡组!A:C,"# 1x ("&amp;K1162&amp;") "&amp;A1162)+COUNTIF(萨满祭司卡组!A:C,"# 1x ("&amp;K1162&amp;") "&amp;A1162)+COUNTIF(术士卡组!A:C,"# 1x ("&amp;K1162&amp;") "&amp;A1162)+COUNTIF(战士卡组!A:C,"# 1x ("&amp;K1162&amp;") "&amp;A1162)=0,COUNTIF(单卡排行!A:J,A1162&amp;"★")=0),"",1),2)</f>
        <v/>
      </c>
      <c r="E1162" s="53" t="str">
        <f>IF(收藏进度!E1162="","",收藏进度!E1162)</f>
        <v>安戈洛</v>
      </c>
      <c r="F1162" s="53" t="str">
        <f>IF(收藏进度!F1162="","",收藏进度!F1162)</f>
        <v/>
      </c>
      <c r="G1162" s="53" t="str">
        <f>IF(收藏进度!G1162="","",收藏进度!G1162)</f>
        <v>中立</v>
      </c>
      <c r="H1162" s="53" t="str">
        <f>IF(收藏进度!H1162="","",收藏进度!H1162)</f>
        <v>稀有</v>
      </c>
      <c r="I1162" s="53" t="str">
        <f>IF(收藏进度!I1162="","",收藏进度!I1162)</f>
        <v>随从</v>
      </c>
      <c r="J1162" s="53" t="str">
        <f>IF(收藏进度!J1162="","",收藏进度!J1162)</f>
        <v/>
      </c>
      <c r="K1162" s="53">
        <f>IF(收藏进度!K1162="","",收藏进度!K1162)</f>
        <v>3</v>
      </c>
      <c r="L1162" s="53">
        <f>IF(收藏进度!L1162="","",收藏进度!L1162)</f>
        <v>4</v>
      </c>
      <c r="M1162" s="53">
        <f>IF(收藏进度!M1162="","",收藏进度!M1162)</f>
        <v>8</v>
      </c>
      <c r="N1162" s="54" t="str">
        <f>IF(收藏进度!N1162="","",收藏进度!N1162)</f>
        <v>无法攻击。</v>
      </c>
    </row>
    <row r="1163" spans="1:14" x14ac:dyDescent="0.15">
      <c r="A1163" s="52" t="str">
        <f>IF(收藏进度!A1163="","",收藏进度!A1163)</f>
        <v>魔暴龙蛋</v>
      </c>
      <c r="B1163" s="52">
        <f>IF(收藏进度!B1163="","",收藏进度!B1163)</f>
        <v>2</v>
      </c>
      <c r="C1163" s="52" t="str">
        <f t="shared" si="18"/>
        <v/>
      </c>
      <c r="D1163" s="52" t="str">
        <f>IF(AND(COUNTIF(德鲁伊卡组!A:C,"# 2x ("&amp;K1163&amp;") "&amp;A1163)+COUNTIF(猎人卡组!A:C,"# 2x ("&amp;K1163&amp;") "&amp;A1163)+COUNTIF(法师卡组!A:C,"# 2x ("&amp;K1163&amp;") "&amp;A1163)+COUNTIF(圣骑士卡组!A:C,"# 2x ("&amp;K1163&amp;") "&amp;A1163)+COUNTIF(牧师卡组!A:C,"# 2x ("&amp;K1163&amp;") "&amp;A1163)+COUNTIF(潜行者卡组!A:C,"# 2x ("&amp;K1163&amp;") "&amp;A1163)+COUNTIF(萨满祭司卡组!A:C,"# 2x ("&amp;K1163&amp;") "&amp;A1163)+COUNTIF(术士卡组!A:C,"# 2x ("&amp;K1163&amp;") "&amp;A1163)+COUNTIF(战士卡组!A:C,"# 2x ("&amp;K1163&amp;") "&amp;A1163)=0,COUNTIF(单卡排行!A:J,A1163)=0),IF(AND(COUNTIF(德鲁伊卡组!A:C,"# 1x ("&amp;K1163&amp;") "&amp;A1163)+COUNTIF(猎人卡组!A:C,"# 1x ("&amp;K1163&amp;") "&amp;A1163)+COUNTIF(法师卡组!A:C,"# 1x ("&amp;K1163&amp;") "&amp;A1163)+COUNTIF(圣骑士卡组!A:C,"# 1x ("&amp;K1163&amp;") "&amp;A1163)+COUNTIF(牧师卡组!A:C,"# 1x ("&amp;K1163&amp;") "&amp;A1163)+COUNTIF(潜行者卡组!A:C,"# 1x ("&amp;K1163&amp;") "&amp;A1163)+COUNTIF(萨满祭司卡组!A:C,"# 1x ("&amp;K1163&amp;") "&amp;A1163)+COUNTIF(术士卡组!A:C,"# 1x ("&amp;K1163&amp;") "&amp;A1163)+COUNTIF(战士卡组!A:C,"# 1x ("&amp;K1163&amp;") "&amp;A1163)=0,COUNTIF(单卡排行!A:J,A1163&amp;"★")=0),"",1),2)</f>
        <v/>
      </c>
      <c r="E1163" s="53" t="str">
        <f>IF(收藏进度!E1163="","",收藏进度!E1163)</f>
        <v>安戈洛</v>
      </c>
      <c r="F1163" s="53" t="str">
        <f>IF(收藏进度!F1163="","",收藏进度!F1163)</f>
        <v/>
      </c>
      <c r="G1163" s="53" t="str">
        <f>IF(收藏进度!G1163="","",收藏进度!G1163)</f>
        <v>中立</v>
      </c>
      <c r="H1163" s="53" t="str">
        <f>IF(收藏进度!H1163="","",收藏进度!H1163)</f>
        <v>稀有</v>
      </c>
      <c r="I1163" s="53" t="str">
        <f>IF(收藏进度!I1163="","",收藏进度!I1163)</f>
        <v>随从</v>
      </c>
      <c r="J1163" s="53" t="str">
        <f>IF(收藏进度!J1163="","",收藏进度!J1163)</f>
        <v/>
      </c>
      <c r="K1163" s="53">
        <f>IF(收藏进度!K1163="","",收藏进度!K1163)</f>
        <v>3</v>
      </c>
      <c r="L1163" s="53">
        <f>IF(收藏进度!L1163="","",收藏进度!L1163)</f>
        <v>0</v>
      </c>
      <c r="M1163" s="53">
        <f>IF(收藏进度!M1163="","",收藏进度!M1163)</f>
        <v>3</v>
      </c>
      <c r="N1163" s="54" t="str">
        <f>IF(收藏进度!N1163="","",收藏进度!N1163)</f>
        <v>亡语：召唤一个5/5的魔暴龙。</v>
      </c>
    </row>
    <row r="1164" spans="1:14" x14ac:dyDescent="0.15">
      <c r="A1164" s="52" t="str">
        <f>IF(收藏进度!A1164="","",收藏进度!A1164)</f>
        <v>石丘防御者</v>
      </c>
      <c r="B1164" s="52">
        <f>IF(收藏进度!B1164="","",收藏进度!B1164)</f>
        <v>2</v>
      </c>
      <c r="C1164" s="52" t="str">
        <f t="shared" si="18"/>
        <v/>
      </c>
      <c r="D1164" s="52">
        <f>IF(AND(COUNTIF(德鲁伊卡组!A:C,"# 2x ("&amp;K1164&amp;") "&amp;A1164)+COUNTIF(猎人卡组!A:C,"# 2x ("&amp;K1164&amp;") "&amp;A1164)+COUNTIF(法师卡组!A:C,"# 2x ("&amp;K1164&amp;") "&amp;A1164)+COUNTIF(圣骑士卡组!A:C,"# 2x ("&amp;K1164&amp;") "&amp;A1164)+COUNTIF(牧师卡组!A:C,"# 2x ("&amp;K1164&amp;") "&amp;A1164)+COUNTIF(潜行者卡组!A:C,"# 2x ("&amp;K1164&amp;") "&amp;A1164)+COUNTIF(萨满祭司卡组!A:C,"# 2x ("&amp;K1164&amp;") "&amp;A1164)+COUNTIF(术士卡组!A:C,"# 2x ("&amp;K1164&amp;") "&amp;A1164)+COUNTIF(战士卡组!A:C,"# 2x ("&amp;K1164&amp;") "&amp;A1164)=0,COUNTIF(单卡排行!A:J,A1164)=0),IF(AND(COUNTIF(德鲁伊卡组!A:C,"# 1x ("&amp;K1164&amp;") "&amp;A1164)+COUNTIF(猎人卡组!A:C,"# 1x ("&amp;K1164&amp;") "&amp;A1164)+COUNTIF(法师卡组!A:C,"# 1x ("&amp;K1164&amp;") "&amp;A1164)+COUNTIF(圣骑士卡组!A:C,"# 1x ("&amp;K1164&amp;") "&amp;A1164)+COUNTIF(牧师卡组!A:C,"# 1x ("&amp;K1164&amp;") "&amp;A1164)+COUNTIF(潜行者卡组!A:C,"# 1x ("&amp;K1164&amp;") "&amp;A1164)+COUNTIF(萨满祭司卡组!A:C,"# 1x ("&amp;K1164&amp;") "&amp;A1164)+COUNTIF(术士卡组!A:C,"# 1x ("&amp;K1164&amp;") "&amp;A1164)+COUNTIF(战士卡组!A:C,"# 1x ("&amp;K1164&amp;") "&amp;A1164)=0,COUNTIF(单卡排行!A:J,A1164&amp;"★")=0),"",1),2)</f>
        <v>2</v>
      </c>
      <c r="E1164" s="53" t="str">
        <f>IF(收藏进度!E1164="","",收藏进度!E1164)</f>
        <v>安戈洛</v>
      </c>
      <c r="F1164" s="53" t="str">
        <f>IF(收藏进度!F1164="","",收藏进度!F1164)</f>
        <v/>
      </c>
      <c r="G1164" s="53" t="str">
        <f>IF(收藏进度!G1164="","",收藏进度!G1164)</f>
        <v>中立</v>
      </c>
      <c r="H1164" s="53" t="str">
        <f>IF(收藏进度!H1164="","",收藏进度!H1164)</f>
        <v>稀有</v>
      </c>
      <c r="I1164" s="53" t="str">
        <f>IF(收藏进度!I1164="","",收藏进度!I1164)</f>
        <v>随从</v>
      </c>
      <c r="J1164" s="53" t="str">
        <f>IF(收藏进度!J1164="","",收藏进度!J1164)</f>
        <v/>
      </c>
      <c r="K1164" s="53">
        <f>IF(收藏进度!K1164="","",收藏进度!K1164)</f>
        <v>3</v>
      </c>
      <c r="L1164" s="53">
        <f>IF(收藏进度!L1164="","",收藏进度!L1164)</f>
        <v>1</v>
      </c>
      <c r="M1164" s="53">
        <f>IF(收藏进度!M1164="","",收藏进度!M1164)</f>
        <v>4</v>
      </c>
      <c r="N1164" s="54" t="str">
        <f>IF(收藏进度!N1164="","",收藏进度!N1164)</f>
        <v>嘲讽，战吼：
发现一张具有嘲讽的随从牌。</v>
      </c>
    </row>
    <row r="1165" spans="1:14" x14ac:dyDescent="0.15">
      <c r="A1165" s="52" t="str">
        <f>IF(收藏进度!A1165="","",收藏进度!A1165)</f>
        <v>凶恶的雏龙</v>
      </c>
      <c r="B1165" s="52">
        <f>IF(收藏进度!B1165="","",收藏进度!B1165)</f>
        <v>1</v>
      </c>
      <c r="C1165" s="52">
        <f t="shared" si="18"/>
        <v>1</v>
      </c>
      <c r="D1165" s="52">
        <f>IF(AND(COUNTIF(德鲁伊卡组!A:C,"# 2x ("&amp;K1165&amp;") "&amp;A1165)+COUNTIF(猎人卡组!A:C,"# 2x ("&amp;K1165&amp;") "&amp;A1165)+COUNTIF(法师卡组!A:C,"# 2x ("&amp;K1165&amp;") "&amp;A1165)+COUNTIF(圣骑士卡组!A:C,"# 2x ("&amp;K1165&amp;") "&amp;A1165)+COUNTIF(牧师卡组!A:C,"# 2x ("&amp;K1165&amp;") "&amp;A1165)+COUNTIF(潜行者卡组!A:C,"# 2x ("&amp;K1165&amp;") "&amp;A1165)+COUNTIF(萨满祭司卡组!A:C,"# 2x ("&amp;K1165&amp;") "&amp;A1165)+COUNTIF(术士卡组!A:C,"# 2x ("&amp;K1165&amp;") "&amp;A1165)+COUNTIF(战士卡组!A:C,"# 2x ("&amp;K1165&amp;") "&amp;A1165)=0,COUNTIF(单卡排行!A:J,A1165)=0),IF(AND(COUNTIF(德鲁伊卡组!A:C,"# 1x ("&amp;K1165&amp;") "&amp;A1165)+COUNTIF(猎人卡组!A:C,"# 1x ("&amp;K1165&amp;") "&amp;A1165)+COUNTIF(法师卡组!A:C,"# 1x ("&amp;K1165&amp;") "&amp;A1165)+COUNTIF(圣骑士卡组!A:C,"# 1x ("&amp;K1165&amp;") "&amp;A1165)+COUNTIF(牧师卡组!A:C,"# 1x ("&amp;K1165&amp;") "&amp;A1165)+COUNTIF(潜行者卡组!A:C,"# 1x ("&amp;K1165&amp;") "&amp;A1165)+COUNTIF(萨满祭司卡组!A:C,"# 1x ("&amp;K1165&amp;") "&amp;A1165)+COUNTIF(术士卡组!A:C,"# 1x ("&amp;K1165&amp;") "&amp;A1165)+COUNTIF(战士卡组!A:C,"# 1x ("&amp;K1165&amp;") "&amp;A1165)=0,COUNTIF(单卡排行!A:J,A1165&amp;"★")=0),"",1),2)</f>
        <v>2</v>
      </c>
      <c r="E1165" s="53" t="str">
        <f>IF(收藏进度!E1165="","",收藏进度!E1165)</f>
        <v>安戈洛</v>
      </c>
      <c r="F1165" s="53" t="str">
        <f>IF(收藏进度!F1165="","",收藏进度!F1165)</f>
        <v/>
      </c>
      <c r="G1165" s="53" t="str">
        <f>IF(收藏进度!G1165="","",收藏进度!G1165)</f>
        <v>中立</v>
      </c>
      <c r="H1165" s="53" t="str">
        <f>IF(收藏进度!H1165="","",收藏进度!H1165)</f>
        <v>稀有</v>
      </c>
      <c r="I1165" s="53" t="str">
        <f>IF(收藏进度!I1165="","",收藏进度!I1165)</f>
        <v>随从</v>
      </c>
      <c r="J1165" s="53" t="str">
        <f>IF(收藏进度!J1165="","",收藏进度!J1165)</f>
        <v>野兽</v>
      </c>
      <c r="K1165" s="53">
        <f>IF(收藏进度!K1165="","",收藏进度!K1165)</f>
        <v>3</v>
      </c>
      <c r="L1165" s="53">
        <f>IF(收藏进度!L1165="","",收藏进度!L1165)</f>
        <v>3</v>
      </c>
      <c r="M1165" s="53">
        <f>IF(收藏进度!M1165="","",收藏进度!M1165)</f>
        <v>3</v>
      </c>
      <c r="N1165" s="54" t="str">
        <f>IF(收藏进度!N1165="","",收藏进度!N1165)</f>
        <v>在该随从攻击一方英雄后，获得进化。</v>
      </c>
    </row>
    <row r="1166" spans="1:14" x14ac:dyDescent="0.15">
      <c r="A1166" s="52" t="str">
        <f>IF(收藏进度!A1166="","",收藏进度!A1166)</f>
        <v>贪食软泥怪</v>
      </c>
      <c r="B1166" s="52">
        <f>IF(收藏进度!B1166="","",收藏进度!B1166)</f>
        <v>1</v>
      </c>
      <c r="C1166" s="52" t="str">
        <f t="shared" si="18"/>
        <v/>
      </c>
      <c r="D1166" s="52">
        <f>IF(AND(COUNTIF(德鲁伊卡组!A:C,"# 2x ("&amp;K1166&amp;") "&amp;A1166)+COUNTIF(猎人卡组!A:C,"# 2x ("&amp;K1166&amp;") "&amp;A1166)+COUNTIF(法师卡组!A:C,"# 2x ("&amp;K1166&amp;") "&amp;A1166)+COUNTIF(圣骑士卡组!A:C,"# 2x ("&amp;K1166&amp;") "&amp;A1166)+COUNTIF(牧师卡组!A:C,"# 2x ("&amp;K1166&amp;") "&amp;A1166)+COUNTIF(潜行者卡组!A:C,"# 2x ("&amp;K1166&amp;") "&amp;A1166)+COUNTIF(萨满祭司卡组!A:C,"# 2x ("&amp;K1166&amp;") "&amp;A1166)+COUNTIF(术士卡组!A:C,"# 2x ("&amp;K1166&amp;") "&amp;A1166)+COUNTIF(战士卡组!A:C,"# 2x ("&amp;K1166&amp;") "&amp;A1166)=0,COUNTIF(单卡排行!A:J,A1166)=0),IF(AND(COUNTIF(德鲁伊卡组!A:C,"# 1x ("&amp;K1166&amp;") "&amp;A1166)+COUNTIF(猎人卡组!A:C,"# 1x ("&amp;K1166&amp;") "&amp;A1166)+COUNTIF(法师卡组!A:C,"# 1x ("&amp;K1166&amp;") "&amp;A1166)+COUNTIF(圣骑士卡组!A:C,"# 1x ("&amp;K1166&amp;") "&amp;A1166)+COUNTIF(牧师卡组!A:C,"# 1x ("&amp;K1166&amp;") "&amp;A1166)+COUNTIF(潜行者卡组!A:C,"# 1x ("&amp;K1166&amp;") "&amp;A1166)+COUNTIF(萨满祭司卡组!A:C,"# 1x ("&amp;K1166&amp;") "&amp;A1166)+COUNTIF(术士卡组!A:C,"# 1x ("&amp;K1166&amp;") "&amp;A1166)+COUNTIF(战士卡组!A:C,"# 1x ("&amp;K1166&amp;") "&amp;A1166)=0,COUNTIF(单卡排行!A:J,A1166&amp;"★")=0),"",1),2)</f>
        <v>1</v>
      </c>
      <c r="E1166" s="53" t="str">
        <f>IF(收藏进度!E1166="","",收藏进度!E1166)</f>
        <v>安戈洛</v>
      </c>
      <c r="F1166" s="53" t="str">
        <f>IF(收藏进度!F1166="","",收藏进度!F1166)</f>
        <v/>
      </c>
      <c r="G1166" s="53" t="str">
        <f>IF(收藏进度!G1166="","",收藏进度!G1166)</f>
        <v>中立</v>
      </c>
      <c r="H1166" s="53" t="str">
        <f>IF(收藏进度!H1166="","",收藏进度!H1166)</f>
        <v>史诗</v>
      </c>
      <c r="I1166" s="53" t="str">
        <f>IF(收藏进度!I1166="","",收藏进度!I1166)</f>
        <v>随从</v>
      </c>
      <c r="J1166" s="53" t="str">
        <f>IF(收藏进度!J1166="","",收藏进度!J1166)</f>
        <v/>
      </c>
      <c r="K1166" s="53">
        <f>IF(收藏进度!K1166="","",收藏进度!K1166)</f>
        <v>3</v>
      </c>
      <c r="L1166" s="53">
        <f>IF(收藏进度!L1166="","",收藏进度!L1166)</f>
        <v>3</v>
      </c>
      <c r="M1166" s="53">
        <f>IF(收藏进度!M1166="","",收藏进度!M1166)</f>
        <v>3</v>
      </c>
      <c r="N1166" s="54" t="str">
        <f>IF(收藏进度!N1166="","",收藏进度!N1166)</f>
        <v>战吼：摧毁对手的武器，并获得等同于其攻击力的护甲值。</v>
      </c>
    </row>
    <row r="1167" spans="1:14" x14ac:dyDescent="0.15">
      <c r="A1167" s="52" t="str">
        <f>IF(收藏进度!A1167="","",收藏进度!A1167)</f>
        <v>火羽凤凰</v>
      </c>
      <c r="B1167" s="52">
        <f>IF(收藏进度!B1167="","",收藏进度!B1167)</f>
        <v>2</v>
      </c>
      <c r="C1167" s="52" t="str">
        <f t="shared" si="18"/>
        <v/>
      </c>
      <c r="D1167" s="52">
        <f>IF(AND(COUNTIF(德鲁伊卡组!A:C,"# 2x ("&amp;K1167&amp;") "&amp;A1167)+COUNTIF(猎人卡组!A:C,"# 2x ("&amp;K1167&amp;") "&amp;A1167)+COUNTIF(法师卡组!A:C,"# 2x ("&amp;K1167&amp;") "&amp;A1167)+COUNTIF(圣骑士卡组!A:C,"# 2x ("&amp;K1167&amp;") "&amp;A1167)+COUNTIF(牧师卡组!A:C,"# 2x ("&amp;K1167&amp;") "&amp;A1167)+COUNTIF(潜行者卡组!A:C,"# 2x ("&amp;K1167&amp;") "&amp;A1167)+COUNTIF(萨满祭司卡组!A:C,"# 2x ("&amp;K1167&amp;") "&amp;A1167)+COUNTIF(术士卡组!A:C,"# 2x ("&amp;K1167&amp;") "&amp;A1167)+COUNTIF(战士卡组!A:C,"# 2x ("&amp;K1167&amp;") "&amp;A1167)=0,COUNTIF(单卡排行!A:J,A1167)=0),IF(AND(COUNTIF(德鲁伊卡组!A:C,"# 1x ("&amp;K1167&amp;") "&amp;A1167)+COUNTIF(猎人卡组!A:C,"# 1x ("&amp;K1167&amp;") "&amp;A1167)+COUNTIF(法师卡组!A:C,"# 1x ("&amp;K1167&amp;") "&amp;A1167)+COUNTIF(圣骑士卡组!A:C,"# 1x ("&amp;K1167&amp;") "&amp;A1167)+COUNTIF(牧师卡组!A:C,"# 1x ("&amp;K1167&amp;") "&amp;A1167)+COUNTIF(潜行者卡组!A:C,"# 1x ("&amp;K1167&amp;") "&amp;A1167)+COUNTIF(萨满祭司卡组!A:C,"# 1x ("&amp;K1167&amp;") "&amp;A1167)+COUNTIF(术士卡组!A:C,"# 1x ("&amp;K1167&amp;") "&amp;A1167)+COUNTIF(战士卡组!A:C,"# 1x ("&amp;K1167&amp;") "&amp;A1167)=0,COUNTIF(单卡排行!A:J,A1167&amp;"★")=0),"",1),2)</f>
        <v>2</v>
      </c>
      <c r="E1167" s="53" t="str">
        <f>IF(收藏进度!E1167="","",收藏进度!E1167)</f>
        <v>安戈洛</v>
      </c>
      <c r="F1167" s="53" t="str">
        <f>IF(收藏进度!F1167="","",收藏进度!F1167)</f>
        <v/>
      </c>
      <c r="G1167" s="53" t="str">
        <f>IF(收藏进度!G1167="","",收藏进度!G1167)</f>
        <v>中立</v>
      </c>
      <c r="H1167" s="53" t="str">
        <f>IF(收藏进度!H1167="","",收藏进度!H1167)</f>
        <v>普通</v>
      </c>
      <c r="I1167" s="53" t="str">
        <f>IF(收藏进度!I1167="","",收藏进度!I1167)</f>
        <v>随从</v>
      </c>
      <c r="J1167" s="53" t="str">
        <f>IF(收藏进度!J1167="","",收藏进度!J1167)</f>
        <v>元素</v>
      </c>
      <c r="K1167" s="53">
        <f>IF(收藏进度!K1167="","",收藏进度!K1167)</f>
        <v>4</v>
      </c>
      <c r="L1167" s="53">
        <f>IF(收藏进度!L1167="","",收藏进度!L1167)</f>
        <v>3</v>
      </c>
      <c r="M1167" s="53">
        <f>IF(收藏进度!M1167="","",收藏进度!M1167)</f>
        <v>3</v>
      </c>
      <c r="N1167" s="54" t="str">
        <f>IF(收藏进度!N1167="","",收藏进度!N1167)</f>
        <v>战吼：造成2点伤害。</v>
      </c>
    </row>
    <row r="1168" spans="1:14" x14ac:dyDescent="0.15">
      <c r="A1168" s="52" t="str">
        <f>IF(收藏进度!A1168="","",收藏进度!A1168)</f>
        <v>剑龙</v>
      </c>
      <c r="B1168" s="52">
        <f>IF(收藏进度!B1168="","",收藏进度!B1168)</f>
        <v>2</v>
      </c>
      <c r="C1168" s="52" t="str">
        <f t="shared" si="18"/>
        <v/>
      </c>
      <c r="D1168" s="52" t="str">
        <f>IF(AND(COUNTIF(德鲁伊卡组!A:C,"# 2x ("&amp;K1168&amp;") "&amp;A1168)+COUNTIF(猎人卡组!A:C,"# 2x ("&amp;K1168&amp;") "&amp;A1168)+COUNTIF(法师卡组!A:C,"# 2x ("&amp;K1168&amp;") "&amp;A1168)+COUNTIF(圣骑士卡组!A:C,"# 2x ("&amp;K1168&amp;") "&amp;A1168)+COUNTIF(牧师卡组!A:C,"# 2x ("&amp;K1168&amp;") "&amp;A1168)+COUNTIF(潜行者卡组!A:C,"# 2x ("&amp;K1168&amp;") "&amp;A1168)+COUNTIF(萨满祭司卡组!A:C,"# 2x ("&amp;K1168&amp;") "&amp;A1168)+COUNTIF(术士卡组!A:C,"# 2x ("&amp;K1168&amp;") "&amp;A1168)+COUNTIF(战士卡组!A:C,"# 2x ("&amp;K1168&amp;") "&amp;A1168)=0,COUNTIF(单卡排行!A:J,A1168)=0),IF(AND(COUNTIF(德鲁伊卡组!A:C,"# 1x ("&amp;K1168&amp;") "&amp;A1168)+COUNTIF(猎人卡组!A:C,"# 1x ("&amp;K1168&amp;") "&amp;A1168)+COUNTIF(法师卡组!A:C,"# 1x ("&amp;K1168&amp;") "&amp;A1168)+COUNTIF(圣骑士卡组!A:C,"# 1x ("&amp;K1168&amp;") "&amp;A1168)+COUNTIF(牧师卡组!A:C,"# 1x ("&amp;K1168&amp;") "&amp;A1168)+COUNTIF(潜行者卡组!A:C,"# 1x ("&amp;K1168&amp;") "&amp;A1168)+COUNTIF(萨满祭司卡组!A:C,"# 1x ("&amp;K1168&amp;") "&amp;A1168)+COUNTIF(术士卡组!A:C,"# 1x ("&amp;K1168&amp;") "&amp;A1168)+COUNTIF(战士卡组!A:C,"# 1x ("&amp;K1168&amp;") "&amp;A1168)=0,COUNTIF(单卡排行!A:J,A1168&amp;"★")=0),"",1),2)</f>
        <v/>
      </c>
      <c r="E1168" s="53" t="str">
        <f>IF(收藏进度!E1168="","",收藏进度!E1168)</f>
        <v>安戈洛</v>
      </c>
      <c r="F1168" s="53" t="str">
        <f>IF(收藏进度!F1168="","",收藏进度!F1168)</f>
        <v/>
      </c>
      <c r="G1168" s="53" t="str">
        <f>IF(收藏进度!G1168="","",收藏进度!G1168)</f>
        <v>中立</v>
      </c>
      <c r="H1168" s="53" t="str">
        <f>IF(收藏进度!H1168="","",收藏进度!H1168)</f>
        <v>普通</v>
      </c>
      <c r="I1168" s="53" t="str">
        <f>IF(收藏进度!I1168="","",收藏进度!I1168)</f>
        <v>随从</v>
      </c>
      <c r="J1168" s="53" t="str">
        <f>IF(收藏进度!J1168="","",收藏进度!J1168)</f>
        <v>野兽</v>
      </c>
      <c r="K1168" s="53">
        <f>IF(收藏进度!K1168="","",收藏进度!K1168)</f>
        <v>4</v>
      </c>
      <c r="L1168" s="53">
        <f>IF(收藏进度!L1168="","",收藏进度!L1168)</f>
        <v>2</v>
      </c>
      <c r="M1168" s="53">
        <f>IF(收藏进度!M1168="","",收藏进度!M1168)</f>
        <v>6</v>
      </c>
      <c r="N1168" s="54" t="str">
        <f>IF(收藏进度!N1168="","",收藏进度!N1168)</f>
        <v>嘲讽</v>
      </c>
    </row>
    <row r="1169" spans="1:14" x14ac:dyDescent="0.15">
      <c r="A1169" s="52" t="str">
        <f>IF(收藏进度!A1169="","",收藏进度!A1169)</f>
        <v>托维尔塑石师</v>
      </c>
      <c r="B1169" s="52">
        <f>IF(收藏进度!B1169="","",收藏进度!B1169)</f>
        <v>1</v>
      </c>
      <c r="C1169" s="52" t="str">
        <f t="shared" si="18"/>
        <v/>
      </c>
      <c r="D1169" s="52" t="str">
        <f>IF(AND(COUNTIF(德鲁伊卡组!A:C,"# 2x ("&amp;K1169&amp;") "&amp;A1169)+COUNTIF(猎人卡组!A:C,"# 2x ("&amp;K1169&amp;") "&amp;A1169)+COUNTIF(法师卡组!A:C,"# 2x ("&amp;K1169&amp;") "&amp;A1169)+COUNTIF(圣骑士卡组!A:C,"# 2x ("&amp;K1169&amp;") "&amp;A1169)+COUNTIF(牧师卡组!A:C,"# 2x ("&amp;K1169&amp;") "&amp;A1169)+COUNTIF(潜行者卡组!A:C,"# 2x ("&amp;K1169&amp;") "&amp;A1169)+COUNTIF(萨满祭司卡组!A:C,"# 2x ("&amp;K1169&amp;") "&amp;A1169)+COUNTIF(术士卡组!A:C,"# 2x ("&amp;K1169&amp;") "&amp;A1169)+COUNTIF(战士卡组!A:C,"# 2x ("&amp;K1169&amp;") "&amp;A1169)=0,COUNTIF(单卡排行!A:J,A1169)=0),IF(AND(COUNTIF(德鲁伊卡组!A:C,"# 1x ("&amp;K1169&amp;") "&amp;A1169)+COUNTIF(猎人卡组!A:C,"# 1x ("&amp;K1169&amp;") "&amp;A1169)+COUNTIF(法师卡组!A:C,"# 1x ("&amp;K1169&amp;") "&amp;A1169)+COUNTIF(圣骑士卡组!A:C,"# 1x ("&amp;K1169&amp;") "&amp;A1169)+COUNTIF(牧师卡组!A:C,"# 1x ("&amp;K1169&amp;") "&amp;A1169)+COUNTIF(潜行者卡组!A:C,"# 1x ("&amp;K1169&amp;") "&amp;A1169)+COUNTIF(萨满祭司卡组!A:C,"# 1x ("&amp;K1169&amp;") "&amp;A1169)+COUNTIF(术士卡组!A:C,"# 1x ("&amp;K1169&amp;") "&amp;A1169)+COUNTIF(战士卡组!A:C,"# 1x ("&amp;K1169&amp;") "&amp;A1169)=0,COUNTIF(单卡排行!A:J,A1169&amp;"★")=0),"",1),2)</f>
        <v/>
      </c>
      <c r="E1169" s="53" t="str">
        <f>IF(收藏进度!E1169="","",收藏进度!E1169)</f>
        <v>安戈洛</v>
      </c>
      <c r="F1169" s="53" t="str">
        <f>IF(收藏进度!F1169="","",收藏进度!F1169)</f>
        <v/>
      </c>
      <c r="G1169" s="53" t="str">
        <f>IF(收藏进度!G1169="","",收藏进度!G1169)</f>
        <v>中立</v>
      </c>
      <c r="H1169" s="53" t="str">
        <f>IF(收藏进度!H1169="","",收藏进度!H1169)</f>
        <v>稀有</v>
      </c>
      <c r="I1169" s="53" t="str">
        <f>IF(收藏进度!I1169="","",收藏进度!I1169)</f>
        <v>随从</v>
      </c>
      <c r="J1169" s="53" t="str">
        <f>IF(收藏进度!J1169="","",收藏进度!J1169)</f>
        <v/>
      </c>
      <c r="K1169" s="53">
        <f>IF(收藏进度!K1169="","",收藏进度!K1169)</f>
        <v>4</v>
      </c>
      <c r="L1169" s="53">
        <f>IF(收藏进度!L1169="","",收藏进度!L1169)</f>
        <v>3</v>
      </c>
      <c r="M1169" s="53">
        <f>IF(收藏进度!M1169="","",收藏进度!M1169)</f>
        <v>5</v>
      </c>
      <c r="N1169" s="54" t="str">
        <f>IF(收藏进度!N1169="","",收藏进度!N1169)</f>
        <v>战吼：如果你在上个回合使用过元素牌，则获得嘲讽和圣盾。</v>
      </c>
    </row>
    <row r="1170" spans="1:14" x14ac:dyDescent="0.15">
      <c r="A1170" s="52" t="str">
        <f>IF(收藏进度!A1170="","",收藏进度!A1170)</f>
        <v>热情的探险家</v>
      </c>
      <c r="B1170" s="52">
        <f>IF(收藏进度!B1170="","",收藏进度!B1170)</f>
        <v>1</v>
      </c>
      <c r="C1170" s="52" t="str">
        <f t="shared" si="18"/>
        <v/>
      </c>
      <c r="D1170" s="52" t="str">
        <f>IF(AND(COUNTIF(德鲁伊卡组!A:C,"# 2x ("&amp;K1170&amp;") "&amp;A1170)+COUNTIF(猎人卡组!A:C,"# 2x ("&amp;K1170&amp;") "&amp;A1170)+COUNTIF(法师卡组!A:C,"# 2x ("&amp;K1170&amp;") "&amp;A1170)+COUNTIF(圣骑士卡组!A:C,"# 2x ("&amp;K1170&amp;") "&amp;A1170)+COUNTIF(牧师卡组!A:C,"# 2x ("&amp;K1170&amp;") "&amp;A1170)+COUNTIF(潜行者卡组!A:C,"# 2x ("&amp;K1170&amp;") "&amp;A1170)+COUNTIF(萨满祭司卡组!A:C,"# 2x ("&amp;K1170&amp;") "&amp;A1170)+COUNTIF(术士卡组!A:C,"# 2x ("&amp;K1170&amp;") "&amp;A1170)+COUNTIF(战士卡组!A:C,"# 2x ("&amp;K1170&amp;") "&amp;A1170)=0,COUNTIF(单卡排行!A:J,A1170)=0),IF(AND(COUNTIF(德鲁伊卡组!A:C,"# 1x ("&amp;K1170&amp;") "&amp;A1170)+COUNTIF(猎人卡组!A:C,"# 1x ("&amp;K1170&amp;") "&amp;A1170)+COUNTIF(法师卡组!A:C,"# 1x ("&amp;K1170&amp;") "&amp;A1170)+COUNTIF(圣骑士卡组!A:C,"# 1x ("&amp;K1170&amp;") "&amp;A1170)+COUNTIF(牧师卡组!A:C,"# 1x ("&amp;K1170&amp;") "&amp;A1170)+COUNTIF(潜行者卡组!A:C,"# 1x ("&amp;K1170&amp;") "&amp;A1170)+COUNTIF(萨满祭司卡组!A:C,"# 1x ("&amp;K1170&amp;") "&amp;A1170)+COUNTIF(术士卡组!A:C,"# 1x ("&amp;K1170&amp;") "&amp;A1170)+COUNTIF(战士卡组!A:C,"# 1x ("&amp;K1170&amp;") "&amp;A1170)=0,COUNTIF(单卡排行!A:J,A1170&amp;"★")=0),"",1),2)</f>
        <v/>
      </c>
      <c r="E1170" s="53" t="str">
        <f>IF(收藏进度!E1170="","",收藏进度!E1170)</f>
        <v>安戈洛</v>
      </c>
      <c r="F1170" s="53" t="str">
        <f>IF(收藏进度!F1170="","",收藏进度!F1170)</f>
        <v/>
      </c>
      <c r="G1170" s="53" t="str">
        <f>IF(收藏进度!G1170="","",收藏进度!G1170)</f>
        <v>中立</v>
      </c>
      <c r="H1170" s="53" t="str">
        <f>IF(收藏进度!H1170="","",收藏进度!H1170)</f>
        <v>史诗</v>
      </c>
      <c r="I1170" s="53" t="str">
        <f>IF(收藏进度!I1170="","",收藏进度!I1170)</f>
        <v>随从</v>
      </c>
      <c r="J1170" s="53" t="str">
        <f>IF(收藏进度!J1170="","",收藏进度!J1170)</f>
        <v/>
      </c>
      <c r="K1170" s="53">
        <f>IF(收藏进度!K1170="","",收藏进度!K1170)</f>
        <v>4</v>
      </c>
      <c r="L1170" s="53">
        <f>IF(收藏进度!L1170="","",收藏进度!L1170)</f>
        <v>3</v>
      </c>
      <c r="M1170" s="53">
        <f>IF(收藏进度!M1170="","",收藏进度!M1170)</f>
        <v>4</v>
      </c>
      <c r="N1170" s="54" t="str">
        <f>IF(收藏进度!N1170="","",收藏进度!N1170)</f>
        <v>战吼：
抽一张牌，使其法力值消耗变为（5）。</v>
      </c>
    </row>
    <row r="1171" spans="1:14" x14ac:dyDescent="0.15">
      <c r="A1171" s="52" t="str">
        <f>IF(收藏进度!A1171="","",收藏进度!A1171)</f>
        <v>温顺的巨壳龙</v>
      </c>
      <c r="B1171" s="52">
        <f>IF(收藏进度!B1171="","",收藏进度!B1171)</f>
        <v>2</v>
      </c>
      <c r="C1171" s="52" t="str">
        <f t="shared" si="18"/>
        <v/>
      </c>
      <c r="D1171" s="52">
        <f>IF(AND(COUNTIF(德鲁伊卡组!A:C,"# 2x ("&amp;K1171&amp;") "&amp;A1171)+COUNTIF(猎人卡组!A:C,"# 2x ("&amp;K1171&amp;") "&amp;A1171)+COUNTIF(法师卡组!A:C,"# 2x ("&amp;K1171&amp;") "&amp;A1171)+COUNTIF(圣骑士卡组!A:C,"# 2x ("&amp;K1171&amp;") "&amp;A1171)+COUNTIF(牧师卡组!A:C,"# 2x ("&amp;K1171&amp;") "&amp;A1171)+COUNTIF(潜行者卡组!A:C,"# 2x ("&amp;K1171&amp;") "&amp;A1171)+COUNTIF(萨满祭司卡组!A:C,"# 2x ("&amp;K1171&amp;") "&amp;A1171)+COUNTIF(术士卡组!A:C,"# 2x ("&amp;K1171&amp;") "&amp;A1171)+COUNTIF(战士卡组!A:C,"# 2x ("&amp;K1171&amp;") "&amp;A1171)=0,COUNTIF(单卡排行!A:J,A1171)=0),IF(AND(COUNTIF(德鲁伊卡组!A:C,"# 1x ("&amp;K1171&amp;") "&amp;A1171)+COUNTIF(猎人卡组!A:C,"# 1x ("&amp;K1171&amp;") "&amp;A1171)+COUNTIF(法师卡组!A:C,"# 1x ("&amp;K1171&amp;") "&amp;A1171)+COUNTIF(圣骑士卡组!A:C,"# 1x ("&amp;K1171&amp;") "&amp;A1171)+COUNTIF(牧师卡组!A:C,"# 1x ("&amp;K1171&amp;") "&amp;A1171)+COUNTIF(潜行者卡组!A:C,"# 1x ("&amp;K1171&amp;") "&amp;A1171)+COUNTIF(萨满祭司卡组!A:C,"# 1x ("&amp;K1171&amp;") "&amp;A1171)+COUNTIF(术士卡组!A:C,"# 1x ("&amp;K1171&amp;") "&amp;A1171)+COUNTIF(战士卡组!A:C,"# 1x ("&amp;K1171&amp;") "&amp;A1171)=0,COUNTIF(单卡排行!A:J,A1171&amp;"★")=0),"",1),2)</f>
        <v>2</v>
      </c>
      <c r="E1171" s="53" t="str">
        <f>IF(收藏进度!E1171="","",收藏进度!E1171)</f>
        <v>安戈洛</v>
      </c>
      <c r="F1171" s="53" t="str">
        <f>IF(收藏进度!F1171="","",收藏进度!F1171)</f>
        <v/>
      </c>
      <c r="G1171" s="53" t="str">
        <f>IF(收藏进度!G1171="","",收藏进度!G1171)</f>
        <v>中立</v>
      </c>
      <c r="H1171" s="53" t="str">
        <f>IF(收藏进度!H1171="","",收藏进度!H1171)</f>
        <v>史诗</v>
      </c>
      <c r="I1171" s="53" t="str">
        <f>IF(收藏进度!I1171="","",收藏进度!I1171)</f>
        <v>随从</v>
      </c>
      <c r="J1171" s="53" t="str">
        <f>IF(收藏进度!J1171="","",收藏进度!J1171)</f>
        <v>野兽</v>
      </c>
      <c r="K1171" s="53">
        <f>IF(收藏进度!K1171="","",收藏进度!K1171)</f>
        <v>4</v>
      </c>
      <c r="L1171" s="53">
        <f>IF(收藏进度!L1171="","",收藏进度!L1171)</f>
        <v>5</v>
      </c>
      <c r="M1171" s="53">
        <f>IF(收藏进度!M1171="","",收藏进度!M1171)</f>
        <v>4</v>
      </c>
      <c r="N1171" s="54" t="str">
        <f>IF(收藏进度!N1171="","",收藏进度!N1171)</f>
        <v>战吼：进化你所有的鱼人。</v>
      </c>
    </row>
    <row r="1172" spans="1:14" x14ac:dyDescent="0.15">
      <c r="A1172" s="52" t="str">
        <f>IF(收藏进度!A1172="","",收藏进度!A1172)</f>
        <v>灵魂歌者安布拉</v>
      </c>
      <c r="B1172" s="52">
        <f>IF(收藏进度!B1172="","",收藏进度!B1172)</f>
        <v>0</v>
      </c>
      <c r="C1172" s="52">
        <f t="shared" si="18"/>
        <v>1</v>
      </c>
      <c r="D1172" s="52">
        <f>IF(AND(COUNTIF(德鲁伊卡组!A:C,"# 2x ("&amp;K1172&amp;") "&amp;A1172)+COUNTIF(猎人卡组!A:C,"# 2x ("&amp;K1172&amp;") "&amp;A1172)+COUNTIF(法师卡组!A:C,"# 2x ("&amp;K1172&amp;") "&amp;A1172)+COUNTIF(圣骑士卡组!A:C,"# 2x ("&amp;K1172&amp;") "&amp;A1172)+COUNTIF(牧师卡组!A:C,"# 2x ("&amp;K1172&amp;") "&amp;A1172)+COUNTIF(潜行者卡组!A:C,"# 2x ("&amp;K1172&amp;") "&amp;A1172)+COUNTIF(萨满祭司卡组!A:C,"# 2x ("&amp;K1172&amp;") "&amp;A1172)+COUNTIF(术士卡组!A:C,"# 2x ("&amp;K1172&amp;") "&amp;A1172)+COUNTIF(战士卡组!A:C,"# 2x ("&amp;K1172&amp;") "&amp;A1172)=0,COUNTIF(单卡排行!A:J,A1172)=0),IF(AND(COUNTIF(德鲁伊卡组!A:C,"# 1x ("&amp;K1172&amp;") "&amp;A1172)+COUNTIF(猎人卡组!A:C,"# 1x ("&amp;K1172&amp;") "&amp;A1172)+COUNTIF(法师卡组!A:C,"# 1x ("&amp;K1172&amp;") "&amp;A1172)+COUNTIF(圣骑士卡组!A:C,"# 1x ("&amp;K1172&amp;") "&amp;A1172)+COUNTIF(牧师卡组!A:C,"# 1x ("&amp;K1172&amp;") "&amp;A1172)+COUNTIF(潜行者卡组!A:C,"# 1x ("&amp;K1172&amp;") "&amp;A1172)+COUNTIF(萨满祭司卡组!A:C,"# 1x ("&amp;K1172&amp;") "&amp;A1172)+COUNTIF(术士卡组!A:C,"# 1x ("&amp;K1172&amp;") "&amp;A1172)+COUNTIF(战士卡组!A:C,"# 1x ("&amp;K1172&amp;") "&amp;A1172)=0,COUNTIF(单卡排行!A:J,A1172&amp;"★")=0),"",1),2)</f>
        <v>1</v>
      </c>
      <c r="E1172" s="53" t="str">
        <f>IF(收藏进度!E1172="","",收藏进度!E1172)</f>
        <v>安戈洛</v>
      </c>
      <c r="F1172" s="53" t="str">
        <f>IF(收藏进度!F1172="","",收藏进度!F1172)</f>
        <v/>
      </c>
      <c r="G1172" s="53" t="str">
        <f>IF(收藏进度!G1172="","",收藏进度!G1172)</f>
        <v>中立</v>
      </c>
      <c r="H1172" s="53" t="str">
        <f>IF(收藏进度!H1172="","",收藏进度!H1172)</f>
        <v>传说</v>
      </c>
      <c r="I1172" s="53" t="str">
        <f>IF(收藏进度!I1172="","",收藏进度!I1172)</f>
        <v>随从</v>
      </c>
      <c r="J1172" s="53" t="str">
        <f>IF(收藏进度!J1172="","",收藏进度!J1172)</f>
        <v/>
      </c>
      <c r="K1172" s="53">
        <f>IF(收藏进度!K1172="","",收藏进度!K1172)</f>
        <v>4</v>
      </c>
      <c r="L1172" s="53">
        <f>IF(收藏进度!L1172="","",收藏进度!L1172)</f>
        <v>3</v>
      </c>
      <c r="M1172" s="53">
        <f>IF(收藏进度!M1172="","",收藏进度!M1172)</f>
        <v>4</v>
      </c>
      <c r="N1172" s="54" t="str">
        <f>IF(收藏进度!N1172="","",收藏进度!N1172)</f>
        <v>在你召唤一个随从后，触发其亡语。</v>
      </c>
    </row>
    <row r="1173" spans="1:14" x14ac:dyDescent="0.15">
      <c r="A1173" s="52" t="str">
        <f>IF(收藏进度!A1173="","",收藏进度!A1173)</f>
        <v>沃拉斯</v>
      </c>
      <c r="B1173" s="52">
        <f>IF(收藏进度!B1173="","",收藏进度!B1173)</f>
        <v>0</v>
      </c>
      <c r="C1173" s="52" t="str">
        <f t="shared" si="18"/>
        <v/>
      </c>
      <c r="D1173" s="52" t="str">
        <f>IF(AND(COUNTIF(德鲁伊卡组!A:C,"# 2x ("&amp;K1173&amp;") "&amp;A1173)+COUNTIF(猎人卡组!A:C,"# 2x ("&amp;K1173&amp;") "&amp;A1173)+COUNTIF(法师卡组!A:C,"# 2x ("&amp;K1173&amp;") "&amp;A1173)+COUNTIF(圣骑士卡组!A:C,"# 2x ("&amp;K1173&amp;") "&amp;A1173)+COUNTIF(牧师卡组!A:C,"# 2x ("&amp;K1173&amp;") "&amp;A1173)+COUNTIF(潜行者卡组!A:C,"# 2x ("&amp;K1173&amp;") "&amp;A1173)+COUNTIF(萨满祭司卡组!A:C,"# 2x ("&amp;K1173&amp;") "&amp;A1173)+COUNTIF(术士卡组!A:C,"# 2x ("&amp;K1173&amp;") "&amp;A1173)+COUNTIF(战士卡组!A:C,"# 2x ("&amp;K1173&amp;") "&amp;A1173)=0,COUNTIF(单卡排行!A:J,A1173)=0),IF(AND(COUNTIF(德鲁伊卡组!A:C,"# 1x ("&amp;K1173&amp;") "&amp;A1173)+COUNTIF(猎人卡组!A:C,"# 1x ("&amp;K1173&amp;") "&amp;A1173)+COUNTIF(法师卡组!A:C,"# 1x ("&amp;K1173&amp;") "&amp;A1173)+COUNTIF(圣骑士卡组!A:C,"# 1x ("&amp;K1173&amp;") "&amp;A1173)+COUNTIF(牧师卡组!A:C,"# 1x ("&amp;K1173&amp;") "&amp;A1173)+COUNTIF(潜行者卡组!A:C,"# 1x ("&amp;K1173&amp;") "&amp;A1173)+COUNTIF(萨满祭司卡组!A:C,"# 1x ("&amp;K1173&amp;") "&amp;A1173)+COUNTIF(术士卡组!A:C,"# 1x ("&amp;K1173&amp;") "&amp;A1173)+COUNTIF(战士卡组!A:C,"# 1x ("&amp;K1173&amp;") "&amp;A1173)=0,COUNTIF(单卡排行!A:J,A1173&amp;"★")=0),"",1),2)</f>
        <v/>
      </c>
      <c r="E1173" s="53" t="str">
        <f>IF(收藏进度!E1173="","",收藏进度!E1173)</f>
        <v>安戈洛</v>
      </c>
      <c r="F1173" s="53" t="str">
        <f>IF(收藏进度!F1173="","",收藏进度!F1173)</f>
        <v/>
      </c>
      <c r="G1173" s="53" t="str">
        <f>IF(收藏进度!G1173="","",收藏进度!G1173)</f>
        <v>中立</v>
      </c>
      <c r="H1173" s="53" t="str">
        <f>IF(收藏进度!H1173="","",收藏进度!H1173)</f>
        <v>传说</v>
      </c>
      <c r="I1173" s="53" t="str">
        <f>IF(收藏进度!I1173="","",收藏进度!I1173)</f>
        <v>随从</v>
      </c>
      <c r="J1173" s="53" t="str">
        <f>IF(收藏进度!J1173="","",收藏进度!J1173)</f>
        <v/>
      </c>
      <c r="K1173" s="53">
        <f>IF(收藏进度!K1173="","",收藏进度!K1173)</f>
        <v>4</v>
      </c>
      <c r="L1173" s="53">
        <f>IF(收藏进度!L1173="","",收藏进度!L1173)</f>
        <v>3</v>
      </c>
      <c r="M1173" s="53">
        <f>IF(收藏进度!M1173="","",收藏进度!M1173)</f>
        <v>3</v>
      </c>
      <c r="N1173" s="54" t="str">
        <f>IF(收藏进度!N1173="","",收藏进度!N1173)</f>
        <v>在你对该随从施放一个法术后，召唤一个1/1的植物，并对其施放相同的法术。</v>
      </c>
    </row>
    <row r="1174" spans="1:14" x14ac:dyDescent="0.15">
      <c r="A1174" s="52" t="str">
        <f>IF(收藏进度!A1174="","",收藏进度!A1174)</f>
        <v>筑巢双头鹏</v>
      </c>
      <c r="B1174" s="52">
        <f>IF(收藏进度!B1174="","",收藏进度!B1174)</f>
        <v>2</v>
      </c>
      <c r="C1174" s="52" t="str">
        <f t="shared" si="18"/>
        <v/>
      </c>
      <c r="D1174" s="52" t="str">
        <f>IF(AND(COUNTIF(德鲁伊卡组!A:C,"# 2x ("&amp;K1174&amp;") "&amp;A1174)+COUNTIF(猎人卡组!A:C,"# 2x ("&amp;K1174&amp;") "&amp;A1174)+COUNTIF(法师卡组!A:C,"# 2x ("&amp;K1174&amp;") "&amp;A1174)+COUNTIF(圣骑士卡组!A:C,"# 2x ("&amp;K1174&amp;") "&amp;A1174)+COUNTIF(牧师卡组!A:C,"# 2x ("&amp;K1174&amp;") "&amp;A1174)+COUNTIF(潜行者卡组!A:C,"# 2x ("&amp;K1174&amp;") "&amp;A1174)+COUNTIF(萨满祭司卡组!A:C,"# 2x ("&amp;K1174&amp;") "&amp;A1174)+COUNTIF(术士卡组!A:C,"# 2x ("&amp;K1174&amp;") "&amp;A1174)+COUNTIF(战士卡组!A:C,"# 2x ("&amp;K1174&amp;") "&amp;A1174)=0,COUNTIF(单卡排行!A:J,A1174)=0),IF(AND(COUNTIF(德鲁伊卡组!A:C,"# 1x ("&amp;K1174&amp;") "&amp;A1174)+COUNTIF(猎人卡组!A:C,"# 1x ("&amp;K1174&amp;") "&amp;A1174)+COUNTIF(法师卡组!A:C,"# 1x ("&amp;K1174&amp;") "&amp;A1174)+COUNTIF(圣骑士卡组!A:C,"# 1x ("&amp;K1174&amp;") "&amp;A1174)+COUNTIF(牧师卡组!A:C,"# 1x ("&amp;K1174&amp;") "&amp;A1174)+COUNTIF(潜行者卡组!A:C,"# 1x ("&amp;K1174&amp;") "&amp;A1174)+COUNTIF(萨满祭司卡组!A:C,"# 1x ("&amp;K1174&amp;") "&amp;A1174)+COUNTIF(术士卡组!A:C,"# 1x ("&amp;K1174&amp;") "&amp;A1174)+COUNTIF(战士卡组!A:C,"# 1x ("&amp;K1174&amp;") "&amp;A1174)=0,COUNTIF(单卡排行!A:J,A1174&amp;"★")=0),"",1),2)</f>
        <v/>
      </c>
      <c r="E1174" s="53" t="str">
        <f>IF(收藏进度!E1174="","",收藏进度!E1174)</f>
        <v>安戈洛</v>
      </c>
      <c r="F1174" s="53" t="str">
        <f>IF(收藏进度!F1174="","",收藏进度!F1174)</f>
        <v/>
      </c>
      <c r="G1174" s="53" t="str">
        <f>IF(收藏进度!G1174="","",收藏进度!G1174)</f>
        <v>中立</v>
      </c>
      <c r="H1174" s="53" t="str">
        <f>IF(收藏进度!H1174="","",收藏进度!H1174)</f>
        <v>普通</v>
      </c>
      <c r="I1174" s="53" t="str">
        <f>IF(收藏进度!I1174="","",收藏进度!I1174)</f>
        <v>随从</v>
      </c>
      <c r="J1174" s="53" t="str">
        <f>IF(收藏进度!J1174="","",收藏进度!J1174)</f>
        <v>野兽</v>
      </c>
      <c r="K1174" s="53">
        <f>IF(收藏进度!K1174="","",收藏进度!K1174)</f>
        <v>5</v>
      </c>
      <c r="L1174" s="53">
        <f>IF(收藏进度!L1174="","",收藏进度!L1174)</f>
        <v>4</v>
      </c>
      <c r="M1174" s="53">
        <f>IF(收藏进度!M1174="","",收藏进度!M1174)</f>
        <v>7</v>
      </c>
      <c r="N1174" s="54" t="str">
        <f>IF(收藏进度!N1174="","",收藏进度!N1174)</f>
        <v>战吼：如果你控制至少两个其他随从，便获得嘲讽。</v>
      </c>
    </row>
    <row r="1175" spans="1:14" x14ac:dyDescent="0.15">
      <c r="A1175" s="52" t="str">
        <f>IF(收藏进度!A1175="","",收藏进度!A1175)</f>
        <v>卡利莫斯的仆从</v>
      </c>
      <c r="B1175" s="52">
        <f>IF(收藏进度!B1175="","",收藏进度!B1175)</f>
        <v>2</v>
      </c>
      <c r="C1175" s="52" t="str">
        <f t="shared" si="18"/>
        <v/>
      </c>
      <c r="D1175" s="52">
        <f>IF(AND(COUNTIF(德鲁伊卡组!A:C,"# 2x ("&amp;K1175&amp;") "&amp;A1175)+COUNTIF(猎人卡组!A:C,"# 2x ("&amp;K1175&amp;") "&amp;A1175)+COUNTIF(法师卡组!A:C,"# 2x ("&amp;K1175&amp;") "&amp;A1175)+COUNTIF(圣骑士卡组!A:C,"# 2x ("&amp;K1175&amp;") "&amp;A1175)+COUNTIF(牧师卡组!A:C,"# 2x ("&amp;K1175&amp;") "&amp;A1175)+COUNTIF(潜行者卡组!A:C,"# 2x ("&amp;K1175&amp;") "&amp;A1175)+COUNTIF(萨满祭司卡组!A:C,"# 2x ("&amp;K1175&amp;") "&amp;A1175)+COUNTIF(术士卡组!A:C,"# 2x ("&amp;K1175&amp;") "&amp;A1175)+COUNTIF(战士卡组!A:C,"# 2x ("&amp;K1175&amp;") "&amp;A1175)=0,COUNTIF(单卡排行!A:J,A1175)=0),IF(AND(COUNTIF(德鲁伊卡组!A:C,"# 1x ("&amp;K1175&amp;") "&amp;A1175)+COUNTIF(猎人卡组!A:C,"# 1x ("&amp;K1175&amp;") "&amp;A1175)+COUNTIF(法师卡组!A:C,"# 1x ("&amp;K1175&amp;") "&amp;A1175)+COUNTIF(圣骑士卡组!A:C,"# 1x ("&amp;K1175&amp;") "&amp;A1175)+COUNTIF(牧师卡组!A:C,"# 1x ("&amp;K1175&amp;") "&amp;A1175)+COUNTIF(潜行者卡组!A:C,"# 1x ("&amp;K1175&amp;") "&amp;A1175)+COUNTIF(萨满祭司卡组!A:C,"# 1x ("&amp;K1175&amp;") "&amp;A1175)+COUNTIF(术士卡组!A:C,"# 1x ("&amp;K1175&amp;") "&amp;A1175)+COUNTIF(战士卡组!A:C,"# 1x ("&amp;K1175&amp;") "&amp;A1175)=0,COUNTIF(单卡排行!A:J,A1175&amp;"★")=0),"",1),2)</f>
        <v>2</v>
      </c>
      <c r="E1175" s="53" t="str">
        <f>IF(收藏进度!E1175="","",收藏进度!E1175)</f>
        <v>安戈洛</v>
      </c>
      <c r="F1175" s="53" t="str">
        <f>IF(收藏进度!F1175="","",收藏进度!F1175)</f>
        <v/>
      </c>
      <c r="G1175" s="53" t="str">
        <f>IF(收藏进度!G1175="","",收藏进度!G1175)</f>
        <v>中立</v>
      </c>
      <c r="H1175" s="53" t="str">
        <f>IF(收藏进度!H1175="","",收藏进度!H1175)</f>
        <v>稀有</v>
      </c>
      <c r="I1175" s="53" t="str">
        <f>IF(收藏进度!I1175="","",收藏进度!I1175)</f>
        <v>随从</v>
      </c>
      <c r="J1175" s="53" t="str">
        <f>IF(收藏进度!J1175="","",收藏进度!J1175)</f>
        <v>元素</v>
      </c>
      <c r="K1175" s="53">
        <f>IF(收藏进度!K1175="","",收藏进度!K1175)</f>
        <v>5</v>
      </c>
      <c r="L1175" s="53">
        <f>IF(收藏进度!L1175="","",收藏进度!L1175)</f>
        <v>4</v>
      </c>
      <c r="M1175" s="53">
        <f>IF(收藏进度!M1175="","",收藏进度!M1175)</f>
        <v>5</v>
      </c>
      <c r="N1175" s="54" t="str">
        <f>IF(收藏进度!N1175="","",收藏进度!N1175)</f>
        <v>战吼：如果你在上个回合使用过元素牌，则发现一张元素牌。</v>
      </c>
    </row>
    <row r="1176" spans="1:14" x14ac:dyDescent="0.15">
      <c r="A1176" s="52" t="str">
        <f>IF(收藏进度!A1176="","",收藏进度!A1176)</f>
        <v>苦潮多头蛇</v>
      </c>
      <c r="B1176" s="52">
        <f>IF(收藏进度!B1176="","",收藏进度!B1176)</f>
        <v>1</v>
      </c>
      <c r="C1176" s="52" t="str">
        <f t="shared" si="18"/>
        <v/>
      </c>
      <c r="D1176" s="52" t="str">
        <f>IF(AND(COUNTIF(德鲁伊卡组!A:C,"# 2x ("&amp;K1176&amp;") "&amp;A1176)+COUNTIF(猎人卡组!A:C,"# 2x ("&amp;K1176&amp;") "&amp;A1176)+COUNTIF(法师卡组!A:C,"# 2x ("&amp;K1176&amp;") "&amp;A1176)+COUNTIF(圣骑士卡组!A:C,"# 2x ("&amp;K1176&amp;") "&amp;A1176)+COUNTIF(牧师卡组!A:C,"# 2x ("&amp;K1176&amp;") "&amp;A1176)+COUNTIF(潜行者卡组!A:C,"# 2x ("&amp;K1176&amp;") "&amp;A1176)+COUNTIF(萨满祭司卡组!A:C,"# 2x ("&amp;K1176&amp;") "&amp;A1176)+COUNTIF(术士卡组!A:C,"# 2x ("&amp;K1176&amp;") "&amp;A1176)+COUNTIF(战士卡组!A:C,"# 2x ("&amp;K1176&amp;") "&amp;A1176)=0,COUNTIF(单卡排行!A:J,A1176)=0),IF(AND(COUNTIF(德鲁伊卡组!A:C,"# 1x ("&amp;K1176&amp;") "&amp;A1176)+COUNTIF(猎人卡组!A:C,"# 1x ("&amp;K1176&amp;") "&amp;A1176)+COUNTIF(法师卡组!A:C,"# 1x ("&amp;K1176&amp;") "&amp;A1176)+COUNTIF(圣骑士卡组!A:C,"# 1x ("&amp;K1176&amp;") "&amp;A1176)+COUNTIF(牧师卡组!A:C,"# 1x ("&amp;K1176&amp;") "&amp;A1176)+COUNTIF(潜行者卡组!A:C,"# 1x ("&amp;K1176&amp;") "&amp;A1176)+COUNTIF(萨满祭司卡组!A:C,"# 1x ("&amp;K1176&amp;") "&amp;A1176)+COUNTIF(术士卡组!A:C,"# 1x ("&amp;K1176&amp;") "&amp;A1176)+COUNTIF(战士卡组!A:C,"# 1x ("&amp;K1176&amp;") "&amp;A1176)=0,COUNTIF(单卡排行!A:J,A1176&amp;"★")=0),"",1),2)</f>
        <v/>
      </c>
      <c r="E1176" s="53" t="str">
        <f>IF(收藏进度!E1176="","",收藏进度!E1176)</f>
        <v>安戈洛</v>
      </c>
      <c r="F1176" s="53" t="str">
        <f>IF(收藏进度!F1176="","",收藏进度!F1176)</f>
        <v/>
      </c>
      <c r="G1176" s="53" t="str">
        <f>IF(收藏进度!G1176="","",收藏进度!G1176)</f>
        <v>中立</v>
      </c>
      <c r="H1176" s="53" t="str">
        <f>IF(收藏进度!H1176="","",收藏进度!H1176)</f>
        <v>史诗</v>
      </c>
      <c r="I1176" s="53" t="str">
        <f>IF(收藏进度!I1176="","",收藏进度!I1176)</f>
        <v>随从</v>
      </c>
      <c r="J1176" s="53" t="str">
        <f>IF(收藏进度!J1176="","",收藏进度!J1176)</f>
        <v>野兽</v>
      </c>
      <c r="K1176" s="53">
        <f>IF(收藏进度!K1176="","",收藏进度!K1176)</f>
        <v>5</v>
      </c>
      <c r="L1176" s="53">
        <f>IF(收藏进度!L1176="","",收藏进度!L1176)</f>
        <v>8</v>
      </c>
      <c r="M1176" s="53">
        <f>IF(收藏进度!M1176="","",收藏进度!M1176)</f>
        <v>8</v>
      </c>
      <c r="N1176" s="54" t="str">
        <f>IF(收藏进度!N1176="","",收藏进度!N1176)</f>
        <v>每当该随从受到伤害，对你的英雄造成
3点伤害。</v>
      </c>
    </row>
    <row r="1177" spans="1:14" x14ac:dyDescent="0.15">
      <c r="A1177" s="52" t="str">
        <f>IF(收藏进度!A1177="","",收藏进度!A1177)</f>
        <v>“开拓者”伊莉斯</v>
      </c>
      <c r="B1177" s="52">
        <f>IF(收藏进度!B1177="","",收藏进度!B1177)</f>
        <v>1</v>
      </c>
      <c r="C1177" s="52" t="str">
        <f t="shared" si="18"/>
        <v/>
      </c>
      <c r="D1177" s="52">
        <f>IF(AND(COUNTIF(德鲁伊卡组!A:C,"# 2x ("&amp;K1177&amp;") "&amp;A1177)+COUNTIF(猎人卡组!A:C,"# 2x ("&amp;K1177&amp;") "&amp;A1177)+COUNTIF(法师卡组!A:C,"# 2x ("&amp;K1177&amp;") "&amp;A1177)+COUNTIF(圣骑士卡组!A:C,"# 2x ("&amp;K1177&amp;") "&amp;A1177)+COUNTIF(牧师卡组!A:C,"# 2x ("&amp;K1177&amp;") "&amp;A1177)+COUNTIF(潜行者卡组!A:C,"# 2x ("&amp;K1177&amp;") "&amp;A1177)+COUNTIF(萨满祭司卡组!A:C,"# 2x ("&amp;K1177&amp;") "&amp;A1177)+COUNTIF(术士卡组!A:C,"# 2x ("&amp;K1177&amp;") "&amp;A1177)+COUNTIF(战士卡组!A:C,"# 2x ("&amp;K1177&amp;") "&amp;A1177)=0,COUNTIF(单卡排行!A:J,A1177)=0),IF(AND(COUNTIF(德鲁伊卡组!A:C,"# 1x ("&amp;K1177&amp;") "&amp;A1177)+COUNTIF(猎人卡组!A:C,"# 1x ("&amp;K1177&amp;") "&amp;A1177)+COUNTIF(法师卡组!A:C,"# 1x ("&amp;K1177&amp;") "&amp;A1177)+COUNTIF(圣骑士卡组!A:C,"# 1x ("&amp;K1177&amp;") "&amp;A1177)+COUNTIF(牧师卡组!A:C,"# 1x ("&amp;K1177&amp;") "&amp;A1177)+COUNTIF(潜行者卡组!A:C,"# 1x ("&amp;K1177&amp;") "&amp;A1177)+COUNTIF(萨满祭司卡组!A:C,"# 1x ("&amp;K1177&amp;") "&amp;A1177)+COUNTIF(术士卡组!A:C,"# 1x ("&amp;K1177&amp;") "&amp;A1177)+COUNTIF(战士卡组!A:C,"# 1x ("&amp;K1177&amp;") "&amp;A1177)=0,COUNTIF(单卡排行!A:J,A1177&amp;"★")=0),"",1),2)</f>
        <v>1</v>
      </c>
      <c r="E1177" s="53" t="str">
        <f>IF(收藏进度!E1177="","",收藏进度!E1177)</f>
        <v>安戈洛</v>
      </c>
      <c r="F1177" s="53" t="str">
        <f>IF(收藏进度!F1177="","",收藏进度!F1177)</f>
        <v/>
      </c>
      <c r="G1177" s="53" t="str">
        <f>IF(收藏进度!G1177="","",收藏进度!G1177)</f>
        <v>中立</v>
      </c>
      <c r="H1177" s="53" t="str">
        <f>IF(收藏进度!H1177="","",收藏进度!H1177)</f>
        <v>传说</v>
      </c>
      <c r="I1177" s="53" t="str">
        <f>IF(收藏进度!I1177="","",收藏进度!I1177)</f>
        <v>随从</v>
      </c>
      <c r="J1177" s="53" t="str">
        <f>IF(收藏进度!J1177="","",收藏进度!J1177)</f>
        <v/>
      </c>
      <c r="K1177" s="53">
        <f>IF(收藏进度!K1177="","",收藏进度!K1177)</f>
        <v>5</v>
      </c>
      <c r="L1177" s="53">
        <f>IF(收藏进度!L1177="","",收藏进度!L1177)</f>
        <v>5</v>
      </c>
      <c r="M1177" s="53">
        <f>IF(收藏进度!M1177="","",收藏进度!M1177)</f>
        <v>5</v>
      </c>
      <c r="N1177" s="54" t="str">
        <f>IF(收藏进度!N1177="","",收藏进度!N1177)</f>
        <v>战吼：
将一张安戈洛卡牌包洗入你的牌库。</v>
      </c>
    </row>
    <row r="1178" spans="1:14" x14ac:dyDescent="0.15">
      <c r="A1178" s="52" t="str">
        <f>IF(收藏进度!A1178="","",收藏进度!A1178)</f>
        <v>剑齿追猎者</v>
      </c>
      <c r="B1178" s="52">
        <f>IF(收藏进度!B1178="","",收藏进度!B1178)</f>
        <v>2</v>
      </c>
      <c r="C1178" s="52" t="str">
        <f t="shared" si="18"/>
        <v/>
      </c>
      <c r="D1178" s="52" t="str">
        <f>IF(AND(COUNTIF(德鲁伊卡组!A:C,"# 2x ("&amp;K1178&amp;") "&amp;A1178)+COUNTIF(猎人卡组!A:C,"# 2x ("&amp;K1178&amp;") "&amp;A1178)+COUNTIF(法师卡组!A:C,"# 2x ("&amp;K1178&amp;") "&amp;A1178)+COUNTIF(圣骑士卡组!A:C,"# 2x ("&amp;K1178&amp;") "&amp;A1178)+COUNTIF(牧师卡组!A:C,"# 2x ("&amp;K1178&amp;") "&amp;A1178)+COUNTIF(潜行者卡组!A:C,"# 2x ("&amp;K1178&amp;") "&amp;A1178)+COUNTIF(萨满祭司卡组!A:C,"# 2x ("&amp;K1178&amp;") "&amp;A1178)+COUNTIF(术士卡组!A:C,"# 2x ("&amp;K1178&amp;") "&amp;A1178)+COUNTIF(战士卡组!A:C,"# 2x ("&amp;K1178&amp;") "&amp;A1178)=0,COUNTIF(单卡排行!A:J,A1178)=0),IF(AND(COUNTIF(德鲁伊卡组!A:C,"# 1x ("&amp;K1178&amp;") "&amp;A1178)+COUNTIF(猎人卡组!A:C,"# 1x ("&amp;K1178&amp;") "&amp;A1178)+COUNTIF(法师卡组!A:C,"# 1x ("&amp;K1178&amp;") "&amp;A1178)+COUNTIF(圣骑士卡组!A:C,"# 1x ("&amp;K1178&amp;") "&amp;A1178)+COUNTIF(牧师卡组!A:C,"# 1x ("&amp;K1178&amp;") "&amp;A1178)+COUNTIF(潜行者卡组!A:C,"# 1x ("&amp;K1178&amp;") "&amp;A1178)+COUNTIF(萨满祭司卡组!A:C,"# 1x ("&amp;K1178&amp;") "&amp;A1178)+COUNTIF(术士卡组!A:C,"# 1x ("&amp;K1178&amp;") "&amp;A1178)+COUNTIF(战士卡组!A:C,"# 1x ("&amp;K1178&amp;") "&amp;A1178)=0,COUNTIF(单卡排行!A:J,A1178&amp;"★")=0),"",1),2)</f>
        <v/>
      </c>
      <c r="E1178" s="53" t="str">
        <f>IF(收藏进度!E1178="","",收藏进度!E1178)</f>
        <v>安戈洛</v>
      </c>
      <c r="F1178" s="53" t="str">
        <f>IF(收藏进度!F1178="","",收藏进度!F1178)</f>
        <v/>
      </c>
      <c r="G1178" s="53" t="str">
        <f>IF(收藏进度!G1178="","",收藏进度!G1178)</f>
        <v>中立</v>
      </c>
      <c r="H1178" s="53" t="str">
        <f>IF(收藏进度!H1178="","",收藏进度!H1178)</f>
        <v>普通</v>
      </c>
      <c r="I1178" s="53" t="str">
        <f>IF(收藏进度!I1178="","",收藏进度!I1178)</f>
        <v>随从</v>
      </c>
      <c r="J1178" s="53" t="str">
        <f>IF(收藏进度!J1178="","",收藏进度!J1178)</f>
        <v>野兽</v>
      </c>
      <c r="K1178" s="53">
        <f>IF(收藏进度!K1178="","",收藏进度!K1178)</f>
        <v>6</v>
      </c>
      <c r="L1178" s="53">
        <f>IF(收藏进度!L1178="","",收藏进度!L1178)</f>
        <v>8</v>
      </c>
      <c r="M1178" s="53">
        <f>IF(收藏进度!M1178="","",收藏进度!M1178)</f>
        <v>2</v>
      </c>
      <c r="N1178" s="54" t="str">
        <f>IF(收藏进度!N1178="","",收藏进度!N1178)</f>
        <v>潜行</v>
      </c>
    </row>
    <row r="1179" spans="1:14" x14ac:dyDescent="0.15">
      <c r="A1179" s="52" t="str">
        <f>IF(收藏进度!A1179="","",收藏进度!A1179)</f>
        <v>冰冻粉碎者</v>
      </c>
      <c r="B1179" s="52">
        <f>IF(收藏进度!B1179="","",收藏进度!B1179)</f>
        <v>2</v>
      </c>
      <c r="C1179" s="52" t="str">
        <f t="shared" si="18"/>
        <v/>
      </c>
      <c r="D1179" s="52" t="str">
        <f>IF(AND(COUNTIF(德鲁伊卡组!A:C,"# 2x ("&amp;K1179&amp;") "&amp;A1179)+COUNTIF(猎人卡组!A:C,"# 2x ("&amp;K1179&amp;") "&amp;A1179)+COUNTIF(法师卡组!A:C,"# 2x ("&amp;K1179&amp;") "&amp;A1179)+COUNTIF(圣骑士卡组!A:C,"# 2x ("&amp;K1179&amp;") "&amp;A1179)+COUNTIF(牧师卡组!A:C,"# 2x ("&amp;K1179&amp;") "&amp;A1179)+COUNTIF(潜行者卡组!A:C,"# 2x ("&amp;K1179&amp;") "&amp;A1179)+COUNTIF(萨满祭司卡组!A:C,"# 2x ("&amp;K1179&amp;") "&amp;A1179)+COUNTIF(术士卡组!A:C,"# 2x ("&amp;K1179&amp;") "&amp;A1179)+COUNTIF(战士卡组!A:C,"# 2x ("&amp;K1179&amp;") "&amp;A1179)=0,COUNTIF(单卡排行!A:J,A1179)=0),IF(AND(COUNTIF(德鲁伊卡组!A:C,"# 1x ("&amp;K1179&amp;") "&amp;A1179)+COUNTIF(猎人卡组!A:C,"# 1x ("&amp;K1179&amp;") "&amp;A1179)+COUNTIF(法师卡组!A:C,"# 1x ("&amp;K1179&amp;") "&amp;A1179)+COUNTIF(圣骑士卡组!A:C,"# 1x ("&amp;K1179&amp;") "&amp;A1179)+COUNTIF(牧师卡组!A:C,"# 1x ("&amp;K1179&amp;") "&amp;A1179)+COUNTIF(潜行者卡组!A:C,"# 1x ("&amp;K1179&amp;") "&amp;A1179)+COUNTIF(萨满祭司卡组!A:C,"# 1x ("&amp;K1179&amp;") "&amp;A1179)+COUNTIF(术士卡组!A:C,"# 1x ("&amp;K1179&amp;") "&amp;A1179)+COUNTIF(战士卡组!A:C,"# 1x ("&amp;K1179&amp;") "&amp;A1179)=0,COUNTIF(单卡排行!A:J,A1179&amp;"★")=0),"",1),2)</f>
        <v/>
      </c>
      <c r="E1179" s="53" t="str">
        <f>IF(收藏进度!E1179="","",收藏进度!E1179)</f>
        <v>安戈洛</v>
      </c>
      <c r="F1179" s="53" t="str">
        <f>IF(收藏进度!F1179="","",收藏进度!F1179)</f>
        <v/>
      </c>
      <c r="G1179" s="53" t="str">
        <f>IF(收藏进度!G1179="","",收藏进度!G1179)</f>
        <v>中立</v>
      </c>
      <c r="H1179" s="53" t="str">
        <f>IF(收藏进度!H1179="","",收藏进度!H1179)</f>
        <v>稀有</v>
      </c>
      <c r="I1179" s="53" t="str">
        <f>IF(收藏进度!I1179="","",收藏进度!I1179)</f>
        <v>随从</v>
      </c>
      <c r="J1179" s="53" t="str">
        <f>IF(收藏进度!J1179="","",收藏进度!J1179)</f>
        <v>元素</v>
      </c>
      <c r="K1179" s="53">
        <f>IF(收藏进度!K1179="","",收藏进度!K1179)</f>
        <v>6</v>
      </c>
      <c r="L1179" s="53">
        <f>IF(收藏进度!L1179="","",收藏进度!L1179)</f>
        <v>8</v>
      </c>
      <c r="M1179" s="53">
        <f>IF(收藏进度!M1179="","",收藏进度!M1179)</f>
        <v>8</v>
      </c>
      <c r="N1179" s="54" t="str">
        <f>IF(收藏进度!N1179="","",收藏进度!N1179)</f>
        <v>在该随从攻击后，会自我冻结。</v>
      </c>
    </row>
    <row r="1180" spans="1:14" x14ac:dyDescent="0.15">
      <c r="A1180" s="52" t="str">
        <f>IF(收藏进度!A1180="","",收藏进度!A1180)</f>
        <v>“丛林猎人”赫米特</v>
      </c>
      <c r="B1180" s="52">
        <f>IF(收藏进度!B1180="","",收藏进度!B1180)</f>
        <v>1</v>
      </c>
      <c r="C1180" s="52" t="str">
        <f t="shared" si="18"/>
        <v/>
      </c>
      <c r="D1180" s="52" t="str">
        <f>IF(AND(COUNTIF(德鲁伊卡组!A:C,"# 2x ("&amp;K1180&amp;") "&amp;A1180)+COUNTIF(猎人卡组!A:C,"# 2x ("&amp;K1180&amp;") "&amp;A1180)+COUNTIF(法师卡组!A:C,"# 2x ("&amp;K1180&amp;") "&amp;A1180)+COUNTIF(圣骑士卡组!A:C,"# 2x ("&amp;K1180&amp;") "&amp;A1180)+COUNTIF(牧师卡组!A:C,"# 2x ("&amp;K1180&amp;") "&amp;A1180)+COUNTIF(潜行者卡组!A:C,"# 2x ("&amp;K1180&amp;") "&amp;A1180)+COUNTIF(萨满祭司卡组!A:C,"# 2x ("&amp;K1180&amp;") "&amp;A1180)+COUNTIF(术士卡组!A:C,"# 2x ("&amp;K1180&amp;") "&amp;A1180)+COUNTIF(战士卡组!A:C,"# 2x ("&amp;K1180&amp;") "&amp;A1180)=0,COUNTIF(单卡排行!A:J,A1180)=0),IF(AND(COUNTIF(德鲁伊卡组!A:C,"# 1x ("&amp;K1180&amp;") "&amp;A1180)+COUNTIF(猎人卡组!A:C,"# 1x ("&amp;K1180&amp;") "&amp;A1180)+COUNTIF(法师卡组!A:C,"# 1x ("&amp;K1180&amp;") "&amp;A1180)+COUNTIF(圣骑士卡组!A:C,"# 1x ("&amp;K1180&amp;") "&amp;A1180)+COUNTIF(牧师卡组!A:C,"# 1x ("&amp;K1180&amp;") "&amp;A1180)+COUNTIF(潜行者卡组!A:C,"# 1x ("&amp;K1180&amp;") "&amp;A1180)+COUNTIF(萨满祭司卡组!A:C,"# 1x ("&amp;K1180&amp;") "&amp;A1180)+COUNTIF(术士卡组!A:C,"# 1x ("&amp;K1180&amp;") "&amp;A1180)+COUNTIF(战士卡组!A:C,"# 1x ("&amp;K1180&amp;") "&amp;A1180)=0,COUNTIF(单卡排行!A:J,A1180&amp;"★")=0),"",1),2)</f>
        <v/>
      </c>
      <c r="E1180" s="53" t="str">
        <f>IF(收藏进度!E1180="","",收藏进度!E1180)</f>
        <v>安戈洛</v>
      </c>
      <c r="F1180" s="53" t="str">
        <f>IF(收藏进度!F1180="","",收藏进度!F1180)</f>
        <v/>
      </c>
      <c r="G1180" s="53" t="str">
        <f>IF(收藏进度!G1180="","",收藏进度!G1180)</f>
        <v>中立</v>
      </c>
      <c r="H1180" s="53" t="str">
        <f>IF(收藏进度!H1180="","",收藏进度!H1180)</f>
        <v>传说</v>
      </c>
      <c r="I1180" s="53" t="str">
        <f>IF(收藏进度!I1180="","",收藏进度!I1180)</f>
        <v>随从</v>
      </c>
      <c r="J1180" s="53" t="str">
        <f>IF(收藏进度!J1180="","",收藏进度!J1180)</f>
        <v/>
      </c>
      <c r="K1180" s="53">
        <f>IF(收藏进度!K1180="","",收藏进度!K1180)</f>
        <v>6</v>
      </c>
      <c r="L1180" s="53">
        <f>IF(收藏进度!L1180="","",收藏进度!L1180)</f>
        <v>6</v>
      </c>
      <c r="M1180" s="53">
        <f>IF(收藏进度!M1180="","",收藏进度!M1180)</f>
        <v>6</v>
      </c>
      <c r="N1180" s="54" t="str">
        <f>IF(收藏进度!N1180="","",收藏进度!N1180)</f>
        <v>战吼：摧毁你牌库中所有法力值消耗小于或等于（3）的卡牌。</v>
      </c>
    </row>
    <row r="1181" spans="1:14" x14ac:dyDescent="0.15">
      <c r="A1181" s="52" t="str">
        <f>IF(收藏进度!A1181="","",收藏进度!A1181)</f>
        <v>风暴看守</v>
      </c>
      <c r="B1181" s="52">
        <f>IF(收藏进度!B1181="","",收藏进度!B1181)</f>
        <v>2</v>
      </c>
      <c r="C1181" s="52" t="str">
        <f t="shared" si="18"/>
        <v/>
      </c>
      <c r="D1181" s="52" t="str">
        <f>IF(AND(COUNTIF(德鲁伊卡组!A:C,"# 2x ("&amp;K1181&amp;") "&amp;A1181)+COUNTIF(猎人卡组!A:C,"# 2x ("&amp;K1181&amp;") "&amp;A1181)+COUNTIF(法师卡组!A:C,"# 2x ("&amp;K1181&amp;") "&amp;A1181)+COUNTIF(圣骑士卡组!A:C,"# 2x ("&amp;K1181&amp;") "&amp;A1181)+COUNTIF(牧师卡组!A:C,"# 2x ("&amp;K1181&amp;") "&amp;A1181)+COUNTIF(潜行者卡组!A:C,"# 2x ("&amp;K1181&amp;") "&amp;A1181)+COUNTIF(萨满祭司卡组!A:C,"# 2x ("&amp;K1181&amp;") "&amp;A1181)+COUNTIF(术士卡组!A:C,"# 2x ("&amp;K1181&amp;") "&amp;A1181)+COUNTIF(战士卡组!A:C,"# 2x ("&amp;K1181&amp;") "&amp;A1181)=0,COUNTIF(单卡排行!A:J,A1181)=0),IF(AND(COUNTIF(德鲁伊卡组!A:C,"# 1x ("&amp;K1181&amp;") "&amp;A1181)+COUNTIF(猎人卡组!A:C,"# 1x ("&amp;K1181&amp;") "&amp;A1181)+COUNTIF(法师卡组!A:C,"# 1x ("&amp;K1181&amp;") "&amp;A1181)+COUNTIF(圣骑士卡组!A:C,"# 1x ("&amp;K1181&amp;") "&amp;A1181)+COUNTIF(牧师卡组!A:C,"# 1x ("&amp;K1181&amp;") "&amp;A1181)+COUNTIF(潜行者卡组!A:C,"# 1x ("&amp;K1181&amp;") "&amp;A1181)+COUNTIF(萨满祭司卡组!A:C,"# 1x ("&amp;K1181&amp;") "&amp;A1181)+COUNTIF(术士卡组!A:C,"# 1x ("&amp;K1181&amp;") "&amp;A1181)+COUNTIF(战士卡组!A:C,"# 1x ("&amp;K1181&amp;") "&amp;A1181)=0,COUNTIF(单卡排行!A:J,A1181&amp;"★")=0),"",1),2)</f>
        <v/>
      </c>
      <c r="E1181" s="53" t="str">
        <f>IF(收藏进度!E1181="","",收藏进度!E1181)</f>
        <v>安戈洛</v>
      </c>
      <c r="F1181" s="53" t="str">
        <f>IF(收藏进度!F1181="","",收藏进度!F1181)</f>
        <v/>
      </c>
      <c r="G1181" s="53" t="str">
        <f>IF(收藏进度!G1181="","",收藏进度!G1181)</f>
        <v>中立</v>
      </c>
      <c r="H1181" s="53" t="str">
        <f>IF(收藏进度!H1181="","",收藏进度!H1181)</f>
        <v>普通</v>
      </c>
      <c r="I1181" s="53" t="str">
        <f>IF(收藏进度!I1181="","",收藏进度!I1181)</f>
        <v>随从</v>
      </c>
      <c r="J1181" s="53" t="str">
        <f>IF(收藏进度!J1181="","",收藏进度!J1181)</f>
        <v>元素</v>
      </c>
      <c r="K1181" s="53">
        <f>IF(收藏进度!K1181="","",收藏进度!K1181)</f>
        <v>7</v>
      </c>
      <c r="L1181" s="53">
        <f>IF(收藏进度!L1181="","",收藏进度!L1181)</f>
        <v>4</v>
      </c>
      <c r="M1181" s="53">
        <f>IF(收藏进度!M1181="","",收藏进度!M1181)</f>
        <v>8</v>
      </c>
      <c r="N1181" s="54" t="str">
        <f>IF(收藏进度!N1181="","",收藏进度!N1181)</f>
        <v>风怒</v>
      </c>
    </row>
    <row r="1182" spans="1:14" x14ac:dyDescent="0.15">
      <c r="A1182" s="52" t="str">
        <f>IF(收藏进度!A1182="","",收藏进度!A1182)</f>
        <v>臃肿的蛇颈龙</v>
      </c>
      <c r="B1182" s="52">
        <f>IF(收藏进度!B1182="","",收藏进度!B1182)</f>
        <v>2</v>
      </c>
      <c r="C1182" s="52" t="str">
        <f t="shared" si="18"/>
        <v/>
      </c>
      <c r="D1182" s="52" t="str">
        <f>IF(AND(COUNTIF(德鲁伊卡组!A:C,"# 2x ("&amp;K1182&amp;") "&amp;A1182)+COUNTIF(猎人卡组!A:C,"# 2x ("&amp;K1182&amp;") "&amp;A1182)+COUNTIF(法师卡组!A:C,"# 2x ("&amp;K1182&amp;") "&amp;A1182)+COUNTIF(圣骑士卡组!A:C,"# 2x ("&amp;K1182&amp;") "&amp;A1182)+COUNTIF(牧师卡组!A:C,"# 2x ("&amp;K1182&amp;") "&amp;A1182)+COUNTIF(潜行者卡组!A:C,"# 2x ("&amp;K1182&amp;") "&amp;A1182)+COUNTIF(萨满祭司卡组!A:C,"# 2x ("&amp;K1182&amp;") "&amp;A1182)+COUNTIF(术士卡组!A:C,"# 2x ("&amp;K1182&amp;") "&amp;A1182)+COUNTIF(战士卡组!A:C,"# 2x ("&amp;K1182&amp;") "&amp;A1182)=0,COUNTIF(单卡排行!A:J,A1182)=0),IF(AND(COUNTIF(德鲁伊卡组!A:C,"# 1x ("&amp;K1182&amp;") "&amp;A1182)+COUNTIF(猎人卡组!A:C,"# 1x ("&amp;K1182&amp;") "&amp;A1182)+COUNTIF(法师卡组!A:C,"# 1x ("&amp;K1182&amp;") "&amp;A1182)+COUNTIF(圣骑士卡组!A:C,"# 1x ("&amp;K1182&amp;") "&amp;A1182)+COUNTIF(牧师卡组!A:C,"# 1x ("&amp;K1182&amp;") "&amp;A1182)+COUNTIF(潜行者卡组!A:C,"# 1x ("&amp;K1182&amp;") "&amp;A1182)+COUNTIF(萨满祭司卡组!A:C,"# 1x ("&amp;K1182&amp;") "&amp;A1182)+COUNTIF(术士卡组!A:C,"# 1x ("&amp;K1182&amp;") "&amp;A1182)+COUNTIF(战士卡组!A:C,"# 1x ("&amp;K1182&amp;") "&amp;A1182)=0,COUNTIF(单卡排行!A:J,A1182&amp;"★")=0),"",1),2)</f>
        <v/>
      </c>
      <c r="E1182" s="53" t="str">
        <f>IF(收藏进度!E1182="","",收藏进度!E1182)</f>
        <v>安戈洛</v>
      </c>
      <c r="F1182" s="53" t="str">
        <f>IF(收藏进度!F1182="","",收藏进度!F1182)</f>
        <v/>
      </c>
      <c r="G1182" s="53" t="str">
        <f>IF(收藏进度!G1182="","",收藏进度!G1182)</f>
        <v>中立</v>
      </c>
      <c r="H1182" s="53" t="str">
        <f>IF(收藏进度!H1182="","",收藏进度!H1182)</f>
        <v>普通</v>
      </c>
      <c r="I1182" s="53" t="str">
        <f>IF(收藏进度!I1182="","",收藏进度!I1182)</f>
        <v>随从</v>
      </c>
      <c r="J1182" s="53" t="str">
        <f>IF(收藏进度!J1182="","",收藏进度!J1182)</f>
        <v>野兽</v>
      </c>
      <c r="K1182" s="53">
        <f>IF(收藏进度!K1182="","",收藏进度!K1182)</f>
        <v>7</v>
      </c>
      <c r="L1182" s="53">
        <f>IF(收藏进度!L1182="","",收藏进度!L1182)</f>
        <v>5</v>
      </c>
      <c r="M1182" s="53">
        <f>IF(收藏进度!M1182="","",收藏进度!M1182)</f>
        <v>7</v>
      </c>
      <c r="N1182" s="54" t="str">
        <f>IF(收藏进度!N1182="","",收藏进度!N1182)</f>
        <v>亡语：召唤三个1/1的鱼人。</v>
      </c>
    </row>
    <row r="1183" spans="1:14" x14ac:dyDescent="0.15">
      <c r="A1183" s="52" t="str">
        <f>IF(收藏进度!A1183="","",收藏进度!A1183)</f>
        <v>火山龙</v>
      </c>
      <c r="B1183" s="52">
        <f>IF(收藏进度!B1183="","",收藏进度!B1183)</f>
        <v>2</v>
      </c>
      <c r="C1183" s="52" t="str">
        <f t="shared" si="18"/>
        <v/>
      </c>
      <c r="D1183" s="52" t="str">
        <f>IF(AND(COUNTIF(德鲁伊卡组!A:C,"# 2x ("&amp;K1183&amp;") "&amp;A1183)+COUNTIF(猎人卡组!A:C,"# 2x ("&amp;K1183&amp;") "&amp;A1183)+COUNTIF(法师卡组!A:C,"# 2x ("&amp;K1183&amp;") "&amp;A1183)+COUNTIF(圣骑士卡组!A:C,"# 2x ("&amp;K1183&amp;") "&amp;A1183)+COUNTIF(牧师卡组!A:C,"# 2x ("&amp;K1183&amp;") "&amp;A1183)+COUNTIF(潜行者卡组!A:C,"# 2x ("&amp;K1183&amp;") "&amp;A1183)+COUNTIF(萨满祭司卡组!A:C,"# 2x ("&amp;K1183&amp;") "&amp;A1183)+COUNTIF(术士卡组!A:C,"# 2x ("&amp;K1183&amp;") "&amp;A1183)+COUNTIF(战士卡组!A:C,"# 2x ("&amp;K1183&amp;") "&amp;A1183)=0,COUNTIF(单卡排行!A:J,A1183)=0),IF(AND(COUNTIF(德鲁伊卡组!A:C,"# 1x ("&amp;K1183&amp;") "&amp;A1183)+COUNTIF(猎人卡组!A:C,"# 1x ("&amp;K1183&amp;") "&amp;A1183)+COUNTIF(法师卡组!A:C,"# 1x ("&amp;K1183&amp;") "&amp;A1183)+COUNTIF(圣骑士卡组!A:C,"# 1x ("&amp;K1183&amp;") "&amp;A1183)+COUNTIF(牧师卡组!A:C,"# 1x ("&amp;K1183&amp;") "&amp;A1183)+COUNTIF(潜行者卡组!A:C,"# 1x ("&amp;K1183&amp;") "&amp;A1183)+COUNTIF(萨满祭司卡组!A:C,"# 1x ("&amp;K1183&amp;") "&amp;A1183)+COUNTIF(术士卡组!A:C,"# 1x ("&amp;K1183&amp;") "&amp;A1183)+COUNTIF(战士卡组!A:C,"# 1x ("&amp;K1183&amp;") "&amp;A1183)=0,COUNTIF(单卡排行!A:J,A1183&amp;"★")=0),"",1),2)</f>
        <v/>
      </c>
      <c r="E1183" s="53" t="str">
        <f>IF(收藏进度!E1183="","",收藏进度!E1183)</f>
        <v>安戈洛</v>
      </c>
      <c r="F1183" s="53" t="str">
        <f>IF(收藏进度!F1183="","",收藏进度!F1183)</f>
        <v/>
      </c>
      <c r="G1183" s="53" t="str">
        <f>IF(收藏进度!G1183="","",收藏进度!G1183)</f>
        <v>中立</v>
      </c>
      <c r="H1183" s="53" t="str">
        <f>IF(收藏进度!H1183="","",收藏进度!H1183)</f>
        <v>稀有</v>
      </c>
      <c r="I1183" s="53" t="str">
        <f>IF(收藏进度!I1183="","",收藏进度!I1183)</f>
        <v>随从</v>
      </c>
      <c r="J1183" s="53" t="str">
        <f>IF(收藏进度!J1183="","",收藏进度!J1183)</f>
        <v>野兽</v>
      </c>
      <c r="K1183" s="53">
        <f>IF(收藏进度!K1183="","",收藏进度!K1183)</f>
        <v>7</v>
      </c>
      <c r="L1183" s="53">
        <f>IF(收藏进度!L1183="","",收藏进度!L1183)</f>
        <v>5</v>
      </c>
      <c r="M1183" s="53">
        <f>IF(收藏进度!M1183="","",收藏进度!M1183)</f>
        <v>6</v>
      </c>
      <c r="N1183" s="54" t="str">
        <f>IF(收藏进度!N1183="","",收藏进度!N1183)</f>
        <v>战吼：
连续进化两次。</v>
      </c>
    </row>
    <row r="1184" spans="1:14" x14ac:dyDescent="0.15">
      <c r="A1184" s="52" t="str">
        <f>IF(收藏进度!A1184="","",收藏进度!A1184)</f>
        <v>火焰使者</v>
      </c>
      <c r="B1184" s="52">
        <f>IF(收藏进度!B1184="","",收藏进度!B1184)</f>
        <v>1</v>
      </c>
      <c r="C1184" s="52">
        <f t="shared" si="18"/>
        <v>1</v>
      </c>
      <c r="D1184" s="52">
        <f>IF(AND(COUNTIF(德鲁伊卡组!A:C,"# 2x ("&amp;K1184&amp;") "&amp;A1184)+COUNTIF(猎人卡组!A:C,"# 2x ("&amp;K1184&amp;") "&amp;A1184)+COUNTIF(法师卡组!A:C,"# 2x ("&amp;K1184&amp;") "&amp;A1184)+COUNTIF(圣骑士卡组!A:C,"# 2x ("&amp;K1184&amp;") "&amp;A1184)+COUNTIF(牧师卡组!A:C,"# 2x ("&amp;K1184&amp;") "&amp;A1184)+COUNTIF(潜行者卡组!A:C,"# 2x ("&amp;K1184&amp;") "&amp;A1184)+COUNTIF(萨满祭司卡组!A:C,"# 2x ("&amp;K1184&amp;") "&amp;A1184)+COUNTIF(术士卡组!A:C,"# 2x ("&amp;K1184&amp;") "&amp;A1184)+COUNTIF(战士卡组!A:C,"# 2x ("&amp;K1184&amp;") "&amp;A1184)=0,COUNTIF(单卡排行!A:J,A1184)=0),IF(AND(COUNTIF(德鲁伊卡组!A:C,"# 1x ("&amp;K1184&amp;") "&amp;A1184)+COUNTIF(猎人卡组!A:C,"# 1x ("&amp;K1184&amp;") "&amp;A1184)+COUNTIF(法师卡组!A:C,"# 1x ("&amp;K1184&amp;") "&amp;A1184)+COUNTIF(圣骑士卡组!A:C,"# 1x ("&amp;K1184&amp;") "&amp;A1184)+COUNTIF(牧师卡组!A:C,"# 1x ("&amp;K1184&amp;") "&amp;A1184)+COUNTIF(潜行者卡组!A:C,"# 1x ("&amp;K1184&amp;") "&amp;A1184)+COUNTIF(萨满祭司卡组!A:C,"# 1x ("&amp;K1184&amp;") "&amp;A1184)+COUNTIF(术士卡组!A:C,"# 1x ("&amp;K1184&amp;") "&amp;A1184)+COUNTIF(战士卡组!A:C,"# 1x ("&amp;K1184&amp;") "&amp;A1184)=0,COUNTIF(单卡排行!A:J,A1184&amp;"★")=0),"",1),2)</f>
        <v>2</v>
      </c>
      <c r="E1184" s="53" t="str">
        <f>IF(收藏进度!E1184="","",收藏进度!E1184)</f>
        <v>安戈洛</v>
      </c>
      <c r="F1184" s="53" t="str">
        <f>IF(收藏进度!F1184="","",收藏进度!F1184)</f>
        <v/>
      </c>
      <c r="G1184" s="53" t="str">
        <f>IF(收藏进度!G1184="","",收藏进度!G1184)</f>
        <v>中立</v>
      </c>
      <c r="H1184" s="53" t="str">
        <f>IF(收藏进度!H1184="","",收藏进度!H1184)</f>
        <v>史诗</v>
      </c>
      <c r="I1184" s="53" t="str">
        <f>IF(收藏进度!I1184="","",收藏进度!I1184)</f>
        <v>随从</v>
      </c>
      <c r="J1184" s="53" t="str">
        <f>IF(收藏进度!J1184="","",收藏进度!J1184)</f>
        <v>元素</v>
      </c>
      <c r="K1184" s="53">
        <f>IF(收藏进度!K1184="","",收藏进度!K1184)</f>
        <v>7</v>
      </c>
      <c r="L1184" s="53">
        <f>IF(收藏进度!L1184="","",收藏进度!L1184)</f>
        <v>6</v>
      </c>
      <c r="M1184" s="53">
        <f>IF(收藏进度!M1184="","",收藏进度!M1184)</f>
        <v>6</v>
      </c>
      <c r="N1184" s="54" t="str">
        <f>IF(收藏进度!N1184="","",收藏进度!N1184)</f>
        <v>战吼：如果你在上个回合使用过元素牌，则造成5点伤害。</v>
      </c>
    </row>
    <row r="1185" spans="1:14" x14ac:dyDescent="0.15">
      <c r="A1185" s="52" t="str">
        <f>IF(收藏进度!A1185="","",收藏进度!A1185)</f>
        <v>狂奔的魔暴龙</v>
      </c>
      <c r="B1185" s="52">
        <f>IF(收藏进度!B1185="","",收藏进度!B1185)</f>
        <v>0</v>
      </c>
      <c r="C1185" s="52">
        <f t="shared" si="18"/>
        <v>2</v>
      </c>
      <c r="D1185" s="52">
        <f>IF(AND(COUNTIF(德鲁伊卡组!A:C,"# 2x ("&amp;K1185&amp;") "&amp;A1185)+COUNTIF(猎人卡组!A:C,"# 2x ("&amp;K1185&amp;") "&amp;A1185)+COUNTIF(法师卡组!A:C,"# 2x ("&amp;K1185&amp;") "&amp;A1185)+COUNTIF(圣骑士卡组!A:C,"# 2x ("&amp;K1185&amp;") "&amp;A1185)+COUNTIF(牧师卡组!A:C,"# 2x ("&amp;K1185&amp;") "&amp;A1185)+COUNTIF(潜行者卡组!A:C,"# 2x ("&amp;K1185&amp;") "&amp;A1185)+COUNTIF(萨满祭司卡组!A:C,"# 2x ("&amp;K1185&amp;") "&amp;A1185)+COUNTIF(术士卡组!A:C,"# 2x ("&amp;K1185&amp;") "&amp;A1185)+COUNTIF(战士卡组!A:C,"# 2x ("&amp;K1185&amp;") "&amp;A1185)=0,COUNTIF(单卡排行!A:J,A1185)=0),IF(AND(COUNTIF(德鲁伊卡组!A:C,"# 1x ("&amp;K1185&amp;") "&amp;A1185)+COUNTIF(猎人卡组!A:C,"# 1x ("&amp;K1185&amp;") "&amp;A1185)+COUNTIF(法师卡组!A:C,"# 1x ("&amp;K1185&amp;") "&amp;A1185)+COUNTIF(圣骑士卡组!A:C,"# 1x ("&amp;K1185&amp;") "&amp;A1185)+COUNTIF(牧师卡组!A:C,"# 1x ("&amp;K1185&amp;") "&amp;A1185)+COUNTIF(潜行者卡组!A:C,"# 1x ("&amp;K1185&amp;") "&amp;A1185)+COUNTIF(萨满祭司卡组!A:C,"# 1x ("&amp;K1185&amp;") "&amp;A1185)+COUNTIF(术士卡组!A:C,"# 1x ("&amp;K1185&amp;") "&amp;A1185)+COUNTIF(战士卡组!A:C,"# 1x ("&amp;K1185&amp;") "&amp;A1185)=0,COUNTIF(单卡排行!A:J,A1185&amp;"★")=0),"",1),2)</f>
        <v>2</v>
      </c>
      <c r="E1185" s="53" t="str">
        <f>IF(收藏进度!E1185="","",收藏进度!E1185)</f>
        <v>安戈洛</v>
      </c>
      <c r="F1185" s="53" t="str">
        <f>IF(收藏进度!F1185="","",收藏进度!F1185)</f>
        <v/>
      </c>
      <c r="G1185" s="53" t="str">
        <f>IF(收藏进度!G1185="","",收藏进度!G1185)</f>
        <v>中立</v>
      </c>
      <c r="H1185" s="53" t="str">
        <f>IF(收藏进度!H1185="","",收藏进度!H1185)</f>
        <v>史诗</v>
      </c>
      <c r="I1185" s="53" t="str">
        <f>IF(收藏进度!I1185="","",收藏进度!I1185)</f>
        <v>随从</v>
      </c>
      <c r="J1185" s="53" t="str">
        <f>IF(收藏进度!J1185="","",收藏进度!J1185)</f>
        <v>野兽</v>
      </c>
      <c r="K1185" s="53">
        <f>IF(收藏进度!K1185="","",收藏进度!K1185)</f>
        <v>8</v>
      </c>
      <c r="L1185" s="53">
        <f>IF(收藏进度!L1185="","",收藏进度!L1185)</f>
        <v>7</v>
      </c>
      <c r="M1185" s="53">
        <f>IF(收藏进度!M1185="","",收藏进度!M1185)</f>
        <v>7</v>
      </c>
      <c r="N1185" s="54" t="str">
        <f>IF(收藏进度!N1185="","",收藏进度!N1185)</f>
        <v>冲锋，战吼：在本回合中无法攻击英雄。</v>
      </c>
    </row>
    <row r="1186" spans="1:14" x14ac:dyDescent="0.15">
      <c r="A1186" s="52" t="str">
        <f>IF(收藏进度!A1186="","",收藏进度!A1186)</f>
        <v>始生幼龙</v>
      </c>
      <c r="B1186" s="52">
        <f>IF(收藏进度!B1186="","",收藏进度!B1186)</f>
        <v>1</v>
      </c>
      <c r="C1186" s="52">
        <f t="shared" si="18"/>
        <v>1</v>
      </c>
      <c r="D1186" s="52">
        <f>IF(AND(COUNTIF(德鲁伊卡组!A:C,"# 2x ("&amp;K1186&amp;") "&amp;A1186)+COUNTIF(猎人卡组!A:C,"# 2x ("&amp;K1186&amp;") "&amp;A1186)+COUNTIF(法师卡组!A:C,"# 2x ("&amp;K1186&amp;") "&amp;A1186)+COUNTIF(圣骑士卡组!A:C,"# 2x ("&amp;K1186&amp;") "&amp;A1186)+COUNTIF(牧师卡组!A:C,"# 2x ("&amp;K1186&amp;") "&amp;A1186)+COUNTIF(潜行者卡组!A:C,"# 2x ("&amp;K1186&amp;") "&amp;A1186)+COUNTIF(萨满祭司卡组!A:C,"# 2x ("&amp;K1186&amp;") "&amp;A1186)+COUNTIF(术士卡组!A:C,"# 2x ("&amp;K1186&amp;") "&amp;A1186)+COUNTIF(战士卡组!A:C,"# 2x ("&amp;K1186&amp;") "&amp;A1186)=0,COUNTIF(单卡排行!A:J,A1186)=0),IF(AND(COUNTIF(德鲁伊卡组!A:C,"# 1x ("&amp;K1186&amp;") "&amp;A1186)+COUNTIF(猎人卡组!A:C,"# 1x ("&amp;K1186&amp;") "&amp;A1186)+COUNTIF(法师卡组!A:C,"# 1x ("&amp;K1186&amp;") "&amp;A1186)+COUNTIF(圣骑士卡组!A:C,"# 1x ("&amp;K1186&amp;") "&amp;A1186)+COUNTIF(牧师卡组!A:C,"# 1x ("&amp;K1186&amp;") "&amp;A1186)+COUNTIF(潜行者卡组!A:C,"# 1x ("&amp;K1186&amp;") "&amp;A1186)+COUNTIF(萨满祭司卡组!A:C,"# 1x ("&amp;K1186&amp;") "&amp;A1186)+COUNTIF(术士卡组!A:C,"# 1x ("&amp;K1186&amp;") "&amp;A1186)+COUNTIF(战士卡组!A:C,"# 1x ("&amp;K1186&amp;") "&amp;A1186)=0,COUNTIF(单卡排行!A:J,A1186&amp;"★")=0),"",1),2)</f>
        <v>2</v>
      </c>
      <c r="E1186" s="53" t="str">
        <f>IF(收藏进度!E1186="","",收藏进度!E1186)</f>
        <v>安戈洛</v>
      </c>
      <c r="F1186" s="53" t="str">
        <f>IF(收藏进度!F1186="","",收藏进度!F1186)</f>
        <v/>
      </c>
      <c r="G1186" s="53" t="str">
        <f>IF(收藏进度!G1186="","",收藏进度!G1186)</f>
        <v>中立</v>
      </c>
      <c r="H1186" s="53" t="str">
        <f>IF(收藏进度!H1186="","",收藏进度!H1186)</f>
        <v>史诗</v>
      </c>
      <c r="I1186" s="53" t="str">
        <f>IF(收藏进度!I1186="","",收藏进度!I1186)</f>
        <v>随从</v>
      </c>
      <c r="J1186" s="53" t="str">
        <f>IF(收藏进度!J1186="","",收藏进度!J1186)</f>
        <v>龙</v>
      </c>
      <c r="K1186" s="53">
        <f>IF(收藏进度!K1186="","",收藏进度!K1186)</f>
        <v>8</v>
      </c>
      <c r="L1186" s="53">
        <f>IF(收藏进度!L1186="","",收藏进度!L1186)</f>
        <v>4</v>
      </c>
      <c r="M1186" s="53">
        <f>IF(收藏进度!M1186="","",收藏进度!M1186)</f>
        <v>8</v>
      </c>
      <c r="N1186" s="54" t="str">
        <f>IF(收藏进度!N1186="","",收藏进度!N1186)</f>
        <v>嘲讽，战吼：
对所有其他随从造成2点伤害。</v>
      </c>
    </row>
    <row r="1187" spans="1:14" x14ac:dyDescent="0.15">
      <c r="A1187" s="52" t="str">
        <f>IF(收藏进度!A1187="","",收藏进度!A1187)</f>
        <v>始祖龟预言者</v>
      </c>
      <c r="B1187" s="52">
        <f>IF(收藏进度!B1187="","",收藏进度!B1187)</f>
        <v>1</v>
      </c>
      <c r="C1187" s="52" t="str">
        <f t="shared" si="18"/>
        <v/>
      </c>
      <c r="D1187" s="52" t="str">
        <f>IF(AND(COUNTIF(德鲁伊卡组!A:C,"# 2x ("&amp;K1187&amp;") "&amp;A1187)+COUNTIF(猎人卡组!A:C,"# 2x ("&amp;K1187&amp;") "&amp;A1187)+COUNTIF(法师卡组!A:C,"# 2x ("&amp;K1187&amp;") "&amp;A1187)+COUNTIF(圣骑士卡组!A:C,"# 2x ("&amp;K1187&amp;") "&amp;A1187)+COUNTIF(牧师卡组!A:C,"# 2x ("&amp;K1187&amp;") "&amp;A1187)+COUNTIF(潜行者卡组!A:C,"# 2x ("&amp;K1187&amp;") "&amp;A1187)+COUNTIF(萨满祭司卡组!A:C,"# 2x ("&amp;K1187&amp;") "&amp;A1187)+COUNTIF(术士卡组!A:C,"# 2x ("&amp;K1187&amp;") "&amp;A1187)+COUNTIF(战士卡组!A:C,"# 2x ("&amp;K1187&amp;") "&amp;A1187)=0,COUNTIF(单卡排行!A:J,A1187)=0),IF(AND(COUNTIF(德鲁伊卡组!A:C,"# 1x ("&amp;K1187&amp;") "&amp;A1187)+COUNTIF(猎人卡组!A:C,"# 1x ("&amp;K1187&amp;") "&amp;A1187)+COUNTIF(法师卡组!A:C,"# 1x ("&amp;K1187&amp;") "&amp;A1187)+COUNTIF(圣骑士卡组!A:C,"# 1x ("&amp;K1187&amp;") "&amp;A1187)+COUNTIF(牧师卡组!A:C,"# 1x ("&amp;K1187&amp;") "&amp;A1187)+COUNTIF(潜行者卡组!A:C,"# 1x ("&amp;K1187&amp;") "&amp;A1187)+COUNTIF(萨满祭司卡组!A:C,"# 1x ("&amp;K1187&amp;") "&amp;A1187)+COUNTIF(术士卡组!A:C,"# 1x ("&amp;K1187&amp;") "&amp;A1187)+COUNTIF(战士卡组!A:C,"# 1x ("&amp;K1187&amp;") "&amp;A1187)=0,COUNTIF(单卡排行!A:J,A1187&amp;"★")=0),"",1),2)</f>
        <v/>
      </c>
      <c r="E1187" s="53" t="str">
        <f>IF(收藏进度!E1187="","",收藏进度!E1187)</f>
        <v>安戈洛</v>
      </c>
      <c r="F1187" s="53" t="str">
        <f>IF(收藏进度!F1187="","",收藏进度!F1187)</f>
        <v/>
      </c>
      <c r="G1187" s="53" t="str">
        <f>IF(收藏进度!G1187="","",收藏进度!G1187)</f>
        <v>中立</v>
      </c>
      <c r="H1187" s="53" t="str">
        <f>IF(收藏进度!H1187="","",收藏进度!H1187)</f>
        <v>史诗</v>
      </c>
      <c r="I1187" s="53" t="str">
        <f>IF(收藏进度!I1187="","",收藏进度!I1187)</f>
        <v>随从</v>
      </c>
      <c r="J1187" s="53" t="str">
        <f>IF(收藏进度!J1187="","",收藏进度!J1187)</f>
        <v/>
      </c>
      <c r="K1187" s="53">
        <f>IF(收藏进度!K1187="","",收藏进度!K1187)</f>
        <v>8</v>
      </c>
      <c r="L1187" s="53">
        <f>IF(收藏进度!L1187="","",收藏进度!L1187)</f>
        <v>5</v>
      </c>
      <c r="M1187" s="53">
        <f>IF(收藏进度!M1187="","",收藏进度!M1187)</f>
        <v>4</v>
      </c>
      <c r="N1187" s="54" t="str">
        <f>IF(收藏进度!N1187="","",收藏进度!N1187)</f>
        <v>战吼：
发现一张法术牌，并向随机目标施放。</v>
      </c>
    </row>
    <row r="1188" spans="1:14" x14ac:dyDescent="0.15">
      <c r="A1188" s="52" t="str">
        <f>IF(收藏进度!A1188="","",收藏进度!A1188)</f>
        <v>巨型乳齿象</v>
      </c>
      <c r="B1188" s="52">
        <f>IF(收藏进度!B1188="","",收藏进度!B1188)</f>
        <v>2</v>
      </c>
      <c r="C1188" s="52" t="str">
        <f t="shared" si="18"/>
        <v/>
      </c>
      <c r="D1188" s="52" t="str">
        <f>IF(AND(COUNTIF(德鲁伊卡组!A:C,"# 2x ("&amp;K1188&amp;") "&amp;A1188)+COUNTIF(猎人卡组!A:C,"# 2x ("&amp;K1188&amp;") "&amp;A1188)+COUNTIF(法师卡组!A:C,"# 2x ("&amp;K1188&amp;") "&amp;A1188)+COUNTIF(圣骑士卡组!A:C,"# 2x ("&amp;K1188&amp;") "&amp;A1188)+COUNTIF(牧师卡组!A:C,"# 2x ("&amp;K1188&amp;") "&amp;A1188)+COUNTIF(潜行者卡组!A:C,"# 2x ("&amp;K1188&amp;") "&amp;A1188)+COUNTIF(萨满祭司卡组!A:C,"# 2x ("&amp;K1188&amp;") "&amp;A1188)+COUNTIF(术士卡组!A:C,"# 2x ("&amp;K1188&amp;") "&amp;A1188)+COUNTIF(战士卡组!A:C,"# 2x ("&amp;K1188&amp;") "&amp;A1188)=0,COUNTIF(单卡排行!A:J,A1188)=0),IF(AND(COUNTIF(德鲁伊卡组!A:C,"# 1x ("&amp;K1188&amp;") "&amp;A1188)+COUNTIF(猎人卡组!A:C,"# 1x ("&amp;K1188&amp;") "&amp;A1188)+COUNTIF(法师卡组!A:C,"# 1x ("&amp;K1188&amp;") "&amp;A1188)+COUNTIF(圣骑士卡组!A:C,"# 1x ("&amp;K1188&amp;") "&amp;A1188)+COUNTIF(牧师卡组!A:C,"# 1x ("&amp;K1188&amp;") "&amp;A1188)+COUNTIF(潜行者卡组!A:C,"# 1x ("&amp;K1188&amp;") "&amp;A1188)+COUNTIF(萨满祭司卡组!A:C,"# 1x ("&amp;K1188&amp;") "&amp;A1188)+COUNTIF(术士卡组!A:C,"# 1x ("&amp;K1188&amp;") "&amp;A1188)+COUNTIF(战士卡组!A:C,"# 1x ("&amp;K1188&amp;") "&amp;A1188)=0,COUNTIF(单卡排行!A:J,A1188&amp;"★")=0),"",1),2)</f>
        <v/>
      </c>
      <c r="E1188" s="53" t="str">
        <f>IF(收藏进度!E1188="","",收藏进度!E1188)</f>
        <v>安戈洛</v>
      </c>
      <c r="F1188" s="53" t="str">
        <f>IF(收藏进度!F1188="","",收藏进度!F1188)</f>
        <v/>
      </c>
      <c r="G1188" s="53" t="str">
        <f>IF(收藏进度!G1188="","",收藏进度!G1188)</f>
        <v>中立</v>
      </c>
      <c r="H1188" s="53" t="str">
        <f>IF(收藏进度!H1188="","",收藏进度!H1188)</f>
        <v>普通</v>
      </c>
      <c r="I1188" s="53" t="str">
        <f>IF(收藏进度!I1188="","",收藏进度!I1188)</f>
        <v>随从</v>
      </c>
      <c r="J1188" s="53" t="str">
        <f>IF(收藏进度!J1188="","",收藏进度!J1188)</f>
        <v>野兽</v>
      </c>
      <c r="K1188" s="53">
        <f>IF(收藏进度!K1188="","",收藏进度!K1188)</f>
        <v>9</v>
      </c>
      <c r="L1188" s="53">
        <f>IF(收藏进度!L1188="","",收藏进度!L1188)</f>
        <v>6</v>
      </c>
      <c r="M1188" s="53">
        <f>IF(收藏进度!M1188="","",收藏进度!M1188)</f>
        <v>10</v>
      </c>
      <c r="N1188" s="54" t="str">
        <f>IF(收藏进度!N1188="","",收藏进度!N1188)</f>
        <v>嘲讽</v>
      </c>
    </row>
    <row r="1189" spans="1:14" x14ac:dyDescent="0.15">
      <c r="A1189" s="52" t="str">
        <f>IF(收藏进度!A1189="","",收藏进度!A1189)</f>
        <v>欧泽鲁克</v>
      </c>
      <c r="B1189" s="52">
        <f>IF(收藏进度!B1189="","",收藏进度!B1189)</f>
        <v>0</v>
      </c>
      <c r="C1189" s="52" t="str">
        <f t="shared" si="18"/>
        <v/>
      </c>
      <c r="D1189" s="52" t="str">
        <f>IF(AND(COUNTIF(德鲁伊卡组!A:C,"# 2x ("&amp;K1189&amp;") "&amp;A1189)+COUNTIF(猎人卡组!A:C,"# 2x ("&amp;K1189&amp;") "&amp;A1189)+COUNTIF(法师卡组!A:C,"# 2x ("&amp;K1189&amp;") "&amp;A1189)+COUNTIF(圣骑士卡组!A:C,"# 2x ("&amp;K1189&amp;") "&amp;A1189)+COUNTIF(牧师卡组!A:C,"# 2x ("&amp;K1189&amp;") "&amp;A1189)+COUNTIF(潜行者卡组!A:C,"# 2x ("&amp;K1189&amp;") "&amp;A1189)+COUNTIF(萨满祭司卡组!A:C,"# 2x ("&amp;K1189&amp;") "&amp;A1189)+COUNTIF(术士卡组!A:C,"# 2x ("&amp;K1189&amp;") "&amp;A1189)+COUNTIF(战士卡组!A:C,"# 2x ("&amp;K1189&amp;") "&amp;A1189)=0,COUNTIF(单卡排行!A:J,A1189)=0),IF(AND(COUNTIF(德鲁伊卡组!A:C,"# 1x ("&amp;K1189&amp;") "&amp;A1189)+COUNTIF(猎人卡组!A:C,"# 1x ("&amp;K1189&amp;") "&amp;A1189)+COUNTIF(法师卡组!A:C,"# 1x ("&amp;K1189&amp;") "&amp;A1189)+COUNTIF(圣骑士卡组!A:C,"# 1x ("&amp;K1189&amp;") "&amp;A1189)+COUNTIF(牧师卡组!A:C,"# 1x ("&amp;K1189&amp;") "&amp;A1189)+COUNTIF(潜行者卡组!A:C,"# 1x ("&amp;K1189&amp;") "&amp;A1189)+COUNTIF(萨满祭司卡组!A:C,"# 1x ("&amp;K1189&amp;") "&amp;A1189)+COUNTIF(术士卡组!A:C,"# 1x ("&amp;K1189&amp;") "&amp;A1189)+COUNTIF(战士卡组!A:C,"# 1x ("&amp;K1189&amp;") "&amp;A1189)=0,COUNTIF(单卡排行!A:J,A1189&amp;"★")=0),"",1),2)</f>
        <v/>
      </c>
      <c r="E1189" s="53" t="str">
        <f>IF(收藏进度!E1189="","",收藏进度!E1189)</f>
        <v>安戈洛</v>
      </c>
      <c r="F1189" s="53" t="str">
        <f>IF(收藏进度!F1189="","",收藏进度!F1189)</f>
        <v/>
      </c>
      <c r="G1189" s="53" t="str">
        <f>IF(收藏进度!G1189="","",收藏进度!G1189)</f>
        <v>中立</v>
      </c>
      <c r="H1189" s="53" t="str">
        <f>IF(收藏进度!H1189="","",收藏进度!H1189)</f>
        <v>传说</v>
      </c>
      <c r="I1189" s="53" t="str">
        <f>IF(收藏进度!I1189="","",收藏进度!I1189)</f>
        <v>随从</v>
      </c>
      <c r="J1189" s="53" t="str">
        <f>IF(收藏进度!J1189="","",收藏进度!J1189)</f>
        <v>元素</v>
      </c>
      <c r="K1189" s="53">
        <f>IF(收藏进度!K1189="","",收藏进度!K1189)</f>
        <v>9</v>
      </c>
      <c r="L1189" s="53">
        <f>IF(收藏进度!L1189="","",收藏进度!L1189)</f>
        <v>5</v>
      </c>
      <c r="M1189" s="53">
        <f>IF(收藏进度!M1189="","",收藏进度!M1189)</f>
        <v>5</v>
      </c>
      <c r="N1189" s="54" t="str">
        <f>IF(收藏进度!N1189="","",收藏进度!N1189)</f>
        <v>嘲讽，战吼：在上个回合，你每使用一张元素牌，便获得+5生命值。</v>
      </c>
    </row>
    <row r="1190" spans="1:14" x14ac:dyDescent="0.15">
      <c r="A1190" s="52" t="str">
        <f>IF(收藏进度!A1190="","",收藏进度!A1190)</f>
        <v>摩天龙</v>
      </c>
      <c r="B1190" s="52">
        <f>IF(收藏进度!B1190="","",收藏进度!B1190)</f>
        <v>2</v>
      </c>
      <c r="C1190" s="52" t="str">
        <f t="shared" si="18"/>
        <v/>
      </c>
      <c r="D1190" s="52" t="str">
        <f>IF(AND(COUNTIF(德鲁伊卡组!A:C,"# 2x ("&amp;K1190&amp;") "&amp;A1190)+COUNTIF(猎人卡组!A:C,"# 2x ("&amp;K1190&amp;") "&amp;A1190)+COUNTIF(法师卡组!A:C,"# 2x ("&amp;K1190&amp;") "&amp;A1190)+COUNTIF(圣骑士卡组!A:C,"# 2x ("&amp;K1190&amp;") "&amp;A1190)+COUNTIF(牧师卡组!A:C,"# 2x ("&amp;K1190&amp;") "&amp;A1190)+COUNTIF(潜行者卡组!A:C,"# 2x ("&amp;K1190&amp;") "&amp;A1190)+COUNTIF(萨满祭司卡组!A:C,"# 2x ("&amp;K1190&amp;") "&amp;A1190)+COUNTIF(术士卡组!A:C,"# 2x ("&amp;K1190&amp;") "&amp;A1190)+COUNTIF(战士卡组!A:C,"# 2x ("&amp;K1190&amp;") "&amp;A1190)=0,COUNTIF(单卡排行!A:J,A1190)=0),IF(AND(COUNTIF(德鲁伊卡组!A:C,"# 1x ("&amp;K1190&amp;") "&amp;A1190)+COUNTIF(猎人卡组!A:C,"# 1x ("&amp;K1190&amp;") "&amp;A1190)+COUNTIF(法师卡组!A:C,"# 1x ("&amp;K1190&amp;") "&amp;A1190)+COUNTIF(圣骑士卡组!A:C,"# 1x ("&amp;K1190&amp;") "&amp;A1190)+COUNTIF(牧师卡组!A:C,"# 1x ("&amp;K1190&amp;") "&amp;A1190)+COUNTIF(潜行者卡组!A:C,"# 1x ("&amp;K1190&amp;") "&amp;A1190)+COUNTIF(萨满祭司卡组!A:C,"# 1x ("&amp;K1190&amp;") "&amp;A1190)+COUNTIF(术士卡组!A:C,"# 1x ("&amp;K1190&amp;") "&amp;A1190)+COUNTIF(战士卡组!A:C,"# 1x ("&amp;K1190&amp;") "&amp;A1190)=0,COUNTIF(单卡排行!A:J,A1190&amp;"★")=0),"",1),2)</f>
        <v/>
      </c>
      <c r="E1190" s="53" t="str">
        <f>IF(收藏进度!E1190="","",收藏进度!E1190)</f>
        <v>安戈洛</v>
      </c>
      <c r="F1190" s="53" t="str">
        <f>IF(收藏进度!F1190="","",收藏进度!F1190)</f>
        <v/>
      </c>
      <c r="G1190" s="53" t="str">
        <f>IF(收藏进度!G1190="","",收藏进度!G1190)</f>
        <v>中立</v>
      </c>
      <c r="H1190" s="53" t="str">
        <f>IF(收藏进度!H1190="","",收藏进度!H1190)</f>
        <v>普通</v>
      </c>
      <c r="I1190" s="53" t="str">
        <f>IF(收藏进度!I1190="","",收藏进度!I1190)</f>
        <v>随从</v>
      </c>
      <c r="J1190" s="53" t="str">
        <f>IF(收藏进度!J1190="","",收藏进度!J1190)</f>
        <v>野兽</v>
      </c>
      <c r="K1190" s="53">
        <f>IF(收藏进度!K1190="","",收藏进度!K1190)</f>
        <v>10</v>
      </c>
      <c r="L1190" s="53">
        <f>IF(收藏进度!L1190="","",收藏进度!L1190)</f>
        <v>7</v>
      </c>
      <c r="M1190" s="53">
        <f>IF(收藏进度!M1190="","",收藏进度!M1190)</f>
        <v>14</v>
      </c>
      <c r="N1190" s="54" t="str">
        <f>IF(收藏进度!N1190="","",收藏进度!N1190)</f>
        <v/>
      </c>
    </row>
    <row r="1191" spans="1:14" x14ac:dyDescent="0.15">
      <c r="A1191" s="52" t="str">
        <f>IF(收藏进度!A1191="","",收藏进度!A1191)</f>
        <v>虫群德鲁伊</v>
      </c>
      <c r="B1191" s="52">
        <f>IF(收藏进度!B1191="","",收藏进度!B1191)</f>
        <v>2</v>
      </c>
      <c r="C1191" s="52" t="str">
        <f t="shared" si="18"/>
        <v/>
      </c>
      <c r="D1191" s="52" t="str">
        <f>IF(AND(COUNTIF(德鲁伊卡组!A:C,"# 2x ("&amp;K1191&amp;") "&amp;A1191)+COUNTIF(猎人卡组!A:C,"# 2x ("&amp;K1191&amp;") "&amp;A1191)+COUNTIF(法师卡组!A:C,"# 2x ("&amp;K1191&amp;") "&amp;A1191)+COUNTIF(圣骑士卡组!A:C,"# 2x ("&amp;K1191&amp;") "&amp;A1191)+COUNTIF(牧师卡组!A:C,"# 2x ("&amp;K1191&amp;") "&amp;A1191)+COUNTIF(潜行者卡组!A:C,"# 2x ("&amp;K1191&amp;") "&amp;A1191)+COUNTIF(萨满祭司卡组!A:C,"# 2x ("&amp;K1191&amp;") "&amp;A1191)+COUNTIF(术士卡组!A:C,"# 2x ("&amp;K1191&amp;") "&amp;A1191)+COUNTIF(战士卡组!A:C,"# 2x ("&amp;K1191&amp;") "&amp;A1191)=0,COUNTIF(单卡排行!A:J,A1191)=0),IF(AND(COUNTIF(德鲁伊卡组!A:C,"# 1x ("&amp;K1191&amp;") "&amp;A1191)+COUNTIF(猎人卡组!A:C,"# 1x ("&amp;K1191&amp;") "&amp;A1191)+COUNTIF(法师卡组!A:C,"# 1x ("&amp;K1191&amp;") "&amp;A1191)+COUNTIF(圣骑士卡组!A:C,"# 1x ("&amp;K1191&amp;") "&amp;A1191)+COUNTIF(牧师卡组!A:C,"# 1x ("&amp;K1191&amp;") "&amp;A1191)+COUNTIF(潜行者卡组!A:C,"# 1x ("&amp;K1191&amp;") "&amp;A1191)+COUNTIF(萨满祭司卡组!A:C,"# 1x ("&amp;K1191&amp;") "&amp;A1191)+COUNTIF(术士卡组!A:C,"# 1x ("&amp;K1191&amp;") "&amp;A1191)+COUNTIF(战士卡组!A:C,"# 1x ("&amp;K1191&amp;") "&amp;A1191)=0,COUNTIF(单卡排行!A:J,A1191&amp;"★")=0),"",1),2)</f>
        <v/>
      </c>
      <c r="E1191" s="53" t="str">
        <f>IF(收藏进度!E1191="","",收藏进度!E1191)</f>
        <v>冰封王座</v>
      </c>
      <c r="F1191" s="53" t="str">
        <f>IF(收藏进度!F1191="","",收藏进度!F1191)</f>
        <v/>
      </c>
      <c r="G1191" s="53" t="str">
        <f>IF(收藏进度!G1191="","",收藏进度!G1191)</f>
        <v>德鲁伊</v>
      </c>
      <c r="H1191" s="53" t="str">
        <f>IF(收藏进度!H1191="","",收藏进度!H1191)</f>
        <v>稀有</v>
      </c>
      <c r="I1191" s="53" t="str">
        <f>IF(收藏进度!I1191="","",收藏进度!I1191)</f>
        <v>随从</v>
      </c>
      <c r="J1191" s="53" t="str">
        <f>IF(收藏进度!J1191="","",收藏进度!J1191)</f>
        <v/>
      </c>
      <c r="K1191" s="53">
        <f>IF(收藏进度!K1191="","",收藏进度!K1191)</f>
        <v>2</v>
      </c>
      <c r="L1191" s="53">
        <f>IF(收藏进度!L1191="","",收藏进度!L1191)</f>
        <v>1</v>
      </c>
      <c r="M1191" s="53">
        <f>IF(收藏进度!M1191="","",收藏进度!M1191)</f>
        <v>2</v>
      </c>
      <c r="N1191" s="54" t="str">
        <f>IF(收藏进度!N1191="","",收藏进度!N1191)</f>
        <v>抉择：将该随从变形成为1/2并获得剧毒；或者将该随从变形成为1/5并获得嘲讽。</v>
      </c>
    </row>
    <row r="1192" spans="1:14" x14ac:dyDescent="0.15">
      <c r="A1192" s="52" t="str">
        <f>IF(收藏进度!A1192="","",收藏进度!A1192)</f>
        <v>地穴领主</v>
      </c>
      <c r="B1192" s="52">
        <f>IF(收藏进度!B1192="","",收藏进度!B1192)</f>
        <v>2</v>
      </c>
      <c r="C1192" s="52" t="str">
        <f t="shared" si="18"/>
        <v/>
      </c>
      <c r="D1192" s="52">
        <f>IF(AND(COUNTIF(德鲁伊卡组!A:C,"# 2x ("&amp;K1192&amp;") "&amp;A1192)+COUNTIF(猎人卡组!A:C,"# 2x ("&amp;K1192&amp;") "&amp;A1192)+COUNTIF(法师卡组!A:C,"# 2x ("&amp;K1192&amp;") "&amp;A1192)+COUNTIF(圣骑士卡组!A:C,"# 2x ("&amp;K1192&amp;") "&amp;A1192)+COUNTIF(牧师卡组!A:C,"# 2x ("&amp;K1192&amp;") "&amp;A1192)+COUNTIF(潜行者卡组!A:C,"# 2x ("&amp;K1192&amp;") "&amp;A1192)+COUNTIF(萨满祭司卡组!A:C,"# 2x ("&amp;K1192&amp;") "&amp;A1192)+COUNTIF(术士卡组!A:C,"# 2x ("&amp;K1192&amp;") "&amp;A1192)+COUNTIF(战士卡组!A:C,"# 2x ("&amp;K1192&amp;") "&amp;A1192)=0,COUNTIF(单卡排行!A:J,A1192)=0),IF(AND(COUNTIF(德鲁伊卡组!A:C,"# 1x ("&amp;K1192&amp;") "&amp;A1192)+COUNTIF(猎人卡组!A:C,"# 1x ("&amp;K1192&amp;") "&amp;A1192)+COUNTIF(法师卡组!A:C,"# 1x ("&amp;K1192&amp;") "&amp;A1192)+COUNTIF(圣骑士卡组!A:C,"# 1x ("&amp;K1192&amp;") "&amp;A1192)+COUNTIF(牧师卡组!A:C,"# 1x ("&amp;K1192&amp;") "&amp;A1192)+COUNTIF(潜行者卡组!A:C,"# 1x ("&amp;K1192&amp;") "&amp;A1192)+COUNTIF(萨满祭司卡组!A:C,"# 1x ("&amp;K1192&amp;") "&amp;A1192)+COUNTIF(术士卡组!A:C,"# 1x ("&amp;K1192&amp;") "&amp;A1192)+COUNTIF(战士卡组!A:C,"# 1x ("&amp;K1192&amp;") "&amp;A1192)=0,COUNTIF(单卡排行!A:J,A1192&amp;"★")=0),"",1),2)</f>
        <v>2</v>
      </c>
      <c r="E1192" s="53" t="str">
        <f>IF(收藏进度!E1192="","",收藏进度!E1192)</f>
        <v>冰封王座</v>
      </c>
      <c r="F1192" s="53" t="str">
        <f>IF(收藏进度!F1192="","",收藏进度!F1192)</f>
        <v/>
      </c>
      <c r="G1192" s="53" t="str">
        <f>IF(收藏进度!G1192="","",收藏进度!G1192)</f>
        <v>德鲁伊</v>
      </c>
      <c r="H1192" s="53" t="str">
        <f>IF(收藏进度!H1192="","",收藏进度!H1192)</f>
        <v>普通</v>
      </c>
      <c r="I1192" s="53" t="str">
        <f>IF(收藏进度!I1192="","",收藏进度!I1192)</f>
        <v>随从</v>
      </c>
      <c r="J1192" s="53" t="str">
        <f>IF(收藏进度!J1192="","",收藏进度!J1192)</f>
        <v/>
      </c>
      <c r="K1192" s="53">
        <f>IF(收藏进度!K1192="","",收藏进度!K1192)</f>
        <v>3</v>
      </c>
      <c r="L1192" s="53">
        <f>IF(收藏进度!L1192="","",收藏进度!L1192)</f>
        <v>1</v>
      </c>
      <c r="M1192" s="53">
        <f>IF(收藏进度!M1192="","",收藏进度!M1192)</f>
        <v>6</v>
      </c>
      <c r="N1192" s="54" t="str">
        <f>IF(收藏进度!N1192="","",收藏进度!N1192)</f>
        <v>嘲讽
在你召唤一个随从后，获得+1生命值。</v>
      </c>
    </row>
    <row r="1193" spans="1:14" x14ac:dyDescent="0.15">
      <c r="A1193" s="52" t="str">
        <f>IF(收藏进度!A1193="","",收藏进度!A1193)</f>
        <v>铁齿铜牙</v>
      </c>
      <c r="B1193" s="52">
        <f>IF(收藏进度!B1193="","",收藏进度!B1193)</f>
        <v>2</v>
      </c>
      <c r="C1193" s="52" t="str">
        <f t="shared" si="18"/>
        <v/>
      </c>
      <c r="D1193" s="52" t="str">
        <f>IF(AND(COUNTIF(德鲁伊卡组!A:C,"# 2x ("&amp;K1193&amp;") "&amp;A1193)+COUNTIF(猎人卡组!A:C,"# 2x ("&amp;K1193&amp;") "&amp;A1193)+COUNTIF(法师卡组!A:C,"# 2x ("&amp;K1193&amp;") "&amp;A1193)+COUNTIF(圣骑士卡组!A:C,"# 2x ("&amp;K1193&amp;") "&amp;A1193)+COUNTIF(牧师卡组!A:C,"# 2x ("&amp;K1193&amp;") "&amp;A1193)+COUNTIF(潜行者卡组!A:C,"# 2x ("&amp;K1193&amp;") "&amp;A1193)+COUNTIF(萨满祭司卡组!A:C,"# 2x ("&amp;K1193&amp;") "&amp;A1193)+COUNTIF(术士卡组!A:C,"# 2x ("&amp;K1193&amp;") "&amp;A1193)+COUNTIF(战士卡组!A:C,"# 2x ("&amp;K1193&amp;") "&amp;A1193)=0,COUNTIF(单卡排行!A:J,A1193)=0),IF(AND(COUNTIF(德鲁伊卡组!A:C,"# 1x ("&amp;K1193&amp;") "&amp;A1193)+COUNTIF(猎人卡组!A:C,"# 1x ("&amp;K1193&amp;") "&amp;A1193)+COUNTIF(法师卡组!A:C,"# 1x ("&amp;K1193&amp;") "&amp;A1193)+COUNTIF(圣骑士卡组!A:C,"# 1x ("&amp;K1193&amp;") "&amp;A1193)+COUNTIF(牧师卡组!A:C,"# 1x ("&amp;K1193&amp;") "&amp;A1193)+COUNTIF(潜行者卡组!A:C,"# 1x ("&amp;K1193&amp;") "&amp;A1193)+COUNTIF(萨满祭司卡组!A:C,"# 1x ("&amp;K1193&amp;") "&amp;A1193)+COUNTIF(术士卡组!A:C,"# 1x ("&amp;K1193&amp;") "&amp;A1193)+COUNTIF(战士卡组!A:C,"# 1x ("&amp;K1193&amp;") "&amp;A1193)=0,COUNTIF(单卡排行!A:J,A1193&amp;"★")=0),"",1),2)</f>
        <v/>
      </c>
      <c r="E1193" s="53" t="str">
        <f>IF(收藏进度!E1193="","",收藏进度!E1193)</f>
        <v>冰封王座</v>
      </c>
      <c r="F1193" s="53" t="str">
        <f>IF(收藏进度!F1193="","",收藏进度!F1193)</f>
        <v/>
      </c>
      <c r="G1193" s="53" t="str">
        <f>IF(收藏进度!G1193="","",收藏进度!G1193)</f>
        <v>德鲁伊</v>
      </c>
      <c r="H1193" s="53" t="str">
        <f>IF(收藏进度!H1193="","",收藏进度!H1193)</f>
        <v>普通</v>
      </c>
      <c r="I1193" s="53" t="str">
        <f>IF(收藏进度!I1193="","",收藏进度!I1193)</f>
        <v>法术</v>
      </c>
      <c r="J1193" s="53" t="str">
        <f>IF(收藏进度!J1193="","",收藏进度!J1193)</f>
        <v/>
      </c>
      <c r="K1193" s="53">
        <f>IF(收藏进度!K1193="","",收藏进度!K1193)</f>
        <v>3</v>
      </c>
      <c r="L1193" s="53">
        <f>IF(收藏进度!L1193="","",收藏进度!L1193)</f>
        <v>0</v>
      </c>
      <c r="M1193" s="53">
        <f>IF(收藏进度!M1193="","",收藏进度!M1193)</f>
        <v>0</v>
      </c>
      <c r="N1193" s="54" t="str">
        <f>IF(收藏进度!N1193="","",收藏进度!N1193)</f>
        <v>使你的英雄获得3点护甲值，并在本回合中获得
+3攻击力。</v>
      </c>
    </row>
    <row r="1194" spans="1:14" x14ac:dyDescent="0.15">
      <c r="A1194" s="52" t="str">
        <f>IF(收藏进度!A1194="","",收藏进度!A1194)</f>
        <v>硬壳清道夫</v>
      </c>
      <c r="B1194" s="52">
        <f>IF(收藏进度!B1194="","",收藏进度!B1194)</f>
        <v>2</v>
      </c>
      <c r="C1194" s="52" t="str">
        <f t="shared" si="18"/>
        <v/>
      </c>
      <c r="D1194" s="52" t="str">
        <f>IF(AND(COUNTIF(德鲁伊卡组!A:C,"# 2x ("&amp;K1194&amp;") "&amp;A1194)+COUNTIF(猎人卡组!A:C,"# 2x ("&amp;K1194&amp;") "&amp;A1194)+COUNTIF(法师卡组!A:C,"# 2x ("&amp;K1194&amp;") "&amp;A1194)+COUNTIF(圣骑士卡组!A:C,"# 2x ("&amp;K1194&amp;") "&amp;A1194)+COUNTIF(牧师卡组!A:C,"# 2x ("&amp;K1194&amp;") "&amp;A1194)+COUNTIF(潜行者卡组!A:C,"# 2x ("&amp;K1194&amp;") "&amp;A1194)+COUNTIF(萨满祭司卡组!A:C,"# 2x ("&amp;K1194&amp;") "&amp;A1194)+COUNTIF(术士卡组!A:C,"# 2x ("&amp;K1194&amp;") "&amp;A1194)+COUNTIF(战士卡组!A:C,"# 2x ("&amp;K1194&amp;") "&amp;A1194)=0,COUNTIF(单卡排行!A:J,A1194)=0),IF(AND(COUNTIF(德鲁伊卡组!A:C,"# 1x ("&amp;K1194&amp;") "&amp;A1194)+COUNTIF(猎人卡组!A:C,"# 1x ("&amp;K1194&amp;") "&amp;A1194)+COUNTIF(法师卡组!A:C,"# 1x ("&amp;K1194&amp;") "&amp;A1194)+COUNTIF(圣骑士卡组!A:C,"# 1x ("&amp;K1194&amp;") "&amp;A1194)+COUNTIF(牧师卡组!A:C,"# 1x ("&amp;K1194&amp;") "&amp;A1194)+COUNTIF(潜行者卡组!A:C,"# 1x ("&amp;K1194&amp;") "&amp;A1194)+COUNTIF(萨满祭司卡组!A:C,"# 1x ("&amp;K1194&amp;") "&amp;A1194)+COUNTIF(术士卡组!A:C,"# 1x ("&amp;K1194&amp;") "&amp;A1194)+COUNTIF(战士卡组!A:C,"# 1x ("&amp;K1194&amp;") "&amp;A1194)=0,COUNTIF(单卡排行!A:J,A1194&amp;"★")=0),"",1),2)</f>
        <v/>
      </c>
      <c r="E1194" s="53" t="str">
        <f>IF(收藏进度!E1194="","",收藏进度!E1194)</f>
        <v>冰封王座</v>
      </c>
      <c r="F1194" s="53" t="str">
        <f>IF(收藏进度!F1194="","",收藏进度!F1194)</f>
        <v/>
      </c>
      <c r="G1194" s="53" t="str">
        <f>IF(收藏进度!G1194="","",收藏进度!G1194)</f>
        <v>德鲁伊</v>
      </c>
      <c r="H1194" s="53" t="str">
        <f>IF(收藏进度!H1194="","",收藏进度!H1194)</f>
        <v>稀有</v>
      </c>
      <c r="I1194" s="53" t="str">
        <f>IF(收藏进度!I1194="","",收藏进度!I1194)</f>
        <v>随从</v>
      </c>
      <c r="J1194" s="53" t="str">
        <f>IF(收藏进度!J1194="","",收藏进度!J1194)</f>
        <v/>
      </c>
      <c r="K1194" s="53">
        <f>IF(收藏进度!K1194="","",收藏进度!K1194)</f>
        <v>4</v>
      </c>
      <c r="L1194" s="53">
        <f>IF(收藏进度!L1194="","",收藏进度!L1194)</f>
        <v>2</v>
      </c>
      <c r="M1194" s="53">
        <f>IF(收藏进度!M1194="","",收藏进度!M1194)</f>
        <v>3</v>
      </c>
      <c r="N1194" s="54" t="str">
        <f>IF(收藏进度!N1194="","",收藏进度!N1194)</f>
        <v>战吼：使你具有嘲讽的随从获得+2/+2。</v>
      </c>
    </row>
    <row r="1195" spans="1:14" x14ac:dyDescent="0.15">
      <c r="A1195" s="52" t="str">
        <f>IF(收藏进度!A1195="","",收藏进度!A1195)</f>
        <v>蛛网</v>
      </c>
      <c r="B1195" s="52">
        <f>IF(收藏进度!B1195="","",收藏进度!B1195)</f>
        <v>2</v>
      </c>
      <c r="C1195" s="52" t="str">
        <f t="shared" si="18"/>
        <v/>
      </c>
      <c r="D1195" s="52" t="str">
        <f>IF(AND(COUNTIF(德鲁伊卡组!A:C,"# 2x ("&amp;K1195&amp;") "&amp;A1195)+COUNTIF(猎人卡组!A:C,"# 2x ("&amp;K1195&amp;") "&amp;A1195)+COUNTIF(法师卡组!A:C,"# 2x ("&amp;K1195&amp;") "&amp;A1195)+COUNTIF(圣骑士卡组!A:C,"# 2x ("&amp;K1195&amp;") "&amp;A1195)+COUNTIF(牧师卡组!A:C,"# 2x ("&amp;K1195&amp;") "&amp;A1195)+COUNTIF(潜行者卡组!A:C,"# 2x ("&amp;K1195&amp;") "&amp;A1195)+COUNTIF(萨满祭司卡组!A:C,"# 2x ("&amp;K1195&amp;") "&amp;A1195)+COUNTIF(术士卡组!A:C,"# 2x ("&amp;K1195&amp;") "&amp;A1195)+COUNTIF(战士卡组!A:C,"# 2x ("&amp;K1195&amp;") "&amp;A1195)=0,COUNTIF(单卡排行!A:J,A1195)=0),IF(AND(COUNTIF(德鲁伊卡组!A:C,"# 1x ("&amp;K1195&amp;") "&amp;A1195)+COUNTIF(猎人卡组!A:C,"# 1x ("&amp;K1195&amp;") "&amp;A1195)+COUNTIF(法师卡组!A:C,"# 1x ("&amp;K1195&amp;") "&amp;A1195)+COUNTIF(圣骑士卡组!A:C,"# 1x ("&amp;K1195&amp;") "&amp;A1195)+COUNTIF(牧师卡组!A:C,"# 1x ("&amp;K1195&amp;") "&amp;A1195)+COUNTIF(潜行者卡组!A:C,"# 1x ("&amp;K1195&amp;") "&amp;A1195)+COUNTIF(萨满祭司卡组!A:C,"# 1x ("&amp;K1195&amp;") "&amp;A1195)+COUNTIF(术士卡组!A:C,"# 1x ("&amp;K1195&amp;") "&amp;A1195)+COUNTIF(战士卡组!A:C,"# 1x ("&amp;K1195&amp;") "&amp;A1195)=0,COUNTIF(单卡排行!A:J,A1195&amp;"★")=0),"",1),2)</f>
        <v/>
      </c>
      <c r="E1195" s="53" t="str">
        <f>IF(收藏进度!E1195="","",收藏进度!E1195)</f>
        <v>冰封王座</v>
      </c>
      <c r="F1195" s="53" t="str">
        <f>IF(收藏进度!F1195="","",收藏进度!F1195)</f>
        <v/>
      </c>
      <c r="G1195" s="53" t="str">
        <f>IF(收藏进度!G1195="","",收藏进度!G1195)</f>
        <v>德鲁伊</v>
      </c>
      <c r="H1195" s="53" t="str">
        <f>IF(收藏进度!H1195="","",收藏进度!H1195)</f>
        <v>普通</v>
      </c>
      <c r="I1195" s="53" t="str">
        <f>IF(收藏进度!I1195="","",收藏进度!I1195)</f>
        <v>法术</v>
      </c>
      <c r="J1195" s="53" t="str">
        <f>IF(收藏进度!J1195="","",收藏进度!J1195)</f>
        <v/>
      </c>
      <c r="K1195" s="53">
        <f>IF(收藏进度!K1195="","",收藏进度!K1195)</f>
        <v>5</v>
      </c>
      <c r="L1195" s="53">
        <f>IF(收藏进度!L1195="","",收藏进度!L1195)</f>
        <v>0</v>
      </c>
      <c r="M1195" s="53">
        <f>IF(收藏进度!M1195="","",收藏进度!M1195)</f>
        <v>0</v>
      </c>
      <c r="N1195" s="54" t="str">
        <f>IF(收藏进度!N1195="","",收藏进度!N1195)</f>
        <v>召唤两个1/2并具有剧毒的
蜘蛛。</v>
      </c>
    </row>
    <row r="1196" spans="1:14" x14ac:dyDescent="0.15">
      <c r="A1196" s="52" t="str">
        <f>IF(收藏进度!A1196="","",收藏进度!A1196)</f>
        <v>命运织网蛛</v>
      </c>
      <c r="B1196" s="52">
        <f>IF(收藏进度!B1196="","",收藏进度!B1196)</f>
        <v>1</v>
      </c>
      <c r="C1196" s="52" t="str">
        <f t="shared" si="18"/>
        <v/>
      </c>
      <c r="D1196" s="52" t="str">
        <f>IF(AND(COUNTIF(德鲁伊卡组!A:C,"# 2x ("&amp;K1196&amp;") "&amp;A1196)+COUNTIF(猎人卡组!A:C,"# 2x ("&amp;K1196&amp;") "&amp;A1196)+COUNTIF(法师卡组!A:C,"# 2x ("&amp;K1196&amp;") "&amp;A1196)+COUNTIF(圣骑士卡组!A:C,"# 2x ("&amp;K1196&amp;") "&amp;A1196)+COUNTIF(牧师卡组!A:C,"# 2x ("&amp;K1196&amp;") "&amp;A1196)+COUNTIF(潜行者卡组!A:C,"# 2x ("&amp;K1196&amp;") "&amp;A1196)+COUNTIF(萨满祭司卡组!A:C,"# 2x ("&amp;K1196&amp;") "&amp;A1196)+COUNTIF(术士卡组!A:C,"# 2x ("&amp;K1196&amp;") "&amp;A1196)+COUNTIF(战士卡组!A:C,"# 2x ("&amp;K1196&amp;") "&amp;A1196)=0,COUNTIF(单卡排行!A:J,A1196)=0),IF(AND(COUNTIF(德鲁伊卡组!A:C,"# 1x ("&amp;K1196&amp;") "&amp;A1196)+COUNTIF(猎人卡组!A:C,"# 1x ("&amp;K1196&amp;") "&amp;A1196)+COUNTIF(法师卡组!A:C,"# 1x ("&amp;K1196&amp;") "&amp;A1196)+COUNTIF(圣骑士卡组!A:C,"# 1x ("&amp;K1196&amp;") "&amp;A1196)+COUNTIF(牧师卡组!A:C,"# 1x ("&amp;K1196&amp;") "&amp;A1196)+COUNTIF(潜行者卡组!A:C,"# 1x ("&amp;K1196&amp;") "&amp;A1196)+COUNTIF(萨满祭司卡组!A:C,"# 1x ("&amp;K1196&amp;") "&amp;A1196)+COUNTIF(术士卡组!A:C,"# 1x ("&amp;K1196&amp;") "&amp;A1196)+COUNTIF(战士卡组!A:C,"# 1x ("&amp;K1196&amp;") "&amp;A1196)=0,COUNTIF(单卡排行!A:J,A1196&amp;"★")=0),"",1),2)</f>
        <v/>
      </c>
      <c r="E1196" s="53" t="str">
        <f>IF(收藏进度!E1196="","",收藏进度!E1196)</f>
        <v>冰封王座</v>
      </c>
      <c r="F1196" s="53" t="str">
        <f>IF(收藏进度!F1196="","",收藏进度!F1196)</f>
        <v/>
      </c>
      <c r="G1196" s="53" t="str">
        <f>IF(收藏进度!G1196="","",收藏进度!G1196)</f>
        <v>德鲁伊</v>
      </c>
      <c r="H1196" s="53" t="str">
        <f>IF(收藏进度!H1196="","",收藏进度!H1196)</f>
        <v>史诗</v>
      </c>
      <c r="I1196" s="53" t="str">
        <f>IF(收藏进度!I1196="","",收藏进度!I1196)</f>
        <v>随从</v>
      </c>
      <c r="J1196" s="53" t="str">
        <f>IF(收藏进度!J1196="","",收藏进度!J1196)</f>
        <v/>
      </c>
      <c r="K1196" s="53">
        <f>IF(收藏进度!K1196="","",收藏进度!K1196)</f>
        <v>5</v>
      </c>
      <c r="L1196" s="53">
        <f>IF(收藏进度!L1196="","",收藏进度!L1196)</f>
        <v>5</v>
      </c>
      <c r="M1196" s="53">
        <f>IF(收藏进度!M1196="","",收藏进度!M1196)</f>
        <v>3</v>
      </c>
      <c r="N1196" s="54" t="str">
        <f>IF(收藏进度!N1196="","",收藏进度!N1196)</f>
        <v>秘密亡语：
抉择：对所有随从造成3点伤害；或者使所有随从获得+2/+2。</v>
      </c>
    </row>
    <row r="1197" spans="1:14" x14ac:dyDescent="0.15">
      <c r="A1197" s="52" t="str">
        <f>IF(收藏进度!A1197="","",收藏进度!A1197)</f>
        <v>传播瘟疫</v>
      </c>
      <c r="B1197" s="52">
        <f>IF(收藏进度!B1197="","",收藏进度!B1197)</f>
        <v>2</v>
      </c>
      <c r="C1197" s="52" t="str">
        <f t="shared" si="18"/>
        <v/>
      </c>
      <c r="D1197" s="52">
        <f>IF(AND(COUNTIF(德鲁伊卡组!A:C,"# 2x ("&amp;K1197&amp;") "&amp;A1197)+COUNTIF(猎人卡组!A:C,"# 2x ("&amp;K1197&amp;") "&amp;A1197)+COUNTIF(法师卡组!A:C,"# 2x ("&amp;K1197&amp;") "&amp;A1197)+COUNTIF(圣骑士卡组!A:C,"# 2x ("&amp;K1197&amp;") "&amp;A1197)+COUNTIF(牧师卡组!A:C,"# 2x ("&amp;K1197&amp;") "&amp;A1197)+COUNTIF(潜行者卡组!A:C,"# 2x ("&amp;K1197&amp;") "&amp;A1197)+COUNTIF(萨满祭司卡组!A:C,"# 2x ("&amp;K1197&amp;") "&amp;A1197)+COUNTIF(术士卡组!A:C,"# 2x ("&amp;K1197&amp;") "&amp;A1197)+COUNTIF(战士卡组!A:C,"# 2x ("&amp;K1197&amp;") "&amp;A1197)=0,COUNTIF(单卡排行!A:J,A1197)=0),IF(AND(COUNTIF(德鲁伊卡组!A:C,"# 1x ("&amp;K1197&amp;") "&amp;A1197)+COUNTIF(猎人卡组!A:C,"# 1x ("&amp;K1197&amp;") "&amp;A1197)+COUNTIF(法师卡组!A:C,"# 1x ("&amp;K1197&amp;") "&amp;A1197)+COUNTIF(圣骑士卡组!A:C,"# 1x ("&amp;K1197&amp;") "&amp;A1197)+COUNTIF(牧师卡组!A:C,"# 1x ("&amp;K1197&amp;") "&amp;A1197)+COUNTIF(潜行者卡组!A:C,"# 1x ("&amp;K1197&amp;") "&amp;A1197)+COUNTIF(萨满祭司卡组!A:C,"# 1x ("&amp;K1197&amp;") "&amp;A1197)+COUNTIF(术士卡组!A:C,"# 1x ("&amp;K1197&amp;") "&amp;A1197)+COUNTIF(战士卡组!A:C,"# 1x ("&amp;K1197&amp;") "&amp;A1197)=0,COUNTIF(单卡排行!A:J,A1197&amp;"★")=0),"",1),2)</f>
        <v>2</v>
      </c>
      <c r="E1197" s="53" t="str">
        <f>IF(收藏进度!E1197="","",收藏进度!E1197)</f>
        <v>冰封王座</v>
      </c>
      <c r="F1197" s="53" t="str">
        <f>IF(收藏进度!F1197="","",收藏进度!F1197)</f>
        <v/>
      </c>
      <c r="G1197" s="53" t="str">
        <f>IF(收藏进度!G1197="","",收藏进度!G1197)</f>
        <v>德鲁伊</v>
      </c>
      <c r="H1197" s="53" t="str">
        <f>IF(收藏进度!H1197="","",收藏进度!H1197)</f>
        <v>稀有</v>
      </c>
      <c r="I1197" s="53" t="str">
        <f>IF(收藏进度!I1197="","",收藏进度!I1197)</f>
        <v>法术</v>
      </c>
      <c r="J1197" s="53" t="str">
        <f>IF(收藏进度!J1197="","",收藏进度!J1197)</f>
        <v/>
      </c>
      <c r="K1197" s="53">
        <f>IF(收藏进度!K1197="","",收藏进度!K1197)</f>
        <v>6</v>
      </c>
      <c r="L1197" s="53">
        <f>IF(收藏进度!L1197="","",收藏进度!L1197)</f>
        <v>0</v>
      </c>
      <c r="M1197" s="53">
        <f>IF(收藏进度!M1197="","",收藏进度!M1197)</f>
        <v>0</v>
      </c>
      <c r="N1197" s="54" t="str">
        <f>IF(收藏进度!N1197="","",收藏进度!N1197)</f>
        <v>召唤一个1/5并具有嘲讽的甲虫。如果你的对手拥有的随从更多，则再次施放该法术。</v>
      </c>
    </row>
    <row r="1198" spans="1:14" x14ac:dyDescent="0.15">
      <c r="A1198" s="52" t="str">
        <f>IF(收藏进度!A1198="","",收藏进度!A1198)</f>
        <v>污染者玛法里奥</v>
      </c>
      <c r="B1198" s="52">
        <f>IF(收藏进度!B1198="","",收藏进度!B1198)</f>
        <v>1</v>
      </c>
      <c r="C1198" s="52" t="str">
        <f t="shared" si="18"/>
        <v/>
      </c>
      <c r="D1198" s="52">
        <f>IF(AND(COUNTIF(德鲁伊卡组!A:C,"# 2x ("&amp;K1198&amp;") "&amp;A1198)+COUNTIF(猎人卡组!A:C,"# 2x ("&amp;K1198&amp;") "&amp;A1198)+COUNTIF(法师卡组!A:C,"# 2x ("&amp;K1198&amp;") "&amp;A1198)+COUNTIF(圣骑士卡组!A:C,"# 2x ("&amp;K1198&amp;") "&amp;A1198)+COUNTIF(牧师卡组!A:C,"# 2x ("&amp;K1198&amp;") "&amp;A1198)+COUNTIF(潜行者卡组!A:C,"# 2x ("&amp;K1198&amp;") "&amp;A1198)+COUNTIF(萨满祭司卡组!A:C,"# 2x ("&amp;K1198&amp;") "&amp;A1198)+COUNTIF(术士卡组!A:C,"# 2x ("&amp;K1198&amp;") "&amp;A1198)+COUNTIF(战士卡组!A:C,"# 2x ("&amp;K1198&amp;") "&amp;A1198)=0,COUNTIF(单卡排行!A:J,A1198)=0),IF(AND(COUNTIF(德鲁伊卡组!A:C,"# 1x ("&amp;K1198&amp;") "&amp;A1198)+COUNTIF(猎人卡组!A:C,"# 1x ("&amp;K1198&amp;") "&amp;A1198)+COUNTIF(法师卡组!A:C,"# 1x ("&amp;K1198&amp;") "&amp;A1198)+COUNTIF(圣骑士卡组!A:C,"# 1x ("&amp;K1198&amp;") "&amp;A1198)+COUNTIF(牧师卡组!A:C,"# 1x ("&amp;K1198&amp;") "&amp;A1198)+COUNTIF(潜行者卡组!A:C,"# 1x ("&amp;K1198&amp;") "&amp;A1198)+COUNTIF(萨满祭司卡组!A:C,"# 1x ("&amp;K1198&amp;") "&amp;A1198)+COUNTIF(术士卡组!A:C,"# 1x ("&amp;K1198&amp;") "&amp;A1198)+COUNTIF(战士卡组!A:C,"# 1x ("&amp;K1198&amp;") "&amp;A1198)=0,COUNTIF(单卡排行!A:J,A1198&amp;"★")=0),"",1),2)</f>
        <v>1</v>
      </c>
      <c r="E1198" s="53" t="str">
        <f>IF(收藏进度!E1198="","",收藏进度!E1198)</f>
        <v>冰封王座</v>
      </c>
      <c r="F1198" s="53" t="str">
        <f>IF(收藏进度!F1198="","",收藏进度!F1198)</f>
        <v/>
      </c>
      <c r="G1198" s="53" t="str">
        <f>IF(收藏进度!G1198="","",收藏进度!G1198)</f>
        <v>德鲁伊</v>
      </c>
      <c r="H1198" s="53" t="str">
        <f>IF(收藏进度!H1198="","",收藏进度!H1198)</f>
        <v>传说</v>
      </c>
      <c r="I1198" s="53" t="str">
        <f>IF(收藏进度!I1198="","",收藏进度!I1198)</f>
        <v>英雄</v>
      </c>
      <c r="J1198" s="53" t="str">
        <f>IF(收藏进度!J1198="","",收藏进度!J1198)</f>
        <v/>
      </c>
      <c r="K1198" s="53">
        <f>IF(收藏进度!K1198="","",收藏进度!K1198)</f>
        <v>7</v>
      </c>
      <c r="L1198" s="53">
        <f>IF(收藏进度!L1198="","",收藏进度!L1198)</f>
        <v>0</v>
      </c>
      <c r="M1198" s="53">
        <f>IF(收藏进度!M1198="","",收藏进度!M1198)</f>
        <v>30</v>
      </c>
      <c r="N1198" s="54" t="str">
        <f>IF(收藏进度!N1198="","",收藏进度!N1198)</f>
        <v>抉择：召唤两个具有剧毒的蜘蛛；或者召唤两个具有嘲讽的甲虫。</v>
      </c>
    </row>
    <row r="1199" spans="1:14" x14ac:dyDescent="0.15">
      <c r="A1199" s="52" t="str">
        <f>IF(收藏进度!A1199="","",收藏进度!A1199)</f>
        <v>哈多诺克斯</v>
      </c>
      <c r="B1199" s="52">
        <f>IF(收藏进度!B1199="","",收藏进度!B1199)</f>
        <v>1</v>
      </c>
      <c r="C1199" s="52" t="str">
        <f t="shared" si="18"/>
        <v/>
      </c>
      <c r="D1199" s="52">
        <f>IF(AND(COUNTIF(德鲁伊卡组!A:C,"# 2x ("&amp;K1199&amp;") "&amp;A1199)+COUNTIF(猎人卡组!A:C,"# 2x ("&amp;K1199&amp;") "&amp;A1199)+COUNTIF(法师卡组!A:C,"# 2x ("&amp;K1199&amp;") "&amp;A1199)+COUNTIF(圣骑士卡组!A:C,"# 2x ("&amp;K1199&amp;") "&amp;A1199)+COUNTIF(牧师卡组!A:C,"# 2x ("&amp;K1199&amp;") "&amp;A1199)+COUNTIF(潜行者卡组!A:C,"# 2x ("&amp;K1199&amp;") "&amp;A1199)+COUNTIF(萨满祭司卡组!A:C,"# 2x ("&amp;K1199&amp;") "&amp;A1199)+COUNTIF(术士卡组!A:C,"# 2x ("&amp;K1199&amp;") "&amp;A1199)+COUNTIF(战士卡组!A:C,"# 2x ("&amp;K1199&amp;") "&amp;A1199)=0,COUNTIF(单卡排行!A:J,A1199)=0),IF(AND(COUNTIF(德鲁伊卡组!A:C,"# 1x ("&amp;K1199&amp;") "&amp;A1199)+COUNTIF(猎人卡组!A:C,"# 1x ("&amp;K1199&amp;") "&amp;A1199)+COUNTIF(法师卡组!A:C,"# 1x ("&amp;K1199&amp;") "&amp;A1199)+COUNTIF(圣骑士卡组!A:C,"# 1x ("&amp;K1199&amp;") "&amp;A1199)+COUNTIF(牧师卡组!A:C,"# 1x ("&amp;K1199&amp;") "&amp;A1199)+COUNTIF(潜行者卡组!A:C,"# 1x ("&amp;K1199&amp;") "&amp;A1199)+COUNTIF(萨满祭司卡组!A:C,"# 1x ("&amp;K1199&amp;") "&amp;A1199)+COUNTIF(术士卡组!A:C,"# 1x ("&amp;K1199&amp;") "&amp;A1199)+COUNTIF(战士卡组!A:C,"# 1x ("&amp;K1199&amp;") "&amp;A1199)=0,COUNTIF(单卡排行!A:J,A1199&amp;"★")=0),"",1),2)</f>
        <v>1</v>
      </c>
      <c r="E1199" s="53" t="str">
        <f>IF(收藏进度!E1199="","",收藏进度!E1199)</f>
        <v>冰封王座</v>
      </c>
      <c r="F1199" s="53" t="str">
        <f>IF(收藏进度!F1199="","",收藏进度!F1199)</f>
        <v/>
      </c>
      <c r="G1199" s="53" t="str">
        <f>IF(收藏进度!G1199="","",收藏进度!G1199)</f>
        <v>德鲁伊</v>
      </c>
      <c r="H1199" s="53" t="str">
        <f>IF(收藏进度!H1199="","",收藏进度!H1199)</f>
        <v>传说</v>
      </c>
      <c r="I1199" s="53" t="str">
        <f>IF(收藏进度!I1199="","",收藏进度!I1199)</f>
        <v>随从</v>
      </c>
      <c r="J1199" s="53" t="str">
        <f>IF(收藏进度!J1199="","",收藏进度!J1199)</f>
        <v>野兽</v>
      </c>
      <c r="K1199" s="53">
        <f>IF(收藏进度!K1199="","",收藏进度!K1199)</f>
        <v>9</v>
      </c>
      <c r="L1199" s="53">
        <f>IF(收藏进度!L1199="","",收藏进度!L1199)</f>
        <v>3</v>
      </c>
      <c r="M1199" s="53">
        <f>IF(收藏进度!M1199="","",收藏进度!M1199)</f>
        <v>7</v>
      </c>
      <c r="N1199" s="54" t="str">
        <f>IF(收藏进度!N1199="","",收藏进度!N1199)</f>
        <v>亡语：召唤所有你在本局对战中死亡的，并具有嘲讽的随从。</v>
      </c>
    </row>
    <row r="1200" spans="1:14" x14ac:dyDescent="0.15">
      <c r="A1200" s="52" t="str">
        <f>IF(收藏进度!A1200="","",收藏进度!A1200)</f>
        <v>终极感染</v>
      </c>
      <c r="B1200" s="52">
        <f>IF(收藏进度!B1200="","",收藏进度!B1200)</f>
        <v>3</v>
      </c>
      <c r="C1200" s="52" t="str">
        <f t="shared" si="18"/>
        <v/>
      </c>
      <c r="D1200" s="52">
        <f>IF(AND(COUNTIF(德鲁伊卡组!A:C,"# 2x ("&amp;K1200&amp;") "&amp;A1200)+COUNTIF(猎人卡组!A:C,"# 2x ("&amp;K1200&amp;") "&amp;A1200)+COUNTIF(法师卡组!A:C,"# 2x ("&amp;K1200&amp;") "&amp;A1200)+COUNTIF(圣骑士卡组!A:C,"# 2x ("&amp;K1200&amp;") "&amp;A1200)+COUNTIF(牧师卡组!A:C,"# 2x ("&amp;K1200&amp;") "&amp;A1200)+COUNTIF(潜行者卡组!A:C,"# 2x ("&amp;K1200&amp;") "&amp;A1200)+COUNTIF(萨满祭司卡组!A:C,"# 2x ("&amp;K1200&amp;") "&amp;A1200)+COUNTIF(术士卡组!A:C,"# 2x ("&amp;K1200&amp;") "&amp;A1200)+COUNTIF(战士卡组!A:C,"# 2x ("&amp;K1200&amp;") "&amp;A1200)=0,COUNTIF(单卡排行!A:J,A1200)=0),IF(AND(COUNTIF(德鲁伊卡组!A:C,"# 1x ("&amp;K1200&amp;") "&amp;A1200)+COUNTIF(猎人卡组!A:C,"# 1x ("&amp;K1200&amp;") "&amp;A1200)+COUNTIF(法师卡组!A:C,"# 1x ("&amp;K1200&amp;") "&amp;A1200)+COUNTIF(圣骑士卡组!A:C,"# 1x ("&amp;K1200&amp;") "&amp;A1200)+COUNTIF(牧师卡组!A:C,"# 1x ("&amp;K1200&amp;") "&amp;A1200)+COUNTIF(潜行者卡组!A:C,"# 1x ("&amp;K1200&amp;") "&amp;A1200)+COUNTIF(萨满祭司卡组!A:C,"# 1x ("&amp;K1200&amp;") "&amp;A1200)+COUNTIF(术士卡组!A:C,"# 1x ("&amp;K1200&amp;") "&amp;A1200)+COUNTIF(战士卡组!A:C,"# 1x ("&amp;K1200&amp;") "&amp;A1200)=0,COUNTIF(单卡排行!A:J,A1200&amp;"★")=0),"",1),2)</f>
        <v>2</v>
      </c>
      <c r="E1200" s="53" t="str">
        <f>IF(收藏进度!E1200="","",收藏进度!E1200)</f>
        <v>冰封王座</v>
      </c>
      <c r="F1200" s="53" t="str">
        <f>IF(收藏进度!F1200="","",收藏进度!F1200)</f>
        <v/>
      </c>
      <c r="G1200" s="53" t="str">
        <f>IF(收藏进度!G1200="","",收藏进度!G1200)</f>
        <v>德鲁伊</v>
      </c>
      <c r="H1200" s="53" t="str">
        <f>IF(收藏进度!H1200="","",收藏进度!H1200)</f>
        <v>史诗</v>
      </c>
      <c r="I1200" s="53" t="str">
        <f>IF(收藏进度!I1200="","",收藏进度!I1200)</f>
        <v>法术</v>
      </c>
      <c r="J1200" s="53" t="str">
        <f>IF(收藏进度!J1200="","",收藏进度!J1200)</f>
        <v/>
      </c>
      <c r="K1200" s="53">
        <f>IF(收藏进度!K1200="","",收藏进度!K1200)</f>
        <v>10</v>
      </c>
      <c r="L1200" s="53">
        <f>IF(收藏进度!L1200="","",收藏进度!L1200)</f>
        <v>0</v>
      </c>
      <c r="M1200" s="53">
        <f>IF(收藏进度!M1200="","",收藏进度!M1200)</f>
        <v>0</v>
      </c>
      <c r="N1200" s="54" t="str">
        <f>IF(收藏进度!N1200="","",收藏进度!N1200)</f>
        <v>造成5点伤害。抽五张牌。获得5点护甲值。召唤一个5/5的食尸鬼。</v>
      </c>
    </row>
    <row r="1201" spans="1:14" x14ac:dyDescent="0.15">
      <c r="A1201" s="52" t="str">
        <f>IF(收藏进度!A1201="","",收藏进度!A1201)</f>
        <v>装死</v>
      </c>
      <c r="B1201" s="52">
        <f>IF(收藏进度!B1201="","",收藏进度!B1201)</f>
        <v>2</v>
      </c>
      <c r="C1201" s="52" t="str">
        <f t="shared" si="18"/>
        <v/>
      </c>
      <c r="D1201" s="52">
        <f>IF(AND(COUNTIF(德鲁伊卡组!A:C,"# 2x ("&amp;K1201&amp;") "&amp;A1201)+COUNTIF(猎人卡组!A:C,"# 2x ("&amp;K1201&amp;") "&amp;A1201)+COUNTIF(法师卡组!A:C,"# 2x ("&amp;K1201&amp;") "&amp;A1201)+COUNTIF(圣骑士卡组!A:C,"# 2x ("&amp;K1201&amp;") "&amp;A1201)+COUNTIF(牧师卡组!A:C,"# 2x ("&amp;K1201&amp;") "&amp;A1201)+COUNTIF(潜行者卡组!A:C,"# 2x ("&amp;K1201&amp;") "&amp;A1201)+COUNTIF(萨满祭司卡组!A:C,"# 2x ("&amp;K1201&amp;") "&amp;A1201)+COUNTIF(术士卡组!A:C,"# 2x ("&amp;K1201&amp;") "&amp;A1201)+COUNTIF(战士卡组!A:C,"# 2x ("&amp;K1201&amp;") "&amp;A1201)=0,COUNTIF(单卡排行!A:J,A1201)=0),IF(AND(COUNTIF(德鲁伊卡组!A:C,"# 1x ("&amp;K1201&amp;") "&amp;A1201)+COUNTIF(猎人卡组!A:C,"# 1x ("&amp;K1201&amp;") "&amp;A1201)+COUNTIF(法师卡组!A:C,"# 1x ("&amp;K1201&amp;") "&amp;A1201)+COUNTIF(圣骑士卡组!A:C,"# 1x ("&amp;K1201&amp;") "&amp;A1201)+COUNTIF(牧师卡组!A:C,"# 1x ("&amp;K1201&amp;") "&amp;A1201)+COUNTIF(潜行者卡组!A:C,"# 1x ("&amp;K1201&amp;") "&amp;A1201)+COUNTIF(萨满祭司卡组!A:C,"# 1x ("&amp;K1201&amp;") "&amp;A1201)+COUNTIF(术士卡组!A:C,"# 1x ("&amp;K1201&amp;") "&amp;A1201)+COUNTIF(战士卡组!A:C,"# 1x ("&amp;K1201&amp;") "&amp;A1201)=0,COUNTIF(单卡排行!A:J,A1201&amp;"★")=0),"",1),2)</f>
        <v>2</v>
      </c>
      <c r="E1201" s="53" t="str">
        <f>IF(收藏进度!E1201="","",收藏进度!E1201)</f>
        <v>冰封王座</v>
      </c>
      <c r="F1201" s="53" t="str">
        <f>IF(收藏进度!F1201="","",收藏进度!F1201)</f>
        <v/>
      </c>
      <c r="G1201" s="53" t="str">
        <f>IF(收藏进度!G1201="","",收藏进度!G1201)</f>
        <v>猎人</v>
      </c>
      <c r="H1201" s="53" t="str">
        <f>IF(收藏进度!H1201="","",收藏进度!H1201)</f>
        <v>普通</v>
      </c>
      <c r="I1201" s="53" t="str">
        <f>IF(收藏进度!I1201="","",收藏进度!I1201)</f>
        <v>法术</v>
      </c>
      <c r="J1201" s="53" t="str">
        <f>IF(收藏进度!J1201="","",收藏进度!J1201)</f>
        <v/>
      </c>
      <c r="K1201" s="53">
        <f>IF(收藏进度!K1201="","",收藏进度!K1201)</f>
        <v>1</v>
      </c>
      <c r="L1201" s="53">
        <f>IF(收藏进度!L1201="","",收藏进度!L1201)</f>
        <v>0</v>
      </c>
      <c r="M1201" s="53">
        <f>IF(收藏进度!M1201="","",收藏进度!M1201)</f>
        <v>0</v>
      </c>
      <c r="N1201" s="54" t="str">
        <f>IF(收藏进度!N1201="","",收藏进度!N1201)</f>
        <v>触发一个友方随从的亡语。</v>
      </c>
    </row>
    <row r="1202" spans="1:14" x14ac:dyDescent="0.15">
      <c r="A1202" s="52" t="str">
        <f>IF(收藏进度!A1202="","",收藏进度!A1202)</f>
        <v>眼镜蛇陷阱</v>
      </c>
      <c r="B1202" s="52">
        <f>IF(收藏进度!B1202="","",收藏进度!B1202)</f>
        <v>2</v>
      </c>
      <c r="C1202" s="52" t="str">
        <f t="shared" si="18"/>
        <v/>
      </c>
      <c r="D1202" s="52" t="str">
        <f>IF(AND(COUNTIF(德鲁伊卡组!A:C,"# 2x ("&amp;K1202&amp;") "&amp;A1202)+COUNTIF(猎人卡组!A:C,"# 2x ("&amp;K1202&amp;") "&amp;A1202)+COUNTIF(法师卡组!A:C,"# 2x ("&amp;K1202&amp;") "&amp;A1202)+COUNTIF(圣骑士卡组!A:C,"# 2x ("&amp;K1202&amp;") "&amp;A1202)+COUNTIF(牧师卡组!A:C,"# 2x ("&amp;K1202&amp;") "&amp;A1202)+COUNTIF(潜行者卡组!A:C,"# 2x ("&amp;K1202&amp;") "&amp;A1202)+COUNTIF(萨满祭司卡组!A:C,"# 2x ("&amp;K1202&amp;") "&amp;A1202)+COUNTIF(术士卡组!A:C,"# 2x ("&amp;K1202&amp;") "&amp;A1202)+COUNTIF(战士卡组!A:C,"# 2x ("&amp;K1202&amp;") "&amp;A1202)=0,COUNTIF(单卡排行!A:J,A1202)=0),IF(AND(COUNTIF(德鲁伊卡组!A:C,"# 1x ("&amp;K1202&amp;") "&amp;A1202)+COUNTIF(猎人卡组!A:C,"# 1x ("&amp;K1202&amp;") "&amp;A1202)+COUNTIF(法师卡组!A:C,"# 1x ("&amp;K1202&amp;") "&amp;A1202)+COUNTIF(圣骑士卡组!A:C,"# 1x ("&amp;K1202&amp;") "&amp;A1202)+COUNTIF(牧师卡组!A:C,"# 1x ("&amp;K1202&amp;") "&amp;A1202)+COUNTIF(潜行者卡组!A:C,"# 1x ("&amp;K1202&amp;") "&amp;A1202)+COUNTIF(萨满祭司卡组!A:C,"# 1x ("&amp;K1202&amp;") "&amp;A1202)+COUNTIF(术士卡组!A:C,"# 1x ("&amp;K1202&amp;") "&amp;A1202)+COUNTIF(战士卡组!A:C,"# 1x ("&amp;K1202&amp;") "&amp;A1202)=0,COUNTIF(单卡排行!A:J,A1202&amp;"★")=0),"",1),2)</f>
        <v/>
      </c>
      <c r="E1202" s="53" t="str">
        <f>IF(收藏进度!E1202="","",收藏进度!E1202)</f>
        <v>冰封王座</v>
      </c>
      <c r="F1202" s="53" t="str">
        <f>IF(收藏进度!F1202="","",收藏进度!F1202)</f>
        <v/>
      </c>
      <c r="G1202" s="53" t="str">
        <f>IF(收藏进度!G1202="","",收藏进度!G1202)</f>
        <v>猎人</v>
      </c>
      <c r="H1202" s="53" t="str">
        <f>IF(收藏进度!H1202="","",收藏进度!H1202)</f>
        <v>稀有</v>
      </c>
      <c r="I1202" s="53" t="str">
        <f>IF(收藏进度!I1202="","",收藏进度!I1202)</f>
        <v>法术</v>
      </c>
      <c r="J1202" s="53" t="str">
        <f>IF(收藏进度!J1202="","",收藏进度!J1202)</f>
        <v/>
      </c>
      <c r="K1202" s="53">
        <f>IF(收藏进度!K1202="","",收藏进度!K1202)</f>
        <v>2</v>
      </c>
      <c r="L1202" s="53">
        <f>IF(收藏进度!L1202="","",收藏进度!L1202)</f>
        <v>0</v>
      </c>
      <c r="M1202" s="53">
        <f>IF(收藏进度!M1202="","",收藏进度!M1202)</f>
        <v>0</v>
      </c>
      <c r="N1202" s="54" t="str">
        <f>IF(收藏进度!N1202="","",收藏进度!N1202)</f>
        <v>奥秘：当你的随从受到攻击时，召唤一条2/3并具有剧毒的眼镜蛇。</v>
      </c>
    </row>
    <row r="1203" spans="1:14" x14ac:dyDescent="0.15">
      <c r="A1203" s="52" t="str">
        <f>IF(收藏进度!A1203="","",收藏进度!A1203)</f>
        <v>剧毒箭矢</v>
      </c>
      <c r="B1203" s="52">
        <f>IF(收藏进度!B1203="","",收藏进度!B1203)</f>
        <v>1</v>
      </c>
      <c r="C1203" s="52" t="str">
        <f t="shared" si="18"/>
        <v/>
      </c>
      <c r="D1203" s="52" t="str">
        <f>IF(AND(COUNTIF(德鲁伊卡组!A:C,"# 2x ("&amp;K1203&amp;") "&amp;A1203)+COUNTIF(猎人卡组!A:C,"# 2x ("&amp;K1203&amp;") "&amp;A1203)+COUNTIF(法师卡组!A:C,"# 2x ("&amp;K1203&amp;") "&amp;A1203)+COUNTIF(圣骑士卡组!A:C,"# 2x ("&amp;K1203&amp;") "&amp;A1203)+COUNTIF(牧师卡组!A:C,"# 2x ("&amp;K1203&amp;") "&amp;A1203)+COUNTIF(潜行者卡组!A:C,"# 2x ("&amp;K1203&amp;") "&amp;A1203)+COUNTIF(萨满祭司卡组!A:C,"# 2x ("&amp;K1203&amp;") "&amp;A1203)+COUNTIF(术士卡组!A:C,"# 2x ("&amp;K1203&amp;") "&amp;A1203)+COUNTIF(战士卡组!A:C,"# 2x ("&amp;K1203&amp;") "&amp;A1203)=0,COUNTIF(单卡排行!A:J,A1203)=0),IF(AND(COUNTIF(德鲁伊卡组!A:C,"# 1x ("&amp;K1203&amp;") "&amp;A1203)+COUNTIF(猎人卡组!A:C,"# 1x ("&amp;K1203&amp;") "&amp;A1203)+COUNTIF(法师卡组!A:C,"# 1x ("&amp;K1203&amp;") "&amp;A1203)+COUNTIF(圣骑士卡组!A:C,"# 1x ("&amp;K1203&amp;") "&amp;A1203)+COUNTIF(牧师卡组!A:C,"# 1x ("&amp;K1203&amp;") "&amp;A1203)+COUNTIF(潜行者卡组!A:C,"# 1x ("&amp;K1203&amp;") "&amp;A1203)+COUNTIF(萨满祭司卡组!A:C,"# 1x ("&amp;K1203&amp;") "&amp;A1203)+COUNTIF(术士卡组!A:C,"# 1x ("&amp;K1203&amp;") "&amp;A1203)+COUNTIF(战士卡组!A:C,"# 1x ("&amp;K1203&amp;") "&amp;A1203)=0,COUNTIF(单卡排行!A:J,A1203&amp;"★")=0),"",1),2)</f>
        <v/>
      </c>
      <c r="E1203" s="53" t="str">
        <f>IF(收藏进度!E1203="","",收藏进度!E1203)</f>
        <v>冰封王座</v>
      </c>
      <c r="F1203" s="53" t="str">
        <f>IF(收藏进度!F1203="","",收藏进度!F1203)</f>
        <v/>
      </c>
      <c r="G1203" s="53" t="str">
        <f>IF(收藏进度!G1203="","",收藏进度!G1203)</f>
        <v>猎人</v>
      </c>
      <c r="H1203" s="53" t="str">
        <f>IF(收藏进度!H1203="","",收藏进度!H1203)</f>
        <v>史诗</v>
      </c>
      <c r="I1203" s="53" t="str">
        <f>IF(收藏进度!I1203="","",收藏进度!I1203)</f>
        <v>法术</v>
      </c>
      <c r="J1203" s="53" t="str">
        <f>IF(收藏进度!J1203="","",收藏进度!J1203)</f>
        <v/>
      </c>
      <c r="K1203" s="53">
        <f>IF(收藏进度!K1203="","",收藏进度!K1203)</f>
        <v>2</v>
      </c>
      <c r="L1203" s="53">
        <f>IF(收藏进度!L1203="","",收藏进度!L1203)</f>
        <v>0</v>
      </c>
      <c r="M1203" s="53">
        <f>IF(收藏进度!M1203="","",收藏进度!M1203)</f>
        <v>0</v>
      </c>
      <c r="N1203" s="54" t="str">
        <f>IF(收藏进度!N1203="","",收藏进度!N1203)</f>
        <v>对一个随从造成2点伤害，如果
它依然存活，则获得剧毒。</v>
      </c>
    </row>
    <row r="1204" spans="1:14" x14ac:dyDescent="0.15">
      <c r="A1204" s="52" t="str">
        <f>IF(收藏进度!A1204="","",收藏进度!A1204)</f>
        <v>缝合追踪者</v>
      </c>
      <c r="B1204" s="52">
        <f>IF(收藏进度!B1204="","",收藏进度!B1204)</f>
        <v>2</v>
      </c>
      <c r="C1204" s="52" t="str">
        <f t="shared" si="18"/>
        <v/>
      </c>
      <c r="D1204" s="52">
        <f>IF(AND(COUNTIF(德鲁伊卡组!A:C,"# 2x ("&amp;K1204&amp;") "&amp;A1204)+COUNTIF(猎人卡组!A:C,"# 2x ("&amp;K1204&amp;") "&amp;A1204)+COUNTIF(法师卡组!A:C,"# 2x ("&amp;K1204&amp;") "&amp;A1204)+COUNTIF(圣骑士卡组!A:C,"# 2x ("&amp;K1204&amp;") "&amp;A1204)+COUNTIF(牧师卡组!A:C,"# 2x ("&amp;K1204&amp;") "&amp;A1204)+COUNTIF(潜行者卡组!A:C,"# 2x ("&amp;K1204&amp;") "&amp;A1204)+COUNTIF(萨满祭司卡组!A:C,"# 2x ("&amp;K1204&amp;") "&amp;A1204)+COUNTIF(术士卡组!A:C,"# 2x ("&amp;K1204&amp;") "&amp;A1204)+COUNTIF(战士卡组!A:C,"# 2x ("&amp;K1204&amp;") "&amp;A1204)=0,COUNTIF(单卡排行!A:J,A1204)=0),IF(AND(COUNTIF(德鲁伊卡组!A:C,"# 1x ("&amp;K1204&amp;") "&amp;A1204)+COUNTIF(猎人卡组!A:C,"# 1x ("&amp;K1204&amp;") "&amp;A1204)+COUNTIF(法师卡组!A:C,"# 1x ("&amp;K1204&amp;") "&amp;A1204)+COUNTIF(圣骑士卡组!A:C,"# 1x ("&amp;K1204&amp;") "&amp;A1204)+COUNTIF(牧师卡组!A:C,"# 1x ("&amp;K1204&amp;") "&amp;A1204)+COUNTIF(潜行者卡组!A:C,"# 1x ("&amp;K1204&amp;") "&amp;A1204)+COUNTIF(萨满祭司卡组!A:C,"# 1x ("&amp;K1204&amp;") "&amp;A1204)+COUNTIF(术士卡组!A:C,"# 1x ("&amp;K1204&amp;") "&amp;A1204)+COUNTIF(战士卡组!A:C,"# 1x ("&amp;K1204&amp;") "&amp;A1204)=0,COUNTIF(单卡排行!A:J,A1204&amp;"★")=0),"",1),2)</f>
        <v>2</v>
      </c>
      <c r="E1204" s="53" t="str">
        <f>IF(收藏进度!E1204="","",收藏进度!E1204)</f>
        <v>冰封王座</v>
      </c>
      <c r="F1204" s="53" t="str">
        <f>IF(收藏进度!F1204="","",收藏进度!F1204)</f>
        <v/>
      </c>
      <c r="G1204" s="53" t="str">
        <f>IF(收藏进度!G1204="","",收藏进度!G1204)</f>
        <v>猎人</v>
      </c>
      <c r="H1204" s="53" t="str">
        <f>IF(收藏进度!H1204="","",收藏进度!H1204)</f>
        <v>普通</v>
      </c>
      <c r="I1204" s="53" t="str">
        <f>IF(收藏进度!I1204="","",收藏进度!I1204)</f>
        <v>随从</v>
      </c>
      <c r="J1204" s="53" t="str">
        <f>IF(收藏进度!J1204="","",收藏进度!J1204)</f>
        <v/>
      </c>
      <c r="K1204" s="53">
        <f>IF(收藏进度!K1204="","",收藏进度!K1204)</f>
        <v>3</v>
      </c>
      <c r="L1204" s="53">
        <f>IF(收藏进度!L1204="","",收藏进度!L1204)</f>
        <v>2</v>
      </c>
      <c r="M1204" s="53">
        <f>IF(收藏进度!M1204="","",收藏进度!M1204)</f>
        <v>2</v>
      </c>
      <c r="N1204" s="54" t="str">
        <f>IF(收藏进度!N1204="","",收藏进度!N1204)</f>
        <v>战吼：从你的牌库中发现一张随从牌，复制该随从牌并置入你的手牌。</v>
      </c>
    </row>
    <row r="1205" spans="1:14" x14ac:dyDescent="0.15">
      <c r="A1205" s="52" t="str">
        <f>IF(收藏进度!A1205="","",收藏进度!A1205)</f>
        <v>熊鲨</v>
      </c>
      <c r="B1205" s="52">
        <f>IF(收藏进度!B1205="","",收藏进度!B1205)</f>
        <v>2</v>
      </c>
      <c r="C1205" s="52" t="str">
        <f t="shared" si="18"/>
        <v/>
      </c>
      <c r="D1205" s="52" t="str">
        <f>IF(AND(COUNTIF(德鲁伊卡组!A:C,"# 2x ("&amp;K1205&amp;") "&amp;A1205)+COUNTIF(猎人卡组!A:C,"# 2x ("&amp;K1205&amp;") "&amp;A1205)+COUNTIF(法师卡组!A:C,"# 2x ("&amp;K1205&amp;") "&amp;A1205)+COUNTIF(圣骑士卡组!A:C,"# 2x ("&amp;K1205&amp;") "&amp;A1205)+COUNTIF(牧师卡组!A:C,"# 2x ("&amp;K1205&amp;") "&amp;A1205)+COUNTIF(潜行者卡组!A:C,"# 2x ("&amp;K1205&amp;") "&amp;A1205)+COUNTIF(萨满祭司卡组!A:C,"# 2x ("&amp;K1205&amp;") "&amp;A1205)+COUNTIF(术士卡组!A:C,"# 2x ("&amp;K1205&amp;") "&amp;A1205)+COUNTIF(战士卡组!A:C,"# 2x ("&amp;K1205&amp;") "&amp;A1205)=0,COUNTIF(单卡排行!A:J,A1205)=0),IF(AND(COUNTIF(德鲁伊卡组!A:C,"# 1x ("&amp;K1205&amp;") "&amp;A1205)+COUNTIF(猎人卡组!A:C,"# 1x ("&amp;K1205&amp;") "&amp;A1205)+COUNTIF(法师卡组!A:C,"# 1x ("&amp;K1205&amp;") "&amp;A1205)+COUNTIF(圣骑士卡组!A:C,"# 1x ("&amp;K1205&amp;") "&amp;A1205)+COUNTIF(牧师卡组!A:C,"# 1x ("&amp;K1205&amp;") "&amp;A1205)+COUNTIF(潜行者卡组!A:C,"# 1x ("&amp;K1205&amp;") "&amp;A1205)+COUNTIF(萨满祭司卡组!A:C,"# 1x ("&amp;K1205&amp;") "&amp;A1205)+COUNTIF(术士卡组!A:C,"# 1x ("&amp;K1205&amp;") "&amp;A1205)+COUNTIF(战士卡组!A:C,"# 1x ("&amp;K1205&amp;") "&amp;A1205)=0,COUNTIF(单卡排行!A:J,A1205&amp;"★")=0),"",1),2)</f>
        <v/>
      </c>
      <c r="E1205" s="53" t="str">
        <f>IF(收藏进度!E1205="","",收藏进度!E1205)</f>
        <v>冰封王座</v>
      </c>
      <c r="F1205" s="53" t="str">
        <f>IF(收藏进度!F1205="","",收藏进度!F1205)</f>
        <v/>
      </c>
      <c r="G1205" s="53" t="str">
        <f>IF(收藏进度!G1205="","",收藏进度!G1205)</f>
        <v>猎人</v>
      </c>
      <c r="H1205" s="53" t="str">
        <f>IF(收藏进度!H1205="","",收藏进度!H1205)</f>
        <v>普通</v>
      </c>
      <c r="I1205" s="53" t="str">
        <f>IF(收藏进度!I1205="","",收藏进度!I1205)</f>
        <v>随从</v>
      </c>
      <c r="J1205" s="53" t="str">
        <f>IF(收藏进度!J1205="","",收藏进度!J1205)</f>
        <v>野兽</v>
      </c>
      <c r="K1205" s="53">
        <f>IF(收藏进度!K1205="","",收藏进度!K1205)</f>
        <v>3</v>
      </c>
      <c r="L1205" s="53">
        <f>IF(收藏进度!L1205="","",收藏进度!L1205)</f>
        <v>4</v>
      </c>
      <c r="M1205" s="53">
        <f>IF(收藏进度!M1205="","",收藏进度!M1205)</f>
        <v>3</v>
      </c>
      <c r="N1205" s="54" t="str">
        <f>IF(收藏进度!N1205="","",收藏进度!N1205)</f>
        <v>无法成为法术或英雄技能的目标。</v>
      </c>
    </row>
    <row r="1206" spans="1:14" x14ac:dyDescent="0.15">
      <c r="A1206" s="52" t="str">
        <f>IF(收藏进度!A1206="","",收藏进度!A1206)</f>
        <v>自爆肿胀蝠</v>
      </c>
      <c r="B1206" s="52">
        <f>IF(收藏进度!B1206="","",收藏进度!B1206)</f>
        <v>2</v>
      </c>
      <c r="C1206" s="52" t="str">
        <f t="shared" si="18"/>
        <v/>
      </c>
      <c r="D1206" s="52" t="str">
        <f>IF(AND(COUNTIF(德鲁伊卡组!A:C,"# 2x ("&amp;K1206&amp;") "&amp;A1206)+COUNTIF(猎人卡组!A:C,"# 2x ("&amp;K1206&amp;") "&amp;A1206)+COUNTIF(法师卡组!A:C,"# 2x ("&amp;K1206&amp;") "&amp;A1206)+COUNTIF(圣骑士卡组!A:C,"# 2x ("&amp;K1206&amp;") "&amp;A1206)+COUNTIF(牧师卡组!A:C,"# 2x ("&amp;K1206&amp;") "&amp;A1206)+COUNTIF(潜行者卡组!A:C,"# 2x ("&amp;K1206&amp;") "&amp;A1206)+COUNTIF(萨满祭司卡组!A:C,"# 2x ("&amp;K1206&amp;") "&amp;A1206)+COUNTIF(术士卡组!A:C,"# 2x ("&amp;K1206&amp;") "&amp;A1206)+COUNTIF(战士卡组!A:C,"# 2x ("&amp;K1206&amp;") "&amp;A1206)=0,COUNTIF(单卡排行!A:J,A1206)=0),IF(AND(COUNTIF(德鲁伊卡组!A:C,"# 1x ("&amp;K1206&amp;") "&amp;A1206)+COUNTIF(猎人卡组!A:C,"# 1x ("&amp;K1206&amp;") "&amp;A1206)+COUNTIF(法师卡组!A:C,"# 1x ("&amp;K1206&amp;") "&amp;A1206)+COUNTIF(圣骑士卡组!A:C,"# 1x ("&amp;K1206&amp;") "&amp;A1206)+COUNTIF(牧师卡组!A:C,"# 1x ("&amp;K1206&amp;") "&amp;A1206)+COUNTIF(潜行者卡组!A:C,"# 1x ("&amp;K1206&amp;") "&amp;A1206)+COUNTIF(萨满祭司卡组!A:C,"# 1x ("&amp;K1206&amp;") "&amp;A1206)+COUNTIF(术士卡组!A:C,"# 1x ("&amp;K1206&amp;") "&amp;A1206)+COUNTIF(战士卡组!A:C,"# 1x ("&amp;K1206&amp;") "&amp;A1206)=0,COUNTIF(单卡排行!A:J,A1206&amp;"★")=0),"",1),2)</f>
        <v/>
      </c>
      <c r="E1206" s="53" t="str">
        <f>IF(收藏进度!E1206="","",收藏进度!E1206)</f>
        <v>冰封王座</v>
      </c>
      <c r="F1206" s="53" t="str">
        <f>IF(收藏进度!F1206="","",收藏进度!F1206)</f>
        <v/>
      </c>
      <c r="G1206" s="53" t="str">
        <f>IF(收藏进度!G1206="","",收藏进度!G1206)</f>
        <v>猎人</v>
      </c>
      <c r="H1206" s="53" t="str">
        <f>IF(收藏进度!H1206="","",收藏进度!H1206)</f>
        <v>稀有</v>
      </c>
      <c r="I1206" s="53" t="str">
        <f>IF(收藏进度!I1206="","",收藏进度!I1206)</f>
        <v>随从</v>
      </c>
      <c r="J1206" s="53" t="str">
        <f>IF(收藏进度!J1206="","",收藏进度!J1206)</f>
        <v>野兽</v>
      </c>
      <c r="K1206" s="53">
        <f>IF(收藏进度!K1206="","",收藏进度!K1206)</f>
        <v>4</v>
      </c>
      <c r="L1206" s="53">
        <f>IF(收藏进度!L1206="","",收藏进度!L1206)</f>
        <v>2</v>
      </c>
      <c r="M1206" s="53">
        <f>IF(收藏进度!M1206="","",收藏进度!M1206)</f>
        <v>1</v>
      </c>
      <c r="N1206" s="54" t="str">
        <f>IF(收藏进度!N1206="","",收藏进度!N1206)</f>
        <v>亡语：对所有敌方随从造成2点伤害。</v>
      </c>
    </row>
    <row r="1207" spans="1:14" x14ac:dyDescent="0.15">
      <c r="A1207" s="52" t="str">
        <f>IF(收藏进度!A1207="","",收藏进度!A1207)</f>
        <v>普崔塞德教授</v>
      </c>
      <c r="B1207" s="52">
        <f>IF(收藏进度!B1207="","",收藏进度!B1207)</f>
        <v>0</v>
      </c>
      <c r="C1207" s="52" t="str">
        <f t="shared" si="18"/>
        <v/>
      </c>
      <c r="D1207" s="52" t="str">
        <f>IF(AND(COUNTIF(德鲁伊卡组!A:C,"# 2x ("&amp;K1207&amp;") "&amp;A1207)+COUNTIF(猎人卡组!A:C,"# 2x ("&amp;K1207&amp;") "&amp;A1207)+COUNTIF(法师卡组!A:C,"# 2x ("&amp;K1207&amp;") "&amp;A1207)+COUNTIF(圣骑士卡组!A:C,"# 2x ("&amp;K1207&amp;") "&amp;A1207)+COUNTIF(牧师卡组!A:C,"# 2x ("&amp;K1207&amp;") "&amp;A1207)+COUNTIF(潜行者卡组!A:C,"# 2x ("&amp;K1207&amp;") "&amp;A1207)+COUNTIF(萨满祭司卡组!A:C,"# 2x ("&amp;K1207&amp;") "&amp;A1207)+COUNTIF(术士卡组!A:C,"# 2x ("&amp;K1207&amp;") "&amp;A1207)+COUNTIF(战士卡组!A:C,"# 2x ("&amp;K1207&amp;") "&amp;A1207)=0,COUNTIF(单卡排行!A:J,A1207)=0),IF(AND(COUNTIF(德鲁伊卡组!A:C,"# 1x ("&amp;K1207&amp;") "&amp;A1207)+COUNTIF(猎人卡组!A:C,"# 1x ("&amp;K1207&amp;") "&amp;A1207)+COUNTIF(法师卡组!A:C,"# 1x ("&amp;K1207&amp;") "&amp;A1207)+COUNTIF(圣骑士卡组!A:C,"# 1x ("&amp;K1207&amp;") "&amp;A1207)+COUNTIF(牧师卡组!A:C,"# 1x ("&amp;K1207&amp;") "&amp;A1207)+COUNTIF(潜行者卡组!A:C,"# 1x ("&amp;K1207&amp;") "&amp;A1207)+COUNTIF(萨满祭司卡组!A:C,"# 1x ("&amp;K1207&amp;") "&amp;A1207)+COUNTIF(术士卡组!A:C,"# 1x ("&amp;K1207&amp;") "&amp;A1207)+COUNTIF(战士卡组!A:C,"# 1x ("&amp;K1207&amp;") "&amp;A1207)=0,COUNTIF(单卡排行!A:J,A1207&amp;"★")=0),"",1),2)</f>
        <v/>
      </c>
      <c r="E1207" s="53" t="str">
        <f>IF(收藏进度!E1207="","",收藏进度!E1207)</f>
        <v>冰封王座</v>
      </c>
      <c r="F1207" s="53" t="str">
        <f>IF(收藏进度!F1207="","",收藏进度!F1207)</f>
        <v/>
      </c>
      <c r="G1207" s="53" t="str">
        <f>IF(收藏进度!G1207="","",收藏进度!G1207)</f>
        <v>猎人</v>
      </c>
      <c r="H1207" s="53" t="str">
        <f>IF(收藏进度!H1207="","",收藏进度!H1207)</f>
        <v>传说</v>
      </c>
      <c r="I1207" s="53" t="str">
        <f>IF(收藏进度!I1207="","",收藏进度!I1207)</f>
        <v>随从</v>
      </c>
      <c r="J1207" s="53" t="str">
        <f>IF(收藏进度!J1207="","",收藏进度!J1207)</f>
        <v/>
      </c>
      <c r="K1207" s="53">
        <f>IF(收藏进度!K1207="","",收藏进度!K1207)</f>
        <v>4</v>
      </c>
      <c r="L1207" s="53">
        <f>IF(收藏进度!L1207="","",收藏进度!L1207)</f>
        <v>5</v>
      </c>
      <c r="M1207" s="53">
        <f>IF(收藏进度!M1207="","",收藏进度!M1207)</f>
        <v>4</v>
      </c>
      <c r="N1207" s="54" t="str">
        <f>IF(收藏进度!N1207="","",收藏进度!N1207)</f>
        <v>在你使用一个奥秘后，随机将一个猎人的奥秘置入战场。</v>
      </c>
    </row>
    <row r="1208" spans="1:14" x14ac:dyDescent="0.15">
      <c r="A1208" s="52" t="str">
        <f>IF(收藏进度!A1208="","",收藏进度!A1208)</f>
        <v>巨型尸蛛</v>
      </c>
      <c r="B1208" s="52">
        <f>IF(收藏进度!B1208="","",收藏进度!B1208)</f>
        <v>2</v>
      </c>
      <c r="C1208" s="52" t="str">
        <f t="shared" si="18"/>
        <v/>
      </c>
      <c r="D1208" s="52" t="str">
        <f>IF(AND(COUNTIF(德鲁伊卡组!A:C,"# 2x ("&amp;K1208&amp;") "&amp;A1208)+COUNTIF(猎人卡组!A:C,"# 2x ("&amp;K1208&amp;") "&amp;A1208)+COUNTIF(法师卡组!A:C,"# 2x ("&amp;K1208&amp;") "&amp;A1208)+COUNTIF(圣骑士卡组!A:C,"# 2x ("&amp;K1208&amp;") "&amp;A1208)+COUNTIF(牧师卡组!A:C,"# 2x ("&amp;K1208&amp;") "&amp;A1208)+COUNTIF(潜行者卡组!A:C,"# 2x ("&amp;K1208&amp;") "&amp;A1208)+COUNTIF(萨满祭司卡组!A:C,"# 2x ("&amp;K1208&amp;") "&amp;A1208)+COUNTIF(术士卡组!A:C,"# 2x ("&amp;K1208&amp;") "&amp;A1208)+COUNTIF(战士卡组!A:C,"# 2x ("&amp;K1208&amp;") "&amp;A1208)=0,COUNTIF(单卡排行!A:J,A1208)=0),IF(AND(COUNTIF(德鲁伊卡组!A:C,"# 1x ("&amp;K1208&amp;") "&amp;A1208)+COUNTIF(猎人卡组!A:C,"# 1x ("&amp;K1208&amp;") "&amp;A1208)+COUNTIF(法师卡组!A:C,"# 1x ("&amp;K1208&amp;") "&amp;A1208)+COUNTIF(圣骑士卡组!A:C,"# 1x ("&amp;K1208&amp;") "&amp;A1208)+COUNTIF(牧师卡组!A:C,"# 1x ("&amp;K1208&amp;") "&amp;A1208)+COUNTIF(潜行者卡组!A:C,"# 1x ("&amp;K1208&amp;") "&amp;A1208)+COUNTIF(萨满祭司卡组!A:C,"# 1x ("&amp;K1208&amp;") "&amp;A1208)+COUNTIF(术士卡组!A:C,"# 1x ("&amp;K1208&amp;") "&amp;A1208)+COUNTIF(战士卡组!A:C,"# 1x ("&amp;K1208&amp;") "&amp;A1208)=0,COUNTIF(单卡排行!A:J,A1208&amp;"★")=0),"",1),2)</f>
        <v/>
      </c>
      <c r="E1208" s="53" t="str">
        <f>IF(收藏进度!E1208="","",收藏进度!E1208)</f>
        <v>冰封王座</v>
      </c>
      <c r="F1208" s="53" t="str">
        <f>IF(收藏进度!F1208="","",收藏进度!F1208)</f>
        <v/>
      </c>
      <c r="G1208" s="53" t="str">
        <f>IF(收藏进度!G1208="","",收藏进度!G1208)</f>
        <v>猎人</v>
      </c>
      <c r="H1208" s="53" t="str">
        <f>IF(收藏进度!H1208="","",收藏进度!H1208)</f>
        <v>稀有</v>
      </c>
      <c r="I1208" s="53" t="str">
        <f>IF(收藏进度!I1208="","",收藏进度!I1208)</f>
        <v>随从</v>
      </c>
      <c r="J1208" s="53" t="str">
        <f>IF(收藏进度!J1208="","",收藏进度!J1208)</f>
        <v>野兽</v>
      </c>
      <c r="K1208" s="53">
        <f>IF(收藏进度!K1208="","",收藏进度!K1208)</f>
        <v>5</v>
      </c>
      <c r="L1208" s="53">
        <f>IF(收藏进度!L1208="","",收藏进度!L1208)</f>
        <v>4</v>
      </c>
      <c r="M1208" s="53">
        <f>IF(收藏进度!M1208="","",收藏进度!M1208)</f>
        <v>6</v>
      </c>
      <c r="N1208" s="54" t="str">
        <f>IF(收藏进度!N1208="","",收藏进度!N1208)</f>
        <v>你的亡语牌的法力值消耗减少（2）点。</v>
      </c>
    </row>
    <row r="1209" spans="1:14" x14ac:dyDescent="0.15">
      <c r="A1209" s="52" t="str">
        <f>IF(收藏进度!A1209="","",收藏进度!A1209)</f>
        <v>死亡猎手雷克萨</v>
      </c>
      <c r="B1209" s="52">
        <f>IF(收藏进度!B1209="","",收藏进度!B1209)</f>
        <v>1</v>
      </c>
      <c r="C1209" s="52" t="str">
        <f t="shared" si="18"/>
        <v/>
      </c>
      <c r="D1209" s="52">
        <f>IF(AND(COUNTIF(德鲁伊卡组!A:C,"# 2x ("&amp;K1209&amp;") "&amp;A1209)+COUNTIF(猎人卡组!A:C,"# 2x ("&amp;K1209&amp;") "&amp;A1209)+COUNTIF(法师卡组!A:C,"# 2x ("&amp;K1209&amp;") "&amp;A1209)+COUNTIF(圣骑士卡组!A:C,"# 2x ("&amp;K1209&amp;") "&amp;A1209)+COUNTIF(牧师卡组!A:C,"# 2x ("&amp;K1209&amp;") "&amp;A1209)+COUNTIF(潜行者卡组!A:C,"# 2x ("&amp;K1209&amp;") "&amp;A1209)+COUNTIF(萨满祭司卡组!A:C,"# 2x ("&amp;K1209&amp;") "&amp;A1209)+COUNTIF(术士卡组!A:C,"# 2x ("&amp;K1209&amp;") "&amp;A1209)+COUNTIF(战士卡组!A:C,"# 2x ("&amp;K1209&amp;") "&amp;A1209)=0,COUNTIF(单卡排行!A:J,A1209)=0),IF(AND(COUNTIF(德鲁伊卡组!A:C,"# 1x ("&amp;K1209&amp;") "&amp;A1209)+COUNTIF(猎人卡组!A:C,"# 1x ("&amp;K1209&amp;") "&amp;A1209)+COUNTIF(法师卡组!A:C,"# 1x ("&amp;K1209&amp;") "&amp;A1209)+COUNTIF(圣骑士卡组!A:C,"# 1x ("&amp;K1209&amp;") "&amp;A1209)+COUNTIF(牧师卡组!A:C,"# 1x ("&amp;K1209&amp;") "&amp;A1209)+COUNTIF(潜行者卡组!A:C,"# 1x ("&amp;K1209&amp;") "&amp;A1209)+COUNTIF(萨满祭司卡组!A:C,"# 1x ("&amp;K1209&amp;") "&amp;A1209)+COUNTIF(术士卡组!A:C,"# 1x ("&amp;K1209&amp;") "&amp;A1209)+COUNTIF(战士卡组!A:C,"# 1x ("&amp;K1209&amp;") "&amp;A1209)=0,COUNTIF(单卡排行!A:J,A1209&amp;"★")=0),"",1),2)</f>
        <v>1</v>
      </c>
      <c r="E1209" s="53" t="str">
        <f>IF(收藏进度!E1209="","",收藏进度!E1209)</f>
        <v>冰封王座</v>
      </c>
      <c r="F1209" s="53" t="str">
        <f>IF(收藏进度!F1209="","",收藏进度!F1209)</f>
        <v/>
      </c>
      <c r="G1209" s="53" t="str">
        <f>IF(收藏进度!G1209="","",收藏进度!G1209)</f>
        <v>猎人</v>
      </c>
      <c r="H1209" s="53" t="str">
        <f>IF(收藏进度!H1209="","",收藏进度!H1209)</f>
        <v>传说</v>
      </c>
      <c r="I1209" s="53" t="str">
        <f>IF(收藏进度!I1209="","",收藏进度!I1209)</f>
        <v>英雄</v>
      </c>
      <c r="J1209" s="53" t="str">
        <f>IF(收藏进度!J1209="","",收藏进度!J1209)</f>
        <v/>
      </c>
      <c r="K1209" s="53">
        <f>IF(收藏进度!K1209="","",收藏进度!K1209)</f>
        <v>6</v>
      </c>
      <c r="L1209" s="53">
        <f>IF(收藏进度!L1209="","",收藏进度!L1209)</f>
        <v>0</v>
      </c>
      <c r="M1209" s="53">
        <f>IF(收藏进度!M1209="","",收藏进度!M1209)</f>
        <v>30</v>
      </c>
      <c r="N1209" s="54" t="str">
        <f>IF(收藏进度!N1209="","",收藏进度!N1209)</f>
        <v>战吼：
对所有敌方随从造成2点伤害。</v>
      </c>
    </row>
    <row r="1210" spans="1:14" x14ac:dyDescent="0.15">
      <c r="A1210" s="52" t="str">
        <f>IF(收藏进度!A1210="","",收藏进度!A1210)</f>
        <v>憎恶弓箭手</v>
      </c>
      <c r="B1210" s="52">
        <f>IF(收藏进度!B1210="","",收藏进度!B1210)</f>
        <v>1</v>
      </c>
      <c r="C1210" s="52" t="str">
        <f t="shared" si="18"/>
        <v/>
      </c>
      <c r="D1210" s="52" t="str">
        <f>IF(AND(COUNTIF(德鲁伊卡组!A:C,"# 2x ("&amp;K1210&amp;") "&amp;A1210)+COUNTIF(猎人卡组!A:C,"# 2x ("&amp;K1210&amp;") "&amp;A1210)+COUNTIF(法师卡组!A:C,"# 2x ("&amp;K1210&amp;") "&amp;A1210)+COUNTIF(圣骑士卡组!A:C,"# 2x ("&amp;K1210&amp;") "&amp;A1210)+COUNTIF(牧师卡组!A:C,"# 2x ("&amp;K1210&amp;") "&amp;A1210)+COUNTIF(潜行者卡组!A:C,"# 2x ("&amp;K1210&amp;") "&amp;A1210)+COUNTIF(萨满祭司卡组!A:C,"# 2x ("&amp;K1210&amp;") "&amp;A1210)+COUNTIF(术士卡组!A:C,"# 2x ("&amp;K1210&amp;") "&amp;A1210)+COUNTIF(战士卡组!A:C,"# 2x ("&amp;K1210&amp;") "&amp;A1210)=0,COUNTIF(单卡排行!A:J,A1210)=0),IF(AND(COUNTIF(德鲁伊卡组!A:C,"# 1x ("&amp;K1210&amp;") "&amp;A1210)+COUNTIF(猎人卡组!A:C,"# 1x ("&amp;K1210&amp;") "&amp;A1210)+COUNTIF(法师卡组!A:C,"# 1x ("&amp;K1210&amp;") "&amp;A1210)+COUNTIF(圣骑士卡组!A:C,"# 1x ("&amp;K1210&amp;") "&amp;A1210)+COUNTIF(牧师卡组!A:C,"# 1x ("&amp;K1210&amp;") "&amp;A1210)+COUNTIF(潜行者卡组!A:C,"# 1x ("&amp;K1210&amp;") "&amp;A1210)+COUNTIF(萨满祭司卡组!A:C,"# 1x ("&amp;K1210&amp;") "&amp;A1210)+COUNTIF(术士卡组!A:C,"# 1x ("&amp;K1210&amp;") "&amp;A1210)+COUNTIF(战士卡组!A:C,"# 1x ("&amp;K1210&amp;") "&amp;A1210)=0,COUNTIF(单卡排行!A:J,A1210&amp;"★")=0),"",1),2)</f>
        <v/>
      </c>
      <c r="E1210" s="53" t="str">
        <f>IF(收藏进度!E1210="","",收藏进度!E1210)</f>
        <v>冰封王座</v>
      </c>
      <c r="F1210" s="53" t="str">
        <f>IF(收藏进度!F1210="","",收藏进度!F1210)</f>
        <v/>
      </c>
      <c r="G1210" s="53" t="str">
        <f>IF(收藏进度!G1210="","",收藏进度!G1210)</f>
        <v>猎人</v>
      </c>
      <c r="H1210" s="53" t="str">
        <f>IF(收藏进度!H1210="","",收藏进度!H1210)</f>
        <v>史诗</v>
      </c>
      <c r="I1210" s="53" t="str">
        <f>IF(收藏进度!I1210="","",收藏进度!I1210)</f>
        <v>随从</v>
      </c>
      <c r="J1210" s="53" t="str">
        <f>IF(收藏进度!J1210="","",收藏进度!J1210)</f>
        <v/>
      </c>
      <c r="K1210" s="53">
        <f>IF(收藏进度!K1210="","",收藏进度!K1210)</f>
        <v>7</v>
      </c>
      <c r="L1210" s="53">
        <f>IF(收藏进度!L1210="","",收藏进度!L1210)</f>
        <v>6</v>
      </c>
      <c r="M1210" s="53">
        <f>IF(收藏进度!M1210="","",收藏进度!M1210)</f>
        <v>7</v>
      </c>
      <c r="N1210" s="54" t="str">
        <f>IF(收藏进度!N1210="","",收藏进度!N1210)</f>
        <v>亡语：随机召唤一个在本局对战中死亡的友方野兽。</v>
      </c>
    </row>
    <row r="1211" spans="1:14" x14ac:dyDescent="0.15">
      <c r="A1211" s="52" t="str">
        <f>IF(收藏进度!A1211="","",收藏进度!A1211)</f>
        <v>冰龙吐息</v>
      </c>
      <c r="B1211" s="52">
        <f>IF(收藏进度!B1211="","",收藏进度!B1211)</f>
        <v>2</v>
      </c>
      <c r="C1211" s="52" t="str">
        <f t="shared" si="18"/>
        <v/>
      </c>
      <c r="D1211" s="52" t="str">
        <f>IF(AND(COUNTIF(德鲁伊卡组!A:C,"# 2x ("&amp;K1211&amp;") "&amp;A1211)+COUNTIF(猎人卡组!A:C,"# 2x ("&amp;K1211&amp;") "&amp;A1211)+COUNTIF(法师卡组!A:C,"# 2x ("&amp;K1211&amp;") "&amp;A1211)+COUNTIF(圣骑士卡组!A:C,"# 2x ("&amp;K1211&amp;") "&amp;A1211)+COUNTIF(牧师卡组!A:C,"# 2x ("&amp;K1211&amp;") "&amp;A1211)+COUNTIF(潜行者卡组!A:C,"# 2x ("&amp;K1211&amp;") "&amp;A1211)+COUNTIF(萨满祭司卡组!A:C,"# 2x ("&amp;K1211&amp;") "&amp;A1211)+COUNTIF(术士卡组!A:C,"# 2x ("&amp;K1211&amp;") "&amp;A1211)+COUNTIF(战士卡组!A:C,"# 2x ("&amp;K1211&amp;") "&amp;A1211)=0,COUNTIF(单卡排行!A:J,A1211)=0),IF(AND(COUNTIF(德鲁伊卡组!A:C,"# 1x ("&amp;K1211&amp;") "&amp;A1211)+COUNTIF(猎人卡组!A:C,"# 1x ("&amp;K1211&amp;") "&amp;A1211)+COUNTIF(法师卡组!A:C,"# 1x ("&amp;K1211&amp;") "&amp;A1211)+COUNTIF(圣骑士卡组!A:C,"# 1x ("&amp;K1211&amp;") "&amp;A1211)+COUNTIF(牧师卡组!A:C,"# 1x ("&amp;K1211&amp;") "&amp;A1211)+COUNTIF(潜行者卡组!A:C,"# 1x ("&amp;K1211&amp;") "&amp;A1211)+COUNTIF(萨满祭司卡组!A:C,"# 1x ("&amp;K1211&amp;") "&amp;A1211)+COUNTIF(术士卡组!A:C,"# 1x ("&amp;K1211&amp;") "&amp;A1211)+COUNTIF(战士卡组!A:C,"# 1x ("&amp;K1211&amp;") "&amp;A1211)=0,COUNTIF(单卡排行!A:J,A1211&amp;"★")=0),"",1),2)</f>
        <v/>
      </c>
      <c r="E1211" s="53" t="str">
        <f>IF(收藏进度!E1211="","",收藏进度!E1211)</f>
        <v>冰封王座</v>
      </c>
      <c r="F1211" s="53" t="str">
        <f>IF(收藏进度!F1211="","",收藏进度!F1211)</f>
        <v/>
      </c>
      <c r="G1211" s="53" t="str">
        <f>IF(收藏进度!G1211="","",收藏进度!G1211)</f>
        <v>法师</v>
      </c>
      <c r="H1211" s="53" t="str">
        <f>IF(收藏进度!H1211="","",收藏进度!H1211)</f>
        <v>普通</v>
      </c>
      <c r="I1211" s="53" t="str">
        <f>IF(收藏进度!I1211="","",收藏进度!I1211)</f>
        <v>法术</v>
      </c>
      <c r="J1211" s="53" t="str">
        <f>IF(收藏进度!J1211="","",收藏进度!J1211)</f>
        <v/>
      </c>
      <c r="K1211" s="53">
        <f>IF(收藏进度!K1211="","",收藏进度!K1211)</f>
        <v>1</v>
      </c>
      <c r="L1211" s="53">
        <f>IF(收藏进度!L1211="","",收藏进度!L1211)</f>
        <v>0</v>
      </c>
      <c r="M1211" s="53">
        <f>IF(收藏进度!M1211="","",收藏进度!M1211)</f>
        <v>0</v>
      </c>
      <c r="N1211" s="54" t="str">
        <f>IF(收藏进度!N1211="","",收藏进度!N1211)</f>
        <v>对一个随机敌方随从造成2点伤害，并使其冻结。</v>
      </c>
    </row>
    <row r="1212" spans="1:14" x14ac:dyDescent="0.15">
      <c r="A1212" s="52" t="str">
        <f>IF(收藏进度!A1212="","",收藏进度!A1212)</f>
        <v>寒冰行者</v>
      </c>
      <c r="B1212" s="52">
        <f>IF(收藏进度!B1212="","",收藏进度!B1212)</f>
        <v>2</v>
      </c>
      <c r="C1212" s="52" t="str">
        <f t="shared" si="18"/>
        <v/>
      </c>
      <c r="D1212" s="52" t="str">
        <f>IF(AND(COUNTIF(德鲁伊卡组!A:C,"# 2x ("&amp;K1212&amp;") "&amp;A1212)+COUNTIF(猎人卡组!A:C,"# 2x ("&amp;K1212&amp;") "&amp;A1212)+COUNTIF(法师卡组!A:C,"# 2x ("&amp;K1212&amp;") "&amp;A1212)+COUNTIF(圣骑士卡组!A:C,"# 2x ("&amp;K1212&amp;") "&amp;A1212)+COUNTIF(牧师卡组!A:C,"# 2x ("&amp;K1212&amp;") "&amp;A1212)+COUNTIF(潜行者卡组!A:C,"# 2x ("&amp;K1212&amp;") "&amp;A1212)+COUNTIF(萨满祭司卡组!A:C,"# 2x ("&amp;K1212&amp;") "&amp;A1212)+COUNTIF(术士卡组!A:C,"# 2x ("&amp;K1212&amp;") "&amp;A1212)+COUNTIF(战士卡组!A:C,"# 2x ("&amp;K1212&amp;") "&amp;A1212)=0,COUNTIF(单卡排行!A:J,A1212)=0),IF(AND(COUNTIF(德鲁伊卡组!A:C,"# 1x ("&amp;K1212&amp;") "&amp;A1212)+COUNTIF(猎人卡组!A:C,"# 1x ("&amp;K1212&amp;") "&amp;A1212)+COUNTIF(法师卡组!A:C,"# 1x ("&amp;K1212&amp;") "&amp;A1212)+COUNTIF(圣骑士卡组!A:C,"# 1x ("&amp;K1212&amp;") "&amp;A1212)+COUNTIF(牧师卡组!A:C,"# 1x ("&amp;K1212&amp;") "&amp;A1212)+COUNTIF(潜行者卡组!A:C,"# 1x ("&amp;K1212&amp;") "&amp;A1212)+COUNTIF(萨满祭司卡组!A:C,"# 1x ("&amp;K1212&amp;") "&amp;A1212)+COUNTIF(术士卡组!A:C,"# 1x ("&amp;K1212&amp;") "&amp;A1212)+COUNTIF(战士卡组!A:C,"# 1x ("&amp;K1212&amp;") "&amp;A1212)=0,COUNTIF(单卡排行!A:J,A1212&amp;"★")=0),"",1),2)</f>
        <v/>
      </c>
      <c r="E1212" s="53" t="str">
        <f>IF(收藏进度!E1212="","",收藏进度!E1212)</f>
        <v>冰封王座</v>
      </c>
      <c r="F1212" s="53" t="str">
        <f>IF(收藏进度!F1212="","",收藏进度!F1212)</f>
        <v/>
      </c>
      <c r="G1212" s="53" t="str">
        <f>IF(收藏进度!G1212="","",收藏进度!G1212)</f>
        <v>法师</v>
      </c>
      <c r="H1212" s="53" t="str">
        <f>IF(收藏进度!H1212="","",收藏进度!H1212)</f>
        <v>稀有</v>
      </c>
      <c r="I1212" s="53" t="str">
        <f>IF(收藏进度!I1212="","",收藏进度!I1212)</f>
        <v>随从</v>
      </c>
      <c r="J1212" s="53" t="str">
        <f>IF(收藏进度!J1212="","",收藏进度!J1212)</f>
        <v>元素</v>
      </c>
      <c r="K1212" s="53">
        <f>IF(收藏进度!K1212="","",收藏进度!K1212)</f>
        <v>2</v>
      </c>
      <c r="L1212" s="53">
        <f>IF(收藏进度!L1212="","",收藏进度!L1212)</f>
        <v>1</v>
      </c>
      <c r="M1212" s="53">
        <f>IF(收藏进度!M1212="","",收藏进度!M1212)</f>
        <v>3</v>
      </c>
      <c r="N1212" s="54" t="str">
        <f>IF(收藏进度!N1212="","",收藏进度!N1212)</f>
        <v>你的英雄技能还会
冻结目标。</v>
      </c>
    </row>
    <row r="1213" spans="1:14" x14ac:dyDescent="0.15">
      <c r="A1213" s="52" t="str">
        <f>IF(收藏进度!A1213="","",收藏进度!A1213)</f>
        <v>冰冷鬼魂</v>
      </c>
      <c r="B1213" s="52">
        <f>IF(收藏进度!B1213="","",收藏进度!B1213)</f>
        <v>2</v>
      </c>
      <c r="C1213" s="52" t="str">
        <f t="shared" si="18"/>
        <v/>
      </c>
      <c r="D1213" s="52" t="str">
        <f>IF(AND(COUNTIF(德鲁伊卡组!A:C,"# 2x ("&amp;K1213&amp;") "&amp;A1213)+COUNTIF(猎人卡组!A:C,"# 2x ("&amp;K1213&amp;") "&amp;A1213)+COUNTIF(法师卡组!A:C,"# 2x ("&amp;K1213&amp;") "&amp;A1213)+COUNTIF(圣骑士卡组!A:C,"# 2x ("&amp;K1213&amp;") "&amp;A1213)+COUNTIF(牧师卡组!A:C,"# 2x ("&amp;K1213&amp;") "&amp;A1213)+COUNTIF(潜行者卡组!A:C,"# 2x ("&amp;K1213&amp;") "&amp;A1213)+COUNTIF(萨满祭司卡组!A:C,"# 2x ("&amp;K1213&amp;") "&amp;A1213)+COUNTIF(术士卡组!A:C,"# 2x ("&amp;K1213&amp;") "&amp;A1213)+COUNTIF(战士卡组!A:C,"# 2x ("&amp;K1213&amp;") "&amp;A1213)=0,COUNTIF(单卡排行!A:J,A1213)=0),IF(AND(COUNTIF(德鲁伊卡组!A:C,"# 1x ("&amp;K1213&amp;") "&amp;A1213)+COUNTIF(猎人卡组!A:C,"# 1x ("&amp;K1213&amp;") "&amp;A1213)+COUNTIF(法师卡组!A:C,"# 1x ("&amp;K1213&amp;") "&amp;A1213)+COUNTIF(圣骑士卡组!A:C,"# 1x ("&amp;K1213&amp;") "&amp;A1213)+COUNTIF(牧师卡组!A:C,"# 1x ("&amp;K1213&amp;") "&amp;A1213)+COUNTIF(潜行者卡组!A:C,"# 1x ("&amp;K1213&amp;") "&amp;A1213)+COUNTIF(萨满祭司卡组!A:C,"# 1x ("&amp;K1213&amp;") "&amp;A1213)+COUNTIF(术士卡组!A:C,"# 1x ("&amp;K1213&amp;") "&amp;A1213)+COUNTIF(战士卡组!A:C,"# 1x ("&amp;K1213&amp;") "&amp;A1213)=0,COUNTIF(单卡排行!A:J,A1213&amp;"★")=0),"",1),2)</f>
        <v/>
      </c>
      <c r="E1213" s="53" t="str">
        <f>IF(收藏进度!E1213="","",收藏进度!E1213)</f>
        <v>冰封王座</v>
      </c>
      <c r="F1213" s="53" t="str">
        <f>IF(收藏进度!F1213="","",收藏进度!F1213)</f>
        <v/>
      </c>
      <c r="G1213" s="53" t="str">
        <f>IF(收藏进度!G1213="","",收藏进度!G1213)</f>
        <v>法师</v>
      </c>
      <c r="H1213" s="53" t="str">
        <f>IF(收藏进度!H1213="","",收藏进度!H1213)</f>
        <v>普通</v>
      </c>
      <c r="I1213" s="53" t="str">
        <f>IF(收藏进度!I1213="","",收藏进度!I1213)</f>
        <v>随从</v>
      </c>
      <c r="J1213" s="53" t="str">
        <f>IF(收藏进度!J1213="","",收藏进度!J1213)</f>
        <v/>
      </c>
      <c r="K1213" s="53">
        <f>IF(收藏进度!K1213="","",收藏进度!K1213)</f>
        <v>3</v>
      </c>
      <c r="L1213" s="53">
        <f>IF(收藏进度!L1213="","",收藏进度!L1213)</f>
        <v>3</v>
      </c>
      <c r="M1213" s="53">
        <f>IF(收藏进度!M1213="","",收藏进度!M1213)</f>
        <v>4</v>
      </c>
      <c r="N1213" s="54" t="str">
        <f>IF(收藏进度!N1213="","",收藏进度!N1213)</f>
        <v>战吼：如果有敌人被冻结，抽一张牌。</v>
      </c>
    </row>
    <row r="1214" spans="1:14" x14ac:dyDescent="0.15">
      <c r="A1214" s="52" t="str">
        <f>IF(收藏进度!A1214="","",收藏进度!A1214)</f>
        <v>寒冰克隆</v>
      </c>
      <c r="B1214" s="52">
        <f>IF(收藏进度!B1214="","",收藏进度!B1214)</f>
        <v>2</v>
      </c>
      <c r="C1214" s="52" t="str">
        <f t="shared" si="18"/>
        <v/>
      </c>
      <c r="D1214" s="52" t="str">
        <f>IF(AND(COUNTIF(德鲁伊卡组!A:C,"# 2x ("&amp;K1214&amp;") "&amp;A1214)+COUNTIF(猎人卡组!A:C,"# 2x ("&amp;K1214&amp;") "&amp;A1214)+COUNTIF(法师卡组!A:C,"# 2x ("&amp;K1214&amp;") "&amp;A1214)+COUNTIF(圣骑士卡组!A:C,"# 2x ("&amp;K1214&amp;") "&amp;A1214)+COUNTIF(牧师卡组!A:C,"# 2x ("&amp;K1214&amp;") "&amp;A1214)+COUNTIF(潜行者卡组!A:C,"# 2x ("&amp;K1214&amp;") "&amp;A1214)+COUNTIF(萨满祭司卡组!A:C,"# 2x ("&amp;K1214&amp;") "&amp;A1214)+COUNTIF(术士卡组!A:C,"# 2x ("&amp;K1214&amp;") "&amp;A1214)+COUNTIF(战士卡组!A:C,"# 2x ("&amp;K1214&amp;") "&amp;A1214)=0,COUNTIF(单卡排行!A:J,A1214)=0),IF(AND(COUNTIF(德鲁伊卡组!A:C,"# 1x ("&amp;K1214&amp;") "&amp;A1214)+COUNTIF(猎人卡组!A:C,"# 1x ("&amp;K1214&amp;") "&amp;A1214)+COUNTIF(法师卡组!A:C,"# 1x ("&amp;K1214&amp;") "&amp;A1214)+COUNTIF(圣骑士卡组!A:C,"# 1x ("&amp;K1214&amp;") "&amp;A1214)+COUNTIF(牧师卡组!A:C,"# 1x ("&amp;K1214&amp;") "&amp;A1214)+COUNTIF(潜行者卡组!A:C,"# 1x ("&amp;K1214&amp;") "&amp;A1214)+COUNTIF(萨满祭司卡组!A:C,"# 1x ("&amp;K1214&amp;") "&amp;A1214)+COUNTIF(术士卡组!A:C,"# 1x ("&amp;K1214&amp;") "&amp;A1214)+COUNTIF(战士卡组!A:C,"# 1x ("&amp;K1214&amp;") "&amp;A1214)=0,COUNTIF(单卡排行!A:J,A1214&amp;"★")=0),"",1),2)</f>
        <v/>
      </c>
      <c r="E1214" s="53" t="str">
        <f>IF(收藏进度!E1214="","",收藏进度!E1214)</f>
        <v>冰封王座</v>
      </c>
      <c r="F1214" s="53" t="str">
        <f>IF(收藏进度!F1214="","",收藏进度!F1214)</f>
        <v/>
      </c>
      <c r="G1214" s="53" t="str">
        <f>IF(收藏进度!G1214="","",收藏进度!G1214)</f>
        <v>法师</v>
      </c>
      <c r="H1214" s="53" t="str">
        <f>IF(收藏进度!H1214="","",收藏进度!H1214)</f>
        <v>普通</v>
      </c>
      <c r="I1214" s="53" t="str">
        <f>IF(收藏进度!I1214="","",收藏进度!I1214)</f>
        <v>法术</v>
      </c>
      <c r="J1214" s="53" t="str">
        <f>IF(收藏进度!J1214="","",收藏进度!J1214)</f>
        <v/>
      </c>
      <c r="K1214" s="53">
        <f>IF(收藏进度!K1214="","",收藏进度!K1214)</f>
        <v>3</v>
      </c>
      <c r="L1214" s="53">
        <f>IF(收藏进度!L1214="","",收藏进度!L1214)</f>
        <v>0</v>
      </c>
      <c r="M1214" s="53">
        <f>IF(收藏进度!M1214="","",收藏进度!M1214)</f>
        <v>0</v>
      </c>
      <c r="N1214" s="54" t="str">
        <f>IF(收藏进度!N1214="","",收藏进度!N1214)</f>
        <v>奥秘：在你的对手使用一张随从牌后，将两张该随从的复制置入你的手牌。</v>
      </c>
    </row>
    <row r="1215" spans="1:14" x14ac:dyDescent="0.15">
      <c r="A1215" s="52" t="str">
        <f>IF(收藏进度!A1215="","",收藏进度!A1215)</f>
        <v>末日学徒</v>
      </c>
      <c r="B1215" s="52">
        <f>IF(收藏进度!B1215="","",收藏进度!B1215)</f>
        <v>2</v>
      </c>
      <c r="C1215" s="52" t="str">
        <f t="shared" si="18"/>
        <v/>
      </c>
      <c r="D1215" s="52" t="str">
        <f>IF(AND(COUNTIF(德鲁伊卡组!A:C,"# 2x ("&amp;K1215&amp;") "&amp;A1215)+COUNTIF(猎人卡组!A:C,"# 2x ("&amp;K1215&amp;") "&amp;A1215)+COUNTIF(法师卡组!A:C,"# 2x ("&amp;K1215&amp;") "&amp;A1215)+COUNTIF(圣骑士卡组!A:C,"# 2x ("&amp;K1215&amp;") "&amp;A1215)+COUNTIF(牧师卡组!A:C,"# 2x ("&amp;K1215&amp;") "&amp;A1215)+COUNTIF(潜行者卡组!A:C,"# 2x ("&amp;K1215&amp;") "&amp;A1215)+COUNTIF(萨满祭司卡组!A:C,"# 2x ("&amp;K1215&amp;") "&amp;A1215)+COUNTIF(术士卡组!A:C,"# 2x ("&amp;K1215&amp;") "&amp;A1215)+COUNTIF(战士卡组!A:C,"# 2x ("&amp;K1215&amp;") "&amp;A1215)=0,COUNTIF(单卡排行!A:J,A1215)=0),IF(AND(COUNTIF(德鲁伊卡组!A:C,"# 1x ("&amp;K1215&amp;") "&amp;A1215)+COUNTIF(猎人卡组!A:C,"# 1x ("&amp;K1215&amp;") "&amp;A1215)+COUNTIF(法师卡组!A:C,"# 1x ("&amp;K1215&amp;") "&amp;A1215)+COUNTIF(圣骑士卡组!A:C,"# 1x ("&amp;K1215&amp;") "&amp;A1215)+COUNTIF(牧师卡组!A:C,"# 1x ("&amp;K1215&amp;") "&amp;A1215)+COUNTIF(潜行者卡组!A:C,"# 1x ("&amp;K1215&amp;") "&amp;A1215)+COUNTIF(萨满祭司卡组!A:C,"# 1x ("&amp;K1215&amp;") "&amp;A1215)+COUNTIF(术士卡组!A:C,"# 1x ("&amp;K1215&amp;") "&amp;A1215)+COUNTIF(战士卡组!A:C,"# 1x ("&amp;K1215&amp;") "&amp;A1215)=0,COUNTIF(单卡排行!A:J,A1215&amp;"★")=0),"",1),2)</f>
        <v/>
      </c>
      <c r="E1215" s="53" t="str">
        <f>IF(收藏进度!E1215="","",收藏进度!E1215)</f>
        <v>冰封王座</v>
      </c>
      <c r="F1215" s="53" t="str">
        <f>IF(收藏进度!F1215="","",收藏进度!F1215)</f>
        <v/>
      </c>
      <c r="G1215" s="53" t="str">
        <f>IF(收藏进度!G1215="","",收藏进度!G1215)</f>
        <v>法师</v>
      </c>
      <c r="H1215" s="53" t="str">
        <f>IF(收藏进度!H1215="","",收藏进度!H1215)</f>
        <v>稀有</v>
      </c>
      <c r="I1215" s="53" t="str">
        <f>IF(收藏进度!I1215="","",收藏进度!I1215)</f>
        <v>随从</v>
      </c>
      <c r="J1215" s="53" t="str">
        <f>IF(收藏进度!J1215="","",收藏进度!J1215)</f>
        <v/>
      </c>
      <c r="K1215" s="53">
        <f>IF(收藏进度!K1215="","",收藏进度!K1215)</f>
        <v>3</v>
      </c>
      <c r="L1215" s="53">
        <f>IF(收藏进度!L1215="","",收藏进度!L1215)</f>
        <v>3</v>
      </c>
      <c r="M1215" s="53">
        <f>IF(收藏进度!M1215="","",收藏进度!M1215)</f>
        <v>2</v>
      </c>
      <c r="N1215" s="54" t="str">
        <f>IF(收藏进度!N1215="","",收藏进度!N1215)</f>
        <v>你对手法术的法力值消耗增加（1）点。</v>
      </c>
    </row>
    <row r="1216" spans="1:14" x14ac:dyDescent="0.15">
      <c r="A1216" s="52" t="str">
        <f>IF(收藏进度!A1216="","",收藏进度!A1216)</f>
        <v>模拟幻影</v>
      </c>
      <c r="B1216" s="52">
        <f>IF(收藏进度!B1216="","",收藏进度!B1216)</f>
        <v>1</v>
      </c>
      <c r="C1216" s="52" t="str">
        <f t="shared" si="18"/>
        <v/>
      </c>
      <c r="D1216" s="52" t="str">
        <f>IF(AND(COUNTIF(德鲁伊卡组!A:C,"# 2x ("&amp;K1216&amp;") "&amp;A1216)+COUNTIF(猎人卡组!A:C,"# 2x ("&amp;K1216&amp;") "&amp;A1216)+COUNTIF(法师卡组!A:C,"# 2x ("&amp;K1216&amp;") "&amp;A1216)+COUNTIF(圣骑士卡组!A:C,"# 2x ("&amp;K1216&amp;") "&amp;A1216)+COUNTIF(牧师卡组!A:C,"# 2x ("&amp;K1216&amp;") "&amp;A1216)+COUNTIF(潜行者卡组!A:C,"# 2x ("&amp;K1216&amp;") "&amp;A1216)+COUNTIF(萨满祭司卡组!A:C,"# 2x ("&amp;K1216&amp;") "&amp;A1216)+COUNTIF(术士卡组!A:C,"# 2x ("&amp;K1216&amp;") "&amp;A1216)+COUNTIF(战士卡组!A:C,"# 2x ("&amp;K1216&amp;") "&amp;A1216)=0,COUNTIF(单卡排行!A:J,A1216)=0),IF(AND(COUNTIF(德鲁伊卡组!A:C,"# 1x ("&amp;K1216&amp;") "&amp;A1216)+COUNTIF(猎人卡组!A:C,"# 1x ("&amp;K1216&amp;") "&amp;A1216)+COUNTIF(法师卡组!A:C,"# 1x ("&amp;K1216&amp;") "&amp;A1216)+COUNTIF(圣骑士卡组!A:C,"# 1x ("&amp;K1216&amp;") "&amp;A1216)+COUNTIF(牧师卡组!A:C,"# 1x ("&amp;K1216&amp;") "&amp;A1216)+COUNTIF(潜行者卡组!A:C,"# 1x ("&amp;K1216&amp;") "&amp;A1216)+COUNTIF(萨满祭司卡组!A:C,"# 1x ("&amp;K1216&amp;") "&amp;A1216)+COUNTIF(术士卡组!A:C,"# 1x ("&amp;K1216&amp;") "&amp;A1216)+COUNTIF(战士卡组!A:C,"# 1x ("&amp;K1216&amp;") "&amp;A1216)=0,COUNTIF(单卡排行!A:J,A1216&amp;"★")=0),"",1),2)</f>
        <v/>
      </c>
      <c r="E1216" s="53" t="str">
        <f>IF(收藏进度!E1216="","",收藏进度!E1216)</f>
        <v>冰封王座</v>
      </c>
      <c r="F1216" s="53" t="str">
        <f>IF(收藏进度!F1216="","",收藏进度!F1216)</f>
        <v/>
      </c>
      <c r="G1216" s="53" t="str">
        <f>IF(收藏进度!G1216="","",收藏进度!G1216)</f>
        <v>法师</v>
      </c>
      <c r="H1216" s="53" t="str">
        <f>IF(收藏进度!H1216="","",收藏进度!H1216)</f>
        <v>史诗</v>
      </c>
      <c r="I1216" s="53" t="str">
        <f>IF(收藏进度!I1216="","",收藏进度!I1216)</f>
        <v>法术</v>
      </c>
      <c r="J1216" s="53" t="str">
        <f>IF(收藏进度!J1216="","",收藏进度!J1216)</f>
        <v/>
      </c>
      <c r="K1216" s="53">
        <f>IF(收藏进度!K1216="","",收藏进度!K1216)</f>
        <v>3</v>
      </c>
      <c r="L1216" s="53">
        <f>IF(收藏进度!L1216="","",收藏进度!L1216)</f>
        <v>0</v>
      </c>
      <c r="M1216" s="53">
        <f>IF(收藏进度!M1216="","",收藏进度!M1216)</f>
        <v>0</v>
      </c>
      <c r="N1216" s="54" t="str">
        <f>IF(收藏进度!N1216="","",收藏进度!N1216)</f>
        <v>复制你手牌中法力值消耗最低的随从牌。</v>
      </c>
    </row>
    <row r="1217" spans="1:14" x14ac:dyDescent="0.15">
      <c r="A1217" s="52" t="str">
        <f>IF(收藏进度!A1217="","",收藏进度!A1217)</f>
        <v>鬼影巫师</v>
      </c>
      <c r="B1217" s="52">
        <f>IF(收藏进度!B1217="","",收藏进度!B1217)</f>
        <v>2</v>
      </c>
      <c r="C1217" s="52" t="str">
        <f t="shared" si="18"/>
        <v/>
      </c>
      <c r="D1217" s="52" t="str">
        <f>IF(AND(COUNTIF(德鲁伊卡组!A:C,"# 2x ("&amp;K1217&amp;") "&amp;A1217)+COUNTIF(猎人卡组!A:C,"# 2x ("&amp;K1217&amp;") "&amp;A1217)+COUNTIF(法师卡组!A:C,"# 2x ("&amp;K1217&amp;") "&amp;A1217)+COUNTIF(圣骑士卡组!A:C,"# 2x ("&amp;K1217&amp;") "&amp;A1217)+COUNTIF(牧师卡组!A:C,"# 2x ("&amp;K1217&amp;") "&amp;A1217)+COUNTIF(潜行者卡组!A:C,"# 2x ("&amp;K1217&amp;") "&amp;A1217)+COUNTIF(萨满祭司卡组!A:C,"# 2x ("&amp;K1217&amp;") "&amp;A1217)+COUNTIF(术士卡组!A:C,"# 2x ("&amp;K1217&amp;") "&amp;A1217)+COUNTIF(战士卡组!A:C,"# 2x ("&amp;K1217&amp;") "&amp;A1217)=0,COUNTIF(单卡排行!A:J,A1217)=0),IF(AND(COUNTIF(德鲁伊卡组!A:C,"# 1x ("&amp;K1217&amp;") "&amp;A1217)+COUNTIF(猎人卡组!A:C,"# 1x ("&amp;K1217&amp;") "&amp;A1217)+COUNTIF(法师卡组!A:C,"# 1x ("&amp;K1217&amp;") "&amp;A1217)+COUNTIF(圣骑士卡组!A:C,"# 1x ("&amp;K1217&amp;") "&amp;A1217)+COUNTIF(牧师卡组!A:C,"# 1x ("&amp;K1217&amp;") "&amp;A1217)+COUNTIF(潜行者卡组!A:C,"# 1x ("&amp;K1217&amp;") "&amp;A1217)+COUNTIF(萨满祭司卡组!A:C,"# 1x ("&amp;K1217&amp;") "&amp;A1217)+COUNTIF(术士卡组!A:C,"# 1x ("&amp;K1217&amp;") "&amp;A1217)+COUNTIF(战士卡组!A:C,"# 1x ("&amp;K1217&amp;") "&amp;A1217)=0,COUNTIF(单卡排行!A:J,A1217&amp;"★")=0),"",1),2)</f>
        <v/>
      </c>
      <c r="E1217" s="53" t="str">
        <f>IF(收藏进度!E1217="","",收藏进度!E1217)</f>
        <v>冰封王座</v>
      </c>
      <c r="F1217" s="53" t="str">
        <f>IF(收藏进度!F1217="","",收藏进度!F1217)</f>
        <v/>
      </c>
      <c r="G1217" s="53" t="str">
        <f>IF(收藏进度!G1217="","",收藏进度!G1217)</f>
        <v>法师</v>
      </c>
      <c r="H1217" s="53" t="str">
        <f>IF(收藏进度!H1217="","",收藏进度!H1217)</f>
        <v>稀有</v>
      </c>
      <c r="I1217" s="53" t="str">
        <f>IF(收藏进度!I1217="","",收藏进度!I1217)</f>
        <v>随从</v>
      </c>
      <c r="J1217" s="53" t="str">
        <f>IF(收藏进度!J1217="","",收藏进度!J1217)</f>
        <v/>
      </c>
      <c r="K1217" s="53">
        <f>IF(收藏进度!K1217="","",收藏进度!K1217)</f>
        <v>4</v>
      </c>
      <c r="L1217" s="53">
        <f>IF(收藏进度!L1217="","",收藏进度!L1217)</f>
        <v>2</v>
      </c>
      <c r="M1217" s="53">
        <f>IF(收藏进度!M1217="","",收藏进度!M1217)</f>
        <v>6</v>
      </c>
      <c r="N1217" s="54" t="str">
        <f>IF(收藏进度!N1217="","",收藏进度!N1217)</f>
        <v>战吼：将一张“镜像”法术牌置入你的手牌。</v>
      </c>
    </row>
    <row r="1218" spans="1:14" x14ac:dyDescent="0.15">
      <c r="A1218" s="52" t="str">
        <f>IF(收藏进度!A1218="","",收藏进度!A1218)</f>
        <v>冰封秘典</v>
      </c>
      <c r="B1218" s="52">
        <f>IF(收藏进度!B1218="","",收藏进度!B1218)</f>
        <v>0</v>
      </c>
      <c r="C1218" s="52" t="str">
        <f t="shared" si="18"/>
        <v/>
      </c>
      <c r="D1218" s="52" t="str">
        <f>IF(AND(COUNTIF(德鲁伊卡组!A:C,"# 2x ("&amp;K1218&amp;") "&amp;A1218)+COUNTIF(猎人卡组!A:C,"# 2x ("&amp;K1218&amp;") "&amp;A1218)+COUNTIF(法师卡组!A:C,"# 2x ("&amp;K1218&amp;") "&amp;A1218)+COUNTIF(圣骑士卡组!A:C,"# 2x ("&amp;K1218&amp;") "&amp;A1218)+COUNTIF(牧师卡组!A:C,"# 2x ("&amp;K1218&amp;") "&amp;A1218)+COUNTIF(潜行者卡组!A:C,"# 2x ("&amp;K1218&amp;") "&amp;A1218)+COUNTIF(萨满祭司卡组!A:C,"# 2x ("&amp;K1218&amp;") "&amp;A1218)+COUNTIF(术士卡组!A:C,"# 2x ("&amp;K1218&amp;") "&amp;A1218)+COUNTIF(战士卡组!A:C,"# 2x ("&amp;K1218&amp;") "&amp;A1218)=0,COUNTIF(单卡排行!A:J,A1218)=0),IF(AND(COUNTIF(德鲁伊卡组!A:C,"# 1x ("&amp;K1218&amp;") "&amp;A1218)+COUNTIF(猎人卡组!A:C,"# 1x ("&amp;K1218&amp;") "&amp;A1218)+COUNTIF(法师卡组!A:C,"# 1x ("&amp;K1218&amp;") "&amp;A1218)+COUNTIF(圣骑士卡组!A:C,"# 1x ("&amp;K1218&amp;") "&amp;A1218)+COUNTIF(牧师卡组!A:C,"# 1x ("&amp;K1218&amp;") "&amp;A1218)+COUNTIF(潜行者卡组!A:C,"# 1x ("&amp;K1218&amp;") "&amp;A1218)+COUNTIF(萨满祭司卡组!A:C,"# 1x ("&amp;K1218&amp;") "&amp;A1218)+COUNTIF(术士卡组!A:C,"# 1x ("&amp;K1218&amp;") "&amp;A1218)+COUNTIF(战士卡组!A:C,"# 1x ("&amp;K1218&amp;") "&amp;A1218)=0,COUNTIF(单卡排行!A:J,A1218&amp;"★")=0),"",1),2)</f>
        <v/>
      </c>
      <c r="E1218" s="53" t="str">
        <f>IF(收藏进度!E1218="","",收藏进度!E1218)</f>
        <v>冰封王座</v>
      </c>
      <c r="F1218" s="53" t="str">
        <f>IF(收藏进度!F1218="","",收藏进度!F1218)</f>
        <v/>
      </c>
      <c r="G1218" s="53" t="str">
        <f>IF(收藏进度!G1218="","",收藏进度!G1218)</f>
        <v>法师</v>
      </c>
      <c r="H1218" s="53" t="str">
        <f>IF(收藏进度!H1218="","",收藏进度!H1218)</f>
        <v>史诗</v>
      </c>
      <c r="I1218" s="53" t="str">
        <f>IF(收藏进度!I1218="","",收藏进度!I1218)</f>
        <v>法术</v>
      </c>
      <c r="J1218" s="53" t="str">
        <f>IF(收藏进度!J1218="","",收藏进度!J1218)</f>
        <v/>
      </c>
      <c r="K1218" s="53">
        <f>IF(收藏进度!K1218="","",收藏进度!K1218)</f>
        <v>8</v>
      </c>
      <c r="L1218" s="53">
        <f>IF(收藏进度!L1218="","",收藏进度!L1218)</f>
        <v>0</v>
      </c>
      <c r="M1218" s="53">
        <f>IF(收藏进度!M1218="","",收藏进度!M1218)</f>
        <v>0</v>
      </c>
      <c r="N1218" s="54" t="str">
        <f>IF(收藏进度!N1218="","",收藏进度!N1218)</f>
        <v>将每种不同的奥秘从你的牌库中置入战场。</v>
      </c>
    </row>
    <row r="1219" spans="1:14" x14ac:dyDescent="0.15">
      <c r="A1219" s="52" t="str">
        <f>IF(收藏进度!A1219="","",收藏进度!A1219)</f>
        <v>辛达苟萨</v>
      </c>
      <c r="B1219" s="52">
        <f>IF(收藏进度!B1219="","",收藏进度!B1219)</f>
        <v>0</v>
      </c>
      <c r="C1219" s="52" t="str">
        <f t="shared" ref="C1219:C1282" si="19">IF(D1219="","",IF(D1219&gt;B1219,D1219-B1219,""))</f>
        <v/>
      </c>
      <c r="D1219" s="52" t="str">
        <f>IF(AND(COUNTIF(德鲁伊卡组!A:C,"# 2x ("&amp;K1219&amp;") "&amp;A1219)+COUNTIF(猎人卡组!A:C,"# 2x ("&amp;K1219&amp;") "&amp;A1219)+COUNTIF(法师卡组!A:C,"# 2x ("&amp;K1219&amp;") "&amp;A1219)+COUNTIF(圣骑士卡组!A:C,"# 2x ("&amp;K1219&amp;") "&amp;A1219)+COUNTIF(牧师卡组!A:C,"# 2x ("&amp;K1219&amp;") "&amp;A1219)+COUNTIF(潜行者卡组!A:C,"# 2x ("&amp;K1219&amp;") "&amp;A1219)+COUNTIF(萨满祭司卡组!A:C,"# 2x ("&amp;K1219&amp;") "&amp;A1219)+COUNTIF(术士卡组!A:C,"# 2x ("&amp;K1219&amp;") "&amp;A1219)+COUNTIF(战士卡组!A:C,"# 2x ("&amp;K1219&amp;") "&amp;A1219)=0,COUNTIF(单卡排行!A:J,A1219)=0),IF(AND(COUNTIF(德鲁伊卡组!A:C,"# 1x ("&amp;K1219&amp;") "&amp;A1219)+COUNTIF(猎人卡组!A:C,"# 1x ("&amp;K1219&amp;") "&amp;A1219)+COUNTIF(法师卡组!A:C,"# 1x ("&amp;K1219&amp;") "&amp;A1219)+COUNTIF(圣骑士卡组!A:C,"# 1x ("&amp;K1219&amp;") "&amp;A1219)+COUNTIF(牧师卡组!A:C,"# 1x ("&amp;K1219&amp;") "&amp;A1219)+COUNTIF(潜行者卡组!A:C,"# 1x ("&amp;K1219&amp;") "&amp;A1219)+COUNTIF(萨满祭司卡组!A:C,"# 1x ("&amp;K1219&amp;") "&amp;A1219)+COUNTIF(术士卡组!A:C,"# 1x ("&amp;K1219&amp;") "&amp;A1219)+COUNTIF(战士卡组!A:C,"# 1x ("&amp;K1219&amp;") "&amp;A1219)=0,COUNTIF(单卡排行!A:J,A1219&amp;"★")=0),"",1),2)</f>
        <v/>
      </c>
      <c r="E1219" s="53" t="str">
        <f>IF(收藏进度!E1219="","",收藏进度!E1219)</f>
        <v>冰封王座</v>
      </c>
      <c r="F1219" s="53" t="str">
        <f>IF(收藏进度!F1219="","",收藏进度!F1219)</f>
        <v/>
      </c>
      <c r="G1219" s="53" t="str">
        <f>IF(收藏进度!G1219="","",收藏进度!G1219)</f>
        <v>法师</v>
      </c>
      <c r="H1219" s="53" t="str">
        <f>IF(收藏进度!H1219="","",收藏进度!H1219)</f>
        <v>传说</v>
      </c>
      <c r="I1219" s="53" t="str">
        <f>IF(收藏进度!I1219="","",收藏进度!I1219)</f>
        <v>随从</v>
      </c>
      <c r="J1219" s="53" t="str">
        <f>IF(收藏进度!J1219="","",收藏进度!J1219)</f>
        <v>龙</v>
      </c>
      <c r="K1219" s="53">
        <f>IF(收藏进度!K1219="","",收藏进度!K1219)</f>
        <v>8</v>
      </c>
      <c r="L1219" s="53">
        <f>IF(收藏进度!L1219="","",收藏进度!L1219)</f>
        <v>8</v>
      </c>
      <c r="M1219" s="53">
        <f>IF(收藏进度!M1219="","",收藏进度!M1219)</f>
        <v>8</v>
      </c>
      <c r="N1219" s="54" t="str">
        <f>IF(收藏进度!N1219="","",收藏进度!N1219)</f>
        <v>战吼：召唤两个0/1的被冰封的勇士。</v>
      </c>
    </row>
    <row r="1220" spans="1:14" x14ac:dyDescent="0.15">
      <c r="A1220" s="52" t="str">
        <f>IF(收藏进度!A1220="","",收藏进度!A1220)</f>
        <v>冰霜女巫吉安娜</v>
      </c>
      <c r="B1220" s="52">
        <f>IF(收藏进度!B1220="","",收藏进度!B1220)</f>
        <v>1</v>
      </c>
      <c r="C1220" s="52" t="str">
        <f t="shared" si="19"/>
        <v/>
      </c>
      <c r="D1220" s="52">
        <f>IF(AND(COUNTIF(德鲁伊卡组!A:C,"# 2x ("&amp;K1220&amp;") "&amp;A1220)+COUNTIF(猎人卡组!A:C,"# 2x ("&amp;K1220&amp;") "&amp;A1220)+COUNTIF(法师卡组!A:C,"# 2x ("&amp;K1220&amp;") "&amp;A1220)+COUNTIF(圣骑士卡组!A:C,"# 2x ("&amp;K1220&amp;") "&amp;A1220)+COUNTIF(牧师卡组!A:C,"# 2x ("&amp;K1220&amp;") "&amp;A1220)+COUNTIF(潜行者卡组!A:C,"# 2x ("&amp;K1220&amp;") "&amp;A1220)+COUNTIF(萨满祭司卡组!A:C,"# 2x ("&amp;K1220&amp;") "&amp;A1220)+COUNTIF(术士卡组!A:C,"# 2x ("&amp;K1220&amp;") "&amp;A1220)+COUNTIF(战士卡组!A:C,"# 2x ("&amp;K1220&amp;") "&amp;A1220)=0,COUNTIF(单卡排行!A:J,A1220)=0),IF(AND(COUNTIF(德鲁伊卡组!A:C,"# 1x ("&amp;K1220&amp;") "&amp;A1220)+COUNTIF(猎人卡组!A:C,"# 1x ("&amp;K1220&amp;") "&amp;A1220)+COUNTIF(法师卡组!A:C,"# 1x ("&amp;K1220&amp;") "&amp;A1220)+COUNTIF(圣骑士卡组!A:C,"# 1x ("&amp;K1220&amp;") "&amp;A1220)+COUNTIF(牧师卡组!A:C,"# 1x ("&amp;K1220&amp;") "&amp;A1220)+COUNTIF(潜行者卡组!A:C,"# 1x ("&amp;K1220&amp;") "&amp;A1220)+COUNTIF(萨满祭司卡组!A:C,"# 1x ("&amp;K1220&amp;") "&amp;A1220)+COUNTIF(术士卡组!A:C,"# 1x ("&amp;K1220&amp;") "&amp;A1220)+COUNTIF(战士卡组!A:C,"# 1x ("&amp;K1220&amp;") "&amp;A1220)=0,COUNTIF(单卡排行!A:J,A1220&amp;"★")=0),"",1),2)</f>
        <v>1</v>
      </c>
      <c r="E1220" s="53" t="str">
        <f>IF(收藏进度!E1220="","",收藏进度!E1220)</f>
        <v>冰封王座</v>
      </c>
      <c r="F1220" s="53" t="str">
        <f>IF(收藏进度!F1220="","",收藏进度!F1220)</f>
        <v/>
      </c>
      <c r="G1220" s="53" t="str">
        <f>IF(收藏进度!G1220="","",收藏进度!G1220)</f>
        <v>法师</v>
      </c>
      <c r="H1220" s="53" t="str">
        <f>IF(收藏进度!H1220="","",收藏进度!H1220)</f>
        <v>传说</v>
      </c>
      <c r="I1220" s="53" t="str">
        <f>IF(收藏进度!I1220="","",收藏进度!I1220)</f>
        <v>英雄</v>
      </c>
      <c r="J1220" s="53" t="str">
        <f>IF(收藏进度!J1220="","",收藏进度!J1220)</f>
        <v/>
      </c>
      <c r="K1220" s="53">
        <f>IF(收藏进度!K1220="","",收藏进度!K1220)</f>
        <v>9</v>
      </c>
      <c r="L1220" s="53">
        <f>IF(收藏进度!L1220="","",收藏进度!L1220)</f>
        <v>0</v>
      </c>
      <c r="M1220" s="53">
        <f>IF(收藏进度!M1220="","",收藏进度!M1220)</f>
        <v>30</v>
      </c>
      <c r="N1220" s="54" t="str">
        <f>IF(收藏进度!N1220="","",收藏进度!N1220)</f>
        <v>战吼：召唤一个3/6的水元素。本局对战中，你的所有元素具有吸血。</v>
      </c>
    </row>
    <row r="1221" spans="1:14" x14ac:dyDescent="0.15">
      <c r="A1221" s="52" t="str">
        <f>IF(收藏进度!A1221="","",收藏进度!A1221)</f>
        <v>正义保护者</v>
      </c>
      <c r="B1221" s="52">
        <f>IF(收藏进度!B1221="","",收藏进度!B1221)</f>
        <v>2</v>
      </c>
      <c r="C1221" s="52" t="str">
        <f t="shared" si="19"/>
        <v/>
      </c>
      <c r="D1221" s="52">
        <f>IF(AND(COUNTIF(德鲁伊卡组!A:C,"# 2x ("&amp;K1221&amp;") "&amp;A1221)+COUNTIF(猎人卡组!A:C,"# 2x ("&amp;K1221&amp;") "&amp;A1221)+COUNTIF(法师卡组!A:C,"# 2x ("&amp;K1221&amp;") "&amp;A1221)+COUNTIF(圣骑士卡组!A:C,"# 2x ("&amp;K1221&amp;") "&amp;A1221)+COUNTIF(牧师卡组!A:C,"# 2x ("&amp;K1221&amp;") "&amp;A1221)+COUNTIF(潜行者卡组!A:C,"# 2x ("&amp;K1221&amp;") "&amp;A1221)+COUNTIF(萨满祭司卡组!A:C,"# 2x ("&amp;K1221&amp;") "&amp;A1221)+COUNTIF(术士卡组!A:C,"# 2x ("&amp;K1221&amp;") "&amp;A1221)+COUNTIF(战士卡组!A:C,"# 2x ("&amp;K1221&amp;") "&amp;A1221)=0,COUNTIF(单卡排行!A:J,A1221)=0),IF(AND(COUNTIF(德鲁伊卡组!A:C,"# 1x ("&amp;K1221&amp;") "&amp;A1221)+COUNTIF(猎人卡组!A:C,"# 1x ("&amp;K1221&amp;") "&amp;A1221)+COUNTIF(法师卡组!A:C,"# 1x ("&amp;K1221&amp;") "&amp;A1221)+COUNTIF(圣骑士卡组!A:C,"# 1x ("&amp;K1221&amp;") "&amp;A1221)+COUNTIF(牧师卡组!A:C,"# 1x ("&amp;K1221&amp;") "&amp;A1221)+COUNTIF(潜行者卡组!A:C,"# 1x ("&amp;K1221&amp;") "&amp;A1221)+COUNTIF(萨满祭司卡组!A:C,"# 1x ("&amp;K1221&amp;") "&amp;A1221)+COUNTIF(术士卡组!A:C,"# 1x ("&amp;K1221&amp;") "&amp;A1221)+COUNTIF(战士卡组!A:C,"# 1x ("&amp;K1221&amp;") "&amp;A1221)=0,COUNTIF(单卡排行!A:J,A1221&amp;"★")=0),"",1),2)</f>
        <v>2</v>
      </c>
      <c r="E1221" s="53" t="str">
        <f>IF(收藏进度!E1221="","",收藏进度!E1221)</f>
        <v>冰封王座</v>
      </c>
      <c r="F1221" s="53" t="str">
        <f>IF(收藏进度!F1221="","",收藏进度!F1221)</f>
        <v/>
      </c>
      <c r="G1221" s="53" t="str">
        <f>IF(收藏进度!G1221="","",收藏进度!G1221)</f>
        <v>圣骑士</v>
      </c>
      <c r="H1221" s="53" t="str">
        <f>IF(收藏进度!H1221="","",收藏进度!H1221)</f>
        <v>普通</v>
      </c>
      <c r="I1221" s="53" t="str">
        <f>IF(收藏进度!I1221="","",收藏进度!I1221)</f>
        <v>随从</v>
      </c>
      <c r="J1221" s="53" t="str">
        <f>IF(收藏进度!J1221="","",收藏进度!J1221)</f>
        <v/>
      </c>
      <c r="K1221" s="53">
        <f>IF(收藏进度!K1221="","",收藏进度!K1221)</f>
        <v>1</v>
      </c>
      <c r="L1221" s="53">
        <f>IF(收藏进度!L1221="","",收藏进度!L1221)</f>
        <v>1</v>
      </c>
      <c r="M1221" s="53">
        <f>IF(收藏进度!M1221="","",收藏进度!M1221)</f>
        <v>1</v>
      </c>
      <c r="N1221" s="54" t="str">
        <f>IF(收藏进度!N1221="","",收藏进度!N1221)</f>
        <v>嘲讽
圣盾</v>
      </c>
    </row>
    <row r="1222" spans="1:14" x14ac:dyDescent="0.15">
      <c r="A1222" s="52" t="str">
        <f>IF(收藏进度!A1222="","",收藏进度!A1222)</f>
        <v>黑暗裁决</v>
      </c>
      <c r="B1222" s="52">
        <f>IF(收藏进度!B1222="","",收藏进度!B1222)</f>
        <v>2</v>
      </c>
      <c r="C1222" s="52" t="str">
        <f t="shared" si="19"/>
        <v/>
      </c>
      <c r="D1222" s="52" t="str">
        <f>IF(AND(COUNTIF(德鲁伊卡组!A:C,"# 2x ("&amp;K1222&amp;") "&amp;A1222)+COUNTIF(猎人卡组!A:C,"# 2x ("&amp;K1222&amp;") "&amp;A1222)+COUNTIF(法师卡组!A:C,"# 2x ("&amp;K1222&amp;") "&amp;A1222)+COUNTIF(圣骑士卡组!A:C,"# 2x ("&amp;K1222&amp;") "&amp;A1222)+COUNTIF(牧师卡组!A:C,"# 2x ("&amp;K1222&amp;") "&amp;A1222)+COUNTIF(潜行者卡组!A:C,"# 2x ("&amp;K1222&amp;") "&amp;A1222)+COUNTIF(萨满祭司卡组!A:C,"# 2x ("&amp;K1222&amp;") "&amp;A1222)+COUNTIF(术士卡组!A:C,"# 2x ("&amp;K1222&amp;") "&amp;A1222)+COUNTIF(战士卡组!A:C,"# 2x ("&amp;K1222&amp;") "&amp;A1222)=0,COUNTIF(单卡排行!A:J,A1222)=0),IF(AND(COUNTIF(德鲁伊卡组!A:C,"# 1x ("&amp;K1222&amp;") "&amp;A1222)+COUNTIF(猎人卡组!A:C,"# 1x ("&amp;K1222&amp;") "&amp;A1222)+COUNTIF(法师卡组!A:C,"# 1x ("&amp;K1222&amp;") "&amp;A1222)+COUNTIF(圣骑士卡组!A:C,"# 1x ("&amp;K1222&amp;") "&amp;A1222)+COUNTIF(牧师卡组!A:C,"# 1x ("&amp;K1222&amp;") "&amp;A1222)+COUNTIF(潜行者卡组!A:C,"# 1x ("&amp;K1222&amp;") "&amp;A1222)+COUNTIF(萨满祭司卡组!A:C,"# 1x ("&amp;K1222&amp;") "&amp;A1222)+COUNTIF(术士卡组!A:C,"# 1x ("&amp;K1222&amp;") "&amp;A1222)+COUNTIF(战士卡组!A:C,"# 1x ("&amp;K1222&amp;") "&amp;A1222)=0,COUNTIF(单卡排行!A:J,A1222&amp;"★")=0),"",1),2)</f>
        <v/>
      </c>
      <c r="E1222" s="53" t="str">
        <f>IF(收藏进度!E1222="","",收藏进度!E1222)</f>
        <v>冰封王座</v>
      </c>
      <c r="F1222" s="53" t="str">
        <f>IF(收藏进度!F1222="","",收藏进度!F1222)</f>
        <v/>
      </c>
      <c r="G1222" s="53" t="str">
        <f>IF(收藏进度!G1222="","",收藏进度!G1222)</f>
        <v>圣骑士</v>
      </c>
      <c r="H1222" s="53" t="str">
        <f>IF(收藏进度!H1222="","",收藏进度!H1222)</f>
        <v>普通</v>
      </c>
      <c r="I1222" s="53" t="str">
        <f>IF(收藏进度!I1222="","",收藏进度!I1222)</f>
        <v>法术</v>
      </c>
      <c r="J1222" s="53" t="str">
        <f>IF(收藏进度!J1222="","",收藏进度!J1222)</f>
        <v/>
      </c>
      <c r="K1222" s="53">
        <f>IF(收藏进度!K1222="","",收藏进度!K1222)</f>
        <v>2</v>
      </c>
      <c r="L1222" s="53">
        <f>IF(收藏进度!L1222="","",收藏进度!L1222)</f>
        <v>0</v>
      </c>
      <c r="M1222" s="53">
        <f>IF(收藏进度!M1222="","",收藏进度!M1222)</f>
        <v>0</v>
      </c>
      <c r="N1222" s="54" t="str">
        <f>IF(收藏进度!N1222="","",收藏进度!N1222)</f>
        <v>将一个随从的攻击力和生命值
变为3。</v>
      </c>
    </row>
    <row r="1223" spans="1:14" x14ac:dyDescent="0.15">
      <c r="A1223" s="52" t="str">
        <f>IF(收藏进度!A1223="","",收藏进度!A1223)</f>
        <v>殊死一搏</v>
      </c>
      <c r="B1223" s="52">
        <f>IF(收藏进度!B1223="","",收藏进度!B1223)</f>
        <v>2</v>
      </c>
      <c r="C1223" s="52" t="str">
        <f t="shared" si="19"/>
        <v/>
      </c>
      <c r="D1223" s="52" t="str">
        <f>IF(AND(COUNTIF(德鲁伊卡组!A:C,"# 2x ("&amp;K1223&amp;") "&amp;A1223)+COUNTIF(猎人卡组!A:C,"# 2x ("&amp;K1223&amp;") "&amp;A1223)+COUNTIF(法师卡组!A:C,"# 2x ("&amp;K1223&amp;") "&amp;A1223)+COUNTIF(圣骑士卡组!A:C,"# 2x ("&amp;K1223&amp;") "&amp;A1223)+COUNTIF(牧师卡组!A:C,"# 2x ("&amp;K1223&amp;") "&amp;A1223)+COUNTIF(潜行者卡组!A:C,"# 2x ("&amp;K1223&amp;") "&amp;A1223)+COUNTIF(萨满祭司卡组!A:C,"# 2x ("&amp;K1223&amp;") "&amp;A1223)+COUNTIF(术士卡组!A:C,"# 2x ("&amp;K1223&amp;") "&amp;A1223)+COUNTIF(战士卡组!A:C,"# 2x ("&amp;K1223&amp;") "&amp;A1223)=0,COUNTIF(单卡排行!A:J,A1223)=0),IF(AND(COUNTIF(德鲁伊卡组!A:C,"# 1x ("&amp;K1223&amp;") "&amp;A1223)+COUNTIF(猎人卡组!A:C,"# 1x ("&amp;K1223&amp;") "&amp;A1223)+COUNTIF(法师卡组!A:C,"# 1x ("&amp;K1223&amp;") "&amp;A1223)+COUNTIF(圣骑士卡组!A:C,"# 1x ("&amp;K1223&amp;") "&amp;A1223)+COUNTIF(牧师卡组!A:C,"# 1x ("&amp;K1223&amp;") "&amp;A1223)+COUNTIF(潜行者卡组!A:C,"# 1x ("&amp;K1223&amp;") "&amp;A1223)+COUNTIF(萨满祭司卡组!A:C,"# 1x ("&amp;K1223&amp;") "&amp;A1223)+COUNTIF(术士卡组!A:C,"# 1x ("&amp;K1223&amp;") "&amp;A1223)+COUNTIF(战士卡组!A:C,"# 1x ("&amp;K1223&amp;") "&amp;A1223)=0,COUNTIF(单卡排行!A:J,A1223&amp;"★")=0),"",1),2)</f>
        <v/>
      </c>
      <c r="E1223" s="53" t="str">
        <f>IF(收藏进度!E1223="","",收藏进度!E1223)</f>
        <v>冰封王座</v>
      </c>
      <c r="F1223" s="53" t="str">
        <f>IF(收藏进度!F1223="","",收藏进度!F1223)</f>
        <v/>
      </c>
      <c r="G1223" s="53" t="str">
        <f>IF(收藏进度!G1223="","",收藏进度!G1223)</f>
        <v>圣骑士</v>
      </c>
      <c r="H1223" s="53" t="str">
        <f>IF(收藏进度!H1223="","",收藏进度!H1223)</f>
        <v>稀有</v>
      </c>
      <c r="I1223" s="53" t="str">
        <f>IF(收藏进度!I1223="","",收藏进度!I1223)</f>
        <v>法术</v>
      </c>
      <c r="J1223" s="53" t="str">
        <f>IF(收藏进度!J1223="","",收藏进度!J1223)</f>
        <v/>
      </c>
      <c r="K1223" s="53">
        <f>IF(收藏进度!K1223="","",收藏进度!K1223)</f>
        <v>2</v>
      </c>
      <c r="L1223" s="53">
        <f>IF(收藏进度!L1223="","",收藏进度!L1223)</f>
        <v>0</v>
      </c>
      <c r="M1223" s="53">
        <f>IF(收藏进度!M1223="","",收藏进度!M1223)</f>
        <v>0</v>
      </c>
      <c r="N1223" s="54" t="str">
        <f>IF(收藏进度!N1223="","",收藏进度!N1223)</f>
        <v>使一个随从获得“亡语：回到战场，并具有1点生命值。”</v>
      </c>
    </row>
    <row r="1224" spans="1:14" x14ac:dyDescent="0.15">
      <c r="A1224" s="52" t="str">
        <f>IF(收藏进度!A1224="","",收藏进度!A1224)</f>
        <v>咆哮的指挥官</v>
      </c>
      <c r="B1224" s="52">
        <f>IF(收藏进度!B1224="","",收藏进度!B1224)</f>
        <v>2</v>
      </c>
      <c r="C1224" s="52" t="str">
        <f t="shared" si="19"/>
        <v/>
      </c>
      <c r="D1224" s="52" t="str">
        <f>IF(AND(COUNTIF(德鲁伊卡组!A:C,"# 2x ("&amp;K1224&amp;") "&amp;A1224)+COUNTIF(猎人卡组!A:C,"# 2x ("&amp;K1224&amp;") "&amp;A1224)+COUNTIF(法师卡组!A:C,"# 2x ("&amp;K1224&amp;") "&amp;A1224)+COUNTIF(圣骑士卡组!A:C,"# 2x ("&amp;K1224&amp;") "&amp;A1224)+COUNTIF(牧师卡组!A:C,"# 2x ("&amp;K1224&amp;") "&amp;A1224)+COUNTIF(潜行者卡组!A:C,"# 2x ("&amp;K1224&amp;") "&amp;A1224)+COUNTIF(萨满祭司卡组!A:C,"# 2x ("&amp;K1224&amp;") "&amp;A1224)+COUNTIF(术士卡组!A:C,"# 2x ("&amp;K1224&amp;") "&amp;A1224)+COUNTIF(战士卡组!A:C,"# 2x ("&amp;K1224&amp;") "&amp;A1224)=0,COUNTIF(单卡排行!A:J,A1224)=0),IF(AND(COUNTIF(德鲁伊卡组!A:C,"# 1x ("&amp;K1224&amp;") "&amp;A1224)+COUNTIF(猎人卡组!A:C,"# 1x ("&amp;K1224&amp;") "&amp;A1224)+COUNTIF(法师卡组!A:C,"# 1x ("&amp;K1224&amp;") "&amp;A1224)+COUNTIF(圣骑士卡组!A:C,"# 1x ("&amp;K1224&amp;") "&amp;A1224)+COUNTIF(牧师卡组!A:C,"# 1x ("&amp;K1224&amp;") "&amp;A1224)+COUNTIF(潜行者卡组!A:C,"# 1x ("&amp;K1224&amp;") "&amp;A1224)+COUNTIF(萨满祭司卡组!A:C,"# 1x ("&amp;K1224&amp;") "&amp;A1224)+COUNTIF(术士卡组!A:C,"# 1x ("&amp;K1224&amp;") "&amp;A1224)+COUNTIF(战士卡组!A:C,"# 1x ("&amp;K1224&amp;") "&amp;A1224)=0,COUNTIF(单卡排行!A:J,A1224&amp;"★")=0),"",1),2)</f>
        <v/>
      </c>
      <c r="E1224" s="53" t="str">
        <f>IF(收藏进度!E1224="","",收藏进度!E1224)</f>
        <v>冰封王座</v>
      </c>
      <c r="F1224" s="53" t="str">
        <f>IF(收藏进度!F1224="","",收藏进度!F1224)</f>
        <v/>
      </c>
      <c r="G1224" s="53" t="str">
        <f>IF(收藏进度!G1224="","",收藏进度!G1224)</f>
        <v>圣骑士</v>
      </c>
      <c r="H1224" s="53" t="str">
        <f>IF(收藏进度!H1224="","",收藏进度!H1224)</f>
        <v>稀有</v>
      </c>
      <c r="I1224" s="53" t="str">
        <f>IF(收藏进度!I1224="","",收藏进度!I1224)</f>
        <v>随从</v>
      </c>
      <c r="J1224" s="53" t="str">
        <f>IF(收藏进度!J1224="","",收藏进度!J1224)</f>
        <v/>
      </c>
      <c r="K1224" s="53">
        <f>IF(收藏进度!K1224="","",收藏进度!K1224)</f>
        <v>3</v>
      </c>
      <c r="L1224" s="53">
        <f>IF(收藏进度!L1224="","",收藏进度!L1224)</f>
        <v>2</v>
      </c>
      <c r="M1224" s="53">
        <f>IF(收藏进度!M1224="","",收藏进度!M1224)</f>
        <v>2</v>
      </c>
      <c r="N1224" s="54" t="str">
        <f>IF(收藏进度!N1224="","",收藏进度!N1224)</f>
        <v>战吼：从你的牌库中抽一张具有圣盾的随从牌。</v>
      </c>
    </row>
    <row r="1225" spans="1:14" x14ac:dyDescent="0.15">
      <c r="A1225" s="52" t="str">
        <f>IF(收藏进度!A1225="","",收藏进度!A1225)</f>
        <v>寒刃勇士</v>
      </c>
      <c r="B1225" s="52">
        <f>IF(收藏进度!B1225="","",收藏进度!B1225)</f>
        <v>2</v>
      </c>
      <c r="C1225" s="52" t="str">
        <f t="shared" si="19"/>
        <v/>
      </c>
      <c r="D1225" s="52" t="str">
        <f>IF(AND(COUNTIF(德鲁伊卡组!A:C,"# 2x ("&amp;K1225&amp;") "&amp;A1225)+COUNTIF(猎人卡组!A:C,"# 2x ("&amp;K1225&amp;") "&amp;A1225)+COUNTIF(法师卡组!A:C,"# 2x ("&amp;K1225&amp;") "&amp;A1225)+COUNTIF(圣骑士卡组!A:C,"# 2x ("&amp;K1225&amp;") "&amp;A1225)+COUNTIF(牧师卡组!A:C,"# 2x ("&amp;K1225&amp;") "&amp;A1225)+COUNTIF(潜行者卡组!A:C,"# 2x ("&amp;K1225&amp;") "&amp;A1225)+COUNTIF(萨满祭司卡组!A:C,"# 2x ("&amp;K1225&amp;") "&amp;A1225)+COUNTIF(术士卡组!A:C,"# 2x ("&amp;K1225&amp;") "&amp;A1225)+COUNTIF(战士卡组!A:C,"# 2x ("&amp;K1225&amp;") "&amp;A1225)=0,COUNTIF(单卡排行!A:J,A1225)=0),IF(AND(COUNTIF(德鲁伊卡组!A:C,"# 1x ("&amp;K1225&amp;") "&amp;A1225)+COUNTIF(猎人卡组!A:C,"# 1x ("&amp;K1225&amp;") "&amp;A1225)+COUNTIF(法师卡组!A:C,"# 1x ("&amp;K1225&amp;") "&amp;A1225)+COUNTIF(圣骑士卡组!A:C,"# 1x ("&amp;K1225&amp;") "&amp;A1225)+COUNTIF(牧师卡组!A:C,"# 1x ("&amp;K1225&amp;") "&amp;A1225)+COUNTIF(潜行者卡组!A:C,"# 1x ("&amp;K1225&amp;") "&amp;A1225)+COUNTIF(萨满祭司卡组!A:C,"# 1x ("&amp;K1225&amp;") "&amp;A1225)+COUNTIF(术士卡组!A:C,"# 1x ("&amp;K1225&amp;") "&amp;A1225)+COUNTIF(战士卡组!A:C,"# 1x ("&amp;K1225&amp;") "&amp;A1225)=0,COUNTIF(单卡排行!A:J,A1225&amp;"★")=0),"",1),2)</f>
        <v/>
      </c>
      <c r="E1225" s="53" t="str">
        <f>IF(收藏进度!E1225="","",收藏进度!E1225)</f>
        <v>冰封王座</v>
      </c>
      <c r="F1225" s="53" t="str">
        <f>IF(收藏进度!F1225="","",收藏进度!F1225)</f>
        <v/>
      </c>
      <c r="G1225" s="53" t="str">
        <f>IF(收藏进度!G1225="","",收藏进度!G1225)</f>
        <v>圣骑士</v>
      </c>
      <c r="H1225" s="53" t="str">
        <f>IF(收藏进度!H1225="","",收藏进度!H1225)</f>
        <v>普通</v>
      </c>
      <c r="I1225" s="53" t="str">
        <f>IF(收藏进度!I1225="","",收藏进度!I1225)</f>
        <v>随从</v>
      </c>
      <c r="J1225" s="53" t="str">
        <f>IF(收藏进度!J1225="","",收藏进度!J1225)</f>
        <v/>
      </c>
      <c r="K1225" s="53">
        <f>IF(收藏进度!K1225="","",收藏进度!K1225)</f>
        <v>4</v>
      </c>
      <c r="L1225" s="53">
        <f>IF(收藏进度!L1225="","",收藏进度!L1225)</f>
        <v>3</v>
      </c>
      <c r="M1225" s="53">
        <f>IF(收藏进度!M1225="","",收藏进度!M1225)</f>
        <v>2</v>
      </c>
      <c r="N1225" s="54" t="str">
        <f>IF(收藏进度!N1225="","",收藏进度!N1225)</f>
        <v>冲锋，吸血</v>
      </c>
    </row>
    <row r="1226" spans="1:14" x14ac:dyDescent="0.15">
      <c r="A1226" s="52" t="str">
        <f>IF(收藏进度!A1226="","",收藏进度!A1226)</f>
        <v>傲慢的十字军</v>
      </c>
      <c r="B1226" s="52">
        <f>IF(收藏进度!B1226="","",收藏进度!B1226)</f>
        <v>2</v>
      </c>
      <c r="C1226" s="52" t="str">
        <f t="shared" si="19"/>
        <v/>
      </c>
      <c r="D1226" s="52" t="str">
        <f>IF(AND(COUNTIF(德鲁伊卡组!A:C,"# 2x ("&amp;K1226&amp;") "&amp;A1226)+COUNTIF(猎人卡组!A:C,"# 2x ("&amp;K1226&amp;") "&amp;A1226)+COUNTIF(法师卡组!A:C,"# 2x ("&amp;K1226&amp;") "&amp;A1226)+COUNTIF(圣骑士卡组!A:C,"# 2x ("&amp;K1226&amp;") "&amp;A1226)+COUNTIF(牧师卡组!A:C,"# 2x ("&amp;K1226&amp;") "&amp;A1226)+COUNTIF(潜行者卡组!A:C,"# 2x ("&amp;K1226&amp;") "&amp;A1226)+COUNTIF(萨满祭司卡组!A:C,"# 2x ("&amp;K1226&amp;") "&amp;A1226)+COUNTIF(术士卡组!A:C,"# 2x ("&amp;K1226&amp;") "&amp;A1226)+COUNTIF(战士卡组!A:C,"# 2x ("&amp;K1226&amp;") "&amp;A1226)=0,COUNTIF(单卡排行!A:J,A1226)=0),IF(AND(COUNTIF(德鲁伊卡组!A:C,"# 1x ("&amp;K1226&amp;") "&amp;A1226)+COUNTIF(猎人卡组!A:C,"# 1x ("&amp;K1226&amp;") "&amp;A1226)+COUNTIF(法师卡组!A:C,"# 1x ("&amp;K1226&amp;") "&amp;A1226)+COUNTIF(圣骑士卡组!A:C,"# 1x ("&amp;K1226&amp;") "&amp;A1226)+COUNTIF(牧师卡组!A:C,"# 1x ("&amp;K1226&amp;") "&amp;A1226)+COUNTIF(潜行者卡组!A:C,"# 1x ("&amp;K1226&amp;") "&amp;A1226)+COUNTIF(萨满祭司卡组!A:C,"# 1x ("&amp;K1226&amp;") "&amp;A1226)+COUNTIF(术士卡组!A:C,"# 1x ("&amp;K1226&amp;") "&amp;A1226)+COUNTIF(战士卡组!A:C,"# 1x ("&amp;K1226&amp;") "&amp;A1226)=0,COUNTIF(单卡排行!A:J,A1226&amp;"★")=0),"",1),2)</f>
        <v/>
      </c>
      <c r="E1226" s="53" t="str">
        <f>IF(收藏进度!E1226="","",收藏进度!E1226)</f>
        <v>冰封王座</v>
      </c>
      <c r="F1226" s="53" t="str">
        <f>IF(收藏进度!F1226="","",收藏进度!F1226)</f>
        <v/>
      </c>
      <c r="G1226" s="53" t="str">
        <f>IF(收藏进度!G1226="","",收藏进度!G1226)</f>
        <v>圣骑士</v>
      </c>
      <c r="H1226" s="53" t="str">
        <f>IF(收藏进度!H1226="","",收藏进度!H1226)</f>
        <v>稀有</v>
      </c>
      <c r="I1226" s="53" t="str">
        <f>IF(收藏进度!I1226="","",收藏进度!I1226)</f>
        <v>随从</v>
      </c>
      <c r="J1226" s="53" t="str">
        <f>IF(收藏进度!J1226="","",收藏进度!J1226)</f>
        <v/>
      </c>
      <c r="K1226" s="53">
        <f>IF(收藏进度!K1226="","",收藏进度!K1226)</f>
        <v>4</v>
      </c>
      <c r="L1226" s="53">
        <f>IF(收藏进度!L1226="","",收藏进度!L1226)</f>
        <v>5</v>
      </c>
      <c r="M1226" s="53">
        <f>IF(收藏进度!M1226="","",收藏进度!M1226)</f>
        <v>2</v>
      </c>
      <c r="N1226" s="54" t="str">
        <f>IF(收藏进度!N1226="","",收藏进度!N1226)</f>
        <v>亡语：如果此时是你对手的回合，则召唤一个2/2的食尸鬼。</v>
      </c>
    </row>
    <row r="1227" spans="1:14" x14ac:dyDescent="0.15">
      <c r="A1227" s="52" t="str">
        <f>IF(收藏进度!A1227="","",收藏进度!A1227)</f>
        <v>光之悲恸</v>
      </c>
      <c r="B1227" s="52">
        <f>IF(收藏进度!B1227="","",收藏进度!B1227)</f>
        <v>1</v>
      </c>
      <c r="C1227" s="52" t="str">
        <f t="shared" si="19"/>
        <v/>
      </c>
      <c r="D1227" s="52" t="str">
        <f>IF(AND(COUNTIF(德鲁伊卡组!A:C,"# 2x ("&amp;K1227&amp;") "&amp;A1227)+COUNTIF(猎人卡组!A:C,"# 2x ("&amp;K1227&amp;") "&amp;A1227)+COUNTIF(法师卡组!A:C,"# 2x ("&amp;K1227&amp;") "&amp;A1227)+COUNTIF(圣骑士卡组!A:C,"# 2x ("&amp;K1227&amp;") "&amp;A1227)+COUNTIF(牧师卡组!A:C,"# 2x ("&amp;K1227&amp;") "&amp;A1227)+COUNTIF(潜行者卡组!A:C,"# 2x ("&amp;K1227&amp;") "&amp;A1227)+COUNTIF(萨满祭司卡组!A:C,"# 2x ("&amp;K1227&amp;") "&amp;A1227)+COUNTIF(术士卡组!A:C,"# 2x ("&amp;K1227&amp;") "&amp;A1227)+COUNTIF(战士卡组!A:C,"# 2x ("&amp;K1227&amp;") "&amp;A1227)=0,COUNTIF(单卡排行!A:J,A1227)=0),IF(AND(COUNTIF(德鲁伊卡组!A:C,"# 1x ("&amp;K1227&amp;") "&amp;A1227)+COUNTIF(猎人卡组!A:C,"# 1x ("&amp;K1227&amp;") "&amp;A1227)+COUNTIF(法师卡组!A:C,"# 1x ("&amp;K1227&amp;") "&amp;A1227)+COUNTIF(圣骑士卡组!A:C,"# 1x ("&amp;K1227&amp;") "&amp;A1227)+COUNTIF(牧师卡组!A:C,"# 1x ("&amp;K1227&amp;") "&amp;A1227)+COUNTIF(潜行者卡组!A:C,"# 1x ("&amp;K1227&amp;") "&amp;A1227)+COUNTIF(萨满祭司卡组!A:C,"# 1x ("&amp;K1227&amp;") "&amp;A1227)+COUNTIF(术士卡组!A:C,"# 1x ("&amp;K1227&amp;") "&amp;A1227)+COUNTIF(战士卡组!A:C,"# 1x ("&amp;K1227&amp;") "&amp;A1227)=0,COUNTIF(单卡排行!A:J,A1227&amp;"★")=0),"",1),2)</f>
        <v/>
      </c>
      <c r="E1227" s="53" t="str">
        <f>IF(收藏进度!E1227="","",收藏进度!E1227)</f>
        <v>冰封王座</v>
      </c>
      <c r="F1227" s="53" t="str">
        <f>IF(收藏进度!F1227="","",收藏进度!F1227)</f>
        <v/>
      </c>
      <c r="G1227" s="53" t="str">
        <f>IF(收藏进度!G1227="","",收藏进度!G1227)</f>
        <v>圣骑士</v>
      </c>
      <c r="H1227" s="53" t="str">
        <f>IF(收藏进度!H1227="","",收藏进度!H1227)</f>
        <v>史诗</v>
      </c>
      <c r="I1227" s="53" t="str">
        <f>IF(收藏进度!I1227="","",收藏进度!I1227)</f>
        <v>武器</v>
      </c>
      <c r="J1227" s="53" t="str">
        <f>IF(收藏进度!J1227="","",收藏进度!J1227)</f>
        <v/>
      </c>
      <c r="K1227" s="53">
        <f>IF(收藏进度!K1227="","",收藏进度!K1227)</f>
        <v>4</v>
      </c>
      <c r="L1227" s="53">
        <f>IF(收藏进度!L1227="","",收藏进度!L1227)</f>
        <v>1</v>
      </c>
      <c r="M1227" s="53">
        <f>IF(收藏进度!M1227="","",收藏进度!M1227)</f>
        <v>0</v>
      </c>
      <c r="N1227" s="54" t="str">
        <f>IF(收藏进度!N1227="","",收藏进度!N1227)</f>
        <v>在一个友方随从失去圣盾后，获得+1攻击力。</v>
      </c>
    </row>
    <row r="1228" spans="1:14" x14ac:dyDescent="0.15">
      <c r="A1228" s="52" t="str">
        <f>IF(收藏进度!A1228="","",收藏进度!A1228)</f>
        <v>浴火者伯瓦尔</v>
      </c>
      <c r="B1228" s="52">
        <f>IF(收藏进度!B1228="","",收藏进度!B1228)</f>
        <v>0</v>
      </c>
      <c r="C1228" s="52" t="str">
        <f t="shared" si="19"/>
        <v/>
      </c>
      <c r="D1228" s="52" t="str">
        <f>IF(AND(COUNTIF(德鲁伊卡组!A:C,"# 2x ("&amp;K1228&amp;") "&amp;A1228)+COUNTIF(猎人卡组!A:C,"# 2x ("&amp;K1228&amp;") "&amp;A1228)+COUNTIF(法师卡组!A:C,"# 2x ("&amp;K1228&amp;") "&amp;A1228)+COUNTIF(圣骑士卡组!A:C,"# 2x ("&amp;K1228&amp;") "&amp;A1228)+COUNTIF(牧师卡组!A:C,"# 2x ("&amp;K1228&amp;") "&amp;A1228)+COUNTIF(潜行者卡组!A:C,"# 2x ("&amp;K1228&amp;") "&amp;A1228)+COUNTIF(萨满祭司卡组!A:C,"# 2x ("&amp;K1228&amp;") "&amp;A1228)+COUNTIF(术士卡组!A:C,"# 2x ("&amp;K1228&amp;") "&amp;A1228)+COUNTIF(战士卡组!A:C,"# 2x ("&amp;K1228&amp;") "&amp;A1228)=0,COUNTIF(单卡排行!A:J,A1228)=0),IF(AND(COUNTIF(德鲁伊卡组!A:C,"# 1x ("&amp;K1228&amp;") "&amp;A1228)+COUNTIF(猎人卡组!A:C,"# 1x ("&amp;K1228&amp;") "&amp;A1228)+COUNTIF(法师卡组!A:C,"# 1x ("&amp;K1228&amp;") "&amp;A1228)+COUNTIF(圣骑士卡组!A:C,"# 1x ("&amp;K1228&amp;") "&amp;A1228)+COUNTIF(牧师卡组!A:C,"# 1x ("&amp;K1228&amp;") "&amp;A1228)+COUNTIF(潜行者卡组!A:C,"# 1x ("&amp;K1228&amp;") "&amp;A1228)+COUNTIF(萨满祭司卡组!A:C,"# 1x ("&amp;K1228&amp;") "&amp;A1228)+COUNTIF(术士卡组!A:C,"# 1x ("&amp;K1228&amp;") "&amp;A1228)+COUNTIF(战士卡组!A:C,"# 1x ("&amp;K1228&amp;") "&amp;A1228)=0,COUNTIF(单卡排行!A:J,A1228&amp;"★")=0),"",1),2)</f>
        <v/>
      </c>
      <c r="E1228" s="53" t="str">
        <f>IF(收藏进度!E1228="","",收藏进度!E1228)</f>
        <v>冰封王座</v>
      </c>
      <c r="F1228" s="53" t="str">
        <f>IF(收藏进度!F1228="","",收藏进度!F1228)</f>
        <v/>
      </c>
      <c r="G1228" s="53" t="str">
        <f>IF(收藏进度!G1228="","",收藏进度!G1228)</f>
        <v>圣骑士</v>
      </c>
      <c r="H1228" s="53" t="str">
        <f>IF(收藏进度!H1228="","",收藏进度!H1228)</f>
        <v>传说</v>
      </c>
      <c r="I1228" s="53" t="str">
        <f>IF(收藏进度!I1228="","",收藏进度!I1228)</f>
        <v>随从</v>
      </c>
      <c r="J1228" s="53" t="str">
        <f>IF(收藏进度!J1228="","",收藏进度!J1228)</f>
        <v/>
      </c>
      <c r="K1228" s="53">
        <f>IF(收藏进度!K1228="","",收藏进度!K1228)</f>
        <v>5</v>
      </c>
      <c r="L1228" s="53">
        <f>IF(收藏进度!L1228="","",收藏进度!L1228)</f>
        <v>1</v>
      </c>
      <c r="M1228" s="53">
        <f>IF(收藏进度!M1228="","",收藏进度!M1228)</f>
        <v>7</v>
      </c>
      <c r="N1228" s="54" t="str">
        <f>IF(收藏进度!N1228="","",收藏进度!N1228)</f>
        <v>圣盾
在一个友方随从失去圣盾后，获得+2攻击力。</v>
      </c>
    </row>
    <row r="1229" spans="1:14" x14ac:dyDescent="0.15">
      <c r="A1229" s="52" t="str">
        <f>IF(收藏进度!A1229="","",收藏进度!A1229)</f>
        <v>黑色卫士</v>
      </c>
      <c r="B1229" s="52">
        <f>IF(收藏进度!B1229="","",收藏进度!B1229)</f>
        <v>0</v>
      </c>
      <c r="C1229" s="52" t="str">
        <f t="shared" si="19"/>
        <v/>
      </c>
      <c r="D1229" s="52" t="str">
        <f>IF(AND(COUNTIF(德鲁伊卡组!A:C,"# 2x ("&amp;K1229&amp;") "&amp;A1229)+COUNTIF(猎人卡组!A:C,"# 2x ("&amp;K1229&amp;") "&amp;A1229)+COUNTIF(法师卡组!A:C,"# 2x ("&amp;K1229&amp;") "&amp;A1229)+COUNTIF(圣骑士卡组!A:C,"# 2x ("&amp;K1229&amp;") "&amp;A1229)+COUNTIF(牧师卡组!A:C,"# 2x ("&amp;K1229&amp;") "&amp;A1229)+COUNTIF(潜行者卡组!A:C,"# 2x ("&amp;K1229&amp;") "&amp;A1229)+COUNTIF(萨满祭司卡组!A:C,"# 2x ("&amp;K1229&amp;") "&amp;A1229)+COUNTIF(术士卡组!A:C,"# 2x ("&amp;K1229&amp;") "&amp;A1229)+COUNTIF(战士卡组!A:C,"# 2x ("&amp;K1229&amp;") "&amp;A1229)=0,COUNTIF(单卡排行!A:J,A1229)=0),IF(AND(COUNTIF(德鲁伊卡组!A:C,"# 1x ("&amp;K1229&amp;") "&amp;A1229)+COUNTIF(猎人卡组!A:C,"# 1x ("&amp;K1229&amp;") "&amp;A1229)+COUNTIF(法师卡组!A:C,"# 1x ("&amp;K1229&amp;") "&amp;A1229)+COUNTIF(圣骑士卡组!A:C,"# 1x ("&amp;K1229&amp;") "&amp;A1229)+COUNTIF(牧师卡组!A:C,"# 1x ("&amp;K1229&amp;") "&amp;A1229)+COUNTIF(潜行者卡组!A:C,"# 1x ("&amp;K1229&amp;") "&amp;A1229)+COUNTIF(萨满祭司卡组!A:C,"# 1x ("&amp;K1229&amp;") "&amp;A1229)+COUNTIF(术士卡组!A:C,"# 1x ("&amp;K1229&amp;") "&amp;A1229)+COUNTIF(战士卡组!A:C,"# 1x ("&amp;K1229&amp;") "&amp;A1229)=0,COUNTIF(单卡排行!A:J,A1229&amp;"★")=0),"",1),2)</f>
        <v/>
      </c>
      <c r="E1229" s="53" t="str">
        <f>IF(收藏进度!E1229="","",收藏进度!E1229)</f>
        <v>冰封王座</v>
      </c>
      <c r="F1229" s="53" t="str">
        <f>IF(收藏进度!F1229="","",收藏进度!F1229)</f>
        <v/>
      </c>
      <c r="G1229" s="53" t="str">
        <f>IF(收藏进度!G1229="","",收藏进度!G1229)</f>
        <v>圣骑士</v>
      </c>
      <c r="H1229" s="53" t="str">
        <f>IF(收藏进度!H1229="","",收藏进度!H1229)</f>
        <v>史诗</v>
      </c>
      <c r="I1229" s="53" t="str">
        <f>IF(收藏进度!I1229="","",收藏进度!I1229)</f>
        <v>随从</v>
      </c>
      <c r="J1229" s="53" t="str">
        <f>IF(收藏进度!J1229="","",收藏进度!J1229)</f>
        <v/>
      </c>
      <c r="K1229" s="53">
        <f>IF(收藏进度!K1229="","",收藏进度!K1229)</f>
        <v>6</v>
      </c>
      <c r="L1229" s="53">
        <f>IF(收藏进度!L1229="","",收藏进度!L1229)</f>
        <v>3</v>
      </c>
      <c r="M1229" s="53">
        <f>IF(收藏进度!M1229="","",收藏进度!M1229)</f>
        <v>9</v>
      </c>
      <c r="N1229" s="54" t="str">
        <f>IF(收藏进度!N1229="","",收藏进度!N1229)</f>
        <v>每当你的英雄获得治疗时，便对一个随机敌方随从造成等量的
伤害。</v>
      </c>
    </row>
    <row r="1230" spans="1:14" x14ac:dyDescent="0.15">
      <c r="A1230" s="52" t="str">
        <f>IF(收藏进度!A1230="","",收藏进度!A1230)</f>
        <v>黑锋骑士乌瑟尔</v>
      </c>
      <c r="B1230" s="52">
        <f>IF(收藏进度!B1230="","",收藏进度!B1230)</f>
        <v>0</v>
      </c>
      <c r="C1230" s="52" t="str">
        <f t="shared" si="19"/>
        <v/>
      </c>
      <c r="D1230" s="52" t="str">
        <f>IF(AND(COUNTIF(德鲁伊卡组!A:C,"# 2x ("&amp;K1230&amp;") "&amp;A1230)+COUNTIF(猎人卡组!A:C,"# 2x ("&amp;K1230&amp;") "&amp;A1230)+COUNTIF(法师卡组!A:C,"# 2x ("&amp;K1230&amp;") "&amp;A1230)+COUNTIF(圣骑士卡组!A:C,"# 2x ("&amp;K1230&amp;") "&amp;A1230)+COUNTIF(牧师卡组!A:C,"# 2x ("&amp;K1230&amp;") "&amp;A1230)+COUNTIF(潜行者卡组!A:C,"# 2x ("&amp;K1230&amp;") "&amp;A1230)+COUNTIF(萨满祭司卡组!A:C,"# 2x ("&amp;K1230&amp;") "&amp;A1230)+COUNTIF(术士卡组!A:C,"# 2x ("&amp;K1230&amp;") "&amp;A1230)+COUNTIF(战士卡组!A:C,"# 2x ("&amp;K1230&amp;") "&amp;A1230)=0,COUNTIF(单卡排行!A:J,A1230)=0),IF(AND(COUNTIF(德鲁伊卡组!A:C,"# 1x ("&amp;K1230&amp;") "&amp;A1230)+COUNTIF(猎人卡组!A:C,"# 1x ("&amp;K1230&amp;") "&amp;A1230)+COUNTIF(法师卡组!A:C,"# 1x ("&amp;K1230&amp;") "&amp;A1230)+COUNTIF(圣骑士卡组!A:C,"# 1x ("&amp;K1230&amp;") "&amp;A1230)+COUNTIF(牧师卡组!A:C,"# 1x ("&amp;K1230&amp;") "&amp;A1230)+COUNTIF(潜行者卡组!A:C,"# 1x ("&amp;K1230&amp;") "&amp;A1230)+COUNTIF(萨满祭司卡组!A:C,"# 1x ("&amp;K1230&amp;") "&amp;A1230)+COUNTIF(术士卡组!A:C,"# 1x ("&amp;K1230&amp;") "&amp;A1230)+COUNTIF(战士卡组!A:C,"# 1x ("&amp;K1230&amp;") "&amp;A1230)=0,COUNTIF(单卡排行!A:J,A1230&amp;"★")=0),"",1),2)</f>
        <v/>
      </c>
      <c r="E1230" s="53" t="str">
        <f>IF(收藏进度!E1230="","",收藏进度!E1230)</f>
        <v>冰封王座</v>
      </c>
      <c r="F1230" s="53" t="str">
        <f>IF(收藏进度!F1230="","",收藏进度!F1230)</f>
        <v/>
      </c>
      <c r="G1230" s="53" t="str">
        <f>IF(收藏进度!G1230="","",收藏进度!G1230)</f>
        <v>圣骑士</v>
      </c>
      <c r="H1230" s="53" t="str">
        <f>IF(收藏进度!H1230="","",收藏进度!H1230)</f>
        <v>传说</v>
      </c>
      <c r="I1230" s="53" t="str">
        <f>IF(收藏进度!I1230="","",收藏进度!I1230)</f>
        <v>英雄</v>
      </c>
      <c r="J1230" s="53" t="str">
        <f>IF(收藏进度!J1230="","",收藏进度!J1230)</f>
        <v/>
      </c>
      <c r="K1230" s="53">
        <f>IF(收藏进度!K1230="","",收藏进度!K1230)</f>
        <v>9</v>
      </c>
      <c r="L1230" s="53">
        <f>IF(收藏进度!L1230="","",收藏进度!L1230)</f>
        <v>0</v>
      </c>
      <c r="M1230" s="53">
        <f>IF(收藏进度!M1230="","",收藏进度!M1230)</f>
        <v>30</v>
      </c>
      <c r="N1230" s="54" t="str">
        <f>IF(收藏进度!N1230="","",收藏进度!N1230)</f>
        <v>战吼：
装备一把5/3并具有吸血的武器。</v>
      </c>
    </row>
    <row r="1231" spans="1:14" x14ac:dyDescent="0.15">
      <c r="A1231" s="52" t="str">
        <f>IF(收藏进度!A1231="","",收藏进度!A1231)</f>
        <v>暗影升腾者</v>
      </c>
      <c r="B1231" s="52">
        <f>IF(收藏进度!B1231="","",收藏进度!B1231)</f>
        <v>2</v>
      </c>
      <c r="C1231" s="52" t="str">
        <f t="shared" si="19"/>
        <v/>
      </c>
      <c r="D1231" s="52">
        <f>IF(AND(COUNTIF(德鲁伊卡组!A:C,"# 2x ("&amp;K1231&amp;") "&amp;A1231)+COUNTIF(猎人卡组!A:C,"# 2x ("&amp;K1231&amp;") "&amp;A1231)+COUNTIF(法师卡组!A:C,"# 2x ("&amp;K1231&amp;") "&amp;A1231)+COUNTIF(圣骑士卡组!A:C,"# 2x ("&amp;K1231&amp;") "&amp;A1231)+COUNTIF(牧师卡组!A:C,"# 2x ("&amp;K1231&amp;") "&amp;A1231)+COUNTIF(潜行者卡组!A:C,"# 2x ("&amp;K1231&amp;") "&amp;A1231)+COUNTIF(萨满祭司卡组!A:C,"# 2x ("&amp;K1231&amp;") "&amp;A1231)+COUNTIF(术士卡组!A:C,"# 2x ("&amp;K1231&amp;") "&amp;A1231)+COUNTIF(战士卡组!A:C,"# 2x ("&amp;K1231&amp;") "&amp;A1231)=0,COUNTIF(单卡排行!A:J,A1231)=0),IF(AND(COUNTIF(德鲁伊卡组!A:C,"# 1x ("&amp;K1231&amp;") "&amp;A1231)+COUNTIF(猎人卡组!A:C,"# 1x ("&amp;K1231&amp;") "&amp;A1231)+COUNTIF(法师卡组!A:C,"# 1x ("&amp;K1231&amp;") "&amp;A1231)+COUNTIF(圣骑士卡组!A:C,"# 1x ("&amp;K1231&amp;") "&amp;A1231)+COUNTIF(牧师卡组!A:C,"# 1x ("&amp;K1231&amp;") "&amp;A1231)+COUNTIF(潜行者卡组!A:C,"# 1x ("&amp;K1231&amp;") "&amp;A1231)+COUNTIF(萨满祭司卡组!A:C,"# 1x ("&amp;K1231&amp;") "&amp;A1231)+COUNTIF(术士卡组!A:C,"# 1x ("&amp;K1231&amp;") "&amp;A1231)+COUNTIF(战士卡组!A:C,"# 1x ("&amp;K1231&amp;") "&amp;A1231)=0,COUNTIF(单卡排行!A:J,A1231&amp;"★")=0),"",1),2)</f>
        <v>2</v>
      </c>
      <c r="E1231" s="53" t="str">
        <f>IF(收藏进度!E1231="","",收藏进度!E1231)</f>
        <v>冰封王座</v>
      </c>
      <c r="F1231" s="53" t="str">
        <f>IF(收藏进度!F1231="","",收藏进度!F1231)</f>
        <v/>
      </c>
      <c r="G1231" s="53" t="str">
        <f>IF(收藏进度!G1231="","",收藏进度!G1231)</f>
        <v>牧师</v>
      </c>
      <c r="H1231" s="53" t="str">
        <f>IF(收藏进度!H1231="","",收藏进度!H1231)</f>
        <v>普通</v>
      </c>
      <c r="I1231" s="53" t="str">
        <f>IF(收藏进度!I1231="","",收藏进度!I1231)</f>
        <v>随从</v>
      </c>
      <c r="J1231" s="53" t="str">
        <f>IF(收藏进度!J1231="","",收藏进度!J1231)</f>
        <v/>
      </c>
      <c r="K1231" s="53">
        <f>IF(收藏进度!K1231="","",收藏进度!K1231)</f>
        <v>2</v>
      </c>
      <c r="L1231" s="53">
        <f>IF(收藏进度!L1231="","",收藏进度!L1231)</f>
        <v>2</v>
      </c>
      <c r="M1231" s="53">
        <f>IF(收藏进度!M1231="","",收藏进度!M1231)</f>
        <v>2</v>
      </c>
      <c r="N1231" s="54" t="str">
        <f>IF(收藏进度!N1231="","",收藏进度!N1231)</f>
        <v>在你的回合结束时，使另一个随机友方随从获得+1/+1。</v>
      </c>
    </row>
    <row r="1232" spans="1:14" x14ac:dyDescent="0.15">
      <c r="A1232" s="52" t="str">
        <f>IF(收藏进度!A1232="","",收藏进度!A1232)</f>
        <v>灵魂鞭笞</v>
      </c>
      <c r="B1232" s="52">
        <f>IF(收藏进度!B1232="","",收藏进度!B1232)</f>
        <v>2</v>
      </c>
      <c r="C1232" s="52" t="str">
        <f t="shared" si="19"/>
        <v/>
      </c>
      <c r="D1232" s="52">
        <f>IF(AND(COUNTIF(德鲁伊卡组!A:C,"# 2x ("&amp;K1232&amp;") "&amp;A1232)+COUNTIF(猎人卡组!A:C,"# 2x ("&amp;K1232&amp;") "&amp;A1232)+COUNTIF(法师卡组!A:C,"# 2x ("&amp;K1232&amp;") "&amp;A1232)+COUNTIF(圣骑士卡组!A:C,"# 2x ("&amp;K1232&amp;") "&amp;A1232)+COUNTIF(牧师卡组!A:C,"# 2x ("&amp;K1232&amp;") "&amp;A1232)+COUNTIF(潜行者卡组!A:C,"# 2x ("&amp;K1232&amp;") "&amp;A1232)+COUNTIF(萨满祭司卡组!A:C,"# 2x ("&amp;K1232&amp;") "&amp;A1232)+COUNTIF(术士卡组!A:C,"# 2x ("&amp;K1232&amp;") "&amp;A1232)+COUNTIF(战士卡组!A:C,"# 2x ("&amp;K1232&amp;") "&amp;A1232)=0,COUNTIF(单卡排行!A:J,A1232)=0),IF(AND(COUNTIF(德鲁伊卡组!A:C,"# 1x ("&amp;K1232&amp;") "&amp;A1232)+COUNTIF(猎人卡组!A:C,"# 1x ("&amp;K1232&amp;") "&amp;A1232)+COUNTIF(法师卡组!A:C,"# 1x ("&amp;K1232&amp;") "&amp;A1232)+COUNTIF(圣骑士卡组!A:C,"# 1x ("&amp;K1232&amp;") "&amp;A1232)+COUNTIF(牧师卡组!A:C,"# 1x ("&amp;K1232&amp;") "&amp;A1232)+COUNTIF(潜行者卡组!A:C,"# 1x ("&amp;K1232&amp;") "&amp;A1232)+COUNTIF(萨满祭司卡组!A:C,"# 1x ("&amp;K1232&amp;") "&amp;A1232)+COUNTIF(术士卡组!A:C,"# 1x ("&amp;K1232&amp;") "&amp;A1232)+COUNTIF(战士卡组!A:C,"# 1x ("&amp;K1232&amp;") "&amp;A1232)=0,COUNTIF(单卡排行!A:J,A1232&amp;"★")=0),"",1),2)</f>
        <v>2</v>
      </c>
      <c r="E1232" s="53" t="str">
        <f>IF(收藏进度!E1232="","",收藏进度!E1232)</f>
        <v>冰封王座</v>
      </c>
      <c r="F1232" s="53" t="str">
        <f>IF(收藏进度!F1232="","",收藏进度!F1232)</f>
        <v/>
      </c>
      <c r="G1232" s="53" t="str">
        <f>IF(收藏进度!G1232="","",收藏进度!G1232)</f>
        <v>牧师</v>
      </c>
      <c r="H1232" s="53" t="str">
        <f>IF(收藏进度!H1232="","",收藏进度!H1232)</f>
        <v>普通</v>
      </c>
      <c r="I1232" s="53" t="str">
        <f>IF(收藏进度!I1232="","",收藏进度!I1232)</f>
        <v>法术</v>
      </c>
      <c r="J1232" s="53" t="str">
        <f>IF(收藏进度!J1232="","",收藏进度!J1232)</f>
        <v/>
      </c>
      <c r="K1232" s="53">
        <f>IF(收藏进度!K1232="","",收藏进度!K1232)</f>
        <v>2</v>
      </c>
      <c r="L1232" s="53">
        <f>IF(收藏进度!L1232="","",收藏进度!L1232)</f>
        <v>0</v>
      </c>
      <c r="M1232" s="53">
        <f>IF(收藏进度!M1232="","",收藏进度!M1232)</f>
        <v>0</v>
      </c>
      <c r="N1232" s="54" t="str">
        <f>IF(收藏进度!N1232="","",收藏进度!N1232)</f>
        <v>吸血
对所有随从造成
1点伤害。</v>
      </c>
    </row>
    <row r="1233" spans="1:14" x14ac:dyDescent="0.15">
      <c r="A1233" s="52" t="str">
        <f>IF(收藏进度!A1233="","",收藏进度!A1233)</f>
        <v>酷虐侍僧</v>
      </c>
      <c r="B1233" s="52">
        <f>IF(收藏进度!B1233="","",收藏进度!B1233)</f>
        <v>2</v>
      </c>
      <c r="C1233" s="52" t="str">
        <f t="shared" si="19"/>
        <v/>
      </c>
      <c r="D1233" s="52" t="str">
        <f>IF(AND(COUNTIF(德鲁伊卡组!A:C,"# 2x ("&amp;K1233&amp;") "&amp;A1233)+COUNTIF(猎人卡组!A:C,"# 2x ("&amp;K1233&amp;") "&amp;A1233)+COUNTIF(法师卡组!A:C,"# 2x ("&amp;K1233&amp;") "&amp;A1233)+COUNTIF(圣骑士卡组!A:C,"# 2x ("&amp;K1233&amp;") "&amp;A1233)+COUNTIF(牧师卡组!A:C,"# 2x ("&amp;K1233&amp;") "&amp;A1233)+COUNTIF(潜行者卡组!A:C,"# 2x ("&amp;K1233&amp;") "&amp;A1233)+COUNTIF(萨满祭司卡组!A:C,"# 2x ("&amp;K1233&amp;") "&amp;A1233)+COUNTIF(术士卡组!A:C,"# 2x ("&amp;K1233&amp;") "&amp;A1233)+COUNTIF(战士卡组!A:C,"# 2x ("&amp;K1233&amp;") "&amp;A1233)=0,COUNTIF(单卡排行!A:J,A1233)=0),IF(AND(COUNTIF(德鲁伊卡组!A:C,"# 1x ("&amp;K1233&amp;") "&amp;A1233)+COUNTIF(猎人卡组!A:C,"# 1x ("&amp;K1233&amp;") "&amp;A1233)+COUNTIF(法师卡组!A:C,"# 1x ("&amp;K1233&amp;") "&amp;A1233)+COUNTIF(圣骑士卡组!A:C,"# 1x ("&amp;K1233&amp;") "&amp;A1233)+COUNTIF(牧师卡组!A:C,"# 1x ("&amp;K1233&amp;") "&amp;A1233)+COUNTIF(潜行者卡组!A:C,"# 1x ("&amp;K1233&amp;") "&amp;A1233)+COUNTIF(萨满祭司卡组!A:C,"# 1x ("&amp;K1233&amp;") "&amp;A1233)+COUNTIF(术士卡组!A:C,"# 1x ("&amp;K1233&amp;") "&amp;A1233)+COUNTIF(战士卡组!A:C,"# 1x ("&amp;K1233&amp;") "&amp;A1233)=0,COUNTIF(单卡排行!A:J,A1233&amp;"★")=0),"",1),2)</f>
        <v/>
      </c>
      <c r="E1233" s="53" t="str">
        <f>IF(收藏进度!E1233="","",收藏进度!E1233)</f>
        <v>冰封王座</v>
      </c>
      <c r="F1233" s="53" t="str">
        <f>IF(收藏进度!F1233="","",收藏进度!F1233)</f>
        <v/>
      </c>
      <c r="G1233" s="53" t="str">
        <f>IF(收藏进度!G1233="","",收藏进度!G1233)</f>
        <v>牧师</v>
      </c>
      <c r="H1233" s="53" t="str">
        <f>IF(收藏进度!H1233="","",收藏进度!H1233)</f>
        <v>普通</v>
      </c>
      <c r="I1233" s="53" t="str">
        <f>IF(收藏进度!I1233="","",收藏进度!I1233)</f>
        <v>随从</v>
      </c>
      <c r="J1233" s="53" t="str">
        <f>IF(收藏进度!J1233="","",收藏进度!J1233)</f>
        <v/>
      </c>
      <c r="K1233" s="53">
        <f>IF(收藏进度!K1233="","",收藏进度!K1233)</f>
        <v>3</v>
      </c>
      <c r="L1233" s="53">
        <f>IF(收藏进度!L1233="","",收藏进度!L1233)</f>
        <v>3</v>
      </c>
      <c r="M1233" s="53">
        <f>IF(收藏进度!M1233="","",收藏进度!M1233)</f>
        <v>3</v>
      </c>
      <c r="N1233" s="54" t="str">
        <f>IF(收藏进度!N1233="","",收藏进度!N1233)</f>
        <v>吸血</v>
      </c>
    </row>
    <row r="1234" spans="1:14" x14ac:dyDescent="0.15">
      <c r="A1234" s="52" t="str">
        <f>IF(收藏进度!A1234="","",收藏进度!A1234)</f>
        <v>永恒奴役</v>
      </c>
      <c r="B1234" s="52">
        <f>IF(收藏进度!B1234="","",收藏进度!B1234)</f>
        <v>2</v>
      </c>
      <c r="C1234" s="52" t="str">
        <f t="shared" si="19"/>
        <v/>
      </c>
      <c r="D1234" s="52">
        <f>IF(AND(COUNTIF(德鲁伊卡组!A:C,"# 2x ("&amp;K1234&amp;") "&amp;A1234)+COUNTIF(猎人卡组!A:C,"# 2x ("&amp;K1234&amp;") "&amp;A1234)+COUNTIF(法师卡组!A:C,"# 2x ("&amp;K1234&amp;") "&amp;A1234)+COUNTIF(圣骑士卡组!A:C,"# 2x ("&amp;K1234&amp;") "&amp;A1234)+COUNTIF(牧师卡组!A:C,"# 2x ("&amp;K1234&amp;") "&amp;A1234)+COUNTIF(潜行者卡组!A:C,"# 2x ("&amp;K1234&amp;") "&amp;A1234)+COUNTIF(萨满祭司卡组!A:C,"# 2x ("&amp;K1234&amp;") "&amp;A1234)+COUNTIF(术士卡组!A:C,"# 2x ("&amp;K1234&amp;") "&amp;A1234)+COUNTIF(战士卡组!A:C,"# 2x ("&amp;K1234&amp;") "&amp;A1234)=0,COUNTIF(单卡排行!A:J,A1234)=0),IF(AND(COUNTIF(德鲁伊卡组!A:C,"# 1x ("&amp;K1234&amp;") "&amp;A1234)+COUNTIF(猎人卡组!A:C,"# 1x ("&amp;K1234&amp;") "&amp;A1234)+COUNTIF(法师卡组!A:C,"# 1x ("&amp;K1234&amp;") "&amp;A1234)+COUNTIF(圣骑士卡组!A:C,"# 1x ("&amp;K1234&amp;") "&amp;A1234)+COUNTIF(牧师卡组!A:C,"# 1x ("&amp;K1234&amp;") "&amp;A1234)+COUNTIF(潜行者卡组!A:C,"# 1x ("&amp;K1234&amp;") "&amp;A1234)+COUNTIF(萨满祭司卡组!A:C,"# 1x ("&amp;K1234&amp;") "&amp;A1234)+COUNTIF(术士卡组!A:C,"# 1x ("&amp;K1234&amp;") "&amp;A1234)+COUNTIF(战士卡组!A:C,"# 1x ("&amp;K1234&amp;") "&amp;A1234)=0,COUNTIF(单卡排行!A:J,A1234&amp;"★")=0),"",1),2)</f>
        <v>2</v>
      </c>
      <c r="E1234" s="53" t="str">
        <f>IF(收藏进度!E1234="","",收藏进度!E1234)</f>
        <v>冰封王座</v>
      </c>
      <c r="F1234" s="53" t="str">
        <f>IF(收藏进度!F1234="","",收藏进度!F1234)</f>
        <v/>
      </c>
      <c r="G1234" s="53" t="str">
        <f>IF(收藏进度!G1234="","",收藏进度!G1234)</f>
        <v>牧师</v>
      </c>
      <c r="H1234" s="53" t="str">
        <f>IF(收藏进度!H1234="","",收藏进度!H1234)</f>
        <v>稀有</v>
      </c>
      <c r="I1234" s="53" t="str">
        <f>IF(收藏进度!I1234="","",收藏进度!I1234)</f>
        <v>法术</v>
      </c>
      <c r="J1234" s="53" t="str">
        <f>IF(收藏进度!J1234="","",收藏进度!J1234)</f>
        <v/>
      </c>
      <c r="K1234" s="53">
        <f>IF(收藏进度!K1234="","",收藏进度!K1234)</f>
        <v>4</v>
      </c>
      <c r="L1234" s="53">
        <f>IF(收藏进度!L1234="","",收藏进度!L1234)</f>
        <v>0</v>
      </c>
      <c r="M1234" s="53">
        <f>IF(收藏进度!M1234="","",收藏进度!M1234)</f>
        <v>0</v>
      </c>
      <c r="N1234" s="54" t="str">
        <f>IF(收藏进度!N1234="","",收藏进度!N1234)</f>
        <v>发现一个本局对战中死亡的友方随从，并召唤该随从。</v>
      </c>
    </row>
    <row r="1235" spans="1:14" x14ac:dyDescent="0.15">
      <c r="A1235" s="52" t="str">
        <f>IF(收藏进度!A1235="","",收藏进度!A1235)</f>
        <v>吞噬意志</v>
      </c>
      <c r="B1235" s="52">
        <f>IF(收藏进度!B1235="","",收藏进度!B1235)</f>
        <v>2</v>
      </c>
      <c r="C1235" s="52" t="str">
        <f t="shared" si="19"/>
        <v/>
      </c>
      <c r="D1235" s="52" t="str">
        <f>IF(AND(COUNTIF(德鲁伊卡组!A:C,"# 2x ("&amp;K1235&amp;") "&amp;A1235)+COUNTIF(猎人卡组!A:C,"# 2x ("&amp;K1235&amp;") "&amp;A1235)+COUNTIF(法师卡组!A:C,"# 2x ("&amp;K1235&amp;") "&amp;A1235)+COUNTIF(圣骑士卡组!A:C,"# 2x ("&amp;K1235&amp;") "&amp;A1235)+COUNTIF(牧师卡组!A:C,"# 2x ("&amp;K1235&amp;") "&amp;A1235)+COUNTIF(潜行者卡组!A:C,"# 2x ("&amp;K1235&amp;") "&amp;A1235)+COUNTIF(萨满祭司卡组!A:C,"# 2x ("&amp;K1235&amp;") "&amp;A1235)+COUNTIF(术士卡组!A:C,"# 2x ("&amp;K1235&amp;") "&amp;A1235)+COUNTIF(战士卡组!A:C,"# 2x ("&amp;K1235&amp;") "&amp;A1235)=0,COUNTIF(单卡排行!A:J,A1235)=0),IF(AND(COUNTIF(德鲁伊卡组!A:C,"# 1x ("&amp;K1235&amp;") "&amp;A1235)+COUNTIF(猎人卡组!A:C,"# 1x ("&amp;K1235&amp;") "&amp;A1235)+COUNTIF(法师卡组!A:C,"# 1x ("&amp;K1235&amp;") "&amp;A1235)+COUNTIF(圣骑士卡组!A:C,"# 1x ("&amp;K1235&amp;") "&amp;A1235)+COUNTIF(牧师卡组!A:C,"# 1x ("&amp;K1235&amp;") "&amp;A1235)+COUNTIF(潜行者卡组!A:C,"# 1x ("&amp;K1235&amp;") "&amp;A1235)+COUNTIF(萨满祭司卡组!A:C,"# 1x ("&amp;K1235&amp;") "&amp;A1235)+COUNTIF(术士卡组!A:C,"# 1x ("&amp;K1235&amp;") "&amp;A1235)+COUNTIF(战士卡组!A:C,"# 1x ("&amp;K1235&amp;") "&amp;A1235)=0,COUNTIF(单卡排行!A:J,A1235&amp;"★")=0),"",1),2)</f>
        <v/>
      </c>
      <c r="E1235" s="53" t="str">
        <f>IF(收藏进度!E1235="","",收藏进度!E1235)</f>
        <v>冰封王座</v>
      </c>
      <c r="F1235" s="53" t="str">
        <f>IF(收藏进度!F1235="","",收藏进度!F1235)</f>
        <v/>
      </c>
      <c r="G1235" s="53" t="str">
        <f>IF(收藏进度!G1235="","",收藏进度!G1235)</f>
        <v>牧师</v>
      </c>
      <c r="H1235" s="53" t="str">
        <f>IF(收藏进度!H1235="","",收藏进度!H1235)</f>
        <v>稀有</v>
      </c>
      <c r="I1235" s="53" t="str">
        <f>IF(收藏进度!I1235="","",收藏进度!I1235)</f>
        <v>法术</v>
      </c>
      <c r="J1235" s="53" t="str">
        <f>IF(收藏进度!J1235="","",收藏进度!J1235)</f>
        <v/>
      </c>
      <c r="K1235" s="53">
        <f>IF(收藏进度!K1235="","",收藏进度!K1235)</f>
        <v>5</v>
      </c>
      <c r="L1235" s="53">
        <f>IF(收藏进度!L1235="","",收藏进度!L1235)</f>
        <v>0</v>
      </c>
      <c r="M1235" s="53">
        <f>IF(收藏进度!M1235="","",收藏进度!M1235)</f>
        <v>0</v>
      </c>
      <c r="N1235" s="54" t="str">
        <f>IF(收藏进度!N1235="","",收藏进度!N1235)</f>
        <v>复制对手牌库中的三张牌，并将其置入你的手牌。</v>
      </c>
    </row>
    <row r="1236" spans="1:14" x14ac:dyDescent="0.15">
      <c r="A1236" s="52" t="str">
        <f>IF(收藏进度!A1236="","",收藏进度!A1236)</f>
        <v>暗影精华</v>
      </c>
      <c r="B1236" s="52">
        <f>IF(收藏进度!B1236="","",收藏进度!B1236)</f>
        <v>2</v>
      </c>
      <c r="C1236" s="52" t="str">
        <f t="shared" si="19"/>
        <v/>
      </c>
      <c r="D1236" s="52">
        <f>IF(AND(COUNTIF(德鲁伊卡组!A:C,"# 2x ("&amp;K1236&amp;") "&amp;A1236)+COUNTIF(猎人卡组!A:C,"# 2x ("&amp;K1236&amp;") "&amp;A1236)+COUNTIF(法师卡组!A:C,"# 2x ("&amp;K1236&amp;") "&amp;A1236)+COUNTIF(圣骑士卡组!A:C,"# 2x ("&amp;K1236&amp;") "&amp;A1236)+COUNTIF(牧师卡组!A:C,"# 2x ("&amp;K1236&amp;") "&amp;A1236)+COUNTIF(潜行者卡组!A:C,"# 2x ("&amp;K1236&amp;") "&amp;A1236)+COUNTIF(萨满祭司卡组!A:C,"# 2x ("&amp;K1236&amp;") "&amp;A1236)+COUNTIF(术士卡组!A:C,"# 2x ("&amp;K1236&amp;") "&amp;A1236)+COUNTIF(战士卡组!A:C,"# 2x ("&amp;K1236&amp;") "&amp;A1236)=0,COUNTIF(单卡排行!A:J,A1236)=0),IF(AND(COUNTIF(德鲁伊卡组!A:C,"# 1x ("&amp;K1236&amp;") "&amp;A1236)+COUNTIF(猎人卡组!A:C,"# 1x ("&amp;K1236&amp;") "&amp;A1236)+COUNTIF(法师卡组!A:C,"# 1x ("&amp;K1236&amp;") "&amp;A1236)+COUNTIF(圣骑士卡组!A:C,"# 1x ("&amp;K1236&amp;") "&amp;A1236)+COUNTIF(牧师卡组!A:C,"# 1x ("&amp;K1236&amp;") "&amp;A1236)+COUNTIF(潜行者卡组!A:C,"# 1x ("&amp;K1236&amp;") "&amp;A1236)+COUNTIF(萨满祭司卡组!A:C,"# 1x ("&amp;K1236&amp;") "&amp;A1236)+COUNTIF(术士卡组!A:C,"# 1x ("&amp;K1236&amp;") "&amp;A1236)+COUNTIF(战士卡组!A:C,"# 1x ("&amp;K1236&amp;") "&amp;A1236)=0,COUNTIF(单卡排行!A:J,A1236&amp;"★")=0),"",1),2)</f>
        <v>2</v>
      </c>
      <c r="E1236" s="53" t="str">
        <f>IF(收藏进度!E1236="","",收藏进度!E1236)</f>
        <v>冰封王座</v>
      </c>
      <c r="F1236" s="53" t="str">
        <f>IF(收藏进度!F1236="","",收藏进度!F1236)</f>
        <v/>
      </c>
      <c r="G1236" s="53" t="str">
        <f>IF(收藏进度!G1236="","",收藏进度!G1236)</f>
        <v>牧师</v>
      </c>
      <c r="H1236" s="53" t="str">
        <f>IF(收藏进度!H1236="","",收藏进度!H1236)</f>
        <v>稀有</v>
      </c>
      <c r="I1236" s="53" t="str">
        <f>IF(收藏进度!I1236="","",收藏进度!I1236)</f>
        <v>法术</v>
      </c>
      <c r="J1236" s="53" t="str">
        <f>IF(收藏进度!J1236="","",收藏进度!J1236)</f>
        <v/>
      </c>
      <c r="K1236" s="53">
        <f>IF(收藏进度!K1236="","",收藏进度!K1236)</f>
        <v>6</v>
      </c>
      <c r="L1236" s="53">
        <f>IF(收藏进度!L1236="","",收藏进度!L1236)</f>
        <v>0</v>
      </c>
      <c r="M1236" s="53">
        <f>IF(收藏进度!M1236="","",收藏进度!M1236)</f>
        <v>0</v>
      </c>
      <c r="N1236" s="54" t="str">
        <f>IF(收藏进度!N1236="","",收藏进度!N1236)</f>
        <v>随机挑选你牌库里的一个随从，召唤一个5/5的复制。</v>
      </c>
    </row>
    <row r="1237" spans="1:14" x14ac:dyDescent="0.15">
      <c r="A1237" s="52" t="str">
        <f>IF(收藏进度!A1237="","",收藏进度!A1237)</f>
        <v>黑暗之拥</v>
      </c>
      <c r="B1237" s="52">
        <f>IF(收藏进度!B1237="","",收藏进度!B1237)</f>
        <v>1</v>
      </c>
      <c r="C1237" s="52" t="str">
        <f t="shared" si="19"/>
        <v/>
      </c>
      <c r="D1237" s="52" t="str">
        <f>IF(AND(COUNTIF(德鲁伊卡组!A:C,"# 2x ("&amp;K1237&amp;") "&amp;A1237)+COUNTIF(猎人卡组!A:C,"# 2x ("&amp;K1237&amp;") "&amp;A1237)+COUNTIF(法师卡组!A:C,"# 2x ("&amp;K1237&amp;") "&amp;A1237)+COUNTIF(圣骑士卡组!A:C,"# 2x ("&amp;K1237&amp;") "&amp;A1237)+COUNTIF(牧师卡组!A:C,"# 2x ("&amp;K1237&amp;") "&amp;A1237)+COUNTIF(潜行者卡组!A:C,"# 2x ("&amp;K1237&amp;") "&amp;A1237)+COUNTIF(萨满祭司卡组!A:C,"# 2x ("&amp;K1237&amp;") "&amp;A1237)+COUNTIF(术士卡组!A:C,"# 2x ("&amp;K1237&amp;") "&amp;A1237)+COUNTIF(战士卡组!A:C,"# 2x ("&amp;K1237&amp;") "&amp;A1237)=0,COUNTIF(单卡排行!A:J,A1237)=0),IF(AND(COUNTIF(德鲁伊卡组!A:C,"# 1x ("&amp;K1237&amp;") "&amp;A1237)+COUNTIF(猎人卡组!A:C,"# 1x ("&amp;K1237&amp;") "&amp;A1237)+COUNTIF(法师卡组!A:C,"# 1x ("&amp;K1237&amp;") "&amp;A1237)+COUNTIF(圣骑士卡组!A:C,"# 1x ("&amp;K1237&amp;") "&amp;A1237)+COUNTIF(牧师卡组!A:C,"# 1x ("&amp;K1237&amp;") "&amp;A1237)+COUNTIF(潜行者卡组!A:C,"# 1x ("&amp;K1237&amp;") "&amp;A1237)+COUNTIF(萨满祭司卡组!A:C,"# 1x ("&amp;K1237&amp;") "&amp;A1237)+COUNTIF(术士卡组!A:C,"# 1x ("&amp;K1237&amp;") "&amp;A1237)+COUNTIF(战士卡组!A:C,"# 1x ("&amp;K1237&amp;") "&amp;A1237)=0,COUNTIF(单卡排行!A:J,A1237&amp;"★")=0),"",1),2)</f>
        <v/>
      </c>
      <c r="E1237" s="53" t="str">
        <f>IF(收藏进度!E1237="","",收藏进度!E1237)</f>
        <v>冰封王座</v>
      </c>
      <c r="F1237" s="53" t="str">
        <f>IF(收藏进度!F1237="","",收藏进度!F1237)</f>
        <v/>
      </c>
      <c r="G1237" s="53" t="str">
        <f>IF(收藏进度!G1237="","",收藏进度!G1237)</f>
        <v>牧师</v>
      </c>
      <c r="H1237" s="53" t="str">
        <f>IF(收藏进度!H1237="","",收藏进度!H1237)</f>
        <v>史诗</v>
      </c>
      <c r="I1237" s="53" t="str">
        <f>IF(收藏进度!I1237="","",收藏进度!I1237)</f>
        <v>法术</v>
      </c>
      <c r="J1237" s="53" t="str">
        <f>IF(收藏进度!J1237="","",收藏进度!J1237)</f>
        <v/>
      </c>
      <c r="K1237" s="53">
        <f>IF(收藏进度!K1237="","",收藏进度!K1237)</f>
        <v>6</v>
      </c>
      <c r="L1237" s="53">
        <f>IF(收藏进度!L1237="","",收藏进度!L1237)</f>
        <v>0</v>
      </c>
      <c r="M1237" s="53">
        <f>IF(收藏进度!M1237="","",收藏进度!M1237)</f>
        <v>0</v>
      </c>
      <c r="N1237" s="54" t="str">
        <f>IF(收藏进度!N1237="","",收藏进度!N1237)</f>
        <v>选择一个敌方随从。在你的回合开始时，获得该随从的
控制权。</v>
      </c>
    </row>
    <row r="1238" spans="1:14" x14ac:dyDescent="0.15">
      <c r="A1238" s="52" t="str">
        <f>IF(收藏进度!A1238="","",收藏进度!A1238)</f>
        <v>大主教本尼迪塔斯</v>
      </c>
      <c r="B1238" s="52">
        <f>IF(收藏进度!B1238="","",收藏进度!B1238)</f>
        <v>1</v>
      </c>
      <c r="C1238" s="52" t="str">
        <f t="shared" si="19"/>
        <v/>
      </c>
      <c r="D1238" s="52" t="str">
        <f>IF(AND(COUNTIF(德鲁伊卡组!A:C,"# 2x ("&amp;K1238&amp;") "&amp;A1238)+COUNTIF(猎人卡组!A:C,"# 2x ("&amp;K1238&amp;") "&amp;A1238)+COUNTIF(法师卡组!A:C,"# 2x ("&amp;K1238&amp;") "&amp;A1238)+COUNTIF(圣骑士卡组!A:C,"# 2x ("&amp;K1238&amp;") "&amp;A1238)+COUNTIF(牧师卡组!A:C,"# 2x ("&amp;K1238&amp;") "&amp;A1238)+COUNTIF(潜行者卡组!A:C,"# 2x ("&amp;K1238&amp;") "&amp;A1238)+COUNTIF(萨满祭司卡组!A:C,"# 2x ("&amp;K1238&amp;") "&amp;A1238)+COUNTIF(术士卡组!A:C,"# 2x ("&amp;K1238&amp;") "&amp;A1238)+COUNTIF(战士卡组!A:C,"# 2x ("&amp;K1238&amp;") "&amp;A1238)=0,COUNTIF(单卡排行!A:J,A1238)=0),IF(AND(COUNTIF(德鲁伊卡组!A:C,"# 1x ("&amp;K1238&amp;") "&amp;A1238)+COUNTIF(猎人卡组!A:C,"# 1x ("&amp;K1238&amp;") "&amp;A1238)+COUNTIF(法师卡组!A:C,"# 1x ("&amp;K1238&amp;") "&amp;A1238)+COUNTIF(圣骑士卡组!A:C,"# 1x ("&amp;K1238&amp;") "&amp;A1238)+COUNTIF(牧师卡组!A:C,"# 1x ("&amp;K1238&amp;") "&amp;A1238)+COUNTIF(潜行者卡组!A:C,"# 1x ("&amp;K1238&amp;") "&amp;A1238)+COUNTIF(萨满祭司卡组!A:C,"# 1x ("&amp;K1238&amp;") "&amp;A1238)+COUNTIF(术士卡组!A:C,"# 1x ("&amp;K1238&amp;") "&amp;A1238)+COUNTIF(战士卡组!A:C,"# 1x ("&amp;K1238&amp;") "&amp;A1238)=0,COUNTIF(单卡排行!A:J,A1238&amp;"★")=0),"",1),2)</f>
        <v/>
      </c>
      <c r="E1238" s="53" t="str">
        <f>IF(收藏进度!E1238="","",收藏进度!E1238)</f>
        <v>冰封王座</v>
      </c>
      <c r="F1238" s="53" t="str">
        <f>IF(收藏进度!F1238="","",收藏进度!F1238)</f>
        <v/>
      </c>
      <c r="G1238" s="53" t="str">
        <f>IF(收藏进度!G1238="","",收藏进度!G1238)</f>
        <v>牧师</v>
      </c>
      <c r="H1238" s="53" t="str">
        <f>IF(收藏进度!H1238="","",收藏进度!H1238)</f>
        <v>传说</v>
      </c>
      <c r="I1238" s="53" t="str">
        <f>IF(收藏进度!I1238="","",收藏进度!I1238)</f>
        <v>随从</v>
      </c>
      <c r="J1238" s="53" t="str">
        <f>IF(收藏进度!J1238="","",收藏进度!J1238)</f>
        <v/>
      </c>
      <c r="K1238" s="53">
        <f>IF(收藏进度!K1238="","",收藏进度!K1238)</f>
        <v>7</v>
      </c>
      <c r="L1238" s="53">
        <f>IF(收藏进度!L1238="","",收藏进度!L1238)</f>
        <v>4</v>
      </c>
      <c r="M1238" s="53">
        <f>IF(收藏进度!M1238="","",收藏进度!M1238)</f>
        <v>6</v>
      </c>
      <c r="N1238" s="54" t="str">
        <f>IF(收藏进度!N1238="","",收藏进度!N1238)</f>
        <v>战吼：复制你对手的牌库，并洗入你的
牌库。</v>
      </c>
    </row>
    <row r="1239" spans="1:14" x14ac:dyDescent="0.15">
      <c r="A1239" s="52" t="str">
        <f>IF(收藏进度!A1239="","",收藏进度!A1239)</f>
        <v>暗影收割者安度因</v>
      </c>
      <c r="B1239" s="52">
        <f>IF(收藏进度!B1239="","",收藏进度!B1239)</f>
        <v>1</v>
      </c>
      <c r="C1239" s="52" t="str">
        <f t="shared" si="19"/>
        <v/>
      </c>
      <c r="D1239" s="52">
        <f>IF(AND(COUNTIF(德鲁伊卡组!A:C,"# 2x ("&amp;K1239&amp;") "&amp;A1239)+COUNTIF(猎人卡组!A:C,"# 2x ("&amp;K1239&amp;") "&amp;A1239)+COUNTIF(法师卡组!A:C,"# 2x ("&amp;K1239&amp;") "&amp;A1239)+COUNTIF(圣骑士卡组!A:C,"# 2x ("&amp;K1239&amp;") "&amp;A1239)+COUNTIF(牧师卡组!A:C,"# 2x ("&amp;K1239&amp;") "&amp;A1239)+COUNTIF(潜行者卡组!A:C,"# 2x ("&amp;K1239&amp;") "&amp;A1239)+COUNTIF(萨满祭司卡组!A:C,"# 2x ("&amp;K1239&amp;") "&amp;A1239)+COUNTIF(术士卡组!A:C,"# 2x ("&amp;K1239&amp;") "&amp;A1239)+COUNTIF(战士卡组!A:C,"# 2x ("&amp;K1239&amp;") "&amp;A1239)=0,COUNTIF(单卡排行!A:J,A1239)=0),IF(AND(COUNTIF(德鲁伊卡组!A:C,"# 1x ("&amp;K1239&amp;") "&amp;A1239)+COUNTIF(猎人卡组!A:C,"# 1x ("&amp;K1239&amp;") "&amp;A1239)+COUNTIF(法师卡组!A:C,"# 1x ("&amp;K1239&amp;") "&amp;A1239)+COUNTIF(圣骑士卡组!A:C,"# 1x ("&amp;K1239&amp;") "&amp;A1239)+COUNTIF(牧师卡组!A:C,"# 1x ("&amp;K1239&amp;") "&amp;A1239)+COUNTIF(潜行者卡组!A:C,"# 1x ("&amp;K1239&amp;") "&amp;A1239)+COUNTIF(萨满祭司卡组!A:C,"# 1x ("&amp;K1239&amp;") "&amp;A1239)+COUNTIF(术士卡组!A:C,"# 1x ("&amp;K1239&amp;") "&amp;A1239)+COUNTIF(战士卡组!A:C,"# 1x ("&amp;K1239&amp;") "&amp;A1239)=0,COUNTIF(单卡排行!A:J,A1239&amp;"★")=0),"",1),2)</f>
        <v>1</v>
      </c>
      <c r="E1239" s="53" t="str">
        <f>IF(收藏进度!E1239="","",收藏进度!E1239)</f>
        <v>冰封王座</v>
      </c>
      <c r="F1239" s="53" t="str">
        <f>IF(收藏进度!F1239="","",收藏进度!F1239)</f>
        <v/>
      </c>
      <c r="G1239" s="53" t="str">
        <f>IF(收藏进度!G1239="","",收藏进度!G1239)</f>
        <v>牧师</v>
      </c>
      <c r="H1239" s="53" t="str">
        <f>IF(收藏进度!H1239="","",收藏进度!H1239)</f>
        <v>传说</v>
      </c>
      <c r="I1239" s="53" t="str">
        <f>IF(收藏进度!I1239="","",收藏进度!I1239)</f>
        <v>英雄</v>
      </c>
      <c r="J1239" s="53" t="str">
        <f>IF(收藏进度!J1239="","",收藏进度!J1239)</f>
        <v/>
      </c>
      <c r="K1239" s="53">
        <f>IF(收藏进度!K1239="","",收藏进度!K1239)</f>
        <v>8</v>
      </c>
      <c r="L1239" s="53">
        <f>IF(收藏进度!L1239="","",收藏进度!L1239)</f>
        <v>0</v>
      </c>
      <c r="M1239" s="53">
        <f>IF(收藏进度!M1239="","",收藏进度!M1239)</f>
        <v>30</v>
      </c>
      <c r="N1239" s="54" t="str">
        <f>IF(收藏进度!N1239="","",收藏进度!N1239)</f>
        <v>战吼：消灭所有攻击力大于或等于5的随从。</v>
      </c>
    </row>
    <row r="1240" spans="1:14" x14ac:dyDescent="0.15">
      <c r="A1240" s="52" t="str">
        <f>IF(收藏进度!A1240="","",收藏进度!A1240)</f>
        <v>黑曜石雕像</v>
      </c>
      <c r="B1240" s="52">
        <f>IF(收藏进度!B1240="","",收藏进度!B1240)</f>
        <v>2</v>
      </c>
      <c r="C1240" s="52" t="str">
        <f t="shared" si="19"/>
        <v/>
      </c>
      <c r="D1240" s="52">
        <f>IF(AND(COUNTIF(德鲁伊卡组!A:C,"# 2x ("&amp;K1240&amp;") "&amp;A1240)+COUNTIF(猎人卡组!A:C,"# 2x ("&amp;K1240&amp;") "&amp;A1240)+COUNTIF(法师卡组!A:C,"# 2x ("&amp;K1240&amp;") "&amp;A1240)+COUNTIF(圣骑士卡组!A:C,"# 2x ("&amp;K1240&amp;") "&amp;A1240)+COUNTIF(牧师卡组!A:C,"# 2x ("&amp;K1240&amp;") "&amp;A1240)+COUNTIF(潜行者卡组!A:C,"# 2x ("&amp;K1240&amp;") "&amp;A1240)+COUNTIF(萨满祭司卡组!A:C,"# 2x ("&amp;K1240&amp;") "&amp;A1240)+COUNTIF(术士卡组!A:C,"# 2x ("&amp;K1240&amp;") "&amp;A1240)+COUNTIF(战士卡组!A:C,"# 2x ("&amp;K1240&amp;") "&amp;A1240)=0,COUNTIF(单卡排行!A:J,A1240)=0),IF(AND(COUNTIF(德鲁伊卡组!A:C,"# 1x ("&amp;K1240&amp;") "&amp;A1240)+COUNTIF(猎人卡组!A:C,"# 1x ("&amp;K1240&amp;") "&amp;A1240)+COUNTIF(法师卡组!A:C,"# 1x ("&amp;K1240&amp;") "&amp;A1240)+COUNTIF(圣骑士卡组!A:C,"# 1x ("&amp;K1240&amp;") "&amp;A1240)+COUNTIF(牧师卡组!A:C,"# 1x ("&amp;K1240&amp;") "&amp;A1240)+COUNTIF(潜行者卡组!A:C,"# 1x ("&amp;K1240&amp;") "&amp;A1240)+COUNTIF(萨满祭司卡组!A:C,"# 1x ("&amp;K1240&amp;") "&amp;A1240)+COUNTIF(术士卡组!A:C,"# 1x ("&amp;K1240&amp;") "&amp;A1240)+COUNTIF(战士卡组!A:C,"# 1x ("&amp;K1240&amp;") "&amp;A1240)=0,COUNTIF(单卡排行!A:J,A1240&amp;"★")=0),"",1),2)</f>
        <v>2</v>
      </c>
      <c r="E1240" s="53" t="str">
        <f>IF(收藏进度!E1240="","",收藏进度!E1240)</f>
        <v>冰封王座</v>
      </c>
      <c r="F1240" s="53" t="str">
        <f>IF(收藏进度!F1240="","",收藏进度!F1240)</f>
        <v/>
      </c>
      <c r="G1240" s="53" t="str">
        <f>IF(收藏进度!G1240="","",收藏进度!G1240)</f>
        <v>牧师</v>
      </c>
      <c r="H1240" s="53" t="str">
        <f>IF(收藏进度!H1240="","",收藏进度!H1240)</f>
        <v>史诗</v>
      </c>
      <c r="I1240" s="53" t="str">
        <f>IF(收藏进度!I1240="","",收藏进度!I1240)</f>
        <v>随从</v>
      </c>
      <c r="J1240" s="53" t="str">
        <f>IF(收藏进度!J1240="","",收藏进度!J1240)</f>
        <v/>
      </c>
      <c r="K1240" s="53">
        <f>IF(收藏进度!K1240="","",收藏进度!K1240)</f>
        <v>9</v>
      </c>
      <c r="L1240" s="53">
        <f>IF(收藏进度!L1240="","",收藏进度!L1240)</f>
        <v>4</v>
      </c>
      <c r="M1240" s="53">
        <f>IF(收藏进度!M1240="","",收藏进度!M1240)</f>
        <v>8</v>
      </c>
      <c r="N1240" s="54" t="str">
        <f>IF(收藏进度!N1240="","",收藏进度!N1240)</f>
        <v>嘲讽，吸血
亡语：随机消灭一个敌方随从。</v>
      </c>
    </row>
    <row r="1241" spans="1:14" x14ac:dyDescent="0.15">
      <c r="A1241" s="52" t="str">
        <f>IF(收藏进度!A1241="","",收藏进度!A1241)</f>
        <v>末日回旋镖</v>
      </c>
      <c r="B1241" s="52">
        <f>IF(收藏进度!B1241="","",收藏进度!B1241)</f>
        <v>2</v>
      </c>
      <c r="C1241" s="52" t="str">
        <f t="shared" si="19"/>
        <v/>
      </c>
      <c r="D1241" s="52" t="str">
        <f>IF(AND(COUNTIF(德鲁伊卡组!A:C,"# 2x ("&amp;K1241&amp;") "&amp;A1241)+COUNTIF(猎人卡组!A:C,"# 2x ("&amp;K1241&amp;") "&amp;A1241)+COUNTIF(法师卡组!A:C,"# 2x ("&amp;K1241&amp;") "&amp;A1241)+COUNTIF(圣骑士卡组!A:C,"# 2x ("&amp;K1241&amp;") "&amp;A1241)+COUNTIF(牧师卡组!A:C,"# 2x ("&amp;K1241&amp;") "&amp;A1241)+COUNTIF(潜行者卡组!A:C,"# 2x ("&amp;K1241&amp;") "&amp;A1241)+COUNTIF(萨满祭司卡组!A:C,"# 2x ("&amp;K1241&amp;") "&amp;A1241)+COUNTIF(术士卡组!A:C,"# 2x ("&amp;K1241&amp;") "&amp;A1241)+COUNTIF(战士卡组!A:C,"# 2x ("&amp;K1241&amp;") "&amp;A1241)=0,COUNTIF(单卡排行!A:J,A1241)=0),IF(AND(COUNTIF(德鲁伊卡组!A:C,"# 1x ("&amp;K1241&amp;") "&amp;A1241)+COUNTIF(猎人卡组!A:C,"# 1x ("&amp;K1241&amp;") "&amp;A1241)+COUNTIF(法师卡组!A:C,"# 1x ("&amp;K1241&amp;") "&amp;A1241)+COUNTIF(圣骑士卡组!A:C,"# 1x ("&amp;K1241&amp;") "&amp;A1241)+COUNTIF(牧师卡组!A:C,"# 1x ("&amp;K1241&amp;") "&amp;A1241)+COUNTIF(潜行者卡组!A:C,"# 1x ("&amp;K1241&amp;") "&amp;A1241)+COUNTIF(萨满祭司卡组!A:C,"# 1x ("&amp;K1241&amp;") "&amp;A1241)+COUNTIF(术士卡组!A:C,"# 1x ("&amp;K1241&amp;") "&amp;A1241)+COUNTIF(战士卡组!A:C,"# 1x ("&amp;K1241&amp;") "&amp;A1241)=0,COUNTIF(单卡排行!A:J,A1241&amp;"★")=0),"",1),2)</f>
        <v/>
      </c>
      <c r="E1241" s="53" t="str">
        <f>IF(收藏进度!E1241="","",收藏进度!E1241)</f>
        <v>冰封王座</v>
      </c>
      <c r="F1241" s="53" t="str">
        <f>IF(收藏进度!F1241="","",收藏进度!F1241)</f>
        <v/>
      </c>
      <c r="G1241" s="53" t="str">
        <f>IF(收藏进度!G1241="","",收藏进度!G1241)</f>
        <v>潜行者</v>
      </c>
      <c r="H1241" s="53" t="str">
        <f>IF(收藏进度!H1241="","",收藏进度!H1241)</f>
        <v>史诗</v>
      </c>
      <c r="I1241" s="53" t="str">
        <f>IF(收藏进度!I1241="","",收藏进度!I1241)</f>
        <v>法术</v>
      </c>
      <c r="J1241" s="53" t="str">
        <f>IF(收藏进度!J1241="","",收藏进度!J1241)</f>
        <v/>
      </c>
      <c r="K1241" s="53">
        <f>IF(收藏进度!K1241="","",收藏进度!K1241)</f>
        <v>1</v>
      </c>
      <c r="L1241" s="53">
        <f>IF(收藏进度!L1241="","",收藏进度!L1241)</f>
        <v>0</v>
      </c>
      <c r="M1241" s="53">
        <f>IF(收藏进度!M1241="","",收藏进度!M1241)</f>
        <v>0</v>
      </c>
      <c r="N1241" s="54" t="str">
        <f>IF(收藏进度!N1241="","",收藏进度!N1241)</f>
        <v>对一个随从投掷你的武器，对该随从造成等同于该武器攻击力的伤害，随后该武器返回你的手牌。</v>
      </c>
    </row>
    <row r="1242" spans="1:14" x14ac:dyDescent="0.15">
      <c r="A1242" s="52" t="str">
        <f>IF(收藏进度!A1242="","",收藏进度!A1242)</f>
        <v>吸血药膏</v>
      </c>
      <c r="B1242" s="52">
        <f>IF(收藏进度!B1242="","",收藏进度!B1242)</f>
        <v>2</v>
      </c>
      <c r="C1242" s="52" t="str">
        <f t="shared" si="19"/>
        <v/>
      </c>
      <c r="D1242" s="52" t="str">
        <f>IF(AND(COUNTIF(德鲁伊卡组!A:C,"# 2x ("&amp;K1242&amp;") "&amp;A1242)+COUNTIF(猎人卡组!A:C,"# 2x ("&amp;K1242&amp;") "&amp;A1242)+COUNTIF(法师卡组!A:C,"# 2x ("&amp;K1242&amp;") "&amp;A1242)+COUNTIF(圣骑士卡组!A:C,"# 2x ("&amp;K1242&amp;") "&amp;A1242)+COUNTIF(牧师卡组!A:C,"# 2x ("&amp;K1242&amp;") "&amp;A1242)+COUNTIF(潜行者卡组!A:C,"# 2x ("&amp;K1242&amp;") "&amp;A1242)+COUNTIF(萨满祭司卡组!A:C,"# 2x ("&amp;K1242&amp;") "&amp;A1242)+COUNTIF(术士卡组!A:C,"# 2x ("&amp;K1242&amp;") "&amp;A1242)+COUNTIF(战士卡组!A:C,"# 2x ("&amp;K1242&amp;") "&amp;A1242)=0,COUNTIF(单卡排行!A:J,A1242)=0),IF(AND(COUNTIF(德鲁伊卡组!A:C,"# 1x ("&amp;K1242&amp;") "&amp;A1242)+COUNTIF(猎人卡组!A:C,"# 1x ("&amp;K1242&amp;") "&amp;A1242)+COUNTIF(法师卡组!A:C,"# 1x ("&amp;K1242&amp;") "&amp;A1242)+COUNTIF(圣骑士卡组!A:C,"# 1x ("&amp;K1242&amp;") "&amp;A1242)+COUNTIF(牧师卡组!A:C,"# 1x ("&amp;K1242&amp;") "&amp;A1242)+COUNTIF(潜行者卡组!A:C,"# 1x ("&amp;K1242&amp;") "&amp;A1242)+COUNTIF(萨满祭司卡组!A:C,"# 1x ("&amp;K1242&amp;") "&amp;A1242)+COUNTIF(术士卡组!A:C,"# 1x ("&amp;K1242&amp;") "&amp;A1242)+COUNTIF(战士卡组!A:C,"# 1x ("&amp;K1242&amp;") "&amp;A1242)=0,COUNTIF(单卡排行!A:J,A1242&amp;"★")=0),"",1),2)</f>
        <v/>
      </c>
      <c r="E1242" s="53" t="str">
        <f>IF(收藏进度!E1242="","",收藏进度!E1242)</f>
        <v>冰封王座</v>
      </c>
      <c r="F1242" s="53" t="str">
        <f>IF(收藏进度!F1242="","",收藏进度!F1242)</f>
        <v/>
      </c>
      <c r="G1242" s="53" t="str">
        <f>IF(收藏进度!G1242="","",收藏进度!G1242)</f>
        <v>潜行者</v>
      </c>
      <c r="H1242" s="53" t="str">
        <f>IF(收藏进度!H1242="","",收藏进度!H1242)</f>
        <v>普通</v>
      </c>
      <c r="I1242" s="53" t="str">
        <f>IF(收藏进度!I1242="","",收藏进度!I1242)</f>
        <v>法术</v>
      </c>
      <c r="J1242" s="53" t="str">
        <f>IF(收藏进度!J1242="","",收藏进度!J1242)</f>
        <v/>
      </c>
      <c r="K1242" s="53">
        <f>IF(收藏进度!K1242="","",收藏进度!K1242)</f>
        <v>2</v>
      </c>
      <c r="L1242" s="53">
        <f>IF(收藏进度!L1242="","",收藏进度!L1242)</f>
        <v>0</v>
      </c>
      <c r="M1242" s="53">
        <f>IF(收藏进度!M1242="","",收藏进度!M1242)</f>
        <v>0</v>
      </c>
      <c r="N1242" s="54" t="str">
        <f>IF(收藏进度!N1242="","",收藏进度!N1242)</f>
        <v>使你的武器获得吸血。</v>
      </c>
    </row>
    <row r="1243" spans="1:14" x14ac:dyDescent="0.15">
      <c r="A1243" s="52" t="str">
        <f>IF(收藏进度!A1243="","",收藏进度!A1243)</f>
        <v>命运骨骰</v>
      </c>
      <c r="B1243" s="52">
        <f>IF(收藏进度!B1243="","",收藏进度!B1243)</f>
        <v>2</v>
      </c>
      <c r="C1243" s="52" t="str">
        <f t="shared" si="19"/>
        <v/>
      </c>
      <c r="D1243" s="52" t="str">
        <f>IF(AND(COUNTIF(德鲁伊卡组!A:C,"# 2x ("&amp;K1243&amp;") "&amp;A1243)+COUNTIF(猎人卡组!A:C,"# 2x ("&amp;K1243&amp;") "&amp;A1243)+COUNTIF(法师卡组!A:C,"# 2x ("&amp;K1243&amp;") "&amp;A1243)+COUNTIF(圣骑士卡组!A:C,"# 2x ("&amp;K1243&amp;") "&amp;A1243)+COUNTIF(牧师卡组!A:C,"# 2x ("&amp;K1243&amp;") "&amp;A1243)+COUNTIF(潜行者卡组!A:C,"# 2x ("&amp;K1243&amp;") "&amp;A1243)+COUNTIF(萨满祭司卡组!A:C,"# 2x ("&amp;K1243&amp;") "&amp;A1243)+COUNTIF(术士卡组!A:C,"# 2x ("&amp;K1243&amp;") "&amp;A1243)+COUNTIF(战士卡组!A:C,"# 2x ("&amp;K1243&amp;") "&amp;A1243)=0,COUNTIF(单卡排行!A:J,A1243)=0),IF(AND(COUNTIF(德鲁伊卡组!A:C,"# 1x ("&amp;K1243&amp;") "&amp;A1243)+COUNTIF(猎人卡组!A:C,"# 1x ("&amp;K1243&amp;") "&amp;A1243)+COUNTIF(法师卡组!A:C,"# 1x ("&amp;K1243&amp;") "&amp;A1243)+COUNTIF(圣骑士卡组!A:C,"# 1x ("&amp;K1243&amp;") "&amp;A1243)+COUNTIF(牧师卡组!A:C,"# 1x ("&amp;K1243&amp;") "&amp;A1243)+COUNTIF(潜行者卡组!A:C,"# 1x ("&amp;K1243&amp;") "&amp;A1243)+COUNTIF(萨满祭司卡组!A:C,"# 1x ("&amp;K1243&amp;") "&amp;A1243)+COUNTIF(术士卡组!A:C,"# 1x ("&amp;K1243&amp;") "&amp;A1243)+COUNTIF(战士卡组!A:C,"# 1x ("&amp;K1243&amp;") "&amp;A1243)=0,COUNTIF(单卡排行!A:J,A1243&amp;"★")=0),"",1),2)</f>
        <v/>
      </c>
      <c r="E1243" s="53" t="str">
        <f>IF(收藏进度!E1243="","",收藏进度!E1243)</f>
        <v>冰封王座</v>
      </c>
      <c r="F1243" s="53" t="str">
        <f>IF(收藏进度!F1243="","",收藏进度!F1243)</f>
        <v/>
      </c>
      <c r="G1243" s="53" t="str">
        <f>IF(收藏进度!G1243="","",收藏进度!G1243)</f>
        <v>潜行者</v>
      </c>
      <c r="H1243" s="53" t="str">
        <f>IF(收藏进度!H1243="","",收藏进度!H1243)</f>
        <v>稀有</v>
      </c>
      <c r="I1243" s="53" t="str">
        <f>IF(收藏进度!I1243="","",收藏进度!I1243)</f>
        <v>法术</v>
      </c>
      <c r="J1243" s="53" t="str">
        <f>IF(收藏进度!J1243="","",收藏进度!J1243)</f>
        <v/>
      </c>
      <c r="K1243" s="53">
        <f>IF(收藏进度!K1243="","",收藏进度!K1243)</f>
        <v>2</v>
      </c>
      <c r="L1243" s="53">
        <f>IF(收藏进度!L1243="","",收藏进度!L1243)</f>
        <v>0</v>
      </c>
      <c r="M1243" s="53">
        <f>IF(收藏进度!M1243="","",收藏进度!M1243)</f>
        <v>0</v>
      </c>
      <c r="N1243" s="54" t="str">
        <f>IF(收藏进度!N1243="","",收藏进度!N1243)</f>
        <v>抽一张牌。如果这张牌具有亡语，则再次施放该法术。</v>
      </c>
    </row>
    <row r="1244" spans="1:14" x14ac:dyDescent="0.15">
      <c r="A1244" s="52" t="str">
        <f>IF(收藏进度!A1244="","",收藏进度!A1244)</f>
        <v>瘟疫科学家</v>
      </c>
      <c r="B1244" s="52">
        <f>IF(收藏进度!B1244="","",收藏进度!B1244)</f>
        <v>2</v>
      </c>
      <c r="C1244" s="52" t="str">
        <f t="shared" si="19"/>
        <v/>
      </c>
      <c r="D1244" s="52" t="str">
        <f>IF(AND(COUNTIF(德鲁伊卡组!A:C,"# 2x ("&amp;K1244&amp;") "&amp;A1244)+COUNTIF(猎人卡组!A:C,"# 2x ("&amp;K1244&amp;") "&amp;A1244)+COUNTIF(法师卡组!A:C,"# 2x ("&amp;K1244&amp;") "&amp;A1244)+COUNTIF(圣骑士卡组!A:C,"# 2x ("&amp;K1244&amp;") "&amp;A1244)+COUNTIF(牧师卡组!A:C,"# 2x ("&amp;K1244&amp;") "&amp;A1244)+COUNTIF(潜行者卡组!A:C,"# 2x ("&amp;K1244&amp;") "&amp;A1244)+COUNTIF(萨满祭司卡组!A:C,"# 2x ("&amp;K1244&amp;") "&amp;A1244)+COUNTIF(术士卡组!A:C,"# 2x ("&amp;K1244&amp;") "&amp;A1244)+COUNTIF(战士卡组!A:C,"# 2x ("&amp;K1244&amp;") "&amp;A1244)=0,COUNTIF(单卡排行!A:J,A1244)=0),IF(AND(COUNTIF(德鲁伊卡组!A:C,"# 1x ("&amp;K1244&amp;") "&amp;A1244)+COUNTIF(猎人卡组!A:C,"# 1x ("&amp;K1244&amp;") "&amp;A1244)+COUNTIF(法师卡组!A:C,"# 1x ("&amp;K1244&amp;") "&amp;A1244)+COUNTIF(圣骑士卡组!A:C,"# 1x ("&amp;K1244&amp;") "&amp;A1244)+COUNTIF(牧师卡组!A:C,"# 1x ("&amp;K1244&amp;") "&amp;A1244)+COUNTIF(潜行者卡组!A:C,"# 1x ("&amp;K1244&amp;") "&amp;A1244)+COUNTIF(萨满祭司卡组!A:C,"# 1x ("&amp;K1244&amp;") "&amp;A1244)+COUNTIF(术士卡组!A:C,"# 1x ("&amp;K1244&amp;") "&amp;A1244)+COUNTIF(战士卡组!A:C,"# 1x ("&amp;K1244&amp;") "&amp;A1244)=0,COUNTIF(单卡排行!A:J,A1244&amp;"★")=0),"",1),2)</f>
        <v/>
      </c>
      <c r="E1244" s="53" t="str">
        <f>IF(收藏进度!E1244="","",收藏进度!E1244)</f>
        <v>冰封王座</v>
      </c>
      <c r="F1244" s="53" t="str">
        <f>IF(收藏进度!F1244="","",收藏进度!F1244)</f>
        <v/>
      </c>
      <c r="G1244" s="53" t="str">
        <f>IF(收藏进度!G1244="","",收藏进度!G1244)</f>
        <v>潜行者</v>
      </c>
      <c r="H1244" s="53" t="str">
        <f>IF(收藏进度!H1244="","",收藏进度!H1244)</f>
        <v>普通</v>
      </c>
      <c r="I1244" s="53" t="str">
        <f>IF(收藏进度!I1244="","",收藏进度!I1244)</f>
        <v>随从</v>
      </c>
      <c r="J1244" s="53" t="str">
        <f>IF(收藏进度!J1244="","",收藏进度!J1244)</f>
        <v/>
      </c>
      <c r="K1244" s="53">
        <f>IF(收藏进度!K1244="","",收藏进度!K1244)</f>
        <v>3</v>
      </c>
      <c r="L1244" s="53">
        <f>IF(收藏进度!L1244="","",收藏进度!L1244)</f>
        <v>2</v>
      </c>
      <c r="M1244" s="53">
        <f>IF(收藏进度!M1244="","",收藏进度!M1244)</f>
        <v>3</v>
      </c>
      <c r="N1244" s="54" t="str">
        <f>IF(收藏进度!N1244="","",收藏进度!N1244)</f>
        <v>连击：使一个友方随从获得剧毒。</v>
      </c>
    </row>
    <row r="1245" spans="1:14" x14ac:dyDescent="0.15">
      <c r="A1245" s="52" t="str">
        <f>IF(收藏进度!A1245="","",收藏进度!A1245)</f>
        <v>暗影之刃</v>
      </c>
      <c r="B1245" s="52">
        <f>IF(收藏进度!B1245="","",收藏进度!B1245)</f>
        <v>2</v>
      </c>
      <c r="C1245" s="52" t="str">
        <f t="shared" si="19"/>
        <v/>
      </c>
      <c r="D1245" s="52" t="str">
        <f>IF(AND(COUNTIF(德鲁伊卡组!A:C,"# 2x ("&amp;K1245&amp;") "&amp;A1245)+COUNTIF(猎人卡组!A:C,"# 2x ("&amp;K1245&amp;") "&amp;A1245)+COUNTIF(法师卡组!A:C,"# 2x ("&amp;K1245&amp;") "&amp;A1245)+COUNTIF(圣骑士卡组!A:C,"# 2x ("&amp;K1245&amp;") "&amp;A1245)+COUNTIF(牧师卡组!A:C,"# 2x ("&amp;K1245&amp;") "&amp;A1245)+COUNTIF(潜行者卡组!A:C,"# 2x ("&amp;K1245&amp;") "&amp;A1245)+COUNTIF(萨满祭司卡组!A:C,"# 2x ("&amp;K1245&amp;") "&amp;A1245)+COUNTIF(术士卡组!A:C,"# 2x ("&amp;K1245&amp;") "&amp;A1245)+COUNTIF(战士卡组!A:C,"# 2x ("&amp;K1245&amp;") "&amp;A1245)=0,COUNTIF(单卡排行!A:J,A1245)=0),IF(AND(COUNTIF(德鲁伊卡组!A:C,"# 1x ("&amp;K1245&amp;") "&amp;A1245)+COUNTIF(猎人卡组!A:C,"# 1x ("&amp;K1245&amp;") "&amp;A1245)+COUNTIF(法师卡组!A:C,"# 1x ("&amp;K1245&amp;") "&amp;A1245)+COUNTIF(圣骑士卡组!A:C,"# 1x ("&amp;K1245&amp;") "&amp;A1245)+COUNTIF(牧师卡组!A:C,"# 1x ("&amp;K1245&amp;") "&amp;A1245)+COUNTIF(潜行者卡组!A:C,"# 1x ("&amp;K1245&amp;") "&amp;A1245)+COUNTIF(萨满祭司卡组!A:C,"# 1x ("&amp;K1245&amp;") "&amp;A1245)+COUNTIF(术士卡组!A:C,"# 1x ("&amp;K1245&amp;") "&amp;A1245)+COUNTIF(战士卡组!A:C,"# 1x ("&amp;K1245&amp;") "&amp;A1245)=0,COUNTIF(单卡排行!A:J,A1245&amp;"★")=0),"",1),2)</f>
        <v/>
      </c>
      <c r="E1245" s="53" t="str">
        <f>IF(收藏进度!E1245="","",收藏进度!E1245)</f>
        <v>冰封王座</v>
      </c>
      <c r="F1245" s="53" t="str">
        <f>IF(收藏进度!F1245="","",收藏进度!F1245)</f>
        <v/>
      </c>
      <c r="G1245" s="53" t="str">
        <f>IF(收藏进度!G1245="","",收藏进度!G1245)</f>
        <v>潜行者</v>
      </c>
      <c r="H1245" s="53" t="str">
        <f>IF(收藏进度!H1245="","",收藏进度!H1245)</f>
        <v>稀有</v>
      </c>
      <c r="I1245" s="53" t="str">
        <f>IF(收藏进度!I1245="","",收藏进度!I1245)</f>
        <v>武器</v>
      </c>
      <c r="J1245" s="53" t="str">
        <f>IF(收藏进度!J1245="","",收藏进度!J1245)</f>
        <v/>
      </c>
      <c r="K1245" s="53">
        <f>IF(收藏进度!K1245="","",收藏进度!K1245)</f>
        <v>3</v>
      </c>
      <c r="L1245" s="53">
        <f>IF(收藏进度!L1245="","",收藏进度!L1245)</f>
        <v>3</v>
      </c>
      <c r="M1245" s="53">
        <f>IF(收藏进度!M1245="","",收藏进度!M1245)</f>
        <v>0</v>
      </c>
      <c r="N1245" s="54" t="str">
        <f>IF(收藏进度!N1245="","",收藏进度!N1245)</f>
        <v>战吼：在本回合中，你的英雄获得免疫。</v>
      </c>
    </row>
    <row r="1246" spans="1:14" x14ac:dyDescent="0.15">
      <c r="A1246" s="52" t="str">
        <f>IF(收藏进度!A1246="","",收藏进度!A1246)</f>
        <v>符文熔铸游魂</v>
      </c>
      <c r="B1246" s="52">
        <f>IF(收藏进度!B1246="","",收藏进度!B1246)</f>
        <v>2</v>
      </c>
      <c r="C1246" s="52" t="str">
        <f t="shared" si="19"/>
        <v/>
      </c>
      <c r="D1246" s="52" t="str">
        <f>IF(AND(COUNTIF(德鲁伊卡组!A:C,"# 2x ("&amp;K1246&amp;") "&amp;A1246)+COUNTIF(猎人卡组!A:C,"# 2x ("&amp;K1246&amp;") "&amp;A1246)+COUNTIF(法师卡组!A:C,"# 2x ("&amp;K1246&amp;") "&amp;A1246)+COUNTIF(圣骑士卡组!A:C,"# 2x ("&amp;K1246&amp;") "&amp;A1246)+COUNTIF(牧师卡组!A:C,"# 2x ("&amp;K1246&amp;") "&amp;A1246)+COUNTIF(潜行者卡组!A:C,"# 2x ("&amp;K1246&amp;") "&amp;A1246)+COUNTIF(萨满祭司卡组!A:C,"# 2x ("&amp;K1246&amp;") "&amp;A1246)+COUNTIF(术士卡组!A:C,"# 2x ("&amp;K1246&amp;") "&amp;A1246)+COUNTIF(战士卡组!A:C,"# 2x ("&amp;K1246&amp;") "&amp;A1246)=0,COUNTIF(单卡排行!A:J,A1246)=0),IF(AND(COUNTIF(德鲁伊卡组!A:C,"# 1x ("&amp;K1246&amp;") "&amp;A1246)+COUNTIF(猎人卡组!A:C,"# 1x ("&amp;K1246&amp;") "&amp;A1246)+COUNTIF(法师卡组!A:C,"# 1x ("&amp;K1246&amp;") "&amp;A1246)+COUNTIF(圣骑士卡组!A:C,"# 1x ("&amp;K1246&amp;") "&amp;A1246)+COUNTIF(牧师卡组!A:C,"# 1x ("&amp;K1246&amp;") "&amp;A1246)+COUNTIF(潜行者卡组!A:C,"# 1x ("&amp;K1246&amp;") "&amp;A1246)+COUNTIF(萨满祭司卡组!A:C,"# 1x ("&amp;K1246&amp;") "&amp;A1246)+COUNTIF(术士卡组!A:C,"# 1x ("&amp;K1246&amp;") "&amp;A1246)+COUNTIF(战士卡组!A:C,"# 1x ("&amp;K1246&amp;") "&amp;A1246)=0,COUNTIF(单卡排行!A:J,A1246&amp;"★")=0),"",1),2)</f>
        <v/>
      </c>
      <c r="E1246" s="53" t="str">
        <f>IF(收藏进度!E1246="","",收藏进度!E1246)</f>
        <v>冰封王座</v>
      </c>
      <c r="F1246" s="53" t="str">
        <f>IF(收藏进度!F1246="","",收藏进度!F1246)</f>
        <v/>
      </c>
      <c r="G1246" s="53" t="str">
        <f>IF(收藏进度!G1246="","",收藏进度!G1246)</f>
        <v>潜行者</v>
      </c>
      <c r="H1246" s="53" t="str">
        <f>IF(收藏进度!H1246="","",收藏进度!H1246)</f>
        <v>稀有</v>
      </c>
      <c r="I1246" s="53" t="str">
        <f>IF(收藏进度!I1246="","",收藏进度!I1246)</f>
        <v>随从</v>
      </c>
      <c r="J1246" s="53" t="str">
        <f>IF(收藏进度!J1246="","",收藏进度!J1246)</f>
        <v/>
      </c>
      <c r="K1246" s="53">
        <f>IF(收藏进度!K1246="","",收藏进度!K1246)</f>
        <v>4</v>
      </c>
      <c r="L1246" s="53">
        <f>IF(收藏进度!L1246="","",收藏进度!L1246)</f>
        <v>5</v>
      </c>
      <c r="M1246" s="53">
        <f>IF(收藏进度!M1246="","",收藏进度!M1246)</f>
        <v>3</v>
      </c>
      <c r="N1246" s="54" t="str">
        <f>IF(收藏进度!N1246="","",收藏进度!N1246)</f>
        <v>在你的回合时，你的武器不会失去
耐久度。</v>
      </c>
    </row>
    <row r="1247" spans="1:14" x14ac:dyDescent="0.15">
      <c r="A1247" s="52" t="str">
        <f>IF(收藏进度!A1247="","",收藏进度!A1247)</f>
        <v>莉莉安·沃斯</v>
      </c>
      <c r="B1247" s="52">
        <f>IF(收藏进度!B1247="","",收藏进度!B1247)</f>
        <v>0</v>
      </c>
      <c r="C1247" s="52" t="str">
        <f t="shared" si="19"/>
        <v/>
      </c>
      <c r="D1247" s="52" t="str">
        <f>IF(AND(COUNTIF(德鲁伊卡组!A:C,"# 2x ("&amp;K1247&amp;") "&amp;A1247)+COUNTIF(猎人卡组!A:C,"# 2x ("&amp;K1247&amp;") "&amp;A1247)+COUNTIF(法师卡组!A:C,"# 2x ("&amp;K1247&amp;") "&amp;A1247)+COUNTIF(圣骑士卡组!A:C,"# 2x ("&amp;K1247&amp;") "&amp;A1247)+COUNTIF(牧师卡组!A:C,"# 2x ("&amp;K1247&amp;") "&amp;A1247)+COUNTIF(潜行者卡组!A:C,"# 2x ("&amp;K1247&amp;") "&amp;A1247)+COUNTIF(萨满祭司卡组!A:C,"# 2x ("&amp;K1247&amp;") "&amp;A1247)+COUNTIF(术士卡组!A:C,"# 2x ("&amp;K1247&amp;") "&amp;A1247)+COUNTIF(战士卡组!A:C,"# 2x ("&amp;K1247&amp;") "&amp;A1247)=0,COUNTIF(单卡排行!A:J,A1247)=0),IF(AND(COUNTIF(德鲁伊卡组!A:C,"# 1x ("&amp;K1247&amp;") "&amp;A1247)+COUNTIF(猎人卡组!A:C,"# 1x ("&amp;K1247&amp;") "&amp;A1247)+COUNTIF(法师卡组!A:C,"# 1x ("&amp;K1247&amp;") "&amp;A1247)+COUNTIF(圣骑士卡组!A:C,"# 1x ("&amp;K1247&amp;") "&amp;A1247)+COUNTIF(牧师卡组!A:C,"# 1x ("&amp;K1247&amp;") "&amp;A1247)+COUNTIF(潜行者卡组!A:C,"# 1x ("&amp;K1247&amp;") "&amp;A1247)+COUNTIF(萨满祭司卡组!A:C,"# 1x ("&amp;K1247&amp;") "&amp;A1247)+COUNTIF(术士卡组!A:C,"# 1x ("&amp;K1247&amp;") "&amp;A1247)+COUNTIF(战士卡组!A:C,"# 1x ("&amp;K1247&amp;") "&amp;A1247)=0,COUNTIF(单卡排行!A:J,A1247&amp;"★")=0),"",1),2)</f>
        <v/>
      </c>
      <c r="E1247" s="53" t="str">
        <f>IF(收藏进度!E1247="","",收藏进度!E1247)</f>
        <v>冰封王座</v>
      </c>
      <c r="F1247" s="53" t="str">
        <f>IF(收藏进度!F1247="","",收藏进度!F1247)</f>
        <v/>
      </c>
      <c r="G1247" s="53" t="str">
        <f>IF(收藏进度!G1247="","",收藏进度!G1247)</f>
        <v>潜行者</v>
      </c>
      <c r="H1247" s="53" t="str">
        <f>IF(收藏进度!H1247="","",收藏进度!H1247)</f>
        <v>传说</v>
      </c>
      <c r="I1247" s="53" t="str">
        <f>IF(收藏进度!I1247="","",收藏进度!I1247)</f>
        <v>随从</v>
      </c>
      <c r="J1247" s="53" t="str">
        <f>IF(收藏进度!J1247="","",收藏进度!J1247)</f>
        <v/>
      </c>
      <c r="K1247" s="53">
        <f>IF(收藏进度!K1247="","",收藏进度!K1247)</f>
        <v>4</v>
      </c>
      <c r="L1247" s="53">
        <f>IF(收藏进度!L1247="","",收藏进度!L1247)</f>
        <v>4</v>
      </c>
      <c r="M1247" s="53">
        <f>IF(收藏进度!M1247="","",收藏进度!M1247)</f>
        <v>5</v>
      </c>
      <c r="N1247" s="54" t="str">
        <f>IF(收藏进度!N1247="","",收藏进度!N1247)</f>
        <v>战吼：将你手牌中所有的法术牌替换成（你对手职业的）随机法术牌。</v>
      </c>
    </row>
    <row r="1248" spans="1:14" x14ac:dyDescent="0.15">
      <c r="A1248" s="52" t="str">
        <f>IF(收藏进度!A1248="","",收藏进度!A1248)</f>
        <v>白骨大亨</v>
      </c>
      <c r="B1248" s="52">
        <f>IF(收藏进度!B1248="","",收藏进度!B1248)</f>
        <v>2</v>
      </c>
      <c r="C1248" s="52" t="str">
        <f t="shared" si="19"/>
        <v/>
      </c>
      <c r="D1248" s="52" t="str">
        <f>IF(AND(COUNTIF(德鲁伊卡组!A:C,"# 2x ("&amp;K1248&amp;") "&amp;A1248)+COUNTIF(猎人卡组!A:C,"# 2x ("&amp;K1248&amp;") "&amp;A1248)+COUNTIF(法师卡组!A:C,"# 2x ("&amp;K1248&amp;") "&amp;A1248)+COUNTIF(圣骑士卡组!A:C,"# 2x ("&amp;K1248&amp;") "&amp;A1248)+COUNTIF(牧师卡组!A:C,"# 2x ("&amp;K1248&amp;") "&amp;A1248)+COUNTIF(潜行者卡组!A:C,"# 2x ("&amp;K1248&amp;") "&amp;A1248)+COUNTIF(萨满祭司卡组!A:C,"# 2x ("&amp;K1248&amp;") "&amp;A1248)+COUNTIF(术士卡组!A:C,"# 2x ("&amp;K1248&amp;") "&amp;A1248)+COUNTIF(战士卡组!A:C,"# 2x ("&amp;K1248&amp;") "&amp;A1248)=0,COUNTIF(单卡排行!A:J,A1248)=0),IF(AND(COUNTIF(德鲁伊卡组!A:C,"# 1x ("&amp;K1248&amp;") "&amp;A1248)+COUNTIF(猎人卡组!A:C,"# 1x ("&amp;K1248&amp;") "&amp;A1248)+COUNTIF(法师卡组!A:C,"# 1x ("&amp;K1248&amp;") "&amp;A1248)+COUNTIF(圣骑士卡组!A:C,"# 1x ("&amp;K1248&amp;") "&amp;A1248)+COUNTIF(牧师卡组!A:C,"# 1x ("&amp;K1248&amp;") "&amp;A1248)+COUNTIF(潜行者卡组!A:C,"# 1x ("&amp;K1248&amp;") "&amp;A1248)+COUNTIF(萨满祭司卡组!A:C,"# 1x ("&amp;K1248&amp;") "&amp;A1248)+COUNTIF(术士卡组!A:C,"# 1x ("&amp;K1248&amp;") "&amp;A1248)+COUNTIF(战士卡组!A:C,"# 1x ("&amp;K1248&amp;") "&amp;A1248)=0,COUNTIF(单卡排行!A:J,A1248&amp;"★")=0),"",1),2)</f>
        <v/>
      </c>
      <c r="E1248" s="53" t="str">
        <f>IF(收藏进度!E1248="","",收藏进度!E1248)</f>
        <v>冰封王座</v>
      </c>
      <c r="F1248" s="53" t="str">
        <f>IF(收藏进度!F1248="","",收藏进度!F1248)</f>
        <v/>
      </c>
      <c r="G1248" s="53" t="str">
        <f>IF(收藏进度!G1248="","",收藏进度!G1248)</f>
        <v>潜行者</v>
      </c>
      <c r="H1248" s="53" t="str">
        <f>IF(收藏进度!H1248="","",收藏进度!H1248)</f>
        <v>普通</v>
      </c>
      <c r="I1248" s="53" t="str">
        <f>IF(收藏进度!I1248="","",收藏进度!I1248)</f>
        <v>随从</v>
      </c>
      <c r="J1248" s="53" t="str">
        <f>IF(收藏进度!J1248="","",收藏进度!J1248)</f>
        <v/>
      </c>
      <c r="K1248" s="53">
        <f>IF(收藏进度!K1248="","",收藏进度!K1248)</f>
        <v>5</v>
      </c>
      <c r="L1248" s="53">
        <f>IF(收藏进度!L1248="","",收藏进度!L1248)</f>
        <v>5</v>
      </c>
      <c r="M1248" s="53">
        <f>IF(收藏进度!M1248="","",收藏进度!M1248)</f>
        <v>5</v>
      </c>
      <c r="N1248" s="54" t="str">
        <f>IF(收藏进度!N1248="","",收藏进度!N1248)</f>
        <v>亡语：
将两张1/1的“骷髅”置入你的手牌。</v>
      </c>
    </row>
    <row r="1249" spans="1:14" x14ac:dyDescent="0.15">
      <c r="A1249" s="52" t="str">
        <f>IF(收藏进度!A1249="","",收藏进度!A1249)</f>
        <v>鬼灵匪贼</v>
      </c>
      <c r="B1249" s="52">
        <f>IF(收藏进度!B1249="","",收藏进度!B1249)</f>
        <v>2</v>
      </c>
      <c r="C1249" s="52" t="str">
        <f t="shared" si="19"/>
        <v/>
      </c>
      <c r="D1249" s="52" t="str">
        <f>IF(AND(COUNTIF(德鲁伊卡组!A:C,"# 2x ("&amp;K1249&amp;") "&amp;A1249)+COUNTIF(猎人卡组!A:C,"# 2x ("&amp;K1249&amp;") "&amp;A1249)+COUNTIF(法师卡组!A:C,"# 2x ("&amp;K1249&amp;") "&amp;A1249)+COUNTIF(圣骑士卡组!A:C,"# 2x ("&amp;K1249&amp;") "&amp;A1249)+COUNTIF(牧师卡组!A:C,"# 2x ("&amp;K1249&amp;") "&amp;A1249)+COUNTIF(潜行者卡组!A:C,"# 2x ("&amp;K1249&amp;") "&amp;A1249)+COUNTIF(萨满祭司卡组!A:C,"# 2x ("&amp;K1249&amp;") "&amp;A1249)+COUNTIF(术士卡组!A:C,"# 2x ("&amp;K1249&amp;") "&amp;A1249)+COUNTIF(战士卡组!A:C,"# 2x ("&amp;K1249&amp;") "&amp;A1249)=0,COUNTIF(单卡排行!A:J,A1249)=0),IF(AND(COUNTIF(德鲁伊卡组!A:C,"# 1x ("&amp;K1249&amp;") "&amp;A1249)+COUNTIF(猎人卡组!A:C,"# 1x ("&amp;K1249&amp;") "&amp;A1249)+COUNTIF(法师卡组!A:C,"# 1x ("&amp;K1249&amp;") "&amp;A1249)+COUNTIF(圣骑士卡组!A:C,"# 1x ("&amp;K1249&amp;") "&amp;A1249)+COUNTIF(牧师卡组!A:C,"# 1x ("&amp;K1249&amp;") "&amp;A1249)+COUNTIF(潜行者卡组!A:C,"# 1x ("&amp;K1249&amp;") "&amp;A1249)+COUNTIF(萨满祭司卡组!A:C,"# 1x ("&amp;K1249&amp;") "&amp;A1249)+COUNTIF(术士卡组!A:C,"# 1x ("&amp;K1249&amp;") "&amp;A1249)+COUNTIF(战士卡组!A:C,"# 1x ("&amp;K1249&amp;") "&amp;A1249)=0,COUNTIF(单卡排行!A:J,A1249&amp;"★")=0),"",1),2)</f>
        <v/>
      </c>
      <c r="E1249" s="53" t="str">
        <f>IF(收藏进度!E1249="","",收藏进度!E1249)</f>
        <v>冰封王座</v>
      </c>
      <c r="F1249" s="53" t="str">
        <f>IF(收藏进度!F1249="","",收藏进度!F1249)</f>
        <v/>
      </c>
      <c r="G1249" s="53" t="str">
        <f>IF(收藏进度!G1249="","",收藏进度!G1249)</f>
        <v>潜行者</v>
      </c>
      <c r="H1249" s="53" t="str">
        <f>IF(收藏进度!H1249="","",收藏进度!H1249)</f>
        <v>史诗</v>
      </c>
      <c r="I1249" s="53" t="str">
        <f>IF(收藏进度!I1249="","",收藏进度!I1249)</f>
        <v>随从</v>
      </c>
      <c r="J1249" s="53" t="str">
        <f>IF(收藏进度!J1249="","",收藏进度!J1249)</f>
        <v/>
      </c>
      <c r="K1249" s="53">
        <f>IF(收藏进度!K1249="","",收藏进度!K1249)</f>
        <v>6</v>
      </c>
      <c r="L1249" s="53">
        <f>IF(收藏进度!L1249="","",收藏进度!L1249)</f>
        <v>5</v>
      </c>
      <c r="M1249" s="53">
        <f>IF(收藏进度!M1249="","",收藏进度!M1249)</f>
        <v>5</v>
      </c>
      <c r="N1249" s="54" t="str">
        <f>IF(收藏进度!N1249="","",收藏进度!N1249)</f>
        <v>连击：造成伤害，数值等同于在本回合中你使用的其他牌的
数量。</v>
      </c>
    </row>
    <row r="1250" spans="1:14" x14ac:dyDescent="0.15">
      <c r="A1250" s="52" t="str">
        <f>IF(收藏进度!A1250="","",收藏进度!A1250)</f>
        <v>虚空之影瓦莉拉</v>
      </c>
      <c r="B1250" s="52">
        <f>IF(收藏进度!B1250="","",收藏进度!B1250)</f>
        <v>1</v>
      </c>
      <c r="C1250" s="52" t="str">
        <f t="shared" si="19"/>
        <v/>
      </c>
      <c r="D1250" s="52">
        <f>IF(AND(COUNTIF(德鲁伊卡组!A:C,"# 2x ("&amp;K1250&amp;") "&amp;A1250)+COUNTIF(猎人卡组!A:C,"# 2x ("&amp;K1250&amp;") "&amp;A1250)+COUNTIF(法师卡组!A:C,"# 2x ("&amp;K1250&amp;") "&amp;A1250)+COUNTIF(圣骑士卡组!A:C,"# 2x ("&amp;K1250&amp;") "&amp;A1250)+COUNTIF(牧师卡组!A:C,"# 2x ("&amp;K1250&amp;") "&amp;A1250)+COUNTIF(潜行者卡组!A:C,"# 2x ("&amp;K1250&amp;") "&amp;A1250)+COUNTIF(萨满祭司卡组!A:C,"# 2x ("&amp;K1250&amp;") "&amp;A1250)+COUNTIF(术士卡组!A:C,"# 2x ("&amp;K1250&amp;") "&amp;A1250)+COUNTIF(战士卡组!A:C,"# 2x ("&amp;K1250&amp;") "&amp;A1250)=0,COUNTIF(单卡排行!A:J,A1250)=0),IF(AND(COUNTIF(德鲁伊卡组!A:C,"# 1x ("&amp;K1250&amp;") "&amp;A1250)+COUNTIF(猎人卡组!A:C,"# 1x ("&amp;K1250&amp;") "&amp;A1250)+COUNTIF(法师卡组!A:C,"# 1x ("&amp;K1250&amp;") "&amp;A1250)+COUNTIF(圣骑士卡组!A:C,"# 1x ("&amp;K1250&amp;") "&amp;A1250)+COUNTIF(牧师卡组!A:C,"# 1x ("&amp;K1250&amp;") "&amp;A1250)+COUNTIF(潜行者卡组!A:C,"# 1x ("&amp;K1250&amp;") "&amp;A1250)+COUNTIF(萨满祭司卡组!A:C,"# 1x ("&amp;K1250&amp;") "&amp;A1250)+COUNTIF(术士卡组!A:C,"# 1x ("&amp;K1250&amp;") "&amp;A1250)+COUNTIF(战士卡组!A:C,"# 1x ("&amp;K1250&amp;") "&amp;A1250)=0,COUNTIF(单卡排行!A:J,A1250&amp;"★")=0),"",1),2)</f>
        <v>1</v>
      </c>
      <c r="E1250" s="53" t="str">
        <f>IF(收藏进度!E1250="","",收藏进度!E1250)</f>
        <v>冰封王座</v>
      </c>
      <c r="F1250" s="53" t="str">
        <f>IF(收藏进度!F1250="","",收藏进度!F1250)</f>
        <v/>
      </c>
      <c r="G1250" s="53" t="str">
        <f>IF(收藏进度!G1250="","",收藏进度!G1250)</f>
        <v>潜行者</v>
      </c>
      <c r="H1250" s="53" t="str">
        <f>IF(收藏进度!H1250="","",收藏进度!H1250)</f>
        <v>传说</v>
      </c>
      <c r="I1250" s="53" t="str">
        <f>IF(收藏进度!I1250="","",收藏进度!I1250)</f>
        <v>英雄</v>
      </c>
      <c r="J1250" s="53" t="str">
        <f>IF(收藏进度!J1250="","",收藏进度!J1250)</f>
        <v/>
      </c>
      <c r="K1250" s="53">
        <f>IF(收藏进度!K1250="","",收藏进度!K1250)</f>
        <v>9</v>
      </c>
      <c r="L1250" s="53">
        <f>IF(收藏进度!L1250="","",收藏进度!L1250)</f>
        <v>0</v>
      </c>
      <c r="M1250" s="53">
        <f>IF(收藏进度!M1250="","",收藏进度!M1250)</f>
        <v>30</v>
      </c>
      <c r="N1250" s="54" t="str">
        <f>IF(收藏进度!N1250="","",收藏进度!N1250)</f>
        <v>战吼：获得潜行直到你的下个回合。</v>
      </c>
    </row>
    <row r="1251" spans="1:14" x14ac:dyDescent="0.15">
      <c r="A1251" s="52" t="str">
        <f>IF(收藏进度!A1251="","",收藏进度!A1251)</f>
        <v>冰钓术</v>
      </c>
      <c r="B1251" s="52">
        <f>IF(收藏进度!B1251="","",收藏进度!B1251)</f>
        <v>2</v>
      </c>
      <c r="C1251" s="52" t="str">
        <f t="shared" si="19"/>
        <v/>
      </c>
      <c r="D1251" s="52" t="str">
        <f>IF(AND(COUNTIF(德鲁伊卡组!A:C,"# 2x ("&amp;K1251&amp;") "&amp;A1251)+COUNTIF(猎人卡组!A:C,"# 2x ("&amp;K1251&amp;") "&amp;A1251)+COUNTIF(法师卡组!A:C,"# 2x ("&amp;K1251&amp;") "&amp;A1251)+COUNTIF(圣骑士卡组!A:C,"# 2x ("&amp;K1251&amp;") "&amp;A1251)+COUNTIF(牧师卡组!A:C,"# 2x ("&amp;K1251&amp;") "&amp;A1251)+COUNTIF(潜行者卡组!A:C,"# 2x ("&amp;K1251&amp;") "&amp;A1251)+COUNTIF(萨满祭司卡组!A:C,"# 2x ("&amp;K1251&amp;") "&amp;A1251)+COUNTIF(术士卡组!A:C,"# 2x ("&amp;K1251&amp;") "&amp;A1251)+COUNTIF(战士卡组!A:C,"# 2x ("&amp;K1251&amp;") "&amp;A1251)=0,COUNTIF(单卡排行!A:J,A1251)=0),IF(AND(COUNTIF(德鲁伊卡组!A:C,"# 1x ("&amp;K1251&amp;") "&amp;A1251)+COUNTIF(猎人卡组!A:C,"# 1x ("&amp;K1251&amp;") "&amp;A1251)+COUNTIF(法师卡组!A:C,"# 1x ("&amp;K1251&amp;") "&amp;A1251)+COUNTIF(圣骑士卡组!A:C,"# 1x ("&amp;K1251&amp;") "&amp;A1251)+COUNTIF(牧师卡组!A:C,"# 1x ("&amp;K1251&amp;") "&amp;A1251)+COUNTIF(潜行者卡组!A:C,"# 1x ("&amp;K1251&amp;") "&amp;A1251)+COUNTIF(萨满祭司卡组!A:C,"# 1x ("&amp;K1251&amp;") "&amp;A1251)+COUNTIF(术士卡组!A:C,"# 1x ("&amp;K1251&amp;") "&amp;A1251)+COUNTIF(战士卡组!A:C,"# 1x ("&amp;K1251&amp;") "&amp;A1251)=0,COUNTIF(单卡排行!A:J,A1251&amp;"★")=0),"",1),2)</f>
        <v/>
      </c>
      <c r="E1251" s="53" t="str">
        <f>IF(收藏进度!E1251="","",收藏进度!E1251)</f>
        <v>冰封王座</v>
      </c>
      <c r="F1251" s="53" t="str">
        <f>IF(收藏进度!F1251="","",收藏进度!F1251)</f>
        <v/>
      </c>
      <c r="G1251" s="53" t="str">
        <f>IF(收藏进度!G1251="","",收藏进度!G1251)</f>
        <v>萨满祭司</v>
      </c>
      <c r="H1251" s="53" t="str">
        <f>IF(收藏进度!H1251="","",收藏进度!H1251)</f>
        <v>普通</v>
      </c>
      <c r="I1251" s="53" t="str">
        <f>IF(收藏进度!I1251="","",收藏进度!I1251)</f>
        <v>法术</v>
      </c>
      <c r="J1251" s="53" t="str">
        <f>IF(收藏进度!J1251="","",收藏进度!J1251)</f>
        <v/>
      </c>
      <c r="K1251" s="53">
        <f>IF(收藏进度!K1251="","",收藏进度!K1251)</f>
        <v>2</v>
      </c>
      <c r="L1251" s="53">
        <f>IF(收藏进度!L1251="","",收藏进度!L1251)</f>
        <v>0</v>
      </c>
      <c r="M1251" s="53">
        <f>IF(收藏进度!M1251="","",收藏进度!M1251)</f>
        <v>0</v>
      </c>
      <c r="N1251" s="54" t="str">
        <f>IF(收藏进度!N1251="","",收藏进度!N1251)</f>
        <v>从你的牌库中抽两张鱼人牌。</v>
      </c>
    </row>
    <row r="1252" spans="1:14" x14ac:dyDescent="0.15">
      <c r="A1252" s="52" t="str">
        <f>IF(收藏进度!A1252="","",收藏进度!A1252)</f>
        <v>冷冻鱼人</v>
      </c>
      <c r="B1252" s="52">
        <f>IF(收藏进度!B1252="","",收藏进度!B1252)</f>
        <v>2</v>
      </c>
      <c r="C1252" s="52" t="str">
        <f t="shared" si="19"/>
        <v/>
      </c>
      <c r="D1252" s="52" t="str">
        <f>IF(AND(COUNTIF(德鲁伊卡组!A:C,"# 2x ("&amp;K1252&amp;") "&amp;A1252)+COUNTIF(猎人卡组!A:C,"# 2x ("&amp;K1252&amp;") "&amp;A1252)+COUNTIF(法师卡组!A:C,"# 2x ("&amp;K1252&amp;") "&amp;A1252)+COUNTIF(圣骑士卡组!A:C,"# 2x ("&amp;K1252&amp;") "&amp;A1252)+COUNTIF(牧师卡组!A:C,"# 2x ("&amp;K1252&amp;") "&amp;A1252)+COUNTIF(潜行者卡组!A:C,"# 2x ("&amp;K1252&amp;") "&amp;A1252)+COUNTIF(萨满祭司卡组!A:C,"# 2x ("&amp;K1252&amp;") "&amp;A1252)+COUNTIF(术士卡组!A:C,"# 2x ("&amp;K1252&amp;") "&amp;A1252)+COUNTIF(战士卡组!A:C,"# 2x ("&amp;K1252&amp;") "&amp;A1252)=0,COUNTIF(单卡排行!A:J,A1252)=0),IF(AND(COUNTIF(德鲁伊卡组!A:C,"# 1x ("&amp;K1252&amp;") "&amp;A1252)+COUNTIF(猎人卡组!A:C,"# 1x ("&amp;K1252&amp;") "&amp;A1252)+COUNTIF(法师卡组!A:C,"# 1x ("&amp;K1252&amp;") "&amp;A1252)+COUNTIF(圣骑士卡组!A:C,"# 1x ("&amp;K1252&amp;") "&amp;A1252)+COUNTIF(牧师卡组!A:C,"# 1x ("&amp;K1252&amp;") "&amp;A1252)+COUNTIF(潜行者卡组!A:C,"# 1x ("&amp;K1252&amp;") "&amp;A1252)+COUNTIF(萨满祭司卡组!A:C,"# 1x ("&amp;K1252&amp;") "&amp;A1252)+COUNTIF(术士卡组!A:C,"# 1x ("&amp;K1252&amp;") "&amp;A1252)+COUNTIF(战士卡组!A:C,"# 1x ("&amp;K1252&amp;") "&amp;A1252)=0,COUNTIF(单卡排行!A:J,A1252&amp;"★")=0),"",1),2)</f>
        <v/>
      </c>
      <c r="E1252" s="53" t="str">
        <f>IF(收藏进度!E1252="","",收藏进度!E1252)</f>
        <v>冰封王座</v>
      </c>
      <c r="F1252" s="53" t="str">
        <f>IF(收藏进度!F1252="","",收藏进度!F1252)</f>
        <v/>
      </c>
      <c r="G1252" s="53" t="str">
        <f>IF(收藏进度!G1252="","",收藏进度!G1252)</f>
        <v>萨满祭司</v>
      </c>
      <c r="H1252" s="53" t="str">
        <f>IF(收藏进度!H1252="","",收藏进度!H1252)</f>
        <v>普通</v>
      </c>
      <c r="I1252" s="53" t="str">
        <f>IF(收藏进度!I1252="","",收藏进度!I1252)</f>
        <v>随从</v>
      </c>
      <c r="J1252" s="53" t="str">
        <f>IF(收藏进度!J1252="","",收藏进度!J1252)</f>
        <v>鱼人</v>
      </c>
      <c r="K1252" s="53">
        <f>IF(收藏进度!K1252="","",收藏进度!K1252)</f>
        <v>2</v>
      </c>
      <c r="L1252" s="53">
        <f>IF(收藏进度!L1252="","",收藏进度!L1252)</f>
        <v>2</v>
      </c>
      <c r="M1252" s="53">
        <f>IF(收藏进度!M1252="","",收藏进度!M1252)</f>
        <v>2</v>
      </c>
      <c r="N1252" s="54" t="str">
        <f>IF(收藏进度!N1252="","",收藏进度!N1252)</f>
        <v>战吼：
冻结一个敌人。</v>
      </c>
    </row>
    <row r="1253" spans="1:14" x14ac:dyDescent="0.15">
      <c r="A1253" s="52" t="str">
        <f>IF(收藏进度!A1253="","",收藏进度!A1253)</f>
        <v>低温静滞</v>
      </c>
      <c r="B1253" s="52">
        <f>IF(收藏进度!B1253="","",收藏进度!B1253)</f>
        <v>0</v>
      </c>
      <c r="C1253" s="52" t="str">
        <f t="shared" si="19"/>
        <v/>
      </c>
      <c r="D1253" s="52" t="str">
        <f>IF(AND(COUNTIF(德鲁伊卡组!A:C,"# 2x ("&amp;K1253&amp;") "&amp;A1253)+COUNTIF(猎人卡组!A:C,"# 2x ("&amp;K1253&amp;") "&amp;A1253)+COUNTIF(法师卡组!A:C,"# 2x ("&amp;K1253&amp;") "&amp;A1253)+COUNTIF(圣骑士卡组!A:C,"# 2x ("&amp;K1253&amp;") "&amp;A1253)+COUNTIF(牧师卡组!A:C,"# 2x ("&amp;K1253&amp;") "&amp;A1253)+COUNTIF(潜行者卡组!A:C,"# 2x ("&amp;K1253&amp;") "&amp;A1253)+COUNTIF(萨满祭司卡组!A:C,"# 2x ("&amp;K1253&amp;") "&amp;A1253)+COUNTIF(术士卡组!A:C,"# 2x ("&amp;K1253&amp;") "&amp;A1253)+COUNTIF(战士卡组!A:C,"# 2x ("&amp;K1253&amp;") "&amp;A1253)=0,COUNTIF(单卡排行!A:J,A1253)=0),IF(AND(COUNTIF(德鲁伊卡组!A:C,"# 1x ("&amp;K1253&amp;") "&amp;A1253)+COUNTIF(猎人卡组!A:C,"# 1x ("&amp;K1253&amp;") "&amp;A1253)+COUNTIF(法师卡组!A:C,"# 1x ("&amp;K1253&amp;") "&amp;A1253)+COUNTIF(圣骑士卡组!A:C,"# 1x ("&amp;K1253&amp;") "&amp;A1253)+COUNTIF(牧师卡组!A:C,"# 1x ("&amp;K1253&amp;") "&amp;A1253)+COUNTIF(潜行者卡组!A:C,"# 1x ("&amp;K1253&amp;") "&amp;A1253)+COUNTIF(萨满祭司卡组!A:C,"# 1x ("&amp;K1253&amp;") "&amp;A1253)+COUNTIF(术士卡组!A:C,"# 1x ("&amp;K1253&amp;") "&amp;A1253)+COUNTIF(战士卡组!A:C,"# 1x ("&amp;K1253&amp;") "&amp;A1253)=0,COUNTIF(单卡排行!A:J,A1253&amp;"★")=0),"",1),2)</f>
        <v/>
      </c>
      <c r="E1253" s="53" t="str">
        <f>IF(收藏进度!E1253="","",收藏进度!E1253)</f>
        <v>冰封王座</v>
      </c>
      <c r="F1253" s="53" t="str">
        <f>IF(收藏进度!F1253="","",收藏进度!F1253)</f>
        <v/>
      </c>
      <c r="G1253" s="53" t="str">
        <f>IF(收藏进度!G1253="","",收藏进度!G1253)</f>
        <v>萨满祭司</v>
      </c>
      <c r="H1253" s="53" t="str">
        <f>IF(收藏进度!H1253="","",收藏进度!H1253)</f>
        <v>史诗</v>
      </c>
      <c r="I1253" s="53" t="str">
        <f>IF(收藏进度!I1253="","",收藏进度!I1253)</f>
        <v>法术</v>
      </c>
      <c r="J1253" s="53" t="str">
        <f>IF(收藏进度!J1253="","",收藏进度!J1253)</f>
        <v/>
      </c>
      <c r="K1253" s="53">
        <f>IF(收藏进度!K1253="","",收藏进度!K1253)</f>
        <v>2</v>
      </c>
      <c r="L1253" s="53">
        <f>IF(收藏进度!L1253="","",收藏进度!L1253)</f>
        <v>0</v>
      </c>
      <c r="M1253" s="53">
        <f>IF(收藏进度!M1253="","",收藏进度!M1253)</f>
        <v>0</v>
      </c>
      <c r="N1253" s="54" t="str">
        <f>IF(收藏进度!N1253="","",收藏进度!N1253)</f>
        <v>使一个随从获得+3/+3，并使其冻结。</v>
      </c>
    </row>
    <row r="1254" spans="1:14" x14ac:dyDescent="0.15">
      <c r="A1254" s="52" t="str">
        <f>IF(收藏进度!A1254="","",收藏进度!A1254)</f>
        <v>达卡莱防御者</v>
      </c>
      <c r="B1254" s="52">
        <f>IF(收藏进度!B1254="","",收藏进度!B1254)</f>
        <v>2</v>
      </c>
      <c r="C1254" s="52" t="str">
        <f t="shared" si="19"/>
        <v/>
      </c>
      <c r="D1254" s="52" t="str">
        <f>IF(AND(COUNTIF(德鲁伊卡组!A:C,"# 2x ("&amp;K1254&amp;") "&amp;A1254)+COUNTIF(猎人卡组!A:C,"# 2x ("&amp;K1254&amp;") "&amp;A1254)+COUNTIF(法师卡组!A:C,"# 2x ("&amp;K1254&amp;") "&amp;A1254)+COUNTIF(圣骑士卡组!A:C,"# 2x ("&amp;K1254&amp;") "&amp;A1254)+COUNTIF(牧师卡组!A:C,"# 2x ("&amp;K1254&amp;") "&amp;A1254)+COUNTIF(潜行者卡组!A:C,"# 2x ("&amp;K1254&amp;") "&amp;A1254)+COUNTIF(萨满祭司卡组!A:C,"# 2x ("&amp;K1254&amp;") "&amp;A1254)+COUNTIF(术士卡组!A:C,"# 2x ("&amp;K1254&amp;") "&amp;A1254)+COUNTIF(战士卡组!A:C,"# 2x ("&amp;K1254&amp;") "&amp;A1254)=0,COUNTIF(单卡排行!A:J,A1254)=0),IF(AND(COUNTIF(德鲁伊卡组!A:C,"# 1x ("&amp;K1254&amp;") "&amp;A1254)+COUNTIF(猎人卡组!A:C,"# 1x ("&amp;K1254&amp;") "&amp;A1254)+COUNTIF(法师卡组!A:C,"# 1x ("&amp;K1254&amp;") "&amp;A1254)+COUNTIF(圣骑士卡组!A:C,"# 1x ("&amp;K1254&amp;") "&amp;A1254)+COUNTIF(牧师卡组!A:C,"# 1x ("&amp;K1254&amp;") "&amp;A1254)+COUNTIF(潜行者卡组!A:C,"# 1x ("&amp;K1254&amp;") "&amp;A1254)+COUNTIF(萨满祭司卡组!A:C,"# 1x ("&amp;K1254&amp;") "&amp;A1254)+COUNTIF(术士卡组!A:C,"# 1x ("&amp;K1254&amp;") "&amp;A1254)+COUNTIF(战士卡组!A:C,"# 1x ("&amp;K1254&amp;") "&amp;A1254)=0,COUNTIF(单卡排行!A:J,A1254&amp;"★")=0),"",1),2)</f>
        <v/>
      </c>
      <c r="E1254" s="53" t="str">
        <f>IF(收藏进度!E1254="","",收藏进度!E1254)</f>
        <v>冰封王座</v>
      </c>
      <c r="F1254" s="53" t="str">
        <f>IF(收藏进度!F1254="","",收藏进度!F1254)</f>
        <v/>
      </c>
      <c r="G1254" s="53" t="str">
        <f>IF(收藏进度!G1254="","",收藏进度!G1254)</f>
        <v>萨满祭司</v>
      </c>
      <c r="H1254" s="53" t="str">
        <f>IF(收藏进度!H1254="","",收藏进度!H1254)</f>
        <v>普通</v>
      </c>
      <c r="I1254" s="53" t="str">
        <f>IF(收藏进度!I1254="","",收藏进度!I1254)</f>
        <v>随从</v>
      </c>
      <c r="J1254" s="53" t="str">
        <f>IF(收藏进度!J1254="","",收藏进度!J1254)</f>
        <v/>
      </c>
      <c r="K1254" s="53">
        <f>IF(收藏进度!K1254="","",收藏进度!K1254)</f>
        <v>3</v>
      </c>
      <c r="L1254" s="53">
        <f>IF(收藏进度!L1254="","",收藏进度!L1254)</f>
        <v>2</v>
      </c>
      <c r="M1254" s="53">
        <f>IF(收藏进度!M1254="","",收藏进度!M1254)</f>
        <v>8</v>
      </c>
      <c r="N1254" s="54" t="str">
        <f>IF(收藏进度!N1254="","",收藏进度!N1254)</f>
        <v>嘲讽，过载：（3）</v>
      </c>
    </row>
    <row r="1255" spans="1:14" x14ac:dyDescent="0.15">
      <c r="A1255" s="52" t="str">
        <f>IF(收藏进度!A1255="","",收藏进度!A1255)</f>
        <v>破冰斧</v>
      </c>
      <c r="B1255" s="52">
        <f>IF(收藏进度!B1255="","",收藏进度!B1255)</f>
        <v>2</v>
      </c>
      <c r="C1255" s="52" t="str">
        <f t="shared" si="19"/>
        <v/>
      </c>
      <c r="D1255" s="52" t="str">
        <f>IF(AND(COUNTIF(德鲁伊卡组!A:C,"# 2x ("&amp;K1255&amp;") "&amp;A1255)+COUNTIF(猎人卡组!A:C,"# 2x ("&amp;K1255&amp;") "&amp;A1255)+COUNTIF(法师卡组!A:C,"# 2x ("&amp;K1255&amp;") "&amp;A1255)+COUNTIF(圣骑士卡组!A:C,"# 2x ("&amp;K1255&amp;") "&amp;A1255)+COUNTIF(牧师卡组!A:C,"# 2x ("&amp;K1255&amp;") "&amp;A1255)+COUNTIF(潜行者卡组!A:C,"# 2x ("&amp;K1255&amp;") "&amp;A1255)+COUNTIF(萨满祭司卡组!A:C,"# 2x ("&amp;K1255&amp;") "&amp;A1255)+COUNTIF(术士卡组!A:C,"# 2x ("&amp;K1255&amp;") "&amp;A1255)+COUNTIF(战士卡组!A:C,"# 2x ("&amp;K1255&amp;") "&amp;A1255)=0,COUNTIF(单卡排行!A:J,A1255)=0),IF(AND(COUNTIF(德鲁伊卡组!A:C,"# 1x ("&amp;K1255&amp;") "&amp;A1255)+COUNTIF(猎人卡组!A:C,"# 1x ("&amp;K1255&amp;") "&amp;A1255)+COUNTIF(法师卡组!A:C,"# 1x ("&amp;K1255&amp;") "&amp;A1255)+COUNTIF(圣骑士卡组!A:C,"# 1x ("&amp;K1255&amp;") "&amp;A1255)+COUNTIF(牧师卡组!A:C,"# 1x ("&amp;K1255&amp;") "&amp;A1255)+COUNTIF(潜行者卡组!A:C,"# 1x ("&amp;K1255&amp;") "&amp;A1255)+COUNTIF(萨满祭司卡组!A:C,"# 1x ("&amp;K1255&amp;") "&amp;A1255)+COUNTIF(术士卡组!A:C,"# 1x ("&amp;K1255&amp;") "&amp;A1255)+COUNTIF(战士卡组!A:C,"# 1x ("&amp;K1255&amp;") "&amp;A1255)=0,COUNTIF(单卡排行!A:J,A1255&amp;"★")=0),"",1),2)</f>
        <v/>
      </c>
      <c r="E1255" s="53" t="str">
        <f>IF(收藏进度!E1255="","",收藏进度!E1255)</f>
        <v>冰封王座</v>
      </c>
      <c r="F1255" s="53" t="str">
        <f>IF(收藏进度!F1255="","",收藏进度!F1255)</f>
        <v/>
      </c>
      <c r="G1255" s="53" t="str">
        <f>IF(收藏进度!G1255="","",收藏进度!G1255)</f>
        <v>萨满祭司</v>
      </c>
      <c r="H1255" s="53" t="str">
        <f>IF(收藏进度!H1255="","",收藏进度!H1255)</f>
        <v>稀有</v>
      </c>
      <c r="I1255" s="53" t="str">
        <f>IF(收藏进度!I1255="","",收藏进度!I1255)</f>
        <v>武器</v>
      </c>
      <c r="J1255" s="53" t="str">
        <f>IF(收藏进度!J1255="","",收藏进度!J1255)</f>
        <v/>
      </c>
      <c r="K1255" s="53">
        <f>IF(收藏进度!K1255="","",收藏进度!K1255)</f>
        <v>3</v>
      </c>
      <c r="L1255" s="53">
        <f>IF(收藏进度!L1255="","",收藏进度!L1255)</f>
        <v>1</v>
      </c>
      <c r="M1255" s="53">
        <f>IF(收藏进度!M1255="","",收藏进度!M1255)</f>
        <v>0</v>
      </c>
      <c r="N1255" s="54" t="str">
        <f>IF(收藏进度!N1255="","",收藏进度!N1255)</f>
        <v>消灭所有受到该武器伤害的被冻结的随从。</v>
      </c>
    </row>
    <row r="1256" spans="1:14" x14ac:dyDescent="0.15">
      <c r="A1256" s="52" t="str">
        <f>IF(收藏进度!A1256="","",收藏进度!A1256)</f>
        <v>雪崩</v>
      </c>
      <c r="B1256" s="52">
        <f>IF(收藏进度!B1256="","",收藏进度!B1256)</f>
        <v>2</v>
      </c>
      <c r="C1256" s="52" t="str">
        <f t="shared" si="19"/>
        <v/>
      </c>
      <c r="D1256" s="52" t="str">
        <f>IF(AND(COUNTIF(德鲁伊卡组!A:C,"# 2x ("&amp;K1256&amp;") "&amp;A1256)+COUNTIF(猎人卡组!A:C,"# 2x ("&amp;K1256&amp;") "&amp;A1256)+COUNTIF(法师卡组!A:C,"# 2x ("&amp;K1256&amp;") "&amp;A1256)+COUNTIF(圣骑士卡组!A:C,"# 2x ("&amp;K1256&amp;") "&amp;A1256)+COUNTIF(牧师卡组!A:C,"# 2x ("&amp;K1256&amp;") "&amp;A1256)+COUNTIF(潜行者卡组!A:C,"# 2x ("&amp;K1256&amp;") "&amp;A1256)+COUNTIF(萨满祭司卡组!A:C,"# 2x ("&amp;K1256&amp;") "&amp;A1256)+COUNTIF(术士卡组!A:C,"# 2x ("&amp;K1256&amp;") "&amp;A1256)+COUNTIF(战士卡组!A:C,"# 2x ("&amp;K1256&amp;") "&amp;A1256)=0,COUNTIF(单卡排行!A:J,A1256)=0),IF(AND(COUNTIF(德鲁伊卡组!A:C,"# 1x ("&amp;K1256&amp;") "&amp;A1256)+COUNTIF(猎人卡组!A:C,"# 1x ("&amp;K1256&amp;") "&amp;A1256)+COUNTIF(法师卡组!A:C,"# 1x ("&amp;K1256&amp;") "&amp;A1256)+COUNTIF(圣骑士卡组!A:C,"# 1x ("&amp;K1256&amp;") "&amp;A1256)+COUNTIF(牧师卡组!A:C,"# 1x ("&amp;K1256&amp;") "&amp;A1256)+COUNTIF(潜行者卡组!A:C,"# 1x ("&amp;K1256&amp;") "&amp;A1256)+COUNTIF(萨满祭司卡组!A:C,"# 1x ("&amp;K1256&amp;") "&amp;A1256)+COUNTIF(术士卡组!A:C,"# 1x ("&amp;K1256&amp;") "&amp;A1256)+COUNTIF(战士卡组!A:C,"# 1x ("&amp;K1256&amp;") "&amp;A1256)=0,COUNTIF(单卡排行!A:J,A1256&amp;"★")=0),"",1),2)</f>
        <v/>
      </c>
      <c r="E1256" s="53" t="str">
        <f>IF(收藏进度!E1256="","",收藏进度!E1256)</f>
        <v>冰封王座</v>
      </c>
      <c r="F1256" s="53" t="str">
        <f>IF(收藏进度!F1256="","",收藏进度!F1256)</f>
        <v/>
      </c>
      <c r="G1256" s="53" t="str">
        <f>IF(收藏进度!G1256="","",收藏进度!G1256)</f>
        <v>萨满祭司</v>
      </c>
      <c r="H1256" s="53" t="str">
        <f>IF(收藏进度!H1256="","",收藏进度!H1256)</f>
        <v>稀有</v>
      </c>
      <c r="I1256" s="53" t="str">
        <f>IF(收藏进度!I1256="","",收藏进度!I1256)</f>
        <v>法术</v>
      </c>
      <c r="J1256" s="53" t="str">
        <f>IF(收藏进度!J1256="","",收藏进度!J1256)</f>
        <v/>
      </c>
      <c r="K1256" s="53">
        <f>IF(收藏进度!K1256="","",收藏进度!K1256)</f>
        <v>4</v>
      </c>
      <c r="L1256" s="53">
        <f>IF(收藏进度!L1256="","",收藏进度!L1256)</f>
        <v>0</v>
      </c>
      <c r="M1256" s="53">
        <f>IF(收藏进度!M1256="","",收藏进度!M1256)</f>
        <v>0</v>
      </c>
      <c r="N1256" s="54" t="str">
        <f>IF(收藏进度!N1256="","",收藏进度!N1256)</f>
        <v>冻结一个随从，并对其相邻的随从造成3点伤害。</v>
      </c>
    </row>
    <row r="1257" spans="1:14" x14ac:dyDescent="0.15">
      <c r="A1257" s="52" t="str">
        <f>IF(收藏进度!A1257="","",收藏进度!A1257)</f>
        <v>巫毒妖术师</v>
      </c>
      <c r="B1257" s="52">
        <f>IF(收藏进度!B1257="","",收藏进度!B1257)</f>
        <v>0</v>
      </c>
      <c r="C1257" s="52" t="str">
        <f t="shared" si="19"/>
        <v/>
      </c>
      <c r="D1257" s="52" t="str">
        <f>IF(AND(COUNTIF(德鲁伊卡组!A:C,"# 2x ("&amp;K1257&amp;") "&amp;A1257)+COUNTIF(猎人卡组!A:C,"# 2x ("&amp;K1257&amp;") "&amp;A1257)+COUNTIF(法师卡组!A:C,"# 2x ("&amp;K1257&amp;") "&amp;A1257)+COUNTIF(圣骑士卡组!A:C,"# 2x ("&amp;K1257&amp;") "&amp;A1257)+COUNTIF(牧师卡组!A:C,"# 2x ("&amp;K1257&amp;") "&amp;A1257)+COUNTIF(潜行者卡组!A:C,"# 2x ("&amp;K1257&amp;") "&amp;A1257)+COUNTIF(萨满祭司卡组!A:C,"# 2x ("&amp;K1257&amp;") "&amp;A1257)+COUNTIF(术士卡组!A:C,"# 2x ("&amp;K1257&amp;") "&amp;A1257)+COUNTIF(战士卡组!A:C,"# 2x ("&amp;K1257&amp;") "&amp;A1257)=0,COUNTIF(单卡排行!A:J,A1257)=0),IF(AND(COUNTIF(德鲁伊卡组!A:C,"# 1x ("&amp;K1257&amp;") "&amp;A1257)+COUNTIF(猎人卡组!A:C,"# 1x ("&amp;K1257&amp;") "&amp;A1257)+COUNTIF(法师卡组!A:C,"# 1x ("&amp;K1257&amp;") "&amp;A1257)+COUNTIF(圣骑士卡组!A:C,"# 1x ("&amp;K1257&amp;") "&amp;A1257)+COUNTIF(牧师卡组!A:C,"# 1x ("&amp;K1257&amp;") "&amp;A1257)+COUNTIF(潜行者卡组!A:C,"# 1x ("&amp;K1257&amp;") "&amp;A1257)+COUNTIF(萨满祭司卡组!A:C,"# 1x ("&amp;K1257&amp;") "&amp;A1257)+COUNTIF(术士卡组!A:C,"# 1x ("&amp;K1257&amp;") "&amp;A1257)+COUNTIF(战士卡组!A:C,"# 1x ("&amp;K1257&amp;") "&amp;A1257)=0,COUNTIF(单卡排行!A:J,A1257&amp;"★")=0),"",1),2)</f>
        <v/>
      </c>
      <c r="E1257" s="53" t="str">
        <f>IF(收藏进度!E1257="","",收藏进度!E1257)</f>
        <v>冰封王座</v>
      </c>
      <c r="F1257" s="53" t="str">
        <f>IF(收藏进度!F1257="","",收藏进度!F1257)</f>
        <v/>
      </c>
      <c r="G1257" s="53" t="str">
        <f>IF(收藏进度!G1257="","",收藏进度!G1257)</f>
        <v>萨满祭司</v>
      </c>
      <c r="H1257" s="53" t="str">
        <f>IF(收藏进度!H1257="","",收藏进度!H1257)</f>
        <v>稀有</v>
      </c>
      <c r="I1257" s="53" t="str">
        <f>IF(收藏进度!I1257="","",收藏进度!I1257)</f>
        <v>随从</v>
      </c>
      <c r="J1257" s="53" t="str">
        <f>IF(收藏进度!J1257="","",收藏进度!J1257)</f>
        <v/>
      </c>
      <c r="K1257" s="53">
        <f>IF(收藏进度!K1257="","",收藏进度!K1257)</f>
        <v>5</v>
      </c>
      <c r="L1257" s="53">
        <f>IF(收藏进度!L1257="","",收藏进度!L1257)</f>
        <v>2</v>
      </c>
      <c r="M1257" s="53">
        <f>IF(收藏进度!M1257="","",收藏进度!M1257)</f>
        <v>7</v>
      </c>
      <c r="N1257" s="54" t="str">
        <f>IF(收藏进度!N1257="","",收藏进度!N1257)</f>
        <v>嘲讽
冻结任何受到该随从伤害的角色。</v>
      </c>
    </row>
    <row r="1258" spans="1:14" x14ac:dyDescent="0.15">
      <c r="A1258" s="52" t="str">
        <f>IF(收藏进度!A1258="","",收藏进度!A1258)</f>
        <v>死亡先知萨尔</v>
      </c>
      <c r="B1258" s="52">
        <f>IF(收藏进度!B1258="","",收藏进度!B1258)</f>
        <v>1</v>
      </c>
      <c r="C1258" s="52" t="str">
        <f t="shared" si="19"/>
        <v/>
      </c>
      <c r="D1258" s="52" t="str">
        <f>IF(AND(COUNTIF(德鲁伊卡组!A:C,"# 2x ("&amp;K1258&amp;") "&amp;A1258)+COUNTIF(猎人卡组!A:C,"# 2x ("&amp;K1258&amp;") "&amp;A1258)+COUNTIF(法师卡组!A:C,"# 2x ("&amp;K1258&amp;") "&amp;A1258)+COUNTIF(圣骑士卡组!A:C,"# 2x ("&amp;K1258&amp;") "&amp;A1258)+COUNTIF(牧师卡组!A:C,"# 2x ("&amp;K1258&amp;") "&amp;A1258)+COUNTIF(潜行者卡组!A:C,"# 2x ("&amp;K1258&amp;") "&amp;A1258)+COUNTIF(萨满祭司卡组!A:C,"# 2x ("&amp;K1258&amp;") "&amp;A1258)+COUNTIF(术士卡组!A:C,"# 2x ("&amp;K1258&amp;") "&amp;A1258)+COUNTIF(战士卡组!A:C,"# 2x ("&amp;K1258&amp;") "&amp;A1258)=0,COUNTIF(单卡排行!A:J,A1258)=0),IF(AND(COUNTIF(德鲁伊卡组!A:C,"# 1x ("&amp;K1258&amp;") "&amp;A1258)+COUNTIF(猎人卡组!A:C,"# 1x ("&amp;K1258&amp;") "&amp;A1258)+COUNTIF(法师卡组!A:C,"# 1x ("&amp;K1258&amp;") "&amp;A1258)+COUNTIF(圣骑士卡组!A:C,"# 1x ("&amp;K1258&amp;") "&amp;A1258)+COUNTIF(牧师卡组!A:C,"# 1x ("&amp;K1258&amp;") "&amp;A1258)+COUNTIF(潜行者卡组!A:C,"# 1x ("&amp;K1258&amp;") "&amp;A1258)+COUNTIF(萨满祭司卡组!A:C,"# 1x ("&amp;K1258&amp;") "&amp;A1258)+COUNTIF(术士卡组!A:C,"# 1x ("&amp;K1258&amp;") "&amp;A1258)+COUNTIF(战士卡组!A:C,"# 1x ("&amp;K1258&amp;") "&amp;A1258)=0,COUNTIF(单卡排行!A:J,A1258&amp;"★")=0),"",1),2)</f>
        <v/>
      </c>
      <c r="E1258" s="53" t="str">
        <f>IF(收藏进度!E1258="","",收藏进度!E1258)</f>
        <v>冰封王座</v>
      </c>
      <c r="F1258" s="53" t="str">
        <f>IF(收藏进度!F1258="","",收藏进度!F1258)</f>
        <v/>
      </c>
      <c r="G1258" s="53" t="str">
        <f>IF(收藏进度!G1258="","",收藏进度!G1258)</f>
        <v>萨满祭司</v>
      </c>
      <c r="H1258" s="53" t="str">
        <f>IF(收藏进度!H1258="","",收藏进度!H1258)</f>
        <v>传说</v>
      </c>
      <c r="I1258" s="53" t="str">
        <f>IF(收藏进度!I1258="","",收藏进度!I1258)</f>
        <v>英雄</v>
      </c>
      <c r="J1258" s="53" t="str">
        <f>IF(收藏进度!J1258="","",收藏进度!J1258)</f>
        <v/>
      </c>
      <c r="K1258" s="53">
        <f>IF(收藏进度!K1258="","",收藏进度!K1258)</f>
        <v>5</v>
      </c>
      <c r="L1258" s="53">
        <f>IF(收藏进度!L1258="","",收藏进度!L1258)</f>
        <v>0</v>
      </c>
      <c r="M1258" s="53">
        <f>IF(收藏进度!M1258="","",收藏进度!M1258)</f>
        <v>30</v>
      </c>
      <c r="N1258" s="54" t="str">
        <f>IF(收藏进度!N1258="","",收藏进度!N1258)</f>
        <v>战吼：将你所有的随从随机变形成为法力值消耗增加（2）点的其他随从。</v>
      </c>
    </row>
    <row r="1259" spans="1:14" x14ac:dyDescent="0.15">
      <c r="A1259" s="52" t="str">
        <f>IF(收藏进度!A1259="","",收藏进度!A1259)</f>
        <v>莫拉比</v>
      </c>
      <c r="B1259" s="52">
        <f>IF(收藏进度!B1259="","",收藏进度!B1259)</f>
        <v>0</v>
      </c>
      <c r="C1259" s="52" t="str">
        <f t="shared" si="19"/>
        <v/>
      </c>
      <c r="D1259" s="52" t="str">
        <f>IF(AND(COUNTIF(德鲁伊卡组!A:C,"# 2x ("&amp;K1259&amp;") "&amp;A1259)+COUNTIF(猎人卡组!A:C,"# 2x ("&amp;K1259&amp;") "&amp;A1259)+COUNTIF(法师卡组!A:C,"# 2x ("&amp;K1259&amp;") "&amp;A1259)+COUNTIF(圣骑士卡组!A:C,"# 2x ("&amp;K1259&amp;") "&amp;A1259)+COUNTIF(牧师卡组!A:C,"# 2x ("&amp;K1259&amp;") "&amp;A1259)+COUNTIF(潜行者卡组!A:C,"# 2x ("&amp;K1259&amp;") "&amp;A1259)+COUNTIF(萨满祭司卡组!A:C,"# 2x ("&amp;K1259&amp;") "&amp;A1259)+COUNTIF(术士卡组!A:C,"# 2x ("&amp;K1259&amp;") "&amp;A1259)+COUNTIF(战士卡组!A:C,"# 2x ("&amp;K1259&amp;") "&amp;A1259)=0,COUNTIF(单卡排行!A:J,A1259)=0),IF(AND(COUNTIF(德鲁伊卡组!A:C,"# 1x ("&amp;K1259&amp;") "&amp;A1259)+COUNTIF(猎人卡组!A:C,"# 1x ("&amp;K1259&amp;") "&amp;A1259)+COUNTIF(法师卡组!A:C,"# 1x ("&amp;K1259&amp;") "&amp;A1259)+COUNTIF(圣骑士卡组!A:C,"# 1x ("&amp;K1259&amp;") "&amp;A1259)+COUNTIF(牧师卡组!A:C,"# 1x ("&amp;K1259&amp;") "&amp;A1259)+COUNTIF(潜行者卡组!A:C,"# 1x ("&amp;K1259&amp;") "&amp;A1259)+COUNTIF(萨满祭司卡组!A:C,"# 1x ("&amp;K1259&amp;") "&amp;A1259)+COUNTIF(术士卡组!A:C,"# 1x ("&amp;K1259&amp;") "&amp;A1259)+COUNTIF(战士卡组!A:C,"# 1x ("&amp;K1259&amp;") "&amp;A1259)=0,COUNTIF(单卡排行!A:J,A1259&amp;"★")=0),"",1),2)</f>
        <v/>
      </c>
      <c r="E1259" s="53" t="str">
        <f>IF(收藏进度!E1259="","",收藏进度!E1259)</f>
        <v>冰封王座</v>
      </c>
      <c r="F1259" s="53" t="str">
        <f>IF(收藏进度!F1259="","",收藏进度!F1259)</f>
        <v/>
      </c>
      <c r="G1259" s="53" t="str">
        <f>IF(收藏进度!G1259="","",收藏进度!G1259)</f>
        <v>萨满祭司</v>
      </c>
      <c r="H1259" s="53" t="str">
        <f>IF(收藏进度!H1259="","",收藏进度!H1259)</f>
        <v>传说</v>
      </c>
      <c r="I1259" s="53" t="str">
        <f>IF(收藏进度!I1259="","",收藏进度!I1259)</f>
        <v>随从</v>
      </c>
      <c r="J1259" s="53" t="str">
        <f>IF(收藏进度!J1259="","",收藏进度!J1259)</f>
        <v/>
      </c>
      <c r="K1259" s="53">
        <f>IF(收藏进度!K1259="","",收藏进度!K1259)</f>
        <v>6</v>
      </c>
      <c r="L1259" s="53">
        <f>IF(收藏进度!L1259="","",收藏进度!L1259)</f>
        <v>4</v>
      </c>
      <c r="M1259" s="53">
        <f>IF(收藏进度!M1259="","",收藏进度!M1259)</f>
        <v>4</v>
      </c>
      <c r="N1259" s="54" t="str">
        <f>IF(收藏进度!N1259="","",收藏进度!N1259)</f>
        <v>每当有其他随从被冻结，复制该被冻结的随从并置入你的
手牌。</v>
      </c>
    </row>
    <row r="1260" spans="1:14" x14ac:dyDescent="0.15">
      <c r="A1260" s="52" t="str">
        <f>IF(收藏进度!A1260="","",收藏进度!A1260)</f>
        <v>雪怒巨人</v>
      </c>
      <c r="B1260" s="52">
        <f>IF(收藏进度!B1260="","",收藏进度!B1260)</f>
        <v>0</v>
      </c>
      <c r="C1260" s="52" t="str">
        <f t="shared" si="19"/>
        <v/>
      </c>
      <c r="D1260" s="52" t="str">
        <f>IF(AND(COUNTIF(德鲁伊卡组!A:C,"# 2x ("&amp;K1260&amp;") "&amp;A1260)+COUNTIF(猎人卡组!A:C,"# 2x ("&amp;K1260&amp;") "&amp;A1260)+COUNTIF(法师卡组!A:C,"# 2x ("&amp;K1260&amp;") "&amp;A1260)+COUNTIF(圣骑士卡组!A:C,"# 2x ("&amp;K1260&amp;") "&amp;A1260)+COUNTIF(牧师卡组!A:C,"# 2x ("&amp;K1260&amp;") "&amp;A1260)+COUNTIF(潜行者卡组!A:C,"# 2x ("&amp;K1260&amp;") "&amp;A1260)+COUNTIF(萨满祭司卡组!A:C,"# 2x ("&amp;K1260&amp;") "&amp;A1260)+COUNTIF(术士卡组!A:C,"# 2x ("&amp;K1260&amp;") "&amp;A1260)+COUNTIF(战士卡组!A:C,"# 2x ("&amp;K1260&amp;") "&amp;A1260)=0,COUNTIF(单卡排行!A:J,A1260)=0),IF(AND(COUNTIF(德鲁伊卡组!A:C,"# 1x ("&amp;K1260&amp;") "&amp;A1260)+COUNTIF(猎人卡组!A:C,"# 1x ("&amp;K1260&amp;") "&amp;A1260)+COUNTIF(法师卡组!A:C,"# 1x ("&amp;K1260&amp;") "&amp;A1260)+COUNTIF(圣骑士卡组!A:C,"# 1x ("&amp;K1260&amp;") "&amp;A1260)+COUNTIF(牧师卡组!A:C,"# 1x ("&amp;K1260&amp;") "&amp;A1260)+COUNTIF(潜行者卡组!A:C,"# 1x ("&amp;K1260&amp;") "&amp;A1260)+COUNTIF(萨满祭司卡组!A:C,"# 1x ("&amp;K1260&amp;") "&amp;A1260)+COUNTIF(术士卡组!A:C,"# 1x ("&amp;K1260&amp;") "&amp;A1260)+COUNTIF(战士卡组!A:C,"# 1x ("&amp;K1260&amp;") "&amp;A1260)=0,COUNTIF(单卡排行!A:J,A1260&amp;"★")=0),"",1),2)</f>
        <v/>
      </c>
      <c r="E1260" s="53" t="str">
        <f>IF(收藏进度!E1260="","",收藏进度!E1260)</f>
        <v>冰封王座</v>
      </c>
      <c r="F1260" s="53" t="str">
        <f>IF(收藏进度!F1260="","",收藏进度!F1260)</f>
        <v/>
      </c>
      <c r="G1260" s="53" t="str">
        <f>IF(收藏进度!G1260="","",收藏进度!G1260)</f>
        <v>萨满祭司</v>
      </c>
      <c r="H1260" s="53" t="str">
        <f>IF(收藏进度!H1260="","",收藏进度!H1260)</f>
        <v>史诗</v>
      </c>
      <c r="I1260" s="53" t="str">
        <f>IF(收藏进度!I1260="","",收藏进度!I1260)</f>
        <v>随从</v>
      </c>
      <c r="J1260" s="53" t="str">
        <f>IF(收藏进度!J1260="","",收藏进度!J1260)</f>
        <v>元素</v>
      </c>
      <c r="K1260" s="53">
        <f>IF(收藏进度!K1260="","",收藏进度!K1260)</f>
        <v>11</v>
      </c>
      <c r="L1260" s="53">
        <f>IF(收藏进度!L1260="","",收藏进度!L1260)</f>
        <v>8</v>
      </c>
      <c r="M1260" s="53">
        <f>IF(收藏进度!M1260="","",收藏进度!M1260)</f>
        <v>8</v>
      </c>
      <c r="N1260" s="54" t="str">
        <f>IF(收藏进度!N1260="","",收藏进度!N1260)</f>
        <v>在本局对战中，你每过载一个法力水晶，该牌的法力值消耗便减少（1）点。</v>
      </c>
    </row>
    <row r="1261" spans="1:14" x14ac:dyDescent="0.15">
      <c r="A1261" s="52" t="str">
        <f>IF(收藏进度!A1261="","",收藏进度!A1261)</f>
        <v>血色狂欢者</v>
      </c>
      <c r="B1261" s="52">
        <f>IF(收藏进度!B1261="","",收藏进度!B1261)</f>
        <v>2</v>
      </c>
      <c r="C1261" s="52" t="str">
        <f t="shared" si="19"/>
        <v/>
      </c>
      <c r="D1261" s="52" t="str">
        <f>IF(AND(COUNTIF(德鲁伊卡组!A:C,"# 2x ("&amp;K1261&amp;") "&amp;A1261)+COUNTIF(猎人卡组!A:C,"# 2x ("&amp;K1261&amp;") "&amp;A1261)+COUNTIF(法师卡组!A:C,"# 2x ("&amp;K1261&amp;") "&amp;A1261)+COUNTIF(圣骑士卡组!A:C,"# 2x ("&amp;K1261&amp;") "&amp;A1261)+COUNTIF(牧师卡组!A:C,"# 2x ("&amp;K1261&amp;") "&amp;A1261)+COUNTIF(潜行者卡组!A:C,"# 2x ("&amp;K1261&amp;") "&amp;A1261)+COUNTIF(萨满祭司卡组!A:C,"# 2x ("&amp;K1261&amp;") "&amp;A1261)+COUNTIF(术士卡组!A:C,"# 2x ("&amp;K1261&amp;") "&amp;A1261)+COUNTIF(战士卡组!A:C,"# 2x ("&amp;K1261&amp;") "&amp;A1261)=0,COUNTIF(单卡排行!A:J,A1261)=0),IF(AND(COUNTIF(德鲁伊卡组!A:C,"# 1x ("&amp;K1261&amp;") "&amp;A1261)+COUNTIF(猎人卡组!A:C,"# 1x ("&amp;K1261&amp;") "&amp;A1261)+COUNTIF(法师卡组!A:C,"# 1x ("&amp;K1261&amp;") "&amp;A1261)+COUNTIF(圣骑士卡组!A:C,"# 1x ("&amp;K1261&amp;") "&amp;A1261)+COUNTIF(牧师卡组!A:C,"# 1x ("&amp;K1261&amp;") "&amp;A1261)+COUNTIF(潜行者卡组!A:C,"# 1x ("&amp;K1261&amp;") "&amp;A1261)+COUNTIF(萨满祭司卡组!A:C,"# 1x ("&amp;K1261&amp;") "&amp;A1261)+COUNTIF(术士卡组!A:C,"# 1x ("&amp;K1261&amp;") "&amp;A1261)+COUNTIF(战士卡组!A:C,"# 1x ("&amp;K1261&amp;") "&amp;A1261)=0,COUNTIF(单卡排行!A:J,A1261&amp;"★")=0),"",1),2)</f>
        <v/>
      </c>
      <c r="E1261" s="53" t="str">
        <f>IF(收藏进度!E1261="","",收藏进度!E1261)</f>
        <v>冰封王座</v>
      </c>
      <c r="F1261" s="53" t="str">
        <f>IF(收藏进度!F1261="","",收藏进度!F1261)</f>
        <v/>
      </c>
      <c r="G1261" s="53" t="str">
        <f>IF(收藏进度!G1261="","",收藏进度!G1261)</f>
        <v>术士</v>
      </c>
      <c r="H1261" s="53" t="str">
        <f>IF(收藏进度!H1261="","",收藏进度!H1261)</f>
        <v>普通</v>
      </c>
      <c r="I1261" s="53" t="str">
        <f>IF(收藏进度!I1261="","",收藏进度!I1261)</f>
        <v>随从</v>
      </c>
      <c r="J1261" s="53" t="str">
        <f>IF(收藏进度!J1261="","",收藏进度!J1261)</f>
        <v/>
      </c>
      <c r="K1261" s="53">
        <f>IF(收藏进度!K1261="","",收藏进度!K1261)</f>
        <v>1</v>
      </c>
      <c r="L1261" s="53">
        <f>IF(收藏进度!L1261="","",收藏进度!L1261)</f>
        <v>1</v>
      </c>
      <c r="M1261" s="53">
        <f>IF(收藏进度!M1261="","",收藏进度!M1261)</f>
        <v>1</v>
      </c>
      <c r="N1261" s="54" t="str">
        <f>IF(收藏进度!N1261="","",收藏进度!N1261)</f>
        <v>战吼：消灭一个友方随从，并获得+2/+2。</v>
      </c>
    </row>
    <row r="1262" spans="1:14" x14ac:dyDescent="0.15">
      <c r="A1262" s="52" t="str">
        <f>IF(收藏进度!A1262="","",收藏进度!A1262)</f>
        <v>吸取灵魂</v>
      </c>
      <c r="B1262" s="52">
        <f>IF(收藏进度!B1262="","",收藏进度!B1262)</f>
        <v>2</v>
      </c>
      <c r="C1262" s="52" t="str">
        <f t="shared" si="19"/>
        <v/>
      </c>
      <c r="D1262" s="52">
        <f>IF(AND(COUNTIF(德鲁伊卡组!A:C,"# 2x ("&amp;K1262&amp;") "&amp;A1262)+COUNTIF(猎人卡组!A:C,"# 2x ("&amp;K1262&amp;") "&amp;A1262)+COUNTIF(法师卡组!A:C,"# 2x ("&amp;K1262&amp;") "&amp;A1262)+COUNTIF(圣骑士卡组!A:C,"# 2x ("&amp;K1262&amp;") "&amp;A1262)+COUNTIF(牧师卡组!A:C,"# 2x ("&amp;K1262&amp;") "&amp;A1262)+COUNTIF(潜行者卡组!A:C,"# 2x ("&amp;K1262&amp;") "&amp;A1262)+COUNTIF(萨满祭司卡组!A:C,"# 2x ("&amp;K1262&amp;") "&amp;A1262)+COUNTIF(术士卡组!A:C,"# 2x ("&amp;K1262&amp;") "&amp;A1262)+COUNTIF(战士卡组!A:C,"# 2x ("&amp;K1262&amp;") "&amp;A1262)=0,COUNTIF(单卡排行!A:J,A1262)=0),IF(AND(COUNTIF(德鲁伊卡组!A:C,"# 1x ("&amp;K1262&amp;") "&amp;A1262)+COUNTIF(猎人卡组!A:C,"# 1x ("&amp;K1262&amp;") "&amp;A1262)+COUNTIF(法师卡组!A:C,"# 1x ("&amp;K1262&amp;") "&amp;A1262)+COUNTIF(圣骑士卡组!A:C,"# 1x ("&amp;K1262&amp;") "&amp;A1262)+COUNTIF(牧师卡组!A:C,"# 1x ("&amp;K1262&amp;") "&amp;A1262)+COUNTIF(潜行者卡组!A:C,"# 1x ("&amp;K1262&amp;") "&amp;A1262)+COUNTIF(萨满祭司卡组!A:C,"# 1x ("&amp;K1262&amp;") "&amp;A1262)+COUNTIF(术士卡组!A:C,"# 1x ("&amp;K1262&amp;") "&amp;A1262)+COUNTIF(战士卡组!A:C,"# 1x ("&amp;K1262&amp;") "&amp;A1262)=0,COUNTIF(单卡排行!A:J,A1262&amp;"★")=0),"",1),2)</f>
        <v>2</v>
      </c>
      <c r="E1262" s="53" t="str">
        <f>IF(收藏进度!E1262="","",收藏进度!E1262)</f>
        <v>冰封王座</v>
      </c>
      <c r="F1262" s="53" t="str">
        <f>IF(收藏进度!F1262="","",收藏进度!F1262)</f>
        <v/>
      </c>
      <c r="G1262" s="53" t="str">
        <f>IF(收藏进度!G1262="","",收藏进度!G1262)</f>
        <v>术士</v>
      </c>
      <c r="H1262" s="53" t="str">
        <f>IF(收藏进度!H1262="","",收藏进度!H1262)</f>
        <v>普通</v>
      </c>
      <c r="I1262" s="53" t="str">
        <f>IF(收藏进度!I1262="","",收藏进度!I1262)</f>
        <v>法术</v>
      </c>
      <c r="J1262" s="53" t="str">
        <f>IF(收藏进度!J1262="","",收藏进度!J1262)</f>
        <v/>
      </c>
      <c r="K1262" s="53">
        <f>IF(收藏进度!K1262="","",收藏进度!K1262)</f>
        <v>2</v>
      </c>
      <c r="L1262" s="53">
        <f>IF(收藏进度!L1262="","",收藏进度!L1262)</f>
        <v>0</v>
      </c>
      <c r="M1262" s="53">
        <f>IF(收藏进度!M1262="","",收藏进度!M1262)</f>
        <v>0</v>
      </c>
      <c r="N1262" s="54" t="str">
        <f>IF(收藏进度!N1262="","",收藏进度!N1262)</f>
        <v>吸血
对一个随从造成
2点伤害。</v>
      </c>
    </row>
    <row r="1263" spans="1:14" x14ac:dyDescent="0.15">
      <c r="A1263" s="52" t="str">
        <f>IF(收藏进度!A1263="","",收藏进度!A1263)</f>
        <v>亵渎</v>
      </c>
      <c r="B1263" s="52">
        <f>IF(收藏进度!B1263="","",收藏进度!B1263)</f>
        <v>2</v>
      </c>
      <c r="C1263" s="52" t="str">
        <f t="shared" si="19"/>
        <v/>
      </c>
      <c r="D1263" s="52">
        <f>IF(AND(COUNTIF(德鲁伊卡组!A:C,"# 2x ("&amp;K1263&amp;") "&amp;A1263)+COUNTIF(猎人卡组!A:C,"# 2x ("&amp;K1263&amp;") "&amp;A1263)+COUNTIF(法师卡组!A:C,"# 2x ("&amp;K1263&amp;") "&amp;A1263)+COUNTIF(圣骑士卡组!A:C,"# 2x ("&amp;K1263&amp;") "&amp;A1263)+COUNTIF(牧师卡组!A:C,"# 2x ("&amp;K1263&amp;") "&amp;A1263)+COUNTIF(潜行者卡组!A:C,"# 2x ("&amp;K1263&amp;") "&amp;A1263)+COUNTIF(萨满祭司卡组!A:C,"# 2x ("&amp;K1263&amp;") "&amp;A1263)+COUNTIF(术士卡组!A:C,"# 2x ("&amp;K1263&amp;") "&amp;A1263)+COUNTIF(战士卡组!A:C,"# 2x ("&amp;K1263&amp;") "&amp;A1263)=0,COUNTIF(单卡排行!A:J,A1263)=0),IF(AND(COUNTIF(德鲁伊卡组!A:C,"# 1x ("&amp;K1263&amp;") "&amp;A1263)+COUNTIF(猎人卡组!A:C,"# 1x ("&amp;K1263&amp;") "&amp;A1263)+COUNTIF(法师卡组!A:C,"# 1x ("&amp;K1263&amp;") "&amp;A1263)+COUNTIF(圣骑士卡组!A:C,"# 1x ("&amp;K1263&amp;") "&amp;A1263)+COUNTIF(牧师卡组!A:C,"# 1x ("&amp;K1263&amp;") "&amp;A1263)+COUNTIF(潜行者卡组!A:C,"# 1x ("&amp;K1263&amp;") "&amp;A1263)+COUNTIF(萨满祭司卡组!A:C,"# 1x ("&amp;K1263&amp;") "&amp;A1263)+COUNTIF(术士卡组!A:C,"# 1x ("&amp;K1263&amp;") "&amp;A1263)+COUNTIF(战士卡组!A:C,"# 1x ("&amp;K1263&amp;") "&amp;A1263)=0,COUNTIF(单卡排行!A:J,A1263&amp;"★")=0),"",1),2)</f>
        <v>2</v>
      </c>
      <c r="E1263" s="53" t="str">
        <f>IF(收藏进度!E1263="","",收藏进度!E1263)</f>
        <v>冰封王座</v>
      </c>
      <c r="F1263" s="53" t="str">
        <f>IF(收藏进度!F1263="","",收藏进度!F1263)</f>
        <v/>
      </c>
      <c r="G1263" s="53" t="str">
        <f>IF(收藏进度!G1263="","",收藏进度!G1263)</f>
        <v>术士</v>
      </c>
      <c r="H1263" s="53" t="str">
        <f>IF(收藏进度!H1263="","",收藏进度!H1263)</f>
        <v>稀有</v>
      </c>
      <c r="I1263" s="53" t="str">
        <f>IF(收藏进度!I1263="","",收藏进度!I1263)</f>
        <v>法术</v>
      </c>
      <c r="J1263" s="53" t="str">
        <f>IF(收藏进度!J1263="","",收藏进度!J1263)</f>
        <v/>
      </c>
      <c r="K1263" s="53">
        <f>IF(收藏进度!K1263="","",收藏进度!K1263)</f>
        <v>2</v>
      </c>
      <c r="L1263" s="53">
        <f>IF(收藏进度!L1263="","",收藏进度!L1263)</f>
        <v>0</v>
      </c>
      <c r="M1263" s="53">
        <f>IF(收藏进度!M1263="","",收藏进度!M1263)</f>
        <v>0</v>
      </c>
      <c r="N1263" s="54" t="str">
        <f>IF(收藏进度!N1263="","",收藏进度!N1263)</f>
        <v>对所有随从造成1点伤害，如果有随从死亡，则再次施放该法术。</v>
      </c>
    </row>
    <row r="1264" spans="1:14" x14ac:dyDescent="0.15">
      <c r="A1264" s="52" t="str">
        <f>IF(收藏进度!A1264="","",收藏进度!A1264)</f>
        <v>侏儒吸血鬼</v>
      </c>
      <c r="B1264" s="52">
        <f>IF(收藏进度!B1264="","",收藏进度!B1264)</f>
        <v>2</v>
      </c>
      <c r="C1264" s="52" t="str">
        <f t="shared" si="19"/>
        <v/>
      </c>
      <c r="D1264" s="52">
        <f>IF(AND(COUNTIF(德鲁伊卡组!A:C,"# 2x ("&amp;K1264&amp;") "&amp;A1264)+COUNTIF(猎人卡组!A:C,"# 2x ("&amp;K1264&amp;") "&amp;A1264)+COUNTIF(法师卡组!A:C,"# 2x ("&amp;K1264&amp;") "&amp;A1264)+COUNTIF(圣骑士卡组!A:C,"# 2x ("&amp;K1264&amp;") "&amp;A1264)+COUNTIF(牧师卡组!A:C,"# 2x ("&amp;K1264&amp;") "&amp;A1264)+COUNTIF(潜行者卡组!A:C,"# 2x ("&amp;K1264&amp;") "&amp;A1264)+COUNTIF(萨满祭司卡组!A:C,"# 2x ("&amp;K1264&amp;") "&amp;A1264)+COUNTIF(术士卡组!A:C,"# 2x ("&amp;K1264&amp;") "&amp;A1264)+COUNTIF(战士卡组!A:C,"# 2x ("&amp;K1264&amp;") "&amp;A1264)=0,COUNTIF(单卡排行!A:J,A1264)=0),IF(AND(COUNTIF(德鲁伊卡组!A:C,"# 1x ("&amp;K1264&amp;") "&amp;A1264)+COUNTIF(猎人卡组!A:C,"# 1x ("&amp;K1264&amp;") "&amp;A1264)+COUNTIF(法师卡组!A:C,"# 1x ("&amp;K1264&amp;") "&amp;A1264)+COUNTIF(圣骑士卡组!A:C,"# 1x ("&amp;K1264&amp;") "&amp;A1264)+COUNTIF(牧师卡组!A:C,"# 1x ("&amp;K1264&amp;") "&amp;A1264)+COUNTIF(潜行者卡组!A:C,"# 1x ("&amp;K1264&amp;") "&amp;A1264)+COUNTIF(萨满祭司卡组!A:C,"# 1x ("&amp;K1264&amp;") "&amp;A1264)+COUNTIF(术士卡组!A:C,"# 1x ("&amp;K1264&amp;") "&amp;A1264)+COUNTIF(战士卡组!A:C,"# 1x ("&amp;K1264&amp;") "&amp;A1264)=0,COUNTIF(单卡排行!A:J,A1264&amp;"★")=0),"",1),2)</f>
        <v>2</v>
      </c>
      <c r="E1264" s="53" t="str">
        <f>IF(收藏进度!E1264="","",收藏进度!E1264)</f>
        <v>冰封王座</v>
      </c>
      <c r="F1264" s="53" t="str">
        <f>IF(收藏进度!F1264="","",收藏进度!F1264)</f>
        <v/>
      </c>
      <c r="G1264" s="53" t="str">
        <f>IF(收藏进度!G1264="","",收藏进度!G1264)</f>
        <v>术士</v>
      </c>
      <c r="H1264" s="53" t="str">
        <f>IF(收藏进度!H1264="","",收藏进度!H1264)</f>
        <v>史诗</v>
      </c>
      <c r="I1264" s="53" t="str">
        <f>IF(收藏进度!I1264="","",收藏进度!I1264)</f>
        <v>随从</v>
      </c>
      <c r="J1264" s="53" t="str">
        <f>IF(收藏进度!J1264="","",收藏进度!J1264)</f>
        <v/>
      </c>
      <c r="K1264" s="53">
        <f>IF(收藏进度!K1264="","",收藏进度!K1264)</f>
        <v>2</v>
      </c>
      <c r="L1264" s="53">
        <f>IF(收藏进度!L1264="","",收藏进度!L1264)</f>
        <v>2</v>
      </c>
      <c r="M1264" s="53">
        <f>IF(收藏进度!M1264="","",收藏进度!M1264)</f>
        <v>3</v>
      </c>
      <c r="N1264" s="54" t="str">
        <f>IF(收藏进度!N1264="","",收藏进度!N1264)</f>
        <v>战吼：移除你对手的牌库顶的一张牌。</v>
      </c>
    </row>
    <row r="1265" spans="1:14" x14ac:dyDescent="0.15">
      <c r="A1265" s="52" t="str">
        <f>IF(收藏进度!A1265="","",收藏进度!A1265)</f>
        <v>咆哮魔</v>
      </c>
      <c r="B1265" s="52">
        <f>IF(收藏进度!B1265="","",收藏进度!B1265)</f>
        <v>2</v>
      </c>
      <c r="C1265" s="52" t="str">
        <f t="shared" si="19"/>
        <v/>
      </c>
      <c r="D1265" s="52" t="str">
        <f>IF(AND(COUNTIF(德鲁伊卡组!A:C,"# 2x ("&amp;K1265&amp;") "&amp;A1265)+COUNTIF(猎人卡组!A:C,"# 2x ("&amp;K1265&amp;") "&amp;A1265)+COUNTIF(法师卡组!A:C,"# 2x ("&amp;K1265&amp;") "&amp;A1265)+COUNTIF(圣骑士卡组!A:C,"# 2x ("&amp;K1265&amp;") "&amp;A1265)+COUNTIF(牧师卡组!A:C,"# 2x ("&amp;K1265&amp;") "&amp;A1265)+COUNTIF(潜行者卡组!A:C,"# 2x ("&amp;K1265&amp;") "&amp;A1265)+COUNTIF(萨满祭司卡组!A:C,"# 2x ("&amp;K1265&amp;") "&amp;A1265)+COUNTIF(术士卡组!A:C,"# 2x ("&amp;K1265&amp;") "&amp;A1265)+COUNTIF(战士卡组!A:C,"# 2x ("&amp;K1265&amp;") "&amp;A1265)=0,COUNTIF(单卡排行!A:J,A1265)=0),IF(AND(COUNTIF(德鲁伊卡组!A:C,"# 1x ("&amp;K1265&amp;") "&amp;A1265)+COUNTIF(猎人卡组!A:C,"# 1x ("&amp;K1265&amp;") "&amp;A1265)+COUNTIF(法师卡组!A:C,"# 1x ("&amp;K1265&amp;") "&amp;A1265)+COUNTIF(圣骑士卡组!A:C,"# 1x ("&amp;K1265&amp;") "&amp;A1265)+COUNTIF(牧师卡组!A:C,"# 1x ("&amp;K1265&amp;") "&amp;A1265)+COUNTIF(潜行者卡组!A:C,"# 1x ("&amp;K1265&amp;") "&amp;A1265)+COUNTIF(萨满祭司卡组!A:C,"# 1x ("&amp;K1265&amp;") "&amp;A1265)+COUNTIF(术士卡组!A:C,"# 1x ("&amp;K1265&amp;") "&amp;A1265)+COUNTIF(战士卡组!A:C,"# 1x ("&amp;K1265&amp;") "&amp;A1265)=0,COUNTIF(单卡排行!A:J,A1265&amp;"★")=0),"",1),2)</f>
        <v/>
      </c>
      <c r="E1265" s="53" t="str">
        <f>IF(收藏进度!E1265="","",收藏进度!E1265)</f>
        <v>冰封王座</v>
      </c>
      <c r="F1265" s="53" t="str">
        <f>IF(收藏进度!F1265="","",收藏进度!F1265)</f>
        <v/>
      </c>
      <c r="G1265" s="53" t="str">
        <f>IF(收藏进度!G1265="","",收藏进度!G1265)</f>
        <v>术士</v>
      </c>
      <c r="H1265" s="53" t="str">
        <f>IF(收藏进度!H1265="","",收藏进度!H1265)</f>
        <v>普通</v>
      </c>
      <c r="I1265" s="53" t="str">
        <f>IF(收藏进度!I1265="","",收藏进度!I1265)</f>
        <v>随从</v>
      </c>
      <c r="J1265" s="53" t="str">
        <f>IF(收藏进度!J1265="","",收藏进度!J1265)</f>
        <v>恶魔</v>
      </c>
      <c r="K1265" s="53">
        <f>IF(收藏进度!K1265="","",收藏进度!K1265)</f>
        <v>3</v>
      </c>
      <c r="L1265" s="53">
        <f>IF(收藏进度!L1265="","",收藏进度!L1265)</f>
        <v>3</v>
      </c>
      <c r="M1265" s="53">
        <f>IF(收藏进度!M1265="","",收藏进度!M1265)</f>
        <v>6</v>
      </c>
      <c r="N1265" s="54" t="str">
        <f>IF(收藏进度!N1265="","",收藏进度!N1265)</f>
        <v>每当该随从受到伤害，随机弃掉
一张牌。</v>
      </c>
    </row>
    <row r="1266" spans="1:14" x14ac:dyDescent="0.15">
      <c r="A1266" s="52" t="str">
        <f>IF(收藏进度!A1266="","",收藏进度!A1266)</f>
        <v>强制牺牲</v>
      </c>
      <c r="B1266" s="52">
        <f>IF(收藏进度!B1266="","",收藏进度!B1266)</f>
        <v>2</v>
      </c>
      <c r="C1266" s="52" t="str">
        <f t="shared" si="19"/>
        <v/>
      </c>
      <c r="D1266" s="52" t="str">
        <f>IF(AND(COUNTIF(德鲁伊卡组!A:C,"# 2x ("&amp;K1266&amp;") "&amp;A1266)+COUNTIF(猎人卡组!A:C,"# 2x ("&amp;K1266&amp;") "&amp;A1266)+COUNTIF(法师卡组!A:C,"# 2x ("&amp;K1266&amp;") "&amp;A1266)+COUNTIF(圣骑士卡组!A:C,"# 2x ("&amp;K1266&amp;") "&amp;A1266)+COUNTIF(牧师卡组!A:C,"# 2x ("&amp;K1266&amp;") "&amp;A1266)+COUNTIF(潜行者卡组!A:C,"# 2x ("&amp;K1266&amp;") "&amp;A1266)+COUNTIF(萨满祭司卡组!A:C,"# 2x ("&amp;K1266&amp;") "&amp;A1266)+COUNTIF(术士卡组!A:C,"# 2x ("&amp;K1266&amp;") "&amp;A1266)+COUNTIF(战士卡组!A:C,"# 2x ("&amp;K1266&amp;") "&amp;A1266)=0,COUNTIF(单卡排行!A:J,A1266)=0),IF(AND(COUNTIF(德鲁伊卡组!A:C,"# 1x ("&amp;K1266&amp;") "&amp;A1266)+COUNTIF(猎人卡组!A:C,"# 1x ("&amp;K1266&amp;") "&amp;A1266)+COUNTIF(法师卡组!A:C,"# 1x ("&amp;K1266&amp;") "&amp;A1266)+COUNTIF(圣骑士卡组!A:C,"# 1x ("&amp;K1266&amp;") "&amp;A1266)+COUNTIF(牧师卡组!A:C,"# 1x ("&amp;K1266&amp;") "&amp;A1266)+COUNTIF(潜行者卡组!A:C,"# 1x ("&amp;K1266&amp;") "&amp;A1266)+COUNTIF(萨满祭司卡组!A:C,"# 1x ("&amp;K1266&amp;") "&amp;A1266)+COUNTIF(术士卡组!A:C,"# 1x ("&amp;K1266&amp;") "&amp;A1266)+COUNTIF(战士卡组!A:C,"# 1x ("&amp;K1266&amp;") "&amp;A1266)=0,COUNTIF(单卡排行!A:J,A1266&amp;"★")=0),"",1),2)</f>
        <v/>
      </c>
      <c r="E1266" s="53" t="str">
        <f>IF(收藏进度!E1266="","",收藏进度!E1266)</f>
        <v>冰封王座</v>
      </c>
      <c r="F1266" s="53" t="str">
        <f>IF(收藏进度!F1266="","",收藏进度!F1266)</f>
        <v/>
      </c>
      <c r="G1266" s="53" t="str">
        <f>IF(收藏进度!G1266="","",收藏进度!G1266)</f>
        <v>术士</v>
      </c>
      <c r="H1266" s="53" t="str">
        <f>IF(收藏进度!H1266="","",收藏进度!H1266)</f>
        <v>稀有</v>
      </c>
      <c r="I1266" s="53" t="str">
        <f>IF(收藏进度!I1266="","",收藏进度!I1266)</f>
        <v>法术</v>
      </c>
      <c r="J1266" s="53" t="str">
        <f>IF(收藏进度!J1266="","",收藏进度!J1266)</f>
        <v/>
      </c>
      <c r="K1266" s="53">
        <f>IF(收藏进度!K1266="","",收藏进度!K1266)</f>
        <v>3</v>
      </c>
      <c r="L1266" s="53">
        <f>IF(收藏进度!L1266="","",收藏进度!L1266)</f>
        <v>0</v>
      </c>
      <c r="M1266" s="53">
        <f>IF(收藏进度!M1266="","",收藏进度!M1266)</f>
        <v>0</v>
      </c>
      <c r="N1266" s="54" t="str">
        <f>IF(收藏进度!N1266="","",收藏进度!N1266)</f>
        <v>选择一个友方随从，消灭该随从和一个随机敌方随从。</v>
      </c>
    </row>
    <row r="1267" spans="1:14" x14ac:dyDescent="0.15">
      <c r="A1267" s="52" t="str">
        <f>IF(收藏进度!A1267="","",收藏进度!A1267)</f>
        <v>变节</v>
      </c>
      <c r="B1267" s="52">
        <f>IF(收藏进度!B1267="","",收藏进度!B1267)</f>
        <v>2</v>
      </c>
      <c r="C1267" s="52" t="str">
        <f t="shared" si="19"/>
        <v/>
      </c>
      <c r="D1267" s="52" t="str">
        <f>IF(AND(COUNTIF(德鲁伊卡组!A:C,"# 2x ("&amp;K1267&amp;") "&amp;A1267)+COUNTIF(猎人卡组!A:C,"# 2x ("&amp;K1267&amp;") "&amp;A1267)+COUNTIF(法师卡组!A:C,"# 2x ("&amp;K1267&amp;") "&amp;A1267)+COUNTIF(圣骑士卡组!A:C,"# 2x ("&amp;K1267&amp;") "&amp;A1267)+COUNTIF(牧师卡组!A:C,"# 2x ("&amp;K1267&amp;") "&amp;A1267)+COUNTIF(潜行者卡组!A:C,"# 2x ("&amp;K1267&amp;") "&amp;A1267)+COUNTIF(萨满祭司卡组!A:C,"# 2x ("&amp;K1267&amp;") "&amp;A1267)+COUNTIF(术士卡组!A:C,"# 2x ("&amp;K1267&amp;") "&amp;A1267)+COUNTIF(战士卡组!A:C,"# 2x ("&amp;K1267&amp;") "&amp;A1267)=0,COUNTIF(单卡排行!A:J,A1267)=0),IF(AND(COUNTIF(德鲁伊卡组!A:C,"# 1x ("&amp;K1267&amp;") "&amp;A1267)+COUNTIF(猎人卡组!A:C,"# 1x ("&amp;K1267&amp;") "&amp;A1267)+COUNTIF(法师卡组!A:C,"# 1x ("&amp;K1267&amp;") "&amp;A1267)+COUNTIF(圣骑士卡组!A:C,"# 1x ("&amp;K1267&amp;") "&amp;A1267)+COUNTIF(牧师卡组!A:C,"# 1x ("&amp;K1267&amp;") "&amp;A1267)+COUNTIF(潜行者卡组!A:C,"# 1x ("&amp;K1267&amp;") "&amp;A1267)+COUNTIF(萨满祭司卡组!A:C,"# 1x ("&amp;K1267&amp;") "&amp;A1267)+COUNTIF(术士卡组!A:C,"# 1x ("&amp;K1267&amp;") "&amp;A1267)+COUNTIF(战士卡组!A:C,"# 1x ("&amp;K1267&amp;") "&amp;A1267)=0,COUNTIF(单卡排行!A:J,A1267&amp;"★")=0),"",1),2)</f>
        <v/>
      </c>
      <c r="E1267" s="53" t="str">
        <f>IF(收藏进度!E1267="","",收藏进度!E1267)</f>
        <v>冰封王座</v>
      </c>
      <c r="F1267" s="53" t="str">
        <f>IF(收藏进度!F1267="","",收藏进度!F1267)</f>
        <v/>
      </c>
      <c r="G1267" s="53" t="str">
        <f>IF(收藏进度!G1267="","",收藏进度!G1267)</f>
        <v>术士</v>
      </c>
      <c r="H1267" s="53" t="str">
        <f>IF(收藏进度!H1267="","",收藏进度!H1267)</f>
        <v>史诗</v>
      </c>
      <c r="I1267" s="53" t="str">
        <f>IF(收藏进度!I1267="","",收藏进度!I1267)</f>
        <v>法术</v>
      </c>
      <c r="J1267" s="53" t="str">
        <f>IF(收藏进度!J1267="","",收藏进度!J1267)</f>
        <v/>
      </c>
      <c r="K1267" s="53">
        <f>IF(收藏进度!K1267="","",收藏进度!K1267)</f>
        <v>3</v>
      </c>
      <c r="L1267" s="53">
        <f>IF(收藏进度!L1267="","",收藏进度!L1267)</f>
        <v>0</v>
      </c>
      <c r="M1267" s="53">
        <f>IF(收藏进度!M1267="","",收藏进度!M1267)</f>
        <v>0</v>
      </c>
      <c r="N1267" s="54" t="str">
        <f>IF(收藏进度!N1267="","",收藏进度!N1267)</f>
        <v>选择一个友方随从，交给你的
对手。</v>
      </c>
    </row>
    <row r="1268" spans="1:14" x14ac:dyDescent="0.15">
      <c r="A1268" s="52" t="str">
        <f>IF(收藏进度!A1268="","",收藏进度!A1268)</f>
        <v>卑鄙的恐惧魔王</v>
      </c>
      <c r="B1268" s="52">
        <f>IF(收藏进度!B1268="","",收藏进度!B1268)</f>
        <v>2</v>
      </c>
      <c r="C1268" s="52" t="str">
        <f t="shared" si="19"/>
        <v/>
      </c>
      <c r="D1268" s="52">
        <f>IF(AND(COUNTIF(德鲁伊卡组!A:C,"# 2x ("&amp;K1268&amp;") "&amp;A1268)+COUNTIF(猎人卡组!A:C,"# 2x ("&amp;K1268&amp;") "&amp;A1268)+COUNTIF(法师卡组!A:C,"# 2x ("&amp;K1268&amp;") "&amp;A1268)+COUNTIF(圣骑士卡组!A:C,"# 2x ("&amp;K1268&amp;") "&amp;A1268)+COUNTIF(牧师卡组!A:C,"# 2x ("&amp;K1268&amp;") "&amp;A1268)+COUNTIF(潜行者卡组!A:C,"# 2x ("&amp;K1268&amp;") "&amp;A1268)+COUNTIF(萨满祭司卡组!A:C,"# 2x ("&amp;K1268&amp;") "&amp;A1268)+COUNTIF(术士卡组!A:C,"# 2x ("&amp;K1268&amp;") "&amp;A1268)+COUNTIF(战士卡组!A:C,"# 2x ("&amp;K1268&amp;") "&amp;A1268)=0,COUNTIF(单卡排行!A:J,A1268)=0),IF(AND(COUNTIF(德鲁伊卡组!A:C,"# 1x ("&amp;K1268&amp;") "&amp;A1268)+COUNTIF(猎人卡组!A:C,"# 1x ("&amp;K1268&amp;") "&amp;A1268)+COUNTIF(法师卡组!A:C,"# 1x ("&amp;K1268&amp;") "&amp;A1268)+COUNTIF(圣骑士卡组!A:C,"# 1x ("&amp;K1268&amp;") "&amp;A1268)+COUNTIF(牧师卡组!A:C,"# 1x ("&amp;K1268&amp;") "&amp;A1268)+COUNTIF(潜行者卡组!A:C,"# 1x ("&amp;K1268&amp;") "&amp;A1268)+COUNTIF(萨满祭司卡组!A:C,"# 1x ("&amp;K1268&amp;") "&amp;A1268)+COUNTIF(术士卡组!A:C,"# 1x ("&amp;K1268&amp;") "&amp;A1268)+COUNTIF(战士卡组!A:C,"# 1x ("&amp;K1268&amp;") "&amp;A1268)=0,COUNTIF(单卡排行!A:J,A1268&amp;"★")=0),"",1),2)</f>
        <v>2</v>
      </c>
      <c r="E1268" s="53" t="str">
        <f>IF(收藏进度!E1268="","",收藏进度!E1268)</f>
        <v>冰封王座</v>
      </c>
      <c r="F1268" s="53" t="str">
        <f>IF(收藏进度!F1268="","",收藏进度!F1268)</f>
        <v/>
      </c>
      <c r="G1268" s="53" t="str">
        <f>IF(收藏进度!G1268="","",收藏进度!G1268)</f>
        <v>术士</v>
      </c>
      <c r="H1268" s="53" t="str">
        <f>IF(收藏进度!H1268="","",收藏进度!H1268)</f>
        <v>稀有</v>
      </c>
      <c r="I1268" s="53" t="str">
        <f>IF(收藏进度!I1268="","",收藏进度!I1268)</f>
        <v>随从</v>
      </c>
      <c r="J1268" s="53" t="str">
        <f>IF(收藏进度!J1268="","",收藏进度!J1268)</f>
        <v>恶魔</v>
      </c>
      <c r="K1268" s="53">
        <f>IF(收藏进度!K1268="","",收藏进度!K1268)</f>
        <v>5</v>
      </c>
      <c r="L1268" s="53">
        <f>IF(收藏进度!L1268="","",收藏进度!L1268)</f>
        <v>4</v>
      </c>
      <c r="M1268" s="53">
        <f>IF(收藏进度!M1268="","",收藏进度!M1268)</f>
        <v>5</v>
      </c>
      <c r="N1268" s="54" t="str">
        <f>IF(收藏进度!N1268="","",收藏进度!N1268)</f>
        <v>在你的回合结束时，对所有敌方随从造成1点伤害。</v>
      </c>
    </row>
    <row r="1269" spans="1:14" x14ac:dyDescent="0.15">
      <c r="A1269" s="52" t="str">
        <f>IF(收藏进度!A1269="","",收藏进度!A1269)</f>
        <v>鲜血女王兰娜瑟尔</v>
      </c>
      <c r="B1269" s="52">
        <f>IF(收藏进度!B1269="","",收藏进度!B1269)</f>
        <v>1</v>
      </c>
      <c r="C1269" s="52" t="str">
        <f t="shared" si="19"/>
        <v/>
      </c>
      <c r="D1269" s="52" t="str">
        <f>IF(AND(COUNTIF(德鲁伊卡组!A:C,"# 2x ("&amp;K1269&amp;") "&amp;A1269)+COUNTIF(猎人卡组!A:C,"# 2x ("&amp;K1269&amp;") "&amp;A1269)+COUNTIF(法师卡组!A:C,"# 2x ("&amp;K1269&amp;") "&amp;A1269)+COUNTIF(圣骑士卡组!A:C,"# 2x ("&amp;K1269&amp;") "&amp;A1269)+COUNTIF(牧师卡组!A:C,"# 2x ("&amp;K1269&amp;") "&amp;A1269)+COUNTIF(潜行者卡组!A:C,"# 2x ("&amp;K1269&amp;") "&amp;A1269)+COUNTIF(萨满祭司卡组!A:C,"# 2x ("&amp;K1269&amp;") "&amp;A1269)+COUNTIF(术士卡组!A:C,"# 2x ("&amp;K1269&amp;") "&amp;A1269)+COUNTIF(战士卡组!A:C,"# 2x ("&amp;K1269&amp;") "&amp;A1269)=0,COUNTIF(单卡排行!A:J,A1269)=0),IF(AND(COUNTIF(德鲁伊卡组!A:C,"# 1x ("&amp;K1269&amp;") "&amp;A1269)+COUNTIF(猎人卡组!A:C,"# 1x ("&amp;K1269&amp;") "&amp;A1269)+COUNTIF(法师卡组!A:C,"# 1x ("&amp;K1269&amp;") "&amp;A1269)+COUNTIF(圣骑士卡组!A:C,"# 1x ("&amp;K1269&amp;") "&amp;A1269)+COUNTIF(牧师卡组!A:C,"# 1x ("&amp;K1269&amp;") "&amp;A1269)+COUNTIF(潜行者卡组!A:C,"# 1x ("&amp;K1269&amp;") "&amp;A1269)+COUNTIF(萨满祭司卡组!A:C,"# 1x ("&amp;K1269&amp;") "&amp;A1269)+COUNTIF(术士卡组!A:C,"# 1x ("&amp;K1269&amp;") "&amp;A1269)+COUNTIF(战士卡组!A:C,"# 1x ("&amp;K1269&amp;") "&amp;A1269)=0,COUNTIF(单卡排行!A:J,A1269&amp;"★")=0),"",1),2)</f>
        <v/>
      </c>
      <c r="E1269" s="53" t="str">
        <f>IF(收藏进度!E1269="","",收藏进度!E1269)</f>
        <v>冰封王座</v>
      </c>
      <c r="F1269" s="53" t="str">
        <f>IF(收藏进度!F1269="","",收藏进度!F1269)</f>
        <v/>
      </c>
      <c r="G1269" s="53" t="str">
        <f>IF(收藏进度!G1269="","",收藏进度!G1269)</f>
        <v>术士</v>
      </c>
      <c r="H1269" s="53" t="str">
        <f>IF(收藏进度!H1269="","",收藏进度!H1269)</f>
        <v>传说</v>
      </c>
      <c r="I1269" s="53" t="str">
        <f>IF(收藏进度!I1269="","",收藏进度!I1269)</f>
        <v>随从</v>
      </c>
      <c r="J1269" s="53" t="str">
        <f>IF(收藏进度!J1269="","",收藏进度!J1269)</f>
        <v/>
      </c>
      <c r="K1269" s="53">
        <f>IF(收藏进度!K1269="","",收藏进度!K1269)</f>
        <v>5</v>
      </c>
      <c r="L1269" s="53">
        <f>IF(收藏进度!L1269="","",收藏进度!L1269)</f>
        <v>1</v>
      </c>
      <c r="M1269" s="53">
        <f>IF(收藏进度!M1269="","",收藏进度!M1269)</f>
        <v>6</v>
      </c>
      <c r="N1269" s="54" t="str">
        <f>IF(收藏进度!N1269="","",收藏进度!N1269)</f>
        <v>吸血
在本局对战中，你每弃掉一张牌，便获得+1攻击力。</v>
      </c>
    </row>
    <row r="1270" spans="1:14" x14ac:dyDescent="0.15">
      <c r="A1270" s="52" t="str">
        <f>IF(收藏进度!A1270="","",收藏进度!A1270)</f>
        <v>鲜血掠夺者古尔丹</v>
      </c>
      <c r="B1270" s="52">
        <f>IF(收藏进度!B1270="","",收藏进度!B1270)</f>
        <v>1</v>
      </c>
      <c r="C1270" s="52" t="str">
        <f t="shared" si="19"/>
        <v/>
      </c>
      <c r="D1270" s="52">
        <f>IF(AND(COUNTIF(德鲁伊卡组!A:C,"# 2x ("&amp;K1270&amp;") "&amp;A1270)+COUNTIF(猎人卡组!A:C,"# 2x ("&amp;K1270&amp;") "&amp;A1270)+COUNTIF(法师卡组!A:C,"# 2x ("&amp;K1270&amp;") "&amp;A1270)+COUNTIF(圣骑士卡组!A:C,"# 2x ("&amp;K1270&amp;") "&amp;A1270)+COUNTIF(牧师卡组!A:C,"# 2x ("&amp;K1270&amp;") "&amp;A1270)+COUNTIF(潜行者卡组!A:C,"# 2x ("&amp;K1270&amp;") "&amp;A1270)+COUNTIF(萨满祭司卡组!A:C,"# 2x ("&amp;K1270&amp;") "&amp;A1270)+COUNTIF(术士卡组!A:C,"# 2x ("&amp;K1270&amp;") "&amp;A1270)+COUNTIF(战士卡组!A:C,"# 2x ("&amp;K1270&amp;") "&amp;A1270)=0,COUNTIF(单卡排行!A:J,A1270)=0),IF(AND(COUNTIF(德鲁伊卡组!A:C,"# 1x ("&amp;K1270&amp;") "&amp;A1270)+COUNTIF(猎人卡组!A:C,"# 1x ("&amp;K1270&amp;") "&amp;A1270)+COUNTIF(法师卡组!A:C,"# 1x ("&amp;K1270&amp;") "&amp;A1270)+COUNTIF(圣骑士卡组!A:C,"# 1x ("&amp;K1270&amp;") "&amp;A1270)+COUNTIF(牧师卡组!A:C,"# 1x ("&amp;K1270&amp;") "&amp;A1270)+COUNTIF(潜行者卡组!A:C,"# 1x ("&amp;K1270&amp;") "&amp;A1270)+COUNTIF(萨满祭司卡组!A:C,"# 1x ("&amp;K1270&amp;") "&amp;A1270)+COUNTIF(术士卡组!A:C,"# 1x ("&amp;K1270&amp;") "&amp;A1270)+COUNTIF(战士卡组!A:C,"# 1x ("&amp;K1270&amp;") "&amp;A1270)=0,COUNTIF(单卡排行!A:J,A1270&amp;"★")=0),"",1),2)</f>
        <v>1</v>
      </c>
      <c r="E1270" s="53" t="str">
        <f>IF(收藏进度!E1270="","",收藏进度!E1270)</f>
        <v>冰封王座</v>
      </c>
      <c r="F1270" s="53" t="str">
        <f>IF(收藏进度!F1270="","",收藏进度!F1270)</f>
        <v/>
      </c>
      <c r="G1270" s="53" t="str">
        <f>IF(收藏进度!G1270="","",收藏进度!G1270)</f>
        <v>术士</v>
      </c>
      <c r="H1270" s="53" t="str">
        <f>IF(收藏进度!H1270="","",收藏进度!H1270)</f>
        <v>传说</v>
      </c>
      <c r="I1270" s="53" t="str">
        <f>IF(收藏进度!I1270="","",收藏进度!I1270)</f>
        <v>英雄</v>
      </c>
      <c r="J1270" s="53" t="str">
        <f>IF(收藏进度!J1270="","",收藏进度!J1270)</f>
        <v/>
      </c>
      <c r="K1270" s="53">
        <f>IF(收藏进度!K1270="","",收藏进度!K1270)</f>
        <v>10</v>
      </c>
      <c r="L1270" s="53">
        <f>IF(收藏进度!L1270="","",收藏进度!L1270)</f>
        <v>0</v>
      </c>
      <c r="M1270" s="53">
        <f>IF(收藏进度!M1270="","",收藏进度!M1270)</f>
        <v>30</v>
      </c>
      <c r="N1270" s="54" t="str">
        <f>IF(收藏进度!N1270="","",收藏进度!N1270)</f>
        <v>战吼：召唤所有在本局对战中死亡的友方恶魔。</v>
      </c>
    </row>
    <row r="1271" spans="1:14" x14ac:dyDescent="0.15">
      <c r="A1271" s="52" t="str">
        <f>IF(收藏进度!A1271="","",收藏进度!A1271)</f>
        <v>活化狂战士</v>
      </c>
      <c r="B1271" s="52">
        <f>IF(收藏进度!B1271="","",收藏进度!B1271)</f>
        <v>2</v>
      </c>
      <c r="C1271" s="52" t="str">
        <f t="shared" si="19"/>
        <v/>
      </c>
      <c r="D1271" s="52" t="str">
        <f>IF(AND(COUNTIF(德鲁伊卡组!A:C,"# 2x ("&amp;K1271&amp;") "&amp;A1271)+COUNTIF(猎人卡组!A:C,"# 2x ("&amp;K1271&amp;") "&amp;A1271)+COUNTIF(法师卡组!A:C,"# 2x ("&amp;K1271&amp;") "&amp;A1271)+COUNTIF(圣骑士卡组!A:C,"# 2x ("&amp;K1271&amp;") "&amp;A1271)+COUNTIF(牧师卡组!A:C,"# 2x ("&amp;K1271&amp;") "&amp;A1271)+COUNTIF(潜行者卡组!A:C,"# 2x ("&amp;K1271&amp;") "&amp;A1271)+COUNTIF(萨满祭司卡组!A:C,"# 2x ("&amp;K1271&amp;") "&amp;A1271)+COUNTIF(术士卡组!A:C,"# 2x ("&amp;K1271&amp;") "&amp;A1271)+COUNTIF(战士卡组!A:C,"# 2x ("&amp;K1271&amp;") "&amp;A1271)=0,COUNTIF(单卡排行!A:J,A1271)=0),IF(AND(COUNTIF(德鲁伊卡组!A:C,"# 1x ("&amp;K1271&amp;") "&amp;A1271)+COUNTIF(猎人卡组!A:C,"# 1x ("&amp;K1271&amp;") "&amp;A1271)+COUNTIF(法师卡组!A:C,"# 1x ("&amp;K1271&amp;") "&amp;A1271)+COUNTIF(圣骑士卡组!A:C,"# 1x ("&amp;K1271&amp;") "&amp;A1271)+COUNTIF(牧师卡组!A:C,"# 1x ("&amp;K1271&amp;") "&amp;A1271)+COUNTIF(潜行者卡组!A:C,"# 1x ("&amp;K1271&amp;") "&amp;A1271)+COUNTIF(萨满祭司卡组!A:C,"# 1x ("&amp;K1271&amp;") "&amp;A1271)+COUNTIF(术士卡组!A:C,"# 1x ("&amp;K1271&amp;") "&amp;A1271)+COUNTIF(战士卡组!A:C,"# 1x ("&amp;K1271&amp;") "&amp;A1271)=0,COUNTIF(单卡排行!A:J,A1271&amp;"★")=0),"",1),2)</f>
        <v/>
      </c>
      <c r="E1271" s="53" t="str">
        <f>IF(收藏进度!E1271="","",收藏进度!E1271)</f>
        <v>冰封王座</v>
      </c>
      <c r="F1271" s="53" t="str">
        <f>IF(收藏进度!F1271="","",收藏进度!F1271)</f>
        <v/>
      </c>
      <c r="G1271" s="53" t="str">
        <f>IF(收藏进度!G1271="","",收藏进度!G1271)</f>
        <v>战士</v>
      </c>
      <c r="H1271" s="53" t="str">
        <f>IF(收藏进度!H1271="","",收藏进度!H1271)</f>
        <v>普通</v>
      </c>
      <c r="I1271" s="53" t="str">
        <f>IF(收藏进度!I1271="","",收藏进度!I1271)</f>
        <v>随从</v>
      </c>
      <c r="J1271" s="53" t="str">
        <f>IF(收藏进度!J1271="","",收藏进度!J1271)</f>
        <v/>
      </c>
      <c r="K1271" s="53">
        <f>IF(收藏进度!K1271="","",收藏进度!K1271)</f>
        <v>1</v>
      </c>
      <c r="L1271" s="53">
        <f>IF(收藏进度!L1271="","",收藏进度!L1271)</f>
        <v>1</v>
      </c>
      <c r="M1271" s="53">
        <f>IF(收藏进度!M1271="","",收藏进度!M1271)</f>
        <v>3</v>
      </c>
      <c r="N1271" s="54" t="str">
        <f>IF(收藏进度!N1271="","",收藏进度!N1271)</f>
        <v>在你使用一张随从牌后，对被召唤的随从造成1点伤害。</v>
      </c>
    </row>
    <row r="1272" spans="1:14" x14ac:dyDescent="0.15">
      <c r="A1272" s="52" t="str">
        <f>IF(收藏进度!A1272="","",收藏进度!A1272)</f>
        <v>灵魂洪炉</v>
      </c>
      <c r="B1272" s="52">
        <f>IF(收藏进度!B1272="","",收藏进度!B1272)</f>
        <v>2</v>
      </c>
      <c r="C1272" s="52" t="str">
        <f t="shared" si="19"/>
        <v/>
      </c>
      <c r="D1272" s="52">
        <f>IF(AND(COUNTIF(德鲁伊卡组!A:C,"# 2x ("&amp;K1272&amp;") "&amp;A1272)+COUNTIF(猎人卡组!A:C,"# 2x ("&amp;K1272&amp;") "&amp;A1272)+COUNTIF(法师卡组!A:C,"# 2x ("&amp;K1272&amp;") "&amp;A1272)+COUNTIF(圣骑士卡组!A:C,"# 2x ("&amp;K1272&amp;") "&amp;A1272)+COUNTIF(牧师卡组!A:C,"# 2x ("&amp;K1272&amp;") "&amp;A1272)+COUNTIF(潜行者卡组!A:C,"# 2x ("&amp;K1272&amp;") "&amp;A1272)+COUNTIF(萨满祭司卡组!A:C,"# 2x ("&amp;K1272&amp;") "&amp;A1272)+COUNTIF(术士卡组!A:C,"# 2x ("&amp;K1272&amp;") "&amp;A1272)+COUNTIF(战士卡组!A:C,"# 2x ("&amp;K1272&amp;") "&amp;A1272)=0,COUNTIF(单卡排行!A:J,A1272)=0),IF(AND(COUNTIF(德鲁伊卡组!A:C,"# 1x ("&amp;K1272&amp;") "&amp;A1272)+COUNTIF(猎人卡组!A:C,"# 1x ("&amp;K1272&amp;") "&amp;A1272)+COUNTIF(法师卡组!A:C,"# 1x ("&amp;K1272&amp;") "&amp;A1272)+COUNTIF(圣骑士卡组!A:C,"# 1x ("&amp;K1272&amp;") "&amp;A1272)+COUNTIF(牧师卡组!A:C,"# 1x ("&amp;K1272&amp;") "&amp;A1272)+COUNTIF(潜行者卡组!A:C,"# 1x ("&amp;K1272&amp;") "&amp;A1272)+COUNTIF(萨满祭司卡组!A:C,"# 1x ("&amp;K1272&amp;") "&amp;A1272)+COUNTIF(术士卡组!A:C,"# 1x ("&amp;K1272&amp;") "&amp;A1272)+COUNTIF(战士卡组!A:C,"# 1x ("&amp;K1272&amp;") "&amp;A1272)=0,COUNTIF(单卡排行!A:J,A1272&amp;"★")=0),"",1),2)</f>
        <v>1</v>
      </c>
      <c r="E1272" s="53" t="str">
        <f>IF(收藏进度!E1272="","",收藏进度!E1272)</f>
        <v>冰封王座</v>
      </c>
      <c r="F1272" s="53" t="str">
        <f>IF(收藏进度!F1272="","",收藏进度!F1272)</f>
        <v/>
      </c>
      <c r="G1272" s="53" t="str">
        <f>IF(收藏进度!G1272="","",收藏进度!G1272)</f>
        <v>战士</v>
      </c>
      <c r="H1272" s="53" t="str">
        <f>IF(收藏进度!H1272="","",收藏进度!H1272)</f>
        <v>普通</v>
      </c>
      <c r="I1272" s="53" t="str">
        <f>IF(收藏进度!I1272="","",收藏进度!I1272)</f>
        <v>法术</v>
      </c>
      <c r="J1272" s="53" t="str">
        <f>IF(收藏进度!J1272="","",收藏进度!J1272)</f>
        <v/>
      </c>
      <c r="K1272" s="53">
        <f>IF(收藏进度!K1272="","",收藏进度!K1272)</f>
        <v>2</v>
      </c>
      <c r="L1272" s="53">
        <f>IF(收藏进度!L1272="","",收藏进度!L1272)</f>
        <v>0</v>
      </c>
      <c r="M1272" s="53">
        <f>IF(收藏进度!M1272="","",收藏进度!M1272)</f>
        <v>0</v>
      </c>
      <c r="N1272" s="54" t="str">
        <f>IF(收藏进度!N1272="","",收藏进度!N1272)</f>
        <v>从你的牌库中抽两张武器牌。</v>
      </c>
    </row>
    <row r="1273" spans="1:14" x14ac:dyDescent="0.15">
      <c r="A1273" s="52" t="str">
        <f>IF(收藏进度!A1273="","",收藏进度!A1273)</f>
        <v>放马过来</v>
      </c>
      <c r="B1273" s="52">
        <f>IF(收藏进度!B1273="","",收藏进度!B1273)</f>
        <v>0</v>
      </c>
      <c r="C1273" s="52">
        <f t="shared" si="19"/>
        <v>2</v>
      </c>
      <c r="D1273" s="52">
        <f>IF(AND(COUNTIF(德鲁伊卡组!A:C,"# 2x ("&amp;K1273&amp;") "&amp;A1273)+COUNTIF(猎人卡组!A:C,"# 2x ("&amp;K1273&amp;") "&amp;A1273)+COUNTIF(法师卡组!A:C,"# 2x ("&amp;K1273&amp;") "&amp;A1273)+COUNTIF(圣骑士卡组!A:C,"# 2x ("&amp;K1273&amp;") "&amp;A1273)+COUNTIF(牧师卡组!A:C,"# 2x ("&amp;K1273&amp;") "&amp;A1273)+COUNTIF(潜行者卡组!A:C,"# 2x ("&amp;K1273&amp;") "&amp;A1273)+COUNTIF(萨满祭司卡组!A:C,"# 2x ("&amp;K1273&amp;") "&amp;A1273)+COUNTIF(术士卡组!A:C,"# 2x ("&amp;K1273&amp;") "&amp;A1273)+COUNTIF(战士卡组!A:C,"# 2x ("&amp;K1273&amp;") "&amp;A1273)=0,COUNTIF(单卡排行!A:J,A1273)=0),IF(AND(COUNTIF(德鲁伊卡组!A:C,"# 1x ("&amp;K1273&amp;") "&amp;A1273)+COUNTIF(猎人卡组!A:C,"# 1x ("&amp;K1273&amp;") "&amp;A1273)+COUNTIF(法师卡组!A:C,"# 1x ("&amp;K1273&amp;") "&amp;A1273)+COUNTIF(圣骑士卡组!A:C,"# 1x ("&amp;K1273&amp;") "&amp;A1273)+COUNTIF(牧师卡组!A:C,"# 1x ("&amp;K1273&amp;") "&amp;A1273)+COUNTIF(潜行者卡组!A:C,"# 1x ("&amp;K1273&amp;") "&amp;A1273)+COUNTIF(萨满祭司卡组!A:C,"# 1x ("&amp;K1273&amp;") "&amp;A1273)+COUNTIF(术士卡组!A:C,"# 1x ("&amp;K1273&amp;") "&amp;A1273)+COUNTIF(战士卡组!A:C,"# 1x ("&amp;K1273&amp;") "&amp;A1273)=0,COUNTIF(单卡排行!A:J,A1273&amp;"★")=0),"",1),2)</f>
        <v>2</v>
      </c>
      <c r="E1273" s="53" t="str">
        <f>IF(收藏进度!E1273="","",收藏进度!E1273)</f>
        <v>冰封王座</v>
      </c>
      <c r="F1273" s="53" t="str">
        <f>IF(收藏进度!F1273="","",收藏进度!F1273)</f>
        <v/>
      </c>
      <c r="G1273" s="53" t="str">
        <f>IF(收藏进度!G1273="","",收藏进度!G1273)</f>
        <v>战士</v>
      </c>
      <c r="H1273" s="53" t="str">
        <f>IF(收藏进度!H1273="","",收藏进度!H1273)</f>
        <v>史诗</v>
      </c>
      <c r="I1273" s="53" t="str">
        <f>IF(收藏进度!I1273="","",收藏进度!I1273)</f>
        <v>法术</v>
      </c>
      <c r="J1273" s="53" t="str">
        <f>IF(收藏进度!J1273="","",收藏进度!J1273)</f>
        <v/>
      </c>
      <c r="K1273" s="53">
        <f>IF(收藏进度!K1273="","",收藏进度!K1273)</f>
        <v>2</v>
      </c>
      <c r="L1273" s="53">
        <f>IF(收藏进度!L1273="","",收藏进度!L1273)</f>
        <v>0</v>
      </c>
      <c r="M1273" s="53">
        <f>IF(收藏进度!M1273="","",收藏进度!M1273)</f>
        <v>0</v>
      </c>
      <c r="N1273" s="54" t="str">
        <f>IF(收藏进度!N1273="","",收藏进度!N1273)</f>
        <v>获得10点护甲值。使你对手的手牌中所有随从牌的法力值消耗减少（2）点。</v>
      </c>
    </row>
    <row r="1274" spans="1:14" x14ac:dyDescent="0.15">
      <c r="A1274" s="52" t="str">
        <f>IF(收藏进度!A1274="","",收藏进度!A1274)</f>
        <v>亡者之牌</v>
      </c>
      <c r="B1274" s="52">
        <f>IF(收藏进度!B1274="","",收藏进度!B1274)</f>
        <v>2</v>
      </c>
      <c r="C1274" s="52" t="str">
        <f t="shared" si="19"/>
        <v/>
      </c>
      <c r="D1274" s="52">
        <f>IF(AND(COUNTIF(德鲁伊卡组!A:C,"# 2x ("&amp;K1274&amp;") "&amp;A1274)+COUNTIF(猎人卡组!A:C,"# 2x ("&amp;K1274&amp;") "&amp;A1274)+COUNTIF(法师卡组!A:C,"# 2x ("&amp;K1274&amp;") "&amp;A1274)+COUNTIF(圣骑士卡组!A:C,"# 2x ("&amp;K1274&amp;") "&amp;A1274)+COUNTIF(牧师卡组!A:C,"# 2x ("&amp;K1274&amp;") "&amp;A1274)+COUNTIF(潜行者卡组!A:C,"# 2x ("&amp;K1274&amp;") "&amp;A1274)+COUNTIF(萨满祭司卡组!A:C,"# 2x ("&amp;K1274&amp;") "&amp;A1274)+COUNTIF(术士卡组!A:C,"# 2x ("&amp;K1274&amp;") "&amp;A1274)+COUNTIF(战士卡组!A:C,"# 2x ("&amp;K1274&amp;") "&amp;A1274)=0,COUNTIF(单卡排行!A:J,A1274)=0),IF(AND(COUNTIF(德鲁伊卡组!A:C,"# 1x ("&amp;K1274&amp;") "&amp;A1274)+COUNTIF(猎人卡组!A:C,"# 1x ("&amp;K1274&amp;") "&amp;A1274)+COUNTIF(法师卡组!A:C,"# 1x ("&amp;K1274&amp;") "&amp;A1274)+COUNTIF(圣骑士卡组!A:C,"# 1x ("&amp;K1274&amp;") "&amp;A1274)+COUNTIF(牧师卡组!A:C,"# 1x ("&amp;K1274&amp;") "&amp;A1274)+COUNTIF(潜行者卡组!A:C,"# 1x ("&amp;K1274&amp;") "&amp;A1274)+COUNTIF(萨满祭司卡组!A:C,"# 1x ("&amp;K1274&amp;") "&amp;A1274)+COUNTIF(术士卡组!A:C,"# 1x ("&amp;K1274&amp;") "&amp;A1274)+COUNTIF(战士卡组!A:C,"# 1x ("&amp;K1274&amp;") "&amp;A1274)=0,COUNTIF(单卡排行!A:J,A1274&amp;"★")=0),"",1),2)</f>
        <v>2</v>
      </c>
      <c r="E1274" s="53" t="str">
        <f>IF(收藏进度!E1274="","",收藏进度!E1274)</f>
        <v>冰封王座</v>
      </c>
      <c r="F1274" s="53" t="str">
        <f>IF(收藏进度!F1274="","",收藏进度!F1274)</f>
        <v/>
      </c>
      <c r="G1274" s="53" t="str">
        <f>IF(收藏进度!G1274="","",收藏进度!G1274)</f>
        <v>战士</v>
      </c>
      <c r="H1274" s="53" t="str">
        <f>IF(收藏进度!H1274="","",收藏进度!H1274)</f>
        <v>史诗</v>
      </c>
      <c r="I1274" s="53" t="str">
        <f>IF(收藏进度!I1274="","",收藏进度!I1274)</f>
        <v>法术</v>
      </c>
      <c r="J1274" s="53" t="str">
        <f>IF(收藏进度!J1274="","",收藏进度!J1274)</f>
        <v/>
      </c>
      <c r="K1274" s="53">
        <f>IF(收藏进度!K1274="","",收藏进度!K1274)</f>
        <v>2</v>
      </c>
      <c r="L1274" s="53">
        <f>IF(收藏进度!L1274="","",收藏进度!L1274)</f>
        <v>0</v>
      </c>
      <c r="M1274" s="53">
        <f>IF(收藏进度!M1274="","",收藏进度!M1274)</f>
        <v>0</v>
      </c>
      <c r="N1274" s="54" t="str">
        <f>IF(收藏进度!N1274="","",收藏进度!N1274)</f>
        <v>复制你的手牌并洗入你的牌库。</v>
      </c>
    </row>
    <row r="1275" spans="1:14" x14ac:dyDescent="0.15">
      <c r="A1275" s="52" t="str">
        <f>IF(收藏进度!A1275="","",收藏进度!A1275)</f>
        <v>熔甲卫士</v>
      </c>
      <c r="B1275" s="52">
        <f>IF(收藏进度!B1275="","",收藏进度!B1275)</f>
        <v>2</v>
      </c>
      <c r="C1275" s="52" t="str">
        <f t="shared" si="19"/>
        <v/>
      </c>
      <c r="D1275" s="52" t="str">
        <f>IF(AND(COUNTIF(德鲁伊卡组!A:C,"# 2x ("&amp;K1275&amp;") "&amp;A1275)+COUNTIF(猎人卡组!A:C,"# 2x ("&amp;K1275&amp;") "&amp;A1275)+COUNTIF(法师卡组!A:C,"# 2x ("&amp;K1275&amp;") "&amp;A1275)+COUNTIF(圣骑士卡组!A:C,"# 2x ("&amp;K1275&amp;") "&amp;A1275)+COUNTIF(牧师卡组!A:C,"# 2x ("&amp;K1275&amp;") "&amp;A1275)+COUNTIF(潜行者卡组!A:C,"# 2x ("&amp;K1275&amp;") "&amp;A1275)+COUNTIF(萨满祭司卡组!A:C,"# 2x ("&amp;K1275&amp;") "&amp;A1275)+COUNTIF(术士卡组!A:C,"# 2x ("&amp;K1275&amp;") "&amp;A1275)+COUNTIF(战士卡组!A:C,"# 2x ("&amp;K1275&amp;") "&amp;A1275)=0,COUNTIF(单卡排行!A:J,A1275)=0),IF(AND(COUNTIF(德鲁伊卡组!A:C,"# 1x ("&amp;K1275&amp;") "&amp;A1275)+COUNTIF(猎人卡组!A:C,"# 1x ("&amp;K1275&amp;") "&amp;A1275)+COUNTIF(法师卡组!A:C,"# 1x ("&amp;K1275&amp;") "&amp;A1275)+COUNTIF(圣骑士卡组!A:C,"# 1x ("&amp;K1275&amp;") "&amp;A1275)+COUNTIF(牧师卡组!A:C,"# 1x ("&amp;K1275&amp;") "&amp;A1275)+COUNTIF(潜行者卡组!A:C,"# 1x ("&amp;K1275&amp;") "&amp;A1275)+COUNTIF(萨满祭司卡组!A:C,"# 1x ("&amp;K1275&amp;") "&amp;A1275)+COUNTIF(术士卡组!A:C,"# 1x ("&amp;K1275&amp;") "&amp;A1275)+COUNTIF(战士卡组!A:C,"# 1x ("&amp;K1275&amp;") "&amp;A1275)=0,COUNTIF(单卡排行!A:J,A1275&amp;"★")=0),"",1),2)</f>
        <v/>
      </c>
      <c r="E1275" s="53" t="str">
        <f>IF(收藏进度!E1275="","",收藏进度!E1275)</f>
        <v>冰封王座</v>
      </c>
      <c r="F1275" s="53" t="str">
        <f>IF(收藏进度!F1275="","",收藏进度!F1275)</f>
        <v/>
      </c>
      <c r="G1275" s="53" t="str">
        <f>IF(收藏进度!G1275="","",收藏进度!G1275)</f>
        <v>战士</v>
      </c>
      <c r="H1275" s="53" t="str">
        <f>IF(收藏进度!H1275="","",收藏进度!H1275)</f>
        <v>稀有</v>
      </c>
      <c r="I1275" s="53" t="str">
        <f>IF(收藏进度!I1275="","",收藏进度!I1275)</f>
        <v>随从</v>
      </c>
      <c r="J1275" s="53" t="str">
        <f>IF(收藏进度!J1275="","",收藏进度!J1275)</f>
        <v/>
      </c>
      <c r="K1275" s="53">
        <f>IF(收藏进度!K1275="","",收藏进度!K1275)</f>
        <v>3</v>
      </c>
      <c r="L1275" s="53">
        <f>IF(收藏进度!L1275="","",收藏进度!L1275)</f>
        <v>4</v>
      </c>
      <c r="M1275" s="53">
        <f>IF(收藏进度!M1275="","",收藏进度!M1275)</f>
        <v>3</v>
      </c>
      <c r="N1275" s="54" t="str">
        <f>IF(收藏进度!N1275="","",收藏进度!N1275)</f>
        <v>亡语：如果此时是你对手的回合，则获得
6点护甲值。</v>
      </c>
    </row>
    <row r="1276" spans="1:14" x14ac:dyDescent="0.15">
      <c r="A1276" s="52" t="str">
        <f>IF(收藏进度!A1276="","",收藏进度!A1276)</f>
        <v>瓦格里摄魂者</v>
      </c>
      <c r="B1276" s="52">
        <f>IF(收藏进度!B1276="","",收藏进度!B1276)</f>
        <v>2</v>
      </c>
      <c r="C1276" s="52" t="str">
        <f t="shared" si="19"/>
        <v/>
      </c>
      <c r="D1276" s="52" t="str">
        <f>IF(AND(COUNTIF(德鲁伊卡组!A:C,"# 2x ("&amp;K1276&amp;") "&amp;A1276)+COUNTIF(猎人卡组!A:C,"# 2x ("&amp;K1276&amp;") "&amp;A1276)+COUNTIF(法师卡组!A:C,"# 2x ("&amp;K1276&amp;") "&amp;A1276)+COUNTIF(圣骑士卡组!A:C,"# 2x ("&amp;K1276&amp;") "&amp;A1276)+COUNTIF(牧师卡组!A:C,"# 2x ("&amp;K1276&amp;") "&amp;A1276)+COUNTIF(潜行者卡组!A:C,"# 2x ("&amp;K1276&amp;") "&amp;A1276)+COUNTIF(萨满祭司卡组!A:C,"# 2x ("&amp;K1276&amp;") "&amp;A1276)+COUNTIF(术士卡组!A:C,"# 2x ("&amp;K1276&amp;") "&amp;A1276)+COUNTIF(战士卡组!A:C,"# 2x ("&amp;K1276&amp;") "&amp;A1276)=0,COUNTIF(单卡排行!A:J,A1276)=0),IF(AND(COUNTIF(德鲁伊卡组!A:C,"# 1x ("&amp;K1276&amp;") "&amp;A1276)+COUNTIF(猎人卡组!A:C,"# 1x ("&amp;K1276&amp;") "&amp;A1276)+COUNTIF(法师卡组!A:C,"# 1x ("&amp;K1276&amp;") "&amp;A1276)+COUNTIF(圣骑士卡组!A:C,"# 1x ("&amp;K1276&amp;") "&amp;A1276)+COUNTIF(牧师卡组!A:C,"# 1x ("&amp;K1276&amp;") "&amp;A1276)+COUNTIF(潜行者卡组!A:C,"# 1x ("&amp;K1276&amp;") "&amp;A1276)+COUNTIF(萨满祭司卡组!A:C,"# 1x ("&amp;K1276&amp;") "&amp;A1276)+COUNTIF(术士卡组!A:C,"# 1x ("&amp;K1276&amp;") "&amp;A1276)+COUNTIF(战士卡组!A:C,"# 1x ("&amp;K1276&amp;") "&amp;A1276)=0,COUNTIF(单卡排行!A:J,A1276&amp;"★")=0),"",1),2)</f>
        <v/>
      </c>
      <c r="E1276" s="53" t="str">
        <f>IF(收藏进度!E1276="","",收藏进度!E1276)</f>
        <v>冰封王座</v>
      </c>
      <c r="F1276" s="53" t="str">
        <f>IF(收藏进度!F1276="","",收藏进度!F1276)</f>
        <v/>
      </c>
      <c r="G1276" s="53" t="str">
        <f>IF(收藏进度!G1276="","",收藏进度!G1276)</f>
        <v>战士</v>
      </c>
      <c r="H1276" s="53" t="str">
        <f>IF(收藏进度!H1276="","",收藏进度!H1276)</f>
        <v>稀有</v>
      </c>
      <c r="I1276" s="53" t="str">
        <f>IF(收藏进度!I1276="","",收藏进度!I1276)</f>
        <v>随从</v>
      </c>
      <c r="J1276" s="53" t="str">
        <f>IF(收藏进度!J1276="","",收藏进度!J1276)</f>
        <v/>
      </c>
      <c r="K1276" s="53">
        <f>IF(收藏进度!K1276="","",收藏进度!K1276)</f>
        <v>3</v>
      </c>
      <c r="L1276" s="53">
        <f>IF(收藏进度!L1276="","",收藏进度!L1276)</f>
        <v>1</v>
      </c>
      <c r="M1276" s="53">
        <f>IF(收藏进度!M1276="","",收藏进度!M1276)</f>
        <v>4</v>
      </c>
      <c r="N1276" s="54" t="str">
        <f>IF(收藏进度!N1276="","",收藏进度!N1276)</f>
        <v>在该随从受到伤害并没有死亡后，召唤一个2/2的食尸鬼。</v>
      </c>
    </row>
    <row r="1277" spans="1:14" x14ac:dyDescent="0.15">
      <c r="A1277" s="52" t="str">
        <f>IF(收藏进度!A1277="","",收藏进度!A1277)</f>
        <v>血刃剃刀</v>
      </c>
      <c r="B1277" s="52">
        <f>IF(收藏进度!B1277="","",收藏进度!B1277)</f>
        <v>2</v>
      </c>
      <c r="C1277" s="52" t="str">
        <f t="shared" si="19"/>
        <v/>
      </c>
      <c r="D1277" s="52">
        <f>IF(AND(COUNTIF(德鲁伊卡组!A:C,"# 2x ("&amp;K1277&amp;") "&amp;A1277)+COUNTIF(猎人卡组!A:C,"# 2x ("&amp;K1277&amp;") "&amp;A1277)+COUNTIF(法师卡组!A:C,"# 2x ("&amp;K1277&amp;") "&amp;A1277)+COUNTIF(圣骑士卡组!A:C,"# 2x ("&amp;K1277&amp;") "&amp;A1277)+COUNTIF(牧师卡组!A:C,"# 2x ("&amp;K1277&amp;") "&amp;A1277)+COUNTIF(潜行者卡组!A:C,"# 2x ("&amp;K1277&amp;") "&amp;A1277)+COUNTIF(萨满祭司卡组!A:C,"# 2x ("&amp;K1277&amp;") "&amp;A1277)+COUNTIF(术士卡组!A:C,"# 2x ("&amp;K1277&amp;") "&amp;A1277)+COUNTIF(战士卡组!A:C,"# 2x ("&amp;K1277&amp;") "&amp;A1277)=0,COUNTIF(单卡排行!A:J,A1277)=0),IF(AND(COUNTIF(德鲁伊卡组!A:C,"# 1x ("&amp;K1277&amp;") "&amp;A1277)+COUNTIF(猎人卡组!A:C,"# 1x ("&amp;K1277&amp;") "&amp;A1277)+COUNTIF(法师卡组!A:C,"# 1x ("&amp;K1277&amp;") "&amp;A1277)+COUNTIF(圣骑士卡组!A:C,"# 1x ("&amp;K1277&amp;") "&amp;A1277)+COUNTIF(牧师卡组!A:C,"# 1x ("&amp;K1277&amp;") "&amp;A1277)+COUNTIF(潜行者卡组!A:C,"# 1x ("&amp;K1277&amp;") "&amp;A1277)+COUNTIF(萨满祭司卡组!A:C,"# 1x ("&amp;K1277&amp;") "&amp;A1277)+COUNTIF(术士卡组!A:C,"# 1x ("&amp;K1277&amp;") "&amp;A1277)+COUNTIF(战士卡组!A:C,"# 1x ("&amp;K1277&amp;") "&amp;A1277)=0,COUNTIF(单卡排行!A:J,A1277&amp;"★")=0),"",1),2)</f>
        <v>2</v>
      </c>
      <c r="E1277" s="53" t="str">
        <f>IF(收藏进度!E1277="","",收藏进度!E1277)</f>
        <v>冰封王座</v>
      </c>
      <c r="F1277" s="53" t="str">
        <f>IF(收藏进度!F1277="","",收藏进度!F1277)</f>
        <v/>
      </c>
      <c r="G1277" s="53" t="str">
        <f>IF(收藏进度!G1277="","",收藏进度!G1277)</f>
        <v>战士</v>
      </c>
      <c r="H1277" s="53" t="str">
        <f>IF(收藏进度!H1277="","",收藏进度!H1277)</f>
        <v>普通</v>
      </c>
      <c r="I1277" s="53" t="str">
        <f>IF(收藏进度!I1277="","",收藏进度!I1277)</f>
        <v>武器</v>
      </c>
      <c r="J1277" s="53" t="str">
        <f>IF(收藏进度!J1277="","",收藏进度!J1277)</f>
        <v/>
      </c>
      <c r="K1277" s="53">
        <f>IF(收藏进度!K1277="","",收藏进度!K1277)</f>
        <v>4</v>
      </c>
      <c r="L1277" s="53">
        <f>IF(收藏进度!L1277="","",收藏进度!L1277)</f>
        <v>2</v>
      </c>
      <c r="M1277" s="53">
        <f>IF(收藏进度!M1277="","",收藏进度!M1277)</f>
        <v>0</v>
      </c>
      <c r="N1277" s="54" t="str">
        <f>IF(收藏进度!N1277="","",收藏进度!N1277)</f>
        <v>[x]战吼，亡语：
对所有随从造成
1点伤害。</v>
      </c>
    </row>
    <row r="1278" spans="1:14" x14ac:dyDescent="0.15">
      <c r="A1278" s="52" t="str">
        <f>IF(收藏进度!A1278="","",收藏进度!A1278)</f>
        <v>死亡幽魂</v>
      </c>
      <c r="B1278" s="52">
        <f>IF(收藏进度!B1278="","",收藏进度!B1278)</f>
        <v>2</v>
      </c>
      <c r="C1278" s="52" t="str">
        <f t="shared" si="19"/>
        <v/>
      </c>
      <c r="D1278" s="52" t="str">
        <f>IF(AND(COUNTIF(德鲁伊卡组!A:C,"# 2x ("&amp;K1278&amp;") "&amp;A1278)+COUNTIF(猎人卡组!A:C,"# 2x ("&amp;K1278&amp;") "&amp;A1278)+COUNTIF(法师卡组!A:C,"# 2x ("&amp;K1278&amp;") "&amp;A1278)+COUNTIF(圣骑士卡组!A:C,"# 2x ("&amp;K1278&amp;") "&amp;A1278)+COUNTIF(牧师卡组!A:C,"# 2x ("&amp;K1278&amp;") "&amp;A1278)+COUNTIF(潜行者卡组!A:C,"# 2x ("&amp;K1278&amp;") "&amp;A1278)+COUNTIF(萨满祭司卡组!A:C,"# 2x ("&amp;K1278&amp;") "&amp;A1278)+COUNTIF(术士卡组!A:C,"# 2x ("&amp;K1278&amp;") "&amp;A1278)+COUNTIF(战士卡组!A:C,"# 2x ("&amp;K1278&amp;") "&amp;A1278)=0,COUNTIF(单卡排行!A:J,A1278)=0),IF(AND(COUNTIF(德鲁伊卡组!A:C,"# 1x ("&amp;K1278&amp;") "&amp;A1278)+COUNTIF(猎人卡组!A:C,"# 1x ("&amp;K1278&amp;") "&amp;A1278)+COUNTIF(法师卡组!A:C,"# 1x ("&amp;K1278&amp;") "&amp;A1278)+COUNTIF(圣骑士卡组!A:C,"# 1x ("&amp;K1278&amp;") "&amp;A1278)+COUNTIF(牧师卡组!A:C,"# 1x ("&amp;K1278&amp;") "&amp;A1278)+COUNTIF(潜行者卡组!A:C,"# 1x ("&amp;K1278&amp;") "&amp;A1278)+COUNTIF(萨满祭司卡组!A:C,"# 1x ("&amp;K1278&amp;") "&amp;A1278)+COUNTIF(术士卡组!A:C,"# 1x ("&amp;K1278&amp;") "&amp;A1278)+COUNTIF(战士卡组!A:C,"# 1x ("&amp;K1278&amp;") "&amp;A1278)=0,COUNTIF(单卡排行!A:J,A1278&amp;"★")=0),"",1),2)</f>
        <v/>
      </c>
      <c r="E1278" s="53" t="str">
        <f>IF(收藏进度!E1278="","",收藏进度!E1278)</f>
        <v>冰封王座</v>
      </c>
      <c r="F1278" s="53" t="str">
        <f>IF(收藏进度!F1278="","",收藏进度!F1278)</f>
        <v/>
      </c>
      <c r="G1278" s="53" t="str">
        <f>IF(收藏进度!G1278="","",收藏进度!G1278)</f>
        <v>战士</v>
      </c>
      <c r="H1278" s="53" t="str">
        <f>IF(收藏进度!H1278="","",收藏进度!H1278)</f>
        <v>稀有</v>
      </c>
      <c r="I1278" s="53" t="str">
        <f>IF(收藏进度!I1278="","",收藏进度!I1278)</f>
        <v>随从</v>
      </c>
      <c r="J1278" s="53" t="str">
        <f>IF(收藏进度!J1278="","",收藏进度!J1278)</f>
        <v/>
      </c>
      <c r="K1278" s="53">
        <f>IF(收藏进度!K1278="","",收藏进度!K1278)</f>
        <v>5</v>
      </c>
      <c r="L1278" s="53">
        <f>IF(收藏进度!L1278="","",收藏进度!L1278)</f>
        <v>3</v>
      </c>
      <c r="M1278" s="53">
        <f>IF(收藏进度!M1278="","",收藏进度!M1278)</f>
        <v>3</v>
      </c>
      <c r="N1278" s="54" t="str">
        <f>IF(收藏进度!N1278="","",收藏进度!N1278)</f>
        <v>战吼：每有一个受伤的随从，便获得+1/+1。</v>
      </c>
    </row>
    <row r="1279" spans="1:14" x14ac:dyDescent="0.15">
      <c r="A1279" s="52" t="str">
        <f>IF(收藏进度!A1279="","",收藏进度!A1279)</f>
        <v>腐面</v>
      </c>
      <c r="B1279" s="52">
        <f>IF(收藏进度!B1279="","",收藏进度!B1279)</f>
        <v>0</v>
      </c>
      <c r="C1279" s="52" t="str">
        <f t="shared" si="19"/>
        <v/>
      </c>
      <c r="D1279" s="52" t="str">
        <f>IF(AND(COUNTIF(德鲁伊卡组!A:C,"# 2x ("&amp;K1279&amp;") "&amp;A1279)+COUNTIF(猎人卡组!A:C,"# 2x ("&amp;K1279&amp;") "&amp;A1279)+COUNTIF(法师卡组!A:C,"# 2x ("&amp;K1279&amp;") "&amp;A1279)+COUNTIF(圣骑士卡组!A:C,"# 2x ("&amp;K1279&amp;") "&amp;A1279)+COUNTIF(牧师卡组!A:C,"# 2x ("&amp;K1279&amp;") "&amp;A1279)+COUNTIF(潜行者卡组!A:C,"# 2x ("&amp;K1279&amp;") "&amp;A1279)+COUNTIF(萨满祭司卡组!A:C,"# 2x ("&amp;K1279&amp;") "&amp;A1279)+COUNTIF(术士卡组!A:C,"# 2x ("&amp;K1279&amp;") "&amp;A1279)+COUNTIF(战士卡组!A:C,"# 2x ("&amp;K1279&amp;") "&amp;A1279)=0,COUNTIF(单卡排行!A:J,A1279)=0),IF(AND(COUNTIF(德鲁伊卡组!A:C,"# 1x ("&amp;K1279&amp;") "&amp;A1279)+COUNTIF(猎人卡组!A:C,"# 1x ("&amp;K1279&amp;") "&amp;A1279)+COUNTIF(法师卡组!A:C,"# 1x ("&amp;K1279&amp;") "&amp;A1279)+COUNTIF(圣骑士卡组!A:C,"# 1x ("&amp;K1279&amp;") "&amp;A1279)+COUNTIF(牧师卡组!A:C,"# 1x ("&amp;K1279&amp;") "&amp;A1279)+COUNTIF(潜行者卡组!A:C,"# 1x ("&amp;K1279&amp;") "&amp;A1279)+COUNTIF(萨满祭司卡组!A:C,"# 1x ("&amp;K1279&amp;") "&amp;A1279)+COUNTIF(术士卡组!A:C,"# 1x ("&amp;K1279&amp;") "&amp;A1279)+COUNTIF(战士卡组!A:C,"# 1x ("&amp;K1279&amp;") "&amp;A1279)=0,COUNTIF(单卡排行!A:J,A1279&amp;"★")=0),"",1),2)</f>
        <v/>
      </c>
      <c r="E1279" s="53" t="str">
        <f>IF(收藏进度!E1279="","",收藏进度!E1279)</f>
        <v>冰封王座</v>
      </c>
      <c r="F1279" s="53" t="str">
        <f>IF(收藏进度!F1279="","",收藏进度!F1279)</f>
        <v/>
      </c>
      <c r="G1279" s="53" t="str">
        <f>IF(收藏进度!G1279="","",收藏进度!G1279)</f>
        <v>战士</v>
      </c>
      <c r="H1279" s="53" t="str">
        <f>IF(收藏进度!H1279="","",收藏进度!H1279)</f>
        <v>传说</v>
      </c>
      <c r="I1279" s="53" t="str">
        <f>IF(收藏进度!I1279="","",收藏进度!I1279)</f>
        <v>随从</v>
      </c>
      <c r="J1279" s="53" t="str">
        <f>IF(收藏进度!J1279="","",收藏进度!J1279)</f>
        <v/>
      </c>
      <c r="K1279" s="53">
        <f>IF(收藏进度!K1279="","",收藏进度!K1279)</f>
        <v>8</v>
      </c>
      <c r="L1279" s="53">
        <f>IF(收藏进度!L1279="","",收藏进度!L1279)</f>
        <v>4</v>
      </c>
      <c r="M1279" s="53">
        <f>IF(收藏进度!M1279="","",收藏进度!M1279)</f>
        <v>6</v>
      </c>
      <c r="N1279" s="54" t="str">
        <f>IF(收藏进度!N1279="","",收藏进度!N1279)</f>
        <v>在该随从受到伤害并没有死亡后，随机召唤一个传说随从。</v>
      </c>
    </row>
    <row r="1280" spans="1:14" x14ac:dyDescent="0.15">
      <c r="A1280" s="52" t="str">
        <f>IF(收藏进度!A1280="","",收藏进度!A1280)</f>
        <v>天灾领主加尔鲁什</v>
      </c>
      <c r="B1280" s="52">
        <f>IF(收藏进度!B1280="","",收藏进度!B1280)</f>
        <v>0</v>
      </c>
      <c r="C1280" s="52" t="str">
        <f t="shared" si="19"/>
        <v/>
      </c>
      <c r="D1280" s="52" t="str">
        <f>IF(AND(COUNTIF(德鲁伊卡组!A:C,"# 2x ("&amp;K1280&amp;") "&amp;A1280)+COUNTIF(猎人卡组!A:C,"# 2x ("&amp;K1280&amp;") "&amp;A1280)+COUNTIF(法师卡组!A:C,"# 2x ("&amp;K1280&amp;") "&amp;A1280)+COUNTIF(圣骑士卡组!A:C,"# 2x ("&amp;K1280&amp;") "&amp;A1280)+COUNTIF(牧师卡组!A:C,"# 2x ("&amp;K1280&amp;") "&amp;A1280)+COUNTIF(潜行者卡组!A:C,"# 2x ("&amp;K1280&amp;") "&amp;A1280)+COUNTIF(萨满祭司卡组!A:C,"# 2x ("&amp;K1280&amp;") "&amp;A1280)+COUNTIF(术士卡组!A:C,"# 2x ("&amp;K1280&amp;") "&amp;A1280)+COUNTIF(战士卡组!A:C,"# 2x ("&amp;K1280&amp;") "&amp;A1280)=0,COUNTIF(单卡排行!A:J,A1280)=0),IF(AND(COUNTIF(德鲁伊卡组!A:C,"# 1x ("&amp;K1280&amp;") "&amp;A1280)+COUNTIF(猎人卡组!A:C,"# 1x ("&amp;K1280&amp;") "&amp;A1280)+COUNTIF(法师卡组!A:C,"# 1x ("&amp;K1280&amp;") "&amp;A1280)+COUNTIF(圣骑士卡组!A:C,"# 1x ("&amp;K1280&amp;") "&amp;A1280)+COUNTIF(牧师卡组!A:C,"# 1x ("&amp;K1280&amp;") "&amp;A1280)+COUNTIF(潜行者卡组!A:C,"# 1x ("&amp;K1280&amp;") "&amp;A1280)+COUNTIF(萨满祭司卡组!A:C,"# 1x ("&amp;K1280&amp;") "&amp;A1280)+COUNTIF(术士卡组!A:C,"# 1x ("&amp;K1280&amp;") "&amp;A1280)+COUNTIF(战士卡组!A:C,"# 1x ("&amp;K1280&amp;") "&amp;A1280)=0,COUNTIF(单卡排行!A:J,A1280&amp;"★")=0),"",1),2)</f>
        <v/>
      </c>
      <c r="E1280" s="53" t="str">
        <f>IF(收藏进度!E1280="","",收藏进度!E1280)</f>
        <v>冰封王座</v>
      </c>
      <c r="F1280" s="53" t="str">
        <f>IF(收藏进度!F1280="","",收藏进度!F1280)</f>
        <v/>
      </c>
      <c r="G1280" s="53" t="str">
        <f>IF(收藏进度!G1280="","",收藏进度!G1280)</f>
        <v>战士</v>
      </c>
      <c r="H1280" s="53" t="str">
        <f>IF(收藏进度!H1280="","",收藏进度!H1280)</f>
        <v>传说</v>
      </c>
      <c r="I1280" s="53" t="str">
        <f>IF(收藏进度!I1280="","",收藏进度!I1280)</f>
        <v>英雄</v>
      </c>
      <c r="J1280" s="53" t="str">
        <f>IF(收藏进度!J1280="","",收藏进度!J1280)</f>
        <v/>
      </c>
      <c r="K1280" s="53">
        <f>IF(收藏进度!K1280="","",收藏进度!K1280)</f>
        <v>8</v>
      </c>
      <c r="L1280" s="53">
        <f>IF(收藏进度!L1280="","",收藏进度!L1280)</f>
        <v>0</v>
      </c>
      <c r="M1280" s="53">
        <f>IF(收藏进度!M1280="","",收藏进度!M1280)</f>
        <v>30</v>
      </c>
      <c r="N1280" s="54" t="str">
        <f>IF(收藏进度!N1280="","",收藏进度!N1280)</f>
        <v>战吼：装备一把4/3的影之哀伤，影之哀伤同时对其攻击目标相邻的随从造成伤害。</v>
      </c>
    </row>
    <row r="1281" spans="1:14" x14ac:dyDescent="0.15">
      <c r="A1281" s="52" t="str">
        <f>IF(收藏进度!A1281="","",收藏进度!A1281)</f>
        <v>雪鳍企鹅</v>
      </c>
      <c r="B1281" s="52">
        <f>IF(收藏进度!B1281="","",收藏进度!B1281)</f>
        <v>2</v>
      </c>
      <c r="C1281" s="52" t="str">
        <f t="shared" si="19"/>
        <v/>
      </c>
      <c r="D1281" s="52" t="str">
        <f>IF(AND(COUNTIF(德鲁伊卡组!A:C,"# 2x ("&amp;K1281&amp;") "&amp;A1281)+COUNTIF(猎人卡组!A:C,"# 2x ("&amp;K1281&amp;") "&amp;A1281)+COUNTIF(法师卡组!A:C,"# 2x ("&amp;K1281&amp;") "&amp;A1281)+COUNTIF(圣骑士卡组!A:C,"# 2x ("&amp;K1281&amp;") "&amp;A1281)+COUNTIF(牧师卡组!A:C,"# 2x ("&amp;K1281&amp;") "&amp;A1281)+COUNTIF(潜行者卡组!A:C,"# 2x ("&amp;K1281&amp;") "&amp;A1281)+COUNTIF(萨满祭司卡组!A:C,"# 2x ("&amp;K1281&amp;") "&amp;A1281)+COUNTIF(术士卡组!A:C,"# 2x ("&amp;K1281&amp;") "&amp;A1281)+COUNTIF(战士卡组!A:C,"# 2x ("&amp;K1281&amp;") "&amp;A1281)=0,COUNTIF(单卡排行!A:J,A1281)=0),IF(AND(COUNTIF(德鲁伊卡组!A:C,"# 1x ("&amp;K1281&amp;") "&amp;A1281)+COUNTIF(猎人卡组!A:C,"# 1x ("&amp;K1281&amp;") "&amp;A1281)+COUNTIF(法师卡组!A:C,"# 1x ("&amp;K1281&amp;") "&amp;A1281)+COUNTIF(圣骑士卡组!A:C,"# 1x ("&amp;K1281&amp;") "&amp;A1281)+COUNTIF(牧师卡组!A:C,"# 1x ("&amp;K1281&amp;") "&amp;A1281)+COUNTIF(潜行者卡组!A:C,"# 1x ("&amp;K1281&amp;") "&amp;A1281)+COUNTIF(萨满祭司卡组!A:C,"# 1x ("&amp;K1281&amp;") "&amp;A1281)+COUNTIF(术士卡组!A:C,"# 1x ("&amp;K1281&amp;") "&amp;A1281)+COUNTIF(战士卡组!A:C,"# 1x ("&amp;K1281&amp;") "&amp;A1281)=0,COUNTIF(单卡排行!A:J,A1281&amp;"★")=0),"",1),2)</f>
        <v/>
      </c>
      <c r="E1281" s="53" t="str">
        <f>IF(收藏进度!E1281="","",收藏进度!E1281)</f>
        <v>冰封王座</v>
      </c>
      <c r="F1281" s="53" t="str">
        <f>IF(收藏进度!F1281="","",收藏进度!F1281)</f>
        <v/>
      </c>
      <c r="G1281" s="53" t="str">
        <f>IF(收藏进度!G1281="","",收藏进度!G1281)</f>
        <v>中立</v>
      </c>
      <c r="H1281" s="53" t="str">
        <f>IF(收藏进度!H1281="","",收藏进度!H1281)</f>
        <v>普通</v>
      </c>
      <c r="I1281" s="53" t="str">
        <f>IF(收藏进度!I1281="","",收藏进度!I1281)</f>
        <v>随从</v>
      </c>
      <c r="J1281" s="53" t="str">
        <f>IF(收藏进度!J1281="","",收藏进度!J1281)</f>
        <v>野兽</v>
      </c>
      <c r="K1281" s="53">
        <f>IF(收藏进度!K1281="","",收藏进度!K1281)</f>
        <v>0</v>
      </c>
      <c r="L1281" s="53">
        <f>IF(收藏进度!L1281="","",收藏进度!L1281)</f>
        <v>1</v>
      </c>
      <c r="M1281" s="53">
        <f>IF(收藏进度!M1281="","",收藏进度!M1281)</f>
        <v>1</v>
      </c>
      <c r="N1281" s="54" t="str">
        <f>IF(收藏进度!N1281="","",收藏进度!N1281)</f>
        <v/>
      </c>
    </row>
    <row r="1282" spans="1:14" x14ac:dyDescent="0.15">
      <c r="A1282" s="52" t="str">
        <f>IF(收藏进度!A1282="","",收藏进度!A1282)</f>
        <v>阿彻鲁斯老兵</v>
      </c>
      <c r="B1282" s="52">
        <f>IF(收藏进度!B1282="","",收藏进度!B1282)</f>
        <v>2</v>
      </c>
      <c r="C1282" s="52" t="str">
        <f t="shared" si="19"/>
        <v/>
      </c>
      <c r="D1282" s="52">
        <f>IF(AND(COUNTIF(德鲁伊卡组!A:C,"# 2x ("&amp;K1282&amp;") "&amp;A1282)+COUNTIF(猎人卡组!A:C,"# 2x ("&amp;K1282&amp;") "&amp;A1282)+COUNTIF(法师卡组!A:C,"# 2x ("&amp;K1282&amp;") "&amp;A1282)+COUNTIF(圣骑士卡组!A:C,"# 2x ("&amp;K1282&amp;") "&amp;A1282)+COUNTIF(牧师卡组!A:C,"# 2x ("&amp;K1282&amp;") "&amp;A1282)+COUNTIF(潜行者卡组!A:C,"# 2x ("&amp;K1282&amp;") "&amp;A1282)+COUNTIF(萨满祭司卡组!A:C,"# 2x ("&amp;K1282&amp;") "&amp;A1282)+COUNTIF(术士卡组!A:C,"# 2x ("&amp;K1282&amp;") "&amp;A1282)+COUNTIF(战士卡组!A:C,"# 2x ("&amp;K1282&amp;") "&amp;A1282)=0,COUNTIF(单卡排行!A:J,A1282)=0),IF(AND(COUNTIF(德鲁伊卡组!A:C,"# 1x ("&amp;K1282&amp;") "&amp;A1282)+COUNTIF(猎人卡组!A:C,"# 1x ("&amp;K1282&amp;") "&amp;A1282)+COUNTIF(法师卡组!A:C,"# 1x ("&amp;K1282&amp;") "&amp;A1282)+COUNTIF(圣骑士卡组!A:C,"# 1x ("&amp;K1282&amp;") "&amp;A1282)+COUNTIF(牧师卡组!A:C,"# 1x ("&amp;K1282&amp;") "&amp;A1282)+COUNTIF(潜行者卡组!A:C,"# 1x ("&amp;K1282&amp;") "&amp;A1282)+COUNTIF(萨满祭司卡组!A:C,"# 1x ("&amp;K1282&amp;") "&amp;A1282)+COUNTIF(术士卡组!A:C,"# 1x ("&amp;K1282&amp;") "&amp;A1282)+COUNTIF(战士卡组!A:C,"# 1x ("&amp;K1282&amp;") "&amp;A1282)=0,COUNTIF(单卡排行!A:J,A1282&amp;"★")=0),"",1),2)</f>
        <v>2</v>
      </c>
      <c r="E1282" s="53" t="str">
        <f>IF(收藏进度!E1282="","",收藏进度!E1282)</f>
        <v>冰封王座</v>
      </c>
      <c r="F1282" s="53" t="str">
        <f>IF(收藏进度!F1282="","",收藏进度!F1282)</f>
        <v/>
      </c>
      <c r="G1282" s="53" t="str">
        <f>IF(收藏进度!G1282="","",收藏进度!G1282)</f>
        <v>中立</v>
      </c>
      <c r="H1282" s="53" t="str">
        <f>IF(收藏进度!H1282="","",收藏进度!H1282)</f>
        <v>普通</v>
      </c>
      <c r="I1282" s="53" t="str">
        <f>IF(收藏进度!I1282="","",收藏进度!I1282)</f>
        <v>随从</v>
      </c>
      <c r="J1282" s="53" t="str">
        <f>IF(收藏进度!J1282="","",收藏进度!J1282)</f>
        <v/>
      </c>
      <c r="K1282" s="53">
        <f>IF(收藏进度!K1282="","",收藏进度!K1282)</f>
        <v>1</v>
      </c>
      <c r="L1282" s="53">
        <f>IF(收藏进度!L1282="","",收藏进度!L1282)</f>
        <v>2</v>
      </c>
      <c r="M1282" s="53">
        <f>IF(收藏进度!M1282="","",收藏进度!M1282)</f>
        <v>1</v>
      </c>
      <c r="N1282" s="54" t="str">
        <f>IF(收藏进度!N1282="","",收藏进度!N1282)</f>
        <v>战吼：使一个友方随从获得+1攻击力。</v>
      </c>
    </row>
    <row r="1283" spans="1:14" x14ac:dyDescent="0.15">
      <c r="A1283" s="52" t="str">
        <f>IF(收藏进度!A1283="","",收藏进度!A1283)</f>
        <v>失心农夫</v>
      </c>
      <c r="B1283" s="52">
        <f>IF(收藏进度!B1283="","",收藏进度!B1283)</f>
        <v>2</v>
      </c>
      <c r="C1283" s="52" t="str">
        <f t="shared" ref="C1283:C1346" si="20">IF(D1283="","",IF(D1283&gt;B1283,D1283-B1283,""))</f>
        <v/>
      </c>
      <c r="D1283" s="52" t="str">
        <f>IF(AND(COUNTIF(德鲁伊卡组!A:C,"# 2x ("&amp;K1283&amp;") "&amp;A1283)+COUNTIF(猎人卡组!A:C,"# 2x ("&amp;K1283&amp;") "&amp;A1283)+COUNTIF(法师卡组!A:C,"# 2x ("&amp;K1283&amp;") "&amp;A1283)+COUNTIF(圣骑士卡组!A:C,"# 2x ("&amp;K1283&amp;") "&amp;A1283)+COUNTIF(牧师卡组!A:C,"# 2x ("&amp;K1283&amp;") "&amp;A1283)+COUNTIF(潜行者卡组!A:C,"# 2x ("&amp;K1283&amp;") "&amp;A1283)+COUNTIF(萨满祭司卡组!A:C,"# 2x ("&amp;K1283&amp;") "&amp;A1283)+COUNTIF(术士卡组!A:C,"# 2x ("&amp;K1283&amp;") "&amp;A1283)+COUNTIF(战士卡组!A:C,"# 2x ("&amp;K1283&amp;") "&amp;A1283)=0,COUNTIF(单卡排行!A:J,A1283)=0),IF(AND(COUNTIF(德鲁伊卡组!A:C,"# 1x ("&amp;K1283&amp;") "&amp;A1283)+COUNTIF(猎人卡组!A:C,"# 1x ("&amp;K1283&amp;") "&amp;A1283)+COUNTIF(法师卡组!A:C,"# 1x ("&amp;K1283&amp;") "&amp;A1283)+COUNTIF(圣骑士卡组!A:C,"# 1x ("&amp;K1283&amp;") "&amp;A1283)+COUNTIF(牧师卡组!A:C,"# 1x ("&amp;K1283&amp;") "&amp;A1283)+COUNTIF(潜行者卡组!A:C,"# 1x ("&amp;K1283&amp;") "&amp;A1283)+COUNTIF(萨满祭司卡组!A:C,"# 1x ("&amp;K1283&amp;") "&amp;A1283)+COUNTIF(术士卡组!A:C,"# 1x ("&amp;K1283&amp;") "&amp;A1283)+COUNTIF(战士卡组!A:C,"# 1x ("&amp;K1283&amp;") "&amp;A1283)=0,COUNTIF(单卡排行!A:J,A1283&amp;"★")=0),"",1),2)</f>
        <v/>
      </c>
      <c r="E1283" s="53" t="str">
        <f>IF(收藏进度!E1283="","",收藏进度!E1283)</f>
        <v>冰封王座</v>
      </c>
      <c r="F1283" s="53" t="str">
        <f>IF(收藏进度!F1283="","",收藏进度!F1283)</f>
        <v/>
      </c>
      <c r="G1283" s="53" t="str">
        <f>IF(收藏进度!G1283="","",收藏进度!G1283)</f>
        <v>中立</v>
      </c>
      <c r="H1283" s="53" t="str">
        <f>IF(收藏进度!H1283="","",收藏进度!H1283)</f>
        <v>普通</v>
      </c>
      <c r="I1283" s="53" t="str">
        <f>IF(收藏进度!I1283="","",收藏进度!I1283)</f>
        <v>随从</v>
      </c>
      <c r="J1283" s="53" t="str">
        <f>IF(收藏进度!J1283="","",收藏进度!J1283)</f>
        <v/>
      </c>
      <c r="K1283" s="53">
        <f>IF(收藏进度!K1283="","",收藏进度!K1283)</f>
        <v>1</v>
      </c>
      <c r="L1283" s="53">
        <f>IF(收藏进度!L1283="","",收藏进度!L1283)</f>
        <v>1</v>
      </c>
      <c r="M1283" s="53">
        <f>IF(收藏进度!M1283="","",收藏进度!M1283)</f>
        <v>1</v>
      </c>
      <c r="N1283" s="54" t="str">
        <f>IF(收藏进度!N1283="","",收藏进度!N1283)</f>
        <v>每当该随从进行攻击，对敌方英雄造成2点伤害。</v>
      </c>
    </row>
    <row r="1284" spans="1:14" x14ac:dyDescent="0.15">
      <c r="A1284" s="52" t="str">
        <f>IF(收藏进度!A1284="","",收藏进度!A1284)</f>
        <v>死鳞骑士</v>
      </c>
      <c r="B1284" s="52">
        <f>IF(收藏进度!B1284="","",收藏进度!B1284)</f>
        <v>2</v>
      </c>
      <c r="C1284" s="52" t="str">
        <f t="shared" si="20"/>
        <v/>
      </c>
      <c r="D1284" s="52" t="str">
        <f>IF(AND(COUNTIF(德鲁伊卡组!A:C,"# 2x ("&amp;K1284&amp;") "&amp;A1284)+COUNTIF(猎人卡组!A:C,"# 2x ("&amp;K1284&amp;") "&amp;A1284)+COUNTIF(法师卡组!A:C,"# 2x ("&amp;K1284&amp;") "&amp;A1284)+COUNTIF(圣骑士卡组!A:C,"# 2x ("&amp;K1284&amp;") "&amp;A1284)+COUNTIF(牧师卡组!A:C,"# 2x ("&amp;K1284&amp;") "&amp;A1284)+COUNTIF(潜行者卡组!A:C,"# 2x ("&amp;K1284&amp;") "&amp;A1284)+COUNTIF(萨满祭司卡组!A:C,"# 2x ("&amp;K1284&amp;") "&amp;A1284)+COUNTIF(术士卡组!A:C,"# 2x ("&amp;K1284&amp;") "&amp;A1284)+COUNTIF(战士卡组!A:C,"# 2x ("&amp;K1284&amp;") "&amp;A1284)=0,COUNTIF(单卡排行!A:J,A1284)=0),IF(AND(COUNTIF(德鲁伊卡组!A:C,"# 1x ("&amp;K1284&amp;") "&amp;A1284)+COUNTIF(猎人卡组!A:C,"# 1x ("&amp;K1284&amp;") "&amp;A1284)+COUNTIF(法师卡组!A:C,"# 1x ("&amp;K1284&amp;") "&amp;A1284)+COUNTIF(圣骑士卡组!A:C,"# 1x ("&amp;K1284&amp;") "&amp;A1284)+COUNTIF(牧师卡组!A:C,"# 1x ("&amp;K1284&amp;") "&amp;A1284)+COUNTIF(潜行者卡组!A:C,"# 1x ("&amp;K1284&amp;") "&amp;A1284)+COUNTIF(萨满祭司卡组!A:C,"# 1x ("&amp;K1284&amp;") "&amp;A1284)+COUNTIF(术士卡组!A:C,"# 1x ("&amp;K1284&amp;") "&amp;A1284)+COUNTIF(战士卡组!A:C,"# 1x ("&amp;K1284&amp;") "&amp;A1284)=0,COUNTIF(单卡排行!A:J,A1284&amp;"★")=0),"",1),2)</f>
        <v/>
      </c>
      <c r="E1284" s="53" t="str">
        <f>IF(收藏进度!E1284="","",收藏进度!E1284)</f>
        <v>冰封王座</v>
      </c>
      <c r="F1284" s="53" t="str">
        <f>IF(收藏进度!F1284="","",收藏进度!F1284)</f>
        <v/>
      </c>
      <c r="G1284" s="53" t="str">
        <f>IF(收藏进度!G1284="","",收藏进度!G1284)</f>
        <v>中立</v>
      </c>
      <c r="H1284" s="53" t="str">
        <f>IF(收藏进度!H1284="","",收藏进度!H1284)</f>
        <v>普通</v>
      </c>
      <c r="I1284" s="53" t="str">
        <f>IF(收藏进度!I1284="","",收藏进度!I1284)</f>
        <v>随从</v>
      </c>
      <c r="J1284" s="53" t="str">
        <f>IF(收藏进度!J1284="","",收藏进度!J1284)</f>
        <v>鱼人</v>
      </c>
      <c r="K1284" s="53">
        <f>IF(收藏进度!K1284="","",收藏进度!K1284)</f>
        <v>1</v>
      </c>
      <c r="L1284" s="53">
        <f>IF(收藏进度!L1284="","",收藏进度!L1284)</f>
        <v>1</v>
      </c>
      <c r="M1284" s="53">
        <f>IF(收藏进度!M1284="","",收藏进度!M1284)</f>
        <v>1</v>
      </c>
      <c r="N1284" s="54" t="str">
        <f>IF(收藏进度!N1284="","",收藏进度!N1284)</f>
        <v>吸血</v>
      </c>
    </row>
    <row r="1285" spans="1:14" x14ac:dyDescent="0.15">
      <c r="A1285" s="52" t="str">
        <f>IF(收藏进度!A1285="","",收藏进度!A1285)</f>
        <v>被污染的狂热者</v>
      </c>
      <c r="B1285" s="52">
        <f>IF(收藏进度!B1285="","",收藏进度!B1285)</f>
        <v>2</v>
      </c>
      <c r="C1285" s="52" t="str">
        <f t="shared" si="20"/>
        <v/>
      </c>
      <c r="D1285" s="52" t="str">
        <f>IF(AND(COUNTIF(德鲁伊卡组!A:C,"# 2x ("&amp;K1285&amp;") "&amp;A1285)+COUNTIF(猎人卡组!A:C,"# 2x ("&amp;K1285&amp;") "&amp;A1285)+COUNTIF(法师卡组!A:C,"# 2x ("&amp;K1285&amp;") "&amp;A1285)+COUNTIF(圣骑士卡组!A:C,"# 2x ("&amp;K1285&amp;") "&amp;A1285)+COUNTIF(牧师卡组!A:C,"# 2x ("&amp;K1285&amp;") "&amp;A1285)+COUNTIF(潜行者卡组!A:C,"# 2x ("&amp;K1285&amp;") "&amp;A1285)+COUNTIF(萨满祭司卡组!A:C,"# 2x ("&amp;K1285&amp;") "&amp;A1285)+COUNTIF(术士卡组!A:C,"# 2x ("&amp;K1285&amp;") "&amp;A1285)+COUNTIF(战士卡组!A:C,"# 2x ("&amp;K1285&amp;") "&amp;A1285)=0,COUNTIF(单卡排行!A:J,A1285)=0),IF(AND(COUNTIF(德鲁伊卡组!A:C,"# 1x ("&amp;K1285&amp;") "&amp;A1285)+COUNTIF(猎人卡组!A:C,"# 1x ("&amp;K1285&amp;") "&amp;A1285)+COUNTIF(法师卡组!A:C,"# 1x ("&amp;K1285&amp;") "&amp;A1285)+COUNTIF(圣骑士卡组!A:C,"# 1x ("&amp;K1285&amp;") "&amp;A1285)+COUNTIF(牧师卡组!A:C,"# 1x ("&amp;K1285&amp;") "&amp;A1285)+COUNTIF(潜行者卡组!A:C,"# 1x ("&amp;K1285&amp;") "&amp;A1285)+COUNTIF(萨满祭司卡组!A:C,"# 1x ("&amp;K1285&amp;") "&amp;A1285)+COUNTIF(术士卡组!A:C,"# 1x ("&amp;K1285&amp;") "&amp;A1285)+COUNTIF(战士卡组!A:C,"# 1x ("&amp;K1285&amp;") "&amp;A1285)=0,COUNTIF(单卡排行!A:J,A1285&amp;"★")=0),"",1),2)</f>
        <v/>
      </c>
      <c r="E1285" s="53" t="str">
        <f>IF(收藏进度!E1285="","",收藏进度!E1285)</f>
        <v>冰封王座</v>
      </c>
      <c r="F1285" s="53" t="str">
        <f>IF(收藏进度!F1285="","",收藏进度!F1285)</f>
        <v/>
      </c>
      <c r="G1285" s="53" t="str">
        <f>IF(收藏进度!G1285="","",收藏进度!G1285)</f>
        <v>中立</v>
      </c>
      <c r="H1285" s="53" t="str">
        <f>IF(收藏进度!H1285="","",收藏进度!H1285)</f>
        <v>普通</v>
      </c>
      <c r="I1285" s="53" t="str">
        <f>IF(收藏进度!I1285="","",收藏进度!I1285)</f>
        <v>随从</v>
      </c>
      <c r="J1285" s="53" t="str">
        <f>IF(收藏进度!J1285="","",收藏进度!J1285)</f>
        <v/>
      </c>
      <c r="K1285" s="53">
        <f>IF(收藏进度!K1285="","",收藏进度!K1285)</f>
        <v>2</v>
      </c>
      <c r="L1285" s="53">
        <f>IF(收藏进度!L1285="","",收藏进度!L1285)</f>
        <v>1</v>
      </c>
      <c r="M1285" s="53">
        <f>IF(收藏进度!M1285="","",收藏进度!M1285)</f>
        <v>1</v>
      </c>
      <c r="N1285" s="54" t="str">
        <f>IF(收藏进度!N1285="","",收藏进度!N1285)</f>
        <v>圣盾
法术伤害+1</v>
      </c>
    </row>
    <row r="1286" spans="1:14" x14ac:dyDescent="0.15">
      <c r="A1286" s="52" t="str">
        <f>IF(收藏进度!A1286="","",收藏进度!A1286)</f>
        <v>堕落残阳祭司</v>
      </c>
      <c r="B1286" s="52">
        <f>IF(收藏进度!B1286="","",收藏进度!B1286)</f>
        <v>2</v>
      </c>
      <c r="C1286" s="52" t="str">
        <f t="shared" si="20"/>
        <v/>
      </c>
      <c r="D1286" s="52" t="str">
        <f>IF(AND(COUNTIF(德鲁伊卡组!A:C,"# 2x ("&amp;K1286&amp;") "&amp;A1286)+COUNTIF(猎人卡组!A:C,"# 2x ("&amp;K1286&amp;") "&amp;A1286)+COUNTIF(法师卡组!A:C,"# 2x ("&amp;K1286&amp;") "&amp;A1286)+COUNTIF(圣骑士卡组!A:C,"# 2x ("&amp;K1286&amp;") "&amp;A1286)+COUNTIF(牧师卡组!A:C,"# 2x ("&amp;K1286&amp;") "&amp;A1286)+COUNTIF(潜行者卡组!A:C,"# 2x ("&amp;K1286&amp;") "&amp;A1286)+COUNTIF(萨满祭司卡组!A:C,"# 2x ("&amp;K1286&amp;") "&amp;A1286)+COUNTIF(术士卡组!A:C,"# 2x ("&amp;K1286&amp;") "&amp;A1286)+COUNTIF(战士卡组!A:C,"# 2x ("&amp;K1286&amp;") "&amp;A1286)=0,COUNTIF(单卡排行!A:J,A1286)=0),IF(AND(COUNTIF(德鲁伊卡组!A:C,"# 1x ("&amp;K1286&amp;") "&amp;A1286)+COUNTIF(猎人卡组!A:C,"# 1x ("&amp;K1286&amp;") "&amp;A1286)+COUNTIF(法师卡组!A:C,"# 1x ("&amp;K1286&amp;") "&amp;A1286)+COUNTIF(圣骑士卡组!A:C,"# 1x ("&amp;K1286&amp;") "&amp;A1286)+COUNTIF(牧师卡组!A:C,"# 1x ("&amp;K1286&amp;") "&amp;A1286)+COUNTIF(潜行者卡组!A:C,"# 1x ("&amp;K1286&amp;") "&amp;A1286)+COUNTIF(萨满祭司卡组!A:C,"# 1x ("&amp;K1286&amp;") "&amp;A1286)+COUNTIF(术士卡组!A:C,"# 1x ("&amp;K1286&amp;") "&amp;A1286)+COUNTIF(战士卡组!A:C,"# 1x ("&amp;K1286&amp;") "&amp;A1286)=0,COUNTIF(单卡排行!A:J,A1286&amp;"★")=0),"",1),2)</f>
        <v/>
      </c>
      <c r="E1286" s="53" t="str">
        <f>IF(收藏进度!E1286="","",收藏进度!E1286)</f>
        <v>冰封王座</v>
      </c>
      <c r="F1286" s="53" t="str">
        <f>IF(收藏进度!F1286="","",收藏进度!F1286)</f>
        <v/>
      </c>
      <c r="G1286" s="53" t="str">
        <f>IF(收藏进度!G1286="","",收藏进度!G1286)</f>
        <v>中立</v>
      </c>
      <c r="H1286" s="53" t="str">
        <f>IF(收藏进度!H1286="","",收藏进度!H1286)</f>
        <v>普通</v>
      </c>
      <c r="I1286" s="53" t="str">
        <f>IF(收藏进度!I1286="","",收藏进度!I1286)</f>
        <v>随从</v>
      </c>
      <c r="J1286" s="53" t="str">
        <f>IF(收藏进度!J1286="","",收藏进度!J1286)</f>
        <v/>
      </c>
      <c r="K1286" s="53">
        <f>IF(收藏进度!K1286="","",收藏进度!K1286)</f>
        <v>2</v>
      </c>
      <c r="L1286" s="53">
        <f>IF(收藏进度!L1286="","",收藏进度!L1286)</f>
        <v>2</v>
      </c>
      <c r="M1286" s="53">
        <f>IF(收藏进度!M1286="","",收藏进度!M1286)</f>
        <v>1</v>
      </c>
      <c r="N1286" s="54" t="str">
        <f>IF(收藏进度!N1286="","",收藏进度!N1286)</f>
        <v>战吼：使一个友方随从获得+1/+1。</v>
      </c>
    </row>
    <row r="1287" spans="1:14" x14ac:dyDescent="0.15">
      <c r="A1287" s="52" t="str">
        <f>IF(收藏进度!A1287="","",收藏进度!A1287)</f>
        <v>海象人渔夫</v>
      </c>
      <c r="B1287" s="52">
        <f>IF(收藏进度!B1287="","",收藏进度!B1287)</f>
        <v>2</v>
      </c>
      <c r="C1287" s="52" t="str">
        <f t="shared" si="20"/>
        <v/>
      </c>
      <c r="D1287" s="52" t="str">
        <f>IF(AND(COUNTIF(德鲁伊卡组!A:C,"# 2x ("&amp;K1287&amp;") "&amp;A1287)+COUNTIF(猎人卡组!A:C,"# 2x ("&amp;K1287&amp;") "&amp;A1287)+COUNTIF(法师卡组!A:C,"# 2x ("&amp;K1287&amp;") "&amp;A1287)+COUNTIF(圣骑士卡组!A:C,"# 2x ("&amp;K1287&amp;") "&amp;A1287)+COUNTIF(牧师卡组!A:C,"# 2x ("&amp;K1287&amp;") "&amp;A1287)+COUNTIF(潜行者卡组!A:C,"# 2x ("&amp;K1287&amp;") "&amp;A1287)+COUNTIF(萨满祭司卡组!A:C,"# 2x ("&amp;K1287&amp;") "&amp;A1287)+COUNTIF(术士卡组!A:C,"# 2x ("&amp;K1287&amp;") "&amp;A1287)+COUNTIF(战士卡组!A:C,"# 2x ("&amp;K1287&amp;") "&amp;A1287)=0,COUNTIF(单卡排行!A:J,A1287)=0),IF(AND(COUNTIF(德鲁伊卡组!A:C,"# 1x ("&amp;K1287&amp;") "&amp;A1287)+COUNTIF(猎人卡组!A:C,"# 1x ("&amp;K1287&amp;") "&amp;A1287)+COUNTIF(法师卡组!A:C,"# 1x ("&amp;K1287&amp;") "&amp;A1287)+COUNTIF(圣骑士卡组!A:C,"# 1x ("&amp;K1287&amp;") "&amp;A1287)+COUNTIF(牧师卡组!A:C,"# 1x ("&amp;K1287&amp;") "&amp;A1287)+COUNTIF(潜行者卡组!A:C,"# 1x ("&amp;K1287&amp;") "&amp;A1287)+COUNTIF(萨满祭司卡组!A:C,"# 1x ("&amp;K1287&amp;") "&amp;A1287)+COUNTIF(术士卡组!A:C,"# 1x ("&amp;K1287&amp;") "&amp;A1287)+COUNTIF(战士卡组!A:C,"# 1x ("&amp;K1287&amp;") "&amp;A1287)=0,COUNTIF(单卡排行!A:J,A1287&amp;"★")=0),"",1),2)</f>
        <v/>
      </c>
      <c r="E1287" s="53" t="str">
        <f>IF(收藏进度!E1287="","",收藏进度!E1287)</f>
        <v>冰封王座</v>
      </c>
      <c r="F1287" s="53" t="str">
        <f>IF(收藏进度!F1287="","",收藏进度!F1287)</f>
        <v/>
      </c>
      <c r="G1287" s="53" t="str">
        <f>IF(收藏进度!G1287="","",收藏进度!G1287)</f>
        <v>中立</v>
      </c>
      <c r="H1287" s="53" t="str">
        <f>IF(收藏进度!H1287="","",收藏进度!H1287)</f>
        <v>普通</v>
      </c>
      <c r="I1287" s="53" t="str">
        <f>IF(收藏进度!I1287="","",收藏进度!I1287)</f>
        <v>随从</v>
      </c>
      <c r="J1287" s="53" t="str">
        <f>IF(收藏进度!J1287="","",收藏进度!J1287)</f>
        <v/>
      </c>
      <c r="K1287" s="53">
        <f>IF(收藏进度!K1287="","",收藏进度!K1287)</f>
        <v>2</v>
      </c>
      <c r="L1287" s="53">
        <f>IF(收藏进度!L1287="","",收藏进度!L1287)</f>
        <v>2</v>
      </c>
      <c r="M1287" s="53">
        <f>IF(收藏进度!M1287="","",收藏进度!M1287)</f>
        <v>3</v>
      </c>
      <c r="N1287" s="54" t="str">
        <f>IF(收藏进度!N1287="","",收藏进度!N1287)</f>
        <v>战吼：使一个友方随从获得法术伤害+1。</v>
      </c>
    </row>
    <row r="1288" spans="1:14" x14ac:dyDescent="0.15">
      <c r="A1288" s="52" t="str">
        <f>IF(收藏进度!A1288="","",收藏进度!A1288)</f>
        <v>凯雷塞斯王子</v>
      </c>
      <c r="B1288" s="52">
        <f>IF(收藏进度!B1288="","",收藏进度!B1288)</f>
        <v>1</v>
      </c>
      <c r="C1288" s="52" t="str">
        <f t="shared" si="20"/>
        <v/>
      </c>
      <c r="D1288" s="52">
        <f>IF(AND(COUNTIF(德鲁伊卡组!A:C,"# 2x ("&amp;K1288&amp;") "&amp;A1288)+COUNTIF(猎人卡组!A:C,"# 2x ("&amp;K1288&amp;") "&amp;A1288)+COUNTIF(法师卡组!A:C,"# 2x ("&amp;K1288&amp;") "&amp;A1288)+COUNTIF(圣骑士卡组!A:C,"# 2x ("&amp;K1288&amp;") "&amp;A1288)+COUNTIF(牧师卡组!A:C,"# 2x ("&amp;K1288&amp;") "&amp;A1288)+COUNTIF(潜行者卡组!A:C,"# 2x ("&amp;K1288&amp;") "&amp;A1288)+COUNTIF(萨满祭司卡组!A:C,"# 2x ("&amp;K1288&amp;") "&amp;A1288)+COUNTIF(术士卡组!A:C,"# 2x ("&amp;K1288&amp;") "&amp;A1288)+COUNTIF(战士卡组!A:C,"# 2x ("&amp;K1288&amp;") "&amp;A1288)=0,COUNTIF(单卡排行!A:J,A1288)=0),IF(AND(COUNTIF(德鲁伊卡组!A:C,"# 1x ("&amp;K1288&amp;") "&amp;A1288)+COUNTIF(猎人卡组!A:C,"# 1x ("&amp;K1288&amp;") "&amp;A1288)+COUNTIF(法师卡组!A:C,"# 1x ("&amp;K1288&amp;") "&amp;A1288)+COUNTIF(圣骑士卡组!A:C,"# 1x ("&amp;K1288&amp;") "&amp;A1288)+COUNTIF(牧师卡组!A:C,"# 1x ("&amp;K1288&amp;") "&amp;A1288)+COUNTIF(潜行者卡组!A:C,"# 1x ("&amp;K1288&amp;") "&amp;A1288)+COUNTIF(萨满祭司卡组!A:C,"# 1x ("&amp;K1288&amp;") "&amp;A1288)+COUNTIF(术士卡组!A:C,"# 1x ("&amp;K1288&amp;") "&amp;A1288)+COUNTIF(战士卡组!A:C,"# 1x ("&amp;K1288&amp;") "&amp;A1288)=0,COUNTIF(单卡排行!A:J,A1288&amp;"★")=0),"",1),2)</f>
        <v>1</v>
      </c>
      <c r="E1288" s="53" t="str">
        <f>IF(收藏进度!E1288="","",收藏进度!E1288)</f>
        <v>冰封王座</v>
      </c>
      <c r="F1288" s="53" t="str">
        <f>IF(收藏进度!F1288="","",收藏进度!F1288)</f>
        <v/>
      </c>
      <c r="G1288" s="53" t="str">
        <f>IF(收藏进度!G1288="","",收藏进度!G1288)</f>
        <v>中立</v>
      </c>
      <c r="H1288" s="53" t="str">
        <f>IF(收藏进度!H1288="","",收藏进度!H1288)</f>
        <v>传说</v>
      </c>
      <c r="I1288" s="53" t="str">
        <f>IF(收藏进度!I1288="","",收藏进度!I1288)</f>
        <v>随从</v>
      </c>
      <c r="J1288" s="53" t="str">
        <f>IF(收藏进度!J1288="","",收藏进度!J1288)</f>
        <v/>
      </c>
      <c r="K1288" s="53">
        <f>IF(收藏进度!K1288="","",收藏进度!K1288)</f>
        <v>2</v>
      </c>
      <c r="L1288" s="53">
        <f>IF(收藏进度!L1288="","",收藏进度!L1288)</f>
        <v>2</v>
      </c>
      <c r="M1288" s="53">
        <f>IF(收藏进度!M1288="","",收藏进度!M1288)</f>
        <v>2</v>
      </c>
      <c r="N1288" s="54" t="str">
        <f>IF(收藏进度!N1288="","",收藏进度!N1288)</f>
        <v>战吼：如果你的牌库里没有法力值消耗为（2）点的牌，则你的牌库里所有随从牌获得+1/+1。</v>
      </c>
    </row>
    <row r="1289" spans="1:14" x14ac:dyDescent="0.15">
      <c r="A1289" s="52" t="str">
        <f>IF(收藏进度!A1289="","",收藏进度!A1289)</f>
        <v>海德尼尔冰霜骑士</v>
      </c>
      <c r="B1289" s="52">
        <f>IF(收藏进度!B1289="","",收藏进度!B1289)</f>
        <v>2</v>
      </c>
      <c r="C1289" s="52" t="str">
        <f t="shared" si="20"/>
        <v/>
      </c>
      <c r="D1289" s="52" t="str">
        <f>IF(AND(COUNTIF(德鲁伊卡组!A:C,"# 2x ("&amp;K1289&amp;") "&amp;A1289)+COUNTIF(猎人卡组!A:C,"# 2x ("&amp;K1289&amp;") "&amp;A1289)+COUNTIF(法师卡组!A:C,"# 2x ("&amp;K1289&amp;") "&amp;A1289)+COUNTIF(圣骑士卡组!A:C,"# 2x ("&amp;K1289&amp;") "&amp;A1289)+COUNTIF(牧师卡组!A:C,"# 2x ("&amp;K1289&amp;") "&amp;A1289)+COUNTIF(潜行者卡组!A:C,"# 2x ("&amp;K1289&amp;") "&amp;A1289)+COUNTIF(萨满祭司卡组!A:C,"# 2x ("&amp;K1289&amp;") "&amp;A1289)+COUNTIF(术士卡组!A:C,"# 2x ("&amp;K1289&amp;") "&amp;A1289)+COUNTIF(战士卡组!A:C,"# 2x ("&amp;K1289&amp;") "&amp;A1289)=0,COUNTIF(单卡排行!A:J,A1289)=0),IF(AND(COUNTIF(德鲁伊卡组!A:C,"# 1x ("&amp;K1289&amp;") "&amp;A1289)+COUNTIF(猎人卡组!A:C,"# 1x ("&amp;K1289&amp;") "&amp;A1289)+COUNTIF(法师卡组!A:C,"# 1x ("&amp;K1289&amp;") "&amp;A1289)+COUNTIF(圣骑士卡组!A:C,"# 1x ("&amp;K1289&amp;") "&amp;A1289)+COUNTIF(牧师卡组!A:C,"# 1x ("&amp;K1289&amp;") "&amp;A1289)+COUNTIF(潜行者卡组!A:C,"# 1x ("&amp;K1289&amp;") "&amp;A1289)+COUNTIF(萨满祭司卡组!A:C,"# 1x ("&amp;K1289&amp;") "&amp;A1289)+COUNTIF(术士卡组!A:C,"# 1x ("&amp;K1289&amp;") "&amp;A1289)+COUNTIF(战士卡组!A:C,"# 1x ("&amp;K1289&amp;") "&amp;A1289)=0,COUNTIF(单卡排行!A:J,A1289&amp;"★")=0),"",1),2)</f>
        <v/>
      </c>
      <c r="E1289" s="53" t="str">
        <f>IF(收藏进度!E1289="","",收藏进度!E1289)</f>
        <v>冰封王座</v>
      </c>
      <c r="F1289" s="53" t="str">
        <f>IF(收藏进度!F1289="","",收藏进度!F1289)</f>
        <v/>
      </c>
      <c r="G1289" s="53" t="str">
        <f>IF(收藏进度!G1289="","",收藏进度!G1289)</f>
        <v>中立</v>
      </c>
      <c r="H1289" s="53" t="str">
        <f>IF(收藏进度!H1289="","",收藏进度!H1289)</f>
        <v>普通</v>
      </c>
      <c r="I1289" s="53" t="str">
        <f>IF(收藏进度!I1289="","",收藏进度!I1289)</f>
        <v>随从</v>
      </c>
      <c r="J1289" s="53" t="str">
        <f>IF(收藏进度!J1289="","",收藏进度!J1289)</f>
        <v/>
      </c>
      <c r="K1289" s="53">
        <f>IF(收藏进度!K1289="","",收藏进度!K1289)</f>
        <v>3</v>
      </c>
      <c r="L1289" s="53">
        <f>IF(收藏进度!L1289="","",收藏进度!L1289)</f>
        <v>4</v>
      </c>
      <c r="M1289" s="53">
        <f>IF(收藏进度!M1289="","",收藏进度!M1289)</f>
        <v>4</v>
      </c>
      <c r="N1289" s="54" t="str">
        <f>IF(收藏进度!N1289="","",收藏进度!N1289)</f>
        <v>战吼：冻结你的其他随从。</v>
      </c>
    </row>
    <row r="1290" spans="1:14" x14ac:dyDescent="0.15">
      <c r="A1290" s="52" t="str">
        <f>IF(收藏进度!A1290="","",收藏进度!A1290)</f>
        <v>亡语者</v>
      </c>
      <c r="B1290" s="52">
        <f>IF(收藏进度!B1290="","",收藏进度!B1290)</f>
        <v>2</v>
      </c>
      <c r="C1290" s="52" t="str">
        <f t="shared" si="20"/>
        <v/>
      </c>
      <c r="D1290" s="52" t="str">
        <f>IF(AND(COUNTIF(德鲁伊卡组!A:C,"# 2x ("&amp;K1290&amp;") "&amp;A1290)+COUNTIF(猎人卡组!A:C,"# 2x ("&amp;K1290&amp;") "&amp;A1290)+COUNTIF(法师卡组!A:C,"# 2x ("&amp;K1290&amp;") "&amp;A1290)+COUNTIF(圣骑士卡组!A:C,"# 2x ("&amp;K1290&amp;") "&amp;A1290)+COUNTIF(牧师卡组!A:C,"# 2x ("&amp;K1290&amp;") "&amp;A1290)+COUNTIF(潜行者卡组!A:C,"# 2x ("&amp;K1290&amp;") "&amp;A1290)+COUNTIF(萨满祭司卡组!A:C,"# 2x ("&amp;K1290&amp;") "&amp;A1290)+COUNTIF(术士卡组!A:C,"# 2x ("&amp;K1290&amp;") "&amp;A1290)+COUNTIF(战士卡组!A:C,"# 2x ("&amp;K1290&amp;") "&amp;A1290)=0,COUNTIF(单卡排行!A:J,A1290)=0),IF(AND(COUNTIF(德鲁伊卡组!A:C,"# 1x ("&amp;K1290&amp;") "&amp;A1290)+COUNTIF(猎人卡组!A:C,"# 1x ("&amp;K1290&amp;") "&amp;A1290)+COUNTIF(法师卡组!A:C,"# 1x ("&amp;K1290&amp;") "&amp;A1290)+COUNTIF(圣骑士卡组!A:C,"# 1x ("&amp;K1290&amp;") "&amp;A1290)+COUNTIF(牧师卡组!A:C,"# 1x ("&amp;K1290&amp;") "&amp;A1290)+COUNTIF(潜行者卡组!A:C,"# 1x ("&amp;K1290&amp;") "&amp;A1290)+COUNTIF(萨满祭司卡组!A:C,"# 1x ("&amp;K1290&amp;") "&amp;A1290)+COUNTIF(术士卡组!A:C,"# 1x ("&amp;K1290&amp;") "&amp;A1290)+COUNTIF(战士卡组!A:C,"# 1x ("&amp;K1290&amp;") "&amp;A1290)=0,COUNTIF(单卡排行!A:J,A1290&amp;"★")=0),"",1),2)</f>
        <v/>
      </c>
      <c r="E1290" s="53" t="str">
        <f>IF(收藏进度!E1290="","",收藏进度!E1290)</f>
        <v>冰封王座</v>
      </c>
      <c r="F1290" s="53" t="str">
        <f>IF(收藏进度!F1290="","",收藏进度!F1290)</f>
        <v/>
      </c>
      <c r="G1290" s="53" t="str">
        <f>IF(收藏进度!G1290="","",收藏进度!G1290)</f>
        <v>中立</v>
      </c>
      <c r="H1290" s="53" t="str">
        <f>IF(收藏进度!H1290="","",收藏进度!H1290)</f>
        <v>普通</v>
      </c>
      <c r="I1290" s="53" t="str">
        <f>IF(收藏进度!I1290="","",收藏进度!I1290)</f>
        <v>随从</v>
      </c>
      <c r="J1290" s="53" t="str">
        <f>IF(收藏进度!J1290="","",收藏进度!J1290)</f>
        <v/>
      </c>
      <c r="K1290" s="53">
        <f>IF(收藏进度!K1290="","",收藏进度!K1290)</f>
        <v>3</v>
      </c>
      <c r="L1290" s="53">
        <f>IF(收藏进度!L1290="","",收藏进度!L1290)</f>
        <v>2</v>
      </c>
      <c r="M1290" s="53">
        <f>IF(收藏进度!M1290="","",收藏进度!M1290)</f>
        <v>4</v>
      </c>
      <c r="N1290" s="54" t="str">
        <f>IF(收藏进度!N1290="","",收藏进度!N1290)</f>
        <v>战吼：在本回合中，使一个友方随从获得免疫。</v>
      </c>
    </row>
    <row r="1291" spans="1:14" x14ac:dyDescent="0.15">
      <c r="A1291" s="52" t="str">
        <f>IF(收藏进度!A1291="","",收藏进度!A1291)</f>
        <v>维库食尸鬼</v>
      </c>
      <c r="B1291" s="52">
        <f>IF(收藏进度!B1291="","",收藏进度!B1291)</f>
        <v>2</v>
      </c>
      <c r="C1291" s="52" t="str">
        <f t="shared" si="20"/>
        <v/>
      </c>
      <c r="D1291" s="52" t="str">
        <f>IF(AND(COUNTIF(德鲁伊卡组!A:C,"# 2x ("&amp;K1291&amp;") "&amp;A1291)+COUNTIF(猎人卡组!A:C,"# 2x ("&amp;K1291&amp;") "&amp;A1291)+COUNTIF(法师卡组!A:C,"# 2x ("&amp;K1291&amp;") "&amp;A1291)+COUNTIF(圣骑士卡组!A:C,"# 2x ("&amp;K1291&amp;") "&amp;A1291)+COUNTIF(牧师卡组!A:C,"# 2x ("&amp;K1291&amp;") "&amp;A1291)+COUNTIF(潜行者卡组!A:C,"# 2x ("&amp;K1291&amp;") "&amp;A1291)+COUNTIF(萨满祭司卡组!A:C,"# 2x ("&amp;K1291&amp;") "&amp;A1291)+COUNTIF(术士卡组!A:C,"# 2x ("&amp;K1291&amp;") "&amp;A1291)+COUNTIF(战士卡组!A:C,"# 2x ("&amp;K1291&amp;") "&amp;A1291)=0,COUNTIF(单卡排行!A:J,A1291)=0),IF(AND(COUNTIF(德鲁伊卡组!A:C,"# 1x ("&amp;K1291&amp;") "&amp;A1291)+COUNTIF(猎人卡组!A:C,"# 1x ("&amp;K1291&amp;") "&amp;A1291)+COUNTIF(法师卡组!A:C,"# 1x ("&amp;K1291&amp;") "&amp;A1291)+COUNTIF(圣骑士卡组!A:C,"# 1x ("&amp;K1291&amp;") "&amp;A1291)+COUNTIF(牧师卡组!A:C,"# 1x ("&amp;K1291&amp;") "&amp;A1291)+COUNTIF(潜行者卡组!A:C,"# 1x ("&amp;K1291&amp;") "&amp;A1291)+COUNTIF(萨满祭司卡组!A:C,"# 1x ("&amp;K1291&amp;") "&amp;A1291)+COUNTIF(术士卡组!A:C,"# 1x ("&amp;K1291&amp;") "&amp;A1291)+COUNTIF(战士卡组!A:C,"# 1x ("&amp;K1291&amp;") "&amp;A1291)=0,COUNTIF(单卡排行!A:J,A1291&amp;"★")=0),"",1),2)</f>
        <v/>
      </c>
      <c r="E1291" s="53" t="str">
        <f>IF(收藏进度!E1291="","",收藏进度!E1291)</f>
        <v>冰封王座</v>
      </c>
      <c r="F1291" s="53" t="str">
        <f>IF(收藏进度!F1291="","",收藏进度!F1291)</f>
        <v/>
      </c>
      <c r="G1291" s="53" t="str">
        <f>IF(收藏进度!G1291="","",收藏进度!G1291)</f>
        <v>中立</v>
      </c>
      <c r="H1291" s="53" t="str">
        <f>IF(收藏进度!H1291="","",收藏进度!H1291)</f>
        <v>普通</v>
      </c>
      <c r="I1291" s="53" t="str">
        <f>IF(收藏进度!I1291="","",收藏进度!I1291)</f>
        <v>随从</v>
      </c>
      <c r="J1291" s="53" t="str">
        <f>IF(收藏进度!J1291="","",收藏进度!J1291)</f>
        <v/>
      </c>
      <c r="K1291" s="53">
        <f>IF(收藏进度!K1291="","",收藏进度!K1291)</f>
        <v>3</v>
      </c>
      <c r="L1291" s="53">
        <f>IF(收藏进度!L1291="","",收藏进度!L1291)</f>
        <v>3</v>
      </c>
      <c r="M1291" s="53">
        <f>IF(收藏进度!M1291="","",收藏进度!M1291)</f>
        <v>1</v>
      </c>
      <c r="N1291" s="54" t="str">
        <f>IF(收藏进度!N1291="","",收藏进度!N1291)</f>
        <v>亡语：如果此时是你对手的回合，则召唤一个2/2的食尸鬼。</v>
      </c>
    </row>
    <row r="1292" spans="1:14" x14ac:dyDescent="0.15">
      <c r="A1292" s="52" t="str">
        <f>IF(收藏进度!A1292="","",收藏进度!A1292)</f>
        <v>孱弱的掘墓者</v>
      </c>
      <c r="B1292" s="52">
        <f>IF(收藏进度!B1292="","",收藏进度!B1292)</f>
        <v>2</v>
      </c>
      <c r="C1292" s="52" t="str">
        <f t="shared" si="20"/>
        <v/>
      </c>
      <c r="D1292" s="52" t="str">
        <f>IF(AND(COUNTIF(德鲁伊卡组!A:C,"# 2x ("&amp;K1292&amp;") "&amp;A1292)+COUNTIF(猎人卡组!A:C,"# 2x ("&amp;K1292&amp;") "&amp;A1292)+COUNTIF(法师卡组!A:C,"# 2x ("&amp;K1292&amp;") "&amp;A1292)+COUNTIF(圣骑士卡组!A:C,"# 2x ("&amp;K1292&amp;") "&amp;A1292)+COUNTIF(牧师卡组!A:C,"# 2x ("&amp;K1292&amp;") "&amp;A1292)+COUNTIF(潜行者卡组!A:C,"# 2x ("&amp;K1292&amp;") "&amp;A1292)+COUNTIF(萨满祭司卡组!A:C,"# 2x ("&amp;K1292&amp;") "&amp;A1292)+COUNTIF(术士卡组!A:C,"# 2x ("&amp;K1292&amp;") "&amp;A1292)+COUNTIF(战士卡组!A:C,"# 2x ("&amp;K1292&amp;") "&amp;A1292)=0,COUNTIF(单卡排行!A:J,A1292)=0),IF(AND(COUNTIF(德鲁伊卡组!A:C,"# 1x ("&amp;K1292&amp;") "&amp;A1292)+COUNTIF(猎人卡组!A:C,"# 1x ("&amp;K1292&amp;") "&amp;A1292)+COUNTIF(法师卡组!A:C,"# 1x ("&amp;K1292&amp;") "&amp;A1292)+COUNTIF(圣骑士卡组!A:C,"# 1x ("&amp;K1292&amp;") "&amp;A1292)+COUNTIF(牧师卡组!A:C,"# 1x ("&amp;K1292&amp;") "&amp;A1292)+COUNTIF(潜行者卡组!A:C,"# 1x ("&amp;K1292&amp;") "&amp;A1292)+COUNTIF(萨满祭司卡组!A:C,"# 1x ("&amp;K1292&amp;") "&amp;A1292)+COUNTIF(术士卡组!A:C,"# 1x ("&amp;K1292&amp;") "&amp;A1292)+COUNTIF(战士卡组!A:C,"# 1x ("&amp;K1292&amp;") "&amp;A1292)=0,COUNTIF(单卡排行!A:J,A1292&amp;"★")=0),"",1),2)</f>
        <v/>
      </c>
      <c r="E1292" s="53" t="str">
        <f>IF(收藏进度!E1292="","",收藏进度!E1292)</f>
        <v>冰封王座</v>
      </c>
      <c r="F1292" s="53" t="str">
        <f>IF(收藏进度!F1292="","",收藏进度!F1292)</f>
        <v/>
      </c>
      <c r="G1292" s="53" t="str">
        <f>IF(收藏进度!G1292="","",收藏进度!G1292)</f>
        <v>中立</v>
      </c>
      <c r="H1292" s="53" t="str">
        <f>IF(收藏进度!H1292="","",收藏进度!H1292)</f>
        <v>稀有</v>
      </c>
      <c r="I1292" s="53" t="str">
        <f>IF(收藏进度!I1292="","",收藏进度!I1292)</f>
        <v>随从</v>
      </c>
      <c r="J1292" s="53" t="str">
        <f>IF(收藏进度!J1292="","",收藏进度!J1292)</f>
        <v/>
      </c>
      <c r="K1292" s="53">
        <f>IF(收藏进度!K1292="","",收藏进度!K1292)</f>
        <v>3</v>
      </c>
      <c r="L1292" s="53">
        <f>IF(收藏进度!L1292="","",收藏进度!L1292)</f>
        <v>3</v>
      </c>
      <c r="M1292" s="53">
        <f>IF(收藏进度!M1292="","",收藏进度!M1292)</f>
        <v>1</v>
      </c>
      <c r="N1292" s="54" t="str">
        <f>IF(收藏进度!N1292="","",收藏进度!N1292)</f>
        <v>亡语：随机将一个具有亡语的随从置入你的手牌。</v>
      </c>
    </row>
    <row r="1293" spans="1:14" x14ac:dyDescent="0.15">
      <c r="A1293" s="52" t="str">
        <f>IF(收藏进度!A1293="","",收藏进度!A1293)</f>
        <v>摧心者</v>
      </c>
      <c r="B1293" s="52">
        <f>IF(收藏进度!B1293="","",收藏进度!B1293)</f>
        <v>2</v>
      </c>
      <c r="C1293" s="52" t="str">
        <f t="shared" si="20"/>
        <v/>
      </c>
      <c r="D1293" s="52" t="str">
        <f>IF(AND(COUNTIF(德鲁伊卡组!A:C,"# 2x ("&amp;K1293&amp;") "&amp;A1293)+COUNTIF(猎人卡组!A:C,"# 2x ("&amp;K1293&amp;") "&amp;A1293)+COUNTIF(法师卡组!A:C,"# 2x ("&amp;K1293&amp;") "&amp;A1293)+COUNTIF(圣骑士卡组!A:C,"# 2x ("&amp;K1293&amp;") "&amp;A1293)+COUNTIF(牧师卡组!A:C,"# 2x ("&amp;K1293&amp;") "&amp;A1293)+COUNTIF(潜行者卡组!A:C,"# 2x ("&amp;K1293&amp;") "&amp;A1293)+COUNTIF(萨满祭司卡组!A:C,"# 2x ("&amp;K1293&amp;") "&amp;A1293)+COUNTIF(术士卡组!A:C,"# 2x ("&amp;K1293&amp;") "&amp;A1293)+COUNTIF(战士卡组!A:C,"# 2x ("&amp;K1293&amp;") "&amp;A1293)=0,COUNTIF(单卡排行!A:J,A1293)=0),IF(AND(COUNTIF(德鲁伊卡组!A:C,"# 1x ("&amp;K1293&amp;") "&amp;A1293)+COUNTIF(猎人卡组!A:C,"# 1x ("&amp;K1293&amp;") "&amp;A1293)+COUNTIF(法师卡组!A:C,"# 1x ("&amp;K1293&amp;") "&amp;A1293)+COUNTIF(圣骑士卡组!A:C,"# 1x ("&amp;K1293&amp;") "&amp;A1293)+COUNTIF(牧师卡组!A:C,"# 1x ("&amp;K1293&amp;") "&amp;A1293)+COUNTIF(潜行者卡组!A:C,"# 1x ("&amp;K1293&amp;") "&amp;A1293)+COUNTIF(萨满祭司卡组!A:C,"# 1x ("&amp;K1293&amp;") "&amp;A1293)+COUNTIF(术士卡组!A:C,"# 1x ("&amp;K1293&amp;") "&amp;A1293)+COUNTIF(战士卡组!A:C,"# 1x ("&amp;K1293&amp;") "&amp;A1293)=0,COUNTIF(单卡排行!A:J,A1293&amp;"★")=0),"",1),2)</f>
        <v/>
      </c>
      <c r="E1293" s="53" t="str">
        <f>IF(收藏进度!E1293="","",收藏进度!E1293)</f>
        <v>冰封王座</v>
      </c>
      <c r="F1293" s="53" t="str">
        <f>IF(收藏进度!F1293="","",收藏进度!F1293)</f>
        <v/>
      </c>
      <c r="G1293" s="53" t="str">
        <f>IF(收藏进度!G1293="","",收藏进度!G1293)</f>
        <v>中立</v>
      </c>
      <c r="H1293" s="53" t="str">
        <f>IF(收藏进度!H1293="","",收藏进度!H1293)</f>
        <v>稀有</v>
      </c>
      <c r="I1293" s="53" t="str">
        <f>IF(收藏进度!I1293="","",收藏进度!I1293)</f>
        <v>随从</v>
      </c>
      <c r="J1293" s="53" t="str">
        <f>IF(收藏进度!J1293="","",收藏进度!J1293)</f>
        <v/>
      </c>
      <c r="K1293" s="53">
        <f>IF(收藏进度!K1293="","",收藏进度!K1293)</f>
        <v>3</v>
      </c>
      <c r="L1293" s="53">
        <f>IF(收藏进度!L1293="","",收藏进度!L1293)</f>
        <v>2</v>
      </c>
      <c r="M1293" s="53">
        <f>IF(收藏进度!M1293="","",收藏进度!M1293)</f>
        <v>5</v>
      </c>
      <c r="N1293" s="54" t="str">
        <f>IF(收藏进度!N1293="","",收藏进度!N1293)</f>
        <v>双方英雄技能均无法使用。</v>
      </c>
    </row>
    <row r="1294" spans="1:14" x14ac:dyDescent="0.15">
      <c r="A1294" s="52" t="str">
        <f>IF(收藏进度!A1294="","",收藏进度!A1294)</f>
        <v>开心的食尸鬼</v>
      </c>
      <c r="B1294" s="52">
        <f>IF(收藏进度!B1294="","",收藏进度!B1294)</f>
        <v>2</v>
      </c>
      <c r="C1294" s="52" t="str">
        <f t="shared" si="20"/>
        <v/>
      </c>
      <c r="D1294" s="52" t="str">
        <f>IF(AND(COUNTIF(德鲁伊卡组!A:C,"# 2x ("&amp;K1294&amp;") "&amp;A1294)+COUNTIF(猎人卡组!A:C,"# 2x ("&amp;K1294&amp;") "&amp;A1294)+COUNTIF(法师卡组!A:C,"# 2x ("&amp;K1294&amp;") "&amp;A1294)+COUNTIF(圣骑士卡组!A:C,"# 2x ("&amp;K1294&amp;") "&amp;A1294)+COUNTIF(牧师卡组!A:C,"# 2x ("&amp;K1294&amp;") "&amp;A1294)+COUNTIF(潜行者卡组!A:C,"# 2x ("&amp;K1294&amp;") "&amp;A1294)+COUNTIF(萨满祭司卡组!A:C,"# 2x ("&amp;K1294&amp;") "&amp;A1294)+COUNTIF(术士卡组!A:C,"# 2x ("&amp;K1294&amp;") "&amp;A1294)+COUNTIF(战士卡组!A:C,"# 2x ("&amp;K1294&amp;") "&amp;A1294)=0,COUNTIF(单卡排行!A:J,A1294)=0),IF(AND(COUNTIF(德鲁伊卡组!A:C,"# 1x ("&amp;K1294&amp;") "&amp;A1294)+COUNTIF(猎人卡组!A:C,"# 1x ("&amp;K1294&amp;") "&amp;A1294)+COUNTIF(法师卡组!A:C,"# 1x ("&amp;K1294&amp;") "&amp;A1294)+COUNTIF(圣骑士卡组!A:C,"# 1x ("&amp;K1294&amp;") "&amp;A1294)+COUNTIF(牧师卡组!A:C,"# 1x ("&amp;K1294&amp;") "&amp;A1294)+COUNTIF(潜行者卡组!A:C,"# 1x ("&amp;K1294&amp;") "&amp;A1294)+COUNTIF(萨满祭司卡组!A:C,"# 1x ("&amp;K1294&amp;") "&amp;A1294)+COUNTIF(术士卡组!A:C,"# 1x ("&amp;K1294&amp;") "&amp;A1294)+COUNTIF(战士卡组!A:C,"# 1x ("&amp;K1294&amp;") "&amp;A1294)=0,COUNTIF(单卡排行!A:J,A1294&amp;"★")=0),"",1),2)</f>
        <v/>
      </c>
      <c r="E1294" s="53" t="str">
        <f>IF(收藏进度!E1294="","",收藏进度!E1294)</f>
        <v>冰封王座</v>
      </c>
      <c r="F1294" s="53" t="str">
        <f>IF(收藏进度!F1294="","",收藏进度!F1294)</f>
        <v/>
      </c>
      <c r="G1294" s="53" t="str">
        <f>IF(收藏进度!G1294="","",收藏进度!G1294)</f>
        <v>中立</v>
      </c>
      <c r="H1294" s="53" t="str">
        <f>IF(收藏进度!H1294="","",收藏进度!H1294)</f>
        <v>稀有</v>
      </c>
      <c r="I1294" s="53" t="str">
        <f>IF(收藏进度!I1294="","",收藏进度!I1294)</f>
        <v>随从</v>
      </c>
      <c r="J1294" s="53" t="str">
        <f>IF(收藏进度!J1294="","",收藏进度!J1294)</f>
        <v/>
      </c>
      <c r="K1294" s="53">
        <f>IF(收藏进度!K1294="","",收藏进度!K1294)</f>
        <v>3</v>
      </c>
      <c r="L1294" s="53">
        <f>IF(收藏进度!L1294="","",收藏进度!L1294)</f>
        <v>3</v>
      </c>
      <c r="M1294" s="53">
        <f>IF(收藏进度!M1294="","",收藏进度!M1294)</f>
        <v>3</v>
      </c>
      <c r="N1294" s="54" t="str">
        <f>IF(收藏进度!N1294="","",收藏进度!N1294)</f>
        <v>在本回合中，如果你的英雄受到治疗，则
法力值消耗为（0）点。</v>
      </c>
    </row>
    <row r="1295" spans="1:14" x14ac:dyDescent="0.15">
      <c r="A1295" s="52" t="str">
        <f>IF(收藏进度!A1295="","",收藏进度!A1295)</f>
        <v>达卡莱附魔师</v>
      </c>
      <c r="B1295" s="52">
        <f>IF(收藏进度!B1295="","",收藏进度!B1295)</f>
        <v>2</v>
      </c>
      <c r="C1295" s="52" t="str">
        <f t="shared" si="20"/>
        <v/>
      </c>
      <c r="D1295" s="52" t="str">
        <f>IF(AND(COUNTIF(德鲁伊卡组!A:C,"# 2x ("&amp;K1295&amp;") "&amp;A1295)+COUNTIF(猎人卡组!A:C,"# 2x ("&amp;K1295&amp;") "&amp;A1295)+COUNTIF(法师卡组!A:C,"# 2x ("&amp;K1295&amp;") "&amp;A1295)+COUNTIF(圣骑士卡组!A:C,"# 2x ("&amp;K1295&amp;") "&amp;A1295)+COUNTIF(牧师卡组!A:C,"# 2x ("&amp;K1295&amp;") "&amp;A1295)+COUNTIF(潜行者卡组!A:C,"# 2x ("&amp;K1295&amp;") "&amp;A1295)+COUNTIF(萨满祭司卡组!A:C,"# 2x ("&amp;K1295&amp;") "&amp;A1295)+COUNTIF(术士卡组!A:C,"# 2x ("&amp;K1295&amp;") "&amp;A1295)+COUNTIF(战士卡组!A:C,"# 2x ("&amp;K1295&amp;") "&amp;A1295)=0,COUNTIF(单卡排行!A:J,A1295)=0),IF(AND(COUNTIF(德鲁伊卡组!A:C,"# 1x ("&amp;K1295&amp;") "&amp;A1295)+COUNTIF(猎人卡组!A:C,"# 1x ("&amp;K1295&amp;") "&amp;A1295)+COUNTIF(法师卡组!A:C,"# 1x ("&amp;K1295&amp;") "&amp;A1295)+COUNTIF(圣骑士卡组!A:C,"# 1x ("&amp;K1295&amp;") "&amp;A1295)+COUNTIF(牧师卡组!A:C,"# 1x ("&amp;K1295&amp;") "&amp;A1295)+COUNTIF(潜行者卡组!A:C,"# 1x ("&amp;K1295&amp;") "&amp;A1295)+COUNTIF(萨满祭司卡组!A:C,"# 1x ("&amp;K1295&amp;") "&amp;A1295)+COUNTIF(术士卡组!A:C,"# 1x ("&amp;K1295&amp;") "&amp;A1295)+COUNTIF(战士卡组!A:C,"# 1x ("&amp;K1295&amp;") "&amp;A1295)=0,COUNTIF(单卡排行!A:J,A1295&amp;"★")=0),"",1),2)</f>
        <v/>
      </c>
      <c r="E1295" s="53" t="str">
        <f>IF(收藏进度!E1295="","",收藏进度!E1295)</f>
        <v>冰封王座</v>
      </c>
      <c r="F1295" s="53" t="str">
        <f>IF(收藏进度!F1295="","",收藏进度!F1295)</f>
        <v/>
      </c>
      <c r="G1295" s="53" t="str">
        <f>IF(收藏进度!G1295="","",收藏进度!G1295)</f>
        <v>中立</v>
      </c>
      <c r="H1295" s="53" t="str">
        <f>IF(收藏进度!H1295="","",收藏进度!H1295)</f>
        <v>史诗</v>
      </c>
      <c r="I1295" s="53" t="str">
        <f>IF(收藏进度!I1295="","",收藏进度!I1295)</f>
        <v>随从</v>
      </c>
      <c r="J1295" s="53" t="str">
        <f>IF(收藏进度!J1295="","",收藏进度!J1295)</f>
        <v/>
      </c>
      <c r="K1295" s="53">
        <f>IF(收藏进度!K1295="","",收藏进度!K1295)</f>
        <v>3</v>
      </c>
      <c r="L1295" s="53">
        <f>IF(收藏进度!L1295="","",收藏进度!L1295)</f>
        <v>1</v>
      </c>
      <c r="M1295" s="53">
        <f>IF(收藏进度!M1295="","",收藏进度!M1295)</f>
        <v>5</v>
      </c>
      <c r="N1295" s="54" t="str">
        <f>IF(收藏进度!N1295="","",收藏进度!N1295)</f>
        <v>你的回合结束效果会生效两次。</v>
      </c>
    </row>
    <row r="1296" spans="1:14" x14ac:dyDescent="0.15">
      <c r="A1296" s="52" t="str">
        <f>IF(收藏进度!A1296="","",收藏进度!A1296)</f>
        <v>塔达拉姆王子</v>
      </c>
      <c r="B1296" s="52">
        <f>IF(收藏进度!B1296="","",收藏进度!B1296)</f>
        <v>0</v>
      </c>
      <c r="C1296" s="52" t="str">
        <f t="shared" si="20"/>
        <v/>
      </c>
      <c r="D1296" s="52" t="str">
        <f>IF(AND(COUNTIF(德鲁伊卡组!A:C,"# 2x ("&amp;K1296&amp;") "&amp;A1296)+COUNTIF(猎人卡组!A:C,"# 2x ("&amp;K1296&amp;") "&amp;A1296)+COUNTIF(法师卡组!A:C,"# 2x ("&amp;K1296&amp;") "&amp;A1296)+COUNTIF(圣骑士卡组!A:C,"# 2x ("&amp;K1296&amp;") "&amp;A1296)+COUNTIF(牧师卡组!A:C,"# 2x ("&amp;K1296&amp;") "&amp;A1296)+COUNTIF(潜行者卡组!A:C,"# 2x ("&amp;K1296&amp;") "&amp;A1296)+COUNTIF(萨满祭司卡组!A:C,"# 2x ("&amp;K1296&amp;") "&amp;A1296)+COUNTIF(术士卡组!A:C,"# 2x ("&amp;K1296&amp;") "&amp;A1296)+COUNTIF(战士卡组!A:C,"# 2x ("&amp;K1296&amp;") "&amp;A1296)=0,COUNTIF(单卡排行!A:J,A1296)=0),IF(AND(COUNTIF(德鲁伊卡组!A:C,"# 1x ("&amp;K1296&amp;") "&amp;A1296)+COUNTIF(猎人卡组!A:C,"# 1x ("&amp;K1296&amp;") "&amp;A1296)+COUNTIF(法师卡组!A:C,"# 1x ("&amp;K1296&amp;") "&amp;A1296)+COUNTIF(圣骑士卡组!A:C,"# 1x ("&amp;K1296&amp;") "&amp;A1296)+COUNTIF(牧师卡组!A:C,"# 1x ("&amp;K1296&amp;") "&amp;A1296)+COUNTIF(潜行者卡组!A:C,"# 1x ("&amp;K1296&amp;") "&amp;A1296)+COUNTIF(萨满祭司卡组!A:C,"# 1x ("&amp;K1296&amp;") "&amp;A1296)+COUNTIF(术士卡组!A:C,"# 1x ("&amp;K1296&amp;") "&amp;A1296)+COUNTIF(战士卡组!A:C,"# 1x ("&amp;K1296&amp;") "&amp;A1296)=0,COUNTIF(单卡排行!A:J,A1296&amp;"★")=0),"",1),2)</f>
        <v/>
      </c>
      <c r="E1296" s="53" t="str">
        <f>IF(收藏进度!E1296="","",收藏进度!E1296)</f>
        <v>冰封王座</v>
      </c>
      <c r="F1296" s="53" t="str">
        <f>IF(收藏进度!F1296="","",收藏进度!F1296)</f>
        <v/>
      </c>
      <c r="G1296" s="53" t="str">
        <f>IF(收藏进度!G1296="","",收藏进度!G1296)</f>
        <v>中立</v>
      </c>
      <c r="H1296" s="53" t="str">
        <f>IF(收藏进度!H1296="","",收藏进度!H1296)</f>
        <v>传说</v>
      </c>
      <c r="I1296" s="53" t="str">
        <f>IF(收藏进度!I1296="","",收藏进度!I1296)</f>
        <v>随从</v>
      </c>
      <c r="J1296" s="53" t="str">
        <f>IF(收藏进度!J1296="","",收藏进度!J1296)</f>
        <v/>
      </c>
      <c r="K1296" s="53">
        <f>IF(收藏进度!K1296="","",收藏进度!K1296)</f>
        <v>3</v>
      </c>
      <c r="L1296" s="53">
        <f>IF(收藏进度!L1296="","",收藏进度!L1296)</f>
        <v>3</v>
      </c>
      <c r="M1296" s="53">
        <f>IF(收藏进度!M1296="","",收藏进度!M1296)</f>
        <v>3</v>
      </c>
      <c r="N1296" s="54" t="str">
        <f>IF(收藏进度!N1296="","",收藏进度!N1296)</f>
        <v>战吼：如果你的牌库里没有法力值消耗为（3）点的牌，则该随从变形成为一个随从的3/3的复制。</v>
      </c>
    </row>
    <row r="1297" spans="1:14" x14ac:dyDescent="0.15">
      <c r="A1297" s="52" t="str">
        <f>IF(收藏进度!A1297="","",收藏进度!A1297)</f>
        <v>暗夜嗥狼</v>
      </c>
      <c r="B1297" s="52">
        <f>IF(收藏进度!B1297="","",收藏进度!B1297)</f>
        <v>2</v>
      </c>
      <c r="C1297" s="52" t="str">
        <f t="shared" si="20"/>
        <v/>
      </c>
      <c r="D1297" s="52" t="str">
        <f>IF(AND(COUNTIF(德鲁伊卡组!A:C,"# 2x ("&amp;K1297&amp;") "&amp;A1297)+COUNTIF(猎人卡组!A:C,"# 2x ("&amp;K1297&amp;") "&amp;A1297)+COUNTIF(法师卡组!A:C,"# 2x ("&amp;K1297&amp;") "&amp;A1297)+COUNTIF(圣骑士卡组!A:C,"# 2x ("&amp;K1297&amp;") "&amp;A1297)+COUNTIF(牧师卡组!A:C,"# 2x ("&amp;K1297&amp;") "&amp;A1297)+COUNTIF(潜行者卡组!A:C,"# 2x ("&amp;K1297&amp;") "&amp;A1297)+COUNTIF(萨满祭司卡组!A:C,"# 2x ("&amp;K1297&amp;") "&amp;A1297)+COUNTIF(术士卡组!A:C,"# 2x ("&amp;K1297&amp;") "&amp;A1297)+COUNTIF(战士卡组!A:C,"# 2x ("&amp;K1297&amp;") "&amp;A1297)=0,COUNTIF(单卡排行!A:J,A1297)=0),IF(AND(COUNTIF(德鲁伊卡组!A:C,"# 1x ("&amp;K1297&amp;") "&amp;A1297)+COUNTIF(猎人卡组!A:C,"# 1x ("&amp;K1297&amp;") "&amp;A1297)+COUNTIF(法师卡组!A:C,"# 1x ("&amp;K1297&amp;") "&amp;A1297)+COUNTIF(圣骑士卡组!A:C,"# 1x ("&amp;K1297&amp;") "&amp;A1297)+COUNTIF(牧师卡组!A:C,"# 1x ("&amp;K1297&amp;") "&amp;A1297)+COUNTIF(潜行者卡组!A:C,"# 1x ("&amp;K1297&amp;") "&amp;A1297)+COUNTIF(萨满祭司卡组!A:C,"# 1x ("&amp;K1297&amp;") "&amp;A1297)+COUNTIF(术士卡组!A:C,"# 1x ("&amp;K1297&amp;") "&amp;A1297)+COUNTIF(战士卡组!A:C,"# 1x ("&amp;K1297&amp;") "&amp;A1297)=0,COUNTIF(单卡排行!A:J,A1297&amp;"★")=0),"",1),2)</f>
        <v/>
      </c>
      <c r="E1297" s="53" t="str">
        <f>IF(收藏进度!E1297="","",收藏进度!E1297)</f>
        <v>冰封王座</v>
      </c>
      <c r="F1297" s="53" t="str">
        <f>IF(收藏进度!F1297="","",收藏进度!F1297)</f>
        <v/>
      </c>
      <c r="G1297" s="53" t="str">
        <f>IF(收藏进度!G1297="","",收藏进度!G1297)</f>
        <v>中立</v>
      </c>
      <c r="H1297" s="53" t="str">
        <f>IF(收藏进度!H1297="","",收藏进度!H1297)</f>
        <v>普通</v>
      </c>
      <c r="I1297" s="53" t="str">
        <f>IF(收藏进度!I1297="","",收藏进度!I1297)</f>
        <v>随从</v>
      </c>
      <c r="J1297" s="53" t="str">
        <f>IF(收藏进度!J1297="","",收藏进度!J1297)</f>
        <v/>
      </c>
      <c r="K1297" s="53">
        <f>IF(收藏进度!K1297="","",收藏进度!K1297)</f>
        <v>4</v>
      </c>
      <c r="L1297" s="53">
        <f>IF(收藏进度!L1297="","",收藏进度!L1297)</f>
        <v>3</v>
      </c>
      <c r="M1297" s="53">
        <f>IF(收藏进度!M1297="","",收藏进度!M1297)</f>
        <v>4</v>
      </c>
      <c r="N1297" s="54" t="str">
        <f>IF(收藏进度!N1297="","",收藏进度!N1297)</f>
        <v>每当该随从受到伤害，便获得
+2攻击力。</v>
      </c>
    </row>
    <row r="1298" spans="1:14" x14ac:dyDescent="0.15">
      <c r="A1298" s="52" t="str">
        <f>IF(收藏进度!A1298="","",收藏进度!A1298)</f>
        <v>冷酷的死灵法师</v>
      </c>
      <c r="B1298" s="52">
        <f>IF(收藏进度!B1298="","",收藏进度!B1298)</f>
        <v>2</v>
      </c>
      <c r="C1298" s="52" t="str">
        <f t="shared" si="20"/>
        <v/>
      </c>
      <c r="D1298" s="52" t="str">
        <f>IF(AND(COUNTIF(德鲁伊卡组!A:C,"# 2x ("&amp;K1298&amp;") "&amp;A1298)+COUNTIF(猎人卡组!A:C,"# 2x ("&amp;K1298&amp;") "&amp;A1298)+COUNTIF(法师卡组!A:C,"# 2x ("&amp;K1298&amp;") "&amp;A1298)+COUNTIF(圣骑士卡组!A:C,"# 2x ("&amp;K1298&amp;") "&amp;A1298)+COUNTIF(牧师卡组!A:C,"# 2x ("&amp;K1298&amp;") "&amp;A1298)+COUNTIF(潜行者卡组!A:C,"# 2x ("&amp;K1298&amp;") "&amp;A1298)+COUNTIF(萨满祭司卡组!A:C,"# 2x ("&amp;K1298&amp;") "&amp;A1298)+COUNTIF(术士卡组!A:C,"# 2x ("&amp;K1298&amp;") "&amp;A1298)+COUNTIF(战士卡组!A:C,"# 2x ("&amp;K1298&amp;") "&amp;A1298)=0,COUNTIF(单卡排行!A:J,A1298)=0),IF(AND(COUNTIF(德鲁伊卡组!A:C,"# 1x ("&amp;K1298&amp;") "&amp;A1298)+COUNTIF(猎人卡组!A:C,"# 1x ("&amp;K1298&amp;") "&amp;A1298)+COUNTIF(法师卡组!A:C,"# 1x ("&amp;K1298&amp;") "&amp;A1298)+COUNTIF(圣骑士卡组!A:C,"# 1x ("&amp;K1298&amp;") "&amp;A1298)+COUNTIF(牧师卡组!A:C,"# 1x ("&amp;K1298&amp;") "&amp;A1298)+COUNTIF(潜行者卡组!A:C,"# 1x ("&amp;K1298&amp;") "&amp;A1298)+COUNTIF(萨满祭司卡组!A:C,"# 1x ("&amp;K1298&amp;") "&amp;A1298)+COUNTIF(术士卡组!A:C,"# 1x ("&amp;K1298&amp;") "&amp;A1298)+COUNTIF(战士卡组!A:C,"# 1x ("&amp;K1298&amp;") "&amp;A1298)=0,COUNTIF(单卡排行!A:J,A1298&amp;"★")=0),"",1),2)</f>
        <v/>
      </c>
      <c r="E1298" s="53" t="str">
        <f>IF(收藏进度!E1298="","",收藏进度!E1298)</f>
        <v>冰封王座</v>
      </c>
      <c r="F1298" s="53" t="str">
        <f>IF(收藏进度!F1298="","",收藏进度!F1298)</f>
        <v/>
      </c>
      <c r="G1298" s="53" t="str">
        <f>IF(收藏进度!G1298="","",收藏进度!G1298)</f>
        <v>中立</v>
      </c>
      <c r="H1298" s="53" t="str">
        <f>IF(收藏进度!H1298="","",收藏进度!H1298)</f>
        <v>普通</v>
      </c>
      <c r="I1298" s="53" t="str">
        <f>IF(收藏进度!I1298="","",收藏进度!I1298)</f>
        <v>随从</v>
      </c>
      <c r="J1298" s="53" t="str">
        <f>IF(收藏进度!J1298="","",收藏进度!J1298)</f>
        <v/>
      </c>
      <c r="K1298" s="53">
        <f>IF(收藏进度!K1298="","",收藏进度!K1298)</f>
        <v>4</v>
      </c>
      <c r="L1298" s="53">
        <f>IF(收藏进度!L1298="","",收藏进度!L1298)</f>
        <v>2</v>
      </c>
      <c r="M1298" s="53">
        <f>IF(收藏进度!M1298="","",收藏进度!M1298)</f>
        <v>4</v>
      </c>
      <c r="N1298" s="54" t="str">
        <f>IF(收藏进度!N1298="","",收藏进度!N1298)</f>
        <v>战吼：召唤两个1/1的骷髅。</v>
      </c>
    </row>
    <row r="1299" spans="1:14" x14ac:dyDescent="0.15">
      <c r="A1299" s="52" t="str">
        <f>IF(收藏进度!A1299="","",收藏进度!A1299)</f>
        <v>墓地蹒跚者</v>
      </c>
      <c r="B1299" s="52">
        <f>IF(收藏进度!B1299="","",收藏进度!B1299)</f>
        <v>2</v>
      </c>
      <c r="C1299" s="52" t="str">
        <f t="shared" si="20"/>
        <v/>
      </c>
      <c r="D1299" s="52" t="str">
        <f>IF(AND(COUNTIF(德鲁伊卡组!A:C,"# 2x ("&amp;K1299&amp;") "&amp;A1299)+COUNTIF(猎人卡组!A:C,"# 2x ("&amp;K1299&amp;") "&amp;A1299)+COUNTIF(法师卡组!A:C,"# 2x ("&amp;K1299&amp;") "&amp;A1299)+COUNTIF(圣骑士卡组!A:C,"# 2x ("&amp;K1299&amp;") "&amp;A1299)+COUNTIF(牧师卡组!A:C,"# 2x ("&amp;K1299&amp;") "&amp;A1299)+COUNTIF(潜行者卡组!A:C,"# 2x ("&amp;K1299&amp;") "&amp;A1299)+COUNTIF(萨满祭司卡组!A:C,"# 2x ("&amp;K1299&amp;") "&amp;A1299)+COUNTIF(术士卡组!A:C,"# 2x ("&amp;K1299&amp;") "&amp;A1299)+COUNTIF(战士卡组!A:C,"# 2x ("&amp;K1299&amp;") "&amp;A1299)=0,COUNTIF(单卡排行!A:J,A1299)=0),IF(AND(COUNTIF(德鲁伊卡组!A:C,"# 1x ("&amp;K1299&amp;") "&amp;A1299)+COUNTIF(猎人卡组!A:C,"# 1x ("&amp;K1299&amp;") "&amp;A1299)+COUNTIF(法师卡组!A:C,"# 1x ("&amp;K1299&amp;") "&amp;A1299)+COUNTIF(圣骑士卡组!A:C,"# 1x ("&amp;K1299&amp;") "&amp;A1299)+COUNTIF(牧师卡组!A:C,"# 1x ("&amp;K1299&amp;") "&amp;A1299)+COUNTIF(潜行者卡组!A:C,"# 1x ("&amp;K1299&amp;") "&amp;A1299)+COUNTIF(萨满祭司卡组!A:C,"# 1x ("&amp;K1299&amp;") "&amp;A1299)+COUNTIF(术士卡组!A:C,"# 1x ("&amp;K1299&amp;") "&amp;A1299)+COUNTIF(战士卡组!A:C,"# 1x ("&amp;K1299&amp;") "&amp;A1299)=0,COUNTIF(单卡排行!A:J,A1299&amp;"★")=0),"",1),2)</f>
        <v/>
      </c>
      <c r="E1299" s="53" t="str">
        <f>IF(收藏进度!E1299="","",收藏进度!E1299)</f>
        <v>冰封王座</v>
      </c>
      <c r="F1299" s="53" t="str">
        <f>IF(收藏进度!F1299="","",收藏进度!F1299)</f>
        <v/>
      </c>
      <c r="G1299" s="53" t="str">
        <f>IF(收藏进度!G1299="","",收藏进度!G1299)</f>
        <v>中立</v>
      </c>
      <c r="H1299" s="53" t="str">
        <f>IF(收藏进度!H1299="","",收藏进度!H1299)</f>
        <v>普通</v>
      </c>
      <c r="I1299" s="53" t="str">
        <f>IF(收藏进度!I1299="","",收藏进度!I1299)</f>
        <v>随从</v>
      </c>
      <c r="J1299" s="53" t="str">
        <f>IF(收藏进度!J1299="","",收藏进度!J1299)</f>
        <v>元素</v>
      </c>
      <c r="K1299" s="53">
        <f>IF(收藏进度!K1299="","",收藏进度!K1299)</f>
        <v>4</v>
      </c>
      <c r="L1299" s="53">
        <f>IF(收藏进度!L1299="","",收藏进度!L1299)</f>
        <v>4</v>
      </c>
      <c r="M1299" s="53">
        <f>IF(收藏进度!M1299="","",收藏进度!M1299)</f>
        <v>4</v>
      </c>
      <c r="N1299" s="54" t="str">
        <f>IF(收藏进度!N1299="","",收藏进度!N1299)</f>
        <v>每当你的武器被摧毁时，便获得+1/+1。</v>
      </c>
    </row>
    <row r="1300" spans="1:14" x14ac:dyDescent="0.15">
      <c r="A1300" s="52" t="str">
        <f>IF(收藏进度!A1300="","",收藏进度!A1300)</f>
        <v>邪骨骷髅</v>
      </c>
      <c r="B1300" s="52">
        <f>IF(收藏进度!B1300="","",收藏进度!B1300)</f>
        <v>2</v>
      </c>
      <c r="C1300" s="52" t="str">
        <f t="shared" si="20"/>
        <v/>
      </c>
      <c r="D1300" s="52" t="str">
        <f>IF(AND(COUNTIF(德鲁伊卡组!A:C,"# 2x ("&amp;K1300&amp;") "&amp;A1300)+COUNTIF(猎人卡组!A:C,"# 2x ("&amp;K1300&amp;") "&amp;A1300)+COUNTIF(法师卡组!A:C,"# 2x ("&amp;K1300&amp;") "&amp;A1300)+COUNTIF(圣骑士卡组!A:C,"# 2x ("&amp;K1300&amp;") "&amp;A1300)+COUNTIF(牧师卡组!A:C,"# 2x ("&amp;K1300&amp;") "&amp;A1300)+COUNTIF(潜行者卡组!A:C,"# 2x ("&amp;K1300&amp;") "&amp;A1300)+COUNTIF(萨满祭司卡组!A:C,"# 2x ("&amp;K1300&amp;") "&amp;A1300)+COUNTIF(术士卡组!A:C,"# 2x ("&amp;K1300&amp;") "&amp;A1300)+COUNTIF(战士卡组!A:C,"# 2x ("&amp;K1300&amp;") "&amp;A1300)=0,COUNTIF(单卡排行!A:J,A1300)=0),IF(AND(COUNTIF(德鲁伊卡组!A:C,"# 1x ("&amp;K1300&amp;") "&amp;A1300)+COUNTIF(猎人卡组!A:C,"# 1x ("&amp;K1300&amp;") "&amp;A1300)+COUNTIF(法师卡组!A:C,"# 1x ("&amp;K1300&amp;") "&amp;A1300)+COUNTIF(圣骑士卡组!A:C,"# 1x ("&amp;K1300&amp;") "&amp;A1300)+COUNTIF(牧师卡组!A:C,"# 1x ("&amp;K1300&amp;") "&amp;A1300)+COUNTIF(潜行者卡组!A:C,"# 1x ("&amp;K1300&amp;") "&amp;A1300)+COUNTIF(萨满祭司卡组!A:C,"# 1x ("&amp;K1300&amp;") "&amp;A1300)+COUNTIF(术士卡组!A:C,"# 1x ("&amp;K1300&amp;") "&amp;A1300)+COUNTIF(战士卡组!A:C,"# 1x ("&amp;K1300&amp;") "&amp;A1300)=0,COUNTIF(单卡排行!A:J,A1300&amp;"★")=0),"",1),2)</f>
        <v/>
      </c>
      <c r="E1300" s="53" t="str">
        <f>IF(收藏进度!E1300="","",收藏进度!E1300)</f>
        <v>冰封王座</v>
      </c>
      <c r="F1300" s="53" t="str">
        <f>IF(收藏进度!F1300="","",收藏进度!F1300)</f>
        <v/>
      </c>
      <c r="G1300" s="53" t="str">
        <f>IF(收藏进度!G1300="","",收藏进度!G1300)</f>
        <v>中立</v>
      </c>
      <c r="H1300" s="53" t="str">
        <f>IF(收藏进度!H1300="","",收藏进度!H1300)</f>
        <v>普通</v>
      </c>
      <c r="I1300" s="53" t="str">
        <f>IF(收藏进度!I1300="","",收藏进度!I1300)</f>
        <v>随从</v>
      </c>
      <c r="J1300" s="53" t="str">
        <f>IF(收藏进度!J1300="","",收藏进度!J1300)</f>
        <v/>
      </c>
      <c r="K1300" s="53">
        <f>IF(收藏进度!K1300="","",收藏进度!K1300)</f>
        <v>4</v>
      </c>
      <c r="L1300" s="53">
        <f>IF(收藏进度!L1300="","",收藏进度!L1300)</f>
        <v>1</v>
      </c>
      <c r="M1300" s="53">
        <f>IF(收藏进度!M1300="","",收藏进度!M1300)</f>
        <v>1</v>
      </c>
      <c r="N1300" s="54" t="str">
        <f>IF(收藏进度!N1300="","",收藏进度!N1300)</f>
        <v>战吼：在本回合中每有一个随从死亡，便获得+1/+1。</v>
      </c>
    </row>
    <row r="1301" spans="1:14" x14ac:dyDescent="0.15">
      <c r="A1301" s="52" t="str">
        <f>IF(收藏进度!A1301="","",收藏进度!A1301)</f>
        <v>哀泣女妖</v>
      </c>
      <c r="B1301" s="52">
        <f>IF(收藏进度!B1301="","",收藏进度!B1301)</f>
        <v>2</v>
      </c>
      <c r="C1301" s="52" t="str">
        <f t="shared" si="20"/>
        <v/>
      </c>
      <c r="D1301" s="52" t="str">
        <f>IF(AND(COUNTIF(德鲁伊卡组!A:C,"# 2x ("&amp;K1301&amp;") "&amp;A1301)+COUNTIF(猎人卡组!A:C,"# 2x ("&amp;K1301&amp;") "&amp;A1301)+COUNTIF(法师卡组!A:C,"# 2x ("&amp;K1301&amp;") "&amp;A1301)+COUNTIF(圣骑士卡组!A:C,"# 2x ("&amp;K1301&amp;") "&amp;A1301)+COUNTIF(牧师卡组!A:C,"# 2x ("&amp;K1301&amp;") "&amp;A1301)+COUNTIF(潜行者卡组!A:C,"# 2x ("&amp;K1301&amp;") "&amp;A1301)+COUNTIF(萨满祭司卡组!A:C,"# 2x ("&amp;K1301&amp;") "&amp;A1301)+COUNTIF(术士卡组!A:C,"# 2x ("&amp;K1301&amp;") "&amp;A1301)+COUNTIF(战士卡组!A:C,"# 2x ("&amp;K1301&amp;") "&amp;A1301)=0,COUNTIF(单卡排行!A:J,A1301)=0),IF(AND(COUNTIF(德鲁伊卡组!A:C,"# 1x ("&amp;K1301&amp;") "&amp;A1301)+COUNTIF(猎人卡组!A:C,"# 1x ("&amp;K1301&amp;") "&amp;A1301)+COUNTIF(法师卡组!A:C,"# 1x ("&amp;K1301&amp;") "&amp;A1301)+COUNTIF(圣骑士卡组!A:C,"# 1x ("&amp;K1301&amp;") "&amp;A1301)+COUNTIF(牧师卡组!A:C,"# 1x ("&amp;K1301&amp;") "&amp;A1301)+COUNTIF(潜行者卡组!A:C,"# 1x ("&amp;K1301&amp;") "&amp;A1301)+COUNTIF(萨满祭司卡组!A:C,"# 1x ("&amp;K1301&amp;") "&amp;A1301)+COUNTIF(术士卡组!A:C,"# 1x ("&amp;K1301&amp;") "&amp;A1301)+COUNTIF(战士卡组!A:C,"# 1x ("&amp;K1301&amp;") "&amp;A1301)=0,COUNTIF(单卡排行!A:J,A1301&amp;"★")=0),"",1),2)</f>
        <v/>
      </c>
      <c r="E1301" s="53" t="str">
        <f>IF(收藏进度!E1301="","",收藏进度!E1301)</f>
        <v>冰封王座</v>
      </c>
      <c r="F1301" s="53" t="str">
        <f>IF(收藏进度!F1301="","",收藏进度!F1301)</f>
        <v/>
      </c>
      <c r="G1301" s="53" t="str">
        <f>IF(收藏进度!G1301="","",收藏进度!G1301)</f>
        <v>中立</v>
      </c>
      <c r="H1301" s="53" t="str">
        <f>IF(收藏进度!H1301="","",收藏进度!H1301)</f>
        <v>稀有</v>
      </c>
      <c r="I1301" s="53" t="str">
        <f>IF(收藏进度!I1301="","",收藏进度!I1301)</f>
        <v>随从</v>
      </c>
      <c r="J1301" s="53" t="str">
        <f>IF(收藏进度!J1301="","",收藏进度!J1301)</f>
        <v/>
      </c>
      <c r="K1301" s="53">
        <f>IF(收藏进度!K1301="","",收藏进度!K1301)</f>
        <v>4</v>
      </c>
      <c r="L1301" s="53">
        <f>IF(收藏进度!L1301="","",收藏进度!L1301)</f>
        <v>5</v>
      </c>
      <c r="M1301" s="53">
        <f>IF(收藏进度!M1301="","",收藏进度!M1301)</f>
        <v>5</v>
      </c>
      <c r="N1301" s="54" t="str">
        <f>IF(收藏进度!N1301="","",收藏进度!N1301)</f>
        <v>每当你使用一张牌，便移除你的牌库顶的三张牌。</v>
      </c>
    </row>
    <row r="1302" spans="1:14" x14ac:dyDescent="0.15">
      <c r="A1302" s="52" t="str">
        <f>IF(收藏进度!A1302="","",收藏进度!A1302)</f>
        <v>幻影海盗</v>
      </c>
      <c r="B1302" s="52">
        <f>IF(收藏进度!B1302="","",收藏进度!B1302)</f>
        <v>2</v>
      </c>
      <c r="C1302" s="52" t="str">
        <f t="shared" si="20"/>
        <v/>
      </c>
      <c r="D1302" s="52" t="str">
        <f>IF(AND(COUNTIF(德鲁伊卡组!A:C,"# 2x ("&amp;K1302&amp;") "&amp;A1302)+COUNTIF(猎人卡组!A:C,"# 2x ("&amp;K1302&amp;") "&amp;A1302)+COUNTIF(法师卡组!A:C,"# 2x ("&amp;K1302&amp;") "&amp;A1302)+COUNTIF(圣骑士卡组!A:C,"# 2x ("&amp;K1302&amp;") "&amp;A1302)+COUNTIF(牧师卡组!A:C,"# 2x ("&amp;K1302&amp;") "&amp;A1302)+COUNTIF(潜行者卡组!A:C,"# 2x ("&amp;K1302&amp;") "&amp;A1302)+COUNTIF(萨满祭司卡组!A:C,"# 2x ("&amp;K1302&amp;") "&amp;A1302)+COUNTIF(术士卡组!A:C,"# 2x ("&amp;K1302&amp;") "&amp;A1302)+COUNTIF(战士卡组!A:C,"# 2x ("&amp;K1302&amp;") "&amp;A1302)=0,COUNTIF(单卡排行!A:J,A1302)=0),IF(AND(COUNTIF(德鲁伊卡组!A:C,"# 1x ("&amp;K1302&amp;") "&amp;A1302)+COUNTIF(猎人卡组!A:C,"# 1x ("&amp;K1302&amp;") "&amp;A1302)+COUNTIF(法师卡组!A:C,"# 1x ("&amp;K1302&amp;") "&amp;A1302)+COUNTIF(圣骑士卡组!A:C,"# 1x ("&amp;K1302&amp;") "&amp;A1302)+COUNTIF(牧师卡组!A:C,"# 1x ("&amp;K1302&amp;") "&amp;A1302)+COUNTIF(潜行者卡组!A:C,"# 1x ("&amp;K1302&amp;") "&amp;A1302)+COUNTIF(萨满祭司卡组!A:C,"# 1x ("&amp;K1302&amp;") "&amp;A1302)+COUNTIF(术士卡组!A:C,"# 1x ("&amp;K1302&amp;") "&amp;A1302)+COUNTIF(战士卡组!A:C,"# 1x ("&amp;K1302&amp;") "&amp;A1302)=0,COUNTIF(单卡排行!A:J,A1302&amp;"★")=0),"",1),2)</f>
        <v/>
      </c>
      <c r="E1302" s="53" t="str">
        <f>IF(收藏进度!E1302="","",收藏进度!E1302)</f>
        <v>冰封王座</v>
      </c>
      <c r="F1302" s="53" t="str">
        <f>IF(收藏进度!F1302="","",收藏进度!F1302)</f>
        <v/>
      </c>
      <c r="G1302" s="53" t="str">
        <f>IF(收藏进度!G1302="","",收藏进度!G1302)</f>
        <v>中立</v>
      </c>
      <c r="H1302" s="53" t="str">
        <f>IF(收藏进度!H1302="","",收藏进度!H1302)</f>
        <v>稀有</v>
      </c>
      <c r="I1302" s="53" t="str">
        <f>IF(收藏进度!I1302="","",收藏进度!I1302)</f>
        <v>随从</v>
      </c>
      <c r="J1302" s="53" t="str">
        <f>IF(收藏进度!J1302="","",收藏进度!J1302)</f>
        <v>海盗</v>
      </c>
      <c r="K1302" s="53">
        <f>IF(收藏进度!K1302="","",收藏进度!K1302)</f>
        <v>4</v>
      </c>
      <c r="L1302" s="53">
        <f>IF(收藏进度!L1302="","",收藏进度!L1302)</f>
        <v>3</v>
      </c>
      <c r="M1302" s="53">
        <f>IF(收藏进度!M1302="","",收藏进度!M1302)</f>
        <v>3</v>
      </c>
      <c r="N1302" s="54" t="str">
        <f>IF(收藏进度!N1302="","",收藏进度!N1302)</f>
        <v>战吼：
获得等同于你的武器属性的属性值。</v>
      </c>
    </row>
    <row r="1303" spans="1:14" x14ac:dyDescent="0.15">
      <c r="A1303" s="52" t="str">
        <f>IF(收藏进度!A1303="","",收藏进度!A1303)</f>
        <v>萨隆苦囚</v>
      </c>
      <c r="B1303" s="52">
        <f>IF(收藏进度!B1303="","",收藏进度!B1303)</f>
        <v>2</v>
      </c>
      <c r="C1303" s="52" t="str">
        <f t="shared" si="20"/>
        <v/>
      </c>
      <c r="D1303" s="52">
        <f>IF(AND(COUNTIF(德鲁伊卡组!A:C,"# 2x ("&amp;K1303&amp;") "&amp;A1303)+COUNTIF(猎人卡组!A:C,"# 2x ("&amp;K1303&amp;") "&amp;A1303)+COUNTIF(法师卡组!A:C,"# 2x ("&amp;K1303&amp;") "&amp;A1303)+COUNTIF(圣骑士卡组!A:C,"# 2x ("&amp;K1303&amp;") "&amp;A1303)+COUNTIF(牧师卡组!A:C,"# 2x ("&amp;K1303&amp;") "&amp;A1303)+COUNTIF(潜行者卡组!A:C,"# 2x ("&amp;K1303&amp;") "&amp;A1303)+COUNTIF(萨满祭司卡组!A:C,"# 2x ("&amp;K1303&amp;") "&amp;A1303)+COUNTIF(术士卡组!A:C,"# 2x ("&amp;K1303&amp;") "&amp;A1303)+COUNTIF(战士卡组!A:C,"# 2x ("&amp;K1303&amp;") "&amp;A1303)=0,COUNTIF(单卡排行!A:J,A1303)=0),IF(AND(COUNTIF(德鲁伊卡组!A:C,"# 1x ("&amp;K1303&amp;") "&amp;A1303)+COUNTIF(猎人卡组!A:C,"# 1x ("&amp;K1303&amp;") "&amp;A1303)+COUNTIF(法师卡组!A:C,"# 1x ("&amp;K1303&amp;") "&amp;A1303)+COUNTIF(圣骑士卡组!A:C,"# 1x ("&amp;K1303&amp;") "&amp;A1303)+COUNTIF(牧师卡组!A:C,"# 1x ("&amp;K1303&amp;") "&amp;A1303)+COUNTIF(潜行者卡组!A:C,"# 1x ("&amp;K1303&amp;") "&amp;A1303)+COUNTIF(萨满祭司卡组!A:C,"# 1x ("&amp;K1303&amp;") "&amp;A1303)+COUNTIF(术士卡组!A:C,"# 1x ("&amp;K1303&amp;") "&amp;A1303)+COUNTIF(战士卡组!A:C,"# 1x ("&amp;K1303&amp;") "&amp;A1303)=0,COUNTIF(单卡排行!A:J,A1303&amp;"★")=0),"",1),2)</f>
        <v>2</v>
      </c>
      <c r="E1303" s="53" t="str">
        <f>IF(收藏进度!E1303="","",收藏进度!E1303)</f>
        <v>冰封王座</v>
      </c>
      <c r="F1303" s="53" t="str">
        <f>IF(收藏进度!F1303="","",收藏进度!F1303)</f>
        <v/>
      </c>
      <c r="G1303" s="53" t="str">
        <f>IF(收藏进度!G1303="","",收藏进度!G1303)</f>
        <v>中立</v>
      </c>
      <c r="H1303" s="53" t="str">
        <f>IF(收藏进度!H1303="","",收藏进度!H1303)</f>
        <v>稀有</v>
      </c>
      <c r="I1303" s="53" t="str">
        <f>IF(收藏进度!I1303="","",收藏进度!I1303)</f>
        <v>随从</v>
      </c>
      <c r="J1303" s="53" t="str">
        <f>IF(收藏进度!J1303="","",收藏进度!J1303)</f>
        <v/>
      </c>
      <c r="K1303" s="53">
        <f>IF(收藏进度!K1303="","",收藏进度!K1303)</f>
        <v>4</v>
      </c>
      <c r="L1303" s="53">
        <f>IF(收藏进度!L1303="","",收藏进度!L1303)</f>
        <v>2</v>
      </c>
      <c r="M1303" s="53">
        <f>IF(收藏进度!M1303="","",收藏进度!M1303)</f>
        <v>3</v>
      </c>
      <c r="N1303" s="54" t="str">
        <f>IF(收藏进度!N1303="","",收藏进度!N1303)</f>
        <v>嘲讽
战吼：召唤一个该随从的复制。</v>
      </c>
    </row>
    <row r="1304" spans="1:14" x14ac:dyDescent="0.15">
      <c r="A1304" s="52" t="str">
        <f>IF(收藏进度!A1304="","",收藏进度!A1304)</f>
        <v>自爆憎恶</v>
      </c>
      <c r="B1304" s="52">
        <f>IF(收藏进度!B1304="","",收藏进度!B1304)</f>
        <v>2</v>
      </c>
      <c r="C1304" s="52" t="str">
        <f t="shared" si="20"/>
        <v/>
      </c>
      <c r="D1304" s="52" t="str">
        <f>IF(AND(COUNTIF(德鲁伊卡组!A:C,"# 2x ("&amp;K1304&amp;") "&amp;A1304)+COUNTIF(猎人卡组!A:C,"# 2x ("&amp;K1304&amp;") "&amp;A1304)+COUNTIF(法师卡组!A:C,"# 2x ("&amp;K1304&amp;") "&amp;A1304)+COUNTIF(圣骑士卡组!A:C,"# 2x ("&amp;K1304&amp;") "&amp;A1304)+COUNTIF(牧师卡组!A:C,"# 2x ("&amp;K1304&amp;") "&amp;A1304)+COUNTIF(潜行者卡组!A:C,"# 2x ("&amp;K1304&amp;") "&amp;A1304)+COUNTIF(萨满祭司卡组!A:C,"# 2x ("&amp;K1304&amp;") "&amp;A1304)+COUNTIF(术士卡组!A:C,"# 2x ("&amp;K1304&amp;") "&amp;A1304)+COUNTIF(战士卡组!A:C,"# 2x ("&amp;K1304&amp;") "&amp;A1304)=0,COUNTIF(单卡排行!A:J,A1304)=0),IF(AND(COUNTIF(德鲁伊卡组!A:C,"# 1x ("&amp;K1304&amp;") "&amp;A1304)+COUNTIF(猎人卡组!A:C,"# 1x ("&amp;K1304&amp;") "&amp;A1304)+COUNTIF(法师卡组!A:C,"# 1x ("&amp;K1304&amp;") "&amp;A1304)+COUNTIF(圣骑士卡组!A:C,"# 1x ("&amp;K1304&amp;") "&amp;A1304)+COUNTIF(牧师卡组!A:C,"# 1x ("&amp;K1304&amp;") "&amp;A1304)+COUNTIF(潜行者卡组!A:C,"# 1x ("&amp;K1304&amp;") "&amp;A1304)+COUNTIF(萨满祭司卡组!A:C,"# 1x ("&amp;K1304&amp;") "&amp;A1304)+COUNTIF(术士卡组!A:C,"# 1x ("&amp;K1304&amp;") "&amp;A1304)+COUNTIF(战士卡组!A:C,"# 1x ("&amp;K1304&amp;") "&amp;A1304)=0,COUNTIF(单卡排行!A:J,A1304&amp;"★")=0),"",1),2)</f>
        <v/>
      </c>
      <c r="E1304" s="53" t="str">
        <f>IF(收藏进度!E1304="","",收藏进度!E1304)</f>
        <v>冰封王座</v>
      </c>
      <c r="F1304" s="53" t="str">
        <f>IF(收藏进度!F1304="","",收藏进度!F1304)</f>
        <v/>
      </c>
      <c r="G1304" s="53" t="str">
        <f>IF(收藏进度!G1304="","",收藏进度!G1304)</f>
        <v>中立</v>
      </c>
      <c r="H1304" s="53" t="str">
        <f>IF(收藏进度!H1304="","",收藏进度!H1304)</f>
        <v>稀有</v>
      </c>
      <c r="I1304" s="53" t="str">
        <f>IF(收藏进度!I1304="","",收藏进度!I1304)</f>
        <v>随从</v>
      </c>
      <c r="J1304" s="53" t="str">
        <f>IF(收藏进度!J1304="","",收藏进度!J1304)</f>
        <v/>
      </c>
      <c r="K1304" s="53">
        <f>IF(收藏进度!K1304="","",收藏进度!K1304)</f>
        <v>4</v>
      </c>
      <c r="L1304" s="53">
        <f>IF(收藏进度!L1304="","",收藏进度!L1304)</f>
        <v>5</v>
      </c>
      <c r="M1304" s="53">
        <f>IF(收藏进度!M1304="","",收藏进度!M1304)</f>
        <v>6</v>
      </c>
      <c r="N1304" s="54" t="str">
        <f>IF(收藏进度!N1304="","",收藏进度!N1304)</f>
        <v>亡语：对你所有的随从造成5点伤害。</v>
      </c>
    </row>
    <row r="1305" spans="1:14" x14ac:dyDescent="0.15">
      <c r="A1305" s="52" t="str">
        <f>IF(收藏进度!A1305="","",收藏进度!A1305)</f>
        <v>夺尸者</v>
      </c>
      <c r="B1305" s="52">
        <f>IF(收藏进度!B1305="","",收藏进度!B1305)</f>
        <v>2</v>
      </c>
      <c r="C1305" s="52" t="str">
        <f t="shared" si="20"/>
        <v/>
      </c>
      <c r="D1305" s="52">
        <f>IF(AND(COUNTIF(德鲁伊卡组!A:C,"# 2x ("&amp;K1305&amp;") "&amp;A1305)+COUNTIF(猎人卡组!A:C,"# 2x ("&amp;K1305&amp;") "&amp;A1305)+COUNTIF(法师卡组!A:C,"# 2x ("&amp;K1305&amp;") "&amp;A1305)+COUNTIF(圣骑士卡组!A:C,"# 2x ("&amp;K1305&amp;") "&amp;A1305)+COUNTIF(牧师卡组!A:C,"# 2x ("&amp;K1305&amp;") "&amp;A1305)+COUNTIF(潜行者卡组!A:C,"# 2x ("&amp;K1305&amp;") "&amp;A1305)+COUNTIF(萨满祭司卡组!A:C,"# 2x ("&amp;K1305&amp;") "&amp;A1305)+COUNTIF(术士卡组!A:C,"# 2x ("&amp;K1305&amp;") "&amp;A1305)+COUNTIF(战士卡组!A:C,"# 2x ("&amp;K1305&amp;") "&amp;A1305)=0,COUNTIF(单卡排行!A:J,A1305)=0),IF(AND(COUNTIF(德鲁伊卡组!A:C,"# 1x ("&amp;K1305&amp;") "&amp;A1305)+COUNTIF(猎人卡组!A:C,"# 1x ("&amp;K1305&amp;") "&amp;A1305)+COUNTIF(法师卡组!A:C,"# 1x ("&amp;K1305&amp;") "&amp;A1305)+COUNTIF(圣骑士卡组!A:C,"# 1x ("&amp;K1305&amp;") "&amp;A1305)+COUNTIF(牧师卡组!A:C,"# 1x ("&amp;K1305&amp;") "&amp;A1305)+COUNTIF(潜行者卡组!A:C,"# 1x ("&amp;K1305&amp;") "&amp;A1305)+COUNTIF(萨满祭司卡组!A:C,"# 1x ("&amp;K1305&amp;") "&amp;A1305)+COUNTIF(术士卡组!A:C,"# 1x ("&amp;K1305&amp;") "&amp;A1305)+COUNTIF(战士卡组!A:C,"# 1x ("&amp;K1305&amp;") "&amp;A1305)=0,COUNTIF(单卡排行!A:J,A1305&amp;"★")=0),"",1),2)</f>
        <v>2</v>
      </c>
      <c r="E1305" s="53" t="str">
        <f>IF(收藏进度!E1305="","",收藏进度!E1305)</f>
        <v>冰封王座</v>
      </c>
      <c r="F1305" s="53" t="str">
        <f>IF(收藏进度!F1305="","",收藏进度!F1305)</f>
        <v/>
      </c>
      <c r="G1305" s="53" t="str">
        <f>IF(收藏进度!G1305="","",收藏进度!G1305)</f>
        <v>中立</v>
      </c>
      <c r="H1305" s="53" t="str">
        <f>IF(收藏进度!H1305="","",收藏进度!H1305)</f>
        <v>史诗</v>
      </c>
      <c r="I1305" s="53" t="str">
        <f>IF(收藏进度!I1305="","",收藏进度!I1305)</f>
        <v>随从</v>
      </c>
      <c r="J1305" s="53" t="str">
        <f>IF(收藏进度!J1305="","",收藏进度!J1305)</f>
        <v/>
      </c>
      <c r="K1305" s="53">
        <f>IF(收藏进度!K1305="","",收藏进度!K1305)</f>
        <v>4</v>
      </c>
      <c r="L1305" s="53">
        <f>IF(收藏进度!L1305="","",收藏进度!L1305)</f>
        <v>3</v>
      </c>
      <c r="M1305" s="53">
        <f>IF(收藏进度!M1305="","",收藏进度!M1305)</f>
        <v>3</v>
      </c>
      <c r="N1305" s="54" t="str">
        <f>IF(收藏进度!N1305="","",收藏进度!N1305)</f>
        <v>战吼：
如果你的牌库里包含具有嘲讽的随从牌，则获得嘲讽。依此法检定是否可获得圣盾、吸血和风怒。</v>
      </c>
    </row>
    <row r="1306" spans="1:14" x14ac:dyDescent="0.15">
      <c r="A1306" s="52" t="str">
        <f>IF(收藏进度!A1306="","",收藏进度!A1306)</f>
        <v>绞肉车</v>
      </c>
      <c r="B1306" s="52">
        <f>IF(收藏进度!B1306="","",收藏进度!B1306)</f>
        <v>2</v>
      </c>
      <c r="C1306" s="52" t="str">
        <f t="shared" si="20"/>
        <v/>
      </c>
      <c r="D1306" s="52" t="str">
        <f>IF(AND(COUNTIF(德鲁伊卡组!A:C,"# 2x ("&amp;K1306&amp;") "&amp;A1306)+COUNTIF(猎人卡组!A:C,"# 2x ("&amp;K1306&amp;") "&amp;A1306)+COUNTIF(法师卡组!A:C,"# 2x ("&amp;K1306&amp;") "&amp;A1306)+COUNTIF(圣骑士卡组!A:C,"# 2x ("&amp;K1306&amp;") "&amp;A1306)+COUNTIF(牧师卡组!A:C,"# 2x ("&amp;K1306&amp;") "&amp;A1306)+COUNTIF(潜行者卡组!A:C,"# 2x ("&amp;K1306&amp;") "&amp;A1306)+COUNTIF(萨满祭司卡组!A:C,"# 2x ("&amp;K1306&amp;") "&amp;A1306)+COUNTIF(术士卡组!A:C,"# 2x ("&amp;K1306&amp;") "&amp;A1306)+COUNTIF(战士卡组!A:C,"# 2x ("&amp;K1306&amp;") "&amp;A1306)=0,COUNTIF(单卡排行!A:J,A1306)=0),IF(AND(COUNTIF(德鲁伊卡组!A:C,"# 1x ("&amp;K1306&amp;") "&amp;A1306)+COUNTIF(猎人卡组!A:C,"# 1x ("&amp;K1306&amp;") "&amp;A1306)+COUNTIF(法师卡组!A:C,"# 1x ("&amp;K1306&amp;") "&amp;A1306)+COUNTIF(圣骑士卡组!A:C,"# 1x ("&amp;K1306&amp;") "&amp;A1306)+COUNTIF(牧师卡组!A:C,"# 1x ("&amp;K1306&amp;") "&amp;A1306)+COUNTIF(潜行者卡组!A:C,"# 1x ("&amp;K1306&amp;") "&amp;A1306)+COUNTIF(萨满祭司卡组!A:C,"# 1x ("&amp;K1306&amp;") "&amp;A1306)+COUNTIF(术士卡组!A:C,"# 1x ("&amp;K1306&amp;") "&amp;A1306)+COUNTIF(战士卡组!A:C,"# 1x ("&amp;K1306&amp;") "&amp;A1306)=0,COUNTIF(单卡排行!A:J,A1306&amp;"★")=0),"",1),2)</f>
        <v/>
      </c>
      <c r="E1306" s="53" t="str">
        <f>IF(收藏进度!E1306="","",收藏进度!E1306)</f>
        <v>冰封王座</v>
      </c>
      <c r="F1306" s="53" t="str">
        <f>IF(收藏进度!F1306="","",收藏进度!F1306)</f>
        <v/>
      </c>
      <c r="G1306" s="53" t="str">
        <f>IF(收藏进度!G1306="","",收藏进度!G1306)</f>
        <v>中立</v>
      </c>
      <c r="H1306" s="53" t="str">
        <f>IF(收藏进度!H1306="","",收藏进度!H1306)</f>
        <v>史诗</v>
      </c>
      <c r="I1306" s="53" t="str">
        <f>IF(收藏进度!I1306="","",收藏进度!I1306)</f>
        <v>随从</v>
      </c>
      <c r="J1306" s="53" t="str">
        <f>IF(收藏进度!J1306="","",收藏进度!J1306)</f>
        <v>机械</v>
      </c>
      <c r="K1306" s="53">
        <f>IF(收藏进度!K1306="","",收藏进度!K1306)</f>
        <v>4</v>
      </c>
      <c r="L1306" s="53">
        <f>IF(收藏进度!L1306="","",收藏进度!L1306)</f>
        <v>1</v>
      </c>
      <c r="M1306" s="53">
        <f>IF(收藏进度!M1306="","",收藏进度!M1306)</f>
        <v>4</v>
      </c>
      <c r="N1306" s="54" t="str">
        <f>IF(收藏进度!N1306="","",收藏进度!N1306)</f>
        <v>亡语：从你的牌库中召唤一个攻击力小于该随从攻击力的随从。</v>
      </c>
    </row>
    <row r="1307" spans="1:14" x14ac:dyDescent="0.15">
      <c r="A1307" s="52" t="str">
        <f>IF(收藏进度!A1307="","",收藏进度!A1307)</f>
        <v>骷髅捣蛋鬼</v>
      </c>
      <c r="B1307" s="52">
        <f>IF(收藏进度!B1307="","",收藏进度!B1307)</f>
        <v>0</v>
      </c>
      <c r="C1307" s="52" t="str">
        <f t="shared" si="20"/>
        <v/>
      </c>
      <c r="D1307" s="52" t="str">
        <f>IF(AND(COUNTIF(德鲁伊卡组!A:C,"# 2x ("&amp;K1307&amp;") "&amp;A1307)+COUNTIF(猎人卡组!A:C,"# 2x ("&amp;K1307&amp;") "&amp;A1307)+COUNTIF(法师卡组!A:C,"# 2x ("&amp;K1307&amp;") "&amp;A1307)+COUNTIF(圣骑士卡组!A:C,"# 2x ("&amp;K1307&amp;") "&amp;A1307)+COUNTIF(牧师卡组!A:C,"# 2x ("&amp;K1307&amp;") "&amp;A1307)+COUNTIF(潜行者卡组!A:C,"# 2x ("&amp;K1307&amp;") "&amp;A1307)+COUNTIF(萨满祭司卡组!A:C,"# 2x ("&amp;K1307&amp;") "&amp;A1307)+COUNTIF(术士卡组!A:C,"# 2x ("&amp;K1307&amp;") "&amp;A1307)+COUNTIF(战士卡组!A:C,"# 2x ("&amp;K1307&amp;") "&amp;A1307)=0,COUNTIF(单卡排行!A:J,A1307)=0),IF(AND(COUNTIF(德鲁伊卡组!A:C,"# 1x ("&amp;K1307&amp;") "&amp;A1307)+COUNTIF(猎人卡组!A:C,"# 1x ("&amp;K1307&amp;") "&amp;A1307)+COUNTIF(法师卡组!A:C,"# 1x ("&amp;K1307&amp;") "&amp;A1307)+COUNTIF(圣骑士卡组!A:C,"# 1x ("&amp;K1307&amp;") "&amp;A1307)+COUNTIF(牧师卡组!A:C,"# 1x ("&amp;K1307&amp;") "&amp;A1307)+COUNTIF(潜行者卡组!A:C,"# 1x ("&amp;K1307&amp;") "&amp;A1307)+COUNTIF(萨满祭司卡组!A:C,"# 1x ("&amp;K1307&amp;") "&amp;A1307)+COUNTIF(术士卡组!A:C,"# 1x ("&amp;K1307&amp;") "&amp;A1307)+COUNTIF(战士卡组!A:C,"# 1x ("&amp;K1307&amp;") "&amp;A1307)=0,COUNTIF(单卡排行!A:J,A1307&amp;"★")=0),"",1),2)</f>
        <v/>
      </c>
      <c r="E1307" s="53" t="str">
        <f>IF(收藏进度!E1307="","",收藏进度!E1307)</f>
        <v>冰封王座</v>
      </c>
      <c r="F1307" s="53" t="str">
        <f>IF(收藏进度!F1307="","",收藏进度!F1307)</f>
        <v/>
      </c>
      <c r="G1307" s="53" t="str">
        <f>IF(收藏进度!G1307="","",收藏进度!G1307)</f>
        <v>中立</v>
      </c>
      <c r="H1307" s="53" t="str">
        <f>IF(收藏进度!H1307="","",收藏进度!H1307)</f>
        <v>史诗</v>
      </c>
      <c r="I1307" s="53" t="str">
        <f>IF(收藏进度!I1307="","",收藏进度!I1307)</f>
        <v>随从</v>
      </c>
      <c r="J1307" s="53" t="str">
        <f>IF(收藏进度!J1307="","",收藏进度!J1307)</f>
        <v/>
      </c>
      <c r="K1307" s="53">
        <f>IF(收藏进度!K1307="","",收藏进度!K1307)</f>
        <v>4</v>
      </c>
      <c r="L1307" s="53">
        <f>IF(收藏进度!L1307="","",收藏进度!L1307)</f>
        <v>2</v>
      </c>
      <c r="M1307" s="53">
        <f>IF(收藏进度!M1307="","",收藏进度!M1307)</f>
        <v>2</v>
      </c>
      <c r="N1307" s="54" t="str">
        <f>IF(收藏进度!N1307="","",收藏进度!N1307)</f>
        <v>战吼：召唤一个5/5的骷髅。
亡语：为你的对手召唤一个5/5的骷髅。</v>
      </c>
    </row>
    <row r="1308" spans="1:14" x14ac:dyDescent="0.15">
      <c r="A1308" s="52" t="str">
        <f>IF(收藏进度!A1308="","",收藏进度!A1308)</f>
        <v>亡斧惩罚者</v>
      </c>
      <c r="B1308" s="52">
        <f>IF(收藏进度!B1308="","",收藏进度!B1308)</f>
        <v>0</v>
      </c>
      <c r="C1308" s="52" t="str">
        <f t="shared" si="20"/>
        <v/>
      </c>
      <c r="D1308" s="52" t="str">
        <f>IF(AND(COUNTIF(德鲁伊卡组!A:C,"# 2x ("&amp;K1308&amp;") "&amp;A1308)+COUNTIF(猎人卡组!A:C,"# 2x ("&amp;K1308&amp;") "&amp;A1308)+COUNTIF(法师卡组!A:C,"# 2x ("&amp;K1308&amp;") "&amp;A1308)+COUNTIF(圣骑士卡组!A:C,"# 2x ("&amp;K1308&amp;") "&amp;A1308)+COUNTIF(牧师卡组!A:C,"# 2x ("&amp;K1308&amp;") "&amp;A1308)+COUNTIF(潜行者卡组!A:C,"# 2x ("&amp;K1308&amp;") "&amp;A1308)+COUNTIF(萨满祭司卡组!A:C,"# 2x ("&amp;K1308&amp;") "&amp;A1308)+COUNTIF(术士卡组!A:C,"# 2x ("&amp;K1308&amp;") "&amp;A1308)+COUNTIF(战士卡组!A:C,"# 2x ("&amp;K1308&amp;") "&amp;A1308)=0,COUNTIF(单卡排行!A:J,A1308)=0),IF(AND(COUNTIF(德鲁伊卡组!A:C,"# 1x ("&amp;K1308&amp;") "&amp;A1308)+COUNTIF(猎人卡组!A:C,"# 1x ("&amp;K1308&amp;") "&amp;A1308)+COUNTIF(法师卡组!A:C,"# 1x ("&amp;K1308&amp;") "&amp;A1308)+COUNTIF(圣骑士卡组!A:C,"# 1x ("&amp;K1308&amp;") "&amp;A1308)+COUNTIF(牧师卡组!A:C,"# 1x ("&amp;K1308&amp;") "&amp;A1308)+COUNTIF(潜行者卡组!A:C,"# 1x ("&amp;K1308&amp;") "&amp;A1308)+COUNTIF(萨满祭司卡组!A:C,"# 1x ("&amp;K1308&amp;") "&amp;A1308)+COUNTIF(术士卡组!A:C,"# 1x ("&amp;K1308&amp;") "&amp;A1308)+COUNTIF(战士卡组!A:C,"# 1x ("&amp;K1308&amp;") "&amp;A1308)=0,COUNTIF(单卡排行!A:J,A1308&amp;"★")=0),"",1),2)</f>
        <v/>
      </c>
      <c r="E1308" s="53" t="str">
        <f>IF(收藏进度!E1308="","",收藏进度!E1308)</f>
        <v>冰封王座</v>
      </c>
      <c r="F1308" s="53" t="str">
        <f>IF(收藏进度!F1308="","",收藏进度!F1308)</f>
        <v/>
      </c>
      <c r="G1308" s="53" t="str">
        <f>IF(收藏进度!G1308="","",收藏进度!G1308)</f>
        <v>中立</v>
      </c>
      <c r="H1308" s="53" t="str">
        <f>IF(收藏进度!H1308="","",收藏进度!H1308)</f>
        <v>史诗</v>
      </c>
      <c r="I1308" s="53" t="str">
        <f>IF(收藏进度!I1308="","",收藏进度!I1308)</f>
        <v>随从</v>
      </c>
      <c r="J1308" s="53" t="str">
        <f>IF(收藏进度!J1308="","",收藏进度!J1308)</f>
        <v/>
      </c>
      <c r="K1308" s="53">
        <f>IF(收藏进度!K1308="","",收藏进度!K1308)</f>
        <v>4</v>
      </c>
      <c r="L1308" s="53">
        <f>IF(收藏进度!L1308="","",收藏进度!L1308)</f>
        <v>3</v>
      </c>
      <c r="M1308" s="53">
        <f>IF(收藏进度!M1308="","",收藏进度!M1308)</f>
        <v>3</v>
      </c>
      <c r="N1308" s="54" t="str">
        <f>IF(收藏进度!N1308="","",收藏进度!N1308)</f>
        <v>战吼：随机使你手牌中一个具有吸血的随从获得+2/+2。</v>
      </c>
    </row>
    <row r="1309" spans="1:14" x14ac:dyDescent="0.15">
      <c r="A1309" s="52" t="str">
        <f>IF(收藏进度!A1309="","",收藏进度!A1309)</f>
        <v>阿尔福斯</v>
      </c>
      <c r="B1309" s="52">
        <f>IF(收藏进度!B1309="","",收藏进度!B1309)</f>
        <v>0</v>
      </c>
      <c r="C1309" s="52" t="str">
        <f t="shared" si="20"/>
        <v/>
      </c>
      <c r="D1309" s="52" t="str">
        <f>IF(AND(COUNTIF(德鲁伊卡组!A:C,"# 2x ("&amp;K1309&amp;") "&amp;A1309)+COUNTIF(猎人卡组!A:C,"# 2x ("&amp;K1309&amp;") "&amp;A1309)+COUNTIF(法师卡组!A:C,"# 2x ("&amp;K1309&amp;") "&amp;A1309)+COUNTIF(圣骑士卡组!A:C,"# 2x ("&amp;K1309&amp;") "&amp;A1309)+COUNTIF(牧师卡组!A:C,"# 2x ("&amp;K1309&amp;") "&amp;A1309)+COUNTIF(潜行者卡组!A:C,"# 2x ("&amp;K1309&amp;") "&amp;A1309)+COUNTIF(萨满祭司卡组!A:C,"# 2x ("&amp;K1309&amp;") "&amp;A1309)+COUNTIF(术士卡组!A:C,"# 2x ("&amp;K1309&amp;") "&amp;A1309)+COUNTIF(战士卡组!A:C,"# 2x ("&amp;K1309&amp;") "&amp;A1309)=0,COUNTIF(单卡排行!A:J,A1309)=0),IF(AND(COUNTIF(德鲁伊卡组!A:C,"# 1x ("&amp;K1309&amp;") "&amp;A1309)+COUNTIF(猎人卡组!A:C,"# 1x ("&amp;K1309&amp;") "&amp;A1309)+COUNTIF(法师卡组!A:C,"# 1x ("&amp;K1309&amp;") "&amp;A1309)+COUNTIF(圣骑士卡组!A:C,"# 1x ("&amp;K1309&amp;") "&amp;A1309)+COUNTIF(牧师卡组!A:C,"# 1x ("&amp;K1309&amp;") "&amp;A1309)+COUNTIF(潜行者卡组!A:C,"# 1x ("&amp;K1309&amp;") "&amp;A1309)+COUNTIF(萨满祭司卡组!A:C,"# 1x ("&amp;K1309&amp;") "&amp;A1309)+COUNTIF(术士卡组!A:C,"# 1x ("&amp;K1309&amp;") "&amp;A1309)+COUNTIF(战士卡组!A:C,"# 1x ("&amp;K1309&amp;") "&amp;A1309)=0,COUNTIF(单卡排行!A:J,A1309&amp;"★")=0),"",1),2)</f>
        <v/>
      </c>
      <c r="E1309" s="53" t="str">
        <f>IF(收藏进度!E1309="","",收藏进度!E1309)</f>
        <v>冰封王座</v>
      </c>
      <c r="F1309" s="53" t="str">
        <f>IF(收藏进度!F1309="","",收藏进度!F1309)</f>
        <v/>
      </c>
      <c r="G1309" s="53" t="str">
        <f>IF(收藏进度!G1309="","",收藏进度!G1309)</f>
        <v>中立</v>
      </c>
      <c r="H1309" s="53" t="str">
        <f>IF(收藏进度!H1309="","",收藏进度!H1309)</f>
        <v>传说</v>
      </c>
      <c r="I1309" s="53" t="str">
        <f>IF(收藏进度!I1309="","",收藏进度!I1309)</f>
        <v>随从</v>
      </c>
      <c r="J1309" s="53" t="str">
        <f>IF(收藏进度!J1309="","",收藏进度!J1309)</f>
        <v>野兽</v>
      </c>
      <c r="K1309" s="53">
        <f>IF(收藏进度!K1309="","",收藏进度!K1309)</f>
        <v>4</v>
      </c>
      <c r="L1309" s="53">
        <f>IF(收藏进度!L1309="","",收藏进度!L1309)</f>
        <v>2</v>
      </c>
      <c r="M1309" s="53">
        <f>IF(收藏进度!M1309="","",收藏进度!M1309)</f>
        <v>2</v>
      </c>
      <c r="N1309" s="54" t="str">
        <f>IF(收藏进度!N1309="","",收藏进度!N1309)</f>
        <v>亡语：随机将一张死亡骑士牌置入你的
手牌。</v>
      </c>
    </row>
    <row r="1310" spans="1:14" x14ac:dyDescent="0.15">
      <c r="A1310" s="52" t="str">
        <f>IF(收藏进度!A1310="","",收藏进度!A1310)</f>
        <v>瓦拉纳王子</v>
      </c>
      <c r="B1310" s="52">
        <f>IF(收藏进度!B1310="","",收藏进度!B1310)</f>
        <v>0</v>
      </c>
      <c r="C1310" s="52" t="str">
        <f t="shared" si="20"/>
        <v/>
      </c>
      <c r="D1310" s="52" t="str">
        <f>IF(AND(COUNTIF(德鲁伊卡组!A:C,"# 2x ("&amp;K1310&amp;") "&amp;A1310)+COUNTIF(猎人卡组!A:C,"# 2x ("&amp;K1310&amp;") "&amp;A1310)+COUNTIF(法师卡组!A:C,"# 2x ("&amp;K1310&amp;") "&amp;A1310)+COUNTIF(圣骑士卡组!A:C,"# 2x ("&amp;K1310&amp;") "&amp;A1310)+COUNTIF(牧师卡组!A:C,"# 2x ("&amp;K1310&amp;") "&amp;A1310)+COUNTIF(潜行者卡组!A:C,"# 2x ("&amp;K1310&amp;") "&amp;A1310)+COUNTIF(萨满祭司卡组!A:C,"# 2x ("&amp;K1310&amp;") "&amp;A1310)+COUNTIF(术士卡组!A:C,"# 2x ("&amp;K1310&amp;") "&amp;A1310)+COUNTIF(战士卡组!A:C,"# 2x ("&amp;K1310&amp;") "&amp;A1310)=0,COUNTIF(单卡排行!A:J,A1310)=0),IF(AND(COUNTIF(德鲁伊卡组!A:C,"# 1x ("&amp;K1310&amp;") "&amp;A1310)+COUNTIF(猎人卡组!A:C,"# 1x ("&amp;K1310&amp;") "&amp;A1310)+COUNTIF(法师卡组!A:C,"# 1x ("&amp;K1310&amp;") "&amp;A1310)+COUNTIF(圣骑士卡组!A:C,"# 1x ("&amp;K1310&amp;") "&amp;A1310)+COUNTIF(牧师卡组!A:C,"# 1x ("&amp;K1310&amp;") "&amp;A1310)+COUNTIF(潜行者卡组!A:C,"# 1x ("&amp;K1310&amp;") "&amp;A1310)+COUNTIF(萨满祭司卡组!A:C,"# 1x ("&amp;K1310&amp;") "&amp;A1310)+COUNTIF(术士卡组!A:C,"# 1x ("&amp;K1310&amp;") "&amp;A1310)+COUNTIF(战士卡组!A:C,"# 1x ("&amp;K1310&amp;") "&amp;A1310)=0,COUNTIF(单卡排行!A:J,A1310&amp;"★")=0),"",1),2)</f>
        <v/>
      </c>
      <c r="E1310" s="53" t="str">
        <f>IF(收藏进度!E1310="","",收藏进度!E1310)</f>
        <v>冰封王座</v>
      </c>
      <c r="F1310" s="53" t="str">
        <f>IF(收藏进度!F1310="","",收藏进度!F1310)</f>
        <v/>
      </c>
      <c r="G1310" s="53" t="str">
        <f>IF(收藏进度!G1310="","",收藏进度!G1310)</f>
        <v>中立</v>
      </c>
      <c r="H1310" s="53" t="str">
        <f>IF(收藏进度!H1310="","",收藏进度!H1310)</f>
        <v>传说</v>
      </c>
      <c r="I1310" s="53" t="str">
        <f>IF(收藏进度!I1310="","",收藏进度!I1310)</f>
        <v>随从</v>
      </c>
      <c r="J1310" s="53" t="str">
        <f>IF(收藏进度!J1310="","",收藏进度!J1310)</f>
        <v/>
      </c>
      <c r="K1310" s="53">
        <f>IF(收藏进度!K1310="","",收藏进度!K1310)</f>
        <v>4</v>
      </c>
      <c r="L1310" s="53">
        <f>IF(收藏进度!L1310="","",收藏进度!L1310)</f>
        <v>4</v>
      </c>
      <c r="M1310" s="53">
        <f>IF(收藏进度!M1310="","",收藏进度!M1310)</f>
        <v>4</v>
      </c>
      <c r="N1310" s="54" t="str">
        <f>IF(收藏进度!N1310="","",收藏进度!N1310)</f>
        <v>战吼：如果你的牌库里没有法力值消耗为（4）点的牌，则获得吸血和 嘲讽。</v>
      </c>
    </row>
    <row r="1311" spans="1:14" x14ac:dyDescent="0.15">
      <c r="A1311" s="52" t="str">
        <f>IF(收藏进度!A1311="","",收藏进度!A1311)</f>
        <v>骷髅法师</v>
      </c>
      <c r="B1311" s="52">
        <f>IF(收藏进度!B1311="","",收藏进度!B1311)</f>
        <v>2</v>
      </c>
      <c r="C1311" s="52" t="str">
        <f t="shared" si="20"/>
        <v/>
      </c>
      <c r="D1311" s="52" t="str">
        <f>IF(AND(COUNTIF(德鲁伊卡组!A:C,"# 2x ("&amp;K1311&amp;") "&amp;A1311)+COUNTIF(猎人卡组!A:C,"# 2x ("&amp;K1311&amp;") "&amp;A1311)+COUNTIF(法师卡组!A:C,"# 2x ("&amp;K1311&amp;") "&amp;A1311)+COUNTIF(圣骑士卡组!A:C,"# 2x ("&amp;K1311&amp;") "&amp;A1311)+COUNTIF(牧师卡组!A:C,"# 2x ("&amp;K1311&amp;") "&amp;A1311)+COUNTIF(潜行者卡组!A:C,"# 2x ("&amp;K1311&amp;") "&amp;A1311)+COUNTIF(萨满祭司卡组!A:C,"# 2x ("&amp;K1311&amp;") "&amp;A1311)+COUNTIF(术士卡组!A:C,"# 2x ("&amp;K1311&amp;") "&amp;A1311)+COUNTIF(战士卡组!A:C,"# 2x ("&amp;K1311&amp;") "&amp;A1311)=0,COUNTIF(单卡排行!A:J,A1311)=0),IF(AND(COUNTIF(德鲁伊卡组!A:C,"# 1x ("&amp;K1311&amp;") "&amp;A1311)+COUNTIF(猎人卡组!A:C,"# 1x ("&amp;K1311&amp;") "&amp;A1311)+COUNTIF(法师卡组!A:C,"# 1x ("&amp;K1311&amp;") "&amp;A1311)+COUNTIF(圣骑士卡组!A:C,"# 1x ("&amp;K1311&amp;") "&amp;A1311)+COUNTIF(牧师卡组!A:C,"# 1x ("&amp;K1311&amp;") "&amp;A1311)+COUNTIF(潜行者卡组!A:C,"# 1x ("&amp;K1311&amp;") "&amp;A1311)+COUNTIF(萨满祭司卡组!A:C,"# 1x ("&amp;K1311&amp;") "&amp;A1311)+COUNTIF(术士卡组!A:C,"# 1x ("&amp;K1311&amp;") "&amp;A1311)+COUNTIF(战士卡组!A:C,"# 1x ("&amp;K1311&amp;") "&amp;A1311)=0,COUNTIF(单卡排行!A:J,A1311&amp;"★")=0),"",1),2)</f>
        <v/>
      </c>
      <c r="E1311" s="53" t="str">
        <f>IF(收藏进度!E1311="","",收藏进度!E1311)</f>
        <v>冰封王座</v>
      </c>
      <c r="F1311" s="53" t="str">
        <f>IF(收藏进度!F1311="","",收藏进度!F1311)</f>
        <v/>
      </c>
      <c r="G1311" s="53" t="str">
        <f>IF(收藏进度!G1311="","",收藏进度!G1311)</f>
        <v>中立</v>
      </c>
      <c r="H1311" s="53" t="str">
        <f>IF(收藏进度!H1311="","",收藏进度!H1311)</f>
        <v>普通</v>
      </c>
      <c r="I1311" s="53" t="str">
        <f>IF(收藏进度!I1311="","",收藏进度!I1311)</f>
        <v>随从</v>
      </c>
      <c r="J1311" s="53" t="str">
        <f>IF(收藏进度!J1311="","",收藏进度!J1311)</f>
        <v/>
      </c>
      <c r="K1311" s="53">
        <f>IF(收藏进度!K1311="","",收藏进度!K1311)</f>
        <v>5</v>
      </c>
      <c r="L1311" s="53">
        <f>IF(收藏进度!L1311="","",收藏进度!L1311)</f>
        <v>2</v>
      </c>
      <c r="M1311" s="53">
        <f>IF(收藏进度!M1311="","",收藏进度!M1311)</f>
        <v>2</v>
      </c>
      <c r="N1311" s="54" t="str">
        <f>IF(收藏进度!N1311="","",收藏进度!N1311)</f>
        <v>亡语：如果此时是你对手的回合，则召唤一个8/8的骷髅。</v>
      </c>
    </row>
    <row r="1312" spans="1:14" x14ac:dyDescent="0.15">
      <c r="A1312" s="52" t="str">
        <f>IF(收藏进度!A1312="","",收藏进度!A1312)</f>
        <v>深蓝刃鳞龙人</v>
      </c>
      <c r="B1312" s="52">
        <f>IF(收藏进度!B1312="","",收藏进度!B1312)</f>
        <v>2</v>
      </c>
      <c r="C1312" s="52" t="str">
        <f t="shared" si="20"/>
        <v/>
      </c>
      <c r="D1312" s="52">
        <f>IF(AND(COUNTIF(德鲁伊卡组!A:C,"# 2x ("&amp;K1312&amp;") "&amp;A1312)+COUNTIF(猎人卡组!A:C,"# 2x ("&amp;K1312&amp;") "&amp;A1312)+COUNTIF(法师卡组!A:C,"# 2x ("&amp;K1312&amp;") "&amp;A1312)+COUNTIF(圣骑士卡组!A:C,"# 2x ("&amp;K1312&amp;") "&amp;A1312)+COUNTIF(牧师卡组!A:C,"# 2x ("&amp;K1312&amp;") "&amp;A1312)+COUNTIF(潜行者卡组!A:C,"# 2x ("&amp;K1312&amp;") "&amp;A1312)+COUNTIF(萨满祭司卡组!A:C,"# 2x ("&amp;K1312&amp;") "&amp;A1312)+COUNTIF(术士卡组!A:C,"# 2x ("&amp;K1312&amp;") "&amp;A1312)+COUNTIF(战士卡组!A:C,"# 2x ("&amp;K1312&amp;") "&amp;A1312)=0,COUNTIF(单卡排行!A:J,A1312)=0),IF(AND(COUNTIF(德鲁伊卡组!A:C,"# 1x ("&amp;K1312&amp;") "&amp;A1312)+COUNTIF(猎人卡组!A:C,"# 1x ("&amp;K1312&amp;") "&amp;A1312)+COUNTIF(法师卡组!A:C,"# 1x ("&amp;K1312&amp;") "&amp;A1312)+COUNTIF(圣骑士卡组!A:C,"# 1x ("&amp;K1312&amp;") "&amp;A1312)+COUNTIF(牧师卡组!A:C,"# 1x ("&amp;K1312&amp;") "&amp;A1312)+COUNTIF(潜行者卡组!A:C,"# 1x ("&amp;K1312&amp;") "&amp;A1312)+COUNTIF(萨满祭司卡组!A:C,"# 1x ("&amp;K1312&amp;") "&amp;A1312)+COUNTIF(术士卡组!A:C,"# 1x ("&amp;K1312&amp;") "&amp;A1312)+COUNTIF(战士卡组!A:C,"# 1x ("&amp;K1312&amp;") "&amp;A1312)=0,COUNTIF(单卡排行!A:J,A1312&amp;"★")=0),"",1),2)</f>
        <v>2</v>
      </c>
      <c r="E1312" s="53" t="str">
        <f>IF(收藏进度!E1312="","",收藏进度!E1312)</f>
        <v>冰封王座</v>
      </c>
      <c r="F1312" s="53" t="str">
        <f>IF(收藏进度!F1312="","",收藏进度!F1312)</f>
        <v/>
      </c>
      <c r="G1312" s="53" t="str">
        <f>IF(收藏进度!G1312="","",收藏进度!G1312)</f>
        <v>中立</v>
      </c>
      <c r="H1312" s="53" t="str">
        <f>IF(收藏进度!H1312="","",收藏进度!H1312)</f>
        <v>普通</v>
      </c>
      <c r="I1312" s="53" t="str">
        <f>IF(收藏进度!I1312="","",收藏进度!I1312)</f>
        <v>随从</v>
      </c>
      <c r="J1312" s="53" t="str">
        <f>IF(收藏进度!J1312="","",收藏进度!J1312)</f>
        <v>龙</v>
      </c>
      <c r="K1312" s="53">
        <f>IF(收藏进度!K1312="","",收藏进度!K1312)</f>
        <v>5</v>
      </c>
      <c r="L1312" s="53">
        <f>IF(收藏进度!L1312="","",收藏进度!L1312)</f>
        <v>5</v>
      </c>
      <c r="M1312" s="53">
        <f>IF(收藏进度!M1312="","",收藏进度!M1312)</f>
        <v>5</v>
      </c>
      <c r="N1312" s="54" t="str">
        <f>IF(收藏进度!N1312="","",收藏进度!N1312)</f>
        <v>在你的回合结束时，使另一个随机友方随从获得+3攻击力。</v>
      </c>
    </row>
    <row r="1313" spans="1:14" x14ac:dyDescent="0.15">
      <c r="A1313" s="52" t="str">
        <f>IF(收藏进度!A1313="","",收藏进度!A1313)</f>
        <v>血虫</v>
      </c>
      <c r="B1313" s="52">
        <f>IF(收藏进度!B1313="","",收藏进度!B1313)</f>
        <v>2</v>
      </c>
      <c r="C1313" s="52" t="str">
        <f t="shared" si="20"/>
        <v/>
      </c>
      <c r="D1313" s="52" t="str">
        <f>IF(AND(COUNTIF(德鲁伊卡组!A:C,"# 2x ("&amp;K1313&amp;") "&amp;A1313)+COUNTIF(猎人卡组!A:C,"# 2x ("&amp;K1313&amp;") "&amp;A1313)+COUNTIF(法师卡组!A:C,"# 2x ("&amp;K1313&amp;") "&amp;A1313)+COUNTIF(圣骑士卡组!A:C,"# 2x ("&amp;K1313&amp;") "&amp;A1313)+COUNTIF(牧师卡组!A:C,"# 2x ("&amp;K1313&amp;") "&amp;A1313)+COUNTIF(潜行者卡组!A:C,"# 2x ("&amp;K1313&amp;") "&amp;A1313)+COUNTIF(萨满祭司卡组!A:C,"# 2x ("&amp;K1313&amp;") "&amp;A1313)+COUNTIF(术士卡组!A:C,"# 2x ("&amp;K1313&amp;") "&amp;A1313)+COUNTIF(战士卡组!A:C,"# 2x ("&amp;K1313&amp;") "&amp;A1313)=0,COUNTIF(单卡排行!A:J,A1313)=0),IF(AND(COUNTIF(德鲁伊卡组!A:C,"# 1x ("&amp;K1313&amp;") "&amp;A1313)+COUNTIF(猎人卡组!A:C,"# 1x ("&amp;K1313&amp;") "&amp;A1313)+COUNTIF(法师卡组!A:C,"# 1x ("&amp;K1313&amp;") "&amp;A1313)+COUNTIF(圣骑士卡组!A:C,"# 1x ("&amp;K1313&amp;") "&amp;A1313)+COUNTIF(牧师卡组!A:C,"# 1x ("&amp;K1313&amp;") "&amp;A1313)+COUNTIF(潜行者卡组!A:C,"# 1x ("&amp;K1313&amp;") "&amp;A1313)+COUNTIF(萨满祭司卡组!A:C,"# 1x ("&amp;K1313&amp;") "&amp;A1313)+COUNTIF(术士卡组!A:C,"# 1x ("&amp;K1313&amp;") "&amp;A1313)+COUNTIF(战士卡组!A:C,"# 1x ("&amp;K1313&amp;") "&amp;A1313)=0,COUNTIF(单卡排行!A:J,A1313&amp;"★")=0),"",1),2)</f>
        <v/>
      </c>
      <c r="E1313" s="53" t="str">
        <f>IF(收藏进度!E1313="","",收藏进度!E1313)</f>
        <v>冰封王座</v>
      </c>
      <c r="F1313" s="53" t="str">
        <f>IF(收藏进度!F1313="","",收藏进度!F1313)</f>
        <v/>
      </c>
      <c r="G1313" s="53" t="str">
        <f>IF(收藏进度!G1313="","",收藏进度!G1313)</f>
        <v>中立</v>
      </c>
      <c r="H1313" s="53" t="str">
        <f>IF(收藏进度!H1313="","",收藏进度!H1313)</f>
        <v>普通</v>
      </c>
      <c r="I1313" s="53" t="str">
        <f>IF(收藏进度!I1313="","",收藏进度!I1313)</f>
        <v>随从</v>
      </c>
      <c r="J1313" s="53" t="str">
        <f>IF(收藏进度!J1313="","",收藏进度!J1313)</f>
        <v>野兽</v>
      </c>
      <c r="K1313" s="53">
        <f>IF(收藏进度!K1313="","",收藏进度!K1313)</f>
        <v>5</v>
      </c>
      <c r="L1313" s="53">
        <f>IF(收藏进度!L1313="","",收藏进度!L1313)</f>
        <v>4</v>
      </c>
      <c r="M1313" s="53">
        <f>IF(收藏进度!M1313="","",收藏进度!M1313)</f>
        <v>4</v>
      </c>
      <c r="N1313" s="54" t="str">
        <f>IF(收藏进度!N1313="","",收藏进度!N1313)</f>
        <v>吸血</v>
      </c>
    </row>
    <row r="1314" spans="1:14" x14ac:dyDescent="0.15">
      <c r="A1314" s="52" t="str">
        <f>IF(收藏进度!A1314="","",收藏进度!A1314)</f>
        <v>阳焰瓦格里</v>
      </c>
      <c r="B1314" s="52">
        <f>IF(收藏进度!B1314="","",收藏进度!B1314)</f>
        <v>2</v>
      </c>
      <c r="C1314" s="52" t="str">
        <f t="shared" si="20"/>
        <v/>
      </c>
      <c r="D1314" s="52" t="str">
        <f>IF(AND(COUNTIF(德鲁伊卡组!A:C,"# 2x ("&amp;K1314&amp;") "&amp;A1314)+COUNTIF(猎人卡组!A:C,"# 2x ("&amp;K1314&amp;") "&amp;A1314)+COUNTIF(法师卡组!A:C,"# 2x ("&amp;K1314&amp;") "&amp;A1314)+COUNTIF(圣骑士卡组!A:C,"# 2x ("&amp;K1314&amp;") "&amp;A1314)+COUNTIF(牧师卡组!A:C,"# 2x ("&amp;K1314&amp;") "&amp;A1314)+COUNTIF(潜行者卡组!A:C,"# 2x ("&amp;K1314&amp;") "&amp;A1314)+COUNTIF(萨满祭司卡组!A:C,"# 2x ("&amp;K1314&amp;") "&amp;A1314)+COUNTIF(术士卡组!A:C,"# 2x ("&amp;K1314&amp;") "&amp;A1314)+COUNTIF(战士卡组!A:C,"# 2x ("&amp;K1314&amp;") "&amp;A1314)=0,COUNTIF(单卡排行!A:J,A1314)=0),IF(AND(COUNTIF(德鲁伊卡组!A:C,"# 1x ("&amp;K1314&amp;") "&amp;A1314)+COUNTIF(猎人卡组!A:C,"# 1x ("&amp;K1314&amp;") "&amp;A1314)+COUNTIF(法师卡组!A:C,"# 1x ("&amp;K1314&amp;") "&amp;A1314)+COUNTIF(圣骑士卡组!A:C,"# 1x ("&amp;K1314&amp;") "&amp;A1314)+COUNTIF(牧师卡组!A:C,"# 1x ("&amp;K1314&amp;") "&amp;A1314)+COUNTIF(潜行者卡组!A:C,"# 1x ("&amp;K1314&amp;") "&amp;A1314)+COUNTIF(萨满祭司卡组!A:C,"# 1x ("&amp;K1314&amp;") "&amp;A1314)+COUNTIF(术士卡组!A:C,"# 1x ("&amp;K1314&amp;") "&amp;A1314)+COUNTIF(战士卡组!A:C,"# 1x ("&amp;K1314&amp;") "&amp;A1314)=0,COUNTIF(单卡排行!A:J,A1314&amp;"★")=0),"",1),2)</f>
        <v/>
      </c>
      <c r="E1314" s="53" t="str">
        <f>IF(收藏进度!E1314="","",收藏进度!E1314)</f>
        <v>冰封王座</v>
      </c>
      <c r="F1314" s="53" t="str">
        <f>IF(收藏进度!F1314="","",收藏进度!F1314)</f>
        <v/>
      </c>
      <c r="G1314" s="53" t="str">
        <f>IF(收藏进度!G1314="","",收藏进度!G1314)</f>
        <v>中立</v>
      </c>
      <c r="H1314" s="53" t="str">
        <f>IF(收藏进度!H1314="","",收藏进度!H1314)</f>
        <v>普通</v>
      </c>
      <c r="I1314" s="53" t="str">
        <f>IF(收藏进度!I1314="","",收藏进度!I1314)</f>
        <v>随从</v>
      </c>
      <c r="J1314" s="53" t="str">
        <f>IF(收藏进度!J1314="","",收藏进度!J1314)</f>
        <v/>
      </c>
      <c r="K1314" s="53">
        <f>IF(收藏进度!K1314="","",收藏进度!K1314)</f>
        <v>5</v>
      </c>
      <c r="L1314" s="53">
        <f>IF(收藏进度!L1314="","",收藏进度!L1314)</f>
        <v>5</v>
      </c>
      <c r="M1314" s="53">
        <f>IF(收藏进度!M1314="","",收藏进度!M1314)</f>
        <v>4</v>
      </c>
      <c r="N1314" s="54" t="str">
        <f>IF(收藏进度!N1314="","",收藏进度!N1314)</f>
        <v>战吼：使相邻的随从获得+2生命值。</v>
      </c>
    </row>
    <row r="1315" spans="1:14" x14ac:dyDescent="0.15">
      <c r="A1315" s="52" t="str">
        <f>IF(收藏进度!A1315="","",收藏进度!A1315)</f>
        <v>制毒师</v>
      </c>
      <c r="B1315" s="52">
        <f>IF(收藏进度!B1315="","",收藏进度!B1315)</f>
        <v>2</v>
      </c>
      <c r="C1315" s="52" t="str">
        <f t="shared" si="20"/>
        <v/>
      </c>
      <c r="D1315" s="52" t="str">
        <f>IF(AND(COUNTIF(德鲁伊卡组!A:C,"# 2x ("&amp;K1315&amp;") "&amp;A1315)+COUNTIF(猎人卡组!A:C,"# 2x ("&amp;K1315&amp;") "&amp;A1315)+COUNTIF(法师卡组!A:C,"# 2x ("&amp;K1315&amp;") "&amp;A1315)+COUNTIF(圣骑士卡组!A:C,"# 2x ("&amp;K1315&amp;") "&amp;A1315)+COUNTIF(牧师卡组!A:C,"# 2x ("&amp;K1315&amp;") "&amp;A1315)+COUNTIF(潜行者卡组!A:C,"# 2x ("&amp;K1315&amp;") "&amp;A1315)+COUNTIF(萨满祭司卡组!A:C,"# 2x ("&amp;K1315&amp;") "&amp;A1315)+COUNTIF(术士卡组!A:C,"# 2x ("&amp;K1315&amp;") "&amp;A1315)+COUNTIF(战士卡组!A:C,"# 2x ("&amp;K1315&amp;") "&amp;A1315)=0,COUNTIF(单卡排行!A:J,A1315)=0),IF(AND(COUNTIF(德鲁伊卡组!A:C,"# 1x ("&amp;K1315&amp;") "&amp;A1315)+COUNTIF(猎人卡组!A:C,"# 1x ("&amp;K1315&amp;") "&amp;A1315)+COUNTIF(法师卡组!A:C,"# 1x ("&amp;K1315&amp;") "&amp;A1315)+COUNTIF(圣骑士卡组!A:C,"# 1x ("&amp;K1315&amp;") "&amp;A1315)+COUNTIF(牧师卡组!A:C,"# 1x ("&amp;K1315&amp;") "&amp;A1315)+COUNTIF(潜行者卡组!A:C,"# 1x ("&amp;K1315&amp;") "&amp;A1315)+COUNTIF(萨满祭司卡组!A:C,"# 1x ("&amp;K1315&amp;") "&amp;A1315)+COUNTIF(术士卡组!A:C,"# 1x ("&amp;K1315&amp;") "&amp;A1315)+COUNTIF(战士卡组!A:C,"# 1x ("&amp;K1315&amp;") "&amp;A1315)=0,COUNTIF(单卡排行!A:J,A1315&amp;"★")=0),"",1),2)</f>
        <v/>
      </c>
      <c r="E1315" s="53" t="str">
        <f>IF(收藏进度!E1315="","",收藏进度!E1315)</f>
        <v>冰封王座</v>
      </c>
      <c r="F1315" s="53" t="str">
        <f>IF(收藏进度!F1315="","",收藏进度!F1315)</f>
        <v/>
      </c>
      <c r="G1315" s="53" t="str">
        <f>IF(收藏进度!G1315="","",收藏进度!G1315)</f>
        <v>中立</v>
      </c>
      <c r="H1315" s="53" t="str">
        <f>IF(收藏进度!H1315="","",收藏进度!H1315)</f>
        <v>普通</v>
      </c>
      <c r="I1315" s="53" t="str">
        <f>IF(收藏进度!I1315="","",收藏进度!I1315)</f>
        <v>随从</v>
      </c>
      <c r="J1315" s="53" t="str">
        <f>IF(收藏进度!J1315="","",收藏进度!J1315)</f>
        <v/>
      </c>
      <c r="K1315" s="53">
        <f>IF(收藏进度!K1315="","",收藏进度!K1315)</f>
        <v>5</v>
      </c>
      <c r="L1315" s="53">
        <f>IF(收藏进度!L1315="","",收藏进度!L1315)</f>
        <v>2</v>
      </c>
      <c r="M1315" s="53">
        <f>IF(收藏进度!M1315="","",收藏进度!M1315)</f>
        <v>5</v>
      </c>
      <c r="N1315" s="54" t="str">
        <f>IF(收藏进度!N1315="","",收藏进度!N1315)</f>
        <v>剧毒</v>
      </c>
    </row>
    <row r="1316" spans="1:14" x14ac:dyDescent="0.15">
      <c r="A1316" s="52" t="str">
        <f>IF(收藏进度!A1316="","",收藏进度!A1316)</f>
        <v>唤尸者</v>
      </c>
      <c r="B1316" s="52">
        <f>IF(收藏进度!B1316="","",收藏进度!B1316)</f>
        <v>2</v>
      </c>
      <c r="C1316" s="52" t="str">
        <f t="shared" si="20"/>
        <v/>
      </c>
      <c r="D1316" s="52" t="str">
        <f>IF(AND(COUNTIF(德鲁伊卡组!A:C,"# 2x ("&amp;K1316&amp;") "&amp;A1316)+COUNTIF(猎人卡组!A:C,"# 2x ("&amp;K1316&amp;") "&amp;A1316)+COUNTIF(法师卡组!A:C,"# 2x ("&amp;K1316&amp;") "&amp;A1316)+COUNTIF(圣骑士卡组!A:C,"# 2x ("&amp;K1316&amp;") "&amp;A1316)+COUNTIF(牧师卡组!A:C,"# 2x ("&amp;K1316&amp;") "&amp;A1316)+COUNTIF(潜行者卡组!A:C,"# 2x ("&amp;K1316&amp;") "&amp;A1316)+COUNTIF(萨满祭司卡组!A:C,"# 2x ("&amp;K1316&amp;") "&amp;A1316)+COUNTIF(术士卡组!A:C,"# 2x ("&amp;K1316&amp;") "&amp;A1316)+COUNTIF(战士卡组!A:C,"# 2x ("&amp;K1316&amp;") "&amp;A1316)=0,COUNTIF(单卡排行!A:J,A1316)=0),IF(AND(COUNTIF(德鲁伊卡组!A:C,"# 1x ("&amp;K1316&amp;") "&amp;A1316)+COUNTIF(猎人卡组!A:C,"# 1x ("&amp;K1316&amp;") "&amp;A1316)+COUNTIF(法师卡组!A:C,"# 1x ("&amp;K1316&amp;") "&amp;A1316)+COUNTIF(圣骑士卡组!A:C,"# 1x ("&amp;K1316&amp;") "&amp;A1316)+COUNTIF(牧师卡组!A:C,"# 1x ("&amp;K1316&amp;") "&amp;A1316)+COUNTIF(潜行者卡组!A:C,"# 1x ("&amp;K1316&amp;") "&amp;A1316)+COUNTIF(萨满祭司卡组!A:C,"# 1x ("&amp;K1316&amp;") "&amp;A1316)+COUNTIF(术士卡组!A:C,"# 1x ("&amp;K1316&amp;") "&amp;A1316)+COUNTIF(战士卡组!A:C,"# 1x ("&amp;K1316&amp;") "&amp;A1316)=0,COUNTIF(单卡排行!A:J,A1316&amp;"★")=0),"",1),2)</f>
        <v/>
      </c>
      <c r="E1316" s="53" t="str">
        <f>IF(收藏进度!E1316="","",收藏进度!E1316)</f>
        <v>冰封王座</v>
      </c>
      <c r="F1316" s="53" t="str">
        <f>IF(收藏进度!F1316="","",收藏进度!F1316)</f>
        <v/>
      </c>
      <c r="G1316" s="53" t="str">
        <f>IF(收藏进度!G1316="","",收藏进度!G1316)</f>
        <v>中立</v>
      </c>
      <c r="H1316" s="53" t="str">
        <f>IF(收藏进度!H1316="","",收藏进度!H1316)</f>
        <v>稀有</v>
      </c>
      <c r="I1316" s="53" t="str">
        <f>IF(收藏进度!I1316="","",收藏进度!I1316)</f>
        <v>随从</v>
      </c>
      <c r="J1316" s="53" t="str">
        <f>IF(收藏进度!J1316="","",收藏进度!J1316)</f>
        <v/>
      </c>
      <c r="K1316" s="53">
        <f>IF(收藏进度!K1316="","",收藏进度!K1316)</f>
        <v>5</v>
      </c>
      <c r="L1316" s="53">
        <f>IF(收藏进度!L1316="","",收藏进度!L1316)</f>
        <v>3</v>
      </c>
      <c r="M1316" s="53">
        <f>IF(收藏进度!M1316="","",收藏进度!M1316)</f>
        <v>3</v>
      </c>
      <c r="N1316" s="54" t="str">
        <f>IF(收藏进度!N1316="","",收藏进度!N1316)</f>
        <v>战吼：使一个友方随从获得“亡语：再次召唤该随从。”</v>
      </c>
    </row>
    <row r="1317" spans="1:14" x14ac:dyDescent="0.15">
      <c r="A1317" s="52" t="str">
        <f>IF(收藏进度!A1317="","",收藏进度!A1317)</f>
        <v>墓穴潜伏者</v>
      </c>
      <c r="B1317" s="52">
        <f>IF(收藏进度!B1317="","",收藏进度!B1317)</f>
        <v>1</v>
      </c>
      <c r="C1317" s="52" t="str">
        <f t="shared" si="20"/>
        <v/>
      </c>
      <c r="D1317" s="52" t="str">
        <f>IF(AND(COUNTIF(德鲁伊卡组!A:C,"# 2x ("&amp;K1317&amp;") "&amp;A1317)+COUNTIF(猎人卡组!A:C,"# 2x ("&amp;K1317&amp;") "&amp;A1317)+COUNTIF(法师卡组!A:C,"# 2x ("&amp;K1317&amp;") "&amp;A1317)+COUNTIF(圣骑士卡组!A:C,"# 2x ("&amp;K1317&amp;") "&amp;A1317)+COUNTIF(牧师卡组!A:C,"# 2x ("&amp;K1317&amp;") "&amp;A1317)+COUNTIF(潜行者卡组!A:C,"# 2x ("&amp;K1317&amp;") "&amp;A1317)+COUNTIF(萨满祭司卡组!A:C,"# 2x ("&amp;K1317&amp;") "&amp;A1317)+COUNTIF(术士卡组!A:C,"# 2x ("&amp;K1317&amp;") "&amp;A1317)+COUNTIF(战士卡组!A:C,"# 2x ("&amp;K1317&amp;") "&amp;A1317)=0,COUNTIF(单卡排行!A:J,A1317)=0),IF(AND(COUNTIF(德鲁伊卡组!A:C,"# 1x ("&amp;K1317&amp;") "&amp;A1317)+COUNTIF(猎人卡组!A:C,"# 1x ("&amp;K1317&amp;") "&amp;A1317)+COUNTIF(法师卡组!A:C,"# 1x ("&amp;K1317&amp;") "&amp;A1317)+COUNTIF(圣骑士卡组!A:C,"# 1x ("&amp;K1317&amp;") "&amp;A1317)+COUNTIF(牧师卡组!A:C,"# 1x ("&amp;K1317&amp;") "&amp;A1317)+COUNTIF(潜行者卡组!A:C,"# 1x ("&amp;K1317&amp;") "&amp;A1317)+COUNTIF(萨满祭司卡组!A:C,"# 1x ("&amp;K1317&amp;") "&amp;A1317)+COUNTIF(术士卡组!A:C,"# 1x ("&amp;K1317&amp;") "&amp;A1317)+COUNTIF(战士卡组!A:C,"# 1x ("&amp;K1317&amp;") "&amp;A1317)=0,COUNTIF(单卡排行!A:J,A1317&amp;"★")=0),"",1),2)</f>
        <v/>
      </c>
      <c r="E1317" s="53" t="str">
        <f>IF(收藏进度!E1317="","",收藏进度!E1317)</f>
        <v>冰封王座</v>
      </c>
      <c r="F1317" s="53" t="str">
        <f>IF(收藏进度!F1317="","",收藏进度!F1317)</f>
        <v/>
      </c>
      <c r="G1317" s="53" t="str">
        <f>IF(收藏进度!G1317="","",收藏进度!G1317)</f>
        <v>中立</v>
      </c>
      <c r="H1317" s="53" t="str">
        <f>IF(收藏进度!H1317="","",收藏进度!H1317)</f>
        <v>史诗</v>
      </c>
      <c r="I1317" s="53" t="str">
        <f>IF(收藏进度!I1317="","",收藏进度!I1317)</f>
        <v>随从</v>
      </c>
      <c r="J1317" s="53" t="str">
        <f>IF(收藏进度!J1317="","",收藏进度!J1317)</f>
        <v/>
      </c>
      <c r="K1317" s="53">
        <f>IF(收藏进度!K1317="","",收藏进度!K1317)</f>
        <v>5</v>
      </c>
      <c r="L1317" s="53">
        <f>IF(收藏进度!L1317="","",收藏进度!L1317)</f>
        <v>5</v>
      </c>
      <c r="M1317" s="53">
        <f>IF(收藏进度!M1317="","",收藏进度!M1317)</f>
        <v>3</v>
      </c>
      <c r="N1317" s="54" t="str">
        <f>IF(收藏进度!N1317="","",收藏进度!N1317)</f>
        <v>战吼：随机将一个在本局对战中死亡并具有亡语的随从置入你的手牌。</v>
      </c>
    </row>
    <row r="1318" spans="1:14" x14ac:dyDescent="0.15">
      <c r="A1318" s="52" t="str">
        <f>IF(收藏进度!A1318="","",收藏进度!A1318)</f>
        <v>死灵恶鬼</v>
      </c>
      <c r="B1318" s="52">
        <f>IF(收藏进度!B1318="","",收藏进度!B1318)</f>
        <v>2</v>
      </c>
      <c r="C1318" s="52" t="str">
        <f t="shared" si="20"/>
        <v/>
      </c>
      <c r="D1318" s="52" t="str">
        <f>IF(AND(COUNTIF(德鲁伊卡组!A:C,"# 2x ("&amp;K1318&amp;") "&amp;A1318)+COUNTIF(猎人卡组!A:C,"# 2x ("&amp;K1318&amp;") "&amp;A1318)+COUNTIF(法师卡组!A:C,"# 2x ("&amp;K1318&amp;") "&amp;A1318)+COUNTIF(圣骑士卡组!A:C,"# 2x ("&amp;K1318&amp;") "&amp;A1318)+COUNTIF(牧师卡组!A:C,"# 2x ("&amp;K1318&amp;") "&amp;A1318)+COUNTIF(潜行者卡组!A:C,"# 2x ("&amp;K1318&amp;") "&amp;A1318)+COUNTIF(萨满祭司卡组!A:C,"# 2x ("&amp;K1318&amp;") "&amp;A1318)+COUNTIF(术士卡组!A:C,"# 2x ("&amp;K1318&amp;") "&amp;A1318)+COUNTIF(战士卡组!A:C,"# 2x ("&amp;K1318&amp;") "&amp;A1318)=0,COUNTIF(单卡排行!A:J,A1318)=0),IF(AND(COUNTIF(德鲁伊卡组!A:C,"# 1x ("&amp;K1318&amp;") "&amp;A1318)+COUNTIF(猎人卡组!A:C,"# 1x ("&amp;K1318&amp;") "&amp;A1318)+COUNTIF(法师卡组!A:C,"# 1x ("&amp;K1318&amp;") "&amp;A1318)+COUNTIF(圣骑士卡组!A:C,"# 1x ("&amp;K1318&amp;") "&amp;A1318)+COUNTIF(牧师卡组!A:C,"# 1x ("&amp;K1318&amp;") "&amp;A1318)+COUNTIF(潜行者卡组!A:C,"# 1x ("&amp;K1318&amp;") "&amp;A1318)+COUNTIF(萨满祭司卡组!A:C,"# 1x ("&amp;K1318&amp;") "&amp;A1318)+COUNTIF(术士卡组!A:C,"# 1x ("&amp;K1318&amp;") "&amp;A1318)+COUNTIF(战士卡组!A:C,"# 1x ("&amp;K1318&amp;") "&amp;A1318)=0,COUNTIF(单卡排行!A:J,A1318&amp;"★")=0),"",1),2)</f>
        <v/>
      </c>
      <c r="E1318" s="53" t="str">
        <f>IF(收藏进度!E1318="","",收藏进度!E1318)</f>
        <v>冰封王座</v>
      </c>
      <c r="F1318" s="53" t="str">
        <f>IF(收藏进度!F1318="","",收藏进度!F1318)</f>
        <v/>
      </c>
      <c r="G1318" s="53" t="str">
        <f>IF(收藏进度!G1318="","",收藏进度!G1318)</f>
        <v>中立</v>
      </c>
      <c r="H1318" s="53" t="str">
        <f>IF(收藏进度!H1318="","",收藏进度!H1318)</f>
        <v>普通</v>
      </c>
      <c r="I1318" s="53" t="str">
        <f>IF(收藏进度!I1318="","",收藏进度!I1318)</f>
        <v>随从</v>
      </c>
      <c r="J1318" s="53" t="str">
        <f>IF(收藏进度!J1318="","",收藏进度!J1318)</f>
        <v/>
      </c>
      <c r="K1318" s="53">
        <f>IF(收藏进度!K1318="","",收藏进度!K1318)</f>
        <v>6</v>
      </c>
      <c r="L1318" s="53">
        <f>IF(收藏进度!L1318="","",收藏进度!L1318)</f>
        <v>5</v>
      </c>
      <c r="M1318" s="53">
        <f>IF(收藏进度!M1318="","",收藏进度!M1318)</f>
        <v>3</v>
      </c>
      <c r="N1318" s="54" t="str">
        <f>IF(收藏进度!N1318="","",收藏进度!N1318)</f>
        <v>每当你的其他随从死亡时，召唤一个2/2的食尸鬼。</v>
      </c>
    </row>
    <row r="1319" spans="1:14" x14ac:dyDescent="0.15">
      <c r="A1319" s="52" t="str">
        <f>IF(收藏进度!A1319="","",收藏进度!A1319)</f>
        <v>织法者</v>
      </c>
      <c r="B1319" s="52">
        <f>IF(收藏进度!B1319="","",收藏进度!B1319)</f>
        <v>2</v>
      </c>
      <c r="C1319" s="52" t="str">
        <f t="shared" si="20"/>
        <v/>
      </c>
      <c r="D1319" s="52" t="str">
        <f>IF(AND(COUNTIF(德鲁伊卡组!A:C,"# 2x ("&amp;K1319&amp;") "&amp;A1319)+COUNTIF(猎人卡组!A:C,"# 2x ("&amp;K1319&amp;") "&amp;A1319)+COUNTIF(法师卡组!A:C,"# 2x ("&amp;K1319&amp;") "&amp;A1319)+COUNTIF(圣骑士卡组!A:C,"# 2x ("&amp;K1319&amp;") "&amp;A1319)+COUNTIF(牧师卡组!A:C,"# 2x ("&amp;K1319&amp;") "&amp;A1319)+COUNTIF(潜行者卡组!A:C,"# 2x ("&amp;K1319&amp;") "&amp;A1319)+COUNTIF(萨满祭司卡组!A:C,"# 2x ("&amp;K1319&amp;") "&amp;A1319)+COUNTIF(术士卡组!A:C,"# 2x ("&amp;K1319&amp;") "&amp;A1319)+COUNTIF(战士卡组!A:C,"# 2x ("&amp;K1319&amp;") "&amp;A1319)=0,COUNTIF(单卡排行!A:J,A1319)=0),IF(AND(COUNTIF(德鲁伊卡组!A:C,"# 1x ("&amp;K1319&amp;") "&amp;A1319)+COUNTIF(猎人卡组!A:C,"# 1x ("&amp;K1319&amp;") "&amp;A1319)+COUNTIF(法师卡组!A:C,"# 1x ("&amp;K1319&amp;") "&amp;A1319)+COUNTIF(圣骑士卡组!A:C,"# 1x ("&amp;K1319&amp;") "&amp;A1319)+COUNTIF(牧师卡组!A:C,"# 1x ("&amp;K1319&amp;") "&amp;A1319)+COUNTIF(潜行者卡组!A:C,"# 1x ("&amp;K1319&amp;") "&amp;A1319)+COUNTIF(萨满祭司卡组!A:C,"# 1x ("&amp;K1319&amp;") "&amp;A1319)+COUNTIF(术士卡组!A:C,"# 1x ("&amp;K1319&amp;") "&amp;A1319)+COUNTIF(战士卡组!A:C,"# 1x ("&amp;K1319&amp;") "&amp;A1319)=0,COUNTIF(单卡排行!A:J,A1319&amp;"★")=0),"",1),2)</f>
        <v/>
      </c>
      <c r="E1319" s="53" t="str">
        <f>IF(收藏进度!E1319="","",收藏进度!E1319)</f>
        <v>冰封王座</v>
      </c>
      <c r="F1319" s="53" t="str">
        <f>IF(收藏进度!F1319="","",收藏进度!F1319)</f>
        <v/>
      </c>
      <c r="G1319" s="53" t="str">
        <f>IF(收藏进度!G1319="","",收藏进度!G1319)</f>
        <v>中立</v>
      </c>
      <c r="H1319" s="53" t="str">
        <f>IF(收藏进度!H1319="","",收藏进度!H1319)</f>
        <v>普通</v>
      </c>
      <c r="I1319" s="53" t="str">
        <f>IF(收藏进度!I1319="","",收藏进度!I1319)</f>
        <v>随从</v>
      </c>
      <c r="J1319" s="53" t="str">
        <f>IF(收藏进度!J1319="","",收藏进度!J1319)</f>
        <v/>
      </c>
      <c r="K1319" s="53">
        <f>IF(收藏进度!K1319="","",收藏进度!K1319)</f>
        <v>6</v>
      </c>
      <c r="L1319" s="53">
        <f>IF(收藏进度!L1319="","",收藏进度!L1319)</f>
        <v>4</v>
      </c>
      <c r="M1319" s="53">
        <f>IF(收藏进度!M1319="","",收藏进度!M1319)</f>
        <v>4</v>
      </c>
      <c r="N1319" s="54" t="str">
        <f>IF(收藏进度!N1319="","",收藏进度!N1319)</f>
        <v>法术伤害+2</v>
      </c>
    </row>
    <row r="1320" spans="1:14" x14ac:dyDescent="0.15">
      <c r="A1320" s="52" t="str">
        <f>IF(收藏进度!A1320="","",收藏进度!A1320)</f>
        <v>白骨幼龙</v>
      </c>
      <c r="B1320" s="52">
        <f>IF(收藏进度!B1320="","",收藏进度!B1320)</f>
        <v>2</v>
      </c>
      <c r="C1320" s="52" t="str">
        <f t="shared" si="20"/>
        <v/>
      </c>
      <c r="D1320" s="52">
        <f>IF(AND(COUNTIF(德鲁伊卡组!A:C,"# 2x ("&amp;K1320&amp;") "&amp;A1320)+COUNTIF(猎人卡组!A:C,"# 2x ("&amp;K1320&amp;") "&amp;A1320)+COUNTIF(法师卡组!A:C,"# 2x ("&amp;K1320&amp;") "&amp;A1320)+COUNTIF(圣骑士卡组!A:C,"# 2x ("&amp;K1320&amp;") "&amp;A1320)+COUNTIF(牧师卡组!A:C,"# 2x ("&amp;K1320&amp;") "&amp;A1320)+COUNTIF(潜行者卡组!A:C,"# 2x ("&amp;K1320&amp;") "&amp;A1320)+COUNTIF(萨满祭司卡组!A:C,"# 2x ("&amp;K1320&amp;") "&amp;A1320)+COUNTIF(术士卡组!A:C,"# 2x ("&amp;K1320&amp;") "&amp;A1320)+COUNTIF(战士卡组!A:C,"# 2x ("&amp;K1320&amp;") "&amp;A1320)=0,COUNTIF(单卡排行!A:J,A1320)=0),IF(AND(COUNTIF(德鲁伊卡组!A:C,"# 1x ("&amp;K1320&amp;") "&amp;A1320)+COUNTIF(猎人卡组!A:C,"# 1x ("&amp;K1320&amp;") "&amp;A1320)+COUNTIF(法师卡组!A:C,"# 1x ("&amp;K1320&amp;") "&amp;A1320)+COUNTIF(圣骑士卡组!A:C,"# 1x ("&amp;K1320&amp;") "&amp;A1320)+COUNTIF(牧师卡组!A:C,"# 1x ("&amp;K1320&amp;") "&amp;A1320)+COUNTIF(潜行者卡组!A:C,"# 1x ("&amp;K1320&amp;") "&amp;A1320)+COUNTIF(萨满祭司卡组!A:C,"# 1x ("&amp;K1320&amp;") "&amp;A1320)+COUNTIF(术士卡组!A:C,"# 1x ("&amp;K1320&amp;") "&amp;A1320)+COUNTIF(战士卡组!A:C,"# 1x ("&amp;K1320&amp;") "&amp;A1320)=0,COUNTIF(单卡排行!A:J,A1320&amp;"★")=0),"",1),2)</f>
        <v>2</v>
      </c>
      <c r="E1320" s="53" t="str">
        <f>IF(收藏进度!E1320="","",收藏进度!E1320)</f>
        <v>冰封王座</v>
      </c>
      <c r="F1320" s="53" t="str">
        <f>IF(收藏进度!F1320="","",收藏进度!F1320)</f>
        <v/>
      </c>
      <c r="G1320" s="53" t="str">
        <f>IF(收藏进度!G1320="","",收藏进度!G1320)</f>
        <v>中立</v>
      </c>
      <c r="H1320" s="53" t="str">
        <f>IF(收藏进度!H1320="","",收藏进度!H1320)</f>
        <v>稀有</v>
      </c>
      <c r="I1320" s="53" t="str">
        <f>IF(收藏进度!I1320="","",收藏进度!I1320)</f>
        <v>随从</v>
      </c>
      <c r="J1320" s="53" t="str">
        <f>IF(收藏进度!J1320="","",收藏进度!J1320)</f>
        <v>龙</v>
      </c>
      <c r="K1320" s="53">
        <f>IF(收藏进度!K1320="","",收藏进度!K1320)</f>
        <v>6</v>
      </c>
      <c r="L1320" s="53">
        <f>IF(收藏进度!L1320="","",收藏进度!L1320)</f>
        <v>6</v>
      </c>
      <c r="M1320" s="53">
        <f>IF(收藏进度!M1320="","",收藏进度!M1320)</f>
        <v>5</v>
      </c>
      <c r="N1320" s="54" t="str">
        <f>IF(收藏进度!N1320="","",收藏进度!N1320)</f>
        <v>亡语：随机将一张龙牌置入你的手牌。</v>
      </c>
    </row>
    <row r="1321" spans="1:14" x14ac:dyDescent="0.15">
      <c r="A1321" s="52" t="str">
        <f>IF(收藏进度!A1321="","",收藏进度!A1321)</f>
        <v>熔火巨像</v>
      </c>
      <c r="B1321" s="52">
        <f>IF(收藏进度!B1321="","",收藏进度!B1321)</f>
        <v>1</v>
      </c>
      <c r="C1321" s="52" t="str">
        <f t="shared" si="20"/>
        <v/>
      </c>
      <c r="D1321" s="52" t="str">
        <f>IF(AND(COUNTIF(德鲁伊卡组!A:C,"# 2x ("&amp;K1321&amp;") "&amp;A1321)+COUNTIF(猎人卡组!A:C,"# 2x ("&amp;K1321&amp;") "&amp;A1321)+COUNTIF(法师卡组!A:C,"# 2x ("&amp;K1321&amp;") "&amp;A1321)+COUNTIF(圣骑士卡组!A:C,"# 2x ("&amp;K1321&amp;") "&amp;A1321)+COUNTIF(牧师卡组!A:C,"# 2x ("&amp;K1321&amp;") "&amp;A1321)+COUNTIF(潜行者卡组!A:C,"# 2x ("&amp;K1321&amp;") "&amp;A1321)+COUNTIF(萨满祭司卡组!A:C,"# 2x ("&amp;K1321&amp;") "&amp;A1321)+COUNTIF(术士卡组!A:C,"# 2x ("&amp;K1321&amp;") "&amp;A1321)+COUNTIF(战士卡组!A:C,"# 2x ("&amp;K1321&amp;") "&amp;A1321)=0,COUNTIF(单卡排行!A:J,A1321)=0),IF(AND(COUNTIF(德鲁伊卡组!A:C,"# 1x ("&amp;K1321&amp;") "&amp;A1321)+COUNTIF(猎人卡组!A:C,"# 1x ("&amp;K1321&amp;") "&amp;A1321)+COUNTIF(法师卡组!A:C,"# 1x ("&amp;K1321&amp;") "&amp;A1321)+COUNTIF(圣骑士卡组!A:C,"# 1x ("&amp;K1321&amp;") "&amp;A1321)+COUNTIF(牧师卡组!A:C,"# 1x ("&amp;K1321&amp;") "&amp;A1321)+COUNTIF(潜行者卡组!A:C,"# 1x ("&amp;K1321&amp;") "&amp;A1321)+COUNTIF(萨满祭司卡组!A:C,"# 1x ("&amp;K1321&amp;") "&amp;A1321)+COUNTIF(术士卡组!A:C,"# 1x ("&amp;K1321&amp;") "&amp;A1321)+COUNTIF(战士卡组!A:C,"# 1x ("&amp;K1321&amp;") "&amp;A1321)=0,COUNTIF(单卡排行!A:J,A1321&amp;"★")=0),"",1),2)</f>
        <v/>
      </c>
      <c r="E1321" s="53" t="str">
        <f>IF(收藏进度!E1321="","",收藏进度!E1321)</f>
        <v>冰封王座</v>
      </c>
      <c r="F1321" s="53" t="str">
        <f>IF(收藏进度!F1321="","",收藏进度!F1321)</f>
        <v/>
      </c>
      <c r="G1321" s="53" t="str">
        <f>IF(收藏进度!G1321="","",收藏进度!G1321)</f>
        <v>中立</v>
      </c>
      <c r="H1321" s="53" t="str">
        <f>IF(收藏进度!H1321="","",收藏进度!H1321)</f>
        <v>史诗</v>
      </c>
      <c r="I1321" s="53" t="str">
        <f>IF(收藏进度!I1321="","",收藏进度!I1321)</f>
        <v>随从</v>
      </c>
      <c r="J1321" s="53" t="str">
        <f>IF(收藏进度!J1321="","",收藏进度!J1321)</f>
        <v/>
      </c>
      <c r="K1321" s="53">
        <f>IF(收藏进度!K1321="","",收藏进度!K1321)</f>
        <v>6</v>
      </c>
      <c r="L1321" s="53">
        <f>IF(收藏进度!L1321="","",收藏进度!L1321)</f>
        <v>6</v>
      </c>
      <c r="M1321" s="53">
        <f>IF(收藏进度!M1321="","",收藏进度!M1321)</f>
        <v>6</v>
      </c>
      <c r="N1321" s="54" t="str">
        <f>IF(收藏进度!N1321="","",收藏进度!N1321)</f>
        <v>战吼：弃掉你手牌中所有的武器牌，并获得这些武器的属性值。</v>
      </c>
    </row>
    <row r="1322" spans="1:14" x14ac:dyDescent="0.15">
      <c r="A1322" s="52" t="str">
        <f>IF(收藏进度!A1322="","",收藏进度!A1322)</f>
        <v>游荡恶鬼</v>
      </c>
      <c r="B1322" s="52">
        <f>IF(收藏进度!B1322="","",收藏进度!B1322)</f>
        <v>1</v>
      </c>
      <c r="C1322" s="52" t="str">
        <f t="shared" si="20"/>
        <v/>
      </c>
      <c r="D1322" s="52">
        <f>IF(AND(COUNTIF(德鲁伊卡组!A:C,"# 2x ("&amp;K1322&amp;") "&amp;A1322)+COUNTIF(猎人卡组!A:C,"# 2x ("&amp;K1322&amp;") "&amp;A1322)+COUNTIF(法师卡组!A:C,"# 2x ("&amp;K1322&amp;") "&amp;A1322)+COUNTIF(圣骑士卡组!A:C,"# 2x ("&amp;K1322&amp;") "&amp;A1322)+COUNTIF(牧师卡组!A:C,"# 2x ("&amp;K1322&amp;") "&amp;A1322)+COUNTIF(潜行者卡组!A:C,"# 2x ("&amp;K1322&amp;") "&amp;A1322)+COUNTIF(萨满祭司卡组!A:C,"# 2x ("&amp;K1322&amp;") "&amp;A1322)+COUNTIF(术士卡组!A:C,"# 2x ("&amp;K1322&amp;") "&amp;A1322)+COUNTIF(战士卡组!A:C,"# 2x ("&amp;K1322&amp;") "&amp;A1322)=0,COUNTIF(单卡排行!A:J,A1322)=0),IF(AND(COUNTIF(德鲁伊卡组!A:C,"# 1x ("&amp;K1322&amp;") "&amp;A1322)+COUNTIF(猎人卡组!A:C,"# 1x ("&amp;K1322&amp;") "&amp;A1322)+COUNTIF(法师卡组!A:C,"# 1x ("&amp;K1322&amp;") "&amp;A1322)+COUNTIF(圣骑士卡组!A:C,"# 1x ("&amp;K1322&amp;") "&amp;A1322)+COUNTIF(牧师卡组!A:C,"# 1x ("&amp;K1322&amp;") "&amp;A1322)+COUNTIF(潜行者卡组!A:C,"# 1x ("&amp;K1322&amp;") "&amp;A1322)+COUNTIF(萨满祭司卡组!A:C,"# 1x ("&amp;K1322&amp;") "&amp;A1322)+COUNTIF(术士卡组!A:C,"# 1x ("&amp;K1322&amp;") "&amp;A1322)+COUNTIF(战士卡组!A:C,"# 1x ("&amp;K1322&amp;") "&amp;A1322)=0,COUNTIF(单卡排行!A:J,A1322&amp;"★")=0),"",1),2)</f>
        <v>1</v>
      </c>
      <c r="E1322" s="53" t="str">
        <f>IF(收藏进度!E1322="","",收藏进度!E1322)</f>
        <v>冰封王座</v>
      </c>
      <c r="F1322" s="53" t="str">
        <f>IF(收藏进度!F1322="","",收藏进度!F1322)</f>
        <v/>
      </c>
      <c r="G1322" s="53" t="str">
        <f>IF(收藏进度!G1322="","",收藏进度!G1322)</f>
        <v>中立</v>
      </c>
      <c r="H1322" s="53" t="str">
        <f>IF(收藏进度!H1322="","",收藏进度!H1322)</f>
        <v>史诗</v>
      </c>
      <c r="I1322" s="53" t="str">
        <f>IF(收藏进度!I1322="","",收藏进度!I1322)</f>
        <v>随从</v>
      </c>
      <c r="J1322" s="53" t="str">
        <f>IF(收藏进度!J1322="","",收藏进度!J1322)</f>
        <v/>
      </c>
      <c r="K1322" s="53">
        <f>IF(收藏进度!K1322="","",收藏进度!K1322)</f>
        <v>6</v>
      </c>
      <c r="L1322" s="53">
        <f>IF(收藏进度!L1322="","",收藏进度!L1322)</f>
        <v>4</v>
      </c>
      <c r="M1322" s="53">
        <f>IF(收藏进度!M1322="","",收藏进度!M1322)</f>
        <v>6</v>
      </c>
      <c r="N1322" s="54" t="str">
        <f>IF(收藏进度!N1322="","",收藏进度!N1322)</f>
        <v>战吼：摧毁双方手牌中和牌库中所有法力值消耗为（1）点的
法术牌。</v>
      </c>
    </row>
    <row r="1323" spans="1:14" x14ac:dyDescent="0.15">
      <c r="A1323" s="52" t="str">
        <f>IF(收藏进度!A1323="","",收藏进度!A1323)</f>
        <v>蛛魔拆解者</v>
      </c>
      <c r="B1323" s="52">
        <f>IF(收藏进度!B1323="","",收藏进度!B1323)</f>
        <v>2</v>
      </c>
      <c r="C1323" s="52" t="str">
        <f t="shared" si="20"/>
        <v/>
      </c>
      <c r="D1323" s="52" t="str">
        <f>IF(AND(COUNTIF(德鲁伊卡组!A:C,"# 2x ("&amp;K1323&amp;") "&amp;A1323)+COUNTIF(猎人卡组!A:C,"# 2x ("&amp;K1323&amp;") "&amp;A1323)+COUNTIF(法师卡组!A:C,"# 2x ("&amp;K1323&amp;") "&amp;A1323)+COUNTIF(圣骑士卡组!A:C,"# 2x ("&amp;K1323&amp;") "&amp;A1323)+COUNTIF(牧师卡组!A:C,"# 2x ("&amp;K1323&amp;") "&amp;A1323)+COUNTIF(潜行者卡组!A:C,"# 2x ("&amp;K1323&amp;") "&amp;A1323)+COUNTIF(萨满祭司卡组!A:C,"# 2x ("&amp;K1323&amp;") "&amp;A1323)+COUNTIF(术士卡组!A:C,"# 2x ("&amp;K1323&amp;") "&amp;A1323)+COUNTIF(战士卡组!A:C,"# 2x ("&amp;K1323&amp;") "&amp;A1323)=0,COUNTIF(单卡排行!A:J,A1323)=0),IF(AND(COUNTIF(德鲁伊卡组!A:C,"# 1x ("&amp;K1323&amp;") "&amp;A1323)+COUNTIF(猎人卡组!A:C,"# 1x ("&amp;K1323&amp;") "&amp;A1323)+COUNTIF(法师卡组!A:C,"# 1x ("&amp;K1323&amp;") "&amp;A1323)+COUNTIF(圣骑士卡组!A:C,"# 1x ("&amp;K1323&amp;") "&amp;A1323)+COUNTIF(牧师卡组!A:C,"# 1x ("&amp;K1323&amp;") "&amp;A1323)+COUNTIF(潜行者卡组!A:C,"# 1x ("&amp;K1323&amp;") "&amp;A1323)+COUNTIF(萨满祭司卡组!A:C,"# 1x ("&amp;K1323&amp;") "&amp;A1323)+COUNTIF(术士卡组!A:C,"# 1x ("&amp;K1323&amp;") "&amp;A1323)+COUNTIF(战士卡组!A:C,"# 1x ("&amp;K1323&amp;") "&amp;A1323)=0,COUNTIF(单卡排行!A:J,A1323&amp;"★")=0),"",1),2)</f>
        <v/>
      </c>
      <c r="E1323" s="53" t="str">
        <f>IF(收藏进度!E1323="","",收藏进度!E1323)</f>
        <v>冰封王座</v>
      </c>
      <c r="F1323" s="53" t="str">
        <f>IF(收藏进度!F1323="","",收藏进度!F1323)</f>
        <v/>
      </c>
      <c r="G1323" s="53" t="str">
        <f>IF(收藏进度!G1323="","",收藏进度!G1323)</f>
        <v>中立</v>
      </c>
      <c r="H1323" s="53" t="str">
        <f>IF(收藏进度!H1323="","",收藏进度!H1323)</f>
        <v>史诗</v>
      </c>
      <c r="I1323" s="53" t="str">
        <f>IF(收藏进度!I1323="","",收藏进度!I1323)</f>
        <v>随从</v>
      </c>
      <c r="J1323" s="53" t="str">
        <f>IF(收藏进度!J1323="","",收藏进度!J1323)</f>
        <v/>
      </c>
      <c r="K1323" s="53">
        <f>IF(收藏进度!K1323="","",收藏进度!K1323)</f>
        <v>6</v>
      </c>
      <c r="L1323" s="53">
        <f>IF(收藏进度!L1323="","",收藏进度!L1323)</f>
        <v>5</v>
      </c>
      <c r="M1323" s="53">
        <f>IF(收藏进度!M1323="","",收藏进度!M1323)</f>
        <v>5</v>
      </c>
      <c r="N1323" s="54" t="str">
        <f>IF(收藏进度!N1323="","",收藏进度!N1323)</f>
        <v>法术的法力值消耗增加（2）点。</v>
      </c>
    </row>
    <row r="1324" spans="1:14" x14ac:dyDescent="0.15">
      <c r="A1324" s="52" t="str">
        <f>IF(收藏进度!A1324="","",收藏进度!A1324)</f>
        <v>骨魇</v>
      </c>
      <c r="B1324" s="52">
        <f>IF(收藏进度!B1324="","",收藏进度!B1324)</f>
        <v>0</v>
      </c>
      <c r="C1324" s="52" t="str">
        <f t="shared" si="20"/>
        <v/>
      </c>
      <c r="D1324" s="52" t="str">
        <f>IF(AND(COUNTIF(德鲁伊卡组!A:C,"# 2x ("&amp;K1324&amp;") "&amp;A1324)+COUNTIF(猎人卡组!A:C,"# 2x ("&amp;K1324&amp;") "&amp;A1324)+COUNTIF(法师卡组!A:C,"# 2x ("&amp;K1324&amp;") "&amp;A1324)+COUNTIF(圣骑士卡组!A:C,"# 2x ("&amp;K1324&amp;") "&amp;A1324)+COUNTIF(牧师卡组!A:C,"# 2x ("&amp;K1324&amp;") "&amp;A1324)+COUNTIF(潜行者卡组!A:C,"# 2x ("&amp;K1324&amp;") "&amp;A1324)+COUNTIF(萨满祭司卡组!A:C,"# 2x ("&amp;K1324&amp;") "&amp;A1324)+COUNTIF(术士卡组!A:C,"# 2x ("&amp;K1324&amp;") "&amp;A1324)+COUNTIF(战士卡组!A:C,"# 2x ("&amp;K1324&amp;") "&amp;A1324)=0,COUNTIF(单卡排行!A:J,A1324)=0),IF(AND(COUNTIF(德鲁伊卡组!A:C,"# 1x ("&amp;K1324&amp;") "&amp;A1324)+COUNTIF(猎人卡组!A:C,"# 1x ("&amp;K1324&amp;") "&amp;A1324)+COUNTIF(法师卡组!A:C,"# 1x ("&amp;K1324&amp;") "&amp;A1324)+COUNTIF(圣骑士卡组!A:C,"# 1x ("&amp;K1324&amp;") "&amp;A1324)+COUNTIF(牧师卡组!A:C,"# 1x ("&amp;K1324&amp;") "&amp;A1324)+COUNTIF(潜行者卡组!A:C,"# 1x ("&amp;K1324&amp;") "&amp;A1324)+COUNTIF(萨满祭司卡组!A:C,"# 1x ("&amp;K1324&amp;") "&amp;A1324)+COUNTIF(术士卡组!A:C,"# 1x ("&amp;K1324&amp;") "&amp;A1324)+COUNTIF(战士卡组!A:C,"# 1x ("&amp;K1324&amp;") "&amp;A1324)=0,COUNTIF(单卡排行!A:J,A1324&amp;"★")=0),"",1),2)</f>
        <v/>
      </c>
      <c r="E1324" s="53" t="str">
        <f>IF(收藏进度!E1324="","",收藏进度!E1324)</f>
        <v>冰封王座</v>
      </c>
      <c r="F1324" s="53" t="str">
        <f>IF(收藏进度!F1324="","",收藏进度!F1324)</f>
        <v/>
      </c>
      <c r="G1324" s="53" t="str">
        <f>IF(收藏进度!G1324="","",收藏进度!G1324)</f>
        <v>中立</v>
      </c>
      <c r="H1324" s="53" t="str">
        <f>IF(收藏进度!H1324="","",收藏进度!H1324)</f>
        <v>普通</v>
      </c>
      <c r="I1324" s="53" t="str">
        <f>IF(收藏进度!I1324="","",收藏进度!I1324)</f>
        <v>随从</v>
      </c>
      <c r="J1324" s="53" t="str">
        <f>IF(收藏进度!J1324="","",收藏进度!J1324)</f>
        <v/>
      </c>
      <c r="K1324" s="53">
        <f>IF(收藏进度!K1324="","",收藏进度!K1324)</f>
        <v>8</v>
      </c>
      <c r="L1324" s="53">
        <f>IF(收藏进度!L1324="","",收藏进度!L1324)</f>
        <v>5</v>
      </c>
      <c r="M1324" s="53">
        <f>IF(收藏进度!M1324="","",收藏进度!M1324)</f>
        <v>5</v>
      </c>
      <c r="N1324" s="54" t="str">
        <f>IF(收藏进度!N1324="","",收藏进度!N1324)</f>
        <v>战吼：使一个友方随从获得+4/+4并具有
嘲讽。</v>
      </c>
    </row>
    <row r="1325" spans="1:14" x14ac:dyDescent="0.15">
      <c r="A1325" s="52" t="str">
        <f>IF(收藏进度!A1325="","",收藏进度!A1325)</f>
        <v>巫妖王</v>
      </c>
      <c r="B1325" s="52">
        <f>IF(收藏进度!B1325="","",收藏进度!B1325)</f>
        <v>1</v>
      </c>
      <c r="C1325" s="52" t="str">
        <f t="shared" si="20"/>
        <v/>
      </c>
      <c r="D1325" s="52">
        <f>IF(AND(COUNTIF(德鲁伊卡组!A:C,"# 2x ("&amp;K1325&amp;") "&amp;A1325)+COUNTIF(猎人卡组!A:C,"# 2x ("&amp;K1325&amp;") "&amp;A1325)+COUNTIF(法师卡组!A:C,"# 2x ("&amp;K1325&amp;") "&amp;A1325)+COUNTIF(圣骑士卡组!A:C,"# 2x ("&amp;K1325&amp;") "&amp;A1325)+COUNTIF(牧师卡组!A:C,"# 2x ("&amp;K1325&amp;") "&amp;A1325)+COUNTIF(潜行者卡组!A:C,"# 2x ("&amp;K1325&amp;") "&amp;A1325)+COUNTIF(萨满祭司卡组!A:C,"# 2x ("&amp;K1325&amp;") "&amp;A1325)+COUNTIF(术士卡组!A:C,"# 2x ("&amp;K1325&amp;") "&amp;A1325)+COUNTIF(战士卡组!A:C,"# 2x ("&amp;K1325&amp;") "&amp;A1325)=0,COUNTIF(单卡排行!A:J,A1325)=0),IF(AND(COUNTIF(德鲁伊卡组!A:C,"# 1x ("&amp;K1325&amp;") "&amp;A1325)+COUNTIF(猎人卡组!A:C,"# 1x ("&amp;K1325&amp;") "&amp;A1325)+COUNTIF(法师卡组!A:C,"# 1x ("&amp;K1325&amp;") "&amp;A1325)+COUNTIF(圣骑士卡组!A:C,"# 1x ("&amp;K1325&amp;") "&amp;A1325)+COUNTIF(牧师卡组!A:C,"# 1x ("&amp;K1325&amp;") "&amp;A1325)+COUNTIF(潜行者卡组!A:C,"# 1x ("&amp;K1325&amp;") "&amp;A1325)+COUNTIF(萨满祭司卡组!A:C,"# 1x ("&amp;K1325&amp;") "&amp;A1325)+COUNTIF(术士卡组!A:C,"# 1x ("&amp;K1325&amp;") "&amp;A1325)+COUNTIF(战士卡组!A:C,"# 1x ("&amp;K1325&amp;") "&amp;A1325)=0,COUNTIF(单卡排行!A:J,A1325&amp;"★")=0),"",1),2)</f>
        <v>1</v>
      </c>
      <c r="E1325" s="53" t="str">
        <f>IF(收藏进度!E1325="","",收藏进度!E1325)</f>
        <v>冰封王座</v>
      </c>
      <c r="F1325" s="53" t="str">
        <f>IF(收藏进度!F1325="","",收藏进度!F1325)</f>
        <v/>
      </c>
      <c r="G1325" s="53" t="str">
        <f>IF(收藏进度!G1325="","",收藏进度!G1325)</f>
        <v>中立</v>
      </c>
      <c r="H1325" s="53" t="str">
        <f>IF(收藏进度!H1325="","",收藏进度!H1325)</f>
        <v>传说</v>
      </c>
      <c r="I1325" s="53" t="str">
        <f>IF(收藏进度!I1325="","",收藏进度!I1325)</f>
        <v>随从</v>
      </c>
      <c r="J1325" s="53" t="str">
        <f>IF(收藏进度!J1325="","",收藏进度!J1325)</f>
        <v/>
      </c>
      <c r="K1325" s="53">
        <f>IF(收藏进度!K1325="","",收藏进度!K1325)</f>
        <v>8</v>
      </c>
      <c r="L1325" s="53">
        <f>IF(收藏进度!L1325="","",收藏进度!L1325)</f>
        <v>8</v>
      </c>
      <c r="M1325" s="53">
        <f>IF(收藏进度!M1325="","",收藏进度!M1325)</f>
        <v>8</v>
      </c>
      <c r="N1325" s="54" t="str">
        <f>IF(收藏进度!N1325="","",收藏进度!N1325)</f>
        <v>嘲讽
在你的回合结束时，随机将一张死亡骑士牌置入你的手牌。</v>
      </c>
    </row>
    <row r="1326" spans="1:14" x14ac:dyDescent="0.15">
      <c r="A1326" s="52" t="str">
        <f>IF(收藏进度!A1326="","",收藏进度!A1326)</f>
        <v>树皮术</v>
      </c>
      <c r="B1326" s="52">
        <f>IF(收藏进度!B1326="","",收藏进度!B1326)</f>
        <v>2</v>
      </c>
      <c r="C1326" s="52" t="str">
        <f t="shared" si="20"/>
        <v/>
      </c>
      <c r="D1326" s="52" t="str">
        <f>IF(AND(COUNTIF(德鲁伊卡组!A:C,"# 2x ("&amp;K1326&amp;") "&amp;A1326)+COUNTIF(猎人卡组!A:C,"# 2x ("&amp;K1326&amp;") "&amp;A1326)+COUNTIF(法师卡组!A:C,"# 2x ("&amp;K1326&amp;") "&amp;A1326)+COUNTIF(圣骑士卡组!A:C,"# 2x ("&amp;K1326&amp;") "&amp;A1326)+COUNTIF(牧师卡组!A:C,"# 2x ("&amp;K1326&amp;") "&amp;A1326)+COUNTIF(潜行者卡组!A:C,"# 2x ("&amp;K1326&amp;") "&amp;A1326)+COUNTIF(萨满祭司卡组!A:C,"# 2x ("&amp;K1326&amp;") "&amp;A1326)+COUNTIF(术士卡组!A:C,"# 2x ("&amp;K1326&amp;") "&amp;A1326)+COUNTIF(战士卡组!A:C,"# 2x ("&amp;K1326&amp;") "&amp;A1326)=0,COUNTIF(单卡排行!A:J,A1326)=0),IF(AND(COUNTIF(德鲁伊卡组!A:C,"# 1x ("&amp;K1326&amp;") "&amp;A1326)+COUNTIF(猎人卡组!A:C,"# 1x ("&amp;K1326&amp;") "&amp;A1326)+COUNTIF(法师卡组!A:C,"# 1x ("&amp;K1326&amp;") "&amp;A1326)+COUNTIF(圣骑士卡组!A:C,"# 1x ("&amp;K1326&amp;") "&amp;A1326)+COUNTIF(牧师卡组!A:C,"# 1x ("&amp;K1326&amp;") "&amp;A1326)+COUNTIF(潜行者卡组!A:C,"# 1x ("&amp;K1326&amp;") "&amp;A1326)+COUNTIF(萨满祭司卡组!A:C,"# 1x ("&amp;K1326&amp;") "&amp;A1326)+COUNTIF(术士卡组!A:C,"# 1x ("&amp;K1326&amp;") "&amp;A1326)+COUNTIF(战士卡组!A:C,"# 1x ("&amp;K1326&amp;") "&amp;A1326)=0,COUNTIF(单卡排行!A:J,A1326&amp;"★")=0),"",1),2)</f>
        <v/>
      </c>
      <c r="E1326" s="53" t="str">
        <f>IF(收藏进度!E1326="","",收藏进度!E1326)</f>
        <v>狗头人</v>
      </c>
      <c r="F1326" s="53" t="str">
        <f>IF(收藏进度!F1326="","",收藏进度!F1326)</f>
        <v/>
      </c>
      <c r="G1326" s="53" t="str">
        <f>IF(收藏进度!G1326="","",收藏进度!G1326)</f>
        <v>德鲁伊</v>
      </c>
      <c r="H1326" s="53" t="str">
        <f>IF(收藏进度!H1326="","",收藏进度!H1326)</f>
        <v>普通</v>
      </c>
      <c r="I1326" s="53" t="str">
        <f>IF(收藏进度!I1326="","",收藏进度!I1326)</f>
        <v>法术</v>
      </c>
      <c r="J1326" s="53" t="str">
        <f>IF(收藏进度!J1326="","",收藏进度!J1326)</f>
        <v/>
      </c>
      <c r="K1326" s="53">
        <f>IF(收藏进度!K1326="","",收藏进度!K1326)</f>
        <v>1</v>
      </c>
      <c r="L1326" s="53">
        <f>IF(收藏进度!L1326="","",收藏进度!L1326)</f>
        <v>0</v>
      </c>
      <c r="M1326" s="53">
        <f>IF(收藏进度!M1326="","",收藏进度!M1326)</f>
        <v>0</v>
      </c>
      <c r="N1326" s="54" t="str">
        <f>IF(收藏进度!N1326="","",收藏进度!N1326)</f>
        <v>使一个随从
获得+3生命值。
获得3点护甲值。</v>
      </c>
    </row>
    <row r="1327" spans="1:14" x14ac:dyDescent="0.15">
      <c r="A1327" s="52" t="str">
        <f>IF(收藏进度!A1327="","",收藏进度!A1327)</f>
        <v>小型法术玉石</v>
      </c>
      <c r="B1327" s="52">
        <f>IF(收藏进度!B1327="","",收藏进度!B1327)</f>
        <v>2</v>
      </c>
      <c r="C1327" s="52" t="str">
        <f t="shared" si="20"/>
        <v/>
      </c>
      <c r="D1327" s="52">
        <f>IF(AND(COUNTIF(德鲁伊卡组!A:C,"# 2x ("&amp;K1327&amp;") "&amp;A1327)+COUNTIF(猎人卡组!A:C,"# 2x ("&amp;K1327&amp;") "&amp;A1327)+COUNTIF(法师卡组!A:C,"# 2x ("&amp;K1327&amp;") "&amp;A1327)+COUNTIF(圣骑士卡组!A:C,"# 2x ("&amp;K1327&amp;") "&amp;A1327)+COUNTIF(牧师卡组!A:C,"# 2x ("&amp;K1327&amp;") "&amp;A1327)+COUNTIF(潜行者卡组!A:C,"# 2x ("&amp;K1327&amp;") "&amp;A1327)+COUNTIF(萨满祭司卡组!A:C,"# 2x ("&amp;K1327&amp;") "&amp;A1327)+COUNTIF(术士卡组!A:C,"# 2x ("&amp;K1327&amp;") "&amp;A1327)+COUNTIF(战士卡组!A:C,"# 2x ("&amp;K1327&amp;") "&amp;A1327)=0,COUNTIF(单卡排行!A:J,A1327)=0),IF(AND(COUNTIF(德鲁伊卡组!A:C,"# 1x ("&amp;K1327&amp;") "&amp;A1327)+COUNTIF(猎人卡组!A:C,"# 1x ("&amp;K1327&amp;") "&amp;A1327)+COUNTIF(法师卡组!A:C,"# 1x ("&amp;K1327&amp;") "&amp;A1327)+COUNTIF(圣骑士卡组!A:C,"# 1x ("&amp;K1327&amp;") "&amp;A1327)+COUNTIF(牧师卡组!A:C,"# 1x ("&amp;K1327&amp;") "&amp;A1327)+COUNTIF(潜行者卡组!A:C,"# 1x ("&amp;K1327&amp;") "&amp;A1327)+COUNTIF(萨满祭司卡组!A:C,"# 1x ("&amp;K1327&amp;") "&amp;A1327)+COUNTIF(术士卡组!A:C,"# 1x ("&amp;K1327&amp;") "&amp;A1327)+COUNTIF(战士卡组!A:C,"# 1x ("&amp;K1327&amp;") "&amp;A1327)=0,COUNTIF(单卡排行!A:J,A1327&amp;"★")=0),"",1),2)</f>
        <v>2</v>
      </c>
      <c r="E1327" s="53" t="str">
        <f>IF(收藏进度!E1327="","",收藏进度!E1327)</f>
        <v>狗头人</v>
      </c>
      <c r="F1327" s="53" t="str">
        <f>IF(收藏进度!F1327="","",收藏进度!F1327)</f>
        <v/>
      </c>
      <c r="G1327" s="53" t="str">
        <f>IF(收藏进度!G1327="","",收藏进度!G1327)</f>
        <v>德鲁伊</v>
      </c>
      <c r="H1327" s="53" t="str">
        <f>IF(收藏进度!H1327="","",收藏进度!H1327)</f>
        <v>稀有</v>
      </c>
      <c r="I1327" s="53" t="str">
        <f>IF(收藏进度!I1327="","",收藏进度!I1327)</f>
        <v>法术</v>
      </c>
      <c r="J1327" s="53" t="str">
        <f>IF(收藏进度!J1327="","",收藏进度!J1327)</f>
        <v/>
      </c>
      <c r="K1327" s="53">
        <f>IF(收藏进度!K1327="","",收藏进度!K1327)</f>
        <v>1</v>
      </c>
      <c r="L1327" s="53">
        <f>IF(收藏进度!L1327="","",收藏进度!L1327)</f>
        <v>0</v>
      </c>
      <c r="M1327" s="53">
        <f>IF(收藏进度!M1327="","",收藏进度!M1327)</f>
        <v>0</v>
      </c>
      <c r="N1327" s="54" t="str">
        <f>IF(收藏进度!N1327="","",收藏进度!N1327)</f>
        <v>（获得3点护甲值后升级。）</v>
      </c>
    </row>
    <row r="1328" spans="1:14" x14ac:dyDescent="0.15">
      <c r="A1328" s="52" t="str">
        <f>IF(收藏进度!A1328="","",收藏进度!A1328)</f>
        <v>贪婪的林精</v>
      </c>
      <c r="B1328" s="52">
        <f>IF(收藏进度!B1328="","",收藏进度!B1328)</f>
        <v>2</v>
      </c>
      <c r="C1328" s="52" t="str">
        <f t="shared" si="20"/>
        <v/>
      </c>
      <c r="D1328" s="52">
        <f>IF(AND(COUNTIF(德鲁伊卡组!A:C,"# 2x ("&amp;K1328&amp;") "&amp;A1328)+COUNTIF(猎人卡组!A:C,"# 2x ("&amp;K1328&amp;") "&amp;A1328)+COUNTIF(法师卡组!A:C,"# 2x ("&amp;K1328&amp;") "&amp;A1328)+COUNTIF(圣骑士卡组!A:C,"# 2x ("&amp;K1328&amp;") "&amp;A1328)+COUNTIF(牧师卡组!A:C,"# 2x ("&amp;K1328&amp;") "&amp;A1328)+COUNTIF(潜行者卡组!A:C,"# 2x ("&amp;K1328&amp;") "&amp;A1328)+COUNTIF(萨满祭司卡组!A:C,"# 2x ("&amp;K1328&amp;") "&amp;A1328)+COUNTIF(术士卡组!A:C,"# 2x ("&amp;K1328&amp;") "&amp;A1328)+COUNTIF(战士卡组!A:C,"# 2x ("&amp;K1328&amp;") "&amp;A1328)=0,COUNTIF(单卡排行!A:J,A1328)=0),IF(AND(COUNTIF(德鲁伊卡组!A:C,"# 1x ("&amp;K1328&amp;") "&amp;A1328)+COUNTIF(猎人卡组!A:C,"# 1x ("&amp;K1328&amp;") "&amp;A1328)+COUNTIF(法师卡组!A:C,"# 1x ("&amp;K1328&amp;") "&amp;A1328)+COUNTIF(圣骑士卡组!A:C,"# 1x ("&amp;K1328&amp;") "&amp;A1328)+COUNTIF(牧师卡组!A:C,"# 1x ("&amp;K1328&amp;") "&amp;A1328)+COUNTIF(潜行者卡组!A:C,"# 1x ("&amp;K1328&amp;") "&amp;A1328)+COUNTIF(萨满祭司卡组!A:C,"# 1x ("&amp;K1328&amp;") "&amp;A1328)+COUNTIF(术士卡组!A:C,"# 1x ("&amp;K1328&amp;") "&amp;A1328)+COUNTIF(战士卡组!A:C,"# 1x ("&amp;K1328&amp;") "&amp;A1328)=0,COUNTIF(单卡排行!A:J,A1328&amp;"★")=0),"",1),2)</f>
        <v>2</v>
      </c>
      <c r="E1328" s="53" t="str">
        <f>IF(收藏进度!E1328="","",收藏进度!E1328)</f>
        <v>狗头人</v>
      </c>
      <c r="F1328" s="53" t="str">
        <f>IF(收藏进度!F1328="","",收藏进度!F1328)</f>
        <v/>
      </c>
      <c r="G1328" s="53" t="str">
        <f>IF(收藏进度!G1328="","",收藏进度!G1328)</f>
        <v>德鲁伊</v>
      </c>
      <c r="H1328" s="53" t="str">
        <f>IF(收藏进度!H1328="","",收藏进度!H1328)</f>
        <v>稀有</v>
      </c>
      <c r="I1328" s="53" t="str">
        <f>IF(收藏进度!I1328="","",收藏进度!I1328)</f>
        <v>随从</v>
      </c>
      <c r="J1328" s="53" t="str">
        <f>IF(收藏进度!J1328="","",收藏进度!J1328)</f>
        <v/>
      </c>
      <c r="K1328" s="53">
        <f>IF(收藏进度!K1328="","",收藏进度!K1328)</f>
        <v>3</v>
      </c>
      <c r="L1328" s="53">
        <f>IF(收藏进度!L1328="","",收藏进度!L1328)</f>
        <v>3</v>
      </c>
      <c r="M1328" s="53">
        <f>IF(收藏进度!M1328="","",收藏进度!M1328)</f>
        <v>1</v>
      </c>
      <c r="N1328" s="54" t="str">
        <f>IF(收藏进度!N1328="","",收藏进度!N1328)</f>
        <v>亡语：获得一个空的法力水晶。</v>
      </c>
    </row>
    <row r="1329" spans="1:14" x14ac:dyDescent="0.15">
      <c r="A1329" s="52" t="str">
        <f>IF(收藏进度!A1329="","",收藏进度!A1329)</f>
        <v>铁木魔像</v>
      </c>
      <c r="B1329" s="52">
        <f>IF(收藏进度!B1329="","",收藏进度!B1329)</f>
        <v>2</v>
      </c>
      <c r="C1329" s="52" t="str">
        <f t="shared" si="20"/>
        <v/>
      </c>
      <c r="D1329" s="52">
        <f>IF(AND(COUNTIF(德鲁伊卡组!A:C,"# 2x ("&amp;K1329&amp;") "&amp;A1329)+COUNTIF(猎人卡组!A:C,"# 2x ("&amp;K1329&amp;") "&amp;A1329)+COUNTIF(法师卡组!A:C,"# 2x ("&amp;K1329&amp;") "&amp;A1329)+COUNTIF(圣骑士卡组!A:C,"# 2x ("&amp;K1329&amp;") "&amp;A1329)+COUNTIF(牧师卡组!A:C,"# 2x ("&amp;K1329&amp;") "&amp;A1329)+COUNTIF(潜行者卡组!A:C,"# 2x ("&amp;K1329&amp;") "&amp;A1329)+COUNTIF(萨满祭司卡组!A:C,"# 2x ("&amp;K1329&amp;") "&amp;A1329)+COUNTIF(术士卡组!A:C,"# 2x ("&amp;K1329&amp;") "&amp;A1329)+COUNTIF(战士卡组!A:C,"# 2x ("&amp;K1329&amp;") "&amp;A1329)=0,COUNTIF(单卡排行!A:J,A1329)=0),IF(AND(COUNTIF(德鲁伊卡组!A:C,"# 1x ("&amp;K1329&amp;") "&amp;A1329)+COUNTIF(猎人卡组!A:C,"# 1x ("&amp;K1329&amp;") "&amp;A1329)+COUNTIF(法师卡组!A:C,"# 1x ("&amp;K1329&amp;") "&amp;A1329)+COUNTIF(圣骑士卡组!A:C,"# 1x ("&amp;K1329&amp;") "&amp;A1329)+COUNTIF(牧师卡组!A:C,"# 1x ("&amp;K1329&amp;") "&amp;A1329)+COUNTIF(潜行者卡组!A:C,"# 1x ("&amp;K1329&amp;") "&amp;A1329)+COUNTIF(萨满祭司卡组!A:C,"# 1x ("&amp;K1329&amp;") "&amp;A1329)+COUNTIF(术士卡组!A:C,"# 1x ("&amp;K1329&amp;") "&amp;A1329)+COUNTIF(战士卡组!A:C,"# 1x ("&amp;K1329&amp;") "&amp;A1329)=0,COUNTIF(单卡排行!A:J,A1329&amp;"★")=0),"",1),2)</f>
        <v>2</v>
      </c>
      <c r="E1329" s="53" t="str">
        <f>IF(收藏进度!E1329="","",收藏进度!E1329)</f>
        <v>狗头人</v>
      </c>
      <c r="F1329" s="53" t="str">
        <f>IF(收藏进度!F1329="","",收藏进度!F1329)</f>
        <v/>
      </c>
      <c r="G1329" s="53" t="str">
        <f>IF(收藏进度!G1329="","",收藏进度!G1329)</f>
        <v>德鲁伊</v>
      </c>
      <c r="H1329" s="53" t="str">
        <f>IF(收藏进度!H1329="","",收藏进度!H1329)</f>
        <v>普通</v>
      </c>
      <c r="I1329" s="53" t="str">
        <f>IF(收藏进度!I1329="","",收藏进度!I1329)</f>
        <v>随从</v>
      </c>
      <c r="J1329" s="53" t="str">
        <f>IF(收藏进度!J1329="","",收藏进度!J1329)</f>
        <v/>
      </c>
      <c r="K1329" s="53">
        <f>IF(收藏进度!K1329="","",收藏进度!K1329)</f>
        <v>4</v>
      </c>
      <c r="L1329" s="53">
        <f>IF(收藏进度!L1329="","",收藏进度!L1329)</f>
        <v>3</v>
      </c>
      <c r="M1329" s="53">
        <f>IF(收藏进度!M1329="","",收藏进度!M1329)</f>
        <v>6</v>
      </c>
      <c r="N1329" s="54" t="str">
        <f>IF(收藏进度!N1329="","",收藏进度!N1329)</f>
        <v>嘲讽
除非你的护甲值大于或等于3点，否则无法进行攻击。</v>
      </c>
    </row>
    <row r="1330" spans="1:14" x14ac:dyDescent="0.15">
      <c r="A1330" s="52" t="str">
        <f>IF(收藏进度!A1330="","",收藏进度!A1330)</f>
        <v>橡树的召唤</v>
      </c>
      <c r="B1330" s="52">
        <f>IF(收藏进度!B1330="","",收藏进度!B1330)</f>
        <v>2</v>
      </c>
      <c r="C1330" s="52" t="str">
        <f t="shared" si="20"/>
        <v/>
      </c>
      <c r="D1330" s="52">
        <f>IF(AND(COUNTIF(德鲁伊卡组!A:C,"# 2x ("&amp;K1330&amp;") "&amp;A1330)+COUNTIF(猎人卡组!A:C,"# 2x ("&amp;K1330&amp;") "&amp;A1330)+COUNTIF(法师卡组!A:C,"# 2x ("&amp;K1330&amp;") "&amp;A1330)+COUNTIF(圣骑士卡组!A:C,"# 2x ("&amp;K1330&amp;") "&amp;A1330)+COUNTIF(牧师卡组!A:C,"# 2x ("&amp;K1330&amp;") "&amp;A1330)+COUNTIF(潜行者卡组!A:C,"# 2x ("&amp;K1330&amp;") "&amp;A1330)+COUNTIF(萨满祭司卡组!A:C,"# 2x ("&amp;K1330&amp;") "&amp;A1330)+COUNTIF(术士卡组!A:C,"# 2x ("&amp;K1330&amp;") "&amp;A1330)+COUNTIF(战士卡组!A:C,"# 2x ("&amp;K1330&amp;") "&amp;A1330)=0,COUNTIF(单卡排行!A:J,A1330)=0),IF(AND(COUNTIF(德鲁伊卡组!A:C,"# 1x ("&amp;K1330&amp;") "&amp;A1330)+COUNTIF(猎人卡组!A:C,"# 1x ("&amp;K1330&amp;") "&amp;A1330)+COUNTIF(法师卡组!A:C,"# 1x ("&amp;K1330&amp;") "&amp;A1330)+COUNTIF(圣骑士卡组!A:C,"# 1x ("&amp;K1330&amp;") "&amp;A1330)+COUNTIF(牧师卡组!A:C,"# 1x ("&amp;K1330&amp;") "&amp;A1330)+COUNTIF(潜行者卡组!A:C,"# 1x ("&amp;K1330&amp;") "&amp;A1330)+COUNTIF(萨满祭司卡组!A:C,"# 1x ("&amp;K1330&amp;") "&amp;A1330)+COUNTIF(术士卡组!A:C,"# 1x ("&amp;K1330&amp;") "&amp;A1330)+COUNTIF(战士卡组!A:C,"# 1x ("&amp;K1330&amp;") "&amp;A1330)=0,COUNTIF(单卡排行!A:J,A1330&amp;"★")=0),"",1),2)</f>
        <v>2</v>
      </c>
      <c r="E1330" s="53" t="str">
        <f>IF(收藏进度!E1330="","",收藏进度!E1330)</f>
        <v>狗头人</v>
      </c>
      <c r="F1330" s="53" t="str">
        <f>IF(收藏进度!F1330="","",收藏进度!F1330)</f>
        <v/>
      </c>
      <c r="G1330" s="53" t="str">
        <f>IF(收藏进度!G1330="","",收藏进度!G1330)</f>
        <v>德鲁伊</v>
      </c>
      <c r="H1330" s="53" t="str">
        <f>IF(收藏进度!H1330="","",收藏进度!H1330)</f>
        <v>普通</v>
      </c>
      <c r="I1330" s="53" t="str">
        <f>IF(收藏进度!I1330="","",收藏进度!I1330)</f>
        <v>法术</v>
      </c>
      <c r="J1330" s="53" t="str">
        <f>IF(收藏进度!J1330="","",收藏进度!J1330)</f>
        <v/>
      </c>
      <c r="K1330" s="53">
        <f>IF(收藏进度!K1330="","",收藏进度!K1330)</f>
        <v>4</v>
      </c>
      <c r="L1330" s="53">
        <f>IF(收藏进度!L1330="","",收藏进度!L1330)</f>
        <v>0</v>
      </c>
      <c r="M1330" s="53">
        <f>IF(收藏进度!M1330="","",收藏进度!M1330)</f>
        <v>0</v>
      </c>
      <c r="N1330" s="54" t="str">
        <f>IF(收藏进度!N1330="","",收藏进度!N1330)</f>
        <v>获得6点护甲值。招募一个法力值消耗小于或等于（4）的随从。</v>
      </c>
    </row>
    <row r="1331" spans="1:14" x14ac:dyDescent="0.15">
      <c r="A1331" s="52" t="str">
        <f>IF(收藏进度!A1331="","",收藏进度!A1331)</f>
        <v>分岔路口</v>
      </c>
      <c r="B1331" s="52">
        <f>IF(收藏进度!B1331="","",收藏进度!B1331)</f>
        <v>2</v>
      </c>
      <c r="C1331" s="52" t="str">
        <f t="shared" si="20"/>
        <v/>
      </c>
      <c r="D1331" s="52">
        <f>IF(AND(COUNTIF(德鲁伊卡组!A:C,"# 2x ("&amp;K1331&amp;") "&amp;A1331)+COUNTIF(猎人卡组!A:C,"# 2x ("&amp;K1331&amp;") "&amp;A1331)+COUNTIF(法师卡组!A:C,"# 2x ("&amp;K1331&amp;") "&amp;A1331)+COUNTIF(圣骑士卡组!A:C,"# 2x ("&amp;K1331&amp;") "&amp;A1331)+COUNTIF(牧师卡组!A:C,"# 2x ("&amp;K1331&amp;") "&amp;A1331)+COUNTIF(潜行者卡组!A:C,"# 2x ("&amp;K1331&amp;") "&amp;A1331)+COUNTIF(萨满祭司卡组!A:C,"# 2x ("&amp;K1331&amp;") "&amp;A1331)+COUNTIF(术士卡组!A:C,"# 2x ("&amp;K1331&amp;") "&amp;A1331)+COUNTIF(战士卡组!A:C,"# 2x ("&amp;K1331&amp;") "&amp;A1331)=0,COUNTIF(单卡排行!A:J,A1331)=0),IF(AND(COUNTIF(德鲁伊卡组!A:C,"# 1x ("&amp;K1331&amp;") "&amp;A1331)+COUNTIF(猎人卡组!A:C,"# 1x ("&amp;K1331&amp;") "&amp;A1331)+COUNTIF(法师卡组!A:C,"# 1x ("&amp;K1331&amp;") "&amp;A1331)+COUNTIF(圣骑士卡组!A:C,"# 1x ("&amp;K1331&amp;") "&amp;A1331)+COUNTIF(牧师卡组!A:C,"# 1x ("&amp;K1331&amp;") "&amp;A1331)+COUNTIF(潜行者卡组!A:C,"# 1x ("&amp;K1331&amp;") "&amp;A1331)+COUNTIF(萨满祭司卡组!A:C,"# 1x ("&amp;K1331&amp;") "&amp;A1331)+COUNTIF(术士卡组!A:C,"# 1x ("&amp;K1331&amp;") "&amp;A1331)+COUNTIF(战士卡组!A:C,"# 1x ("&amp;K1331&amp;") "&amp;A1331)=0,COUNTIF(单卡排行!A:J,A1331&amp;"★")=0),"",1),2)</f>
        <v>2</v>
      </c>
      <c r="E1331" s="53" t="str">
        <f>IF(收藏进度!E1331="","",收藏进度!E1331)</f>
        <v>狗头人</v>
      </c>
      <c r="F1331" s="53" t="str">
        <f>IF(收藏进度!F1331="","",收藏进度!F1331)</f>
        <v/>
      </c>
      <c r="G1331" s="53" t="str">
        <f>IF(收藏进度!G1331="","",收藏进度!G1331)</f>
        <v>德鲁伊</v>
      </c>
      <c r="H1331" s="53" t="str">
        <f>IF(收藏进度!H1331="","",收藏进度!H1331)</f>
        <v>史诗</v>
      </c>
      <c r="I1331" s="53" t="str">
        <f>IF(收藏进度!I1331="","",收藏进度!I1331)</f>
        <v>法术</v>
      </c>
      <c r="J1331" s="53" t="str">
        <f>IF(收藏进度!J1331="","",收藏进度!J1331)</f>
        <v/>
      </c>
      <c r="K1331" s="53">
        <f>IF(收藏进度!K1331="","",收藏进度!K1331)</f>
        <v>4</v>
      </c>
      <c r="L1331" s="53">
        <f>IF(收藏进度!L1331="","",收藏进度!L1331)</f>
        <v>0</v>
      </c>
      <c r="M1331" s="53">
        <f>IF(收藏进度!M1331="","",收藏进度!M1331)</f>
        <v>0</v>
      </c>
      <c r="N1331" s="54" t="str">
        <f>IF(收藏进度!N1331="","",收藏进度!N1331)</f>
        <v>选择两次：
抽一张牌；使你的所有随从获得+1攻击力；或者获得6点护甲值。</v>
      </c>
    </row>
    <row r="1332" spans="1:14" x14ac:dyDescent="0.15">
      <c r="A1332" s="52" t="str">
        <f>IF(收藏进度!A1332="","",收藏进度!A1332)</f>
        <v>星界猛虎</v>
      </c>
      <c r="B1332" s="52">
        <f>IF(收藏进度!B1332="","",收藏进度!B1332)</f>
        <v>1</v>
      </c>
      <c r="C1332" s="52" t="str">
        <f t="shared" si="20"/>
        <v/>
      </c>
      <c r="D1332" s="52" t="str">
        <f>IF(AND(COUNTIF(德鲁伊卡组!A:C,"# 2x ("&amp;K1332&amp;") "&amp;A1332)+COUNTIF(猎人卡组!A:C,"# 2x ("&amp;K1332&amp;") "&amp;A1332)+COUNTIF(法师卡组!A:C,"# 2x ("&amp;K1332&amp;") "&amp;A1332)+COUNTIF(圣骑士卡组!A:C,"# 2x ("&amp;K1332&amp;") "&amp;A1332)+COUNTIF(牧师卡组!A:C,"# 2x ("&amp;K1332&amp;") "&amp;A1332)+COUNTIF(潜行者卡组!A:C,"# 2x ("&amp;K1332&amp;") "&amp;A1332)+COUNTIF(萨满祭司卡组!A:C,"# 2x ("&amp;K1332&amp;") "&amp;A1332)+COUNTIF(术士卡组!A:C,"# 2x ("&amp;K1332&amp;") "&amp;A1332)+COUNTIF(战士卡组!A:C,"# 2x ("&amp;K1332&amp;") "&amp;A1332)=0,COUNTIF(单卡排行!A:J,A1332)=0),IF(AND(COUNTIF(德鲁伊卡组!A:C,"# 1x ("&amp;K1332&amp;") "&amp;A1332)+COUNTIF(猎人卡组!A:C,"# 1x ("&amp;K1332&amp;") "&amp;A1332)+COUNTIF(法师卡组!A:C,"# 1x ("&amp;K1332&amp;") "&amp;A1332)+COUNTIF(圣骑士卡组!A:C,"# 1x ("&amp;K1332&amp;") "&amp;A1332)+COUNTIF(牧师卡组!A:C,"# 1x ("&amp;K1332&amp;") "&amp;A1332)+COUNTIF(潜行者卡组!A:C,"# 1x ("&amp;K1332&amp;") "&amp;A1332)+COUNTIF(萨满祭司卡组!A:C,"# 1x ("&amp;K1332&amp;") "&amp;A1332)+COUNTIF(术士卡组!A:C,"# 1x ("&amp;K1332&amp;") "&amp;A1332)+COUNTIF(战士卡组!A:C,"# 1x ("&amp;K1332&amp;") "&amp;A1332)=0,COUNTIF(单卡排行!A:J,A1332&amp;"★")=0),"",1),2)</f>
        <v/>
      </c>
      <c r="E1332" s="53" t="str">
        <f>IF(收藏进度!E1332="","",收藏进度!E1332)</f>
        <v>狗头人</v>
      </c>
      <c r="F1332" s="53" t="str">
        <f>IF(收藏进度!F1332="","",收藏进度!F1332)</f>
        <v/>
      </c>
      <c r="G1332" s="53" t="str">
        <f>IF(收藏进度!G1332="","",收藏进度!G1332)</f>
        <v>德鲁伊</v>
      </c>
      <c r="H1332" s="53" t="str">
        <f>IF(收藏进度!H1332="","",收藏进度!H1332)</f>
        <v>史诗</v>
      </c>
      <c r="I1332" s="53" t="str">
        <f>IF(收藏进度!I1332="","",收藏进度!I1332)</f>
        <v>随从</v>
      </c>
      <c r="J1332" s="53" t="str">
        <f>IF(收藏进度!J1332="","",收藏进度!J1332)</f>
        <v/>
      </c>
      <c r="K1332" s="53">
        <f>IF(收藏进度!K1332="","",收藏进度!K1332)</f>
        <v>4</v>
      </c>
      <c r="L1332" s="53">
        <f>IF(收藏进度!L1332="","",收藏进度!L1332)</f>
        <v>3</v>
      </c>
      <c r="M1332" s="53">
        <f>IF(收藏进度!M1332="","",收藏进度!M1332)</f>
        <v>5</v>
      </c>
      <c r="N1332" s="54" t="str">
        <f>IF(收藏进度!N1332="","",收藏进度!N1332)</f>
        <v>亡语：
将该随从的一个复制洗入你的牌库。</v>
      </c>
    </row>
    <row r="1333" spans="1:14" x14ac:dyDescent="0.15">
      <c r="A1333" s="52" t="str">
        <f>IF(收藏进度!A1333="","",收藏进度!A1333)</f>
        <v>世界之树的嫩枝</v>
      </c>
      <c r="B1333" s="52">
        <f>IF(收藏进度!B1333="","",收藏进度!B1333)</f>
        <v>0</v>
      </c>
      <c r="C1333" s="52" t="str">
        <f t="shared" si="20"/>
        <v/>
      </c>
      <c r="D1333" s="52" t="str">
        <f>IF(AND(COUNTIF(德鲁伊卡组!A:C,"# 2x ("&amp;K1333&amp;") "&amp;A1333)+COUNTIF(猎人卡组!A:C,"# 2x ("&amp;K1333&amp;") "&amp;A1333)+COUNTIF(法师卡组!A:C,"# 2x ("&amp;K1333&amp;") "&amp;A1333)+COUNTIF(圣骑士卡组!A:C,"# 2x ("&amp;K1333&amp;") "&amp;A1333)+COUNTIF(牧师卡组!A:C,"# 2x ("&amp;K1333&amp;") "&amp;A1333)+COUNTIF(潜行者卡组!A:C,"# 2x ("&amp;K1333&amp;") "&amp;A1333)+COUNTIF(萨满祭司卡组!A:C,"# 2x ("&amp;K1333&amp;") "&amp;A1333)+COUNTIF(术士卡组!A:C,"# 2x ("&amp;K1333&amp;") "&amp;A1333)+COUNTIF(战士卡组!A:C,"# 2x ("&amp;K1333&amp;") "&amp;A1333)=0,COUNTIF(单卡排行!A:J,A1333)=0),IF(AND(COUNTIF(德鲁伊卡组!A:C,"# 1x ("&amp;K1333&amp;") "&amp;A1333)+COUNTIF(猎人卡组!A:C,"# 1x ("&amp;K1333&amp;") "&amp;A1333)+COUNTIF(法师卡组!A:C,"# 1x ("&amp;K1333&amp;") "&amp;A1333)+COUNTIF(圣骑士卡组!A:C,"# 1x ("&amp;K1333&amp;") "&amp;A1333)+COUNTIF(牧师卡组!A:C,"# 1x ("&amp;K1333&amp;") "&amp;A1333)+COUNTIF(潜行者卡组!A:C,"# 1x ("&amp;K1333&amp;") "&amp;A1333)+COUNTIF(萨满祭司卡组!A:C,"# 1x ("&amp;K1333&amp;") "&amp;A1333)+COUNTIF(术士卡组!A:C,"# 1x ("&amp;K1333&amp;") "&amp;A1333)+COUNTIF(战士卡组!A:C,"# 1x ("&amp;K1333&amp;") "&amp;A1333)=0,COUNTIF(单卡排行!A:J,A1333&amp;"★")=0),"",1),2)</f>
        <v/>
      </c>
      <c r="E1333" s="53" t="str">
        <f>IF(收藏进度!E1333="","",收藏进度!E1333)</f>
        <v>狗头人</v>
      </c>
      <c r="F1333" s="53" t="str">
        <f>IF(收藏进度!F1333="","",收藏进度!F1333)</f>
        <v/>
      </c>
      <c r="G1333" s="53" t="str">
        <f>IF(收藏进度!G1333="","",收藏进度!G1333)</f>
        <v>德鲁伊</v>
      </c>
      <c r="H1333" s="53" t="str">
        <f>IF(收藏进度!H1333="","",收藏进度!H1333)</f>
        <v>传说</v>
      </c>
      <c r="I1333" s="53" t="str">
        <f>IF(收藏进度!I1333="","",收藏进度!I1333)</f>
        <v>武器</v>
      </c>
      <c r="J1333" s="53" t="str">
        <f>IF(收藏进度!J1333="","",收藏进度!J1333)</f>
        <v/>
      </c>
      <c r="K1333" s="53">
        <f>IF(收藏进度!K1333="","",收藏进度!K1333)</f>
        <v>4</v>
      </c>
      <c r="L1333" s="53">
        <f>IF(收藏进度!L1333="","",收藏进度!L1333)</f>
        <v>1</v>
      </c>
      <c r="M1333" s="53">
        <f>IF(收藏进度!M1333="","",收藏进度!M1333)</f>
        <v>0</v>
      </c>
      <c r="N1333" s="54" t="str">
        <f>IF(收藏进度!N1333="","",收藏进度!N1333)</f>
        <v>亡语：获得十个法力水晶。</v>
      </c>
    </row>
    <row r="1334" spans="1:14" x14ac:dyDescent="0.15">
      <c r="A1334" s="52" t="str">
        <f>IF(收藏进度!A1334="","",收藏进度!A1334)</f>
        <v>伊克斯里德，真菌之王</v>
      </c>
      <c r="B1334" s="52">
        <f>IF(收藏进度!B1334="","",收藏进度!B1334)</f>
        <v>1</v>
      </c>
      <c r="C1334" s="52" t="str">
        <f t="shared" si="20"/>
        <v/>
      </c>
      <c r="D1334" s="52" t="str">
        <f>IF(AND(COUNTIF(德鲁伊卡组!A:C,"# 2x ("&amp;K1334&amp;") "&amp;A1334)+COUNTIF(猎人卡组!A:C,"# 2x ("&amp;K1334&amp;") "&amp;A1334)+COUNTIF(法师卡组!A:C,"# 2x ("&amp;K1334&amp;") "&amp;A1334)+COUNTIF(圣骑士卡组!A:C,"# 2x ("&amp;K1334&amp;") "&amp;A1334)+COUNTIF(牧师卡组!A:C,"# 2x ("&amp;K1334&amp;") "&amp;A1334)+COUNTIF(潜行者卡组!A:C,"# 2x ("&amp;K1334&amp;") "&amp;A1334)+COUNTIF(萨满祭司卡组!A:C,"# 2x ("&amp;K1334&amp;") "&amp;A1334)+COUNTIF(术士卡组!A:C,"# 2x ("&amp;K1334&amp;") "&amp;A1334)+COUNTIF(战士卡组!A:C,"# 2x ("&amp;K1334&amp;") "&amp;A1334)=0,COUNTIF(单卡排行!A:J,A1334)=0),IF(AND(COUNTIF(德鲁伊卡组!A:C,"# 1x ("&amp;K1334&amp;") "&amp;A1334)+COUNTIF(猎人卡组!A:C,"# 1x ("&amp;K1334&amp;") "&amp;A1334)+COUNTIF(法师卡组!A:C,"# 1x ("&amp;K1334&amp;") "&amp;A1334)+COUNTIF(圣骑士卡组!A:C,"# 1x ("&amp;K1334&amp;") "&amp;A1334)+COUNTIF(牧师卡组!A:C,"# 1x ("&amp;K1334&amp;") "&amp;A1334)+COUNTIF(潜行者卡组!A:C,"# 1x ("&amp;K1334&amp;") "&amp;A1334)+COUNTIF(萨满祭司卡组!A:C,"# 1x ("&amp;K1334&amp;") "&amp;A1334)+COUNTIF(术士卡组!A:C,"# 1x ("&amp;K1334&amp;") "&amp;A1334)+COUNTIF(战士卡组!A:C,"# 1x ("&amp;K1334&amp;") "&amp;A1334)=0,COUNTIF(单卡排行!A:J,A1334&amp;"★")=0),"",1),2)</f>
        <v/>
      </c>
      <c r="E1334" s="53" t="str">
        <f>IF(收藏进度!E1334="","",收藏进度!E1334)</f>
        <v>狗头人</v>
      </c>
      <c r="F1334" s="53" t="str">
        <f>IF(收藏进度!F1334="","",收藏进度!F1334)</f>
        <v/>
      </c>
      <c r="G1334" s="53" t="str">
        <f>IF(收藏进度!G1334="","",收藏进度!G1334)</f>
        <v>德鲁伊</v>
      </c>
      <c r="H1334" s="53" t="str">
        <f>IF(收藏进度!H1334="","",收藏进度!H1334)</f>
        <v>传说</v>
      </c>
      <c r="I1334" s="53" t="str">
        <f>IF(收藏进度!I1334="","",收藏进度!I1334)</f>
        <v>随从</v>
      </c>
      <c r="J1334" s="53" t="str">
        <f>IF(收藏进度!J1334="","",收藏进度!J1334)</f>
        <v/>
      </c>
      <c r="K1334" s="53">
        <f>IF(收藏进度!K1334="","",收藏进度!K1334)</f>
        <v>5</v>
      </c>
      <c r="L1334" s="53">
        <f>IF(收藏进度!L1334="","",收藏进度!L1334)</f>
        <v>2</v>
      </c>
      <c r="M1334" s="53">
        <f>IF(收藏进度!M1334="","",收藏进度!M1334)</f>
        <v>4</v>
      </c>
      <c r="N1334" s="54" t="str">
        <f>IF(收藏进度!N1334="","",收藏进度!N1334)</f>
        <v>在你使用一张随从牌后，召唤一个该随从的复制。</v>
      </c>
    </row>
    <row r="1335" spans="1:14" x14ac:dyDescent="0.15">
      <c r="A1335" s="52" t="str">
        <f>IF(收藏进度!A1335="","",收藏进度!A1335)</f>
        <v>灰熊守护者</v>
      </c>
      <c r="B1335" s="52">
        <f>IF(收藏进度!B1335="","",收藏进度!B1335)</f>
        <v>2</v>
      </c>
      <c r="C1335" s="52" t="str">
        <f t="shared" si="20"/>
        <v/>
      </c>
      <c r="D1335" s="52" t="str">
        <f>IF(AND(COUNTIF(德鲁伊卡组!A:C,"# 2x ("&amp;K1335&amp;") "&amp;A1335)+COUNTIF(猎人卡组!A:C,"# 2x ("&amp;K1335&amp;") "&amp;A1335)+COUNTIF(法师卡组!A:C,"# 2x ("&amp;K1335&amp;") "&amp;A1335)+COUNTIF(圣骑士卡组!A:C,"# 2x ("&amp;K1335&amp;") "&amp;A1335)+COUNTIF(牧师卡组!A:C,"# 2x ("&amp;K1335&amp;") "&amp;A1335)+COUNTIF(潜行者卡组!A:C,"# 2x ("&amp;K1335&amp;") "&amp;A1335)+COUNTIF(萨满祭司卡组!A:C,"# 2x ("&amp;K1335&amp;") "&amp;A1335)+COUNTIF(术士卡组!A:C,"# 2x ("&amp;K1335&amp;") "&amp;A1335)+COUNTIF(战士卡组!A:C,"# 2x ("&amp;K1335&amp;") "&amp;A1335)=0,COUNTIF(单卡排行!A:J,A1335)=0),IF(AND(COUNTIF(德鲁伊卡组!A:C,"# 1x ("&amp;K1335&amp;") "&amp;A1335)+COUNTIF(猎人卡组!A:C,"# 1x ("&amp;K1335&amp;") "&amp;A1335)+COUNTIF(法师卡组!A:C,"# 1x ("&amp;K1335&amp;") "&amp;A1335)+COUNTIF(圣骑士卡组!A:C,"# 1x ("&amp;K1335&amp;") "&amp;A1335)+COUNTIF(牧师卡组!A:C,"# 1x ("&amp;K1335&amp;") "&amp;A1335)+COUNTIF(潜行者卡组!A:C,"# 1x ("&amp;K1335&amp;") "&amp;A1335)+COUNTIF(萨满祭司卡组!A:C,"# 1x ("&amp;K1335&amp;") "&amp;A1335)+COUNTIF(术士卡组!A:C,"# 1x ("&amp;K1335&amp;") "&amp;A1335)+COUNTIF(战士卡组!A:C,"# 1x ("&amp;K1335&amp;") "&amp;A1335)=0,COUNTIF(单卡排行!A:J,A1335&amp;"★")=0),"",1),2)</f>
        <v/>
      </c>
      <c r="E1335" s="53" t="str">
        <f>IF(收藏进度!E1335="","",收藏进度!E1335)</f>
        <v>狗头人</v>
      </c>
      <c r="F1335" s="53" t="str">
        <f>IF(收藏进度!F1335="","",收藏进度!F1335)</f>
        <v/>
      </c>
      <c r="G1335" s="53" t="str">
        <f>IF(收藏进度!G1335="","",收藏进度!G1335)</f>
        <v>德鲁伊</v>
      </c>
      <c r="H1335" s="53" t="str">
        <f>IF(收藏进度!H1335="","",收藏进度!H1335)</f>
        <v>稀有</v>
      </c>
      <c r="I1335" s="53" t="str">
        <f>IF(收藏进度!I1335="","",收藏进度!I1335)</f>
        <v>随从</v>
      </c>
      <c r="J1335" s="53" t="str">
        <f>IF(收藏进度!J1335="","",收藏进度!J1335)</f>
        <v>野兽</v>
      </c>
      <c r="K1335" s="53">
        <f>IF(收藏进度!K1335="","",收藏进度!K1335)</f>
        <v>8</v>
      </c>
      <c r="L1335" s="53">
        <f>IF(收藏进度!L1335="","",收藏进度!L1335)</f>
        <v>3</v>
      </c>
      <c r="M1335" s="53">
        <f>IF(收藏进度!M1335="","",收藏进度!M1335)</f>
        <v>5</v>
      </c>
      <c r="N1335" s="54" t="str">
        <f>IF(收藏进度!N1335="","",收藏进度!N1335)</f>
        <v>嘲讽，亡语：招募两个法力值消耗小于或等于（4）的随从。</v>
      </c>
    </row>
    <row r="1336" spans="1:14" x14ac:dyDescent="0.15">
      <c r="A1336" s="52" t="str">
        <f>IF(收藏进度!A1336="","",收藏进度!A1336)</f>
        <v>蜡烛弓</v>
      </c>
      <c r="B1336" s="52">
        <f>IF(收藏进度!B1336="","",收藏进度!B1336)</f>
        <v>2</v>
      </c>
      <c r="C1336" s="52" t="str">
        <f t="shared" si="20"/>
        <v/>
      </c>
      <c r="D1336" s="52">
        <f>IF(AND(COUNTIF(德鲁伊卡组!A:C,"# 2x ("&amp;K1336&amp;") "&amp;A1336)+COUNTIF(猎人卡组!A:C,"# 2x ("&amp;K1336&amp;") "&amp;A1336)+COUNTIF(法师卡组!A:C,"# 2x ("&amp;K1336&amp;") "&amp;A1336)+COUNTIF(圣骑士卡组!A:C,"# 2x ("&amp;K1336&amp;") "&amp;A1336)+COUNTIF(牧师卡组!A:C,"# 2x ("&amp;K1336&amp;") "&amp;A1336)+COUNTIF(潜行者卡组!A:C,"# 2x ("&amp;K1336&amp;") "&amp;A1336)+COUNTIF(萨满祭司卡组!A:C,"# 2x ("&amp;K1336&amp;") "&amp;A1336)+COUNTIF(术士卡组!A:C,"# 2x ("&amp;K1336&amp;") "&amp;A1336)+COUNTIF(战士卡组!A:C,"# 2x ("&amp;K1336&amp;") "&amp;A1336)=0,COUNTIF(单卡排行!A:J,A1336)=0),IF(AND(COUNTIF(德鲁伊卡组!A:C,"# 1x ("&amp;K1336&amp;") "&amp;A1336)+COUNTIF(猎人卡组!A:C,"# 1x ("&amp;K1336&amp;") "&amp;A1336)+COUNTIF(法师卡组!A:C,"# 1x ("&amp;K1336&amp;") "&amp;A1336)+COUNTIF(圣骑士卡组!A:C,"# 1x ("&amp;K1336&amp;") "&amp;A1336)+COUNTIF(牧师卡组!A:C,"# 1x ("&amp;K1336&amp;") "&amp;A1336)+COUNTIF(潜行者卡组!A:C,"# 1x ("&amp;K1336&amp;") "&amp;A1336)+COUNTIF(萨满祭司卡组!A:C,"# 1x ("&amp;K1336&amp;") "&amp;A1336)+COUNTIF(术士卡组!A:C,"# 1x ("&amp;K1336&amp;") "&amp;A1336)+COUNTIF(战士卡组!A:C,"# 1x ("&amp;K1336&amp;") "&amp;A1336)=0,COUNTIF(单卡排行!A:J,A1336&amp;"★")=0),"",1),2)</f>
        <v>2</v>
      </c>
      <c r="E1336" s="53" t="str">
        <f>IF(收藏进度!E1336="","",收藏进度!E1336)</f>
        <v>狗头人</v>
      </c>
      <c r="F1336" s="53" t="str">
        <f>IF(收藏进度!F1336="","",收藏进度!F1336)</f>
        <v/>
      </c>
      <c r="G1336" s="53" t="str">
        <f>IF(收藏进度!G1336="","",收藏进度!G1336)</f>
        <v>猎人</v>
      </c>
      <c r="H1336" s="53" t="str">
        <f>IF(收藏进度!H1336="","",收藏进度!H1336)</f>
        <v>普通</v>
      </c>
      <c r="I1336" s="53" t="str">
        <f>IF(收藏进度!I1336="","",收藏进度!I1336)</f>
        <v>武器</v>
      </c>
      <c r="J1336" s="53" t="str">
        <f>IF(收藏进度!J1336="","",收藏进度!J1336)</f>
        <v/>
      </c>
      <c r="K1336" s="53">
        <f>IF(收藏进度!K1336="","",收藏进度!K1336)</f>
        <v>1</v>
      </c>
      <c r="L1336" s="53">
        <f>IF(收藏进度!L1336="","",收藏进度!L1336)</f>
        <v>1</v>
      </c>
      <c r="M1336" s="53">
        <f>IF(收藏进度!M1336="","",收藏进度!M1336)</f>
        <v>0</v>
      </c>
      <c r="N1336" s="54" t="str">
        <f>IF(收藏进度!N1336="","",收藏进度!N1336)</f>
        <v>你的英雄在攻击时具有免疫。</v>
      </c>
    </row>
    <row r="1337" spans="1:14" x14ac:dyDescent="0.15">
      <c r="A1337" s="52" t="str">
        <f>IF(收藏进度!A1337="","",收藏进度!A1337)</f>
        <v>游荡怪物</v>
      </c>
      <c r="B1337" s="52">
        <f>IF(收藏进度!B1337="","",收藏进度!B1337)</f>
        <v>1</v>
      </c>
      <c r="C1337" s="52">
        <f t="shared" si="20"/>
        <v>1</v>
      </c>
      <c r="D1337" s="52">
        <f>IF(AND(COUNTIF(德鲁伊卡组!A:C,"# 2x ("&amp;K1337&amp;") "&amp;A1337)+COUNTIF(猎人卡组!A:C,"# 2x ("&amp;K1337&amp;") "&amp;A1337)+COUNTIF(法师卡组!A:C,"# 2x ("&amp;K1337&amp;") "&amp;A1337)+COUNTIF(圣骑士卡组!A:C,"# 2x ("&amp;K1337&amp;") "&amp;A1337)+COUNTIF(牧师卡组!A:C,"# 2x ("&amp;K1337&amp;") "&amp;A1337)+COUNTIF(潜行者卡组!A:C,"# 2x ("&amp;K1337&amp;") "&amp;A1337)+COUNTIF(萨满祭司卡组!A:C,"# 2x ("&amp;K1337&amp;") "&amp;A1337)+COUNTIF(术士卡组!A:C,"# 2x ("&amp;K1337&amp;") "&amp;A1337)+COUNTIF(战士卡组!A:C,"# 2x ("&amp;K1337&amp;") "&amp;A1337)=0,COUNTIF(单卡排行!A:J,A1337)=0),IF(AND(COUNTIF(德鲁伊卡组!A:C,"# 1x ("&amp;K1337&amp;") "&amp;A1337)+COUNTIF(猎人卡组!A:C,"# 1x ("&amp;K1337&amp;") "&amp;A1337)+COUNTIF(法师卡组!A:C,"# 1x ("&amp;K1337&amp;") "&amp;A1337)+COUNTIF(圣骑士卡组!A:C,"# 1x ("&amp;K1337&amp;") "&amp;A1337)+COUNTIF(牧师卡组!A:C,"# 1x ("&amp;K1337&amp;") "&amp;A1337)+COUNTIF(潜行者卡组!A:C,"# 1x ("&amp;K1337&amp;") "&amp;A1337)+COUNTIF(萨满祭司卡组!A:C,"# 1x ("&amp;K1337&amp;") "&amp;A1337)+COUNTIF(术士卡组!A:C,"# 1x ("&amp;K1337&amp;") "&amp;A1337)+COUNTIF(战士卡组!A:C,"# 1x ("&amp;K1337&amp;") "&amp;A1337)=0,COUNTIF(单卡排行!A:J,A1337&amp;"★")=0),"",1),2)</f>
        <v>2</v>
      </c>
      <c r="E1337" s="53" t="str">
        <f>IF(收藏进度!E1337="","",收藏进度!E1337)</f>
        <v>狗头人</v>
      </c>
      <c r="F1337" s="53" t="str">
        <f>IF(收藏进度!F1337="","",收藏进度!F1337)</f>
        <v/>
      </c>
      <c r="G1337" s="53" t="str">
        <f>IF(收藏进度!G1337="","",收藏进度!G1337)</f>
        <v>猎人</v>
      </c>
      <c r="H1337" s="53" t="str">
        <f>IF(收藏进度!H1337="","",收藏进度!H1337)</f>
        <v>稀有</v>
      </c>
      <c r="I1337" s="53" t="str">
        <f>IF(收藏进度!I1337="","",收藏进度!I1337)</f>
        <v>法术</v>
      </c>
      <c r="J1337" s="53" t="str">
        <f>IF(收藏进度!J1337="","",收藏进度!J1337)</f>
        <v/>
      </c>
      <c r="K1337" s="53">
        <f>IF(收藏进度!K1337="","",收藏进度!K1337)</f>
        <v>2</v>
      </c>
      <c r="L1337" s="53">
        <f>IF(收藏进度!L1337="","",收藏进度!L1337)</f>
        <v>0</v>
      </c>
      <c r="M1337" s="53">
        <f>IF(收藏进度!M1337="","",收藏进度!M1337)</f>
        <v>0</v>
      </c>
      <c r="N1337" s="54" t="str">
        <f>IF(收藏进度!N1337="","",收藏进度!N1337)</f>
        <v>奥秘：
当一个敌人攻击你的英雄时，随机召唤一个法力值消耗为（3）点的随从，并使其成为攻击的目标。</v>
      </c>
    </row>
    <row r="1338" spans="1:14" x14ac:dyDescent="0.15">
      <c r="A1338" s="52" t="str">
        <f>IF(收藏进度!A1338="","",收藏进度!A1338)</f>
        <v>洞穴多头蛇</v>
      </c>
      <c r="B1338" s="52">
        <f>IF(收藏进度!B1338="","",收藏进度!B1338)</f>
        <v>2</v>
      </c>
      <c r="C1338" s="52" t="str">
        <f t="shared" si="20"/>
        <v/>
      </c>
      <c r="D1338" s="52" t="str">
        <f>IF(AND(COUNTIF(德鲁伊卡组!A:C,"# 2x ("&amp;K1338&amp;") "&amp;A1338)+COUNTIF(猎人卡组!A:C,"# 2x ("&amp;K1338&amp;") "&amp;A1338)+COUNTIF(法师卡组!A:C,"# 2x ("&amp;K1338&amp;") "&amp;A1338)+COUNTIF(圣骑士卡组!A:C,"# 2x ("&amp;K1338&amp;") "&amp;A1338)+COUNTIF(牧师卡组!A:C,"# 2x ("&amp;K1338&amp;") "&amp;A1338)+COUNTIF(潜行者卡组!A:C,"# 2x ("&amp;K1338&amp;") "&amp;A1338)+COUNTIF(萨满祭司卡组!A:C,"# 2x ("&amp;K1338&amp;") "&amp;A1338)+COUNTIF(术士卡组!A:C,"# 2x ("&amp;K1338&amp;") "&amp;A1338)+COUNTIF(战士卡组!A:C,"# 2x ("&amp;K1338&amp;") "&amp;A1338)=0,COUNTIF(单卡排行!A:J,A1338)=0),IF(AND(COUNTIF(德鲁伊卡组!A:C,"# 1x ("&amp;K1338&amp;") "&amp;A1338)+COUNTIF(猎人卡组!A:C,"# 1x ("&amp;K1338&amp;") "&amp;A1338)+COUNTIF(法师卡组!A:C,"# 1x ("&amp;K1338&amp;") "&amp;A1338)+COUNTIF(圣骑士卡组!A:C,"# 1x ("&amp;K1338&amp;") "&amp;A1338)+COUNTIF(牧师卡组!A:C,"# 1x ("&amp;K1338&amp;") "&amp;A1338)+COUNTIF(潜行者卡组!A:C,"# 1x ("&amp;K1338&amp;") "&amp;A1338)+COUNTIF(萨满祭司卡组!A:C,"# 1x ("&amp;K1338&amp;") "&amp;A1338)+COUNTIF(术士卡组!A:C,"# 1x ("&amp;K1338&amp;") "&amp;A1338)+COUNTIF(战士卡组!A:C,"# 1x ("&amp;K1338&amp;") "&amp;A1338)=0,COUNTIF(单卡排行!A:J,A1338&amp;"★")=0),"",1),2)</f>
        <v/>
      </c>
      <c r="E1338" s="53" t="str">
        <f>IF(收藏进度!E1338="","",收藏进度!E1338)</f>
        <v>狗头人</v>
      </c>
      <c r="F1338" s="53" t="str">
        <f>IF(收藏进度!F1338="","",收藏进度!F1338)</f>
        <v/>
      </c>
      <c r="G1338" s="53" t="str">
        <f>IF(收藏进度!G1338="","",收藏进度!G1338)</f>
        <v>猎人</v>
      </c>
      <c r="H1338" s="53" t="str">
        <f>IF(收藏进度!H1338="","",收藏进度!H1338)</f>
        <v>普通</v>
      </c>
      <c r="I1338" s="53" t="str">
        <f>IF(收藏进度!I1338="","",收藏进度!I1338)</f>
        <v>随从</v>
      </c>
      <c r="J1338" s="53" t="str">
        <f>IF(收藏进度!J1338="","",收藏进度!J1338)</f>
        <v>野兽</v>
      </c>
      <c r="K1338" s="53">
        <f>IF(收藏进度!K1338="","",收藏进度!K1338)</f>
        <v>3</v>
      </c>
      <c r="L1338" s="53">
        <f>IF(收藏进度!L1338="","",收藏进度!L1338)</f>
        <v>2</v>
      </c>
      <c r="M1338" s="53">
        <f>IF(收藏进度!M1338="","",收藏进度!M1338)</f>
        <v>4</v>
      </c>
      <c r="N1338" s="54" t="str">
        <f>IF(收藏进度!N1338="","",收藏进度!N1338)</f>
        <v>同时对其攻击目标相邻的随从造成伤害。</v>
      </c>
    </row>
    <row r="1339" spans="1:14" x14ac:dyDescent="0.15">
      <c r="A1339" s="52" t="str">
        <f>IF(收藏进度!A1339="","",收藏进度!A1339)</f>
        <v>侧翼打击</v>
      </c>
      <c r="B1339" s="52">
        <f>IF(收藏进度!B1339="","",收藏进度!B1339)</f>
        <v>2</v>
      </c>
      <c r="C1339" s="52" t="str">
        <f t="shared" si="20"/>
        <v/>
      </c>
      <c r="D1339" s="52">
        <f>IF(AND(COUNTIF(德鲁伊卡组!A:C,"# 2x ("&amp;K1339&amp;") "&amp;A1339)+COUNTIF(猎人卡组!A:C,"# 2x ("&amp;K1339&amp;") "&amp;A1339)+COUNTIF(法师卡组!A:C,"# 2x ("&amp;K1339&amp;") "&amp;A1339)+COUNTIF(圣骑士卡组!A:C,"# 2x ("&amp;K1339&amp;") "&amp;A1339)+COUNTIF(牧师卡组!A:C,"# 2x ("&amp;K1339&amp;") "&amp;A1339)+COUNTIF(潜行者卡组!A:C,"# 2x ("&amp;K1339&amp;") "&amp;A1339)+COUNTIF(萨满祭司卡组!A:C,"# 2x ("&amp;K1339&amp;") "&amp;A1339)+COUNTIF(术士卡组!A:C,"# 2x ("&amp;K1339&amp;") "&amp;A1339)+COUNTIF(战士卡组!A:C,"# 2x ("&amp;K1339&amp;") "&amp;A1339)=0,COUNTIF(单卡排行!A:J,A1339)=0),IF(AND(COUNTIF(德鲁伊卡组!A:C,"# 1x ("&amp;K1339&amp;") "&amp;A1339)+COUNTIF(猎人卡组!A:C,"# 1x ("&amp;K1339&amp;") "&amp;A1339)+COUNTIF(法师卡组!A:C,"# 1x ("&amp;K1339&amp;") "&amp;A1339)+COUNTIF(圣骑士卡组!A:C,"# 1x ("&amp;K1339&amp;") "&amp;A1339)+COUNTIF(牧师卡组!A:C,"# 1x ("&amp;K1339&amp;") "&amp;A1339)+COUNTIF(潜行者卡组!A:C,"# 1x ("&amp;K1339&amp;") "&amp;A1339)+COUNTIF(萨满祭司卡组!A:C,"# 1x ("&amp;K1339&amp;") "&amp;A1339)+COUNTIF(术士卡组!A:C,"# 1x ("&amp;K1339&amp;") "&amp;A1339)+COUNTIF(战士卡组!A:C,"# 1x ("&amp;K1339&amp;") "&amp;A1339)=0,COUNTIF(单卡排行!A:J,A1339&amp;"★")=0),"",1),2)</f>
        <v>2</v>
      </c>
      <c r="E1339" s="53" t="str">
        <f>IF(收藏进度!E1339="","",收藏进度!E1339)</f>
        <v>狗头人</v>
      </c>
      <c r="F1339" s="53" t="str">
        <f>IF(收藏进度!F1339="","",收藏进度!F1339)</f>
        <v/>
      </c>
      <c r="G1339" s="53" t="str">
        <f>IF(收藏进度!G1339="","",收藏进度!G1339)</f>
        <v>猎人</v>
      </c>
      <c r="H1339" s="53" t="str">
        <f>IF(收藏进度!H1339="","",收藏进度!H1339)</f>
        <v>普通</v>
      </c>
      <c r="I1339" s="53" t="str">
        <f>IF(收藏进度!I1339="","",收藏进度!I1339)</f>
        <v>法术</v>
      </c>
      <c r="J1339" s="53" t="str">
        <f>IF(收藏进度!J1339="","",收藏进度!J1339)</f>
        <v/>
      </c>
      <c r="K1339" s="53">
        <f>IF(收藏进度!K1339="","",收藏进度!K1339)</f>
        <v>4</v>
      </c>
      <c r="L1339" s="53">
        <f>IF(收藏进度!L1339="","",收藏进度!L1339)</f>
        <v>0</v>
      </c>
      <c r="M1339" s="53">
        <f>IF(收藏进度!M1339="","",收藏进度!M1339)</f>
        <v>0</v>
      </c>
      <c r="N1339" s="54" t="str">
        <f>IF(收藏进度!N1339="","",收藏进度!N1339)</f>
        <v>对一个随从造成3点伤害。召唤一只3/3的狼。</v>
      </c>
    </row>
    <row r="1340" spans="1:14" x14ac:dyDescent="0.15">
      <c r="A1340" s="52" t="str">
        <f>IF(收藏进度!A1340="","",收藏进度!A1340)</f>
        <v>小型法术翡翠</v>
      </c>
      <c r="B1340" s="52">
        <f>IF(收藏进度!B1340="","",收藏进度!B1340)</f>
        <v>2</v>
      </c>
      <c r="C1340" s="52" t="str">
        <f t="shared" si="20"/>
        <v/>
      </c>
      <c r="D1340" s="52">
        <f>IF(AND(COUNTIF(德鲁伊卡组!A:C,"# 2x ("&amp;K1340&amp;") "&amp;A1340)+COUNTIF(猎人卡组!A:C,"# 2x ("&amp;K1340&amp;") "&amp;A1340)+COUNTIF(法师卡组!A:C,"# 2x ("&amp;K1340&amp;") "&amp;A1340)+COUNTIF(圣骑士卡组!A:C,"# 2x ("&amp;K1340&amp;") "&amp;A1340)+COUNTIF(牧师卡组!A:C,"# 2x ("&amp;K1340&amp;") "&amp;A1340)+COUNTIF(潜行者卡组!A:C,"# 2x ("&amp;K1340&amp;") "&amp;A1340)+COUNTIF(萨满祭司卡组!A:C,"# 2x ("&amp;K1340&amp;") "&amp;A1340)+COUNTIF(术士卡组!A:C,"# 2x ("&amp;K1340&amp;") "&amp;A1340)+COUNTIF(战士卡组!A:C,"# 2x ("&amp;K1340&amp;") "&amp;A1340)=0,COUNTIF(单卡排行!A:J,A1340)=0),IF(AND(COUNTIF(德鲁伊卡组!A:C,"# 1x ("&amp;K1340&amp;") "&amp;A1340)+COUNTIF(猎人卡组!A:C,"# 1x ("&amp;K1340&amp;") "&amp;A1340)+COUNTIF(法师卡组!A:C,"# 1x ("&amp;K1340&amp;") "&amp;A1340)+COUNTIF(圣骑士卡组!A:C,"# 1x ("&amp;K1340&amp;") "&amp;A1340)+COUNTIF(牧师卡组!A:C,"# 1x ("&amp;K1340&amp;") "&amp;A1340)+COUNTIF(潜行者卡组!A:C,"# 1x ("&amp;K1340&amp;") "&amp;A1340)+COUNTIF(萨满祭司卡组!A:C,"# 1x ("&amp;K1340&amp;") "&amp;A1340)+COUNTIF(术士卡组!A:C,"# 1x ("&amp;K1340&amp;") "&amp;A1340)+COUNTIF(战士卡组!A:C,"# 1x ("&amp;K1340&amp;") "&amp;A1340)=0,COUNTIF(单卡排行!A:J,A1340&amp;"★")=0),"",1),2)</f>
        <v>2</v>
      </c>
      <c r="E1340" s="53" t="str">
        <f>IF(收藏进度!E1340="","",收藏进度!E1340)</f>
        <v>狗头人</v>
      </c>
      <c r="F1340" s="53" t="str">
        <f>IF(收藏进度!F1340="","",收藏进度!F1340)</f>
        <v/>
      </c>
      <c r="G1340" s="53" t="str">
        <f>IF(收藏进度!G1340="","",收藏进度!G1340)</f>
        <v>猎人</v>
      </c>
      <c r="H1340" s="53" t="str">
        <f>IF(收藏进度!H1340="","",收藏进度!H1340)</f>
        <v>稀有</v>
      </c>
      <c r="I1340" s="53" t="str">
        <f>IF(收藏进度!I1340="","",收藏进度!I1340)</f>
        <v>法术</v>
      </c>
      <c r="J1340" s="53" t="str">
        <f>IF(收藏进度!J1340="","",收藏进度!J1340)</f>
        <v/>
      </c>
      <c r="K1340" s="53">
        <f>IF(收藏进度!K1340="","",收藏进度!K1340)</f>
        <v>5</v>
      </c>
      <c r="L1340" s="53">
        <f>IF(收藏进度!L1340="","",收藏进度!L1340)</f>
        <v>0</v>
      </c>
      <c r="M1340" s="53">
        <f>IF(收藏进度!M1340="","",收藏进度!M1340)</f>
        <v>0</v>
      </c>
      <c r="N1340" s="54" t="str">
        <f>IF(收藏进度!N1340="","",收藏进度!N1340)</f>
        <v>召唤两只3/3的狼。（使用一个奥秘后升级。）</v>
      </c>
    </row>
    <row r="1341" spans="1:14" x14ac:dyDescent="0.15">
      <c r="A1341" s="52" t="str">
        <f>IF(收藏进度!A1341="","",收藏进度!A1341)</f>
        <v>渗水的软泥怪</v>
      </c>
      <c r="B1341" s="52">
        <f>IF(收藏进度!B1341="","",收藏进度!B1341)</f>
        <v>2</v>
      </c>
      <c r="C1341" s="52" t="str">
        <f t="shared" si="20"/>
        <v/>
      </c>
      <c r="D1341" s="52">
        <f>IF(AND(COUNTIF(德鲁伊卡组!A:C,"# 2x ("&amp;K1341&amp;") "&amp;A1341)+COUNTIF(猎人卡组!A:C,"# 2x ("&amp;K1341&amp;") "&amp;A1341)+COUNTIF(法师卡组!A:C,"# 2x ("&amp;K1341&amp;") "&amp;A1341)+COUNTIF(圣骑士卡组!A:C,"# 2x ("&amp;K1341&amp;") "&amp;A1341)+COUNTIF(牧师卡组!A:C,"# 2x ("&amp;K1341&amp;") "&amp;A1341)+COUNTIF(潜行者卡组!A:C,"# 2x ("&amp;K1341&amp;") "&amp;A1341)+COUNTIF(萨满祭司卡组!A:C,"# 2x ("&amp;K1341&amp;") "&amp;A1341)+COUNTIF(术士卡组!A:C,"# 2x ("&amp;K1341&amp;") "&amp;A1341)+COUNTIF(战士卡组!A:C,"# 2x ("&amp;K1341&amp;") "&amp;A1341)=0,COUNTIF(单卡排行!A:J,A1341)=0),IF(AND(COUNTIF(德鲁伊卡组!A:C,"# 1x ("&amp;K1341&amp;") "&amp;A1341)+COUNTIF(猎人卡组!A:C,"# 1x ("&amp;K1341&amp;") "&amp;A1341)+COUNTIF(法师卡组!A:C,"# 1x ("&amp;K1341&amp;") "&amp;A1341)+COUNTIF(圣骑士卡组!A:C,"# 1x ("&amp;K1341&amp;") "&amp;A1341)+COUNTIF(牧师卡组!A:C,"# 1x ("&amp;K1341&amp;") "&amp;A1341)+COUNTIF(潜行者卡组!A:C,"# 1x ("&amp;K1341&amp;") "&amp;A1341)+COUNTIF(萨满祭司卡组!A:C,"# 1x ("&amp;K1341&amp;") "&amp;A1341)+COUNTIF(术士卡组!A:C,"# 1x ("&amp;K1341&amp;") "&amp;A1341)+COUNTIF(战士卡组!A:C,"# 1x ("&amp;K1341&amp;") "&amp;A1341)=0,COUNTIF(单卡排行!A:J,A1341&amp;"★")=0),"",1),2)</f>
        <v>2</v>
      </c>
      <c r="E1341" s="53" t="str">
        <f>IF(收藏进度!E1341="","",收藏进度!E1341)</f>
        <v>狗头人</v>
      </c>
      <c r="F1341" s="53" t="str">
        <f>IF(收藏进度!F1341="","",收藏进度!F1341)</f>
        <v/>
      </c>
      <c r="G1341" s="53" t="str">
        <f>IF(收藏进度!G1341="","",收藏进度!G1341)</f>
        <v>猎人</v>
      </c>
      <c r="H1341" s="53" t="str">
        <f>IF(收藏进度!H1341="","",收藏进度!H1341)</f>
        <v>稀有</v>
      </c>
      <c r="I1341" s="53" t="str">
        <f>IF(收藏进度!I1341="","",收藏进度!I1341)</f>
        <v>随从</v>
      </c>
      <c r="J1341" s="53" t="str">
        <f>IF(收藏进度!J1341="","",收藏进度!J1341)</f>
        <v/>
      </c>
      <c r="K1341" s="53">
        <f>IF(收藏进度!K1341="","",收藏进度!K1341)</f>
        <v>6</v>
      </c>
      <c r="L1341" s="53">
        <f>IF(收藏进度!L1341="","",收藏进度!L1341)</f>
        <v>5</v>
      </c>
      <c r="M1341" s="53">
        <f>IF(收藏进度!M1341="","",收藏进度!M1341)</f>
        <v>4</v>
      </c>
      <c r="N1341" s="54" t="str">
        <f>IF(收藏进度!N1341="","",收藏进度!N1341)</f>
        <v>战吼：
获得牌库中一个随机随从的亡语。</v>
      </c>
    </row>
    <row r="1342" spans="1:14" x14ac:dyDescent="0.15">
      <c r="A1342" s="52" t="str">
        <f>IF(收藏进度!A1342="","",收藏进度!A1342)</f>
        <v>来我身边！</v>
      </c>
      <c r="B1342" s="52">
        <f>IF(收藏进度!B1342="","",收藏进度!B1342)</f>
        <v>1</v>
      </c>
      <c r="C1342" s="52">
        <f t="shared" si="20"/>
        <v>1</v>
      </c>
      <c r="D1342" s="52">
        <f>IF(AND(COUNTIF(德鲁伊卡组!A:C,"# 2x ("&amp;K1342&amp;") "&amp;A1342)+COUNTIF(猎人卡组!A:C,"# 2x ("&amp;K1342&amp;") "&amp;A1342)+COUNTIF(法师卡组!A:C,"# 2x ("&amp;K1342&amp;") "&amp;A1342)+COUNTIF(圣骑士卡组!A:C,"# 2x ("&amp;K1342&amp;") "&amp;A1342)+COUNTIF(牧师卡组!A:C,"# 2x ("&amp;K1342&amp;") "&amp;A1342)+COUNTIF(潜行者卡组!A:C,"# 2x ("&amp;K1342&amp;") "&amp;A1342)+COUNTIF(萨满祭司卡组!A:C,"# 2x ("&amp;K1342&amp;") "&amp;A1342)+COUNTIF(术士卡组!A:C,"# 2x ("&amp;K1342&amp;") "&amp;A1342)+COUNTIF(战士卡组!A:C,"# 2x ("&amp;K1342&amp;") "&amp;A1342)=0,COUNTIF(单卡排行!A:J,A1342)=0),IF(AND(COUNTIF(德鲁伊卡组!A:C,"# 1x ("&amp;K1342&amp;") "&amp;A1342)+COUNTIF(猎人卡组!A:C,"# 1x ("&amp;K1342&amp;") "&amp;A1342)+COUNTIF(法师卡组!A:C,"# 1x ("&amp;K1342&amp;") "&amp;A1342)+COUNTIF(圣骑士卡组!A:C,"# 1x ("&amp;K1342&amp;") "&amp;A1342)+COUNTIF(牧师卡组!A:C,"# 1x ("&amp;K1342&amp;") "&amp;A1342)+COUNTIF(潜行者卡组!A:C,"# 1x ("&amp;K1342&amp;") "&amp;A1342)+COUNTIF(萨满祭司卡组!A:C,"# 1x ("&amp;K1342&amp;") "&amp;A1342)+COUNTIF(术士卡组!A:C,"# 1x ("&amp;K1342&amp;") "&amp;A1342)+COUNTIF(战士卡组!A:C,"# 1x ("&amp;K1342&amp;") "&amp;A1342)=0,COUNTIF(单卡排行!A:J,A1342&amp;"★")=0),"",1),2)</f>
        <v>2</v>
      </c>
      <c r="E1342" s="53" t="str">
        <f>IF(收藏进度!E1342="","",收藏进度!E1342)</f>
        <v>狗头人</v>
      </c>
      <c r="F1342" s="53" t="str">
        <f>IF(收藏进度!F1342="","",收藏进度!F1342)</f>
        <v/>
      </c>
      <c r="G1342" s="53" t="str">
        <f>IF(收藏进度!G1342="","",收藏进度!G1342)</f>
        <v>猎人</v>
      </c>
      <c r="H1342" s="53" t="str">
        <f>IF(收藏进度!H1342="","",收藏进度!H1342)</f>
        <v>史诗</v>
      </c>
      <c r="I1342" s="53" t="str">
        <f>IF(收藏进度!I1342="","",收藏进度!I1342)</f>
        <v>法术</v>
      </c>
      <c r="J1342" s="53" t="str">
        <f>IF(收藏进度!J1342="","",收藏进度!J1342)</f>
        <v/>
      </c>
      <c r="K1342" s="53">
        <f>IF(收藏进度!K1342="","",收藏进度!K1342)</f>
        <v>6</v>
      </c>
      <c r="L1342" s="53">
        <f>IF(收藏进度!L1342="","",收藏进度!L1342)</f>
        <v>0</v>
      </c>
      <c r="M1342" s="53">
        <f>IF(收藏进度!M1342="","",收藏进度!M1342)</f>
        <v>0</v>
      </c>
      <c r="N1342" s="54" t="str">
        <f>IF(收藏进度!N1342="","",收藏进度!N1342)</f>
        <v>召唤一个动物伙伴，如果你的牌库里没有随从牌，则召唤两个。</v>
      </c>
    </row>
    <row r="1343" spans="1:14" x14ac:dyDescent="0.15">
      <c r="A1343" s="52" t="str">
        <f>IF(收藏进度!A1343="","",收藏进度!A1343)</f>
        <v>碾压墙</v>
      </c>
      <c r="B1343" s="52">
        <f>IF(收藏进度!B1343="","",收藏进度!B1343)</f>
        <v>0</v>
      </c>
      <c r="C1343" s="52" t="str">
        <f t="shared" si="20"/>
        <v/>
      </c>
      <c r="D1343" s="52" t="str">
        <f>IF(AND(COUNTIF(德鲁伊卡组!A:C,"# 2x ("&amp;K1343&amp;") "&amp;A1343)+COUNTIF(猎人卡组!A:C,"# 2x ("&amp;K1343&amp;") "&amp;A1343)+COUNTIF(法师卡组!A:C,"# 2x ("&amp;K1343&amp;") "&amp;A1343)+COUNTIF(圣骑士卡组!A:C,"# 2x ("&amp;K1343&amp;") "&amp;A1343)+COUNTIF(牧师卡组!A:C,"# 2x ("&amp;K1343&amp;") "&amp;A1343)+COUNTIF(潜行者卡组!A:C,"# 2x ("&amp;K1343&amp;") "&amp;A1343)+COUNTIF(萨满祭司卡组!A:C,"# 2x ("&amp;K1343&amp;") "&amp;A1343)+COUNTIF(术士卡组!A:C,"# 2x ("&amp;K1343&amp;") "&amp;A1343)+COUNTIF(战士卡组!A:C,"# 2x ("&amp;K1343&amp;") "&amp;A1343)=0,COUNTIF(单卡排行!A:J,A1343)=0),IF(AND(COUNTIF(德鲁伊卡组!A:C,"# 1x ("&amp;K1343&amp;") "&amp;A1343)+COUNTIF(猎人卡组!A:C,"# 1x ("&amp;K1343&amp;") "&amp;A1343)+COUNTIF(法师卡组!A:C,"# 1x ("&amp;K1343&amp;") "&amp;A1343)+COUNTIF(圣骑士卡组!A:C,"# 1x ("&amp;K1343&amp;") "&amp;A1343)+COUNTIF(牧师卡组!A:C,"# 1x ("&amp;K1343&amp;") "&amp;A1343)+COUNTIF(潜行者卡组!A:C,"# 1x ("&amp;K1343&amp;") "&amp;A1343)+COUNTIF(萨满祭司卡组!A:C,"# 1x ("&amp;K1343&amp;") "&amp;A1343)+COUNTIF(术士卡组!A:C,"# 1x ("&amp;K1343&amp;") "&amp;A1343)+COUNTIF(战士卡组!A:C,"# 1x ("&amp;K1343&amp;") "&amp;A1343)=0,COUNTIF(单卡排行!A:J,A1343&amp;"★")=0),"",1),2)</f>
        <v/>
      </c>
      <c r="E1343" s="53" t="str">
        <f>IF(收藏进度!E1343="","",收藏进度!E1343)</f>
        <v>狗头人</v>
      </c>
      <c r="F1343" s="53" t="str">
        <f>IF(收藏进度!F1343="","",收藏进度!F1343)</f>
        <v/>
      </c>
      <c r="G1343" s="53" t="str">
        <f>IF(收藏进度!G1343="","",收藏进度!G1343)</f>
        <v>猎人</v>
      </c>
      <c r="H1343" s="53" t="str">
        <f>IF(收藏进度!H1343="","",收藏进度!H1343)</f>
        <v>史诗</v>
      </c>
      <c r="I1343" s="53" t="str">
        <f>IF(收藏进度!I1343="","",收藏进度!I1343)</f>
        <v>法术</v>
      </c>
      <c r="J1343" s="53" t="str">
        <f>IF(收藏进度!J1343="","",收藏进度!J1343)</f>
        <v/>
      </c>
      <c r="K1343" s="53">
        <f>IF(收藏进度!K1343="","",收藏进度!K1343)</f>
        <v>7</v>
      </c>
      <c r="L1343" s="53">
        <f>IF(收藏进度!L1343="","",收藏进度!L1343)</f>
        <v>0</v>
      </c>
      <c r="M1343" s="53">
        <f>IF(收藏进度!M1343="","",收藏进度!M1343)</f>
        <v>0</v>
      </c>
      <c r="N1343" s="54" t="str">
        <f>IF(收藏进度!N1343="","",收藏进度!N1343)</f>
        <v>消灭对手场上最左边和最右边的随从。</v>
      </c>
    </row>
    <row r="1344" spans="1:14" x14ac:dyDescent="0.15">
      <c r="A1344" s="52" t="str">
        <f>IF(收藏进度!A1344="","",收藏进度!A1344)</f>
        <v>伦鲁迪洛尔</v>
      </c>
      <c r="B1344" s="52">
        <f>IF(收藏进度!B1344="","",收藏进度!B1344)</f>
        <v>0</v>
      </c>
      <c r="C1344" s="52" t="str">
        <f t="shared" si="20"/>
        <v/>
      </c>
      <c r="D1344" s="52" t="str">
        <f>IF(AND(COUNTIF(德鲁伊卡组!A:C,"# 2x ("&amp;K1344&amp;") "&amp;A1344)+COUNTIF(猎人卡组!A:C,"# 2x ("&amp;K1344&amp;") "&amp;A1344)+COUNTIF(法师卡组!A:C,"# 2x ("&amp;K1344&amp;") "&amp;A1344)+COUNTIF(圣骑士卡组!A:C,"# 2x ("&amp;K1344&amp;") "&amp;A1344)+COUNTIF(牧师卡组!A:C,"# 2x ("&amp;K1344&amp;") "&amp;A1344)+COUNTIF(潜行者卡组!A:C,"# 2x ("&amp;K1344&amp;") "&amp;A1344)+COUNTIF(萨满祭司卡组!A:C,"# 2x ("&amp;K1344&amp;") "&amp;A1344)+COUNTIF(术士卡组!A:C,"# 2x ("&amp;K1344&amp;") "&amp;A1344)+COUNTIF(战士卡组!A:C,"# 2x ("&amp;K1344&amp;") "&amp;A1344)=0,COUNTIF(单卡排行!A:J,A1344)=0),IF(AND(COUNTIF(德鲁伊卡组!A:C,"# 1x ("&amp;K1344&amp;") "&amp;A1344)+COUNTIF(猎人卡组!A:C,"# 1x ("&amp;K1344&amp;") "&amp;A1344)+COUNTIF(法师卡组!A:C,"# 1x ("&amp;K1344&amp;") "&amp;A1344)+COUNTIF(圣骑士卡组!A:C,"# 1x ("&amp;K1344&amp;") "&amp;A1344)+COUNTIF(牧师卡组!A:C,"# 1x ("&amp;K1344&amp;") "&amp;A1344)+COUNTIF(潜行者卡组!A:C,"# 1x ("&amp;K1344&amp;") "&amp;A1344)+COUNTIF(萨满祭司卡组!A:C,"# 1x ("&amp;K1344&amp;") "&amp;A1344)+COUNTIF(术士卡组!A:C,"# 1x ("&amp;K1344&amp;") "&amp;A1344)+COUNTIF(战士卡组!A:C,"# 1x ("&amp;K1344&amp;") "&amp;A1344)=0,COUNTIF(单卡排行!A:J,A1344&amp;"★")=0),"",1),2)</f>
        <v/>
      </c>
      <c r="E1344" s="53" t="str">
        <f>IF(收藏进度!E1344="","",收藏进度!E1344)</f>
        <v>狗头人</v>
      </c>
      <c r="F1344" s="53" t="str">
        <f>IF(收藏进度!F1344="","",收藏进度!F1344)</f>
        <v/>
      </c>
      <c r="G1344" s="53" t="str">
        <f>IF(收藏进度!G1344="","",收藏进度!G1344)</f>
        <v>猎人</v>
      </c>
      <c r="H1344" s="53" t="str">
        <f>IF(收藏进度!H1344="","",收藏进度!H1344)</f>
        <v>传说</v>
      </c>
      <c r="I1344" s="53" t="str">
        <f>IF(收藏进度!I1344="","",收藏进度!I1344)</f>
        <v>武器</v>
      </c>
      <c r="J1344" s="53" t="str">
        <f>IF(收藏进度!J1344="","",收藏进度!J1344)</f>
        <v/>
      </c>
      <c r="K1344" s="53">
        <f>IF(收藏进度!K1344="","",收藏进度!K1344)</f>
        <v>7</v>
      </c>
      <c r="L1344" s="53">
        <f>IF(收藏进度!L1344="","",收藏进度!L1344)</f>
        <v>4</v>
      </c>
      <c r="M1344" s="53">
        <f>IF(收藏进度!M1344="","",收藏进度!M1344)</f>
        <v>0</v>
      </c>
      <c r="N1344" s="54" t="str">
        <f>IF(收藏进度!N1344="","",收藏进度!N1344)</f>
        <v>战吼：如果你的牌库里没有随从牌，则将随机的猎人法术牌置入你的手牌，直到你的手牌数量达到上限。</v>
      </c>
    </row>
    <row r="1345" spans="1:14" x14ac:dyDescent="0.15">
      <c r="A1345" s="52" t="str">
        <f>IF(收藏进度!A1345="","",收藏进度!A1345)</f>
        <v>卡瑟娜·冬灵</v>
      </c>
      <c r="B1345" s="52">
        <f>IF(收藏进度!B1345="","",收藏进度!B1345)</f>
        <v>1</v>
      </c>
      <c r="C1345" s="52" t="str">
        <f t="shared" si="20"/>
        <v/>
      </c>
      <c r="D1345" s="52">
        <f>IF(AND(COUNTIF(德鲁伊卡组!A:C,"# 2x ("&amp;K1345&amp;") "&amp;A1345)+COUNTIF(猎人卡组!A:C,"# 2x ("&amp;K1345&amp;") "&amp;A1345)+COUNTIF(法师卡组!A:C,"# 2x ("&amp;K1345&amp;") "&amp;A1345)+COUNTIF(圣骑士卡组!A:C,"# 2x ("&amp;K1345&amp;") "&amp;A1345)+COUNTIF(牧师卡组!A:C,"# 2x ("&amp;K1345&amp;") "&amp;A1345)+COUNTIF(潜行者卡组!A:C,"# 2x ("&amp;K1345&amp;") "&amp;A1345)+COUNTIF(萨满祭司卡组!A:C,"# 2x ("&amp;K1345&amp;") "&amp;A1345)+COUNTIF(术士卡组!A:C,"# 2x ("&amp;K1345&amp;") "&amp;A1345)+COUNTIF(战士卡组!A:C,"# 2x ("&amp;K1345&amp;") "&amp;A1345)=0,COUNTIF(单卡排行!A:J,A1345)=0),IF(AND(COUNTIF(德鲁伊卡组!A:C,"# 1x ("&amp;K1345&amp;") "&amp;A1345)+COUNTIF(猎人卡组!A:C,"# 1x ("&amp;K1345&amp;") "&amp;A1345)+COUNTIF(法师卡组!A:C,"# 1x ("&amp;K1345&amp;") "&amp;A1345)+COUNTIF(圣骑士卡组!A:C,"# 1x ("&amp;K1345&amp;") "&amp;A1345)+COUNTIF(牧师卡组!A:C,"# 1x ("&amp;K1345&amp;") "&amp;A1345)+COUNTIF(潜行者卡组!A:C,"# 1x ("&amp;K1345&amp;") "&amp;A1345)+COUNTIF(萨满祭司卡组!A:C,"# 1x ("&amp;K1345&amp;") "&amp;A1345)+COUNTIF(术士卡组!A:C,"# 1x ("&amp;K1345&amp;") "&amp;A1345)+COUNTIF(战士卡组!A:C,"# 1x ("&amp;K1345&amp;") "&amp;A1345)=0,COUNTIF(单卡排行!A:J,A1345&amp;"★")=0),"",1),2)</f>
        <v>1</v>
      </c>
      <c r="E1345" s="53" t="str">
        <f>IF(收藏进度!E1345="","",收藏进度!E1345)</f>
        <v>狗头人</v>
      </c>
      <c r="F1345" s="53" t="str">
        <f>IF(收藏进度!F1345="","",收藏进度!F1345)</f>
        <v/>
      </c>
      <c r="G1345" s="53" t="str">
        <f>IF(收藏进度!G1345="","",收藏进度!G1345)</f>
        <v>猎人</v>
      </c>
      <c r="H1345" s="53" t="str">
        <f>IF(收藏进度!H1345="","",收藏进度!H1345)</f>
        <v>传说</v>
      </c>
      <c r="I1345" s="53" t="str">
        <f>IF(收藏进度!I1345="","",收藏进度!I1345)</f>
        <v>随从</v>
      </c>
      <c r="J1345" s="53" t="str">
        <f>IF(收藏进度!J1345="","",收藏进度!J1345)</f>
        <v/>
      </c>
      <c r="K1345" s="53">
        <f>IF(收藏进度!K1345="","",收藏进度!K1345)</f>
        <v>8</v>
      </c>
      <c r="L1345" s="53">
        <f>IF(收藏进度!L1345="","",收藏进度!L1345)</f>
        <v>6</v>
      </c>
      <c r="M1345" s="53">
        <f>IF(收藏进度!M1345="","",收藏进度!M1345)</f>
        <v>6</v>
      </c>
      <c r="N1345" s="54" t="str">
        <f>IF(收藏进度!N1345="","",收藏进度!N1345)</f>
        <v>战吼，亡语：招募一个野兽。</v>
      </c>
    </row>
    <row r="1346" spans="1:14" x14ac:dyDescent="0.15">
      <c r="A1346" s="52" t="str">
        <f>IF(收藏进度!A1346="","",收藏进度!A1346)</f>
        <v>变形卷轴</v>
      </c>
      <c r="B1346" s="52">
        <f>IF(收藏进度!B1346="","",收藏进度!B1346)</f>
        <v>2</v>
      </c>
      <c r="C1346" s="52" t="str">
        <f t="shared" si="20"/>
        <v/>
      </c>
      <c r="D1346" s="52" t="str">
        <f>IF(AND(COUNTIF(德鲁伊卡组!A:C,"# 2x ("&amp;K1346&amp;") "&amp;A1346)+COUNTIF(猎人卡组!A:C,"# 2x ("&amp;K1346&amp;") "&amp;A1346)+COUNTIF(法师卡组!A:C,"# 2x ("&amp;K1346&amp;") "&amp;A1346)+COUNTIF(圣骑士卡组!A:C,"# 2x ("&amp;K1346&amp;") "&amp;A1346)+COUNTIF(牧师卡组!A:C,"# 2x ("&amp;K1346&amp;") "&amp;A1346)+COUNTIF(潜行者卡组!A:C,"# 2x ("&amp;K1346&amp;") "&amp;A1346)+COUNTIF(萨满祭司卡组!A:C,"# 2x ("&amp;K1346&amp;") "&amp;A1346)+COUNTIF(术士卡组!A:C,"# 2x ("&amp;K1346&amp;") "&amp;A1346)+COUNTIF(战士卡组!A:C,"# 2x ("&amp;K1346&amp;") "&amp;A1346)=0,COUNTIF(单卡排行!A:J,A1346)=0),IF(AND(COUNTIF(德鲁伊卡组!A:C,"# 1x ("&amp;K1346&amp;") "&amp;A1346)+COUNTIF(猎人卡组!A:C,"# 1x ("&amp;K1346&amp;") "&amp;A1346)+COUNTIF(法师卡组!A:C,"# 1x ("&amp;K1346&amp;") "&amp;A1346)+COUNTIF(圣骑士卡组!A:C,"# 1x ("&amp;K1346&amp;") "&amp;A1346)+COUNTIF(牧师卡组!A:C,"# 1x ("&amp;K1346&amp;") "&amp;A1346)+COUNTIF(潜行者卡组!A:C,"# 1x ("&amp;K1346&amp;") "&amp;A1346)+COUNTIF(萨满祭司卡组!A:C,"# 1x ("&amp;K1346&amp;") "&amp;A1346)+COUNTIF(术士卡组!A:C,"# 1x ("&amp;K1346&amp;") "&amp;A1346)+COUNTIF(战士卡组!A:C,"# 1x ("&amp;K1346&amp;") "&amp;A1346)=0,COUNTIF(单卡排行!A:J,A1346&amp;"★")=0),"",1),2)</f>
        <v/>
      </c>
      <c r="E1346" s="53" t="str">
        <f>IF(收藏进度!E1346="","",收藏进度!E1346)</f>
        <v>狗头人</v>
      </c>
      <c r="F1346" s="53" t="str">
        <f>IF(收藏进度!F1346="","",收藏进度!F1346)</f>
        <v/>
      </c>
      <c r="G1346" s="53" t="str">
        <f>IF(收藏进度!G1346="","",收藏进度!G1346)</f>
        <v>法师</v>
      </c>
      <c r="H1346" s="53" t="str">
        <f>IF(收藏进度!H1346="","",收藏进度!H1346)</f>
        <v>普通</v>
      </c>
      <c r="I1346" s="53" t="str">
        <f>IF(收藏进度!I1346="","",收藏进度!I1346)</f>
        <v>法术</v>
      </c>
      <c r="J1346" s="53" t="str">
        <f>IF(收藏进度!J1346="","",收藏进度!J1346)</f>
        <v/>
      </c>
      <c r="K1346" s="53">
        <f>IF(收藏进度!K1346="","",收藏进度!K1346)</f>
        <v>0</v>
      </c>
      <c r="L1346" s="53">
        <f>IF(收藏进度!L1346="","",收藏进度!L1346)</f>
        <v>0</v>
      </c>
      <c r="M1346" s="53">
        <f>IF(收藏进度!M1346="","",收藏进度!M1346)</f>
        <v>0</v>
      </c>
      <c r="N1346" s="54" t="str">
        <f>IF(收藏进度!N1346="","",收藏进度!N1346)</f>
        <v>如果这张牌在你的手牌中，每个回合都会变成一张随机法师法术牌。</v>
      </c>
    </row>
    <row r="1347" spans="1:14" x14ac:dyDescent="0.15">
      <c r="A1347" s="52" t="str">
        <f>IF(收藏进度!A1347="","",收藏进度!A1347)</f>
        <v>奥术工匠</v>
      </c>
      <c r="B1347" s="52">
        <f>IF(收藏进度!B1347="","",收藏进度!B1347)</f>
        <v>2</v>
      </c>
      <c r="C1347" s="52" t="str">
        <f t="shared" ref="C1347:C1410" si="21">IF(D1347="","",IF(D1347&gt;B1347,D1347-B1347,""))</f>
        <v/>
      </c>
      <c r="D1347" s="52">
        <f>IF(AND(COUNTIF(德鲁伊卡组!A:C,"# 2x ("&amp;K1347&amp;") "&amp;A1347)+COUNTIF(猎人卡组!A:C,"# 2x ("&amp;K1347&amp;") "&amp;A1347)+COUNTIF(法师卡组!A:C,"# 2x ("&amp;K1347&amp;") "&amp;A1347)+COUNTIF(圣骑士卡组!A:C,"# 2x ("&amp;K1347&amp;") "&amp;A1347)+COUNTIF(牧师卡组!A:C,"# 2x ("&amp;K1347&amp;") "&amp;A1347)+COUNTIF(潜行者卡组!A:C,"# 2x ("&amp;K1347&amp;") "&amp;A1347)+COUNTIF(萨满祭司卡组!A:C,"# 2x ("&amp;K1347&amp;") "&amp;A1347)+COUNTIF(术士卡组!A:C,"# 2x ("&amp;K1347&amp;") "&amp;A1347)+COUNTIF(战士卡组!A:C,"# 2x ("&amp;K1347&amp;") "&amp;A1347)=0,COUNTIF(单卡排行!A:J,A1347)=0),IF(AND(COUNTIF(德鲁伊卡组!A:C,"# 1x ("&amp;K1347&amp;") "&amp;A1347)+COUNTIF(猎人卡组!A:C,"# 1x ("&amp;K1347&amp;") "&amp;A1347)+COUNTIF(法师卡组!A:C,"# 1x ("&amp;K1347&amp;") "&amp;A1347)+COUNTIF(圣骑士卡组!A:C,"# 1x ("&amp;K1347&amp;") "&amp;A1347)+COUNTIF(牧师卡组!A:C,"# 1x ("&amp;K1347&amp;") "&amp;A1347)+COUNTIF(潜行者卡组!A:C,"# 1x ("&amp;K1347&amp;") "&amp;A1347)+COUNTIF(萨满祭司卡组!A:C,"# 1x ("&amp;K1347&amp;") "&amp;A1347)+COUNTIF(术士卡组!A:C,"# 1x ("&amp;K1347&amp;") "&amp;A1347)+COUNTIF(战士卡组!A:C,"# 1x ("&amp;K1347&amp;") "&amp;A1347)=0,COUNTIF(单卡排行!A:J,A1347&amp;"★")=0),"",1),2)</f>
        <v>2</v>
      </c>
      <c r="E1347" s="53" t="str">
        <f>IF(收藏进度!E1347="","",收藏进度!E1347)</f>
        <v>狗头人</v>
      </c>
      <c r="F1347" s="53" t="str">
        <f>IF(收藏进度!F1347="","",收藏进度!F1347)</f>
        <v/>
      </c>
      <c r="G1347" s="53" t="str">
        <f>IF(收藏进度!G1347="","",收藏进度!G1347)</f>
        <v>法师</v>
      </c>
      <c r="H1347" s="53" t="str">
        <f>IF(收藏进度!H1347="","",收藏进度!H1347)</f>
        <v>普通</v>
      </c>
      <c r="I1347" s="53" t="str">
        <f>IF(收藏进度!I1347="","",收藏进度!I1347)</f>
        <v>随从</v>
      </c>
      <c r="J1347" s="53" t="str">
        <f>IF(收藏进度!J1347="","",收藏进度!J1347)</f>
        <v>元素</v>
      </c>
      <c r="K1347" s="53">
        <f>IF(收藏进度!K1347="","",收藏进度!K1347)</f>
        <v>1</v>
      </c>
      <c r="L1347" s="53">
        <f>IF(收藏进度!L1347="","",收藏进度!L1347)</f>
        <v>1</v>
      </c>
      <c r="M1347" s="53">
        <f>IF(收藏进度!M1347="","",收藏进度!M1347)</f>
        <v>2</v>
      </c>
      <c r="N1347" s="54" t="str">
        <f>IF(收藏进度!N1347="","",收藏进度!N1347)</f>
        <v>每当你施放一个法术，便获得等同于其法力值消耗的护甲值。</v>
      </c>
    </row>
    <row r="1348" spans="1:14" x14ac:dyDescent="0.15">
      <c r="A1348" s="52" t="str">
        <f>IF(收藏进度!A1348="","",收藏进度!A1348)</f>
        <v>乌鸦魔仆</v>
      </c>
      <c r="B1348" s="52">
        <f>IF(收藏进度!B1348="","",收藏进度!B1348)</f>
        <v>2</v>
      </c>
      <c r="C1348" s="52" t="str">
        <f t="shared" si="21"/>
        <v/>
      </c>
      <c r="D1348" s="52">
        <f>IF(AND(COUNTIF(德鲁伊卡组!A:C,"# 2x ("&amp;K1348&amp;") "&amp;A1348)+COUNTIF(猎人卡组!A:C,"# 2x ("&amp;K1348&amp;") "&amp;A1348)+COUNTIF(法师卡组!A:C,"# 2x ("&amp;K1348&amp;") "&amp;A1348)+COUNTIF(圣骑士卡组!A:C,"# 2x ("&amp;K1348&amp;") "&amp;A1348)+COUNTIF(牧师卡组!A:C,"# 2x ("&amp;K1348&amp;") "&amp;A1348)+COUNTIF(潜行者卡组!A:C,"# 2x ("&amp;K1348&amp;") "&amp;A1348)+COUNTIF(萨满祭司卡组!A:C,"# 2x ("&amp;K1348&amp;") "&amp;A1348)+COUNTIF(术士卡组!A:C,"# 2x ("&amp;K1348&amp;") "&amp;A1348)+COUNTIF(战士卡组!A:C,"# 2x ("&amp;K1348&amp;") "&amp;A1348)=0,COUNTIF(单卡排行!A:J,A1348)=0),IF(AND(COUNTIF(德鲁伊卡组!A:C,"# 1x ("&amp;K1348&amp;") "&amp;A1348)+COUNTIF(猎人卡组!A:C,"# 1x ("&amp;K1348&amp;") "&amp;A1348)+COUNTIF(法师卡组!A:C,"# 1x ("&amp;K1348&amp;") "&amp;A1348)+COUNTIF(圣骑士卡组!A:C,"# 1x ("&amp;K1348&amp;") "&amp;A1348)+COUNTIF(牧师卡组!A:C,"# 1x ("&amp;K1348&amp;") "&amp;A1348)+COUNTIF(潜行者卡组!A:C,"# 1x ("&amp;K1348&amp;") "&amp;A1348)+COUNTIF(萨满祭司卡组!A:C,"# 1x ("&amp;K1348&amp;") "&amp;A1348)+COUNTIF(术士卡组!A:C,"# 1x ("&amp;K1348&amp;") "&amp;A1348)+COUNTIF(战士卡组!A:C,"# 1x ("&amp;K1348&amp;") "&amp;A1348)=0,COUNTIF(单卡排行!A:J,A1348&amp;"★")=0),"",1),2)</f>
        <v>2</v>
      </c>
      <c r="E1348" s="53" t="str">
        <f>IF(收藏进度!E1348="","",收藏进度!E1348)</f>
        <v>狗头人</v>
      </c>
      <c r="F1348" s="53" t="str">
        <f>IF(收藏进度!F1348="","",收藏进度!F1348)</f>
        <v/>
      </c>
      <c r="G1348" s="53" t="str">
        <f>IF(收藏进度!G1348="","",收藏进度!G1348)</f>
        <v>法师</v>
      </c>
      <c r="H1348" s="53" t="str">
        <f>IF(收藏进度!H1348="","",收藏进度!H1348)</f>
        <v>普通</v>
      </c>
      <c r="I1348" s="53" t="str">
        <f>IF(收藏进度!I1348="","",收藏进度!I1348)</f>
        <v>随从</v>
      </c>
      <c r="J1348" s="53" t="str">
        <f>IF(收藏进度!J1348="","",收藏进度!J1348)</f>
        <v>野兽</v>
      </c>
      <c r="K1348" s="53">
        <f>IF(收藏进度!K1348="","",收藏进度!K1348)</f>
        <v>2</v>
      </c>
      <c r="L1348" s="53">
        <f>IF(收藏进度!L1348="","",收藏进度!L1348)</f>
        <v>2</v>
      </c>
      <c r="M1348" s="53">
        <f>IF(收藏进度!M1348="","",收藏进度!M1348)</f>
        <v>2</v>
      </c>
      <c r="N1348" s="54" t="str">
        <f>IF(收藏进度!N1348="","",收藏进度!N1348)</f>
        <v>战吼：揭示双方牌库里的一张法术牌。如果你的牌法力值消耗较大，抽这张牌。</v>
      </c>
    </row>
    <row r="1349" spans="1:14" x14ac:dyDescent="0.15">
      <c r="A1349" s="52" t="str">
        <f>IF(收藏进度!A1349="","",收藏进度!A1349)</f>
        <v>小型法术红宝石</v>
      </c>
      <c r="B1349" s="52">
        <f>IF(收藏进度!B1349="","",收藏进度!B1349)</f>
        <v>2</v>
      </c>
      <c r="C1349" s="52" t="str">
        <f t="shared" si="21"/>
        <v/>
      </c>
      <c r="D1349" s="52">
        <f>IF(AND(COUNTIF(德鲁伊卡组!A:C,"# 2x ("&amp;K1349&amp;") "&amp;A1349)+COUNTIF(猎人卡组!A:C,"# 2x ("&amp;K1349&amp;") "&amp;A1349)+COUNTIF(法师卡组!A:C,"# 2x ("&amp;K1349&amp;") "&amp;A1349)+COUNTIF(圣骑士卡组!A:C,"# 2x ("&amp;K1349&amp;") "&amp;A1349)+COUNTIF(牧师卡组!A:C,"# 2x ("&amp;K1349&amp;") "&amp;A1349)+COUNTIF(潜行者卡组!A:C,"# 2x ("&amp;K1349&amp;") "&amp;A1349)+COUNTIF(萨满祭司卡组!A:C,"# 2x ("&amp;K1349&amp;") "&amp;A1349)+COUNTIF(术士卡组!A:C,"# 2x ("&amp;K1349&amp;") "&amp;A1349)+COUNTIF(战士卡组!A:C,"# 2x ("&amp;K1349&amp;") "&amp;A1349)=0,COUNTIF(单卡排行!A:J,A1349)=0),IF(AND(COUNTIF(德鲁伊卡组!A:C,"# 1x ("&amp;K1349&amp;") "&amp;A1349)+COUNTIF(猎人卡组!A:C,"# 1x ("&amp;K1349&amp;") "&amp;A1349)+COUNTIF(法师卡组!A:C,"# 1x ("&amp;K1349&amp;") "&amp;A1349)+COUNTIF(圣骑士卡组!A:C,"# 1x ("&amp;K1349&amp;") "&amp;A1349)+COUNTIF(牧师卡组!A:C,"# 1x ("&amp;K1349&amp;") "&amp;A1349)+COUNTIF(潜行者卡组!A:C,"# 1x ("&amp;K1349&amp;") "&amp;A1349)+COUNTIF(萨满祭司卡组!A:C,"# 1x ("&amp;K1349&amp;") "&amp;A1349)+COUNTIF(术士卡组!A:C,"# 1x ("&amp;K1349&amp;") "&amp;A1349)+COUNTIF(战士卡组!A:C,"# 1x ("&amp;K1349&amp;") "&amp;A1349)=0,COUNTIF(单卡排行!A:J,A1349&amp;"★")=0),"",1),2)</f>
        <v>2</v>
      </c>
      <c r="E1349" s="53" t="str">
        <f>IF(收藏进度!E1349="","",收藏进度!E1349)</f>
        <v>狗头人</v>
      </c>
      <c r="F1349" s="53" t="str">
        <f>IF(收藏进度!F1349="","",收藏进度!F1349)</f>
        <v/>
      </c>
      <c r="G1349" s="53" t="str">
        <f>IF(收藏进度!G1349="","",收藏进度!G1349)</f>
        <v>法师</v>
      </c>
      <c r="H1349" s="53" t="str">
        <f>IF(收藏进度!H1349="","",收藏进度!H1349)</f>
        <v>稀有</v>
      </c>
      <c r="I1349" s="53" t="str">
        <f>IF(收藏进度!I1349="","",收藏进度!I1349)</f>
        <v>法术</v>
      </c>
      <c r="J1349" s="53" t="str">
        <f>IF(收藏进度!J1349="","",收藏进度!J1349)</f>
        <v/>
      </c>
      <c r="K1349" s="53">
        <f>IF(收藏进度!K1349="","",收藏进度!K1349)</f>
        <v>2</v>
      </c>
      <c r="L1349" s="53">
        <f>IF(收藏进度!L1349="","",收藏进度!L1349)</f>
        <v>0</v>
      </c>
      <c r="M1349" s="53">
        <f>IF(收藏进度!M1349="","",收藏进度!M1349)</f>
        <v>0</v>
      </c>
      <c r="N1349" s="54" t="str">
        <f>IF(收藏进度!N1349="","",收藏进度!N1349)</f>
        <v>（使用两张元素牌后升级。）</v>
      </c>
    </row>
    <row r="1350" spans="1:14" x14ac:dyDescent="0.15">
      <c r="A1350" s="52" t="str">
        <f>IF(收藏进度!A1350="","",收藏进度!A1350)</f>
        <v>爆炸符文</v>
      </c>
      <c r="B1350" s="52">
        <f>IF(收藏进度!B1350="","",收藏进度!B1350)</f>
        <v>2</v>
      </c>
      <c r="C1350" s="52" t="str">
        <f t="shared" si="21"/>
        <v/>
      </c>
      <c r="D1350" s="52">
        <f>IF(AND(COUNTIF(德鲁伊卡组!A:C,"# 2x ("&amp;K1350&amp;") "&amp;A1350)+COUNTIF(猎人卡组!A:C,"# 2x ("&amp;K1350&amp;") "&amp;A1350)+COUNTIF(法师卡组!A:C,"# 2x ("&amp;K1350&amp;") "&amp;A1350)+COUNTIF(圣骑士卡组!A:C,"# 2x ("&amp;K1350&amp;") "&amp;A1350)+COUNTIF(牧师卡组!A:C,"# 2x ("&amp;K1350&amp;") "&amp;A1350)+COUNTIF(潜行者卡组!A:C,"# 2x ("&amp;K1350&amp;") "&amp;A1350)+COUNTIF(萨满祭司卡组!A:C,"# 2x ("&amp;K1350&amp;") "&amp;A1350)+COUNTIF(术士卡组!A:C,"# 2x ("&amp;K1350&amp;") "&amp;A1350)+COUNTIF(战士卡组!A:C,"# 2x ("&amp;K1350&amp;") "&amp;A1350)=0,COUNTIF(单卡排行!A:J,A1350)=0),IF(AND(COUNTIF(德鲁伊卡组!A:C,"# 1x ("&amp;K1350&amp;") "&amp;A1350)+COUNTIF(猎人卡组!A:C,"# 1x ("&amp;K1350&amp;") "&amp;A1350)+COUNTIF(法师卡组!A:C,"# 1x ("&amp;K1350&amp;") "&amp;A1350)+COUNTIF(圣骑士卡组!A:C,"# 1x ("&amp;K1350&amp;") "&amp;A1350)+COUNTIF(牧师卡组!A:C,"# 1x ("&amp;K1350&amp;") "&amp;A1350)+COUNTIF(潜行者卡组!A:C,"# 1x ("&amp;K1350&amp;") "&amp;A1350)+COUNTIF(萨满祭司卡组!A:C,"# 1x ("&amp;K1350&amp;") "&amp;A1350)+COUNTIF(术士卡组!A:C,"# 1x ("&amp;K1350&amp;") "&amp;A1350)+COUNTIF(战士卡组!A:C,"# 1x ("&amp;K1350&amp;") "&amp;A1350)=0,COUNTIF(单卡排行!A:J,A1350&amp;"★")=0),"",1),2)</f>
        <v>2</v>
      </c>
      <c r="E1350" s="53" t="str">
        <f>IF(收藏进度!E1350="","",收藏进度!E1350)</f>
        <v>狗头人</v>
      </c>
      <c r="F1350" s="53" t="str">
        <f>IF(收藏进度!F1350="","",收藏进度!F1350)</f>
        <v/>
      </c>
      <c r="G1350" s="53" t="str">
        <f>IF(收藏进度!G1350="","",收藏进度!G1350)</f>
        <v>法师</v>
      </c>
      <c r="H1350" s="53" t="str">
        <f>IF(收藏进度!H1350="","",收藏进度!H1350)</f>
        <v>稀有</v>
      </c>
      <c r="I1350" s="53" t="str">
        <f>IF(收藏进度!I1350="","",收藏进度!I1350)</f>
        <v>法术</v>
      </c>
      <c r="J1350" s="53" t="str">
        <f>IF(收藏进度!J1350="","",收藏进度!J1350)</f>
        <v/>
      </c>
      <c r="K1350" s="53">
        <f>IF(收藏进度!K1350="","",收藏进度!K1350)</f>
        <v>3</v>
      </c>
      <c r="L1350" s="53">
        <f>IF(收藏进度!L1350="","",收藏进度!L1350)</f>
        <v>0</v>
      </c>
      <c r="M1350" s="53">
        <f>IF(收藏进度!M1350="","",收藏进度!M1350)</f>
        <v>0</v>
      </c>
      <c r="N1350" s="54" t="str">
        <f>IF(收藏进度!N1350="","",收藏进度!N1350)</f>
        <v>奥秘：在你的对手使用一张随从牌后，对该随从造成6点伤害，超过其生命值上限的伤害将由对方英雄承受。</v>
      </c>
    </row>
    <row r="1351" spans="1:14" x14ac:dyDescent="0.15">
      <c r="A1351" s="52" t="str">
        <f>IF(收藏进度!A1351="","",收藏进度!A1351)</f>
        <v>魔网操控者</v>
      </c>
      <c r="B1351" s="52">
        <f>IF(收藏进度!B1351="","",收藏进度!B1351)</f>
        <v>2</v>
      </c>
      <c r="C1351" s="52" t="str">
        <f t="shared" si="21"/>
        <v/>
      </c>
      <c r="D1351" s="52">
        <f>IF(AND(COUNTIF(德鲁伊卡组!A:C,"# 2x ("&amp;K1351&amp;") "&amp;A1351)+COUNTIF(猎人卡组!A:C,"# 2x ("&amp;K1351&amp;") "&amp;A1351)+COUNTIF(法师卡组!A:C,"# 2x ("&amp;K1351&amp;") "&amp;A1351)+COUNTIF(圣骑士卡组!A:C,"# 2x ("&amp;K1351&amp;") "&amp;A1351)+COUNTIF(牧师卡组!A:C,"# 2x ("&amp;K1351&amp;") "&amp;A1351)+COUNTIF(潜行者卡组!A:C,"# 2x ("&amp;K1351&amp;") "&amp;A1351)+COUNTIF(萨满祭司卡组!A:C,"# 2x ("&amp;K1351&amp;") "&amp;A1351)+COUNTIF(术士卡组!A:C,"# 2x ("&amp;K1351&amp;") "&amp;A1351)+COUNTIF(战士卡组!A:C,"# 2x ("&amp;K1351&amp;") "&amp;A1351)=0,COUNTIF(单卡排行!A:J,A1351)=0),IF(AND(COUNTIF(德鲁伊卡组!A:C,"# 1x ("&amp;K1351&amp;") "&amp;A1351)+COUNTIF(猎人卡组!A:C,"# 1x ("&amp;K1351&amp;") "&amp;A1351)+COUNTIF(法师卡组!A:C,"# 1x ("&amp;K1351&amp;") "&amp;A1351)+COUNTIF(圣骑士卡组!A:C,"# 1x ("&amp;K1351&amp;") "&amp;A1351)+COUNTIF(牧师卡组!A:C,"# 1x ("&amp;K1351&amp;") "&amp;A1351)+COUNTIF(潜行者卡组!A:C,"# 1x ("&amp;K1351&amp;") "&amp;A1351)+COUNTIF(萨满祭司卡组!A:C,"# 1x ("&amp;K1351&amp;") "&amp;A1351)+COUNTIF(术士卡组!A:C,"# 1x ("&amp;K1351&amp;") "&amp;A1351)+COUNTIF(战士卡组!A:C,"# 1x ("&amp;K1351&amp;") "&amp;A1351)=0,COUNTIF(单卡排行!A:J,A1351&amp;"★")=0),"",1),2)</f>
        <v>2</v>
      </c>
      <c r="E1351" s="53" t="str">
        <f>IF(收藏进度!E1351="","",收藏进度!E1351)</f>
        <v>狗头人</v>
      </c>
      <c r="F1351" s="53" t="str">
        <f>IF(收藏进度!F1351="","",收藏进度!F1351)</f>
        <v/>
      </c>
      <c r="G1351" s="53" t="str">
        <f>IF(收藏进度!G1351="","",收藏进度!G1351)</f>
        <v>法师</v>
      </c>
      <c r="H1351" s="53" t="str">
        <f>IF(收藏进度!H1351="","",收藏进度!H1351)</f>
        <v>稀有</v>
      </c>
      <c r="I1351" s="53" t="str">
        <f>IF(收藏进度!I1351="","",收藏进度!I1351)</f>
        <v>随从</v>
      </c>
      <c r="J1351" s="53" t="str">
        <f>IF(收藏进度!J1351="","",收藏进度!J1351)</f>
        <v>元素</v>
      </c>
      <c r="K1351" s="53">
        <f>IF(收藏进度!K1351="","",收藏进度!K1351)</f>
        <v>4</v>
      </c>
      <c r="L1351" s="53">
        <f>IF(收藏进度!L1351="","",收藏进度!L1351)</f>
        <v>4</v>
      </c>
      <c r="M1351" s="53">
        <f>IF(收藏进度!M1351="","",收藏进度!M1351)</f>
        <v>5</v>
      </c>
      <c r="N1351" s="54" t="str">
        <f>IF(收藏进度!N1351="","",收藏进度!N1351)</f>
        <v>战吼：如果你的手牌中有你的套牌之外的牌，则这些牌的法力值消耗减少（2）点。</v>
      </c>
    </row>
    <row r="1352" spans="1:14" x14ac:dyDescent="0.15">
      <c r="A1352" s="52" t="str">
        <f>IF(收藏进度!A1352="","",收藏进度!A1352)</f>
        <v>惊奇套牌</v>
      </c>
      <c r="B1352" s="52">
        <f>IF(收藏进度!B1352="","",收藏进度!B1352)</f>
        <v>1</v>
      </c>
      <c r="C1352" s="52" t="str">
        <f t="shared" si="21"/>
        <v/>
      </c>
      <c r="D1352" s="52" t="str">
        <f>IF(AND(COUNTIF(德鲁伊卡组!A:C,"# 2x ("&amp;K1352&amp;") "&amp;A1352)+COUNTIF(猎人卡组!A:C,"# 2x ("&amp;K1352&amp;") "&amp;A1352)+COUNTIF(法师卡组!A:C,"# 2x ("&amp;K1352&amp;") "&amp;A1352)+COUNTIF(圣骑士卡组!A:C,"# 2x ("&amp;K1352&amp;") "&amp;A1352)+COUNTIF(牧师卡组!A:C,"# 2x ("&amp;K1352&amp;") "&amp;A1352)+COUNTIF(潜行者卡组!A:C,"# 2x ("&amp;K1352&amp;") "&amp;A1352)+COUNTIF(萨满祭司卡组!A:C,"# 2x ("&amp;K1352&amp;") "&amp;A1352)+COUNTIF(术士卡组!A:C,"# 2x ("&amp;K1352&amp;") "&amp;A1352)+COUNTIF(战士卡组!A:C,"# 2x ("&amp;K1352&amp;") "&amp;A1352)=0,COUNTIF(单卡排行!A:J,A1352)=0),IF(AND(COUNTIF(德鲁伊卡组!A:C,"# 1x ("&amp;K1352&amp;") "&amp;A1352)+COUNTIF(猎人卡组!A:C,"# 1x ("&amp;K1352&amp;") "&amp;A1352)+COUNTIF(法师卡组!A:C,"# 1x ("&amp;K1352&amp;") "&amp;A1352)+COUNTIF(圣骑士卡组!A:C,"# 1x ("&amp;K1352&amp;") "&amp;A1352)+COUNTIF(牧师卡组!A:C,"# 1x ("&amp;K1352&amp;") "&amp;A1352)+COUNTIF(潜行者卡组!A:C,"# 1x ("&amp;K1352&amp;") "&amp;A1352)+COUNTIF(萨满祭司卡组!A:C,"# 1x ("&amp;K1352&amp;") "&amp;A1352)+COUNTIF(术士卡组!A:C,"# 1x ("&amp;K1352&amp;") "&amp;A1352)+COUNTIF(战士卡组!A:C,"# 1x ("&amp;K1352&amp;") "&amp;A1352)=0,COUNTIF(单卡排行!A:J,A1352&amp;"★")=0),"",1),2)</f>
        <v/>
      </c>
      <c r="E1352" s="53" t="str">
        <f>IF(收藏进度!E1352="","",收藏进度!E1352)</f>
        <v>狗头人</v>
      </c>
      <c r="F1352" s="53" t="str">
        <f>IF(收藏进度!F1352="","",收藏进度!F1352)</f>
        <v/>
      </c>
      <c r="G1352" s="53" t="str">
        <f>IF(收藏进度!G1352="","",收藏进度!G1352)</f>
        <v>法师</v>
      </c>
      <c r="H1352" s="53" t="str">
        <f>IF(收藏进度!H1352="","",收藏进度!H1352)</f>
        <v>史诗</v>
      </c>
      <c r="I1352" s="53" t="str">
        <f>IF(收藏进度!I1352="","",收藏进度!I1352)</f>
        <v>法术</v>
      </c>
      <c r="J1352" s="53" t="str">
        <f>IF(收藏进度!J1352="","",收藏进度!J1352)</f>
        <v/>
      </c>
      <c r="K1352" s="53">
        <f>IF(收藏进度!K1352="","",收藏进度!K1352)</f>
        <v>5</v>
      </c>
      <c r="L1352" s="53">
        <f>IF(收藏进度!L1352="","",收藏进度!L1352)</f>
        <v>0</v>
      </c>
      <c r="M1352" s="53">
        <f>IF(收藏进度!M1352="","",收藏进度!M1352)</f>
        <v>0</v>
      </c>
      <c r="N1352" s="54" t="str">
        <f>IF(收藏进度!N1352="","",收藏进度!N1352)</f>
        <v>将五张惊奇卡牌洗入你的牌库。抽到时随机施放一个
法术。</v>
      </c>
    </row>
    <row r="1353" spans="1:14" x14ac:dyDescent="0.15">
      <c r="A1353" s="52" t="str">
        <f>IF(收藏进度!A1353="","",收藏进度!A1353)</f>
        <v>巨龙之怒</v>
      </c>
      <c r="B1353" s="52">
        <f>IF(收藏进度!B1353="","",收藏进度!B1353)</f>
        <v>1</v>
      </c>
      <c r="C1353" s="52">
        <f t="shared" si="21"/>
        <v>1</v>
      </c>
      <c r="D1353" s="52">
        <f>IF(AND(COUNTIF(德鲁伊卡组!A:C,"# 2x ("&amp;K1353&amp;") "&amp;A1353)+COUNTIF(猎人卡组!A:C,"# 2x ("&amp;K1353&amp;") "&amp;A1353)+COUNTIF(法师卡组!A:C,"# 2x ("&amp;K1353&amp;") "&amp;A1353)+COUNTIF(圣骑士卡组!A:C,"# 2x ("&amp;K1353&amp;") "&amp;A1353)+COUNTIF(牧师卡组!A:C,"# 2x ("&amp;K1353&amp;") "&amp;A1353)+COUNTIF(潜行者卡组!A:C,"# 2x ("&amp;K1353&amp;") "&amp;A1353)+COUNTIF(萨满祭司卡组!A:C,"# 2x ("&amp;K1353&amp;") "&amp;A1353)+COUNTIF(术士卡组!A:C,"# 2x ("&amp;K1353&amp;") "&amp;A1353)+COUNTIF(战士卡组!A:C,"# 2x ("&amp;K1353&amp;") "&amp;A1353)=0,COUNTIF(单卡排行!A:J,A1353)=0),IF(AND(COUNTIF(德鲁伊卡组!A:C,"# 1x ("&amp;K1353&amp;") "&amp;A1353)+COUNTIF(猎人卡组!A:C,"# 1x ("&amp;K1353&amp;") "&amp;A1353)+COUNTIF(法师卡组!A:C,"# 1x ("&amp;K1353&amp;") "&amp;A1353)+COUNTIF(圣骑士卡组!A:C,"# 1x ("&amp;K1353&amp;") "&amp;A1353)+COUNTIF(牧师卡组!A:C,"# 1x ("&amp;K1353&amp;") "&amp;A1353)+COUNTIF(潜行者卡组!A:C,"# 1x ("&amp;K1353&amp;") "&amp;A1353)+COUNTIF(萨满祭司卡组!A:C,"# 1x ("&amp;K1353&amp;") "&amp;A1353)+COUNTIF(术士卡组!A:C,"# 1x ("&amp;K1353&amp;") "&amp;A1353)+COUNTIF(战士卡组!A:C,"# 1x ("&amp;K1353&amp;") "&amp;A1353)=0,COUNTIF(单卡排行!A:J,A1353&amp;"★")=0),"",1),2)</f>
        <v>2</v>
      </c>
      <c r="E1353" s="53" t="str">
        <f>IF(收藏进度!E1353="","",收藏进度!E1353)</f>
        <v>狗头人</v>
      </c>
      <c r="F1353" s="53" t="str">
        <f>IF(收藏进度!F1353="","",收藏进度!F1353)</f>
        <v/>
      </c>
      <c r="G1353" s="53" t="str">
        <f>IF(收藏进度!G1353="","",收藏进度!G1353)</f>
        <v>法师</v>
      </c>
      <c r="H1353" s="53" t="str">
        <f>IF(收藏进度!H1353="","",收藏进度!H1353)</f>
        <v>史诗</v>
      </c>
      <c r="I1353" s="53" t="str">
        <f>IF(收藏进度!I1353="","",收藏进度!I1353)</f>
        <v>法术</v>
      </c>
      <c r="J1353" s="53" t="str">
        <f>IF(收藏进度!J1353="","",收藏进度!J1353)</f>
        <v/>
      </c>
      <c r="K1353" s="53">
        <f>IF(收藏进度!K1353="","",收藏进度!K1353)</f>
        <v>5</v>
      </c>
      <c r="L1353" s="53">
        <f>IF(收藏进度!L1353="","",收藏进度!L1353)</f>
        <v>0</v>
      </c>
      <c r="M1353" s="53">
        <f>IF(收藏进度!M1353="","",收藏进度!M1353)</f>
        <v>0</v>
      </c>
      <c r="N1353" s="54" t="str">
        <f>IF(收藏进度!N1353="","",收藏进度!N1353)</f>
        <v>揭示你牌库中的一张法术牌。对所有随从造成等同于其法力值消耗的伤害。</v>
      </c>
    </row>
    <row r="1354" spans="1:14" x14ac:dyDescent="0.15">
      <c r="A1354" s="52" t="str">
        <f>IF(收藏进度!A1354="","",收藏进度!A1354)</f>
        <v>艾露尼斯</v>
      </c>
      <c r="B1354" s="52">
        <f>IF(收藏进度!B1354="","",收藏进度!B1354)</f>
        <v>1</v>
      </c>
      <c r="C1354" s="52" t="str">
        <f t="shared" si="21"/>
        <v/>
      </c>
      <c r="D1354" s="52">
        <f>IF(AND(COUNTIF(德鲁伊卡组!A:C,"# 2x ("&amp;K1354&amp;") "&amp;A1354)+COUNTIF(猎人卡组!A:C,"# 2x ("&amp;K1354&amp;") "&amp;A1354)+COUNTIF(法师卡组!A:C,"# 2x ("&amp;K1354&amp;") "&amp;A1354)+COUNTIF(圣骑士卡组!A:C,"# 2x ("&amp;K1354&amp;") "&amp;A1354)+COUNTIF(牧师卡组!A:C,"# 2x ("&amp;K1354&amp;") "&amp;A1354)+COUNTIF(潜行者卡组!A:C,"# 2x ("&amp;K1354&amp;") "&amp;A1354)+COUNTIF(萨满祭司卡组!A:C,"# 2x ("&amp;K1354&amp;") "&amp;A1354)+COUNTIF(术士卡组!A:C,"# 2x ("&amp;K1354&amp;") "&amp;A1354)+COUNTIF(战士卡组!A:C,"# 2x ("&amp;K1354&amp;") "&amp;A1354)=0,COUNTIF(单卡排行!A:J,A1354)=0),IF(AND(COUNTIF(德鲁伊卡组!A:C,"# 1x ("&amp;K1354&amp;") "&amp;A1354)+COUNTIF(猎人卡组!A:C,"# 1x ("&amp;K1354&amp;") "&amp;A1354)+COUNTIF(法师卡组!A:C,"# 1x ("&amp;K1354&amp;") "&amp;A1354)+COUNTIF(圣骑士卡组!A:C,"# 1x ("&amp;K1354&amp;") "&amp;A1354)+COUNTIF(牧师卡组!A:C,"# 1x ("&amp;K1354&amp;") "&amp;A1354)+COUNTIF(潜行者卡组!A:C,"# 1x ("&amp;K1354&amp;") "&amp;A1354)+COUNTIF(萨满祭司卡组!A:C,"# 1x ("&amp;K1354&amp;") "&amp;A1354)+COUNTIF(术士卡组!A:C,"# 1x ("&amp;K1354&amp;") "&amp;A1354)+COUNTIF(战士卡组!A:C,"# 1x ("&amp;K1354&amp;") "&amp;A1354)=0,COUNTIF(单卡排行!A:J,A1354&amp;"★")=0),"",1),2)</f>
        <v>1</v>
      </c>
      <c r="E1354" s="53" t="str">
        <f>IF(收藏进度!E1354="","",收藏进度!E1354)</f>
        <v>狗头人</v>
      </c>
      <c r="F1354" s="53" t="str">
        <f>IF(收藏进度!F1354="","",收藏进度!F1354)</f>
        <v/>
      </c>
      <c r="G1354" s="53" t="str">
        <f>IF(收藏进度!G1354="","",收藏进度!G1354)</f>
        <v>法师</v>
      </c>
      <c r="H1354" s="53" t="str">
        <f>IF(收藏进度!H1354="","",收藏进度!H1354)</f>
        <v>传说</v>
      </c>
      <c r="I1354" s="53" t="str">
        <f>IF(收藏进度!I1354="","",收藏进度!I1354)</f>
        <v>武器</v>
      </c>
      <c r="J1354" s="53" t="str">
        <f>IF(收藏进度!J1354="","",收藏进度!J1354)</f>
        <v/>
      </c>
      <c r="K1354" s="53">
        <f>IF(收藏进度!K1354="","",收藏进度!K1354)</f>
        <v>6</v>
      </c>
      <c r="L1354" s="53">
        <f>IF(收藏进度!L1354="","",收藏进度!L1354)</f>
        <v>0</v>
      </c>
      <c r="M1354" s="53">
        <f>IF(收藏进度!M1354="","",收藏进度!M1354)</f>
        <v>0</v>
      </c>
      <c r="N1354" s="54" t="str">
        <f>IF(收藏进度!N1354="","",收藏进度!N1354)</f>
        <v>在你的回合结束时，抽三张牌。</v>
      </c>
    </row>
    <row r="1355" spans="1:14" x14ac:dyDescent="0.15">
      <c r="A1355" s="52" t="str">
        <f>IF(收藏进度!A1355="","",收藏进度!A1355)</f>
        <v>巨龙召唤者奥兰纳</v>
      </c>
      <c r="B1355" s="52">
        <f>IF(收藏进度!B1355="","",收藏进度!B1355)</f>
        <v>1</v>
      </c>
      <c r="C1355" s="52" t="str">
        <f t="shared" si="21"/>
        <v/>
      </c>
      <c r="D1355" s="52" t="str">
        <f>IF(AND(COUNTIF(德鲁伊卡组!A:C,"# 2x ("&amp;K1355&amp;") "&amp;A1355)+COUNTIF(猎人卡组!A:C,"# 2x ("&amp;K1355&amp;") "&amp;A1355)+COUNTIF(法师卡组!A:C,"# 2x ("&amp;K1355&amp;") "&amp;A1355)+COUNTIF(圣骑士卡组!A:C,"# 2x ("&amp;K1355&amp;") "&amp;A1355)+COUNTIF(牧师卡组!A:C,"# 2x ("&amp;K1355&amp;") "&amp;A1355)+COUNTIF(潜行者卡组!A:C,"# 2x ("&amp;K1355&amp;") "&amp;A1355)+COUNTIF(萨满祭司卡组!A:C,"# 2x ("&amp;K1355&amp;") "&amp;A1355)+COUNTIF(术士卡组!A:C,"# 2x ("&amp;K1355&amp;") "&amp;A1355)+COUNTIF(战士卡组!A:C,"# 2x ("&amp;K1355&amp;") "&amp;A1355)=0,COUNTIF(单卡排行!A:J,A1355)=0),IF(AND(COUNTIF(德鲁伊卡组!A:C,"# 1x ("&amp;K1355&amp;") "&amp;A1355)+COUNTIF(猎人卡组!A:C,"# 1x ("&amp;K1355&amp;") "&amp;A1355)+COUNTIF(法师卡组!A:C,"# 1x ("&amp;K1355&amp;") "&amp;A1355)+COUNTIF(圣骑士卡组!A:C,"# 1x ("&amp;K1355&amp;") "&amp;A1355)+COUNTIF(牧师卡组!A:C,"# 1x ("&amp;K1355&amp;") "&amp;A1355)+COUNTIF(潜行者卡组!A:C,"# 1x ("&amp;K1355&amp;") "&amp;A1355)+COUNTIF(萨满祭司卡组!A:C,"# 1x ("&amp;K1355&amp;") "&amp;A1355)+COUNTIF(术士卡组!A:C,"# 1x ("&amp;K1355&amp;") "&amp;A1355)+COUNTIF(战士卡组!A:C,"# 1x ("&amp;K1355&amp;") "&amp;A1355)=0,COUNTIF(单卡排行!A:J,A1355&amp;"★")=0),"",1),2)</f>
        <v/>
      </c>
      <c r="E1355" s="53" t="str">
        <f>IF(收藏进度!E1355="","",收藏进度!E1355)</f>
        <v>狗头人</v>
      </c>
      <c r="F1355" s="53" t="str">
        <f>IF(收藏进度!F1355="","",收藏进度!F1355)</f>
        <v/>
      </c>
      <c r="G1355" s="53" t="str">
        <f>IF(收藏进度!G1355="","",收藏进度!G1355)</f>
        <v>法师</v>
      </c>
      <c r="H1355" s="53" t="str">
        <f>IF(收藏进度!H1355="","",收藏进度!H1355)</f>
        <v>传说</v>
      </c>
      <c r="I1355" s="53" t="str">
        <f>IF(收藏进度!I1355="","",收藏进度!I1355)</f>
        <v>随从</v>
      </c>
      <c r="J1355" s="53" t="str">
        <f>IF(收藏进度!J1355="","",收藏进度!J1355)</f>
        <v/>
      </c>
      <c r="K1355" s="53">
        <f>IF(收藏进度!K1355="","",收藏进度!K1355)</f>
        <v>9</v>
      </c>
      <c r="L1355" s="53">
        <f>IF(收藏进度!L1355="","",收藏进度!L1355)</f>
        <v>3</v>
      </c>
      <c r="M1355" s="53">
        <f>IF(收藏进度!M1355="","",收藏进度!M1355)</f>
        <v>3</v>
      </c>
      <c r="N1355" s="54" t="str">
        <f>IF(收藏进度!N1355="","",收藏进度!N1355)</f>
        <v>战吼：在本局对战中，你每施放过一个法力值消耗大于或等于（5）的法术，便召唤一个5/5的龙。</v>
      </c>
    </row>
    <row r="1356" spans="1:14" x14ac:dyDescent="0.15">
      <c r="A1356" s="52" t="str">
        <f>IF(收藏进度!A1356="","",收藏进度!A1356)</f>
        <v>旱谷狱卒</v>
      </c>
      <c r="B1356" s="52">
        <f>IF(收藏进度!B1356="","",收藏进度!B1356)</f>
        <v>2</v>
      </c>
      <c r="C1356" s="52" t="str">
        <f t="shared" si="21"/>
        <v/>
      </c>
      <c r="D1356" s="52" t="str">
        <f>IF(AND(COUNTIF(德鲁伊卡组!A:C,"# 2x ("&amp;K1356&amp;") "&amp;A1356)+COUNTIF(猎人卡组!A:C,"# 2x ("&amp;K1356&amp;") "&amp;A1356)+COUNTIF(法师卡组!A:C,"# 2x ("&amp;K1356&amp;") "&amp;A1356)+COUNTIF(圣骑士卡组!A:C,"# 2x ("&amp;K1356&amp;") "&amp;A1356)+COUNTIF(牧师卡组!A:C,"# 2x ("&amp;K1356&amp;") "&amp;A1356)+COUNTIF(潜行者卡组!A:C,"# 2x ("&amp;K1356&amp;") "&amp;A1356)+COUNTIF(萨满祭司卡组!A:C,"# 2x ("&amp;K1356&amp;") "&amp;A1356)+COUNTIF(术士卡组!A:C,"# 2x ("&amp;K1356&amp;") "&amp;A1356)+COUNTIF(战士卡组!A:C,"# 2x ("&amp;K1356&amp;") "&amp;A1356)=0,COUNTIF(单卡排行!A:J,A1356)=0),IF(AND(COUNTIF(德鲁伊卡组!A:C,"# 1x ("&amp;K1356&amp;") "&amp;A1356)+COUNTIF(猎人卡组!A:C,"# 1x ("&amp;K1356&amp;") "&amp;A1356)+COUNTIF(法师卡组!A:C,"# 1x ("&amp;K1356&amp;") "&amp;A1356)+COUNTIF(圣骑士卡组!A:C,"# 1x ("&amp;K1356&amp;") "&amp;A1356)+COUNTIF(牧师卡组!A:C,"# 1x ("&amp;K1356&amp;") "&amp;A1356)+COUNTIF(潜行者卡组!A:C,"# 1x ("&amp;K1356&amp;") "&amp;A1356)+COUNTIF(萨满祭司卡组!A:C,"# 1x ("&amp;K1356&amp;") "&amp;A1356)+COUNTIF(术士卡组!A:C,"# 1x ("&amp;K1356&amp;") "&amp;A1356)+COUNTIF(战士卡组!A:C,"# 1x ("&amp;K1356&amp;") "&amp;A1356)=0,COUNTIF(单卡排行!A:J,A1356&amp;"★")=0),"",1),2)</f>
        <v/>
      </c>
      <c r="E1356" s="53" t="str">
        <f>IF(收藏进度!E1356="","",收藏进度!E1356)</f>
        <v>狗头人</v>
      </c>
      <c r="F1356" s="53" t="str">
        <f>IF(收藏进度!F1356="","",收藏进度!F1356)</f>
        <v/>
      </c>
      <c r="G1356" s="53" t="str">
        <f>IF(收藏进度!G1356="","",收藏进度!G1356)</f>
        <v>圣骑士</v>
      </c>
      <c r="H1356" s="53" t="str">
        <f>IF(收藏进度!H1356="","",收藏进度!H1356)</f>
        <v>普通</v>
      </c>
      <c r="I1356" s="53" t="str">
        <f>IF(收藏进度!I1356="","",收藏进度!I1356)</f>
        <v>随从</v>
      </c>
      <c r="J1356" s="53" t="str">
        <f>IF(收藏进度!J1356="","",收藏进度!J1356)</f>
        <v/>
      </c>
      <c r="K1356" s="53">
        <f>IF(收藏进度!K1356="","",收藏进度!K1356)</f>
        <v>2</v>
      </c>
      <c r="L1356" s="53">
        <f>IF(收藏进度!L1356="","",收藏进度!L1356)</f>
        <v>1</v>
      </c>
      <c r="M1356" s="53">
        <f>IF(收藏进度!M1356="","",收藏进度!M1356)</f>
        <v>1</v>
      </c>
      <c r="N1356" s="54" t="str">
        <f>IF(收藏进度!N1356="","",收藏进度!N1356)</f>
        <v>亡语：
将三个白银之手新兵置入你的手牌。</v>
      </c>
    </row>
    <row r="1357" spans="1:14" x14ac:dyDescent="0.15">
      <c r="A1357" s="52" t="str">
        <f>IF(收藏进度!A1357="","",收藏进度!A1357)</f>
        <v>英勇药水</v>
      </c>
      <c r="B1357" s="52">
        <f>IF(收藏进度!B1357="","",收藏进度!B1357)</f>
        <v>2</v>
      </c>
      <c r="C1357" s="52" t="str">
        <f t="shared" si="21"/>
        <v/>
      </c>
      <c r="D1357" s="52" t="str">
        <f>IF(AND(COUNTIF(德鲁伊卡组!A:C,"# 2x ("&amp;K1357&amp;") "&amp;A1357)+COUNTIF(猎人卡组!A:C,"# 2x ("&amp;K1357&amp;") "&amp;A1357)+COUNTIF(法师卡组!A:C,"# 2x ("&amp;K1357&amp;") "&amp;A1357)+COUNTIF(圣骑士卡组!A:C,"# 2x ("&amp;K1357&amp;") "&amp;A1357)+COUNTIF(牧师卡组!A:C,"# 2x ("&amp;K1357&amp;") "&amp;A1357)+COUNTIF(潜行者卡组!A:C,"# 2x ("&amp;K1357&amp;") "&amp;A1357)+COUNTIF(萨满祭司卡组!A:C,"# 2x ("&amp;K1357&amp;") "&amp;A1357)+COUNTIF(术士卡组!A:C,"# 2x ("&amp;K1357&amp;") "&amp;A1357)+COUNTIF(战士卡组!A:C,"# 2x ("&amp;K1357&amp;") "&amp;A1357)=0,COUNTIF(单卡排行!A:J,A1357)=0),IF(AND(COUNTIF(德鲁伊卡组!A:C,"# 1x ("&amp;K1357&amp;") "&amp;A1357)+COUNTIF(猎人卡组!A:C,"# 1x ("&amp;K1357&amp;") "&amp;A1357)+COUNTIF(法师卡组!A:C,"# 1x ("&amp;K1357&amp;") "&amp;A1357)+COUNTIF(圣骑士卡组!A:C,"# 1x ("&amp;K1357&amp;") "&amp;A1357)+COUNTIF(牧师卡组!A:C,"# 1x ("&amp;K1357&amp;") "&amp;A1357)+COUNTIF(潜行者卡组!A:C,"# 1x ("&amp;K1357&amp;") "&amp;A1357)+COUNTIF(萨满祭司卡组!A:C,"# 1x ("&amp;K1357&amp;") "&amp;A1357)+COUNTIF(术士卡组!A:C,"# 1x ("&amp;K1357&amp;") "&amp;A1357)+COUNTIF(战士卡组!A:C,"# 1x ("&amp;K1357&amp;") "&amp;A1357)=0,COUNTIF(单卡排行!A:J,A1357&amp;"★")=0),"",1),2)</f>
        <v/>
      </c>
      <c r="E1357" s="53" t="str">
        <f>IF(收藏进度!E1357="","",收藏进度!E1357)</f>
        <v>狗头人</v>
      </c>
      <c r="F1357" s="53" t="str">
        <f>IF(收藏进度!F1357="","",收藏进度!F1357)</f>
        <v/>
      </c>
      <c r="G1357" s="53" t="str">
        <f>IF(收藏进度!G1357="","",收藏进度!G1357)</f>
        <v>圣骑士</v>
      </c>
      <c r="H1357" s="53" t="str">
        <f>IF(收藏进度!H1357="","",收藏进度!H1357)</f>
        <v>普通</v>
      </c>
      <c r="I1357" s="53" t="str">
        <f>IF(收藏进度!I1357="","",收藏进度!I1357)</f>
        <v>法术</v>
      </c>
      <c r="J1357" s="53" t="str">
        <f>IF(收藏进度!J1357="","",收藏进度!J1357)</f>
        <v/>
      </c>
      <c r="K1357" s="53">
        <f>IF(收藏进度!K1357="","",收藏进度!K1357)</f>
        <v>2</v>
      </c>
      <c r="L1357" s="53">
        <f>IF(收藏进度!L1357="","",收藏进度!L1357)</f>
        <v>0</v>
      </c>
      <c r="M1357" s="53">
        <f>IF(收藏进度!M1357="","",收藏进度!M1357)</f>
        <v>0</v>
      </c>
      <c r="N1357" s="54" t="str">
        <f>IF(收藏进度!N1357="","",收藏进度!N1357)</f>
        <v>使一个随从获得圣盾。抽
一张牌。</v>
      </c>
    </row>
    <row r="1358" spans="1:14" x14ac:dyDescent="0.15">
      <c r="A1358" s="52" t="str">
        <f>IF(收藏进度!A1358="","",收藏进度!A1358)</f>
        <v>小型法术珍珠</v>
      </c>
      <c r="B1358" s="52">
        <f>IF(收藏进度!B1358="","",收藏进度!B1358)</f>
        <v>2</v>
      </c>
      <c r="C1358" s="52" t="str">
        <f t="shared" si="21"/>
        <v/>
      </c>
      <c r="D1358" s="52" t="str">
        <f>IF(AND(COUNTIF(德鲁伊卡组!A:C,"# 2x ("&amp;K1358&amp;") "&amp;A1358)+COUNTIF(猎人卡组!A:C,"# 2x ("&amp;K1358&amp;") "&amp;A1358)+COUNTIF(法师卡组!A:C,"# 2x ("&amp;K1358&amp;") "&amp;A1358)+COUNTIF(圣骑士卡组!A:C,"# 2x ("&amp;K1358&amp;") "&amp;A1358)+COUNTIF(牧师卡组!A:C,"# 2x ("&amp;K1358&amp;") "&amp;A1358)+COUNTIF(潜行者卡组!A:C,"# 2x ("&amp;K1358&amp;") "&amp;A1358)+COUNTIF(萨满祭司卡组!A:C,"# 2x ("&amp;K1358&amp;") "&amp;A1358)+COUNTIF(术士卡组!A:C,"# 2x ("&amp;K1358&amp;") "&amp;A1358)+COUNTIF(战士卡组!A:C,"# 2x ("&amp;K1358&amp;") "&amp;A1358)=0,COUNTIF(单卡排行!A:J,A1358)=0),IF(AND(COUNTIF(德鲁伊卡组!A:C,"# 1x ("&amp;K1358&amp;") "&amp;A1358)+COUNTIF(猎人卡组!A:C,"# 1x ("&amp;K1358&amp;") "&amp;A1358)+COUNTIF(法师卡组!A:C,"# 1x ("&amp;K1358&amp;") "&amp;A1358)+COUNTIF(圣骑士卡组!A:C,"# 1x ("&amp;K1358&amp;") "&amp;A1358)+COUNTIF(牧师卡组!A:C,"# 1x ("&amp;K1358&amp;") "&amp;A1358)+COUNTIF(潜行者卡组!A:C,"# 1x ("&amp;K1358&amp;") "&amp;A1358)+COUNTIF(萨满祭司卡组!A:C,"# 1x ("&amp;K1358&amp;") "&amp;A1358)+COUNTIF(术士卡组!A:C,"# 1x ("&amp;K1358&amp;") "&amp;A1358)+COUNTIF(战士卡组!A:C,"# 1x ("&amp;K1358&amp;") "&amp;A1358)=0,COUNTIF(单卡排行!A:J,A1358&amp;"★")=0),"",1),2)</f>
        <v/>
      </c>
      <c r="E1358" s="53" t="str">
        <f>IF(收藏进度!E1358="","",收藏进度!E1358)</f>
        <v>狗头人</v>
      </c>
      <c r="F1358" s="53" t="str">
        <f>IF(收藏进度!F1358="","",收藏进度!F1358)</f>
        <v/>
      </c>
      <c r="G1358" s="53" t="str">
        <f>IF(收藏进度!G1358="","",收藏进度!G1358)</f>
        <v>圣骑士</v>
      </c>
      <c r="H1358" s="53" t="str">
        <f>IF(收藏进度!H1358="","",收藏进度!H1358)</f>
        <v>稀有</v>
      </c>
      <c r="I1358" s="53" t="str">
        <f>IF(收藏进度!I1358="","",收藏进度!I1358)</f>
        <v>法术</v>
      </c>
      <c r="J1358" s="53" t="str">
        <f>IF(收藏进度!J1358="","",收藏进度!J1358)</f>
        <v/>
      </c>
      <c r="K1358" s="53">
        <f>IF(收藏进度!K1358="","",收藏进度!K1358)</f>
        <v>2</v>
      </c>
      <c r="L1358" s="53">
        <f>IF(收藏进度!L1358="","",收藏进度!L1358)</f>
        <v>0</v>
      </c>
      <c r="M1358" s="53">
        <f>IF(收藏进度!M1358="","",收藏进度!M1358)</f>
        <v>0</v>
      </c>
      <c r="N1358" s="54" t="str">
        <f>IF(收藏进度!N1358="","",收藏进度!N1358)</f>
        <v>（恢复3点生命值后升级。）</v>
      </c>
    </row>
    <row r="1359" spans="1:14" x14ac:dyDescent="0.15">
      <c r="A1359" s="52" t="str">
        <f>IF(收藏进度!A1359="","",收藏进度!A1359)</f>
        <v>和蔼的灯神</v>
      </c>
      <c r="B1359" s="52">
        <f>IF(收藏进度!B1359="","",收藏进度!B1359)</f>
        <v>2</v>
      </c>
      <c r="C1359" s="52" t="str">
        <f t="shared" si="21"/>
        <v/>
      </c>
      <c r="D1359" s="52" t="str">
        <f>IF(AND(COUNTIF(德鲁伊卡组!A:C,"# 2x ("&amp;K1359&amp;") "&amp;A1359)+COUNTIF(猎人卡组!A:C,"# 2x ("&amp;K1359&amp;") "&amp;A1359)+COUNTIF(法师卡组!A:C,"# 2x ("&amp;K1359&amp;") "&amp;A1359)+COUNTIF(圣骑士卡组!A:C,"# 2x ("&amp;K1359&amp;") "&amp;A1359)+COUNTIF(牧师卡组!A:C,"# 2x ("&amp;K1359&amp;") "&amp;A1359)+COUNTIF(潜行者卡组!A:C,"# 2x ("&amp;K1359&amp;") "&amp;A1359)+COUNTIF(萨满祭司卡组!A:C,"# 2x ("&amp;K1359&amp;") "&amp;A1359)+COUNTIF(术士卡组!A:C,"# 2x ("&amp;K1359&amp;") "&amp;A1359)+COUNTIF(战士卡组!A:C,"# 2x ("&amp;K1359&amp;") "&amp;A1359)=0,COUNTIF(单卡排行!A:J,A1359)=0),IF(AND(COUNTIF(德鲁伊卡组!A:C,"# 1x ("&amp;K1359&amp;") "&amp;A1359)+COUNTIF(猎人卡组!A:C,"# 1x ("&amp;K1359&amp;") "&amp;A1359)+COUNTIF(法师卡组!A:C,"# 1x ("&amp;K1359&amp;") "&amp;A1359)+COUNTIF(圣骑士卡组!A:C,"# 1x ("&amp;K1359&amp;") "&amp;A1359)+COUNTIF(牧师卡组!A:C,"# 1x ("&amp;K1359&amp;") "&amp;A1359)+COUNTIF(潜行者卡组!A:C,"# 1x ("&amp;K1359&amp;") "&amp;A1359)+COUNTIF(萨满祭司卡组!A:C,"# 1x ("&amp;K1359&amp;") "&amp;A1359)+COUNTIF(术士卡组!A:C,"# 1x ("&amp;K1359&amp;") "&amp;A1359)+COUNTIF(战士卡组!A:C,"# 1x ("&amp;K1359&amp;") "&amp;A1359)=0,COUNTIF(单卡排行!A:J,A1359&amp;"★")=0),"",1),2)</f>
        <v/>
      </c>
      <c r="E1359" s="53" t="str">
        <f>IF(收藏进度!E1359="","",收藏进度!E1359)</f>
        <v>狗头人</v>
      </c>
      <c r="F1359" s="53" t="str">
        <f>IF(收藏进度!F1359="","",收藏进度!F1359)</f>
        <v/>
      </c>
      <c r="G1359" s="53" t="str">
        <f>IF(收藏进度!G1359="","",收藏进度!G1359)</f>
        <v>圣骑士</v>
      </c>
      <c r="H1359" s="53" t="str">
        <f>IF(收藏进度!H1359="","",收藏进度!H1359)</f>
        <v>普通</v>
      </c>
      <c r="I1359" s="53" t="str">
        <f>IF(收藏进度!I1359="","",收藏进度!I1359)</f>
        <v>随从</v>
      </c>
      <c r="J1359" s="53" t="str">
        <f>IF(收藏进度!J1359="","",收藏进度!J1359)</f>
        <v>元素</v>
      </c>
      <c r="K1359" s="53">
        <f>IF(收藏进度!K1359="","",收藏进度!K1359)</f>
        <v>3</v>
      </c>
      <c r="L1359" s="53">
        <f>IF(收藏进度!L1359="","",收藏进度!L1359)</f>
        <v>2</v>
      </c>
      <c r="M1359" s="53">
        <f>IF(收藏进度!M1359="","",收藏进度!M1359)</f>
        <v>4</v>
      </c>
      <c r="N1359" s="54" t="str">
        <f>IF(收藏进度!N1359="","",收藏进度!N1359)</f>
        <v>在你的回合结束时，为你的英雄恢复#3点生命值。</v>
      </c>
    </row>
    <row r="1360" spans="1:14" x14ac:dyDescent="0.15">
      <c r="A1360" s="52" t="str">
        <f>IF(收藏进度!A1360="","",收藏进度!A1360)</f>
        <v>未鉴定的重槌</v>
      </c>
      <c r="B1360" s="52">
        <f>IF(收藏进度!B1360="","",收藏进度!B1360)</f>
        <v>2</v>
      </c>
      <c r="C1360" s="52" t="str">
        <f t="shared" si="21"/>
        <v/>
      </c>
      <c r="D1360" s="52">
        <f>IF(AND(COUNTIF(德鲁伊卡组!A:C,"# 2x ("&amp;K1360&amp;") "&amp;A1360)+COUNTIF(猎人卡组!A:C,"# 2x ("&amp;K1360&amp;") "&amp;A1360)+COUNTIF(法师卡组!A:C,"# 2x ("&amp;K1360&amp;") "&amp;A1360)+COUNTIF(圣骑士卡组!A:C,"# 2x ("&amp;K1360&amp;") "&amp;A1360)+COUNTIF(牧师卡组!A:C,"# 2x ("&amp;K1360&amp;") "&amp;A1360)+COUNTIF(潜行者卡组!A:C,"# 2x ("&amp;K1360&amp;") "&amp;A1360)+COUNTIF(萨满祭司卡组!A:C,"# 2x ("&amp;K1360&amp;") "&amp;A1360)+COUNTIF(术士卡组!A:C,"# 2x ("&amp;K1360&amp;") "&amp;A1360)+COUNTIF(战士卡组!A:C,"# 2x ("&amp;K1360&amp;") "&amp;A1360)=0,COUNTIF(单卡排行!A:J,A1360)=0),IF(AND(COUNTIF(德鲁伊卡组!A:C,"# 1x ("&amp;K1360&amp;") "&amp;A1360)+COUNTIF(猎人卡组!A:C,"# 1x ("&amp;K1360&amp;") "&amp;A1360)+COUNTIF(法师卡组!A:C,"# 1x ("&amp;K1360&amp;") "&amp;A1360)+COUNTIF(圣骑士卡组!A:C,"# 1x ("&amp;K1360&amp;") "&amp;A1360)+COUNTIF(牧师卡组!A:C,"# 1x ("&amp;K1360&amp;") "&amp;A1360)+COUNTIF(潜行者卡组!A:C,"# 1x ("&amp;K1360&amp;") "&amp;A1360)+COUNTIF(萨满祭司卡组!A:C,"# 1x ("&amp;K1360&amp;") "&amp;A1360)+COUNTIF(术士卡组!A:C,"# 1x ("&amp;K1360&amp;") "&amp;A1360)+COUNTIF(战士卡组!A:C,"# 1x ("&amp;K1360&amp;") "&amp;A1360)=0,COUNTIF(单卡排行!A:J,A1360&amp;"★")=0),"",1),2)</f>
        <v>2</v>
      </c>
      <c r="E1360" s="53" t="str">
        <f>IF(收藏进度!E1360="","",收藏进度!E1360)</f>
        <v>狗头人</v>
      </c>
      <c r="F1360" s="53" t="str">
        <f>IF(收藏进度!F1360="","",收藏进度!F1360)</f>
        <v/>
      </c>
      <c r="G1360" s="53" t="str">
        <f>IF(收藏进度!G1360="","",收藏进度!G1360)</f>
        <v>圣骑士</v>
      </c>
      <c r="H1360" s="53" t="str">
        <f>IF(收藏进度!H1360="","",收藏进度!H1360)</f>
        <v>稀有</v>
      </c>
      <c r="I1360" s="53" t="str">
        <f>IF(收藏进度!I1360="","",收藏进度!I1360)</f>
        <v>武器</v>
      </c>
      <c r="J1360" s="53" t="str">
        <f>IF(收藏进度!J1360="","",收藏进度!J1360)</f>
        <v/>
      </c>
      <c r="K1360" s="53">
        <f>IF(收藏进度!K1360="","",收藏进度!K1360)</f>
        <v>3</v>
      </c>
      <c r="L1360" s="53">
        <f>IF(收藏进度!L1360="","",收藏进度!L1360)</f>
        <v>2</v>
      </c>
      <c r="M1360" s="53">
        <f>IF(收藏进度!M1360="","",收藏进度!M1360)</f>
        <v>0</v>
      </c>
      <c r="N1360" s="54" t="str">
        <f>IF(收藏进度!N1360="","",收藏进度!N1360)</f>
        <v>在你手牌中时获得额外效果。</v>
      </c>
    </row>
    <row r="1361" spans="1:14" x14ac:dyDescent="0.15">
      <c r="A1361" s="52" t="str">
        <f>IF(收藏进度!A1361="","",收藏进度!A1361)</f>
        <v>等级提升！</v>
      </c>
      <c r="B1361" s="52">
        <f>IF(收藏进度!B1361="","",收藏进度!B1361)</f>
        <v>2</v>
      </c>
      <c r="C1361" s="52" t="str">
        <f t="shared" si="21"/>
        <v/>
      </c>
      <c r="D1361" s="52">
        <f>IF(AND(COUNTIF(德鲁伊卡组!A:C,"# 2x ("&amp;K1361&amp;") "&amp;A1361)+COUNTIF(猎人卡组!A:C,"# 2x ("&amp;K1361&amp;") "&amp;A1361)+COUNTIF(法师卡组!A:C,"# 2x ("&amp;K1361&amp;") "&amp;A1361)+COUNTIF(圣骑士卡组!A:C,"# 2x ("&amp;K1361&amp;") "&amp;A1361)+COUNTIF(牧师卡组!A:C,"# 2x ("&amp;K1361&amp;") "&amp;A1361)+COUNTIF(潜行者卡组!A:C,"# 2x ("&amp;K1361&amp;") "&amp;A1361)+COUNTIF(萨满祭司卡组!A:C,"# 2x ("&amp;K1361&amp;") "&amp;A1361)+COUNTIF(术士卡组!A:C,"# 2x ("&amp;K1361&amp;") "&amp;A1361)+COUNTIF(战士卡组!A:C,"# 2x ("&amp;K1361&amp;") "&amp;A1361)=0,COUNTIF(单卡排行!A:J,A1361)=0),IF(AND(COUNTIF(德鲁伊卡组!A:C,"# 1x ("&amp;K1361&amp;") "&amp;A1361)+COUNTIF(猎人卡组!A:C,"# 1x ("&amp;K1361&amp;") "&amp;A1361)+COUNTIF(法师卡组!A:C,"# 1x ("&amp;K1361&amp;") "&amp;A1361)+COUNTIF(圣骑士卡组!A:C,"# 1x ("&amp;K1361&amp;") "&amp;A1361)+COUNTIF(牧师卡组!A:C,"# 1x ("&amp;K1361&amp;") "&amp;A1361)+COUNTIF(潜行者卡组!A:C,"# 1x ("&amp;K1361&amp;") "&amp;A1361)+COUNTIF(萨满祭司卡组!A:C,"# 1x ("&amp;K1361&amp;") "&amp;A1361)+COUNTIF(术士卡组!A:C,"# 1x ("&amp;K1361&amp;") "&amp;A1361)+COUNTIF(战士卡组!A:C,"# 1x ("&amp;K1361&amp;") "&amp;A1361)=0,COUNTIF(单卡排行!A:J,A1361&amp;"★")=0),"",1),2)</f>
        <v>2</v>
      </c>
      <c r="E1361" s="53" t="str">
        <f>IF(收藏进度!E1361="","",收藏进度!E1361)</f>
        <v>狗头人</v>
      </c>
      <c r="F1361" s="53" t="str">
        <f>IF(收藏进度!F1361="","",收藏进度!F1361)</f>
        <v/>
      </c>
      <c r="G1361" s="53" t="str">
        <f>IF(收藏进度!G1361="","",收藏进度!G1361)</f>
        <v>圣骑士</v>
      </c>
      <c r="H1361" s="53" t="str">
        <f>IF(收藏进度!H1361="","",收藏进度!H1361)</f>
        <v>史诗</v>
      </c>
      <c r="I1361" s="53" t="str">
        <f>IF(收藏进度!I1361="","",收藏进度!I1361)</f>
        <v>法术</v>
      </c>
      <c r="J1361" s="53" t="str">
        <f>IF(收藏进度!J1361="","",收藏进度!J1361)</f>
        <v/>
      </c>
      <c r="K1361" s="53">
        <f>IF(收藏进度!K1361="","",收藏进度!K1361)</f>
        <v>5</v>
      </c>
      <c r="L1361" s="53">
        <f>IF(收藏进度!L1361="","",收藏进度!L1361)</f>
        <v>0</v>
      </c>
      <c r="M1361" s="53">
        <f>IF(收藏进度!M1361="","",收藏进度!M1361)</f>
        <v>0</v>
      </c>
      <c r="N1361" s="54" t="str">
        <f>IF(收藏进度!N1361="","",收藏进度!N1361)</f>
        <v>使你的白银之手新兵获得+2/+2和嘲讽。</v>
      </c>
    </row>
    <row r="1362" spans="1:14" x14ac:dyDescent="0.15">
      <c r="A1362" s="52" t="str">
        <f>IF(收藏进度!A1362="","",收藏进度!A1362)</f>
        <v>战斗号角</v>
      </c>
      <c r="B1362" s="52">
        <f>IF(收藏进度!B1362="","",收藏进度!B1362)</f>
        <v>0</v>
      </c>
      <c r="C1362" s="52">
        <f t="shared" si="21"/>
        <v>2</v>
      </c>
      <c r="D1362" s="52">
        <f>IF(AND(COUNTIF(德鲁伊卡组!A:C,"# 2x ("&amp;K1362&amp;") "&amp;A1362)+COUNTIF(猎人卡组!A:C,"# 2x ("&amp;K1362&amp;") "&amp;A1362)+COUNTIF(法师卡组!A:C,"# 2x ("&amp;K1362&amp;") "&amp;A1362)+COUNTIF(圣骑士卡组!A:C,"# 2x ("&amp;K1362&amp;") "&amp;A1362)+COUNTIF(牧师卡组!A:C,"# 2x ("&amp;K1362&amp;") "&amp;A1362)+COUNTIF(潜行者卡组!A:C,"# 2x ("&amp;K1362&amp;") "&amp;A1362)+COUNTIF(萨满祭司卡组!A:C,"# 2x ("&amp;K1362&amp;") "&amp;A1362)+COUNTIF(术士卡组!A:C,"# 2x ("&amp;K1362&amp;") "&amp;A1362)+COUNTIF(战士卡组!A:C,"# 2x ("&amp;K1362&amp;") "&amp;A1362)=0,COUNTIF(单卡排行!A:J,A1362)=0),IF(AND(COUNTIF(德鲁伊卡组!A:C,"# 1x ("&amp;K1362&amp;") "&amp;A1362)+COUNTIF(猎人卡组!A:C,"# 1x ("&amp;K1362&amp;") "&amp;A1362)+COUNTIF(法师卡组!A:C,"# 1x ("&amp;K1362&amp;") "&amp;A1362)+COUNTIF(圣骑士卡组!A:C,"# 1x ("&amp;K1362&amp;") "&amp;A1362)+COUNTIF(牧师卡组!A:C,"# 1x ("&amp;K1362&amp;") "&amp;A1362)+COUNTIF(潜行者卡组!A:C,"# 1x ("&amp;K1362&amp;") "&amp;A1362)+COUNTIF(萨满祭司卡组!A:C,"# 1x ("&amp;K1362&amp;") "&amp;A1362)+COUNTIF(术士卡组!A:C,"# 1x ("&amp;K1362&amp;") "&amp;A1362)+COUNTIF(战士卡组!A:C,"# 1x ("&amp;K1362&amp;") "&amp;A1362)=0,COUNTIF(单卡排行!A:J,A1362&amp;"★")=0),"",1),2)</f>
        <v>2</v>
      </c>
      <c r="E1362" s="53" t="str">
        <f>IF(收藏进度!E1362="","",收藏进度!E1362)</f>
        <v>狗头人</v>
      </c>
      <c r="F1362" s="53" t="str">
        <f>IF(收藏进度!F1362="","",收藏进度!F1362)</f>
        <v/>
      </c>
      <c r="G1362" s="53" t="str">
        <f>IF(收藏进度!G1362="","",收藏进度!G1362)</f>
        <v>圣骑士</v>
      </c>
      <c r="H1362" s="53" t="str">
        <f>IF(收藏进度!H1362="","",收藏进度!H1362)</f>
        <v>史诗</v>
      </c>
      <c r="I1362" s="53" t="str">
        <f>IF(收藏进度!I1362="","",收藏进度!I1362)</f>
        <v>法术</v>
      </c>
      <c r="J1362" s="53" t="str">
        <f>IF(收藏进度!J1362="","",收藏进度!J1362)</f>
        <v/>
      </c>
      <c r="K1362" s="53">
        <f>IF(收藏进度!K1362="","",收藏进度!K1362)</f>
        <v>5</v>
      </c>
      <c r="L1362" s="53">
        <f>IF(收藏进度!L1362="","",收藏进度!L1362)</f>
        <v>0</v>
      </c>
      <c r="M1362" s="53">
        <f>IF(收藏进度!M1362="","",收藏进度!M1362)</f>
        <v>0</v>
      </c>
      <c r="N1362" s="54" t="str">
        <f>IF(收藏进度!N1362="","",收藏进度!N1362)</f>
        <v>招募三个法力值消耗为（2）或更低的随从。</v>
      </c>
    </row>
    <row r="1363" spans="1:14" x14ac:dyDescent="0.15">
      <c r="A1363" s="52" t="str">
        <f>IF(收藏进度!A1363="","",收藏进度!A1363)</f>
        <v>水晶雄狮</v>
      </c>
      <c r="B1363" s="52">
        <f>IF(收藏进度!B1363="","",收藏进度!B1363)</f>
        <v>2</v>
      </c>
      <c r="C1363" s="52" t="str">
        <f t="shared" si="21"/>
        <v/>
      </c>
      <c r="D1363" s="52" t="str">
        <f>IF(AND(COUNTIF(德鲁伊卡组!A:C,"# 2x ("&amp;K1363&amp;") "&amp;A1363)+COUNTIF(猎人卡组!A:C,"# 2x ("&amp;K1363&amp;") "&amp;A1363)+COUNTIF(法师卡组!A:C,"# 2x ("&amp;K1363&amp;") "&amp;A1363)+COUNTIF(圣骑士卡组!A:C,"# 2x ("&amp;K1363&amp;") "&amp;A1363)+COUNTIF(牧师卡组!A:C,"# 2x ("&amp;K1363&amp;") "&amp;A1363)+COUNTIF(潜行者卡组!A:C,"# 2x ("&amp;K1363&amp;") "&amp;A1363)+COUNTIF(萨满祭司卡组!A:C,"# 2x ("&amp;K1363&amp;") "&amp;A1363)+COUNTIF(术士卡组!A:C,"# 2x ("&amp;K1363&amp;") "&amp;A1363)+COUNTIF(战士卡组!A:C,"# 2x ("&amp;K1363&amp;") "&amp;A1363)=0,COUNTIF(单卡排行!A:J,A1363)=0),IF(AND(COUNTIF(德鲁伊卡组!A:C,"# 1x ("&amp;K1363&amp;") "&amp;A1363)+COUNTIF(猎人卡组!A:C,"# 1x ("&amp;K1363&amp;") "&amp;A1363)+COUNTIF(法师卡组!A:C,"# 1x ("&amp;K1363&amp;") "&amp;A1363)+COUNTIF(圣骑士卡组!A:C,"# 1x ("&amp;K1363&amp;") "&amp;A1363)+COUNTIF(牧师卡组!A:C,"# 1x ("&amp;K1363&amp;") "&amp;A1363)+COUNTIF(潜行者卡组!A:C,"# 1x ("&amp;K1363&amp;") "&amp;A1363)+COUNTIF(萨满祭司卡组!A:C,"# 1x ("&amp;K1363&amp;") "&amp;A1363)+COUNTIF(术士卡组!A:C,"# 1x ("&amp;K1363&amp;") "&amp;A1363)+COUNTIF(战士卡组!A:C,"# 1x ("&amp;K1363&amp;") "&amp;A1363)=0,COUNTIF(单卡排行!A:J,A1363&amp;"★")=0),"",1),2)</f>
        <v/>
      </c>
      <c r="E1363" s="53" t="str">
        <f>IF(收藏进度!E1363="","",收藏进度!E1363)</f>
        <v>狗头人</v>
      </c>
      <c r="F1363" s="53" t="str">
        <f>IF(收藏进度!F1363="","",收藏进度!F1363)</f>
        <v/>
      </c>
      <c r="G1363" s="53" t="str">
        <f>IF(收藏进度!G1363="","",收藏进度!G1363)</f>
        <v>圣骑士</v>
      </c>
      <c r="H1363" s="53" t="str">
        <f>IF(收藏进度!H1363="","",收藏进度!H1363)</f>
        <v>稀有</v>
      </c>
      <c r="I1363" s="53" t="str">
        <f>IF(收藏进度!I1363="","",收藏进度!I1363)</f>
        <v>随从</v>
      </c>
      <c r="J1363" s="53" t="str">
        <f>IF(收藏进度!J1363="","",收藏进度!J1363)</f>
        <v/>
      </c>
      <c r="K1363" s="53">
        <f>IF(收藏进度!K1363="","",收藏进度!K1363)</f>
        <v>6</v>
      </c>
      <c r="L1363" s="53">
        <f>IF(收藏进度!L1363="","",收藏进度!L1363)</f>
        <v>5</v>
      </c>
      <c r="M1363" s="53">
        <f>IF(收藏进度!M1363="","",收藏进度!M1363)</f>
        <v>5</v>
      </c>
      <c r="N1363" s="54" t="str">
        <f>IF(收藏进度!N1363="","",收藏进度!N1363)</f>
        <v>圣盾
你每控制一个白银之手新兵，该牌的法力值消耗便减少（1）点。</v>
      </c>
    </row>
    <row r="1364" spans="1:14" x14ac:dyDescent="0.15">
      <c r="A1364" s="52" t="str">
        <f>IF(收藏进度!A1364="","",收藏进度!A1364)</f>
        <v>瓦兰奈尔</v>
      </c>
      <c r="B1364" s="52">
        <f>IF(收藏进度!B1364="","",收藏进度!B1364)</f>
        <v>1</v>
      </c>
      <c r="C1364" s="52" t="str">
        <f t="shared" si="21"/>
        <v/>
      </c>
      <c r="D1364" s="52" t="str">
        <f>IF(AND(COUNTIF(德鲁伊卡组!A:C,"# 2x ("&amp;K1364&amp;") "&amp;A1364)+COUNTIF(猎人卡组!A:C,"# 2x ("&amp;K1364&amp;") "&amp;A1364)+COUNTIF(法师卡组!A:C,"# 2x ("&amp;K1364&amp;") "&amp;A1364)+COUNTIF(圣骑士卡组!A:C,"# 2x ("&amp;K1364&amp;") "&amp;A1364)+COUNTIF(牧师卡组!A:C,"# 2x ("&amp;K1364&amp;") "&amp;A1364)+COUNTIF(潜行者卡组!A:C,"# 2x ("&amp;K1364&amp;") "&amp;A1364)+COUNTIF(萨满祭司卡组!A:C,"# 2x ("&amp;K1364&amp;") "&amp;A1364)+COUNTIF(术士卡组!A:C,"# 2x ("&amp;K1364&amp;") "&amp;A1364)+COUNTIF(战士卡组!A:C,"# 2x ("&amp;K1364&amp;") "&amp;A1364)=0,COUNTIF(单卡排行!A:J,A1364)=0),IF(AND(COUNTIF(德鲁伊卡组!A:C,"# 1x ("&amp;K1364&amp;") "&amp;A1364)+COUNTIF(猎人卡组!A:C,"# 1x ("&amp;K1364&amp;") "&amp;A1364)+COUNTIF(法师卡组!A:C,"# 1x ("&amp;K1364&amp;") "&amp;A1364)+COUNTIF(圣骑士卡组!A:C,"# 1x ("&amp;K1364&amp;") "&amp;A1364)+COUNTIF(牧师卡组!A:C,"# 1x ("&amp;K1364&amp;") "&amp;A1364)+COUNTIF(潜行者卡组!A:C,"# 1x ("&amp;K1364&amp;") "&amp;A1364)+COUNTIF(萨满祭司卡组!A:C,"# 1x ("&amp;K1364&amp;") "&amp;A1364)+COUNTIF(术士卡组!A:C,"# 1x ("&amp;K1364&amp;") "&amp;A1364)+COUNTIF(战士卡组!A:C,"# 1x ("&amp;K1364&amp;") "&amp;A1364)=0,COUNTIF(单卡排行!A:J,A1364&amp;"★")=0),"",1),2)</f>
        <v/>
      </c>
      <c r="E1364" s="53" t="str">
        <f>IF(收藏进度!E1364="","",收藏进度!E1364)</f>
        <v>狗头人</v>
      </c>
      <c r="F1364" s="53" t="str">
        <f>IF(收藏进度!F1364="","",收藏进度!F1364)</f>
        <v/>
      </c>
      <c r="G1364" s="53" t="str">
        <f>IF(收藏进度!G1364="","",收藏进度!G1364)</f>
        <v>圣骑士</v>
      </c>
      <c r="H1364" s="53" t="str">
        <f>IF(收藏进度!H1364="","",收藏进度!H1364)</f>
        <v>传说</v>
      </c>
      <c r="I1364" s="53" t="str">
        <f>IF(收藏进度!I1364="","",收藏进度!I1364)</f>
        <v>武器</v>
      </c>
      <c r="J1364" s="53" t="str">
        <f>IF(收藏进度!J1364="","",收藏进度!J1364)</f>
        <v/>
      </c>
      <c r="K1364" s="53">
        <f>IF(收藏进度!K1364="","",收藏进度!K1364)</f>
        <v>6</v>
      </c>
      <c r="L1364" s="53">
        <f>IF(收藏进度!L1364="","",收藏进度!L1364)</f>
        <v>4</v>
      </c>
      <c r="M1364" s="53">
        <f>IF(收藏进度!M1364="","",收藏进度!M1364)</f>
        <v>0</v>
      </c>
      <c r="N1364" s="54" t="str">
        <f>IF(收藏进度!N1364="","",收藏进度!N1364)</f>
        <v>亡语：使你手牌中的一个随从获得+4/+2。当此随从死亡时，重新装备这把武器。</v>
      </c>
    </row>
    <row r="1365" spans="1:14" x14ac:dyDescent="0.15">
      <c r="A1365" s="52" t="str">
        <f>IF(收藏进度!A1365="","",收藏进度!A1365)</f>
        <v>莱妮莎·炎伤</v>
      </c>
      <c r="B1365" s="52">
        <f>IF(收藏进度!B1365="","",收藏进度!B1365)</f>
        <v>0</v>
      </c>
      <c r="C1365" s="52" t="str">
        <f t="shared" si="21"/>
        <v/>
      </c>
      <c r="D1365" s="52" t="str">
        <f>IF(AND(COUNTIF(德鲁伊卡组!A:C,"# 2x ("&amp;K1365&amp;") "&amp;A1365)+COUNTIF(猎人卡组!A:C,"# 2x ("&amp;K1365&amp;") "&amp;A1365)+COUNTIF(法师卡组!A:C,"# 2x ("&amp;K1365&amp;") "&amp;A1365)+COUNTIF(圣骑士卡组!A:C,"# 2x ("&amp;K1365&amp;") "&amp;A1365)+COUNTIF(牧师卡组!A:C,"# 2x ("&amp;K1365&amp;") "&amp;A1365)+COUNTIF(潜行者卡组!A:C,"# 2x ("&amp;K1365&amp;") "&amp;A1365)+COUNTIF(萨满祭司卡组!A:C,"# 2x ("&amp;K1365&amp;") "&amp;A1365)+COUNTIF(术士卡组!A:C,"# 2x ("&amp;K1365&amp;") "&amp;A1365)+COUNTIF(战士卡组!A:C,"# 2x ("&amp;K1365&amp;") "&amp;A1365)=0,COUNTIF(单卡排行!A:J,A1365)=0),IF(AND(COUNTIF(德鲁伊卡组!A:C,"# 1x ("&amp;K1365&amp;") "&amp;A1365)+COUNTIF(猎人卡组!A:C,"# 1x ("&amp;K1365&amp;") "&amp;A1365)+COUNTIF(法师卡组!A:C,"# 1x ("&amp;K1365&amp;") "&amp;A1365)+COUNTIF(圣骑士卡组!A:C,"# 1x ("&amp;K1365&amp;") "&amp;A1365)+COUNTIF(牧师卡组!A:C,"# 1x ("&amp;K1365&amp;") "&amp;A1365)+COUNTIF(潜行者卡组!A:C,"# 1x ("&amp;K1365&amp;") "&amp;A1365)+COUNTIF(萨满祭司卡组!A:C,"# 1x ("&amp;K1365&amp;") "&amp;A1365)+COUNTIF(术士卡组!A:C,"# 1x ("&amp;K1365&amp;") "&amp;A1365)+COUNTIF(战士卡组!A:C,"# 1x ("&amp;K1365&amp;") "&amp;A1365)=0,COUNTIF(单卡排行!A:J,A1365&amp;"★")=0),"",1),2)</f>
        <v/>
      </c>
      <c r="E1365" s="53" t="str">
        <f>IF(收藏进度!E1365="","",收藏进度!E1365)</f>
        <v>狗头人</v>
      </c>
      <c r="F1365" s="53" t="str">
        <f>IF(收藏进度!F1365="","",收藏进度!F1365)</f>
        <v/>
      </c>
      <c r="G1365" s="53" t="str">
        <f>IF(收藏进度!G1365="","",收藏进度!G1365)</f>
        <v>圣骑士</v>
      </c>
      <c r="H1365" s="53" t="str">
        <f>IF(收藏进度!H1365="","",收藏进度!H1365)</f>
        <v>传说</v>
      </c>
      <c r="I1365" s="53" t="str">
        <f>IF(收藏进度!I1365="","",收藏进度!I1365)</f>
        <v>随从</v>
      </c>
      <c r="J1365" s="53" t="str">
        <f>IF(收藏进度!J1365="","",收藏进度!J1365)</f>
        <v/>
      </c>
      <c r="K1365" s="53">
        <f>IF(收藏进度!K1365="","",收藏进度!K1365)</f>
        <v>7</v>
      </c>
      <c r="L1365" s="53">
        <f>IF(收藏进度!L1365="","",收藏进度!L1365)</f>
        <v>1</v>
      </c>
      <c r="M1365" s="53">
        <f>IF(收藏进度!M1365="","",收藏进度!M1365)</f>
        <v>1</v>
      </c>
      <c r="N1365" s="54" t="str">
        <f>IF(收藏进度!N1365="","",收藏进度!N1365)</f>
        <v>战吼：将你在本局对战中对友方随从施放过的所有法术施放在此随从身上。</v>
      </c>
    </row>
    <row r="1366" spans="1:14" x14ac:dyDescent="0.15">
      <c r="A1366" s="52" t="str">
        <f>IF(收藏进度!A1366="","",收藏进度!A1366)</f>
        <v>灵能窥探</v>
      </c>
      <c r="B1366" s="52">
        <f>IF(收藏进度!B1366="","",收藏进度!B1366)</f>
        <v>2</v>
      </c>
      <c r="C1366" s="52" t="str">
        <f t="shared" si="21"/>
        <v/>
      </c>
      <c r="D1366" s="52" t="str">
        <f>IF(AND(COUNTIF(德鲁伊卡组!A:C,"# 2x ("&amp;K1366&amp;") "&amp;A1366)+COUNTIF(猎人卡组!A:C,"# 2x ("&amp;K1366&amp;") "&amp;A1366)+COUNTIF(法师卡组!A:C,"# 2x ("&amp;K1366&amp;") "&amp;A1366)+COUNTIF(圣骑士卡组!A:C,"# 2x ("&amp;K1366&amp;") "&amp;A1366)+COUNTIF(牧师卡组!A:C,"# 2x ("&amp;K1366&amp;") "&amp;A1366)+COUNTIF(潜行者卡组!A:C,"# 2x ("&amp;K1366&amp;") "&amp;A1366)+COUNTIF(萨满祭司卡组!A:C,"# 2x ("&amp;K1366&amp;") "&amp;A1366)+COUNTIF(术士卡组!A:C,"# 2x ("&amp;K1366&amp;") "&amp;A1366)+COUNTIF(战士卡组!A:C,"# 2x ("&amp;K1366&amp;") "&amp;A1366)=0,COUNTIF(单卡排行!A:J,A1366)=0),IF(AND(COUNTIF(德鲁伊卡组!A:C,"# 1x ("&amp;K1366&amp;") "&amp;A1366)+COUNTIF(猎人卡组!A:C,"# 1x ("&amp;K1366&amp;") "&amp;A1366)+COUNTIF(法师卡组!A:C,"# 1x ("&amp;K1366&amp;") "&amp;A1366)+COUNTIF(圣骑士卡组!A:C,"# 1x ("&amp;K1366&amp;") "&amp;A1366)+COUNTIF(牧师卡组!A:C,"# 1x ("&amp;K1366&amp;") "&amp;A1366)+COUNTIF(潜行者卡组!A:C,"# 1x ("&amp;K1366&amp;") "&amp;A1366)+COUNTIF(萨满祭司卡组!A:C,"# 1x ("&amp;K1366&amp;") "&amp;A1366)+COUNTIF(术士卡组!A:C,"# 1x ("&amp;K1366&amp;") "&amp;A1366)+COUNTIF(战士卡组!A:C,"# 1x ("&amp;K1366&amp;") "&amp;A1366)=0,COUNTIF(单卡排行!A:J,A1366&amp;"★")=0),"",1),2)</f>
        <v/>
      </c>
      <c r="E1366" s="53" t="str">
        <f>IF(收藏进度!E1366="","",收藏进度!E1366)</f>
        <v>狗头人</v>
      </c>
      <c r="F1366" s="53" t="str">
        <f>IF(收藏进度!F1366="","",收藏进度!F1366)</f>
        <v/>
      </c>
      <c r="G1366" s="53" t="str">
        <f>IF(收藏进度!G1366="","",收藏进度!G1366)</f>
        <v>牧师</v>
      </c>
      <c r="H1366" s="53" t="str">
        <f>IF(收藏进度!H1366="","",收藏进度!H1366)</f>
        <v>普通</v>
      </c>
      <c r="I1366" s="53" t="str">
        <f>IF(收藏进度!I1366="","",收藏进度!I1366)</f>
        <v>法术</v>
      </c>
      <c r="J1366" s="53" t="str">
        <f>IF(收藏进度!J1366="","",收藏进度!J1366)</f>
        <v/>
      </c>
      <c r="K1366" s="53">
        <f>IF(收藏进度!K1366="","",收藏进度!K1366)</f>
        <v>1</v>
      </c>
      <c r="L1366" s="53">
        <f>IF(收藏进度!L1366="","",收藏进度!L1366)</f>
        <v>0</v>
      </c>
      <c r="M1366" s="53">
        <f>IF(收藏进度!M1366="","",收藏进度!M1366)</f>
        <v>0</v>
      </c>
      <c r="N1366" s="54" t="str">
        <f>IF(收藏进度!N1366="","",收藏进度!N1366)</f>
        <v>复制对手牌库中的一张法术牌，并将其置入你的手牌。</v>
      </c>
    </row>
    <row r="1367" spans="1:14" x14ac:dyDescent="0.15">
      <c r="A1367" s="52" t="str">
        <f>IF(收藏进度!A1367="","",收藏进度!A1367)</f>
        <v>镀金的石像鬼</v>
      </c>
      <c r="B1367" s="52">
        <f>IF(收藏进度!B1367="","",收藏进度!B1367)</f>
        <v>2</v>
      </c>
      <c r="C1367" s="52" t="str">
        <f t="shared" si="21"/>
        <v/>
      </c>
      <c r="D1367" s="52" t="str">
        <f>IF(AND(COUNTIF(德鲁伊卡组!A:C,"# 2x ("&amp;K1367&amp;") "&amp;A1367)+COUNTIF(猎人卡组!A:C,"# 2x ("&amp;K1367&amp;") "&amp;A1367)+COUNTIF(法师卡组!A:C,"# 2x ("&amp;K1367&amp;") "&amp;A1367)+COUNTIF(圣骑士卡组!A:C,"# 2x ("&amp;K1367&amp;") "&amp;A1367)+COUNTIF(牧师卡组!A:C,"# 2x ("&amp;K1367&amp;") "&amp;A1367)+COUNTIF(潜行者卡组!A:C,"# 2x ("&amp;K1367&amp;") "&amp;A1367)+COUNTIF(萨满祭司卡组!A:C,"# 2x ("&amp;K1367&amp;") "&amp;A1367)+COUNTIF(术士卡组!A:C,"# 2x ("&amp;K1367&amp;") "&amp;A1367)+COUNTIF(战士卡组!A:C,"# 2x ("&amp;K1367&amp;") "&amp;A1367)=0,COUNTIF(单卡排行!A:J,A1367)=0),IF(AND(COUNTIF(德鲁伊卡组!A:C,"# 1x ("&amp;K1367&amp;") "&amp;A1367)+COUNTIF(猎人卡组!A:C,"# 1x ("&amp;K1367&amp;") "&amp;A1367)+COUNTIF(法师卡组!A:C,"# 1x ("&amp;K1367&amp;") "&amp;A1367)+COUNTIF(圣骑士卡组!A:C,"# 1x ("&amp;K1367&amp;") "&amp;A1367)+COUNTIF(牧师卡组!A:C,"# 1x ("&amp;K1367&amp;") "&amp;A1367)+COUNTIF(潜行者卡组!A:C,"# 1x ("&amp;K1367&amp;") "&amp;A1367)+COUNTIF(萨满祭司卡组!A:C,"# 1x ("&amp;K1367&amp;") "&amp;A1367)+COUNTIF(术士卡组!A:C,"# 1x ("&amp;K1367&amp;") "&amp;A1367)+COUNTIF(战士卡组!A:C,"# 1x ("&amp;K1367&amp;") "&amp;A1367)=0,COUNTIF(单卡排行!A:J,A1367&amp;"★")=0),"",1),2)</f>
        <v/>
      </c>
      <c r="E1367" s="53" t="str">
        <f>IF(收藏进度!E1367="","",收藏进度!E1367)</f>
        <v>狗头人</v>
      </c>
      <c r="F1367" s="53" t="str">
        <f>IF(收藏进度!F1367="","",收藏进度!F1367)</f>
        <v/>
      </c>
      <c r="G1367" s="53" t="str">
        <f>IF(收藏进度!G1367="","",收藏进度!G1367)</f>
        <v>牧师</v>
      </c>
      <c r="H1367" s="53" t="str">
        <f>IF(收藏进度!H1367="","",收藏进度!H1367)</f>
        <v>普通</v>
      </c>
      <c r="I1367" s="53" t="str">
        <f>IF(收藏进度!I1367="","",收藏进度!I1367)</f>
        <v>随从</v>
      </c>
      <c r="J1367" s="53" t="str">
        <f>IF(收藏进度!J1367="","",收藏进度!J1367)</f>
        <v/>
      </c>
      <c r="K1367" s="53">
        <f>IF(收藏进度!K1367="","",收藏进度!K1367)</f>
        <v>3</v>
      </c>
      <c r="L1367" s="53">
        <f>IF(收藏进度!L1367="","",收藏进度!L1367)</f>
        <v>2</v>
      </c>
      <c r="M1367" s="53">
        <f>IF(收藏进度!M1367="","",收藏进度!M1367)</f>
        <v>2</v>
      </c>
      <c r="N1367" s="54" t="str">
        <f>IF(收藏进度!N1367="","",收藏进度!N1367)</f>
        <v>亡语：将一个幸运币置入你的手牌。</v>
      </c>
    </row>
    <row r="1368" spans="1:14" x14ac:dyDescent="0.15">
      <c r="A1368" s="52" t="str">
        <f>IF(收藏进度!A1368="","",收藏进度!A1368)</f>
        <v>未鉴定的药剂</v>
      </c>
      <c r="B1368" s="52">
        <f>IF(收藏进度!B1368="","",收藏进度!B1368)</f>
        <v>2</v>
      </c>
      <c r="C1368" s="52" t="str">
        <f t="shared" si="21"/>
        <v/>
      </c>
      <c r="D1368" s="52" t="str">
        <f>IF(AND(COUNTIF(德鲁伊卡组!A:C,"# 2x ("&amp;K1368&amp;") "&amp;A1368)+COUNTIF(猎人卡组!A:C,"# 2x ("&amp;K1368&amp;") "&amp;A1368)+COUNTIF(法师卡组!A:C,"# 2x ("&amp;K1368&amp;") "&amp;A1368)+COUNTIF(圣骑士卡组!A:C,"# 2x ("&amp;K1368&amp;") "&amp;A1368)+COUNTIF(牧师卡组!A:C,"# 2x ("&amp;K1368&amp;") "&amp;A1368)+COUNTIF(潜行者卡组!A:C,"# 2x ("&amp;K1368&amp;") "&amp;A1368)+COUNTIF(萨满祭司卡组!A:C,"# 2x ("&amp;K1368&amp;") "&amp;A1368)+COUNTIF(术士卡组!A:C,"# 2x ("&amp;K1368&amp;") "&amp;A1368)+COUNTIF(战士卡组!A:C,"# 2x ("&amp;K1368&amp;") "&amp;A1368)=0,COUNTIF(单卡排行!A:J,A1368)=0),IF(AND(COUNTIF(德鲁伊卡组!A:C,"# 1x ("&amp;K1368&amp;") "&amp;A1368)+COUNTIF(猎人卡组!A:C,"# 1x ("&amp;K1368&amp;") "&amp;A1368)+COUNTIF(法师卡组!A:C,"# 1x ("&amp;K1368&amp;") "&amp;A1368)+COUNTIF(圣骑士卡组!A:C,"# 1x ("&amp;K1368&amp;") "&amp;A1368)+COUNTIF(牧师卡组!A:C,"# 1x ("&amp;K1368&amp;") "&amp;A1368)+COUNTIF(潜行者卡组!A:C,"# 1x ("&amp;K1368&amp;") "&amp;A1368)+COUNTIF(萨满祭司卡组!A:C,"# 1x ("&amp;K1368&amp;") "&amp;A1368)+COUNTIF(术士卡组!A:C,"# 1x ("&amp;K1368&amp;") "&amp;A1368)+COUNTIF(战士卡组!A:C,"# 1x ("&amp;K1368&amp;") "&amp;A1368)=0,COUNTIF(单卡排行!A:J,A1368&amp;"★")=0),"",1),2)</f>
        <v/>
      </c>
      <c r="E1368" s="53" t="str">
        <f>IF(收藏进度!E1368="","",收藏进度!E1368)</f>
        <v>狗头人</v>
      </c>
      <c r="F1368" s="53" t="str">
        <f>IF(收藏进度!F1368="","",收藏进度!F1368)</f>
        <v/>
      </c>
      <c r="G1368" s="53" t="str">
        <f>IF(收藏进度!G1368="","",收藏进度!G1368)</f>
        <v>牧师</v>
      </c>
      <c r="H1368" s="53" t="str">
        <f>IF(收藏进度!H1368="","",收藏进度!H1368)</f>
        <v>普通</v>
      </c>
      <c r="I1368" s="53" t="str">
        <f>IF(收藏进度!I1368="","",收藏进度!I1368)</f>
        <v>法术</v>
      </c>
      <c r="J1368" s="53" t="str">
        <f>IF(收藏进度!J1368="","",收藏进度!J1368)</f>
        <v/>
      </c>
      <c r="K1368" s="53">
        <f>IF(收藏进度!K1368="","",收藏进度!K1368)</f>
        <v>3</v>
      </c>
      <c r="L1368" s="53">
        <f>IF(收藏进度!L1368="","",收藏进度!L1368)</f>
        <v>0</v>
      </c>
      <c r="M1368" s="53">
        <f>IF(收藏进度!M1368="","",收藏进度!M1368)</f>
        <v>0</v>
      </c>
      <c r="N1368" s="54" t="str">
        <f>IF(收藏进度!N1368="","",收藏进度!N1368)</f>
        <v>使一个随从获得+2/+2。在你手牌中时获得额外效果。</v>
      </c>
    </row>
    <row r="1369" spans="1:14" x14ac:dyDescent="0.15">
      <c r="A1369" s="52" t="str">
        <f>IF(收藏进度!A1369="","",收藏进度!A1369)</f>
        <v>暮光召唤</v>
      </c>
      <c r="B1369" s="52">
        <f>IF(收藏进度!B1369="","",收藏进度!B1369)</f>
        <v>2</v>
      </c>
      <c r="C1369" s="52" t="str">
        <f t="shared" si="21"/>
        <v/>
      </c>
      <c r="D1369" s="52">
        <f>IF(AND(COUNTIF(德鲁伊卡组!A:C,"# 2x ("&amp;K1369&amp;") "&amp;A1369)+COUNTIF(猎人卡组!A:C,"# 2x ("&amp;K1369&amp;") "&amp;A1369)+COUNTIF(法师卡组!A:C,"# 2x ("&amp;K1369&amp;") "&amp;A1369)+COUNTIF(圣骑士卡组!A:C,"# 2x ("&amp;K1369&amp;") "&amp;A1369)+COUNTIF(牧师卡组!A:C,"# 2x ("&amp;K1369&amp;") "&amp;A1369)+COUNTIF(潜行者卡组!A:C,"# 2x ("&amp;K1369&amp;") "&amp;A1369)+COUNTIF(萨满祭司卡组!A:C,"# 2x ("&amp;K1369&amp;") "&amp;A1369)+COUNTIF(术士卡组!A:C,"# 2x ("&amp;K1369&amp;") "&amp;A1369)+COUNTIF(战士卡组!A:C,"# 2x ("&amp;K1369&amp;") "&amp;A1369)=0,COUNTIF(单卡排行!A:J,A1369)=0),IF(AND(COUNTIF(德鲁伊卡组!A:C,"# 1x ("&amp;K1369&amp;") "&amp;A1369)+COUNTIF(猎人卡组!A:C,"# 1x ("&amp;K1369&amp;") "&amp;A1369)+COUNTIF(法师卡组!A:C,"# 1x ("&amp;K1369&amp;") "&amp;A1369)+COUNTIF(圣骑士卡组!A:C,"# 1x ("&amp;K1369&amp;") "&amp;A1369)+COUNTIF(牧师卡组!A:C,"# 1x ("&amp;K1369&amp;") "&amp;A1369)+COUNTIF(潜行者卡组!A:C,"# 1x ("&amp;K1369&amp;") "&amp;A1369)+COUNTIF(萨满祭司卡组!A:C,"# 1x ("&amp;K1369&amp;") "&amp;A1369)+COUNTIF(术士卡组!A:C,"# 1x ("&amp;K1369&amp;") "&amp;A1369)+COUNTIF(战士卡组!A:C,"# 1x ("&amp;K1369&amp;") "&amp;A1369)=0,COUNTIF(单卡排行!A:J,A1369&amp;"★")=0),"",1),2)</f>
        <v>2</v>
      </c>
      <c r="E1369" s="53" t="str">
        <f>IF(收藏进度!E1369="","",收藏进度!E1369)</f>
        <v>狗头人</v>
      </c>
      <c r="F1369" s="53" t="str">
        <f>IF(收藏进度!F1369="","",收藏进度!F1369)</f>
        <v/>
      </c>
      <c r="G1369" s="53" t="str">
        <f>IF(收藏进度!G1369="","",收藏进度!G1369)</f>
        <v>牧师</v>
      </c>
      <c r="H1369" s="53" t="str">
        <f>IF(收藏进度!H1369="","",收藏进度!H1369)</f>
        <v>稀有</v>
      </c>
      <c r="I1369" s="53" t="str">
        <f>IF(收藏进度!I1369="","",收藏进度!I1369)</f>
        <v>法术</v>
      </c>
      <c r="J1369" s="53" t="str">
        <f>IF(收藏进度!J1369="","",收藏进度!J1369)</f>
        <v/>
      </c>
      <c r="K1369" s="53">
        <f>IF(收藏进度!K1369="","",收藏进度!K1369)</f>
        <v>3</v>
      </c>
      <c r="L1369" s="53">
        <f>IF(收藏进度!L1369="","",收藏进度!L1369)</f>
        <v>0</v>
      </c>
      <c r="M1369" s="53">
        <f>IF(收藏进度!M1369="","",收藏进度!M1369)</f>
        <v>0</v>
      </c>
      <c r="N1369" s="54" t="str">
        <f>IF(收藏进度!N1369="","",收藏进度!N1369)</f>
        <v>召唤两个在本局对战中死亡，并具有亡语的友方随从的1/1复制。</v>
      </c>
    </row>
    <row r="1370" spans="1:14" x14ac:dyDescent="0.15">
      <c r="A1370" s="52" t="str">
        <f>IF(收藏进度!A1370="","",收藏进度!A1370)</f>
        <v>暮光侍僧</v>
      </c>
      <c r="B1370" s="52">
        <f>IF(收藏进度!B1370="","",收藏进度!B1370)</f>
        <v>1</v>
      </c>
      <c r="C1370" s="52">
        <f t="shared" si="21"/>
        <v>1</v>
      </c>
      <c r="D1370" s="52">
        <f>IF(AND(COUNTIF(德鲁伊卡组!A:C,"# 2x ("&amp;K1370&amp;") "&amp;A1370)+COUNTIF(猎人卡组!A:C,"# 2x ("&amp;K1370&amp;") "&amp;A1370)+COUNTIF(法师卡组!A:C,"# 2x ("&amp;K1370&amp;") "&amp;A1370)+COUNTIF(圣骑士卡组!A:C,"# 2x ("&amp;K1370&amp;") "&amp;A1370)+COUNTIF(牧师卡组!A:C,"# 2x ("&amp;K1370&amp;") "&amp;A1370)+COUNTIF(潜行者卡组!A:C,"# 2x ("&amp;K1370&amp;") "&amp;A1370)+COUNTIF(萨满祭司卡组!A:C,"# 2x ("&amp;K1370&amp;") "&amp;A1370)+COUNTIF(术士卡组!A:C,"# 2x ("&amp;K1370&amp;") "&amp;A1370)+COUNTIF(战士卡组!A:C,"# 2x ("&amp;K1370&amp;") "&amp;A1370)=0,COUNTIF(单卡排行!A:J,A1370)=0),IF(AND(COUNTIF(德鲁伊卡组!A:C,"# 1x ("&amp;K1370&amp;") "&amp;A1370)+COUNTIF(猎人卡组!A:C,"# 1x ("&amp;K1370&amp;") "&amp;A1370)+COUNTIF(法师卡组!A:C,"# 1x ("&amp;K1370&amp;") "&amp;A1370)+COUNTIF(圣骑士卡组!A:C,"# 1x ("&amp;K1370&amp;") "&amp;A1370)+COUNTIF(牧师卡组!A:C,"# 1x ("&amp;K1370&amp;") "&amp;A1370)+COUNTIF(潜行者卡组!A:C,"# 1x ("&amp;K1370&amp;") "&amp;A1370)+COUNTIF(萨满祭司卡组!A:C,"# 1x ("&amp;K1370&amp;") "&amp;A1370)+COUNTIF(术士卡组!A:C,"# 1x ("&amp;K1370&amp;") "&amp;A1370)+COUNTIF(战士卡组!A:C,"# 1x ("&amp;K1370&amp;") "&amp;A1370)=0,COUNTIF(单卡排行!A:J,A1370&amp;"★")=0),"",1),2)</f>
        <v>2</v>
      </c>
      <c r="E1370" s="53" t="str">
        <f>IF(收藏进度!E1370="","",收藏进度!E1370)</f>
        <v>狗头人</v>
      </c>
      <c r="F1370" s="53" t="str">
        <f>IF(收藏进度!F1370="","",收藏进度!F1370)</f>
        <v/>
      </c>
      <c r="G1370" s="53" t="str">
        <f>IF(收藏进度!G1370="","",收藏进度!G1370)</f>
        <v>牧师</v>
      </c>
      <c r="H1370" s="53" t="str">
        <f>IF(收藏进度!H1370="","",收藏进度!H1370)</f>
        <v>史诗</v>
      </c>
      <c r="I1370" s="53" t="str">
        <f>IF(收藏进度!I1370="","",收藏进度!I1370)</f>
        <v>随从</v>
      </c>
      <c r="J1370" s="53" t="str">
        <f>IF(收藏进度!J1370="","",收藏进度!J1370)</f>
        <v/>
      </c>
      <c r="K1370" s="53">
        <f>IF(收藏进度!K1370="","",收藏进度!K1370)</f>
        <v>3</v>
      </c>
      <c r="L1370" s="53">
        <f>IF(收藏进度!L1370="","",收藏进度!L1370)</f>
        <v>2</v>
      </c>
      <c r="M1370" s="53">
        <f>IF(收藏进度!M1370="","",收藏进度!M1370)</f>
        <v>4</v>
      </c>
      <c r="N1370" s="54" t="str">
        <f>IF(收藏进度!N1370="","",收藏进度!N1370)</f>
        <v>战吼：如果你的手牌中有龙牌，则将此随从的攻击力与另一个随从交换。</v>
      </c>
    </row>
    <row r="1371" spans="1:14" x14ac:dyDescent="0.15">
      <c r="A1371" s="52" t="str">
        <f>IF(收藏进度!A1371="","",收藏进度!A1371)</f>
        <v>巨龙之魂</v>
      </c>
      <c r="B1371" s="52">
        <f>IF(收藏进度!B1371="","",收藏进度!B1371)</f>
        <v>1</v>
      </c>
      <c r="C1371" s="52" t="str">
        <f t="shared" si="21"/>
        <v/>
      </c>
      <c r="D1371" s="52" t="str">
        <f>IF(AND(COUNTIF(德鲁伊卡组!A:C,"# 2x ("&amp;K1371&amp;") "&amp;A1371)+COUNTIF(猎人卡组!A:C,"# 2x ("&amp;K1371&amp;") "&amp;A1371)+COUNTIF(法师卡组!A:C,"# 2x ("&amp;K1371&amp;") "&amp;A1371)+COUNTIF(圣骑士卡组!A:C,"# 2x ("&amp;K1371&amp;") "&amp;A1371)+COUNTIF(牧师卡组!A:C,"# 2x ("&amp;K1371&amp;") "&amp;A1371)+COUNTIF(潜行者卡组!A:C,"# 2x ("&amp;K1371&amp;") "&amp;A1371)+COUNTIF(萨满祭司卡组!A:C,"# 2x ("&amp;K1371&amp;") "&amp;A1371)+COUNTIF(术士卡组!A:C,"# 2x ("&amp;K1371&amp;") "&amp;A1371)+COUNTIF(战士卡组!A:C,"# 2x ("&amp;K1371&amp;") "&amp;A1371)=0,COUNTIF(单卡排行!A:J,A1371)=0),IF(AND(COUNTIF(德鲁伊卡组!A:C,"# 1x ("&amp;K1371&amp;") "&amp;A1371)+COUNTIF(猎人卡组!A:C,"# 1x ("&amp;K1371&amp;") "&amp;A1371)+COUNTIF(法师卡组!A:C,"# 1x ("&amp;K1371&amp;") "&amp;A1371)+COUNTIF(圣骑士卡组!A:C,"# 1x ("&amp;K1371&amp;") "&amp;A1371)+COUNTIF(牧师卡组!A:C,"# 1x ("&amp;K1371&amp;") "&amp;A1371)+COUNTIF(潜行者卡组!A:C,"# 1x ("&amp;K1371&amp;") "&amp;A1371)+COUNTIF(萨满祭司卡组!A:C,"# 1x ("&amp;K1371&amp;") "&amp;A1371)+COUNTIF(术士卡组!A:C,"# 1x ("&amp;K1371&amp;") "&amp;A1371)+COUNTIF(战士卡组!A:C,"# 1x ("&amp;K1371&amp;") "&amp;A1371)=0,COUNTIF(单卡排行!A:J,A1371&amp;"★")=0),"",1),2)</f>
        <v/>
      </c>
      <c r="E1371" s="53" t="str">
        <f>IF(收藏进度!E1371="","",收藏进度!E1371)</f>
        <v>狗头人</v>
      </c>
      <c r="F1371" s="53" t="str">
        <f>IF(收藏进度!F1371="","",收藏进度!F1371)</f>
        <v/>
      </c>
      <c r="G1371" s="53" t="str">
        <f>IF(收藏进度!G1371="","",收藏进度!G1371)</f>
        <v>牧师</v>
      </c>
      <c r="H1371" s="53" t="str">
        <f>IF(收藏进度!H1371="","",收藏进度!H1371)</f>
        <v>传说</v>
      </c>
      <c r="I1371" s="53" t="str">
        <f>IF(收藏进度!I1371="","",收藏进度!I1371)</f>
        <v>武器</v>
      </c>
      <c r="J1371" s="53" t="str">
        <f>IF(收藏进度!J1371="","",收藏进度!J1371)</f>
        <v/>
      </c>
      <c r="K1371" s="53">
        <f>IF(收藏进度!K1371="","",收藏进度!K1371)</f>
        <v>3</v>
      </c>
      <c r="L1371" s="53">
        <f>IF(收藏进度!L1371="","",收藏进度!L1371)</f>
        <v>0</v>
      </c>
      <c r="M1371" s="53">
        <f>IF(收藏进度!M1371="","",收藏进度!M1371)</f>
        <v>0</v>
      </c>
      <c r="N1371" s="54" t="str">
        <f>IF(收藏进度!N1371="","",收藏进度!N1371)</f>
        <v>在一回合中使用三张法术牌后，召唤一条5/5的龙。</v>
      </c>
    </row>
    <row r="1372" spans="1:14" x14ac:dyDescent="0.15">
      <c r="A1372" s="52" t="str">
        <f>IF(收藏进度!A1372="","",收藏进度!A1372)</f>
        <v>破晓之龙</v>
      </c>
      <c r="B1372" s="52">
        <f>IF(收藏进度!B1372="","",收藏进度!B1372)</f>
        <v>4</v>
      </c>
      <c r="C1372" s="52" t="str">
        <f t="shared" si="21"/>
        <v/>
      </c>
      <c r="D1372" s="52">
        <f>IF(AND(COUNTIF(德鲁伊卡组!A:C,"# 2x ("&amp;K1372&amp;") "&amp;A1372)+COUNTIF(猎人卡组!A:C,"# 2x ("&amp;K1372&amp;") "&amp;A1372)+COUNTIF(法师卡组!A:C,"# 2x ("&amp;K1372&amp;") "&amp;A1372)+COUNTIF(圣骑士卡组!A:C,"# 2x ("&amp;K1372&amp;") "&amp;A1372)+COUNTIF(牧师卡组!A:C,"# 2x ("&amp;K1372&amp;") "&amp;A1372)+COUNTIF(潜行者卡组!A:C,"# 2x ("&amp;K1372&amp;") "&amp;A1372)+COUNTIF(萨满祭司卡组!A:C,"# 2x ("&amp;K1372&amp;") "&amp;A1372)+COUNTIF(术士卡组!A:C,"# 2x ("&amp;K1372&amp;") "&amp;A1372)+COUNTIF(战士卡组!A:C,"# 2x ("&amp;K1372&amp;") "&amp;A1372)=0,COUNTIF(单卡排行!A:J,A1372)=0),IF(AND(COUNTIF(德鲁伊卡组!A:C,"# 1x ("&amp;K1372&amp;") "&amp;A1372)+COUNTIF(猎人卡组!A:C,"# 1x ("&amp;K1372&amp;") "&amp;A1372)+COUNTIF(法师卡组!A:C,"# 1x ("&amp;K1372&amp;") "&amp;A1372)+COUNTIF(圣骑士卡组!A:C,"# 1x ("&amp;K1372&amp;") "&amp;A1372)+COUNTIF(牧师卡组!A:C,"# 1x ("&amp;K1372&amp;") "&amp;A1372)+COUNTIF(潜行者卡组!A:C,"# 1x ("&amp;K1372&amp;") "&amp;A1372)+COUNTIF(萨满祭司卡组!A:C,"# 1x ("&amp;K1372&amp;") "&amp;A1372)+COUNTIF(术士卡组!A:C,"# 1x ("&amp;K1372&amp;") "&amp;A1372)+COUNTIF(战士卡组!A:C,"# 1x ("&amp;K1372&amp;") "&amp;A1372)=0,COUNTIF(单卡排行!A:J,A1372&amp;"★")=0),"",1),2)</f>
        <v>2</v>
      </c>
      <c r="E1372" s="53" t="str">
        <f>IF(收藏进度!E1372="","",收藏进度!E1372)</f>
        <v>狗头人</v>
      </c>
      <c r="F1372" s="53" t="str">
        <f>IF(收藏进度!F1372="","",收藏进度!F1372)</f>
        <v/>
      </c>
      <c r="G1372" s="53" t="str">
        <f>IF(收藏进度!G1372="","",收藏进度!G1372)</f>
        <v>牧师</v>
      </c>
      <c r="H1372" s="53" t="str">
        <f>IF(收藏进度!H1372="","",收藏进度!H1372)</f>
        <v>稀有</v>
      </c>
      <c r="I1372" s="53" t="str">
        <f>IF(收藏进度!I1372="","",收藏进度!I1372)</f>
        <v>随从</v>
      </c>
      <c r="J1372" s="53" t="str">
        <f>IF(收藏进度!J1372="","",收藏进度!J1372)</f>
        <v>龙</v>
      </c>
      <c r="K1372" s="53">
        <f>IF(收藏进度!K1372="","",收藏进度!K1372)</f>
        <v>4</v>
      </c>
      <c r="L1372" s="53">
        <f>IF(收藏进度!L1372="","",收藏进度!L1372)</f>
        <v>3</v>
      </c>
      <c r="M1372" s="53">
        <f>IF(收藏进度!M1372="","",收藏进度!M1372)</f>
        <v>3</v>
      </c>
      <c r="N1372" s="54" t="str">
        <f>IF(收藏进度!N1372="","",收藏进度!N1372)</f>
        <v>战吼：
如果你的手牌中有龙牌，则对所有其他随从造成3点伤害。</v>
      </c>
    </row>
    <row r="1373" spans="1:14" x14ac:dyDescent="0.15">
      <c r="A1373" s="52" t="str">
        <f>IF(收藏进度!A1373="","",收藏进度!A1373)</f>
        <v>小型法术钻石</v>
      </c>
      <c r="B1373" s="52">
        <f>IF(收藏进度!B1373="","",收藏进度!B1373)</f>
        <v>2</v>
      </c>
      <c r="C1373" s="52" t="str">
        <f t="shared" si="21"/>
        <v/>
      </c>
      <c r="D1373" s="52">
        <f>IF(AND(COUNTIF(德鲁伊卡组!A:C,"# 2x ("&amp;K1373&amp;") "&amp;A1373)+COUNTIF(猎人卡组!A:C,"# 2x ("&amp;K1373&amp;") "&amp;A1373)+COUNTIF(法师卡组!A:C,"# 2x ("&amp;K1373&amp;") "&amp;A1373)+COUNTIF(圣骑士卡组!A:C,"# 2x ("&amp;K1373&amp;") "&amp;A1373)+COUNTIF(牧师卡组!A:C,"# 2x ("&amp;K1373&amp;") "&amp;A1373)+COUNTIF(潜行者卡组!A:C,"# 2x ("&amp;K1373&amp;") "&amp;A1373)+COUNTIF(萨满祭司卡组!A:C,"# 2x ("&amp;K1373&amp;") "&amp;A1373)+COUNTIF(术士卡组!A:C,"# 2x ("&amp;K1373&amp;") "&amp;A1373)+COUNTIF(战士卡组!A:C,"# 2x ("&amp;K1373&amp;") "&amp;A1373)=0,COUNTIF(单卡排行!A:J,A1373)=0),IF(AND(COUNTIF(德鲁伊卡组!A:C,"# 1x ("&amp;K1373&amp;") "&amp;A1373)+COUNTIF(猎人卡组!A:C,"# 1x ("&amp;K1373&amp;") "&amp;A1373)+COUNTIF(法师卡组!A:C,"# 1x ("&amp;K1373&amp;") "&amp;A1373)+COUNTIF(圣骑士卡组!A:C,"# 1x ("&amp;K1373&amp;") "&amp;A1373)+COUNTIF(牧师卡组!A:C,"# 1x ("&amp;K1373&amp;") "&amp;A1373)+COUNTIF(潜行者卡组!A:C,"# 1x ("&amp;K1373&amp;") "&amp;A1373)+COUNTIF(萨满祭司卡组!A:C,"# 1x ("&amp;K1373&amp;") "&amp;A1373)+COUNTIF(术士卡组!A:C,"# 1x ("&amp;K1373&amp;") "&amp;A1373)+COUNTIF(战士卡组!A:C,"# 1x ("&amp;K1373&amp;") "&amp;A1373)=0,COUNTIF(单卡排行!A:J,A1373&amp;"★")=0),"",1),2)</f>
        <v>2</v>
      </c>
      <c r="E1373" s="53" t="str">
        <f>IF(收藏进度!E1373="","",收藏进度!E1373)</f>
        <v>狗头人</v>
      </c>
      <c r="F1373" s="53" t="str">
        <f>IF(收藏进度!F1373="","",收藏进度!F1373)</f>
        <v/>
      </c>
      <c r="G1373" s="53" t="str">
        <f>IF(收藏进度!G1373="","",收藏进度!G1373)</f>
        <v>牧师</v>
      </c>
      <c r="H1373" s="53" t="str">
        <f>IF(收藏进度!H1373="","",收藏进度!H1373)</f>
        <v>稀有</v>
      </c>
      <c r="I1373" s="53" t="str">
        <f>IF(收藏进度!I1373="","",收藏进度!I1373)</f>
        <v>法术</v>
      </c>
      <c r="J1373" s="53" t="str">
        <f>IF(收藏进度!J1373="","",收藏进度!J1373)</f>
        <v/>
      </c>
      <c r="K1373" s="53">
        <f>IF(收藏进度!K1373="","",收藏进度!K1373)</f>
        <v>7</v>
      </c>
      <c r="L1373" s="53">
        <f>IF(收藏进度!L1373="","",收藏进度!L1373)</f>
        <v>0</v>
      </c>
      <c r="M1373" s="53">
        <f>IF(收藏进度!M1373="","",收藏进度!M1373)</f>
        <v>0</v>
      </c>
      <c r="N1373" s="54" t="str">
        <f>IF(收藏进度!N1373="","",收藏进度!N1373)</f>
        <v>（施放四个法术后升级。）</v>
      </c>
    </row>
    <row r="1374" spans="1:14" x14ac:dyDescent="0.15">
      <c r="A1374" s="52" t="str">
        <f>IF(收藏进度!A1374="","",收藏进度!A1374)</f>
        <v>心灵尖啸</v>
      </c>
      <c r="B1374" s="52">
        <f>IF(收藏进度!B1374="","",收藏进度!B1374)</f>
        <v>2</v>
      </c>
      <c r="C1374" s="52" t="str">
        <f t="shared" si="21"/>
        <v/>
      </c>
      <c r="D1374" s="52">
        <f>IF(AND(COUNTIF(德鲁伊卡组!A:C,"# 2x ("&amp;K1374&amp;") "&amp;A1374)+COUNTIF(猎人卡组!A:C,"# 2x ("&amp;K1374&amp;") "&amp;A1374)+COUNTIF(法师卡组!A:C,"# 2x ("&amp;K1374&amp;") "&amp;A1374)+COUNTIF(圣骑士卡组!A:C,"# 2x ("&amp;K1374&amp;") "&amp;A1374)+COUNTIF(牧师卡组!A:C,"# 2x ("&amp;K1374&amp;") "&amp;A1374)+COUNTIF(潜行者卡组!A:C,"# 2x ("&amp;K1374&amp;") "&amp;A1374)+COUNTIF(萨满祭司卡组!A:C,"# 2x ("&amp;K1374&amp;") "&amp;A1374)+COUNTIF(术士卡组!A:C,"# 2x ("&amp;K1374&amp;") "&amp;A1374)+COUNTIF(战士卡组!A:C,"# 2x ("&amp;K1374&amp;") "&amp;A1374)=0,COUNTIF(单卡排行!A:J,A1374)=0),IF(AND(COUNTIF(德鲁伊卡组!A:C,"# 1x ("&amp;K1374&amp;") "&amp;A1374)+COUNTIF(猎人卡组!A:C,"# 1x ("&amp;K1374&amp;") "&amp;A1374)+COUNTIF(法师卡组!A:C,"# 1x ("&amp;K1374&amp;") "&amp;A1374)+COUNTIF(圣骑士卡组!A:C,"# 1x ("&amp;K1374&amp;") "&amp;A1374)+COUNTIF(牧师卡组!A:C,"# 1x ("&amp;K1374&amp;") "&amp;A1374)+COUNTIF(潜行者卡组!A:C,"# 1x ("&amp;K1374&amp;") "&amp;A1374)+COUNTIF(萨满祭司卡组!A:C,"# 1x ("&amp;K1374&amp;") "&amp;A1374)+COUNTIF(术士卡组!A:C,"# 1x ("&amp;K1374&amp;") "&amp;A1374)+COUNTIF(战士卡组!A:C,"# 1x ("&amp;K1374&amp;") "&amp;A1374)=0,COUNTIF(单卡排行!A:J,A1374&amp;"★")=0),"",1),2)</f>
        <v>2</v>
      </c>
      <c r="E1374" s="53" t="str">
        <f>IF(收藏进度!E1374="","",收藏进度!E1374)</f>
        <v>狗头人</v>
      </c>
      <c r="F1374" s="53" t="str">
        <f>IF(收藏进度!F1374="","",收藏进度!F1374)</f>
        <v/>
      </c>
      <c r="G1374" s="53" t="str">
        <f>IF(收藏进度!G1374="","",收藏进度!G1374)</f>
        <v>牧师</v>
      </c>
      <c r="H1374" s="53" t="str">
        <f>IF(收藏进度!H1374="","",收藏进度!H1374)</f>
        <v>史诗</v>
      </c>
      <c r="I1374" s="53" t="str">
        <f>IF(收藏进度!I1374="","",收藏进度!I1374)</f>
        <v>法术</v>
      </c>
      <c r="J1374" s="53" t="str">
        <f>IF(收藏进度!J1374="","",收藏进度!J1374)</f>
        <v/>
      </c>
      <c r="K1374" s="53">
        <f>IF(收藏进度!K1374="","",收藏进度!K1374)</f>
        <v>7</v>
      </c>
      <c r="L1374" s="53">
        <f>IF(收藏进度!L1374="","",收藏进度!L1374)</f>
        <v>0</v>
      </c>
      <c r="M1374" s="53">
        <f>IF(收藏进度!M1374="","",收藏进度!M1374)</f>
        <v>0</v>
      </c>
      <c r="N1374" s="54" t="str">
        <f>IF(收藏进度!N1374="","",收藏进度!N1374)</f>
        <v>将所有随从洗入对手的牌库。</v>
      </c>
    </row>
    <row r="1375" spans="1:14" x14ac:dyDescent="0.15">
      <c r="A1375" s="52" t="str">
        <f>IF(收藏进度!A1375="","",收藏进度!A1375)</f>
        <v>坦普卢斯</v>
      </c>
      <c r="B1375" s="52">
        <f>IF(收藏进度!B1375="","",收藏进度!B1375)</f>
        <v>0</v>
      </c>
      <c r="C1375" s="52" t="str">
        <f t="shared" si="21"/>
        <v/>
      </c>
      <c r="D1375" s="52" t="str">
        <f>IF(AND(COUNTIF(德鲁伊卡组!A:C,"# 2x ("&amp;K1375&amp;") "&amp;A1375)+COUNTIF(猎人卡组!A:C,"# 2x ("&amp;K1375&amp;") "&amp;A1375)+COUNTIF(法师卡组!A:C,"# 2x ("&amp;K1375&amp;") "&amp;A1375)+COUNTIF(圣骑士卡组!A:C,"# 2x ("&amp;K1375&amp;") "&amp;A1375)+COUNTIF(牧师卡组!A:C,"# 2x ("&amp;K1375&amp;") "&amp;A1375)+COUNTIF(潜行者卡组!A:C,"# 2x ("&amp;K1375&amp;") "&amp;A1375)+COUNTIF(萨满祭司卡组!A:C,"# 2x ("&amp;K1375&amp;") "&amp;A1375)+COUNTIF(术士卡组!A:C,"# 2x ("&amp;K1375&amp;") "&amp;A1375)+COUNTIF(战士卡组!A:C,"# 2x ("&amp;K1375&amp;") "&amp;A1375)=0,COUNTIF(单卡排行!A:J,A1375)=0),IF(AND(COUNTIF(德鲁伊卡组!A:C,"# 1x ("&amp;K1375&amp;") "&amp;A1375)+COUNTIF(猎人卡组!A:C,"# 1x ("&amp;K1375&amp;") "&amp;A1375)+COUNTIF(法师卡组!A:C,"# 1x ("&amp;K1375&amp;") "&amp;A1375)+COUNTIF(圣骑士卡组!A:C,"# 1x ("&amp;K1375&amp;") "&amp;A1375)+COUNTIF(牧师卡组!A:C,"# 1x ("&amp;K1375&amp;") "&amp;A1375)+COUNTIF(潜行者卡组!A:C,"# 1x ("&amp;K1375&amp;") "&amp;A1375)+COUNTIF(萨满祭司卡组!A:C,"# 1x ("&amp;K1375&amp;") "&amp;A1375)+COUNTIF(术士卡组!A:C,"# 1x ("&amp;K1375&amp;") "&amp;A1375)+COUNTIF(战士卡组!A:C,"# 1x ("&amp;K1375&amp;") "&amp;A1375)=0,COUNTIF(单卡排行!A:J,A1375&amp;"★")=0),"",1),2)</f>
        <v/>
      </c>
      <c r="E1375" s="53" t="str">
        <f>IF(收藏进度!E1375="","",收藏进度!E1375)</f>
        <v>狗头人</v>
      </c>
      <c r="F1375" s="53" t="str">
        <f>IF(收藏进度!F1375="","",收藏进度!F1375)</f>
        <v/>
      </c>
      <c r="G1375" s="53" t="str">
        <f>IF(收藏进度!G1375="","",收藏进度!G1375)</f>
        <v>牧师</v>
      </c>
      <c r="H1375" s="53" t="str">
        <f>IF(收藏进度!H1375="","",收藏进度!H1375)</f>
        <v>传说</v>
      </c>
      <c r="I1375" s="53" t="str">
        <f>IF(收藏进度!I1375="","",收藏进度!I1375)</f>
        <v>随从</v>
      </c>
      <c r="J1375" s="53" t="str">
        <f>IF(收藏进度!J1375="","",收藏进度!J1375)</f>
        <v>龙</v>
      </c>
      <c r="K1375" s="53">
        <f>IF(收藏进度!K1375="","",收藏进度!K1375)</f>
        <v>7</v>
      </c>
      <c r="L1375" s="53">
        <f>IF(收藏进度!L1375="","",收藏进度!L1375)</f>
        <v>6</v>
      </c>
      <c r="M1375" s="53">
        <f>IF(收藏进度!M1375="","",收藏进度!M1375)</f>
        <v>6</v>
      </c>
      <c r="N1375" s="54" t="str">
        <f>IF(收藏进度!N1375="","",收藏进度!N1375)</f>
        <v>战吼：在本回合结束后，你的对手连续行动两个回合。然后你行动两个回合。</v>
      </c>
    </row>
    <row r="1376" spans="1:14" x14ac:dyDescent="0.15">
      <c r="A1376" s="52" t="str">
        <f>IF(收藏进度!A1376="","",收藏进度!A1376)</f>
        <v>弑君</v>
      </c>
      <c r="B1376" s="52">
        <f>IF(收藏进度!B1376="","",收藏进度!B1376)</f>
        <v>1</v>
      </c>
      <c r="C1376" s="52" t="str">
        <f t="shared" si="21"/>
        <v/>
      </c>
      <c r="D1376" s="52" t="str">
        <f>IF(AND(COUNTIF(德鲁伊卡组!A:C,"# 2x ("&amp;K1376&amp;") "&amp;A1376)+COUNTIF(猎人卡组!A:C,"# 2x ("&amp;K1376&amp;") "&amp;A1376)+COUNTIF(法师卡组!A:C,"# 2x ("&amp;K1376&amp;") "&amp;A1376)+COUNTIF(圣骑士卡组!A:C,"# 2x ("&amp;K1376&amp;") "&amp;A1376)+COUNTIF(牧师卡组!A:C,"# 2x ("&amp;K1376&amp;") "&amp;A1376)+COUNTIF(潜行者卡组!A:C,"# 2x ("&amp;K1376&amp;") "&amp;A1376)+COUNTIF(萨满祭司卡组!A:C,"# 2x ("&amp;K1376&amp;") "&amp;A1376)+COUNTIF(术士卡组!A:C,"# 2x ("&amp;K1376&amp;") "&amp;A1376)+COUNTIF(战士卡组!A:C,"# 2x ("&amp;K1376&amp;") "&amp;A1376)=0,COUNTIF(单卡排行!A:J,A1376)=0),IF(AND(COUNTIF(德鲁伊卡组!A:C,"# 1x ("&amp;K1376&amp;") "&amp;A1376)+COUNTIF(猎人卡组!A:C,"# 1x ("&amp;K1376&amp;") "&amp;A1376)+COUNTIF(法师卡组!A:C,"# 1x ("&amp;K1376&amp;") "&amp;A1376)+COUNTIF(圣骑士卡组!A:C,"# 1x ("&amp;K1376&amp;") "&amp;A1376)+COUNTIF(牧师卡组!A:C,"# 1x ("&amp;K1376&amp;") "&amp;A1376)+COUNTIF(潜行者卡组!A:C,"# 1x ("&amp;K1376&amp;") "&amp;A1376)+COUNTIF(萨满祭司卡组!A:C,"# 1x ("&amp;K1376&amp;") "&amp;A1376)+COUNTIF(术士卡组!A:C,"# 1x ("&amp;K1376&amp;") "&amp;A1376)+COUNTIF(战士卡组!A:C,"# 1x ("&amp;K1376&amp;") "&amp;A1376)=0,COUNTIF(单卡排行!A:J,A1376&amp;"★")=0),"",1),2)</f>
        <v/>
      </c>
      <c r="E1376" s="53" t="str">
        <f>IF(收藏进度!E1376="","",收藏进度!E1376)</f>
        <v>狗头人</v>
      </c>
      <c r="F1376" s="53" t="str">
        <f>IF(收藏进度!F1376="","",收藏进度!F1376)</f>
        <v/>
      </c>
      <c r="G1376" s="53" t="str">
        <f>IF(收藏进度!G1376="","",收藏进度!G1376)</f>
        <v>潜行者</v>
      </c>
      <c r="H1376" s="53" t="str">
        <f>IF(收藏进度!H1376="","",收藏进度!H1376)</f>
        <v>传说</v>
      </c>
      <c r="I1376" s="53" t="str">
        <f>IF(收藏进度!I1376="","",收藏进度!I1376)</f>
        <v>武器</v>
      </c>
      <c r="J1376" s="53" t="str">
        <f>IF(收藏进度!J1376="","",收藏进度!J1376)</f>
        <v/>
      </c>
      <c r="K1376" s="53">
        <f>IF(收藏进度!K1376="","",收藏进度!K1376)</f>
        <v>1</v>
      </c>
      <c r="L1376" s="53">
        <f>IF(收藏进度!L1376="","",收藏进度!L1376)</f>
        <v>1</v>
      </c>
      <c r="M1376" s="53">
        <f>IF(收藏进度!M1376="","",收藏进度!M1376)</f>
        <v>3</v>
      </c>
      <c r="N1376" s="54" t="str">
        <f>IF(收藏进度!N1376="","",收藏进度!N1376)</f>
        <v>亡语：
将这把武器洗入你的牌库。保留所有强化效果。</v>
      </c>
    </row>
    <row r="1377" spans="1:14" x14ac:dyDescent="0.15">
      <c r="A1377" s="52" t="str">
        <f>IF(收藏进度!A1377="","",收藏进度!A1377)</f>
        <v>洞穴探宝者</v>
      </c>
      <c r="B1377" s="52">
        <f>IF(收藏进度!B1377="","",收藏进度!B1377)</f>
        <v>2</v>
      </c>
      <c r="C1377" s="52" t="str">
        <f t="shared" si="21"/>
        <v/>
      </c>
      <c r="D1377" s="52" t="str">
        <f>IF(AND(COUNTIF(德鲁伊卡组!A:C,"# 2x ("&amp;K1377&amp;") "&amp;A1377)+COUNTIF(猎人卡组!A:C,"# 2x ("&amp;K1377&amp;") "&amp;A1377)+COUNTIF(法师卡组!A:C,"# 2x ("&amp;K1377&amp;") "&amp;A1377)+COUNTIF(圣骑士卡组!A:C,"# 2x ("&amp;K1377&amp;") "&amp;A1377)+COUNTIF(牧师卡组!A:C,"# 2x ("&amp;K1377&amp;") "&amp;A1377)+COUNTIF(潜行者卡组!A:C,"# 2x ("&amp;K1377&amp;") "&amp;A1377)+COUNTIF(萨满祭司卡组!A:C,"# 2x ("&amp;K1377&amp;") "&amp;A1377)+COUNTIF(术士卡组!A:C,"# 2x ("&amp;K1377&amp;") "&amp;A1377)+COUNTIF(战士卡组!A:C,"# 2x ("&amp;K1377&amp;") "&amp;A1377)=0,COUNTIF(单卡排行!A:J,A1377)=0),IF(AND(COUNTIF(德鲁伊卡组!A:C,"# 1x ("&amp;K1377&amp;") "&amp;A1377)+COUNTIF(猎人卡组!A:C,"# 1x ("&amp;K1377&amp;") "&amp;A1377)+COUNTIF(法师卡组!A:C,"# 1x ("&amp;K1377&amp;") "&amp;A1377)+COUNTIF(圣骑士卡组!A:C,"# 1x ("&amp;K1377&amp;") "&amp;A1377)+COUNTIF(牧师卡组!A:C,"# 1x ("&amp;K1377&amp;") "&amp;A1377)+COUNTIF(潜行者卡组!A:C,"# 1x ("&amp;K1377&amp;") "&amp;A1377)+COUNTIF(萨满祭司卡组!A:C,"# 1x ("&amp;K1377&amp;") "&amp;A1377)+COUNTIF(术士卡组!A:C,"# 1x ("&amp;K1377&amp;") "&amp;A1377)+COUNTIF(战士卡组!A:C,"# 1x ("&amp;K1377&amp;") "&amp;A1377)=0,COUNTIF(单卡排行!A:J,A1377&amp;"★")=0),"",1),2)</f>
        <v/>
      </c>
      <c r="E1377" s="53" t="str">
        <f>IF(收藏进度!E1377="","",收藏进度!E1377)</f>
        <v>狗头人</v>
      </c>
      <c r="F1377" s="53" t="str">
        <f>IF(收藏进度!F1377="","",收藏进度!F1377)</f>
        <v/>
      </c>
      <c r="G1377" s="53" t="str">
        <f>IF(收藏进度!G1377="","",收藏进度!G1377)</f>
        <v>潜行者</v>
      </c>
      <c r="H1377" s="53" t="str">
        <f>IF(收藏进度!H1377="","",收藏进度!H1377)</f>
        <v>普通</v>
      </c>
      <c r="I1377" s="53" t="str">
        <f>IF(收藏进度!I1377="","",收藏进度!I1377)</f>
        <v>随从</v>
      </c>
      <c r="J1377" s="53" t="str">
        <f>IF(收藏进度!J1377="","",收藏进度!J1377)</f>
        <v/>
      </c>
      <c r="K1377" s="53">
        <f>IF(收藏进度!K1377="","",收藏进度!K1377)</f>
        <v>2</v>
      </c>
      <c r="L1377" s="53">
        <f>IF(收藏进度!L1377="","",收藏进度!L1377)</f>
        <v>3</v>
      </c>
      <c r="M1377" s="53">
        <f>IF(收藏进度!M1377="","",收藏进度!M1377)</f>
        <v>1</v>
      </c>
      <c r="N1377" s="54" t="str">
        <f>IF(收藏进度!N1377="","",收藏进度!N1377)</f>
        <v>战吼：从你的牌库中抽一张武器牌。</v>
      </c>
    </row>
    <row r="1378" spans="1:14" x14ac:dyDescent="0.15">
      <c r="A1378" s="52" t="str">
        <f>IF(收藏进度!A1378="","",收藏进度!A1378)</f>
        <v>叛变</v>
      </c>
      <c r="B1378" s="52">
        <f>IF(收藏进度!B1378="","",收藏进度!B1378)</f>
        <v>2</v>
      </c>
      <c r="C1378" s="52" t="str">
        <f t="shared" si="21"/>
        <v/>
      </c>
      <c r="D1378" s="52" t="str">
        <f>IF(AND(COUNTIF(德鲁伊卡组!A:C,"# 2x ("&amp;K1378&amp;") "&amp;A1378)+COUNTIF(猎人卡组!A:C,"# 2x ("&amp;K1378&amp;") "&amp;A1378)+COUNTIF(法师卡组!A:C,"# 2x ("&amp;K1378&amp;") "&amp;A1378)+COUNTIF(圣骑士卡组!A:C,"# 2x ("&amp;K1378&amp;") "&amp;A1378)+COUNTIF(牧师卡组!A:C,"# 2x ("&amp;K1378&amp;") "&amp;A1378)+COUNTIF(潜行者卡组!A:C,"# 2x ("&amp;K1378&amp;") "&amp;A1378)+COUNTIF(萨满祭司卡组!A:C,"# 2x ("&amp;K1378&amp;") "&amp;A1378)+COUNTIF(术士卡组!A:C,"# 2x ("&amp;K1378&amp;") "&amp;A1378)+COUNTIF(战士卡组!A:C,"# 2x ("&amp;K1378&amp;") "&amp;A1378)=0,COUNTIF(单卡排行!A:J,A1378)=0),IF(AND(COUNTIF(德鲁伊卡组!A:C,"# 1x ("&amp;K1378&amp;") "&amp;A1378)+COUNTIF(猎人卡组!A:C,"# 1x ("&amp;K1378&amp;") "&amp;A1378)+COUNTIF(法师卡组!A:C,"# 1x ("&amp;K1378&amp;") "&amp;A1378)+COUNTIF(圣骑士卡组!A:C,"# 1x ("&amp;K1378&amp;") "&amp;A1378)+COUNTIF(牧师卡组!A:C,"# 1x ("&amp;K1378&amp;") "&amp;A1378)+COUNTIF(潜行者卡组!A:C,"# 1x ("&amp;K1378&amp;") "&amp;A1378)+COUNTIF(萨满祭司卡组!A:C,"# 1x ("&amp;K1378&amp;") "&amp;A1378)+COUNTIF(术士卡组!A:C,"# 1x ("&amp;K1378&amp;") "&amp;A1378)+COUNTIF(战士卡组!A:C,"# 1x ("&amp;K1378&amp;") "&amp;A1378)=0,COUNTIF(单卡排行!A:J,A1378&amp;"★")=0),"",1),2)</f>
        <v/>
      </c>
      <c r="E1378" s="53" t="str">
        <f>IF(收藏进度!E1378="","",收藏进度!E1378)</f>
        <v>狗头人</v>
      </c>
      <c r="F1378" s="53" t="str">
        <f>IF(收藏进度!F1378="","",收藏进度!F1378)</f>
        <v/>
      </c>
      <c r="G1378" s="53" t="str">
        <f>IF(收藏进度!G1378="","",收藏进度!G1378)</f>
        <v>潜行者</v>
      </c>
      <c r="H1378" s="53" t="str">
        <f>IF(收藏进度!H1378="","",收藏进度!H1378)</f>
        <v>普通</v>
      </c>
      <c r="I1378" s="53" t="str">
        <f>IF(收藏进度!I1378="","",收藏进度!I1378)</f>
        <v>法术</v>
      </c>
      <c r="J1378" s="53" t="str">
        <f>IF(收藏进度!J1378="","",收藏进度!J1378)</f>
        <v/>
      </c>
      <c r="K1378" s="53">
        <f>IF(收藏进度!K1378="","",收藏进度!K1378)</f>
        <v>2</v>
      </c>
      <c r="L1378" s="53">
        <f>IF(收藏进度!L1378="","",收藏进度!L1378)</f>
        <v>0</v>
      </c>
      <c r="M1378" s="53">
        <f>IF(收藏进度!M1378="","",收藏进度!M1378)</f>
        <v>0</v>
      </c>
      <c r="N1378" s="54" t="str">
        <f>IF(收藏进度!N1378="","",收藏进度!N1378)</f>
        <v>奥秘：当一个随从攻击你的英雄时，改为该随从攻击与其相邻的一个随从。</v>
      </c>
    </row>
    <row r="1379" spans="1:14" x14ac:dyDescent="0.15">
      <c r="A1379" s="52" t="str">
        <f>IF(收藏进度!A1379="","",收藏进度!A1379)</f>
        <v>诈死</v>
      </c>
      <c r="B1379" s="52">
        <f>IF(收藏进度!B1379="","",收藏进度!B1379)</f>
        <v>2</v>
      </c>
      <c r="C1379" s="52" t="str">
        <f t="shared" si="21"/>
        <v/>
      </c>
      <c r="D1379" s="52" t="str">
        <f>IF(AND(COUNTIF(德鲁伊卡组!A:C,"# 2x ("&amp;K1379&amp;") "&amp;A1379)+COUNTIF(猎人卡组!A:C,"# 2x ("&amp;K1379&amp;") "&amp;A1379)+COUNTIF(法师卡组!A:C,"# 2x ("&amp;K1379&amp;") "&amp;A1379)+COUNTIF(圣骑士卡组!A:C,"# 2x ("&amp;K1379&amp;") "&amp;A1379)+COUNTIF(牧师卡组!A:C,"# 2x ("&amp;K1379&amp;") "&amp;A1379)+COUNTIF(潜行者卡组!A:C,"# 2x ("&amp;K1379&amp;") "&amp;A1379)+COUNTIF(萨满祭司卡组!A:C,"# 2x ("&amp;K1379&amp;") "&amp;A1379)+COUNTIF(术士卡组!A:C,"# 2x ("&amp;K1379&amp;") "&amp;A1379)+COUNTIF(战士卡组!A:C,"# 2x ("&amp;K1379&amp;") "&amp;A1379)=0,COUNTIF(单卡排行!A:J,A1379)=0),IF(AND(COUNTIF(德鲁伊卡组!A:C,"# 1x ("&amp;K1379&amp;") "&amp;A1379)+COUNTIF(猎人卡组!A:C,"# 1x ("&amp;K1379&amp;") "&amp;A1379)+COUNTIF(法师卡组!A:C,"# 1x ("&amp;K1379&amp;") "&amp;A1379)+COUNTIF(圣骑士卡组!A:C,"# 1x ("&amp;K1379&amp;") "&amp;A1379)+COUNTIF(牧师卡组!A:C,"# 1x ("&amp;K1379&amp;") "&amp;A1379)+COUNTIF(潜行者卡组!A:C,"# 1x ("&amp;K1379&amp;") "&amp;A1379)+COUNTIF(萨满祭司卡组!A:C,"# 1x ("&amp;K1379&amp;") "&amp;A1379)+COUNTIF(术士卡组!A:C,"# 1x ("&amp;K1379&amp;") "&amp;A1379)+COUNTIF(战士卡组!A:C,"# 1x ("&amp;K1379&amp;") "&amp;A1379)=0,COUNTIF(单卡排行!A:J,A1379&amp;"★")=0),"",1),2)</f>
        <v/>
      </c>
      <c r="E1379" s="53" t="str">
        <f>IF(收藏进度!E1379="","",收藏进度!E1379)</f>
        <v>狗头人</v>
      </c>
      <c r="F1379" s="53" t="str">
        <f>IF(收藏进度!F1379="","",收藏进度!F1379)</f>
        <v/>
      </c>
      <c r="G1379" s="53" t="str">
        <f>IF(收藏进度!G1379="","",收藏进度!G1379)</f>
        <v>潜行者</v>
      </c>
      <c r="H1379" s="53" t="str">
        <f>IF(收藏进度!H1379="","",收藏进度!H1379)</f>
        <v>普通</v>
      </c>
      <c r="I1379" s="53" t="str">
        <f>IF(收藏进度!I1379="","",收藏进度!I1379)</f>
        <v>法术</v>
      </c>
      <c r="J1379" s="53" t="str">
        <f>IF(收藏进度!J1379="","",收藏进度!J1379)</f>
        <v/>
      </c>
      <c r="K1379" s="53">
        <f>IF(收藏进度!K1379="","",收藏进度!K1379)</f>
        <v>2</v>
      </c>
      <c r="L1379" s="53">
        <f>IF(收藏进度!L1379="","",收藏进度!L1379)</f>
        <v>0</v>
      </c>
      <c r="M1379" s="53">
        <f>IF(收藏进度!M1379="","",收藏进度!M1379)</f>
        <v>0</v>
      </c>
      <c r="N1379" s="54" t="str">
        <f>IF(收藏进度!N1379="","",收藏进度!N1379)</f>
        <v>奥秘：当一个友方随从死亡时，将其移回你的手牌，它的法力值消耗减少（2）点。</v>
      </c>
    </row>
    <row r="1380" spans="1:14" x14ac:dyDescent="0.15">
      <c r="A1380" s="52" t="str">
        <f>IF(收藏进度!A1380="","",收藏进度!A1380)</f>
        <v>闪避</v>
      </c>
      <c r="B1380" s="52">
        <f>IF(收藏进度!B1380="","",收藏进度!B1380)</f>
        <v>1</v>
      </c>
      <c r="C1380" s="52" t="str">
        <f t="shared" si="21"/>
        <v/>
      </c>
      <c r="D1380" s="52" t="str">
        <f>IF(AND(COUNTIF(德鲁伊卡组!A:C,"# 2x ("&amp;K1380&amp;") "&amp;A1380)+COUNTIF(猎人卡组!A:C,"# 2x ("&amp;K1380&amp;") "&amp;A1380)+COUNTIF(法师卡组!A:C,"# 2x ("&amp;K1380&amp;") "&amp;A1380)+COUNTIF(圣骑士卡组!A:C,"# 2x ("&amp;K1380&amp;") "&amp;A1380)+COUNTIF(牧师卡组!A:C,"# 2x ("&amp;K1380&amp;") "&amp;A1380)+COUNTIF(潜行者卡组!A:C,"# 2x ("&amp;K1380&amp;") "&amp;A1380)+COUNTIF(萨满祭司卡组!A:C,"# 2x ("&amp;K1380&amp;") "&amp;A1380)+COUNTIF(术士卡组!A:C,"# 2x ("&amp;K1380&amp;") "&amp;A1380)+COUNTIF(战士卡组!A:C,"# 2x ("&amp;K1380&amp;") "&amp;A1380)=0,COUNTIF(单卡排行!A:J,A1380)=0),IF(AND(COUNTIF(德鲁伊卡组!A:C,"# 1x ("&amp;K1380&amp;") "&amp;A1380)+COUNTIF(猎人卡组!A:C,"# 1x ("&amp;K1380&amp;") "&amp;A1380)+COUNTIF(法师卡组!A:C,"# 1x ("&amp;K1380&amp;") "&amp;A1380)+COUNTIF(圣骑士卡组!A:C,"# 1x ("&amp;K1380&amp;") "&amp;A1380)+COUNTIF(牧师卡组!A:C,"# 1x ("&amp;K1380&amp;") "&amp;A1380)+COUNTIF(潜行者卡组!A:C,"# 1x ("&amp;K1380&amp;") "&amp;A1380)+COUNTIF(萨满祭司卡组!A:C,"# 1x ("&amp;K1380&amp;") "&amp;A1380)+COUNTIF(术士卡组!A:C,"# 1x ("&amp;K1380&amp;") "&amp;A1380)+COUNTIF(战士卡组!A:C,"# 1x ("&amp;K1380&amp;") "&amp;A1380)=0,COUNTIF(单卡排行!A:J,A1380&amp;"★")=0),"",1),2)</f>
        <v/>
      </c>
      <c r="E1380" s="53" t="str">
        <f>IF(收藏进度!E1380="","",收藏进度!E1380)</f>
        <v>狗头人</v>
      </c>
      <c r="F1380" s="53" t="str">
        <f>IF(收藏进度!F1380="","",收藏进度!F1380)</f>
        <v/>
      </c>
      <c r="G1380" s="53" t="str">
        <f>IF(收藏进度!G1380="","",收藏进度!G1380)</f>
        <v>潜行者</v>
      </c>
      <c r="H1380" s="53" t="str">
        <f>IF(收藏进度!H1380="","",收藏进度!H1380)</f>
        <v>史诗</v>
      </c>
      <c r="I1380" s="53" t="str">
        <f>IF(收藏进度!I1380="","",收藏进度!I1380)</f>
        <v>法术</v>
      </c>
      <c r="J1380" s="53" t="str">
        <f>IF(收藏进度!J1380="","",收藏进度!J1380)</f>
        <v/>
      </c>
      <c r="K1380" s="53">
        <f>IF(收藏进度!K1380="","",收藏进度!K1380)</f>
        <v>2</v>
      </c>
      <c r="L1380" s="53">
        <f>IF(收藏进度!L1380="","",收藏进度!L1380)</f>
        <v>0</v>
      </c>
      <c r="M1380" s="53">
        <f>IF(收藏进度!M1380="","",收藏进度!M1380)</f>
        <v>0</v>
      </c>
      <c r="N1380" s="54" t="str">
        <f>IF(收藏进度!N1380="","",收藏进度!N1380)</f>
        <v>奥秘：你的英雄在受到伤害后，在本回合中获得免疫。</v>
      </c>
    </row>
    <row r="1381" spans="1:14" x14ac:dyDescent="0.15">
      <c r="A1381" s="52" t="str">
        <f>IF(收藏进度!A1381="","",收藏进度!A1381)</f>
        <v>影舞者索尼娅</v>
      </c>
      <c r="B1381" s="52">
        <f>IF(收藏进度!B1381="","",收藏进度!B1381)</f>
        <v>1</v>
      </c>
      <c r="C1381" s="52" t="str">
        <f t="shared" si="21"/>
        <v/>
      </c>
      <c r="D1381" s="52">
        <f>IF(AND(COUNTIF(德鲁伊卡组!A:C,"# 2x ("&amp;K1381&amp;") "&amp;A1381)+COUNTIF(猎人卡组!A:C,"# 2x ("&amp;K1381&amp;") "&amp;A1381)+COUNTIF(法师卡组!A:C,"# 2x ("&amp;K1381&amp;") "&amp;A1381)+COUNTIF(圣骑士卡组!A:C,"# 2x ("&amp;K1381&amp;") "&amp;A1381)+COUNTIF(牧师卡组!A:C,"# 2x ("&amp;K1381&amp;") "&amp;A1381)+COUNTIF(潜行者卡组!A:C,"# 2x ("&amp;K1381&amp;") "&amp;A1381)+COUNTIF(萨满祭司卡组!A:C,"# 2x ("&amp;K1381&amp;") "&amp;A1381)+COUNTIF(术士卡组!A:C,"# 2x ("&amp;K1381&amp;") "&amp;A1381)+COUNTIF(战士卡组!A:C,"# 2x ("&amp;K1381&amp;") "&amp;A1381)=0,COUNTIF(单卡排行!A:J,A1381)=0),IF(AND(COUNTIF(德鲁伊卡组!A:C,"# 1x ("&amp;K1381&amp;") "&amp;A1381)+COUNTIF(猎人卡组!A:C,"# 1x ("&amp;K1381&amp;") "&amp;A1381)+COUNTIF(法师卡组!A:C,"# 1x ("&amp;K1381&amp;") "&amp;A1381)+COUNTIF(圣骑士卡组!A:C,"# 1x ("&amp;K1381&amp;") "&amp;A1381)+COUNTIF(牧师卡组!A:C,"# 1x ("&amp;K1381&amp;") "&amp;A1381)+COUNTIF(潜行者卡组!A:C,"# 1x ("&amp;K1381&amp;") "&amp;A1381)+COUNTIF(萨满祭司卡组!A:C,"# 1x ("&amp;K1381&amp;") "&amp;A1381)+COUNTIF(术士卡组!A:C,"# 1x ("&amp;K1381&amp;") "&amp;A1381)+COUNTIF(战士卡组!A:C,"# 1x ("&amp;K1381&amp;") "&amp;A1381)=0,COUNTIF(单卡排行!A:J,A1381&amp;"★")=0),"",1),2)</f>
        <v>1</v>
      </c>
      <c r="E1381" s="53" t="str">
        <f>IF(收藏进度!E1381="","",收藏进度!E1381)</f>
        <v>狗头人</v>
      </c>
      <c r="F1381" s="53" t="str">
        <f>IF(收藏进度!F1381="","",收藏进度!F1381)</f>
        <v/>
      </c>
      <c r="G1381" s="53" t="str">
        <f>IF(收藏进度!G1381="","",收藏进度!G1381)</f>
        <v>潜行者</v>
      </c>
      <c r="H1381" s="53" t="str">
        <f>IF(收藏进度!H1381="","",收藏进度!H1381)</f>
        <v>传说</v>
      </c>
      <c r="I1381" s="53" t="str">
        <f>IF(收藏进度!I1381="","",收藏进度!I1381)</f>
        <v>随从</v>
      </c>
      <c r="J1381" s="53" t="str">
        <f>IF(收藏进度!J1381="","",收藏进度!J1381)</f>
        <v/>
      </c>
      <c r="K1381" s="53">
        <f>IF(收藏进度!K1381="","",收藏进度!K1381)</f>
        <v>3</v>
      </c>
      <c r="L1381" s="53">
        <f>IF(收藏进度!L1381="","",收藏进度!L1381)</f>
        <v>2</v>
      </c>
      <c r="M1381" s="53">
        <f>IF(收藏进度!M1381="","",收藏进度!M1381)</f>
        <v>2</v>
      </c>
      <c r="N1381" s="54" t="str">
        <f>IF(收藏进度!N1381="","",收藏进度!N1381)</f>
        <v>在一个友方随从死亡后，将它的1/1复制置入你的手牌，其法力值消耗变为（1）。</v>
      </c>
    </row>
    <row r="1382" spans="1:14" x14ac:dyDescent="0.15">
      <c r="A1382" s="52" t="str">
        <f>IF(收藏进度!A1382="","",收藏进度!A1382)</f>
        <v>狗头人幻术师</v>
      </c>
      <c r="B1382" s="52">
        <f>IF(收藏进度!B1382="","",收藏进度!B1382)</f>
        <v>2</v>
      </c>
      <c r="C1382" s="52" t="str">
        <f t="shared" si="21"/>
        <v/>
      </c>
      <c r="D1382" s="52" t="str">
        <f>IF(AND(COUNTIF(德鲁伊卡组!A:C,"# 2x ("&amp;K1382&amp;") "&amp;A1382)+COUNTIF(猎人卡组!A:C,"# 2x ("&amp;K1382&amp;") "&amp;A1382)+COUNTIF(法师卡组!A:C,"# 2x ("&amp;K1382&amp;") "&amp;A1382)+COUNTIF(圣骑士卡组!A:C,"# 2x ("&amp;K1382&amp;") "&amp;A1382)+COUNTIF(牧师卡组!A:C,"# 2x ("&amp;K1382&amp;") "&amp;A1382)+COUNTIF(潜行者卡组!A:C,"# 2x ("&amp;K1382&amp;") "&amp;A1382)+COUNTIF(萨满祭司卡组!A:C,"# 2x ("&amp;K1382&amp;") "&amp;A1382)+COUNTIF(术士卡组!A:C,"# 2x ("&amp;K1382&amp;") "&amp;A1382)+COUNTIF(战士卡组!A:C,"# 2x ("&amp;K1382&amp;") "&amp;A1382)=0,COUNTIF(单卡排行!A:J,A1382)=0),IF(AND(COUNTIF(德鲁伊卡组!A:C,"# 1x ("&amp;K1382&amp;") "&amp;A1382)+COUNTIF(猎人卡组!A:C,"# 1x ("&amp;K1382&amp;") "&amp;A1382)+COUNTIF(法师卡组!A:C,"# 1x ("&amp;K1382&amp;") "&amp;A1382)+COUNTIF(圣骑士卡组!A:C,"# 1x ("&amp;K1382&amp;") "&amp;A1382)+COUNTIF(牧师卡组!A:C,"# 1x ("&amp;K1382&amp;") "&amp;A1382)+COUNTIF(潜行者卡组!A:C,"# 1x ("&amp;K1382&amp;") "&amp;A1382)+COUNTIF(萨满祭司卡组!A:C,"# 1x ("&amp;K1382&amp;") "&amp;A1382)+COUNTIF(术士卡组!A:C,"# 1x ("&amp;K1382&amp;") "&amp;A1382)+COUNTIF(战士卡组!A:C,"# 1x ("&amp;K1382&amp;") "&amp;A1382)=0,COUNTIF(单卡排行!A:J,A1382&amp;"★")=0),"",1),2)</f>
        <v/>
      </c>
      <c r="E1382" s="53" t="str">
        <f>IF(收藏进度!E1382="","",收藏进度!E1382)</f>
        <v>狗头人</v>
      </c>
      <c r="F1382" s="53" t="str">
        <f>IF(收藏进度!F1382="","",收藏进度!F1382)</f>
        <v/>
      </c>
      <c r="G1382" s="53" t="str">
        <f>IF(收藏进度!G1382="","",收藏进度!G1382)</f>
        <v>潜行者</v>
      </c>
      <c r="H1382" s="53" t="str">
        <f>IF(收藏进度!H1382="","",收藏进度!H1382)</f>
        <v>稀有</v>
      </c>
      <c r="I1382" s="53" t="str">
        <f>IF(收藏进度!I1382="","",收藏进度!I1382)</f>
        <v>随从</v>
      </c>
      <c r="J1382" s="53" t="str">
        <f>IF(收藏进度!J1382="","",收藏进度!J1382)</f>
        <v/>
      </c>
      <c r="K1382" s="53">
        <f>IF(收藏进度!K1382="","",收藏进度!K1382)</f>
        <v>4</v>
      </c>
      <c r="L1382" s="53">
        <f>IF(收藏进度!L1382="","",收藏进度!L1382)</f>
        <v>3</v>
      </c>
      <c r="M1382" s="53">
        <f>IF(收藏进度!M1382="","",收藏进度!M1382)</f>
        <v>3</v>
      </c>
      <c r="N1382" s="54" t="str">
        <f>IF(收藏进度!N1382="","",收藏进度!N1382)</f>
        <v>亡语：从你的手牌中召唤一个随从的
1/1复制。</v>
      </c>
    </row>
    <row r="1383" spans="1:14" x14ac:dyDescent="0.15">
      <c r="A1383" s="52" t="str">
        <f>IF(收藏进度!A1383="","",收藏进度!A1383)</f>
        <v>精灵咏唱者</v>
      </c>
      <c r="B1383" s="52">
        <f>IF(收藏进度!B1383="","",收藏进度!B1383)</f>
        <v>2</v>
      </c>
      <c r="C1383" s="52" t="str">
        <f t="shared" si="21"/>
        <v/>
      </c>
      <c r="D1383" s="52">
        <f>IF(AND(COUNTIF(德鲁伊卡组!A:C,"# 2x ("&amp;K1383&amp;") "&amp;A1383)+COUNTIF(猎人卡组!A:C,"# 2x ("&amp;K1383&amp;") "&amp;A1383)+COUNTIF(法师卡组!A:C,"# 2x ("&amp;K1383&amp;") "&amp;A1383)+COUNTIF(圣骑士卡组!A:C,"# 2x ("&amp;K1383&amp;") "&amp;A1383)+COUNTIF(牧师卡组!A:C,"# 2x ("&amp;K1383&amp;") "&amp;A1383)+COUNTIF(潜行者卡组!A:C,"# 2x ("&amp;K1383&amp;") "&amp;A1383)+COUNTIF(萨满祭司卡组!A:C,"# 2x ("&amp;K1383&amp;") "&amp;A1383)+COUNTIF(术士卡组!A:C,"# 2x ("&amp;K1383&amp;") "&amp;A1383)+COUNTIF(战士卡组!A:C,"# 2x ("&amp;K1383&amp;") "&amp;A1383)=0,COUNTIF(单卡排行!A:J,A1383)=0),IF(AND(COUNTIF(德鲁伊卡组!A:C,"# 1x ("&amp;K1383&amp;") "&amp;A1383)+COUNTIF(猎人卡组!A:C,"# 1x ("&amp;K1383&amp;") "&amp;A1383)+COUNTIF(法师卡组!A:C,"# 1x ("&amp;K1383&amp;") "&amp;A1383)+COUNTIF(圣骑士卡组!A:C,"# 1x ("&amp;K1383&amp;") "&amp;A1383)+COUNTIF(牧师卡组!A:C,"# 1x ("&amp;K1383&amp;") "&amp;A1383)+COUNTIF(潜行者卡组!A:C,"# 1x ("&amp;K1383&amp;") "&amp;A1383)+COUNTIF(萨满祭司卡组!A:C,"# 1x ("&amp;K1383&amp;") "&amp;A1383)+COUNTIF(术士卡组!A:C,"# 1x ("&amp;K1383&amp;") "&amp;A1383)+COUNTIF(战士卡组!A:C,"# 1x ("&amp;K1383&amp;") "&amp;A1383)=0,COUNTIF(单卡排行!A:J,A1383&amp;"★")=0),"",1),2)</f>
        <v>2</v>
      </c>
      <c r="E1383" s="53" t="str">
        <f>IF(收藏进度!E1383="","",收藏进度!E1383)</f>
        <v>狗头人</v>
      </c>
      <c r="F1383" s="53" t="str">
        <f>IF(收藏进度!F1383="","",收藏进度!F1383)</f>
        <v/>
      </c>
      <c r="G1383" s="53" t="str">
        <f>IF(收藏进度!G1383="","",收藏进度!G1383)</f>
        <v>潜行者</v>
      </c>
      <c r="H1383" s="53" t="str">
        <f>IF(收藏进度!H1383="","",收藏进度!H1383)</f>
        <v>稀有</v>
      </c>
      <c r="I1383" s="53" t="str">
        <f>IF(收藏进度!I1383="","",收藏进度!I1383)</f>
        <v>随从</v>
      </c>
      <c r="J1383" s="53" t="str">
        <f>IF(收藏进度!J1383="","",收藏进度!J1383)</f>
        <v/>
      </c>
      <c r="K1383" s="53">
        <f>IF(收藏进度!K1383="","",收藏进度!K1383)</f>
        <v>4</v>
      </c>
      <c r="L1383" s="53">
        <f>IF(收藏进度!L1383="","",收藏进度!L1383)</f>
        <v>3</v>
      </c>
      <c r="M1383" s="53">
        <f>IF(收藏进度!M1383="","",收藏进度!M1383)</f>
        <v>2</v>
      </c>
      <c r="N1383" s="54" t="str">
        <f>IF(收藏进度!N1383="","",收藏进度!N1383)</f>
        <v>连击：从你的牌库中抽两张随从牌。</v>
      </c>
    </row>
    <row r="1384" spans="1:14" x14ac:dyDescent="0.15">
      <c r="A1384" s="52" t="str">
        <f>IF(收藏进度!A1384="","",收藏进度!A1384)</f>
        <v>法多雷突袭者</v>
      </c>
      <c r="B1384" s="52">
        <f>IF(收藏进度!B1384="","",收藏进度!B1384)</f>
        <v>1</v>
      </c>
      <c r="C1384" s="52">
        <f t="shared" si="21"/>
        <v>1</v>
      </c>
      <c r="D1384" s="52">
        <f>IF(AND(COUNTIF(德鲁伊卡组!A:C,"# 2x ("&amp;K1384&amp;") "&amp;A1384)+COUNTIF(猎人卡组!A:C,"# 2x ("&amp;K1384&amp;") "&amp;A1384)+COUNTIF(法师卡组!A:C,"# 2x ("&amp;K1384&amp;") "&amp;A1384)+COUNTIF(圣骑士卡组!A:C,"# 2x ("&amp;K1384&amp;") "&amp;A1384)+COUNTIF(牧师卡组!A:C,"# 2x ("&amp;K1384&amp;") "&amp;A1384)+COUNTIF(潜行者卡组!A:C,"# 2x ("&amp;K1384&amp;") "&amp;A1384)+COUNTIF(萨满祭司卡组!A:C,"# 2x ("&amp;K1384&amp;") "&amp;A1384)+COUNTIF(术士卡组!A:C,"# 2x ("&amp;K1384&amp;") "&amp;A1384)+COUNTIF(战士卡组!A:C,"# 2x ("&amp;K1384&amp;") "&amp;A1384)=0,COUNTIF(单卡排行!A:J,A1384)=0),IF(AND(COUNTIF(德鲁伊卡组!A:C,"# 1x ("&amp;K1384&amp;") "&amp;A1384)+COUNTIF(猎人卡组!A:C,"# 1x ("&amp;K1384&amp;") "&amp;A1384)+COUNTIF(法师卡组!A:C,"# 1x ("&amp;K1384&amp;") "&amp;A1384)+COUNTIF(圣骑士卡组!A:C,"# 1x ("&amp;K1384&amp;") "&amp;A1384)+COUNTIF(牧师卡组!A:C,"# 1x ("&amp;K1384&amp;") "&amp;A1384)+COUNTIF(潜行者卡组!A:C,"# 1x ("&amp;K1384&amp;") "&amp;A1384)+COUNTIF(萨满祭司卡组!A:C,"# 1x ("&amp;K1384&amp;") "&amp;A1384)+COUNTIF(术士卡组!A:C,"# 1x ("&amp;K1384&amp;") "&amp;A1384)+COUNTIF(战士卡组!A:C,"# 1x ("&amp;K1384&amp;") "&amp;A1384)=0,COUNTIF(单卡排行!A:J,A1384&amp;"★")=0),"",1),2)</f>
        <v>2</v>
      </c>
      <c r="E1384" s="53" t="str">
        <f>IF(收藏进度!E1384="","",收藏进度!E1384)</f>
        <v>狗头人</v>
      </c>
      <c r="F1384" s="53" t="str">
        <f>IF(收藏进度!F1384="","",收藏进度!F1384)</f>
        <v/>
      </c>
      <c r="G1384" s="53" t="str">
        <f>IF(收藏进度!G1384="","",收藏进度!G1384)</f>
        <v>潜行者</v>
      </c>
      <c r="H1384" s="53" t="str">
        <f>IF(收藏进度!H1384="","",收藏进度!H1384)</f>
        <v>史诗</v>
      </c>
      <c r="I1384" s="53" t="str">
        <f>IF(收藏进度!I1384="","",收藏进度!I1384)</f>
        <v>随从</v>
      </c>
      <c r="J1384" s="53" t="str">
        <f>IF(收藏进度!J1384="","",收藏进度!J1384)</f>
        <v/>
      </c>
      <c r="K1384" s="53">
        <f>IF(收藏进度!K1384="","",收藏进度!K1384)</f>
        <v>4</v>
      </c>
      <c r="L1384" s="53">
        <f>IF(收藏进度!L1384="","",收藏进度!L1384)</f>
        <v>4</v>
      </c>
      <c r="M1384" s="53">
        <f>IF(收藏进度!M1384="","",收藏进度!M1384)</f>
        <v>4</v>
      </c>
      <c r="N1384" s="54" t="str">
        <f>IF(收藏进度!N1384="","",收藏进度!N1384)</f>
        <v>战吼：
将三张伏击牌洗入你的牌库。 当抽到伏击牌时，召唤一个4/4的蜘蛛。</v>
      </c>
    </row>
    <row r="1385" spans="1:14" x14ac:dyDescent="0.15">
      <c r="A1385" s="52" t="str">
        <f>IF(收藏进度!A1385="","",收藏进度!A1385)</f>
        <v>小型法术黑曜石</v>
      </c>
      <c r="B1385" s="52">
        <f>IF(收藏进度!B1385="","",收藏进度!B1385)</f>
        <v>2</v>
      </c>
      <c r="C1385" s="52" t="str">
        <f t="shared" si="21"/>
        <v/>
      </c>
      <c r="D1385" s="52" t="str">
        <f>IF(AND(COUNTIF(德鲁伊卡组!A:C,"# 2x ("&amp;K1385&amp;") "&amp;A1385)+COUNTIF(猎人卡组!A:C,"# 2x ("&amp;K1385&amp;") "&amp;A1385)+COUNTIF(法师卡组!A:C,"# 2x ("&amp;K1385&amp;") "&amp;A1385)+COUNTIF(圣骑士卡组!A:C,"# 2x ("&amp;K1385&amp;") "&amp;A1385)+COUNTIF(牧师卡组!A:C,"# 2x ("&amp;K1385&amp;") "&amp;A1385)+COUNTIF(潜行者卡组!A:C,"# 2x ("&amp;K1385&amp;") "&amp;A1385)+COUNTIF(萨满祭司卡组!A:C,"# 2x ("&amp;K1385&amp;") "&amp;A1385)+COUNTIF(术士卡组!A:C,"# 2x ("&amp;K1385&amp;") "&amp;A1385)+COUNTIF(战士卡组!A:C,"# 2x ("&amp;K1385&amp;") "&amp;A1385)=0,COUNTIF(单卡排行!A:J,A1385)=0),IF(AND(COUNTIF(德鲁伊卡组!A:C,"# 1x ("&amp;K1385&amp;") "&amp;A1385)+COUNTIF(猎人卡组!A:C,"# 1x ("&amp;K1385&amp;") "&amp;A1385)+COUNTIF(法师卡组!A:C,"# 1x ("&amp;K1385&amp;") "&amp;A1385)+COUNTIF(圣骑士卡组!A:C,"# 1x ("&amp;K1385&amp;") "&amp;A1385)+COUNTIF(牧师卡组!A:C,"# 1x ("&amp;K1385&amp;") "&amp;A1385)+COUNTIF(潜行者卡组!A:C,"# 1x ("&amp;K1385&amp;") "&amp;A1385)+COUNTIF(萨满祭司卡组!A:C,"# 1x ("&amp;K1385&amp;") "&amp;A1385)+COUNTIF(术士卡组!A:C,"# 1x ("&amp;K1385&amp;") "&amp;A1385)+COUNTIF(战士卡组!A:C,"# 1x ("&amp;K1385&amp;") "&amp;A1385)=0,COUNTIF(单卡排行!A:J,A1385&amp;"★")=0),"",1),2)</f>
        <v/>
      </c>
      <c r="E1385" s="53" t="str">
        <f>IF(收藏进度!E1385="","",收藏进度!E1385)</f>
        <v>狗头人</v>
      </c>
      <c r="F1385" s="53" t="str">
        <f>IF(收藏进度!F1385="","",收藏进度!F1385)</f>
        <v/>
      </c>
      <c r="G1385" s="53" t="str">
        <f>IF(收藏进度!G1385="","",收藏进度!G1385)</f>
        <v>潜行者</v>
      </c>
      <c r="H1385" s="53" t="str">
        <f>IF(收藏进度!H1385="","",收藏进度!H1385)</f>
        <v>稀有</v>
      </c>
      <c r="I1385" s="53" t="str">
        <f>IF(收藏进度!I1385="","",收藏进度!I1385)</f>
        <v>法术</v>
      </c>
      <c r="J1385" s="53" t="str">
        <f>IF(收藏进度!J1385="","",收藏进度!J1385)</f>
        <v/>
      </c>
      <c r="K1385" s="53">
        <f>IF(收藏进度!K1385="","",收藏进度!K1385)</f>
        <v>5</v>
      </c>
      <c r="L1385" s="53">
        <f>IF(收藏进度!L1385="","",收藏进度!L1385)</f>
        <v>0</v>
      </c>
      <c r="M1385" s="53">
        <f>IF(收藏进度!M1385="","",收藏进度!M1385)</f>
        <v>0</v>
      </c>
      <c r="N1385" s="54" t="str">
        <f>IF(收藏进度!N1385="","",收藏进度!N1385)</f>
        <v>（使用三张亡语牌后升级。）</v>
      </c>
    </row>
    <row r="1386" spans="1:14" x14ac:dyDescent="0.15">
      <c r="A1386" s="52" t="str">
        <f>IF(收藏进度!A1386="","",收藏进度!A1386)</f>
        <v>不稳定的异变</v>
      </c>
      <c r="B1386" s="52">
        <f>IF(收藏进度!B1386="","",收藏进度!B1386)</f>
        <v>2</v>
      </c>
      <c r="C1386" s="52" t="str">
        <f t="shared" si="21"/>
        <v/>
      </c>
      <c r="D1386" s="52" t="str">
        <f>IF(AND(COUNTIF(德鲁伊卡组!A:C,"# 2x ("&amp;K1386&amp;") "&amp;A1386)+COUNTIF(猎人卡组!A:C,"# 2x ("&amp;K1386&amp;") "&amp;A1386)+COUNTIF(法师卡组!A:C,"# 2x ("&amp;K1386&amp;") "&amp;A1386)+COUNTIF(圣骑士卡组!A:C,"# 2x ("&amp;K1386&amp;") "&amp;A1386)+COUNTIF(牧师卡组!A:C,"# 2x ("&amp;K1386&amp;") "&amp;A1386)+COUNTIF(潜行者卡组!A:C,"# 2x ("&amp;K1386&amp;") "&amp;A1386)+COUNTIF(萨满祭司卡组!A:C,"# 2x ("&amp;K1386&amp;") "&amp;A1386)+COUNTIF(术士卡组!A:C,"# 2x ("&amp;K1386&amp;") "&amp;A1386)+COUNTIF(战士卡组!A:C,"# 2x ("&amp;K1386&amp;") "&amp;A1386)=0,COUNTIF(单卡排行!A:J,A1386)=0),IF(AND(COUNTIF(德鲁伊卡组!A:C,"# 1x ("&amp;K1386&amp;") "&amp;A1386)+COUNTIF(猎人卡组!A:C,"# 1x ("&amp;K1386&amp;") "&amp;A1386)+COUNTIF(法师卡组!A:C,"# 1x ("&amp;K1386&amp;") "&amp;A1386)+COUNTIF(圣骑士卡组!A:C,"# 1x ("&amp;K1386&amp;") "&amp;A1386)+COUNTIF(牧师卡组!A:C,"# 1x ("&amp;K1386&amp;") "&amp;A1386)+COUNTIF(潜行者卡组!A:C,"# 1x ("&amp;K1386&amp;") "&amp;A1386)+COUNTIF(萨满祭司卡组!A:C,"# 1x ("&amp;K1386&amp;") "&amp;A1386)+COUNTIF(术士卡组!A:C,"# 1x ("&amp;K1386&amp;") "&amp;A1386)+COUNTIF(战士卡组!A:C,"# 1x ("&amp;K1386&amp;") "&amp;A1386)=0,COUNTIF(单卡排行!A:J,A1386&amp;"★")=0),"",1),2)</f>
        <v/>
      </c>
      <c r="E1386" s="53" t="str">
        <f>IF(收藏进度!E1386="","",收藏进度!E1386)</f>
        <v>狗头人</v>
      </c>
      <c r="F1386" s="53" t="str">
        <f>IF(收藏进度!F1386="","",收藏进度!F1386)</f>
        <v/>
      </c>
      <c r="G1386" s="53" t="str">
        <f>IF(收藏进度!G1386="","",收藏进度!G1386)</f>
        <v>萨满祭司</v>
      </c>
      <c r="H1386" s="53" t="str">
        <f>IF(收藏进度!H1386="","",收藏进度!H1386)</f>
        <v>史诗</v>
      </c>
      <c r="I1386" s="53" t="str">
        <f>IF(收藏进度!I1386="","",收藏进度!I1386)</f>
        <v>法术</v>
      </c>
      <c r="J1386" s="53" t="str">
        <f>IF(收藏进度!J1386="","",收藏进度!J1386)</f>
        <v/>
      </c>
      <c r="K1386" s="53">
        <f>IF(收藏进度!K1386="","",收藏进度!K1386)</f>
        <v>1</v>
      </c>
      <c r="L1386" s="53">
        <f>IF(收藏进度!L1386="","",收藏进度!L1386)</f>
        <v>0</v>
      </c>
      <c r="M1386" s="53">
        <f>IF(收藏进度!M1386="","",收藏进度!M1386)</f>
        <v>0</v>
      </c>
      <c r="N1386" s="54" t="str">
        <f>IF(收藏进度!N1386="","",收藏进度!N1386)</f>
        <v>将一个友方随从随机变形成为一个法力值消耗增加（1）点的随从。在本回合可以重复使用。</v>
      </c>
    </row>
    <row r="1387" spans="1:14" x14ac:dyDescent="0.15">
      <c r="A1387" s="52" t="str">
        <f>IF(收藏进度!A1387="","",收藏进度!A1387)</f>
        <v>粉碎之手</v>
      </c>
      <c r="B1387" s="52">
        <f>IF(收藏进度!B1387="","",收藏进度!B1387)</f>
        <v>2</v>
      </c>
      <c r="C1387" s="52" t="str">
        <f t="shared" si="21"/>
        <v/>
      </c>
      <c r="D1387" s="52" t="str">
        <f>IF(AND(COUNTIF(德鲁伊卡组!A:C,"# 2x ("&amp;K1387&amp;") "&amp;A1387)+COUNTIF(猎人卡组!A:C,"# 2x ("&amp;K1387&amp;") "&amp;A1387)+COUNTIF(法师卡组!A:C,"# 2x ("&amp;K1387&amp;") "&amp;A1387)+COUNTIF(圣骑士卡组!A:C,"# 2x ("&amp;K1387&amp;") "&amp;A1387)+COUNTIF(牧师卡组!A:C,"# 2x ("&amp;K1387&amp;") "&amp;A1387)+COUNTIF(潜行者卡组!A:C,"# 2x ("&amp;K1387&amp;") "&amp;A1387)+COUNTIF(萨满祭司卡组!A:C,"# 2x ("&amp;K1387&amp;") "&amp;A1387)+COUNTIF(术士卡组!A:C,"# 2x ("&amp;K1387&amp;") "&amp;A1387)+COUNTIF(战士卡组!A:C,"# 2x ("&amp;K1387&amp;") "&amp;A1387)=0,COUNTIF(单卡排行!A:J,A1387)=0),IF(AND(COUNTIF(德鲁伊卡组!A:C,"# 1x ("&amp;K1387&amp;") "&amp;A1387)+COUNTIF(猎人卡组!A:C,"# 1x ("&amp;K1387&amp;") "&amp;A1387)+COUNTIF(法师卡组!A:C,"# 1x ("&amp;K1387&amp;") "&amp;A1387)+COUNTIF(圣骑士卡组!A:C,"# 1x ("&amp;K1387&amp;") "&amp;A1387)+COUNTIF(牧师卡组!A:C,"# 1x ("&amp;K1387&amp;") "&amp;A1387)+COUNTIF(潜行者卡组!A:C,"# 1x ("&amp;K1387&amp;") "&amp;A1387)+COUNTIF(萨满祭司卡组!A:C,"# 1x ("&amp;K1387&amp;") "&amp;A1387)+COUNTIF(术士卡组!A:C,"# 1x ("&amp;K1387&amp;") "&amp;A1387)+COUNTIF(战士卡组!A:C,"# 1x ("&amp;K1387&amp;") "&amp;A1387)=0,COUNTIF(单卡排行!A:J,A1387&amp;"★")=0),"",1),2)</f>
        <v/>
      </c>
      <c r="E1387" s="53" t="str">
        <f>IF(收藏进度!E1387="","",收藏进度!E1387)</f>
        <v>狗头人</v>
      </c>
      <c r="F1387" s="53" t="str">
        <f>IF(收藏进度!F1387="","",收藏进度!F1387)</f>
        <v/>
      </c>
      <c r="G1387" s="53" t="str">
        <f>IF(收藏进度!G1387="","",收藏进度!G1387)</f>
        <v>萨满祭司</v>
      </c>
      <c r="H1387" s="53" t="str">
        <f>IF(收藏进度!H1387="","",收藏进度!H1387)</f>
        <v>普通</v>
      </c>
      <c r="I1387" s="53" t="str">
        <f>IF(收藏进度!I1387="","",收藏进度!I1387)</f>
        <v>法术</v>
      </c>
      <c r="J1387" s="53" t="str">
        <f>IF(收藏进度!J1387="","",收藏进度!J1387)</f>
        <v/>
      </c>
      <c r="K1387" s="53">
        <f>IF(收藏进度!K1387="","",收藏进度!K1387)</f>
        <v>2</v>
      </c>
      <c r="L1387" s="53">
        <f>IF(收藏进度!L1387="","",收藏进度!L1387)</f>
        <v>0</v>
      </c>
      <c r="M1387" s="53">
        <f>IF(收藏进度!M1387="","",收藏进度!M1387)</f>
        <v>0</v>
      </c>
      <c r="N1387" s="54" t="str">
        <f>IF(收藏进度!N1387="","",收藏进度!N1387)</f>
        <v>对一个随从造成8点伤害。
过载：（3）</v>
      </c>
    </row>
    <row r="1388" spans="1:14" x14ac:dyDescent="0.15">
      <c r="A1388" s="52" t="str">
        <f>IF(收藏进度!A1388="","",收藏进度!A1388)</f>
        <v>狗头人隐士</v>
      </c>
      <c r="B1388" s="52">
        <f>IF(收藏进度!B1388="","",收藏进度!B1388)</f>
        <v>2</v>
      </c>
      <c r="C1388" s="52" t="str">
        <f t="shared" si="21"/>
        <v/>
      </c>
      <c r="D1388" s="52" t="str">
        <f>IF(AND(COUNTIF(德鲁伊卡组!A:C,"# 2x ("&amp;K1388&amp;") "&amp;A1388)+COUNTIF(猎人卡组!A:C,"# 2x ("&amp;K1388&amp;") "&amp;A1388)+COUNTIF(法师卡组!A:C,"# 2x ("&amp;K1388&amp;") "&amp;A1388)+COUNTIF(圣骑士卡组!A:C,"# 2x ("&amp;K1388&amp;") "&amp;A1388)+COUNTIF(牧师卡组!A:C,"# 2x ("&amp;K1388&amp;") "&amp;A1388)+COUNTIF(潜行者卡组!A:C,"# 2x ("&amp;K1388&amp;") "&amp;A1388)+COUNTIF(萨满祭司卡组!A:C,"# 2x ("&amp;K1388&amp;") "&amp;A1388)+COUNTIF(术士卡组!A:C,"# 2x ("&amp;K1388&amp;") "&amp;A1388)+COUNTIF(战士卡组!A:C,"# 2x ("&amp;K1388&amp;") "&amp;A1388)=0,COUNTIF(单卡排行!A:J,A1388)=0),IF(AND(COUNTIF(德鲁伊卡组!A:C,"# 1x ("&amp;K1388&amp;") "&amp;A1388)+COUNTIF(猎人卡组!A:C,"# 1x ("&amp;K1388&amp;") "&amp;A1388)+COUNTIF(法师卡组!A:C,"# 1x ("&amp;K1388&amp;") "&amp;A1388)+COUNTIF(圣骑士卡组!A:C,"# 1x ("&amp;K1388&amp;") "&amp;A1388)+COUNTIF(牧师卡组!A:C,"# 1x ("&amp;K1388&amp;") "&amp;A1388)+COUNTIF(潜行者卡组!A:C,"# 1x ("&amp;K1388&amp;") "&amp;A1388)+COUNTIF(萨满祭司卡组!A:C,"# 1x ("&amp;K1388&amp;") "&amp;A1388)+COUNTIF(术士卡组!A:C,"# 1x ("&amp;K1388&amp;") "&amp;A1388)+COUNTIF(战士卡组!A:C,"# 1x ("&amp;K1388&amp;") "&amp;A1388)=0,COUNTIF(单卡排行!A:J,A1388&amp;"★")=0),"",1),2)</f>
        <v/>
      </c>
      <c r="E1388" s="53" t="str">
        <f>IF(收藏进度!E1388="","",收藏进度!E1388)</f>
        <v>狗头人</v>
      </c>
      <c r="F1388" s="53" t="str">
        <f>IF(收藏进度!F1388="","",收藏进度!F1388)</f>
        <v/>
      </c>
      <c r="G1388" s="53" t="str">
        <f>IF(收藏进度!G1388="","",收藏进度!G1388)</f>
        <v>萨满祭司</v>
      </c>
      <c r="H1388" s="53" t="str">
        <f>IF(收藏进度!H1388="","",收藏进度!H1388)</f>
        <v>普通</v>
      </c>
      <c r="I1388" s="53" t="str">
        <f>IF(收藏进度!I1388="","",收藏进度!I1388)</f>
        <v>随从</v>
      </c>
      <c r="J1388" s="53" t="str">
        <f>IF(收藏进度!J1388="","",收藏进度!J1388)</f>
        <v/>
      </c>
      <c r="K1388" s="53">
        <f>IF(收藏进度!K1388="","",收藏进度!K1388)</f>
        <v>2</v>
      </c>
      <c r="L1388" s="53">
        <f>IF(收藏进度!L1388="","",收藏进度!L1388)</f>
        <v>1</v>
      </c>
      <c r="M1388" s="53">
        <f>IF(收藏进度!M1388="","",收藏进度!M1388)</f>
        <v>1</v>
      </c>
      <c r="N1388" s="54" t="str">
        <f>IF(收藏进度!N1388="","",收藏进度!N1388)</f>
        <v>战吼：选择一个基础图腾并召唤它。</v>
      </c>
    </row>
    <row r="1389" spans="1:14" x14ac:dyDescent="0.15">
      <c r="A1389" s="52" t="str">
        <f>IF(收藏进度!A1389="","",收藏进度!A1389)</f>
        <v>低语元素</v>
      </c>
      <c r="B1389" s="52">
        <f>IF(收藏进度!B1389="","",收藏进度!B1389)</f>
        <v>2</v>
      </c>
      <c r="C1389" s="52" t="str">
        <f t="shared" si="21"/>
        <v/>
      </c>
      <c r="D1389" s="52">
        <f>IF(AND(COUNTIF(德鲁伊卡组!A:C,"# 2x ("&amp;K1389&amp;") "&amp;A1389)+COUNTIF(猎人卡组!A:C,"# 2x ("&amp;K1389&amp;") "&amp;A1389)+COUNTIF(法师卡组!A:C,"# 2x ("&amp;K1389&amp;") "&amp;A1389)+COUNTIF(圣骑士卡组!A:C,"# 2x ("&amp;K1389&amp;") "&amp;A1389)+COUNTIF(牧师卡组!A:C,"# 2x ("&amp;K1389&amp;") "&amp;A1389)+COUNTIF(潜行者卡组!A:C,"# 2x ("&amp;K1389&amp;") "&amp;A1389)+COUNTIF(萨满祭司卡组!A:C,"# 2x ("&amp;K1389&amp;") "&amp;A1389)+COUNTIF(术士卡组!A:C,"# 2x ("&amp;K1389&amp;") "&amp;A1389)+COUNTIF(战士卡组!A:C,"# 2x ("&amp;K1389&amp;") "&amp;A1389)=0,COUNTIF(单卡排行!A:J,A1389)=0),IF(AND(COUNTIF(德鲁伊卡组!A:C,"# 1x ("&amp;K1389&amp;") "&amp;A1389)+COUNTIF(猎人卡组!A:C,"# 1x ("&amp;K1389&amp;") "&amp;A1389)+COUNTIF(法师卡组!A:C,"# 1x ("&amp;K1389&amp;") "&amp;A1389)+COUNTIF(圣骑士卡组!A:C,"# 1x ("&amp;K1389&amp;") "&amp;A1389)+COUNTIF(牧师卡组!A:C,"# 1x ("&amp;K1389&amp;") "&amp;A1389)+COUNTIF(潜行者卡组!A:C,"# 1x ("&amp;K1389&amp;") "&amp;A1389)+COUNTIF(萨满祭司卡组!A:C,"# 1x ("&amp;K1389&amp;") "&amp;A1389)+COUNTIF(术士卡组!A:C,"# 1x ("&amp;K1389&amp;") "&amp;A1389)+COUNTIF(战士卡组!A:C,"# 1x ("&amp;K1389&amp;") "&amp;A1389)=0,COUNTIF(单卡排行!A:J,A1389&amp;"★")=0),"",1),2)</f>
        <v>2</v>
      </c>
      <c r="E1389" s="53" t="str">
        <f>IF(收藏进度!E1389="","",收藏进度!E1389)</f>
        <v>狗头人</v>
      </c>
      <c r="F1389" s="53" t="str">
        <f>IF(收藏进度!F1389="","",收藏进度!F1389)</f>
        <v/>
      </c>
      <c r="G1389" s="53" t="str">
        <f>IF(收藏进度!G1389="","",收藏进度!G1389)</f>
        <v>萨满祭司</v>
      </c>
      <c r="H1389" s="53" t="str">
        <f>IF(收藏进度!H1389="","",收藏进度!H1389)</f>
        <v>稀有</v>
      </c>
      <c r="I1389" s="53" t="str">
        <f>IF(收藏进度!I1389="","",收藏进度!I1389)</f>
        <v>随从</v>
      </c>
      <c r="J1389" s="53" t="str">
        <f>IF(收藏进度!J1389="","",收藏进度!J1389)</f>
        <v>元素</v>
      </c>
      <c r="K1389" s="53">
        <f>IF(收藏进度!K1389="","",收藏进度!K1389)</f>
        <v>2</v>
      </c>
      <c r="L1389" s="53">
        <f>IF(收藏进度!L1389="","",收藏进度!L1389)</f>
        <v>1</v>
      </c>
      <c r="M1389" s="53">
        <f>IF(收藏进度!M1389="","",收藏进度!M1389)</f>
        <v>1</v>
      </c>
      <c r="N1389" s="54" t="str">
        <f>IF(收藏进度!N1389="","",收藏进度!N1389)</f>
        <v>战吼：你在本回合使用的下一张战吼牌将触发两次。</v>
      </c>
    </row>
    <row r="1390" spans="1:14" x14ac:dyDescent="0.15">
      <c r="A1390" s="52" t="str">
        <f>IF(收藏进度!A1390="","",收藏进度!A1390)</f>
        <v>治疗之雨</v>
      </c>
      <c r="B1390" s="52">
        <f>IF(收藏进度!B1390="","",收藏进度!B1390)</f>
        <v>2</v>
      </c>
      <c r="C1390" s="52" t="str">
        <f t="shared" si="21"/>
        <v/>
      </c>
      <c r="D1390" s="52">
        <f>IF(AND(COUNTIF(德鲁伊卡组!A:C,"# 2x ("&amp;K1390&amp;") "&amp;A1390)+COUNTIF(猎人卡组!A:C,"# 2x ("&amp;K1390&amp;") "&amp;A1390)+COUNTIF(法师卡组!A:C,"# 2x ("&amp;K1390&amp;") "&amp;A1390)+COUNTIF(圣骑士卡组!A:C,"# 2x ("&amp;K1390&amp;") "&amp;A1390)+COUNTIF(牧师卡组!A:C,"# 2x ("&amp;K1390&amp;") "&amp;A1390)+COUNTIF(潜行者卡组!A:C,"# 2x ("&amp;K1390&amp;") "&amp;A1390)+COUNTIF(萨满祭司卡组!A:C,"# 2x ("&amp;K1390&amp;") "&amp;A1390)+COUNTIF(术士卡组!A:C,"# 2x ("&amp;K1390&amp;") "&amp;A1390)+COUNTIF(战士卡组!A:C,"# 2x ("&amp;K1390&amp;") "&amp;A1390)=0,COUNTIF(单卡排行!A:J,A1390)=0),IF(AND(COUNTIF(德鲁伊卡组!A:C,"# 1x ("&amp;K1390&amp;") "&amp;A1390)+COUNTIF(猎人卡组!A:C,"# 1x ("&amp;K1390&amp;") "&amp;A1390)+COUNTIF(法师卡组!A:C,"# 1x ("&amp;K1390&amp;") "&amp;A1390)+COUNTIF(圣骑士卡组!A:C,"# 1x ("&amp;K1390&amp;") "&amp;A1390)+COUNTIF(牧师卡组!A:C,"# 1x ("&amp;K1390&amp;") "&amp;A1390)+COUNTIF(潜行者卡组!A:C,"# 1x ("&amp;K1390&amp;") "&amp;A1390)+COUNTIF(萨满祭司卡组!A:C,"# 1x ("&amp;K1390&amp;") "&amp;A1390)+COUNTIF(术士卡组!A:C,"# 1x ("&amp;K1390&amp;") "&amp;A1390)+COUNTIF(战士卡组!A:C,"# 1x ("&amp;K1390&amp;") "&amp;A1390)=0,COUNTIF(单卡排行!A:J,A1390&amp;"★")=0),"",1),2)</f>
        <v>2</v>
      </c>
      <c r="E1390" s="53" t="str">
        <f>IF(收藏进度!E1390="","",收藏进度!E1390)</f>
        <v>狗头人</v>
      </c>
      <c r="F1390" s="53" t="str">
        <f>IF(收藏进度!F1390="","",收藏进度!F1390)</f>
        <v/>
      </c>
      <c r="G1390" s="53" t="str">
        <f>IF(收藏进度!G1390="","",收藏进度!G1390)</f>
        <v>萨满祭司</v>
      </c>
      <c r="H1390" s="53" t="str">
        <f>IF(收藏进度!H1390="","",收藏进度!H1390)</f>
        <v>普通</v>
      </c>
      <c r="I1390" s="53" t="str">
        <f>IF(收藏进度!I1390="","",收藏进度!I1390)</f>
        <v>法术</v>
      </c>
      <c r="J1390" s="53" t="str">
        <f>IF(收藏进度!J1390="","",收藏进度!J1390)</f>
        <v/>
      </c>
      <c r="K1390" s="53">
        <f>IF(收藏进度!K1390="","",收藏进度!K1390)</f>
        <v>3</v>
      </c>
      <c r="L1390" s="53">
        <f>IF(收藏进度!L1390="","",收藏进度!L1390)</f>
        <v>0</v>
      </c>
      <c r="M1390" s="53">
        <f>IF(收藏进度!M1390="","",收藏进度!M1390)</f>
        <v>0</v>
      </c>
      <c r="N1390" s="54" t="str">
        <f>IF(收藏进度!N1390="","",收藏进度!N1390)</f>
        <v>恢复#12点生命值，随机分配到所有友方角色上。</v>
      </c>
    </row>
    <row r="1391" spans="1:14" x14ac:dyDescent="0.15">
      <c r="A1391" s="52" t="str">
        <f>IF(收藏进度!A1391="","",收藏进度!A1391)</f>
        <v>原始护身符</v>
      </c>
      <c r="B1391" s="52">
        <f>IF(收藏进度!B1391="","",收藏进度!B1391)</f>
        <v>2</v>
      </c>
      <c r="C1391" s="52" t="str">
        <f t="shared" si="21"/>
        <v/>
      </c>
      <c r="D1391" s="52" t="str">
        <f>IF(AND(COUNTIF(德鲁伊卡组!A:C,"# 2x ("&amp;K1391&amp;") "&amp;A1391)+COUNTIF(猎人卡组!A:C,"# 2x ("&amp;K1391&amp;") "&amp;A1391)+COUNTIF(法师卡组!A:C,"# 2x ("&amp;K1391&amp;") "&amp;A1391)+COUNTIF(圣骑士卡组!A:C,"# 2x ("&amp;K1391&amp;") "&amp;A1391)+COUNTIF(牧师卡组!A:C,"# 2x ("&amp;K1391&amp;") "&amp;A1391)+COUNTIF(潜行者卡组!A:C,"# 2x ("&amp;K1391&amp;") "&amp;A1391)+COUNTIF(萨满祭司卡组!A:C,"# 2x ("&amp;K1391&amp;") "&amp;A1391)+COUNTIF(术士卡组!A:C,"# 2x ("&amp;K1391&amp;") "&amp;A1391)+COUNTIF(战士卡组!A:C,"# 2x ("&amp;K1391&amp;") "&amp;A1391)=0,COUNTIF(单卡排行!A:J,A1391)=0),IF(AND(COUNTIF(德鲁伊卡组!A:C,"# 1x ("&amp;K1391&amp;") "&amp;A1391)+COUNTIF(猎人卡组!A:C,"# 1x ("&amp;K1391&amp;") "&amp;A1391)+COUNTIF(法师卡组!A:C,"# 1x ("&amp;K1391&amp;") "&amp;A1391)+COUNTIF(圣骑士卡组!A:C,"# 1x ("&amp;K1391&amp;") "&amp;A1391)+COUNTIF(牧师卡组!A:C,"# 1x ("&amp;K1391&amp;") "&amp;A1391)+COUNTIF(潜行者卡组!A:C,"# 1x ("&amp;K1391&amp;") "&amp;A1391)+COUNTIF(萨满祭司卡组!A:C,"# 1x ("&amp;K1391&amp;") "&amp;A1391)+COUNTIF(术士卡组!A:C,"# 1x ("&amp;K1391&amp;") "&amp;A1391)+COUNTIF(战士卡组!A:C,"# 1x ("&amp;K1391&amp;") "&amp;A1391)=0,COUNTIF(单卡排行!A:J,A1391&amp;"★")=0),"",1),2)</f>
        <v/>
      </c>
      <c r="E1391" s="53" t="str">
        <f>IF(收藏进度!E1391="","",收藏进度!E1391)</f>
        <v>狗头人</v>
      </c>
      <c r="F1391" s="53" t="str">
        <f>IF(收藏进度!F1391="","",收藏进度!F1391)</f>
        <v/>
      </c>
      <c r="G1391" s="53" t="str">
        <f>IF(收藏进度!G1391="","",收藏进度!G1391)</f>
        <v>萨满祭司</v>
      </c>
      <c r="H1391" s="53" t="str">
        <f>IF(收藏进度!H1391="","",收藏进度!H1391)</f>
        <v>稀有</v>
      </c>
      <c r="I1391" s="53" t="str">
        <f>IF(收藏进度!I1391="","",收藏进度!I1391)</f>
        <v>法术</v>
      </c>
      <c r="J1391" s="53" t="str">
        <f>IF(收藏进度!J1391="","",收藏进度!J1391)</f>
        <v/>
      </c>
      <c r="K1391" s="53">
        <f>IF(收藏进度!K1391="","",收藏进度!K1391)</f>
        <v>3</v>
      </c>
      <c r="L1391" s="53">
        <f>IF(收藏进度!L1391="","",收藏进度!L1391)</f>
        <v>0</v>
      </c>
      <c r="M1391" s="53">
        <f>IF(收藏进度!M1391="","",收藏进度!M1391)</f>
        <v>0</v>
      </c>
      <c r="N1391" s="54" t="str">
        <f>IF(收藏进度!N1391="","",收藏进度!N1391)</f>
        <v>使你的所有随从获得
“亡语：随机召唤一个基础图腾。”</v>
      </c>
    </row>
    <row r="1392" spans="1:14" x14ac:dyDescent="0.15">
      <c r="A1392" s="52" t="str">
        <f>IF(收藏进度!A1392="","",收藏进度!A1392)</f>
        <v>风剪唤风者</v>
      </c>
      <c r="B1392" s="52">
        <f>IF(收藏进度!B1392="","",收藏进度!B1392)</f>
        <v>2</v>
      </c>
      <c r="C1392" s="52" t="str">
        <f t="shared" si="21"/>
        <v/>
      </c>
      <c r="D1392" s="52" t="str">
        <f>IF(AND(COUNTIF(德鲁伊卡组!A:C,"# 2x ("&amp;K1392&amp;") "&amp;A1392)+COUNTIF(猎人卡组!A:C,"# 2x ("&amp;K1392&amp;") "&amp;A1392)+COUNTIF(法师卡组!A:C,"# 2x ("&amp;K1392&amp;") "&amp;A1392)+COUNTIF(圣骑士卡组!A:C,"# 2x ("&amp;K1392&amp;") "&amp;A1392)+COUNTIF(牧师卡组!A:C,"# 2x ("&amp;K1392&amp;") "&amp;A1392)+COUNTIF(潜行者卡组!A:C,"# 2x ("&amp;K1392&amp;") "&amp;A1392)+COUNTIF(萨满祭司卡组!A:C,"# 2x ("&amp;K1392&amp;") "&amp;A1392)+COUNTIF(术士卡组!A:C,"# 2x ("&amp;K1392&amp;") "&amp;A1392)+COUNTIF(战士卡组!A:C,"# 2x ("&amp;K1392&amp;") "&amp;A1392)=0,COUNTIF(单卡排行!A:J,A1392)=0),IF(AND(COUNTIF(德鲁伊卡组!A:C,"# 1x ("&amp;K1392&amp;") "&amp;A1392)+COUNTIF(猎人卡组!A:C,"# 1x ("&amp;K1392&amp;") "&amp;A1392)+COUNTIF(法师卡组!A:C,"# 1x ("&amp;K1392&amp;") "&amp;A1392)+COUNTIF(圣骑士卡组!A:C,"# 1x ("&amp;K1392&amp;") "&amp;A1392)+COUNTIF(牧师卡组!A:C,"# 1x ("&amp;K1392&amp;") "&amp;A1392)+COUNTIF(潜行者卡组!A:C,"# 1x ("&amp;K1392&amp;") "&amp;A1392)+COUNTIF(萨满祭司卡组!A:C,"# 1x ("&amp;K1392&amp;") "&amp;A1392)+COUNTIF(术士卡组!A:C,"# 1x ("&amp;K1392&amp;") "&amp;A1392)+COUNTIF(战士卡组!A:C,"# 1x ("&amp;K1392&amp;") "&amp;A1392)=0,COUNTIF(单卡排行!A:J,A1392&amp;"★")=0),"",1),2)</f>
        <v/>
      </c>
      <c r="E1392" s="53" t="str">
        <f>IF(收藏进度!E1392="","",收藏进度!E1392)</f>
        <v>狗头人</v>
      </c>
      <c r="F1392" s="53" t="str">
        <f>IF(收藏进度!F1392="","",收藏进度!F1392)</f>
        <v/>
      </c>
      <c r="G1392" s="53" t="str">
        <f>IF(收藏进度!G1392="","",收藏进度!G1392)</f>
        <v>萨满祭司</v>
      </c>
      <c r="H1392" s="53" t="str">
        <f>IF(收藏进度!H1392="","",收藏进度!H1392)</f>
        <v>史诗</v>
      </c>
      <c r="I1392" s="53" t="str">
        <f>IF(收藏进度!I1392="","",收藏进度!I1392)</f>
        <v>随从</v>
      </c>
      <c r="J1392" s="53" t="str">
        <f>IF(收藏进度!J1392="","",收藏进度!J1392)</f>
        <v/>
      </c>
      <c r="K1392" s="53">
        <f>IF(收藏进度!K1392="","",收藏进度!K1392)</f>
        <v>5</v>
      </c>
      <c r="L1392" s="53">
        <f>IF(收藏进度!L1392="","",收藏进度!L1392)</f>
        <v>5</v>
      </c>
      <c r="M1392" s="53">
        <f>IF(收藏进度!M1392="","",收藏进度!M1392)</f>
        <v>5</v>
      </c>
      <c r="N1392" s="54" t="str">
        <f>IF(收藏进度!N1392="","",收藏进度!N1392)</f>
        <v>战吼：如果你控制全部四种基础图腾，则召唤风领主奥拉基尔。</v>
      </c>
    </row>
    <row r="1393" spans="1:14" x14ac:dyDescent="0.15">
      <c r="A1393" s="52" t="str">
        <f>IF(收藏进度!A1393="","",收藏进度!A1393)</f>
        <v>撼世者格朗勃尔</v>
      </c>
      <c r="B1393" s="52">
        <f>IF(收藏进度!B1393="","",收藏进度!B1393)</f>
        <v>0</v>
      </c>
      <c r="C1393" s="52" t="str">
        <f t="shared" si="21"/>
        <v/>
      </c>
      <c r="D1393" s="52" t="str">
        <f>IF(AND(COUNTIF(德鲁伊卡组!A:C,"# 2x ("&amp;K1393&amp;") "&amp;A1393)+COUNTIF(猎人卡组!A:C,"# 2x ("&amp;K1393&amp;") "&amp;A1393)+COUNTIF(法师卡组!A:C,"# 2x ("&amp;K1393&amp;") "&amp;A1393)+COUNTIF(圣骑士卡组!A:C,"# 2x ("&amp;K1393&amp;") "&amp;A1393)+COUNTIF(牧师卡组!A:C,"# 2x ("&amp;K1393&amp;") "&amp;A1393)+COUNTIF(潜行者卡组!A:C,"# 2x ("&amp;K1393&amp;") "&amp;A1393)+COUNTIF(萨满祭司卡组!A:C,"# 2x ("&amp;K1393&amp;") "&amp;A1393)+COUNTIF(术士卡组!A:C,"# 2x ("&amp;K1393&amp;") "&amp;A1393)+COUNTIF(战士卡组!A:C,"# 2x ("&amp;K1393&amp;") "&amp;A1393)=0,COUNTIF(单卡排行!A:J,A1393)=0),IF(AND(COUNTIF(德鲁伊卡组!A:C,"# 1x ("&amp;K1393&amp;") "&amp;A1393)+COUNTIF(猎人卡组!A:C,"# 1x ("&amp;K1393&amp;") "&amp;A1393)+COUNTIF(法师卡组!A:C,"# 1x ("&amp;K1393&amp;") "&amp;A1393)+COUNTIF(圣骑士卡组!A:C,"# 1x ("&amp;K1393&amp;") "&amp;A1393)+COUNTIF(牧师卡组!A:C,"# 1x ("&amp;K1393&amp;") "&amp;A1393)+COUNTIF(潜行者卡组!A:C,"# 1x ("&amp;K1393&amp;") "&amp;A1393)+COUNTIF(萨满祭司卡组!A:C,"# 1x ("&amp;K1393&amp;") "&amp;A1393)+COUNTIF(术士卡组!A:C,"# 1x ("&amp;K1393&amp;") "&amp;A1393)+COUNTIF(战士卡组!A:C,"# 1x ("&amp;K1393&amp;") "&amp;A1393)=0,COUNTIF(单卡排行!A:J,A1393&amp;"★")=0),"",1),2)</f>
        <v/>
      </c>
      <c r="E1393" s="53" t="str">
        <f>IF(收藏进度!E1393="","",收藏进度!E1393)</f>
        <v>狗头人</v>
      </c>
      <c r="F1393" s="53" t="str">
        <f>IF(收藏进度!F1393="","",收藏进度!F1393)</f>
        <v/>
      </c>
      <c r="G1393" s="53" t="str">
        <f>IF(收藏进度!G1393="","",收藏进度!G1393)</f>
        <v>萨满祭司</v>
      </c>
      <c r="H1393" s="53" t="str">
        <f>IF(收藏进度!H1393="","",收藏进度!H1393)</f>
        <v>传说</v>
      </c>
      <c r="I1393" s="53" t="str">
        <f>IF(收藏进度!I1393="","",收藏进度!I1393)</f>
        <v>随从</v>
      </c>
      <c r="J1393" s="53" t="str">
        <f>IF(收藏进度!J1393="","",收藏进度!J1393)</f>
        <v>元素</v>
      </c>
      <c r="K1393" s="53">
        <f>IF(收藏进度!K1393="","",收藏进度!K1393)</f>
        <v>6</v>
      </c>
      <c r="L1393" s="53">
        <f>IF(收藏进度!L1393="","",收藏进度!L1393)</f>
        <v>7</v>
      </c>
      <c r="M1393" s="53">
        <f>IF(收藏进度!M1393="","",收藏进度!M1393)</f>
        <v>7</v>
      </c>
      <c r="N1393" s="54" t="str">
        <f>IF(收藏进度!N1393="","",收藏进度!N1393)</f>
        <v>战吼：
将你的其他随从移回你的手牌，并使其法力值消耗变为（1）。</v>
      </c>
    </row>
    <row r="1394" spans="1:14" x14ac:dyDescent="0.15">
      <c r="A1394" s="52" t="str">
        <f>IF(收藏进度!A1394="","",收藏进度!A1394)</f>
        <v>小型法术蓝宝石</v>
      </c>
      <c r="B1394" s="52">
        <f>IF(收藏进度!B1394="","",收藏进度!B1394)</f>
        <v>1</v>
      </c>
      <c r="C1394" s="52" t="str">
        <f t="shared" si="21"/>
        <v/>
      </c>
      <c r="D1394" s="52" t="str">
        <f>IF(AND(COUNTIF(德鲁伊卡组!A:C,"# 2x ("&amp;K1394&amp;") "&amp;A1394)+COUNTIF(猎人卡组!A:C,"# 2x ("&amp;K1394&amp;") "&amp;A1394)+COUNTIF(法师卡组!A:C,"# 2x ("&amp;K1394&amp;") "&amp;A1394)+COUNTIF(圣骑士卡组!A:C,"# 2x ("&amp;K1394&amp;") "&amp;A1394)+COUNTIF(牧师卡组!A:C,"# 2x ("&amp;K1394&amp;") "&amp;A1394)+COUNTIF(潜行者卡组!A:C,"# 2x ("&amp;K1394&amp;") "&amp;A1394)+COUNTIF(萨满祭司卡组!A:C,"# 2x ("&amp;K1394&amp;") "&amp;A1394)+COUNTIF(术士卡组!A:C,"# 2x ("&amp;K1394&amp;") "&amp;A1394)+COUNTIF(战士卡组!A:C,"# 2x ("&amp;K1394&amp;") "&amp;A1394)=0,COUNTIF(单卡排行!A:J,A1394)=0),IF(AND(COUNTIF(德鲁伊卡组!A:C,"# 1x ("&amp;K1394&amp;") "&amp;A1394)+COUNTIF(猎人卡组!A:C,"# 1x ("&amp;K1394&amp;") "&amp;A1394)+COUNTIF(法师卡组!A:C,"# 1x ("&amp;K1394&amp;") "&amp;A1394)+COUNTIF(圣骑士卡组!A:C,"# 1x ("&amp;K1394&amp;") "&amp;A1394)+COUNTIF(牧师卡组!A:C,"# 1x ("&amp;K1394&amp;") "&amp;A1394)+COUNTIF(潜行者卡组!A:C,"# 1x ("&amp;K1394&amp;") "&amp;A1394)+COUNTIF(萨满祭司卡组!A:C,"# 1x ("&amp;K1394&amp;") "&amp;A1394)+COUNTIF(术士卡组!A:C,"# 1x ("&amp;K1394&amp;") "&amp;A1394)+COUNTIF(战士卡组!A:C,"# 1x ("&amp;K1394&amp;") "&amp;A1394)=0,COUNTIF(单卡排行!A:J,A1394&amp;"★")=0),"",1),2)</f>
        <v/>
      </c>
      <c r="E1394" s="53" t="str">
        <f>IF(收藏进度!E1394="","",收藏进度!E1394)</f>
        <v>狗头人</v>
      </c>
      <c r="F1394" s="53" t="str">
        <f>IF(收藏进度!F1394="","",收藏进度!F1394)</f>
        <v/>
      </c>
      <c r="G1394" s="53" t="str">
        <f>IF(收藏进度!G1394="","",收藏进度!G1394)</f>
        <v>萨满祭司</v>
      </c>
      <c r="H1394" s="53" t="str">
        <f>IF(收藏进度!H1394="","",收藏进度!H1394)</f>
        <v>稀有</v>
      </c>
      <c r="I1394" s="53" t="str">
        <f>IF(收藏进度!I1394="","",收藏进度!I1394)</f>
        <v>法术</v>
      </c>
      <c r="J1394" s="53" t="str">
        <f>IF(收藏进度!J1394="","",收藏进度!J1394)</f>
        <v/>
      </c>
      <c r="K1394" s="53">
        <f>IF(收藏进度!K1394="","",收藏进度!K1394)</f>
        <v>7</v>
      </c>
      <c r="L1394" s="53">
        <f>IF(收藏进度!L1394="","",收藏进度!L1394)</f>
        <v>0</v>
      </c>
      <c r="M1394" s="53">
        <f>IF(收藏进度!M1394="","",收藏进度!M1394)</f>
        <v>0</v>
      </c>
      <c r="N1394" s="54" t="str">
        <f>IF(收藏进度!N1394="","",收藏进度!N1394)</f>
        <v>（过载三个法力水晶后升级。）</v>
      </c>
    </row>
    <row r="1395" spans="1:14" x14ac:dyDescent="0.15">
      <c r="A1395" s="52" t="str">
        <f>IF(收藏进度!A1395="","",收藏进度!A1395)</f>
        <v>符文之矛</v>
      </c>
      <c r="B1395" s="52">
        <f>IF(收藏进度!B1395="","",收藏进度!B1395)</f>
        <v>0</v>
      </c>
      <c r="C1395" s="52" t="str">
        <f t="shared" si="21"/>
        <v/>
      </c>
      <c r="D1395" s="52" t="str">
        <f>IF(AND(COUNTIF(德鲁伊卡组!A:C,"# 2x ("&amp;K1395&amp;") "&amp;A1395)+COUNTIF(猎人卡组!A:C,"# 2x ("&amp;K1395&amp;") "&amp;A1395)+COUNTIF(法师卡组!A:C,"# 2x ("&amp;K1395&amp;") "&amp;A1395)+COUNTIF(圣骑士卡组!A:C,"# 2x ("&amp;K1395&amp;") "&amp;A1395)+COUNTIF(牧师卡组!A:C,"# 2x ("&amp;K1395&amp;") "&amp;A1395)+COUNTIF(潜行者卡组!A:C,"# 2x ("&amp;K1395&amp;") "&amp;A1395)+COUNTIF(萨满祭司卡组!A:C,"# 2x ("&amp;K1395&amp;") "&amp;A1395)+COUNTIF(术士卡组!A:C,"# 2x ("&amp;K1395&amp;") "&amp;A1395)+COUNTIF(战士卡组!A:C,"# 2x ("&amp;K1395&amp;") "&amp;A1395)=0,COUNTIF(单卡排行!A:J,A1395)=0),IF(AND(COUNTIF(德鲁伊卡组!A:C,"# 1x ("&amp;K1395&amp;") "&amp;A1395)+COUNTIF(猎人卡组!A:C,"# 1x ("&amp;K1395&amp;") "&amp;A1395)+COUNTIF(法师卡组!A:C,"# 1x ("&amp;K1395&amp;") "&amp;A1395)+COUNTIF(圣骑士卡组!A:C,"# 1x ("&amp;K1395&amp;") "&amp;A1395)+COUNTIF(牧师卡组!A:C,"# 1x ("&amp;K1395&amp;") "&amp;A1395)+COUNTIF(潜行者卡组!A:C,"# 1x ("&amp;K1395&amp;") "&amp;A1395)+COUNTIF(萨满祭司卡组!A:C,"# 1x ("&amp;K1395&amp;") "&amp;A1395)+COUNTIF(术士卡组!A:C,"# 1x ("&amp;K1395&amp;") "&amp;A1395)+COUNTIF(战士卡组!A:C,"# 1x ("&amp;K1395&amp;") "&amp;A1395)=0,COUNTIF(单卡排行!A:J,A1395&amp;"★")=0),"",1),2)</f>
        <v/>
      </c>
      <c r="E1395" s="53" t="str">
        <f>IF(收藏进度!E1395="","",收藏进度!E1395)</f>
        <v>狗头人</v>
      </c>
      <c r="F1395" s="53" t="str">
        <f>IF(收藏进度!F1395="","",收藏进度!F1395)</f>
        <v/>
      </c>
      <c r="G1395" s="53" t="str">
        <f>IF(收藏进度!G1395="","",收藏进度!G1395)</f>
        <v>萨满祭司</v>
      </c>
      <c r="H1395" s="53" t="str">
        <f>IF(收藏进度!H1395="","",收藏进度!H1395)</f>
        <v>传说</v>
      </c>
      <c r="I1395" s="53" t="str">
        <f>IF(收藏进度!I1395="","",收藏进度!I1395)</f>
        <v>武器</v>
      </c>
      <c r="J1395" s="53" t="str">
        <f>IF(收藏进度!J1395="","",收藏进度!J1395)</f>
        <v/>
      </c>
      <c r="K1395" s="53">
        <f>IF(收藏进度!K1395="","",收藏进度!K1395)</f>
        <v>8</v>
      </c>
      <c r="L1395" s="53">
        <f>IF(收藏进度!L1395="","",收藏进度!L1395)</f>
        <v>3</v>
      </c>
      <c r="M1395" s="53">
        <f>IF(收藏进度!M1395="","",收藏进度!M1395)</f>
        <v>0</v>
      </c>
      <c r="N1395" s="54" t="str">
        <f>IF(收藏进度!N1395="","",收藏进度!N1395)</f>
        <v>在你的英雄攻击后，发现一张法术牌，并向随机目标施放。</v>
      </c>
    </row>
    <row r="1396" spans="1:14" x14ac:dyDescent="0.15">
      <c r="A1396" s="52" t="str">
        <f>IF(收藏进度!A1396="","",收藏进度!A1396)</f>
        <v>狗头人图书管理员</v>
      </c>
      <c r="B1396" s="52">
        <f>IF(收藏进度!B1396="","",收藏进度!B1396)</f>
        <v>2</v>
      </c>
      <c r="C1396" s="52" t="str">
        <f t="shared" si="21"/>
        <v/>
      </c>
      <c r="D1396" s="52">
        <f>IF(AND(COUNTIF(德鲁伊卡组!A:C,"# 2x ("&amp;K1396&amp;") "&amp;A1396)+COUNTIF(猎人卡组!A:C,"# 2x ("&amp;K1396&amp;") "&amp;A1396)+COUNTIF(法师卡组!A:C,"# 2x ("&amp;K1396&amp;") "&amp;A1396)+COUNTIF(圣骑士卡组!A:C,"# 2x ("&amp;K1396&amp;") "&amp;A1396)+COUNTIF(牧师卡组!A:C,"# 2x ("&amp;K1396&amp;") "&amp;A1396)+COUNTIF(潜行者卡组!A:C,"# 2x ("&amp;K1396&amp;") "&amp;A1396)+COUNTIF(萨满祭司卡组!A:C,"# 2x ("&amp;K1396&amp;") "&amp;A1396)+COUNTIF(术士卡组!A:C,"# 2x ("&amp;K1396&amp;") "&amp;A1396)+COUNTIF(战士卡组!A:C,"# 2x ("&amp;K1396&amp;") "&amp;A1396)=0,COUNTIF(单卡排行!A:J,A1396)=0),IF(AND(COUNTIF(德鲁伊卡组!A:C,"# 1x ("&amp;K1396&amp;") "&amp;A1396)+COUNTIF(猎人卡组!A:C,"# 1x ("&amp;K1396&amp;") "&amp;A1396)+COUNTIF(法师卡组!A:C,"# 1x ("&amp;K1396&amp;") "&amp;A1396)+COUNTIF(圣骑士卡组!A:C,"# 1x ("&amp;K1396&amp;") "&amp;A1396)+COUNTIF(牧师卡组!A:C,"# 1x ("&amp;K1396&amp;") "&amp;A1396)+COUNTIF(潜行者卡组!A:C,"# 1x ("&amp;K1396&amp;") "&amp;A1396)+COUNTIF(萨满祭司卡组!A:C,"# 1x ("&amp;K1396&amp;") "&amp;A1396)+COUNTIF(术士卡组!A:C,"# 1x ("&amp;K1396&amp;") "&amp;A1396)+COUNTIF(战士卡组!A:C,"# 1x ("&amp;K1396&amp;") "&amp;A1396)=0,COUNTIF(单卡排行!A:J,A1396&amp;"★")=0),"",1),2)</f>
        <v>2</v>
      </c>
      <c r="E1396" s="53" t="str">
        <f>IF(收藏进度!E1396="","",收藏进度!E1396)</f>
        <v>狗头人</v>
      </c>
      <c r="F1396" s="53" t="str">
        <f>IF(收藏进度!F1396="","",收藏进度!F1396)</f>
        <v/>
      </c>
      <c r="G1396" s="53" t="str">
        <f>IF(收藏进度!G1396="","",收藏进度!G1396)</f>
        <v>术士</v>
      </c>
      <c r="H1396" s="53" t="str">
        <f>IF(收藏进度!H1396="","",收藏进度!H1396)</f>
        <v>普通</v>
      </c>
      <c r="I1396" s="53" t="str">
        <f>IF(收藏进度!I1396="","",收藏进度!I1396)</f>
        <v>随从</v>
      </c>
      <c r="J1396" s="53" t="str">
        <f>IF(收藏进度!J1396="","",收藏进度!J1396)</f>
        <v/>
      </c>
      <c r="K1396" s="53">
        <f>IF(收藏进度!K1396="","",收藏进度!K1396)</f>
        <v>1</v>
      </c>
      <c r="L1396" s="53">
        <f>IF(收藏进度!L1396="","",收藏进度!L1396)</f>
        <v>2</v>
      </c>
      <c r="M1396" s="53">
        <f>IF(收藏进度!M1396="","",收藏进度!M1396)</f>
        <v>1</v>
      </c>
      <c r="N1396" s="54" t="str">
        <f>IF(收藏进度!N1396="","",收藏进度!N1396)</f>
        <v>战吼：
抽一张牌。对你的英雄造成2点伤害。</v>
      </c>
    </row>
    <row r="1397" spans="1:14" x14ac:dyDescent="0.15">
      <c r="A1397" s="52" t="str">
        <f>IF(收藏进度!A1397="","",收藏进度!A1397)</f>
        <v>黑暗契约</v>
      </c>
      <c r="B1397" s="52">
        <f>IF(收藏进度!B1397="","",收藏进度!B1397)</f>
        <v>0</v>
      </c>
      <c r="C1397" s="52">
        <f t="shared" si="21"/>
        <v>2</v>
      </c>
      <c r="D1397" s="52">
        <f>IF(AND(COUNTIF(德鲁伊卡组!A:C,"# 2x ("&amp;K1397&amp;") "&amp;A1397)+COUNTIF(猎人卡组!A:C,"# 2x ("&amp;K1397&amp;") "&amp;A1397)+COUNTIF(法师卡组!A:C,"# 2x ("&amp;K1397&amp;") "&amp;A1397)+COUNTIF(圣骑士卡组!A:C,"# 2x ("&amp;K1397&amp;") "&amp;A1397)+COUNTIF(牧师卡组!A:C,"# 2x ("&amp;K1397&amp;") "&amp;A1397)+COUNTIF(潜行者卡组!A:C,"# 2x ("&amp;K1397&amp;") "&amp;A1397)+COUNTIF(萨满祭司卡组!A:C,"# 2x ("&amp;K1397&amp;") "&amp;A1397)+COUNTIF(术士卡组!A:C,"# 2x ("&amp;K1397&amp;") "&amp;A1397)+COUNTIF(战士卡组!A:C,"# 2x ("&amp;K1397&amp;") "&amp;A1397)=0,COUNTIF(单卡排行!A:J,A1397)=0),IF(AND(COUNTIF(德鲁伊卡组!A:C,"# 1x ("&amp;K1397&amp;") "&amp;A1397)+COUNTIF(猎人卡组!A:C,"# 1x ("&amp;K1397&amp;") "&amp;A1397)+COUNTIF(法师卡组!A:C,"# 1x ("&amp;K1397&amp;") "&amp;A1397)+COUNTIF(圣骑士卡组!A:C,"# 1x ("&amp;K1397&amp;") "&amp;A1397)+COUNTIF(牧师卡组!A:C,"# 1x ("&amp;K1397&amp;") "&amp;A1397)+COUNTIF(潜行者卡组!A:C,"# 1x ("&amp;K1397&amp;") "&amp;A1397)+COUNTIF(萨满祭司卡组!A:C,"# 1x ("&amp;K1397&amp;") "&amp;A1397)+COUNTIF(术士卡组!A:C,"# 1x ("&amp;K1397&amp;") "&amp;A1397)+COUNTIF(战士卡组!A:C,"# 1x ("&amp;K1397&amp;") "&amp;A1397)=0,COUNTIF(单卡排行!A:J,A1397&amp;"★")=0),"",1),2)</f>
        <v>2</v>
      </c>
      <c r="E1397" s="53" t="str">
        <f>IF(收藏进度!E1397="","",收藏进度!E1397)</f>
        <v>狗头人</v>
      </c>
      <c r="F1397" s="53" t="str">
        <f>IF(收藏进度!F1397="","",收藏进度!F1397)</f>
        <v/>
      </c>
      <c r="G1397" s="53" t="str">
        <f>IF(收藏进度!G1397="","",收藏进度!G1397)</f>
        <v>术士</v>
      </c>
      <c r="H1397" s="53" t="str">
        <f>IF(收藏进度!H1397="","",收藏进度!H1397)</f>
        <v>普通</v>
      </c>
      <c r="I1397" s="53" t="str">
        <f>IF(收藏进度!I1397="","",收藏进度!I1397)</f>
        <v>法术</v>
      </c>
      <c r="J1397" s="53" t="str">
        <f>IF(收藏进度!J1397="","",收藏进度!J1397)</f>
        <v/>
      </c>
      <c r="K1397" s="53">
        <f>IF(收藏进度!K1397="","",收藏进度!K1397)</f>
        <v>1</v>
      </c>
      <c r="L1397" s="53">
        <f>IF(收藏进度!L1397="","",收藏进度!L1397)</f>
        <v>0</v>
      </c>
      <c r="M1397" s="53">
        <f>IF(收藏进度!M1397="","",收藏进度!M1397)</f>
        <v>0</v>
      </c>
      <c r="N1397" s="54" t="str">
        <f>IF(收藏进度!N1397="","",收藏进度!N1397)</f>
        <v>消灭一个友方随从。为你的英雄恢复#4点生命值。</v>
      </c>
    </row>
    <row r="1398" spans="1:14" x14ac:dyDescent="0.15">
      <c r="A1398" s="52" t="str">
        <f>IF(收藏进度!A1398="","",收藏进度!A1398)</f>
        <v>粗俗的矮劣魔</v>
      </c>
      <c r="B1398" s="52">
        <f>IF(收藏进度!B1398="","",收藏进度!B1398)</f>
        <v>2</v>
      </c>
      <c r="C1398" s="52" t="str">
        <f t="shared" si="21"/>
        <v/>
      </c>
      <c r="D1398" s="52">
        <f>IF(AND(COUNTIF(德鲁伊卡组!A:C,"# 2x ("&amp;K1398&amp;") "&amp;A1398)+COUNTIF(猎人卡组!A:C,"# 2x ("&amp;K1398&amp;") "&amp;A1398)+COUNTIF(法师卡组!A:C,"# 2x ("&amp;K1398&amp;") "&amp;A1398)+COUNTIF(圣骑士卡组!A:C,"# 2x ("&amp;K1398&amp;") "&amp;A1398)+COUNTIF(牧师卡组!A:C,"# 2x ("&amp;K1398&amp;") "&amp;A1398)+COUNTIF(潜行者卡组!A:C,"# 2x ("&amp;K1398&amp;") "&amp;A1398)+COUNTIF(萨满祭司卡组!A:C,"# 2x ("&amp;K1398&amp;") "&amp;A1398)+COUNTIF(术士卡组!A:C,"# 2x ("&amp;K1398&amp;") "&amp;A1398)+COUNTIF(战士卡组!A:C,"# 2x ("&amp;K1398&amp;") "&amp;A1398)=0,COUNTIF(单卡排行!A:J,A1398)=0),IF(AND(COUNTIF(德鲁伊卡组!A:C,"# 1x ("&amp;K1398&amp;") "&amp;A1398)+COUNTIF(猎人卡组!A:C,"# 1x ("&amp;K1398&amp;") "&amp;A1398)+COUNTIF(法师卡组!A:C,"# 1x ("&amp;K1398&amp;") "&amp;A1398)+COUNTIF(圣骑士卡组!A:C,"# 1x ("&amp;K1398&amp;") "&amp;A1398)+COUNTIF(牧师卡组!A:C,"# 1x ("&amp;K1398&amp;") "&amp;A1398)+COUNTIF(潜行者卡组!A:C,"# 1x ("&amp;K1398&amp;") "&amp;A1398)+COUNTIF(萨满祭司卡组!A:C,"# 1x ("&amp;K1398&amp;") "&amp;A1398)+COUNTIF(术士卡组!A:C,"# 1x ("&amp;K1398&amp;") "&amp;A1398)+COUNTIF(战士卡组!A:C,"# 1x ("&amp;K1398&amp;") "&amp;A1398)=0,COUNTIF(单卡排行!A:J,A1398&amp;"★")=0),"",1),2)</f>
        <v>2</v>
      </c>
      <c r="E1398" s="53" t="str">
        <f>IF(收藏进度!E1398="","",收藏进度!E1398)</f>
        <v>狗头人</v>
      </c>
      <c r="F1398" s="53" t="str">
        <f>IF(收藏进度!F1398="","",收藏进度!F1398)</f>
        <v/>
      </c>
      <c r="G1398" s="53" t="str">
        <f>IF(收藏进度!G1398="","",收藏进度!G1398)</f>
        <v>术士</v>
      </c>
      <c r="H1398" s="53" t="str">
        <f>IF(收藏进度!H1398="","",收藏进度!H1398)</f>
        <v>普通</v>
      </c>
      <c r="I1398" s="53" t="str">
        <f>IF(收藏进度!I1398="","",收藏进度!I1398)</f>
        <v>随从</v>
      </c>
      <c r="J1398" s="53" t="str">
        <f>IF(收藏进度!J1398="","",收藏进度!J1398)</f>
        <v>恶魔</v>
      </c>
      <c r="K1398" s="53">
        <f>IF(收藏进度!K1398="","",收藏进度!K1398)</f>
        <v>2</v>
      </c>
      <c r="L1398" s="53">
        <f>IF(收藏进度!L1398="","",收藏进度!L1398)</f>
        <v>2</v>
      </c>
      <c r="M1398" s="53">
        <f>IF(收藏进度!M1398="","",收藏进度!M1398)</f>
        <v>4</v>
      </c>
      <c r="N1398" s="54" t="str">
        <f>IF(收藏进度!N1398="","",收藏进度!N1398)</f>
        <v>嘲讽，战吼：对你的英雄造成2点伤害。</v>
      </c>
    </row>
    <row r="1399" spans="1:14" x14ac:dyDescent="0.15">
      <c r="A1399" s="52" t="str">
        <f>IF(收藏进度!A1399="","",收藏进度!A1399)</f>
        <v>铁钩掠夺者</v>
      </c>
      <c r="B1399" s="52">
        <f>IF(收藏进度!B1399="","",收藏进度!B1399)</f>
        <v>2</v>
      </c>
      <c r="C1399" s="52" t="str">
        <f t="shared" si="21"/>
        <v/>
      </c>
      <c r="D1399" s="52">
        <f>IF(AND(COUNTIF(德鲁伊卡组!A:C,"# 2x ("&amp;K1399&amp;") "&amp;A1399)+COUNTIF(猎人卡组!A:C,"# 2x ("&amp;K1399&amp;") "&amp;A1399)+COUNTIF(法师卡组!A:C,"# 2x ("&amp;K1399&amp;") "&amp;A1399)+COUNTIF(圣骑士卡组!A:C,"# 2x ("&amp;K1399&amp;") "&amp;A1399)+COUNTIF(牧师卡组!A:C,"# 2x ("&amp;K1399&amp;") "&amp;A1399)+COUNTIF(潜行者卡组!A:C,"# 2x ("&amp;K1399&amp;") "&amp;A1399)+COUNTIF(萨满祭司卡组!A:C,"# 2x ("&amp;K1399&amp;") "&amp;A1399)+COUNTIF(术士卡组!A:C,"# 2x ("&amp;K1399&amp;") "&amp;A1399)+COUNTIF(战士卡组!A:C,"# 2x ("&amp;K1399&amp;") "&amp;A1399)=0,COUNTIF(单卡排行!A:J,A1399)=0),IF(AND(COUNTIF(德鲁伊卡组!A:C,"# 1x ("&amp;K1399&amp;") "&amp;A1399)+COUNTIF(猎人卡组!A:C,"# 1x ("&amp;K1399&amp;") "&amp;A1399)+COUNTIF(法师卡组!A:C,"# 1x ("&amp;K1399&amp;") "&amp;A1399)+COUNTIF(圣骑士卡组!A:C,"# 1x ("&amp;K1399&amp;") "&amp;A1399)+COUNTIF(牧师卡组!A:C,"# 1x ("&amp;K1399&amp;") "&amp;A1399)+COUNTIF(潜行者卡组!A:C,"# 1x ("&amp;K1399&amp;") "&amp;A1399)+COUNTIF(萨满祭司卡组!A:C,"# 1x ("&amp;K1399&amp;") "&amp;A1399)+COUNTIF(术士卡组!A:C,"# 1x ("&amp;K1399&amp;") "&amp;A1399)+COUNTIF(战士卡组!A:C,"# 1x ("&amp;K1399&amp;") "&amp;A1399)=0,COUNTIF(单卡排行!A:J,A1399&amp;"★")=0),"",1),2)</f>
        <v>2</v>
      </c>
      <c r="E1399" s="53" t="str">
        <f>IF(收藏进度!E1399="","",收藏进度!E1399)</f>
        <v>狗头人</v>
      </c>
      <c r="F1399" s="53" t="str">
        <f>IF(收藏进度!F1399="","",收藏进度!F1399)</f>
        <v/>
      </c>
      <c r="G1399" s="53" t="str">
        <f>IF(收藏进度!G1399="","",收藏进度!G1399)</f>
        <v>术士</v>
      </c>
      <c r="H1399" s="53" t="str">
        <f>IF(收藏进度!H1399="","",收藏进度!H1399)</f>
        <v>稀有</v>
      </c>
      <c r="I1399" s="53" t="str">
        <f>IF(收藏进度!I1399="","",收藏进度!I1399)</f>
        <v>随从</v>
      </c>
      <c r="J1399" s="53" t="str">
        <f>IF(收藏进度!J1399="","",收藏进度!J1399)</f>
        <v>恶魔</v>
      </c>
      <c r="K1399" s="53">
        <f>IF(收藏进度!K1399="","",收藏进度!K1399)</f>
        <v>4</v>
      </c>
      <c r="L1399" s="53">
        <f>IF(收藏进度!L1399="","",收藏进度!L1399)</f>
        <v>4</v>
      </c>
      <c r="M1399" s="53">
        <f>IF(收藏进度!M1399="","",收藏进度!M1399)</f>
        <v>4</v>
      </c>
      <c r="N1399" s="54" t="str">
        <f>IF(收藏进度!N1399="","",收藏进度!N1399)</f>
        <v>战吼：如果你的生命值小于或等于15点，则获得+3/+3和嘲讽。</v>
      </c>
    </row>
    <row r="1400" spans="1:14" x14ac:dyDescent="0.15">
      <c r="A1400" s="52" t="str">
        <f>IF(收藏进度!A1400="","",收藏进度!A1400)</f>
        <v>小型法术紫水晶</v>
      </c>
      <c r="B1400" s="52">
        <f>IF(收藏进度!B1400="","",收藏进度!B1400)</f>
        <v>2</v>
      </c>
      <c r="C1400" s="52" t="str">
        <f t="shared" si="21"/>
        <v/>
      </c>
      <c r="D1400" s="52">
        <f>IF(AND(COUNTIF(德鲁伊卡组!A:C,"# 2x ("&amp;K1400&amp;") "&amp;A1400)+COUNTIF(猎人卡组!A:C,"# 2x ("&amp;K1400&amp;") "&amp;A1400)+COUNTIF(法师卡组!A:C,"# 2x ("&amp;K1400&amp;") "&amp;A1400)+COUNTIF(圣骑士卡组!A:C,"# 2x ("&amp;K1400&amp;") "&amp;A1400)+COUNTIF(牧师卡组!A:C,"# 2x ("&amp;K1400&amp;") "&amp;A1400)+COUNTIF(潜行者卡组!A:C,"# 2x ("&amp;K1400&amp;") "&amp;A1400)+COUNTIF(萨满祭司卡组!A:C,"# 2x ("&amp;K1400&amp;") "&amp;A1400)+COUNTIF(术士卡组!A:C,"# 2x ("&amp;K1400&amp;") "&amp;A1400)+COUNTIF(战士卡组!A:C,"# 2x ("&amp;K1400&amp;") "&amp;A1400)=0,COUNTIF(单卡排行!A:J,A1400)=0),IF(AND(COUNTIF(德鲁伊卡组!A:C,"# 1x ("&amp;K1400&amp;") "&amp;A1400)+COUNTIF(猎人卡组!A:C,"# 1x ("&amp;K1400&amp;") "&amp;A1400)+COUNTIF(法师卡组!A:C,"# 1x ("&amp;K1400&amp;") "&amp;A1400)+COUNTIF(圣骑士卡组!A:C,"# 1x ("&amp;K1400&amp;") "&amp;A1400)+COUNTIF(牧师卡组!A:C,"# 1x ("&amp;K1400&amp;") "&amp;A1400)+COUNTIF(潜行者卡组!A:C,"# 1x ("&amp;K1400&amp;") "&amp;A1400)+COUNTIF(萨满祭司卡组!A:C,"# 1x ("&amp;K1400&amp;") "&amp;A1400)+COUNTIF(术士卡组!A:C,"# 1x ("&amp;K1400&amp;") "&amp;A1400)+COUNTIF(战士卡组!A:C,"# 1x ("&amp;K1400&amp;") "&amp;A1400)=0,COUNTIF(单卡排行!A:J,A1400&amp;"★")=0),"",1),2)</f>
        <v>2</v>
      </c>
      <c r="E1400" s="53" t="str">
        <f>IF(收藏进度!E1400="","",收藏进度!E1400)</f>
        <v>狗头人</v>
      </c>
      <c r="F1400" s="53" t="str">
        <f>IF(收藏进度!F1400="","",收藏进度!F1400)</f>
        <v/>
      </c>
      <c r="G1400" s="53" t="str">
        <f>IF(收藏进度!G1400="","",收藏进度!G1400)</f>
        <v>术士</v>
      </c>
      <c r="H1400" s="53" t="str">
        <f>IF(收藏进度!H1400="","",收藏进度!H1400)</f>
        <v>稀有</v>
      </c>
      <c r="I1400" s="53" t="str">
        <f>IF(收藏进度!I1400="","",收藏进度!I1400)</f>
        <v>法术</v>
      </c>
      <c r="J1400" s="53" t="str">
        <f>IF(收藏进度!J1400="","",收藏进度!J1400)</f>
        <v/>
      </c>
      <c r="K1400" s="53">
        <f>IF(收藏进度!K1400="","",收藏进度!K1400)</f>
        <v>4</v>
      </c>
      <c r="L1400" s="53">
        <f>IF(收藏进度!L1400="","",收藏进度!L1400)</f>
        <v>0</v>
      </c>
      <c r="M1400" s="53">
        <f>IF(收藏进度!M1400="","",收藏进度!M1400)</f>
        <v>0</v>
      </c>
      <c r="N1400" s="54" t="str">
        <f>IF(收藏进度!N1400="","",收藏进度!N1400)</f>
        <v>吸血
对一个随从造成3点伤害。（受到来自你的卡牌的伤害后升级。）</v>
      </c>
    </row>
    <row r="1401" spans="1:14" x14ac:dyDescent="0.15">
      <c r="A1401" s="52" t="str">
        <f>IF(收藏进度!A1401="","",收藏进度!A1401)</f>
        <v>大灾变</v>
      </c>
      <c r="B1401" s="52">
        <f>IF(收藏进度!B1401="","",收藏进度!B1401)</f>
        <v>0</v>
      </c>
      <c r="C1401" s="52" t="str">
        <f t="shared" si="21"/>
        <v/>
      </c>
      <c r="D1401" s="52" t="str">
        <f>IF(AND(COUNTIF(德鲁伊卡组!A:C,"# 2x ("&amp;K1401&amp;") "&amp;A1401)+COUNTIF(猎人卡组!A:C,"# 2x ("&amp;K1401&amp;") "&amp;A1401)+COUNTIF(法师卡组!A:C,"# 2x ("&amp;K1401&amp;") "&amp;A1401)+COUNTIF(圣骑士卡组!A:C,"# 2x ("&amp;K1401&amp;") "&amp;A1401)+COUNTIF(牧师卡组!A:C,"# 2x ("&amp;K1401&amp;") "&amp;A1401)+COUNTIF(潜行者卡组!A:C,"# 2x ("&amp;K1401&amp;") "&amp;A1401)+COUNTIF(萨满祭司卡组!A:C,"# 2x ("&amp;K1401&amp;") "&amp;A1401)+COUNTIF(术士卡组!A:C,"# 2x ("&amp;K1401&amp;") "&amp;A1401)+COUNTIF(战士卡组!A:C,"# 2x ("&amp;K1401&amp;") "&amp;A1401)=0,COUNTIF(单卡排行!A:J,A1401)=0),IF(AND(COUNTIF(德鲁伊卡组!A:C,"# 1x ("&amp;K1401&amp;") "&amp;A1401)+COUNTIF(猎人卡组!A:C,"# 1x ("&amp;K1401&amp;") "&amp;A1401)+COUNTIF(法师卡组!A:C,"# 1x ("&amp;K1401&amp;") "&amp;A1401)+COUNTIF(圣骑士卡组!A:C,"# 1x ("&amp;K1401&amp;") "&amp;A1401)+COUNTIF(牧师卡组!A:C,"# 1x ("&amp;K1401&amp;") "&amp;A1401)+COUNTIF(潜行者卡组!A:C,"# 1x ("&amp;K1401&amp;") "&amp;A1401)+COUNTIF(萨满祭司卡组!A:C,"# 1x ("&amp;K1401&amp;") "&amp;A1401)+COUNTIF(术士卡组!A:C,"# 1x ("&amp;K1401&amp;") "&amp;A1401)+COUNTIF(战士卡组!A:C,"# 1x ("&amp;K1401&amp;") "&amp;A1401)=0,COUNTIF(单卡排行!A:J,A1401&amp;"★")=0),"",1),2)</f>
        <v/>
      </c>
      <c r="E1401" s="53" t="str">
        <f>IF(收藏进度!E1401="","",收藏进度!E1401)</f>
        <v>狗头人</v>
      </c>
      <c r="F1401" s="53" t="str">
        <f>IF(收藏进度!F1401="","",收藏进度!F1401)</f>
        <v/>
      </c>
      <c r="G1401" s="53" t="str">
        <f>IF(收藏进度!G1401="","",收藏进度!G1401)</f>
        <v>术士</v>
      </c>
      <c r="H1401" s="53" t="str">
        <f>IF(收藏进度!H1401="","",收藏进度!H1401)</f>
        <v>史诗</v>
      </c>
      <c r="I1401" s="53" t="str">
        <f>IF(收藏进度!I1401="","",收藏进度!I1401)</f>
        <v>法术</v>
      </c>
      <c r="J1401" s="53" t="str">
        <f>IF(收藏进度!J1401="","",收藏进度!J1401)</f>
        <v/>
      </c>
      <c r="K1401" s="53">
        <f>IF(收藏进度!K1401="","",收藏进度!K1401)</f>
        <v>4</v>
      </c>
      <c r="L1401" s="53">
        <f>IF(收藏进度!L1401="","",收藏进度!L1401)</f>
        <v>0</v>
      </c>
      <c r="M1401" s="53">
        <f>IF(收藏进度!M1401="","",收藏进度!M1401)</f>
        <v>0</v>
      </c>
      <c r="N1401" s="54" t="str">
        <f>IF(收藏进度!N1401="","",收藏进度!N1401)</f>
        <v>消灭所有随从。弃掉你的
手牌。</v>
      </c>
    </row>
    <row r="1402" spans="1:14" x14ac:dyDescent="0.15">
      <c r="A1402" s="52" t="str">
        <f>IF(收藏进度!A1402="","",收藏进度!A1402)</f>
        <v>堕落者之颅</v>
      </c>
      <c r="B1402" s="52">
        <f>IF(收藏进度!B1402="","",收藏进度!B1402)</f>
        <v>1</v>
      </c>
      <c r="C1402" s="52" t="str">
        <f t="shared" si="21"/>
        <v/>
      </c>
      <c r="D1402" s="52" t="str">
        <f>IF(AND(COUNTIF(德鲁伊卡组!A:C,"# 2x ("&amp;K1402&amp;") "&amp;A1402)+COUNTIF(猎人卡组!A:C,"# 2x ("&amp;K1402&amp;") "&amp;A1402)+COUNTIF(法师卡组!A:C,"# 2x ("&amp;K1402&amp;") "&amp;A1402)+COUNTIF(圣骑士卡组!A:C,"# 2x ("&amp;K1402&amp;") "&amp;A1402)+COUNTIF(牧师卡组!A:C,"# 2x ("&amp;K1402&amp;") "&amp;A1402)+COUNTIF(潜行者卡组!A:C,"# 2x ("&amp;K1402&amp;") "&amp;A1402)+COUNTIF(萨满祭司卡组!A:C,"# 2x ("&amp;K1402&amp;") "&amp;A1402)+COUNTIF(术士卡组!A:C,"# 2x ("&amp;K1402&amp;") "&amp;A1402)+COUNTIF(战士卡组!A:C,"# 2x ("&amp;K1402&amp;") "&amp;A1402)=0,COUNTIF(单卡排行!A:J,A1402)=0),IF(AND(COUNTIF(德鲁伊卡组!A:C,"# 1x ("&amp;K1402&amp;") "&amp;A1402)+COUNTIF(猎人卡组!A:C,"# 1x ("&amp;K1402&amp;") "&amp;A1402)+COUNTIF(法师卡组!A:C,"# 1x ("&amp;K1402&amp;") "&amp;A1402)+COUNTIF(圣骑士卡组!A:C,"# 1x ("&amp;K1402&amp;") "&amp;A1402)+COUNTIF(牧师卡组!A:C,"# 1x ("&amp;K1402&amp;") "&amp;A1402)+COUNTIF(潜行者卡组!A:C,"# 1x ("&amp;K1402&amp;") "&amp;A1402)+COUNTIF(萨满祭司卡组!A:C,"# 1x ("&amp;K1402&amp;") "&amp;A1402)+COUNTIF(术士卡组!A:C,"# 1x ("&amp;K1402&amp;") "&amp;A1402)+COUNTIF(战士卡组!A:C,"# 1x ("&amp;K1402&amp;") "&amp;A1402)=0,COUNTIF(单卡排行!A:J,A1402&amp;"★")=0),"",1),2)</f>
        <v/>
      </c>
      <c r="E1402" s="53" t="str">
        <f>IF(收藏进度!E1402="","",收藏进度!E1402)</f>
        <v>狗头人</v>
      </c>
      <c r="F1402" s="53" t="str">
        <f>IF(收藏进度!F1402="","",收藏进度!F1402)</f>
        <v/>
      </c>
      <c r="G1402" s="53" t="str">
        <f>IF(收藏进度!G1402="","",收藏进度!G1402)</f>
        <v>术士</v>
      </c>
      <c r="H1402" s="53" t="str">
        <f>IF(收藏进度!H1402="","",收藏进度!H1402)</f>
        <v>传说</v>
      </c>
      <c r="I1402" s="53" t="str">
        <f>IF(收藏进度!I1402="","",收藏进度!I1402)</f>
        <v>武器</v>
      </c>
      <c r="J1402" s="53" t="str">
        <f>IF(收藏进度!J1402="","",收藏进度!J1402)</f>
        <v/>
      </c>
      <c r="K1402" s="53">
        <f>IF(收藏进度!K1402="","",收藏进度!K1402)</f>
        <v>5</v>
      </c>
      <c r="L1402" s="53">
        <f>IF(收藏进度!L1402="","",收藏进度!L1402)</f>
        <v>0</v>
      </c>
      <c r="M1402" s="53">
        <f>IF(收藏进度!M1402="","",收藏进度!M1402)</f>
        <v>0</v>
      </c>
      <c r="N1402" s="54" t="str">
        <f>IF(收藏进度!N1402="","",收藏进度!N1402)</f>
        <v>在你的回合开始时，从你的手牌中召唤一个
恶魔。</v>
      </c>
    </row>
    <row r="1403" spans="1:14" x14ac:dyDescent="0.15">
      <c r="A1403" s="52" t="str">
        <f>IF(收藏进度!A1403="","",收藏进度!A1403)</f>
        <v>着魔男仆</v>
      </c>
      <c r="B1403" s="52">
        <f>IF(收藏进度!B1403="","",收藏进度!B1403)</f>
        <v>0</v>
      </c>
      <c r="C1403" s="52" t="str">
        <f t="shared" si="21"/>
        <v/>
      </c>
      <c r="D1403" s="52" t="str">
        <f>IF(AND(COUNTIF(德鲁伊卡组!A:C,"# 2x ("&amp;K1403&amp;") "&amp;A1403)+COUNTIF(猎人卡组!A:C,"# 2x ("&amp;K1403&amp;") "&amp;A1403)+COUNTIF(法师卡组!A:C,"# 2x ("&amp;K1403&amp;") "&amp;A1403)+COUNTIF(圣骑士卡组!A:C,"# 2x ("&amp;K1403&amp;") "&amp;A1403)+COUNTIF(牧师卡组!A:C,"# 2x ("&amp;K1403&amp;") "&amp;A1403)+COUNTIF(潜行者卡组!A:C,"# 2x ("&amp;K1403&amp;") "&amp;A1403)+COUNTIF(萨满祭司卡组!A:C,"# 2x ("&amp;K1403&amp;") "&amp;A1403)+COUNTIF(术士卡组!A:C,"# 2x ("&amp;K1403&amp;") "&amp;A1403)+COUNTIF(战士卡组!A:C,"# 2x ("&amp;K1403&amp;") "&amp;A1403)=0,COUNTIF(单卡排行!A:J,A1403)=0),IF(AND(COUNTIF(德鲁伊卡组!A:C,"# 1x ("&amp;K1403&amp;") "&amp;A1403)+COUNTIF(猎人卡组!A:C,"# 1x ("&amp;K1403&amp;") "&amp;A1403)+COUNTIF(法师卡组!A:C,"# 1x ("&amp;K1403&amp;") "&amp;A1403)+COUNTIF(圣骑士卡组!A:C,"# 1x ("&amp;K1403&amp;") "&amp;A1403)+COUNTIF(牧师卡组!A:C,"# 1x ("&amp;K1403&amp;") "&amp;A1403)+COUNTIF(潜行者卡组!A:C,"# 1x ("&amp;K1403&amp;") "&amp;A1403)+COUNTIF(萨满祭司卡组!A:C,"# 1x ("&amp;K1403&amp;") "&amp;A1403)+COUNTIF(术士卡组!A:C,"# 1x ("&amp;K1403&amp;") "&amp;A1403)+COUNTIF(战士卡组!A:C,"# 1x ("&amp;K1403&amp;") "&amp;A1403)=0,COUNTIF(单卡排行!A:J,A1403&amp;"★")=0),"",1),2)</f>
        <v/>
      </c>
      <c r="E1403" s="53" t="str">
        <f>IF(收藏进度!E1403="","",收藏进度!E1403)</f>
        <v>狗头人</v>
      </c>
      <c r="F1403" s="53" t="str">
        <f>IF(收藏进度!F1403="","",收藏进度!F1403)</f>
        <v/>
      </c>
      <c r="G1403" s="53" t="str">
        <f>IF(收藏进度!G1403="","",收藏进度!G1403)</f>
        <v>术士</v>
      </c>
      <c r="H1403" s="53" t="str">
        <f>IF(收藏进度!H1403="","",收藏进度!H1403)</f>
        <v>稀有</v>
      </c>
      <c r="I1403" s="53" t="str">
        <f>IF(收藏进度!I1403="","",收藏进度!I1403)</f>
        <v>随从</v>
      </c>
      <c r="J1403" s="53" t="str">
        <f>IF(收藏进度!J1403="","",收藏进度!J1403)</f>
        <v/>
      </c>
      <c r="K1403" s="53">
        <f>IF(收藏进度!K1403="","",收藏进度!K1403)</f>
        <v>6</v>
      </c>
      <c r="L1403" s="53">
        <f>IF(收藏进度!L1403="","",收藏进度!L1403)</f>
        <v>2</v>
      </c>
      <c r="M1403" s="53">
        <f>IF(收藏进度!M1403="","",收藏进度!M1403)</f>
        <v>2</v>
      </c>
      <c r="N1403" s="54" t="str">
        <f>IF(收藏进度!N1403="","",收藏进度!N1403)</f>
        <v>亡语：
招募一个恶魔。</v>
      </c>
    </row>
    <row r="1404" spans="1:14" x14ac:dyDescent="0.15">
      <c r="A1404" s="52" t="str">
        <f>IF(收藏进度!A1404="","",收藏进度!A1404)</f>
        <v>首席门徒林恩</v>
      </c>
      <c r="B1404" s="52">
        <f>IF(收藏进度!B1404="","",收藏进度!B1404)</f>
        <v>0</v>
      </c>
      <c r="C1404" s="52" t="str">
        <f t="shared" si="21"/>
        <v/>
      </c>
      <c r="D1404" s="52" t="str">
        <f>IF(AND(COUNTIF(德鲁伊卡组!A:C,"# 2x ("&amp;K1404&amp;") "&amp;A1404)+COUNTIF(猎人卡组!A:C,"# 2x ("&amp;K1404&amp;") "&amp;A1404)+COUNTIF(法师卡组!A:C,"# 2x ("&amp;K1404&amp;") "&amp;A1404)+COUNTIF(圣骑士卡组!A:C,"# 2x ("&amp;K1404&amp;") "&amp;A1404)+COUNTIF(牧师卡组!A:C,"# 2x ("&amp;K1404&amp;") "&amp;A1404)+COUNTIF(潜行者卡组!A:C,"# 2x ("&amp;K1404&amp;") "&amp;A1404)+COUNTIF(萨满祭司卡组!A:C,"# 2x ("&amp;K1404&amp;") "&amp;A1404)+COUNTIF(术士卡组!A:C,"# 2x ("&amp;K1404&amp;") "&amp;A1404)+COUNTIF(战士卡组!A:C,"# 2x ("&amp;K1404&amp;") "&amp;A1404)=0,COUNTIF(单卡排行!A:J,A1404)=0),IF(AND(COUNTIF(德鲁伊卡组!A:C,"# 1x ("&amp;K1404&amp;") "&amp;A1404)+COUNTIF(猎人卡组!A:C,"# 1x ("&amp;K1404&amp;") "&amp;A1404)+COUNTIF(法师卡组!A:C,"# 1x ("&amp;K1404&amp;") "&amp;A1404)+COUNTIF(圣骑士卡组!A:C,"# 1x ("&amp;K1404&amp;") "&amp;A1404)+COUNTIF(牧师卡组!A:C,"# 1x ("&amp;K1404&amp;") "&amp;A1404)+COUNTIF(潜行者卡组!A:C,"# 1x ("&amp;K1404&amp;") "&amp;A1404)+COUNTIF(萨满祭司卡组!A:C,"# 1x ("&amp;K1404&amp;") "&amp;A1404)+COUNTIF(术士卡组!A:C,"# 1x ("&amp;K1404&amp;") "&amp;A1404)+COUNTIF(战士卡组!A:C,"# 1x ("&amp;K1404&amp;") "&amp;A1404)=0,COUNTIF(单卡排行!A:J,A1404&amp;"★")=0),"",1),2)</f>
        <v/>
      </c>
      <c r="E1404" s="53" t="str">
        <f>IF(收藏进度!E1404="","",收藏进度!E1404)</f>
        <v>狗头人</v>
      </c>
      <c r="F1404" s="53" t="str">
        <f>IF(收藏进度!F1404="","",收藏进度!F1404)</f>
        <v/>
      </c>
      <c r="G1404" s="53" t="str">
        <f>IF(收藏进度!G1404="","",收藏进度!G1404)</f>
        <v>术士</v>
      </c>
      <c r="H1404" s="53" t="str">
        <f>IF(收藏进度!H1404="","",收藏进度!H1404)</f>
        <v>传说</v>
      </c>
      <c r="I1404" s="53" t="str">
        <f>IF(收藏进度!I1404="","",收藏进度!I1404)</f>
        <v>随从</v>
      </c>
      <c r="J1404" s="53" t="str">
        <f>IF(收藏进度!J1404="","",收藏进度!J1404)</f>
        <v/>
      </c>
      <c r="K1404" s="53">
        <f>IF(收藏进度!K1404="","",收藏进度!K1404)</f>
        <v>6</v>
      </c>
      <c r="L1404" s="53">
        <f>IF(收藏进度!L1404="","",收藏进度!L1404)</f>
        <v>3</v>
      </c>
      <c r="M1404" s="53">
        <f>IF(收藏进度!M1404="","",收藏进度!M1404)</f>
        <v>6</v>
      </c>
      <c r="N1404" s="54" t="str">
        <f>IF(收藏进度!N1404="","",收藏进度!N1404)</f>
        <v>嘲讽，亡语：
将“第一封印”置入你的手牌。</v>
      </c>
    </row>
    <row r="1405" spans="1:14" x14ac:dyDescent="0.15">
      <c r="A1405" s="52" t="str">
        <f>IF(收藏进度!A1405="","",收藏进度!A1405)</f>
        <v>虚空领主</v>
      </c>
      <c r="B1405" s="52">
        <f>IF(收藏进度!B1405="","",收藏进度!B1405)</f>
        <v>2</v>
      </c>
      <c r="C1405" s="52" t="str">
        <f t="shared" si="21"/>
        <v/>
      </c>
      <c r="D1405" s="52">
        <f>IF(AND(COUNTIF(德鲁伊卡组!A:C,"# 2x ("&amp;K1405&amp;") "&amp;A1405)+COUNTIF(猎人卡组!A:C,"# 2x ("&amp;K1405&amp;") "&amp;A1405)+COUNTIF(法师卡组!A:C,"# 2x ("&amp;K1405&amp;") "&amp;A1405)+COUNTIF(圣骑士卡组!A:C,"# 2x ("&amp;K1405&amp;") "&amp;A1405)+COUNTIF(牧师卡组!A:C,"# 2x ("&amp;K1405&amp;") "&amp;A1405)+COUNTIF(潜行者卡组!A:C,"# 2x ("&amp;K1405&amp;") "&amp;A1405)+COUNTIF(萨满祭司卡组!A:C,"# 2x ("&amp;K1405&amp;") "&amp;A1405)+COUNTIF(术士卡组!A:C,"# 2x ("&amp;K1405&amp;") "&amp;A1405)+COUNTIF(战士卡组!A:C,"# 2x ("&amp;K1405&amp;") "&amp;A1405)=0,COUNTIF(单卡排行!A:J,A1405)=0),IF(AND(COUNTIF(德鲁伊卡组!A:C,"# 1x ("&amp;K1405&amp;") "&amp;A1405)+COUNTIF(猎人卡组!A:C,"# 1x ("&amp;K1405&amp;") "&amp;A1405)+COUNTIF(法师卡组!A:C,"# 1x ("&amp;K1405&amp;") "&amp;A1405)+COUNTIF(圣骑士卡组!A:C,"# 1x ("&amp;K1405&amp;") "&amp;A1405)+COUNTIF(牧师卡组!A:C,"# 1x ("&amp;K1405&amp;") "&amp;A1405)+COUNTIF(潜行者卡组!A:C,"# 1x ("&amp;K1405&amp;") "&amp;A1405)+COUNTIF(萨满祭司卡组!A:C,"# 1x ("&amp;K1405&amp;") "&amp;A1405)+COUNTIF(术士卡组!A:C,"# 1x ("&amp;K1405&amp;") "&amp;A1405)+COUNTIF(战士卡组!A:C,"# 1x ("&amp;K1405&amp;") "&amp;A1405)=0,COUNTIF(单卡排行!A:J,A1405&amp;"★")=0),"",1),2)</f>
        <v>2</v>
      </c>
      <c r="E1405" s="53" t="str">
        <f>IF(收藏进度!E1405="","",收藏进度!E1405)</f>
        <v>狗头人</v>
      </c>
      <c r="F1405" s="53" t="str">
        <f>IF(收藏进度!F1405="","",收藏进度!F1405)</f>
        <v/>
      </c>
      <c r="G1405" s="53" t="str">
        <f>IF(收藏进度!G1405="","",收藏进度!G1405)</f>
        <v>术士</v>
      </c>
      <c r="H1405" s="53" t="str">
        <f>IF(收藏进度!H1405="","",收藏进度!H1405)</f>
        <v>史诗</v>
      </c>
      <c r="I1405" s="53" t="str">
        <f>IF(收藏进度!I1405="","",收藏进度!I1405)</f>
        <v>随从</v>
      </c>
      <c r="J1405" s="53" t="str">
        <f>IF(收藏进度!J1405="","",收藏进度!J1405)</f>
        <v>恶魔</v>
      </c>
      <c r="K1405" s="53">
        <f>IF(收藏进度!K1405="","",收藏进度!K1405)</f>
        <v>9</v>
      </c>
      <c r="L1405" s="53">
        <f>IF(收藏进度!L1405="","",收藏进度!L1405)</f>
        <v>3</v>
      </c>
      <c r="M1405" s="53">
        <f>IF(收藏进度!M1405="","",收藏进度!M1405)</f>
        <v>9</v>
      </c>
      <c r="N1405" s="54" t="str">
        <f>IF(收藏进度!N1405="","",收藏进度!N1405)</f>
        <v>嘲讽，亡语：
召唤三个1/3并具有嘲讽的恶魔。</v>
      </c>
    </row>
    <row r="1406" spans="1:14" x14ac:dyDescent="0.15">
      <c r="A1406" s="52" t="str">
        <f>IF(收藏进度!A1406="","",收藏进度!A1406)</f>
        <v>枯须铸甲师</v>
      </c>
      <c r="B1406" s="52">
        <f>IF(收藏进度!B1406="","",收藏进度!B1406)</f>
        <v>2</v>
      </c>
      <c r="C1406" s="52" t="str">
        <f t="shared" si="21"/>
        <v/>
      </c>
      <c r="D1406" s="52">
        <f>IF(AND(COUNTIF(德鲁伊卡组!A:C,"# 2x ("&amp;K1406&amp;") "&amp;A1406)+COUNTIF(猎人卡组!A:C,"# 2x ("&amp;K1406&amp;") "&amp;A1406)+COUNTIF(法师卡组!A:C,"# 2x ("&amp;K1406&amp;") "&amp;A1406)+COUNTIF(圣骑士卡组!A:C,"# 2x ("&amp;K1406&amp;") "&amp;A1406)+COUNTIF(牧师卡组!A:C,"# 2x ("&amp;K1406&amp;") "&amp;A1406)+COUNTIF(潜行者卡组!A:C,"# 2x ("&amp;K1406&amp;") "&amp;A1406)+COUNTIF(萨满祭司卡组!A:C,"# 2x ("&amp;K1406&amp;") "&amp;A1406)+COUNTIF(术士卡组!A:C,"# 2x ("&amp;K1406&amp;") "&amp;A1406)+COUNTIF(战士卡组!A:C,"# 2x ("&amp;K1406&amp;") "&amp;A1406)=0,COUNTIF(单卡排行!A:J,A1406)=0),IF(AND(COUNTIF(德鲁伊卡组!A:C,"# 1x ("&amp;K1406&amp;") "&amp;A1406)+COUNTIF(猎人卡组!A:C,"# 1x ("&amp;K1406&amp;") "&amp;A1406)+COUNTIF(法师卡组!A:C,"# 1x ("&amp;K1406&amp;") "&amp;A1406)+COUNTIF(圣骑士卡组!A:C,"# 1x ("&amp;K1406&amp;") "&amp;A1406)+COUNTIF(牧师卡组!A:C,"# 1x ("&amp;K1406&amp;") "&amp;A1406)+COUNTIF(潜行者卡组!A:C,"# 1x ("&amp;K1406&amp;") "&amp;A1406)+COUNTIF(萨满祭司卡组!A:C,"# 1x ("&amp;K1406&amp;") "&amp;A1406)+COUNTIF(术士卡组!A:C,"# 1x ("&amp;K1406&amp;") "&amp;A1406)+COUNTIF(战士卡组!A:C,"# 1x ("&amp;K1406&amp;") "&amp;A1406)=0,COUNTIF(单卡排行!A:J,A1406&amp;"★")=0),"",1),2)</f>
        <v>2</v>
      </c>
      <c r="E1406" s="53" t="str">
        <f>IF(收藏进度!E1406="","",收藏进度!E1406)</f>
        <v>狗头人</v>
      </c>
      <c r="F1406" s="53" t="str">
        <f>IF(收藏进度!F1406="","",收藏进度!F1406)</f>
        <v/>
      </c>
      <c r="G1406" s="53" t="str">
        <f>IF(收藏进度!G1406="","",收藏进度!G1406)</f>
        <v>战士</v>
      </c>
      <c r="H1406" s="53" t="str">
        <f>IF(收藏进度!H1406="","",收藏进度!H1406)</f>
        <v>普通</v>
      </c>
      <c r="I1406" s="53" t="str">
        <f>IF(收藏进度!I1406="","",收藏进度!I1406)</f>
        <v>随从</v>
      </c>
      <c r="J1406" s="53" t="str">
        <f>IF(收藏进度!J1406="","",收藏进度!J1406)</f>
        <v/>
      </c>
      <c r="K1406" s="53">
        <f>IF(收藏进度!K1406="","",收藏进度!K1406)</f>
        <v>2</v>
      </c>
      <c r="L1406" s="53">
        <f>IF(收藏进度!L1406="","",收藏进度!L1406)</f>
        <v>2</v>
      </c>
      <c r="M1406" s="53">
        <f>IF(收藏进度!M1406="","",收藏进度!M1406)</f>
        <v>2</v>
      </c>
      <c r="N1406" s="54" t="str">
        <f>IF(收藏进度!N1406="","",收藏进度!N1406)</f>
        <v>战吼：
每有一个敌方随从，便获得2点护甲值。</v>
      </c>
    </row>
    <row r="1407" spans="1:14" x14ac:dyDescent="0.15">
      <c r="A1407" s="52" t="str">
        <f>IF(收藏进度!A1407="","",收藏进度!A1407)</f>
        <v>铁刃护手</v>
      </c>
      <c r="B1407" s="52">
        <f>IF(收藏进度!B1407="","",收藏进度!B1407)</f>
        <v>0</v>
      </c>
      <c r="C1407" s="52" t="str">
        <f t="shared" si="21"/>
        <v/>
      </c>
      <c r="D1407" s="52" t="str">
        <f>IF(AND(COUNTIF(德鲁伊卡组!A:C,"# 2x ("&amp;K1407&amp;") "&amp;A1407)+COUNTIF(猎人卡组!A:C,"# 2x ("&amp;K1407&amp;") "&amp;A1407)+COUNTIF(法师卡组!A:C,"# 2x ("&amp;K1407&amp;") "&amp;A1407)+COUNTIF(圣骑士卡组!A:C,"# 2x ("&amp;K1407&amp;") "&amp;A1407)+COUNTIF(牧师卡组!A:C,"# 2x ("&amp;K1407&amp;") "&amp;A1407)+COUNTIF(潜行者卡组!A:C,"# 2x ("&amp;K1407&amp;") "&amp;A1407)+COUNTIF(萨满祭司卡组!A:C,"# 2x ("&amp;K1407&amp;") "&amp;A1407)+COUNTIF(术士卡组!A:C,"# 2x ("&amp;K1407&amp;") "&amp;A1407)+COUNTIF(战士卡组!A:C,"# 2x ("&amp;K1407&amp;") "&amp;A1407)=0,COUNTIF(单卡排行!A:J,A1407)=0),IF(AND(COUNTIF(德鲁伊卡组!A:C,"# 1x ("&amp;K1407&amp;") "&amp;A1407)+COUNTIF(猎人卡组!A:C,"# 1x ("&amp;K1407&amp;") "&amp;A1407)+COUNTIF(法师卡组!A:C,"# 1x ("&amp;K1407&amp;") "&amp;A1407)+COUNTIF(圣骑士卡组!A:C,"# 1x ("&amp;K1407&amp;") "&amp;A1407)+COUNTIF(牧师卡组!A:C,"# 1x ("&amp;K1407&amp;") "&amp;A1407)+COUNTIF(潜行者卡组!A:C,"# 1x ("&amp;K1407&amp;") "&amp;A1407)+COUNTIF(萨满祭司卡组!A:C,"# 1x ("&amp;K1407&amp;") "&amp;A1407)+COUNTIF(术士卡组!A:C,"# 1x ("&amp;K1407&amp;") "&amp;A1407)+COUNTIF(战士卡组!A:C,"# 1x ("&amp;K1407&amp;") "&amp;A1407)=0,COUNTIF(单卡排行!A:J,A1407&amp;"★")=0),"",1),2)</f>
        <v/>
      </c>
      <c r="E1407" s="53" t="str">
        <f>IF(收藏进度!E1407="","",收藏进度!E1407)</f>
        <v>狗头人</v>
      </c>
      <c r="F1407" s="53" t="str">
        <f>IF(收藏进度!F1407="","",收藏进度!F1407)</f>
        <v/>
      </c>
      <c r="G1407" s="53" t="str">
        <f>IF(收藏进度!G1407="","",收藏进度!G1407)</f>
        <v>战士</v>
      </c>
      <c r="H1407" s="53" t="str">
        <f>IF(收藏进度!H1407="","",收藏进度!H1407)</f>
        <v>史诗</v>
      </c>
      <c r="I1407" s="53" t="str">
        <f>IF(收藏进度!I1407="","",收藏进度!I1407)</f>
        <v>武器</v>
      </c>
      <c r="J1407" s="53" t="str">
        <f>IF(收藏进度!J1407="","",收藏进度!J1407)</f>
        <v/>
      </c>
      <c r="K1407" s="53">
        <f>IF(收藏进度!K1407="","",收藏进度!K1407)</f>
        <v>2</v>
      </c>
      <c r="L1407" s="53">
        <f>IF(收藏进度!L1407="","",收藏进度!L1407)</f>
        <v>0</v>
      </c>
      <c r="M1407" s="53">
        <f>IF(收藏进度!M1407="","",收藏进度!M1407)</f>
        <v>0</v>
      </c>
      <c r="N1407" s="54" t="str">
        <f>IF(收藏进度!N1407="","",收藏进度!N1407)</f>
        <v>攻击力等同于你的
护甲值。无法攻击英雄。</v>
      </c>
    </row>
    <row r="1408" spans="1:14" x14ac:dyDescent="0.15">
      <c r="A1408" s="52" t="str">
        <f>IF(收藏进度!A1408="","",收藏进度!A1408)</f>
        <v>狗头人蛮兵</v>
      </c>
      <c r="B1408" s="52">
        <f>IF(收藏进度!B1408="","",收藏进度!B1408)</f>
        <v>2</v>
      </c>
      <c r="C1408" s="52" t="str">
        <f t="shared" si="21"/>
        <v/>
      </c>
      <c r="D1408" s="52" t="str">
        <f>IF(AND(COUNTIF(德鲁伊卡组!A:C,"# 2x ("&amp;K1408&amp;") "&amp;A1408)+COUNTIF(猎人卡组!A:C,"# 2x ("&amp;K1408&amp;") "&amp;A1408)+COUNTIF(法师卡组!A:C,"# 2x ("&amp;K1408&amp;") "&amp;A1408)+COUNTIF(圣骑士卡组!A:C,"# 2x ("&amp;K1408&amp;") "&amp;A1408)+COUNTIF(牧师卡组!A:C,"# 2x ("&amp;K1408&amp;") "&amp;A1408)+COUNTIF(潜行者卡组!A:C,"# 2x ("&amp;K1408&amp;") "&amp;A1408)+COUNTIF(萨满祭司卡组!A:C,"# 2x ("&amp;K1408&amp;") "&amp;A1408)+COUNTIF(术士卡组!A:C,"# 2x ("&amp;K1408&amp;") "&amp;A1408)+COUNTIF(战士卡组!A:C,"# 2x ("&amp;K1408&amp;") "&amp;A1408)=0,COUNTIF(单卡排行!A:J,A1408)=0),IF(AND(COUNTIF(德鲁伊卡组!A:C,"# 1x ("&amp;K1408&amp;") "&amp;A1408)+COUNTIF(猎人卡组!A:C,"# 1x ("&amp;K1408&amp;") "&amp;A1408)+COUNTIF(法师卡组!A:C,"# 1x ("&amp;K1408&amp;") "&amp;A1408)+COUNTIF(圣骑士卡组!A:C,"# 1x ("&amp;K1408&amp;") "&amp;A1408)+COUNTIF(牧师卡组!A:C,"# 1x ("&amp;K1408&amp;") "&amp;A1408)+COUNTIF(潜行者卡组!A:C,"# 1x ("&amp;K1408&amp;") "&amp;A1408)+COUNTIF(萨满祭司卡组!A:C,"# 1x ("&amp;K1408&amp;") "&amp;A1408)+COUNTIF(术士卡组!A:C,"# 1x ("&amp;K1408&amp;") "&amp;A1408)+COUNTIF(战士卡组!A:C,"# 1x ("&amp;K1408&amp;") "&amp;A1408)=0,COUNTIF(单卡排行!A:J,A1408&amp;"★")=0),"",1),2)</f>
        <v/>
      </c>
      <c r="E1408" s="53" t="str">
        <f>IF(收藏进度!E1408="","",收藏进度!E1408)</f>
        <v>狗头人</v>
      </c>
      <c r="F1408" s="53" t="str">
        <f>IF(收藏进度!F1408="","",收藏进度!F1408)</f>
        <v/>
      </c>
      <c r="G1408" s="53" t="str">
        <f>IF(收藏进度!G1408="","",收藏进度!G1408)</f>
        <v>战士</v>
      </c>
      <c r="H1408" s="53" t="str">
        <f>IF(收藏进度!H1408="","",收藏进度!H1408)</f>
        <v>稀有</v>
      </c>
      <c r="I1408" s="53" t="str">
        <f>IF(收藏进度!I1408="","",收藏进度!I1408)</f>
        <v>随从</v>
      </c>
      <c r="J1408" s="53" t="str">
        <f>IF(收藏进度!J1408="","",收藏进度!J1408)</f>
        <v/>
      </c>
      <c r="K1408" s="53">
        <f>IF(收藏进度!K1408="","",收藏进度!K1408)</f>
        <v>3</v>
      </c>
      <c r="L1408" s="53">
        <f>IF(收藏进度!L1408="","",收藏进度!L1408)</f>
        <v>4</v>
      </c>
      <c r="M1408" s="53">
        <f>IF(收藏进度!M1408="","",收藏进度!M1408)</f>
        <v>4</v>
      </c>
      <c r="N1408" s="54" t="str">
        <f>IF(收藏进度!N1408="","",收藏进度!N1408)</f>
        <v>在你的回合开始时，随机攻击一名敌人。</v>
      </c>
    </row>
    <row r="1409" spans="1:14" x14ac:dyDescent="0.15">
      <c r="A1409" s="52" t="str">
        <f>IF(收藏进度!A1409="","",收藏进度!A1409)</f>
        <v>鲁莽风暴</v>
      </c>
      <c r="B1409" s="52">
        <f>IF(收藏进度!B1409="","",收藏进度!B1409)</f>
        <v>2</v>
      </c>
      <c r="C1409" s="52" t="str">
        <f t="shared" si="21"/>
        <v/>
      </c>
      <c r="D1409" s="52">
        <f>IF(AND(COUNTIF(德鲁伊卡组!A:C,"# 2x ("&amp;K1409&amp;") "&amp;A1409)+COUNTIF(猎人卡组!A:C,"# 2x ("&amp;K1409&amp;") "&amp;A1409)+COUNTIF(法师卡组!A:C,"# 2x ("&amp;K1409&amp;") "&amp;A1409)+COUNTIF(圣骑士卡组!A:C,"# 2x ("&amp;K1409&amp;") "&amp;A1409)+COUNTIF(牧师卡组!A:C,"# 2x ("&amp;K1409&amp;") "&amp;A1409)+COUNTIF(潜行者卡组!A:C,"# 2x ("&amp;K1409&amp;") "&amp;A1409)+COUNTIF(萨满祭司卡组!A:C,"# 2x ("&amp;K1409&amp;") "&amp;A1409)+COUNTIF(术士卡组!A:C,"# 2x ("&amp;K1409&amp;") "&amp;A1409)+COUNTIF(战士卡组!A:C,"# 2x ("&amp;K1409&amp;") "&amp;A1409)=0,COUNTIF(单卡排行!A:J,A1409)=0),IF(AND(COUNTIF(德鲁伊卡组!A:C,"# 1x ("&amp;K1409&amp;") "&amp;A1409)+COUNTIF(猎人卡组!A:C,"# 1x ("&amp;K1409&amp;") "&amp;A1409)+COUNTIF(法师卡组!A:C,"# 1x ("&amp;K1409&amp;") "&amp;A1409)+COUNTIF(圣骑士卡组!A:C,"# 1x ("&amp;K1409&amp;") "&amp;A1409)+COUNTIF(牧师卡组!A:C,"# 1x ("&amp;K1409&amp;") "&amp;A1409)+COUNTIF(潜行者卡组!A:C,"# 1x ("&amp;K1409&amp;") "&amp;A1409)+COUNTIF(萨满祭司卡组!A:C,"# 1x ("&amp;K1409&amp;") "&amp;A1409)+COUNTIF(术士卡组!A:C,"# 1x ("&amp;K1409&amp;") "&amp;A1409)+COUNTIF(战士卡组!A:C,"# 1x ("&amp;K1409&amp;") "&amp;A1409)=0,COUNTIF(单卡排行!A:J,A1409&amp;"★")=0),"",1),2)</f>
        <v>1</v>
      </c>
      <c r="E1409" s="53" t="str">
        <f>IF(收藏进度!E1409="","",收藏进度!E1409)</f>
        <v>狗头人</v>
      </c>
      <c r="F1409" s="53" t="str">
        <f>IF(收藏进度!F1409="","",收藏进度!F1409)</f>
        <v/>
      </c>
      <c r="G1409" s="53" t="str">
        <f>IF(收藏进度!G1409="","",收藏进度!G1409)</f>
        <v>战士</v>
      </c>
      <c r="H1409" s="53" t="str">
        <f>IF(收藏进度!H1409="","",收藏进度!H1409)</f>
        <v>史诗</v>
      </c>
      <c r="I1409" s="53" t="str">
        <f>IF(收藏进度!I1409="","",收藏进度!I1409)</f>
        <v>法术</v>
      </c>
      <c r="J1409" s="53" t="str">
        <f>IF(收藏进度!J1409="","",收藏进度!J1409)</f>
        <v/>
      </c>
      <c r="K1409" s="53">
        <f>IF(收藏进度!K1409="","",收藏进度!K1409)</f>
        <v>3</v>
      </c>
      <c r="L1409" s="53">
        <f>IF(收藏进度!L1409="","",收藏进度!L1409)</f>
        <v>0</v>
      </c>
      <c r="M1409" s="53">
        <f>IF(收藏进度!M1409="","",收藏进度!M1409)</f>
        <v>0</v>
      </c>
      <c r="N1409" s="54" t="str">
        <f>IF(收藏进度!N1409="","",收藏进度!N1409)</f>
        <v>消耗你所有的护甲值。对所有随从造成等同于所消耗护甲值数量的伤害。</v>
      </c>
    </row>
    <row r="1410" spans="1:14" x14ac:dyDescent="0.15">
      <c r="A1410" s="52" t="str">
        <f>IF(收藏进度!A1410="","",收藏进度!A1410)</f>
        <v>宝石魔像</v>
      </c>
      <c r="B1410" s="52">
        <f>IF(收藏进度!B1410="","",收藏进度!B1410)</f>
        <v>2</v>
      </c>
      <c r="C1410" s="52" t="str">
        <f t="shared" si="21"/>
        <v/>
      </c>
      <c r="D1410" s="52" t="str">
        <f>IF(AND(COUNTIF(德鲁伊卡组!A:C,"# 2x ("&amp;K1410&amp;") "&amp;A1410)+COUNTIF(猎人卡组!A:C,"# 2x ("&amp;K1410&amp;") "&amp;A1410)+COUNTIF(法师卡组!A:C,"# 2x ("&amp;K1410&amp;") "&amp;A1410)+COUNTIF(圣骑士卡组!A:C,"# 2x ("&amp;K1410&amp;") "&amp;A1410)+COUNTIF(牧师卡组!A:C,"# 2x ("&amp;K1410&amp;") "&amp;A1410)+COUNTIF(潜行者卡组!A:C,"# 2x ("&amp;K1410&amp;") "&amp;A1410)+COUNTIF(萨满祭司卡组!A:C,"# 2x ("&amp;K1410&amp;") "&amp;A1410)+COUNTIF(术士卡组!A:C,"# 2x ("&amp;K1410&amp;") "&amp;A1410)+COUNTIF(战士卡组!A:C,"# 2x ("&amp;K1410&amp;") "&amp;A1410)=0,COUNTIF(单卡排行!A:J,A1410)=0),IF(AND(COUNTIF(德鲁伊卡组!A:C,"# 1x ("&amp;K1410&amp;") "&amp;A1410)+COUNTIF(猎人卡组!A:C,"# 1x ("&amp;K1410&amp;") "&amp;A1410)+COUNTIF(法师卡组!A:C,"# 1x ("&amp;K1410&amp;") "&amp;A1410)+COUNTIF(圣骑士卡组!A:C,"# 1x ("&amp;K1410&amp;") "&amp;A1410)+COUNTIF(牧师卡组!A:C,"# 1x ("&amp;K1410&amp;") "&amp;A1410)+COUNTIF(潜行者卡组!A:C,"# 1x ("&amp;K1410&amp;") "&amp;A1410)+COUNTIF(萨满祭司卡组!A:C,"# 1x ("&amp;K1410&amp;") "&amp;A1410)+COUNTIF(术士卡组!A:C,"# 1x ("&amp;K1410&amp;") "&amp;A1410)+COUNTIF(战士卡组!A:C,"# 1x ("&amp;K1410&amp;") "&amp;A1410)=0,COUNTIF(单卡排行!A:J,A1410&amp;"★")=0),"",1),2)</f>
        <v/>
      </c>
      <c r="E1410" s="53" t="str">
        <f>IF(收藏进度!E1410="","",收藏进度!E1410)</f>
        <v>狗头人</v>
      </c>
      <c r="F1410" s="53" t="str">
        <f>IF(收藏进度!F1410="","",收藏进度!F1410)</f>
        <v/>
      </c>
      <c r="G1410" s="53" t="str">
        <f>IF(收藏进度!G1410="","",收藏进度!G1410)</f>
        <v>战士</v>
      </c>
      <c r="H1410" s="53" t="str">
        <f>IF(收藏进度!H1410="","",收藏进度!H1410)</f>
        <v>普通</v>
      </c>
      <c r="I1410" s="53" t="str">
        <f>IF(收藏进度!I1410="","",收藏进度!I1410)</f>
        <v>随从</v>
      </c>
      <c r="J1410" s="53" t="str">
        <f>IF(收藏进度!J1410="","",收藏进度!J1410)</f>
        <v/>
      </c>
      <c r="K1410" s="53">
        <f>IF(收藏进度!K1410="","",收藏进度!K1410)</f>
        <v>6</v>
      </c>
      <c r="L1410" s="53">
        <f>IF(收藏进度!L1410="","",收藏进度!L1410)</f>
        <v>5</v>
      </c>
      <c r="M1410" s="53">
        <f>IF(收藏进度!M1410="","",收藏进度!M1410)</f>
        <v>9</v>
      </c>
      <c r="N1410" s="54" t="str">
        <f>IF(收藏进度!N1410="","",收藏进度!N1410)</f>
        <v>嘲讽
除非你的护甲值大于或等于5点，否则无法进行攻击。</v>
      </c>
    </row>
    <row r="1411" spans="1:14" x14ac:dyDescent="0.15">
      <c r="A1411" s="52" t="str">
        <f>IF(收藏进度!A1411="","",收藏进度!A1411)</f>
        <v>未鉴定的盾牌</v>
      </c>
      <c r="B1411" s="52">
        <f>IF(收藏进度!B1411="","",收藏进度!B1411)</f>
        <v>2</v>
      </c>
      <c r="C1411" s="52" t="str">
        <f t="shared" ref="C1411:C1474" si="22">IF(D1411="","",IF(D1411&gt;B1411,D1411-B1411,""))</f>
        <v/>
      </c>
      <c r="D1411" s="52" t="str">
        <f>IF(AND(COUNTIF(德鲁伊卡组!A:C,"# 2x ("&amp;K1411&amp;") "&amp;A1411)+COUNTIF(猎人卡组!A:C,"# 2x ("&amp;K1411&amp;") "&amp;A1411)+COUNTIF(法师卡组!A:C,"# 2x ("&amp;K1411&amp;") "&amp;A1411)+COUNTIF(圣骑士卡组!A:C,"# 2x ("&amp;K1411&amp;") "&amp;A1411)+COUNTIF(牧师卡组!A:C,"# 2x ("&amp;K1411&amp;") "&amp;A1411)+COUNTIF(潜行者卡组!A:C,"# 2x ("&amp;K1411&amp;") "&amp;A1411)+COUNTIF(萨满祭司卡组!A:C,"# 2x ("&amp;K1411&amp;") "&amp;A1411)+COUNTIF(术士卡组!A:C,"# 2x ("&amp;K1411&amp;") "&amp;A1411)+COUNTIF(战士卡组!A:C,"# 2x ("&amp;K1411&amp;") "&amp;A1411)=0,COUNTIF(单卡排行!A:J,A1411)=0),IF(AND(COUNTIF(德鲁伊卡组!A:C,"# 1x ("&amp;K1411&amp;") "&amp;A1411)+COUNTIF(猎人卡组!A:C,"# 1x ("&amp;K1411&amp;") "&amp;A1411)+COUNTIF(法师卡组!A:C,"# 1x ("&amp;K1411&amp;") "&amp;A1411)+COUNTIF(圣骑士卡组!A:C,"# 1x ("&amp;K1411&amp;") "&amp;A1411)+COUNTIF(牧师卡组!A:C,"# 1x ("&amp;K1411&amp;") "&amp;A1411)+COUNTIF(潜行者卡组!A:C,"# 1x ("&amp;K1411&amp;") "&amp;A1411)+COUNTIF(萨满祭司卡组!A:C,"# 1x ("&amp;K1411&amp;") "&amp;A1411)+COUNTIF(术士卡组!A:C,"# 1x ("&amp;K1411&amp;") "&amp;A1411)+COUNTIF(战士卡组!A:C,"# 1x ("&amp;K1411&amp;") "&amp;A1411)=0,COUNTIF(单卡排行!A:J,A1411&amp;"★")=0),"",1),2)</f>
        <v/>
      </c>
      <c r="E1411" s="53" t="str">
        <f>IF(收藏进度!E1411="","",收藏进度!E1411)</f>
        <v>狗头人</v>
      </c>
      <c r="F1411" s="53" t="str">
        <f>IF(收藏进度!F1411="","",收藏进度!F1411)</f>
        <v/>
      </c>
      <c r="G1411" s="53" t="str">
        <f>IF(收藏进度!G1411="","",收藏进度!G1411)</f>
        <v>战士</v>
      </c>
      <c r="H1411" s="53" t="str">
        <f>IF(收藏进度!H1411="","",收藏进度!H1411)</f>
        <v>普通</v>
      </c>
      <c r="I1411" s="53" t="str">
        <f>IF(收藏进度!I1411="","",收藏进度!I1411)</f>
        <v>法术</v>
      </c>
      <c r="J1411" s="53" t="str">
        <f>IF(收藏进度!J1411="","",收藏进度!J1411)</f>
        <v/>
      </c>
      <c r="K1411" s="53">
        <f>IF(收藏进度!K1411="","",收藏进度!K1411)</f>
        <v>6</v>
      </c>
      <c r="L1411" s="53">
        <f>IF(收藏进度!L1411="","",收藏进度!L1411)</f>
        <v>0</v>
      </c>
      <c r="M1411" s="53">
        <f>IF(收藏进度!M1411="","",收藏进度!M1411)</f>
        <v>0</v>
      </c>
      <c r="N1411" s="54" t="str">
        <f>IF(收藏进度!N1411="","",收藏进度!N1411)</f>
        <v>获得5点护甲值。在你手牌中时获得额外效果。</v>
      </c>
    </row>
    <row r="1412" spans="1:14" x14ac:dyDescent="0.15">
      <c r="A1412" s="52" t="str">
        <f>IF(收藏进度!A1412="","",收藏进度!A1412)</f>
        <v>寻求组队</v>
      </c>
      <c r="B1412" s="52">
        <f>IF(收藏进度!B1412="","",收藏进度!B1412)</f>
        <v>2</v>
      </c>
      <c r="C1412" s="52" t="str">
        <f t="shared" si="22"/>
        <v/>
      </c>
      <c r="D1412" s="52" t="str">
        <f>IF(AND(COUNTIF(德鲁伊卡组!A:C,"# 2x ("&amp;K1412&amp;") "&amp;A1412)+COUNTIF(猎人卡组!A:C,"# 2x ("&amp;K1412&amp;") "&amp;A1412)+COUNTIF(法师卡组!A:C,"# 2x ("&amp;K1412&amp;") "&amp;A1412)+COUNTIF(圣骑士卡组!A:C,"# 2x ("&amp;K1412&amp;") "&amp;A1412)+COUNTIF(牧师卡组!A:C,"# 2x ("&amp;K1412&amp;") "&amp;A1412)+COUNTIF(潜行者卡组!A:C,"# 2x ("&amp;K1412&amp;") "&amp;A1412)+COUNTIF(萨满祭司卡组!A:C,"# 2x ("&amp;K1412&amp;") "&amp;A1412)+COUNTIF(术士卡组!A:C,"# 2x ("&amp;K1412&amp;") "&amp;A1412)+COUNTIF(战士卡组!A:C,"# 2x ("&amp;K1412&amp;") "&amp;A1412)=0,COUNTIF(单卡排行!A:J,A1412)=0),IF(AND(COUNTIF(德鲁伊卡组!A:C,"# 1x ("&amp;K1412&amp;") "&amp;A1412)+COUNTIF(猎人卡组!A:C,"# 1x ("&amp;K1412&amp;") "&amp;A1412)+COUNTIF(法师卡组!A:C,"# 1x ("&amp;K1412&amp;") "&amp;A1412)+COUNTIF(圣骑士卡组!A:C,"# 1x ("&amp;K1412&amp;") "&amp;A1412)+COUNTIF(牧师卡组!A:C,"# 1x ("&amp;K1412&amp;") "&amp;A1412)+COUNTIF(潜行者卡组!A:C,"# 1x ("&amp;K1412&amp;") "&amp;A1412)+COUNTIF(萨满祭司卡组!A:C,"# 1x ("&amp;K1412&amp;") "&amp;A1412)+COUNTIF(术士卡组!A:C,"# 1x ("&amp;K1412&amp;") "&amp;A1412)+COUNTIF(战士卡组!A:C,"# 1x ("&amp;K1412&amp;") "&amp;A1412)=0,COUNTIF(单卡排行!A:J,A1412&amp;"★")=0),"",1),2)</f>
        <v/>
      </c>
      <c r="E1412" s="53" t="str">
        <f>IF(收藏进度!E1412="","",收藏进度!E1412)</f>
        <v>狗头人</v>
      </c>
      <c r="F1412" s="53" t="str">
        <f>IF(收藏进度!F1412="","",收藏进度!F1412)</f>
        <v/>
      </c>
      <c r="G1412" s="53" t="str">
        <f>IF(收藏进度!G1412="","",收藏进度!G1412)</f>
        <v>战士</v>
      </c>
      <c r="H1412" s="53" t="str">
        <f>IF(收藏进度!H1412="","",收藏进度!H1412)</f>
        <v>稀有</v>
      </c>
      <c r="I1412" s="53" t="str">
        <f>IF(收藏进度!I1412="","",收藏进度!I1412)</f>
        <v>法术</v>
      </c>
      <c r="J1412" s="53" t="str">
        <f>IF(收藏进度!J1412="","",收藏进度!J1412)</f>
        <v/>
      </c>
      <c r="K1412" s="53">
        <f>IF(收藏进度!K1412="","",收藏进度!K1412)</f>
        <v>6</v>
      </c>
      <c r="L1412" s="53">
        <f>IF(收藏进度!L1412="","",收藏进度!L1412)</f>
        <v>0</v>
      </c>
      <c r="M1412" s="53">
        <f>IF(收藏进度!M1412="","",收藏进度!M1412)</f>
        <v>0</v>
      </c>
      <c r="N1412" s="54" t="str">
        <f>IF(收藏进度!N1412="","",收藏进度!N1412)</f>
        <v>招募一个随从。</v>
      </c>
    </row>
    <row r="1413" spans="1:14" x14ac:dyDescent="0.15">
      <c r="A1413" s="52" t="str">
        <f>IF(收藏进度!A1413="","",收藏进度!A1413)</f>
        <v>小型法术秘银石</v>
      </c>
      <c r="B1413" s="52">
        <f>IF(收藏进度!B1413="","",收藏进度!B1413)</f>
        <v>2</v>
      </c>
      <c r="C1413" s="52" t="str">
        <f t="shared" si="22"/>
        <v/>
      </c>
      <c r="D1413" s="52" t="str">
        <f>IF(AND(COUNTIF(德鲁伊卡组!A:C,"# 2x ("&amp;K1413&amp;") "&amp;A1413)+COUNTIF(猎人卡组!A:C,"# 2x ("&amp;K1413&amp;") "&amp;A1413)+COUNTIF(法师卡组!A:C,"# 2x ("&amp;K1413&amp;") "&amp;A1413)+COUNTIF(圣骑士卡组!A:C,"# 2x ("&amp;K1413&amp;") "&amp;A1413)+COUNTIF(牧师卡组!A:C,"# 2x ("&amp;K1413&amp;") "&amp;A1413)+COUNTIF(潜行者卡组!A:C,"# 2x ("&amp;K1413&amp;") "&amp;A1413)+COUNTIF(萨满祭司卡组!A:C,"# 2x ("&amp;K1413&amp;") "&amp;A1413)+COUNTIF(术士卡组!A:C,"# 2x ("&amp;K1413&amp;") "&amp;A1413)+COUNTIF(战士卡组!A:C,"# 2x ("&amp;K1413&amp;") "&amp;A1413)=0,COUNTIF(单卡排行!A:J,A1413)=0),IF(AND(COUNTIF(德鲁伊卡组!A:C,"# 1x ("&amp;K1413&amp;") "&amp;A1413)+COUNTIF(猎人卡组!A:C,"# 1x ("&amp;K1413&amp;") "&amp;A1413)+COUNTIF(法师卡组!A:C,"# 1x ("&amp;K1413&amp;") "&amp;A1413)+COUNTIF(圣骑士卡组!A:C,"# 1x ("&amp;K1413&amp;") "&amp;A1413)+COUNTIF(牧师卡组!A:C,"# 1x ("&amp;K1413&amp;") "&amp;A1413)+COUNTIF(潜行者卡组!A:C,"# 1x ("&amp;K1413&amp;") "&amp;A1413)+COUNTIF(萨满祭司卡组!A:C,"# 1x ("&amp;K1413&amp;") "&amp;A1413)+COUNTIF(术士卡组!A:C,"# 1x ("&amp;K1413&amp;") "&amp;A1413)+COUNTIF(战士卡组!A:C,"# 1x ("&amp;K1413&amp;") "&amp;A1413)=0,COUNTIF(单卡排行!A:J,A1413&amp;"★")=0),"",1),2)</f>
        <v/>
      </c>
      <c r="E1413" s="53" t="str">
        <f>IF(收藏进度!E1413="","",收藏进度!E1413)</f>
        <v>狗头人</v>
      </c>
      <c r="F1413" s="53" t="str">
        <f>IF(收藏进度!F1413="","",收藏进度!F1413)</f>
        <v/>
      </c>
      <c r="G1413" s="53" t="str">
        <f>IF(收藏进度!G1413="","",收藏进度!G1413)</f>
        <v>战士</v>
      </c>
      <c r="H1413" s="53" t="str">
        <f>IF(收藏进度!H1413="","",收藏进度!H1413)</f>
        <v>稀有</v>
      </c>
      <c r="I1413" s="53" t="str">
        <f>IF(收藏进度!I1413="","",收藏进度!I1413)</f>
        <v>法术</v>
      </c>
      <c r="J1413" s="53" t="str">
        <f>IF(收藏进度!J1413="","",收藏进度!J1413)</f>
        <v/>
      </c>
      <c r="K1413" s="53">
        <f>IF(收藏进度!K1413="","",收藏进度!K1413)</f>
        <v>7</v>
      </c>
      <c r="L1413" s="53">
        <f>IF(收藏进度!L1413="","",收藏进度!L1413)</f>
        <v>0</v>
      </c>
      <c r="M1413" s="53">
        <f>IF(收藏进度!M1413="","",收藏进度!M1413)</f>
        <v>0</v>
      </c>
      <c r="N1413" s="54" t="str">
        <f>IF(收藏进度!N1413="","",收藏进度!N1413)</f>
        <v>召唤一个5/5的秘银魔像。
（装备一把武器后升级。）</v>
      </c>
    </row>
    <row r="1414" spans="1:14" x14ac:dyDescent="0.15">
      <c r="A1414" s="52" t="str">
        <f>IF(收藏进度!A1414="","",收藏进度!A1414)</f>
        <v>地塑师伊普</v>
      </c>
      <c r="B1414" s="52">
        <f>IF(收藏进度!B1414="","",收藏进度!B1414)</f>
        <v>0</v>
      </c>
      <c r="C1414" s="52" t="str">
        <f t="shared" si="22"/>
        <v/>
      </c>
      <c r="D1414" s="52" t="str">
        <f>IF(AND(COUNTIF(德鲁伊卡组!A:C,"# 2x ("&amp;K1414&amp;") "&amp;A1414)+COUNTIF(猎人卡组!A:C,"# 2x ("&amp;K1414&amp;") "&amp;A1414)+COUNTIF(法师卡组!A:C,"# 2x ("&amp;K1414&amp;") "&amp;A1414)+COUNTIF(圣骑士卡组!A:C,"# 2x ("&amp;K1414&amp;") "&amp;A1414)+COUNTIF(牧师卡组!A:C,"# 2x ("&amp;K1414&amp;") "&amp;A1414)+COUNTIF(潜行者卡组!A:C,"# 2x ("&amp;K1414&amp;") "&amp;A1414)+COUNTIF(萨满祭司卡组!A:C,"# 2x ("&amp;K1414&amp;") "&amp;A1414)+COUNTIF(术士卡组!A:C,"# 2x ("&amp;K1414&amp;") "&amp;A1414)+COUNTIF(战士卡组!A:C,"# 2x ("&amp;K1414&amp;") "&amp;A1414)=0,COUNTIF(单卡排行!A:J,A1414)=0),IF(AND(COUNTIF(德鲁伊卡组!A:C,"# 1x ("&amp;K1414&amp;") "&amp;A1414)+COUNTIF(猎人卡组!A:C,"# 1x ("&amp;K1414&amp;") "&amp;A1414)+COUNTIF(法师卡组!A:C,"# 1x ("&amp;K1414&amp;") "&amp;A1414)+COUNTIF(圣骑士卡组!A:C,"# 1x ("&amp;K1414&amp;") "&amp;A1414)+COUNTIF(牧师卡组!A:C,"# 1x ("&amp;K1414&amp;") "&amp;A1414)+COUNTIF(潜行者卡组!A:C,"# 1x ("&amp;K1414&amp;") "&amp;A1414)+COUNTIF(萨满祭司卡组!A:C,"# 1x ("&amp;K1414&amp;") "&amp;A1414)+COUNTIF(术士卡组!A:C,"# 1x ("&amp;K1414&amp;") "&amp;A1414)+COUNTIF(战士卡组!A:C,"# 1x ("&amp;K1414&amp;") "&amp;A1414)=0,COUNTIF(单卡排行!A:J,A1414&amp;"★")=0),"",1),2)</f>
        <v/>
      </c>
      <c r="E1414" s="53" t="str">
        <f>IF(收藏进度!E1414="","",收藏进度!E1414)</f>
        <v>狗头人</v>
      </c>
      <c r="F1414" s="53" t="str">
        <f>IF(收藏进度!F1414="","",收藏进度!F1414)</f>
        <v/>
      </c>
      <c r="G1414" s="53" t="str">
        <f>IF(收藏进度!G1414="","",收藏进度!G1414)</f>
        <v>战士</v>
      </c>
      <c r="H1414" s="53" t="str">
        <f>IF(收藏进度!H1414="","",收藏进度!H1414)</f>
        <v>传说</v>
      </c>
      <c r="I1414" s="53" t="str">
        <f>IF(收藏进度!I1414="","",收藏进度!I1414)</f>
        <v>随从</v>
      </c>
      <c r="J1414" s="53" t="str">
        <f>IF(收藏进度!J1414="","",收藏进度!J1414)</f>
        <v/>
      </c>
      <c r="K1414" s="53">
        <f>IF(收藏进度!K1414="","",收藏进度!K1414)</f>
        <v>8</v>
      </c>
      <c r="L1414" s="53">
        <f>IF(收藏进度!L1414="","",收藏进度!L1414)</f>
        <v>4</v>
      </c>
      <c r="M1414" s="53">
        <f>IF(收藏进度!M1414="","",收藏进度!M1414)</f>
        <v>8</v>
      </c>
      <c r="N1414" s="54" t="str">
        <f>IF(收藏进度!N1414="","",收藏进度!N1414)</f>
        <v>在你的回合结束时，随机召唤一个法力值消耗等同于你的护甲值（最高不超过10点）的随从。</v>
      </c>
    </row>
    <row r="1415" spans="1:14" x14ac:dyDescent="0.15">
      <c r="A1415" s="52" t="str">
        <f>IF(收藏进度!A1415="","",收藏进度!A1415)</f>
        <v>灾厄斩杀者</v>
      </c>
      <c r="B1415" s="52">
        <f>IF(收藏进度!B1415="","",收藏进度!B1415)</f>
        <v>0</v>
      </c>
      <c r="C1415" s="52" t="str">
        <f t="shared" si="22"/>
        <v/>
      </c>
      <c r="D1415" s="52" t="str">
        <f>IF(AND(COUNTIF(德鲁伊卡组!A:C,"# 2x ("&amp;K1415&amp;") "&amp;A1415)+COUNTIF(猎人卡组!A:C,"# 2x ("&amp;K1415&amp;") "&amp;A1415)+COUNTIF(法师卡组!A:C,"# 2x ("&amp;K1415&amp;") "&amp;A1415)+COUNTIF(圣骑士卡组!A:C,"# 2x ("&amp;K1415&amp;") "&amp;A1415)+COUNTIF(牧师卡组!A:C,"# 2x ("&amp;K1415&amp;") "&amp;A1415)+COUNTIF(潜行者卡组!A:C,"# 2x ("&amp;K1415&amp;") "&amp;A1415)+COUNTIF(萨满祭司卡组!A:C,"# 2x ("&amp;K1415&amp;") "&amp;A1415)+COUNTIF(术士卡组!A:C,"# 2x ("&amp;K1415&amp;") "&amp;A1415)+COUNTIF(战士卡组!A:C,"# 2x ("&amp;K1415&amp;") "&amp;A1415)=0,COUNTIF(单卡排行!A:J,A1415)=0),IF(AND(COUNTIF(德鲁伊卡组!A:C,"# 1x ("&amp;K1415&amp;") "&amp;A1415)+COUNTIF(猎人卡组!A:C,"# 1x ("&amp;K1415&amp;") "&amp;A1415)+COUNTIF(法师卡组!A:C,"# 1x ("&amp;K1415&amp;") "&amp;A1415)+COUNTIF(圣骑士卡组!A:C,"# 1x ("&amp;K1415&amp;") "&amp;A1415)+COUNTIF(牧师卡组!A:C,"# 1x ("&amp;K1415&amp;") "&amp;A1415)+COUNTIF(潜行者卡组!A:C,"# 1x ("&amp;K1415&amp;") "&amp;A1415)+COUNTIF(萨满祭司卡组!A:C,"# 1x ("&amp;K1415&amp;") "&amp;A1415)+COUNTIF(术士卡组!A:C,"# 1x ("&amp;K1415&amp;") "&amp;A1415)+COUNTIF(战士卡组!A:C,"# 1x ("&amp;K1415&amp;") "&amp;A1415)=0,COUNTIF(单卡排行!A:J,A1415&amp;"★")=0),"",1),2)</f>
        <v/>
      </c>
      <c r="E1415" s="53" t="str">
        <f>IF(收藏进度!E1415="","",收藏进度!E1415)</f>
        <v>狗头人</v>
      </c>
      <c r="F1415" s="53" t="str">
        <f>IF(收藏进度!F1415="","",收藏进度!F1415)</f>
        <v/>
      </c>
      <c r="G1415" s="53" t="str">
        <f>IF(收藏进度!G1415="","",收藏进度!G1415)</f>
        <v>战士</v>
      </c>
      <c r="H1415" s="53" t="str">
        <f>IF(收藏进度!H1415="","",收藏进度!H1415)</f>
        <v>传说</v>
      </c>
      <c r="I1415" s="53" t="str">
        <f>IF(收藏进度!I1415="","",收藏进度!I1415)</f>
        <v>武器</v>
      </c>
      <c r="J1415" s="53" t="str">
        <f>IF(收藏进度!J1415="","",收藏进度!J1415)</f>
        <v/>
      </c>
      <c r="K1415" s="53">
        <f>IF(收藏进度!K1415="","",收藏进度!K1415)</f>
        <v>8</v>
      </c>
      <c r="L1415" s="53">
        <f>IF(收藏进度!L1415="","",收藏进度!L1415)</f>
        <v>3</v>
      </c>
      <c r="M1415" s="53">
        <f>IF(收藏进度!M1415="","",收藏进度!M1415)</f>
        <v>0</v>
      </c>
      <c r="N1415" s="54" t="str">
        <f>IF(收藏进度!N1415="","",收藏进度!N1415)</f>
        <v>在你的英雄攻击后，招募一个
随从。</v>
      </c>
    </row>
    <row r="1416" spans="1:14" x14ac:dyDescent="0.15">
      <c r="A1416" s="52" t="str">
        <f>IF(收藏进度!A1416="","",收藏进度!A1416)</f>
        <v>厄运鼹鼠</v>
      </c>
      <c r="B1416" s="52">
        <f>IF(收藏进度!B1416="","",收藏进度!B1416)</f>
        <v>2</v>
      </c>
      <c r="C1416" s="52" t="str">
        <f t="shared" si="22"/>
        <v/>
      </c>
      <c r="D1416" s="52">
        <f>IF(AND(COUNTIF(德鲁伊卡组!A:C,"# 2x ("&amp;K1416&amp;") "&amp;A1416)+COUNTIF(猎人卡组!A:C,"# 2x ("&amp;K1416&amp;") "&amp;A1416)+COUNTIF(法师卡组!A:C,"# 2x ("&amp;K1416&amp;") "&amp;A1416)+COUNTIF(圣骑士卡组!A:C,"# 2x ("&amp;K1416&amp;") "&amp;A1416)+COUNTIF(牧师卡组!A:C,"# 2x ("&amp;K1416&amp;") "&amp;A1416)+COUNTIF(潜行者卡组!A:C,"# 2x ("&amp;K1416&amp;") "&amp;A1416)+COUNTIF(萨满祭司卡组!A:C,"# 2x ("&amp;K1416&amp;") "&amp;A1416)+COUNTIF(术士卡组!A:C,"# 2x ("&amp;K1416&amp;") "&amp;A1416)+COUNTIF(战士卡组!A:C,"# 2x ("&amp;K1416&amp;") "&amp;A1416)=0,COUNTIF(单卡排行!A:J,A1416)=0),IF(AND(COUNTIF(德鲁伊卡组!A:C,"# 1x ("&amp;K1416&amp;") "&amp;A1416)+COUNTIF(猎人卡组!A:C,"# 1x ("&amp;K1416&amp;") "&amp;A1416)+COUNTIF(法师卡组!A:C,"# 1x ("&amp;K1416&amp;") "&amp;A1416)+COUNTIF(圣骑士卡组!A:C,"# 1x ("&amp;K1416&amp;") "&amp;A1416)+COUNTIF(牧师卡组!A:C,"# 1x ("&amp;K1416&amp;") "&amp;A1416)+COUNTIF(潜行者卡组!A:C,"# 1x ("&amp;K1416&amp;") "&amp;A1416)+COUNTIF(萨满祭司卡组!A:C,"# 1x ("&amp;K1416&amp;") "&amp;A1416)+COUNTIF(术士卡组!A:C,"# 1x ("&amp;K1416&amp;") "&amp;A1416)+COUNTIF(战士卡组!A:C,"# 1x ("&amp;K1416&amp;") "&amp;A1416)=0,COUNTIF(单卡排行!A:J,A1416&amp;"★")=0),"",1),2)</f>
        <v>2</v>
      </c>
      <c r="E1416" s="53" t="str">
        <f>IF(收藏进度!E1416="","",收藏进度!E1416)</f>
        <v>狗头人</v>
      </c>
      <c r="F1416" s="53" t="str">
        <f>IF(收藏进度!F1416="","",收藏进度!F1416)</f>
        <v/>
      </c>
      <c r="G1416" s="53" t="str">
        <f>IF(收藏进度!G1416="","",收藏进度!G1416)</f>
        <v>中立</v>
      </c>
      <c r="H1416" s="53" t="str">
        <f>IF(收藏进度!H1416="","",收藏进度!H1416)</f>
        <v>普通</v>
      </c>
      <c r="I1416" s="53" t="str">
        <f>IF(收藏进度!I1416="","",收藏进度!I1416)</f>
        <v>随从</v>
      </c>
      <c r="J1416" s="53" t="str">
        <f>IF(收藏进度!J1416="","",收藏进度!J1416)</f>
        <v>野兽</v>
      </c>
      <c r="K1416" s="53">
        <f>IF(收藏进度!K1416="","",收藏进度!K1416)</f>
        <v>1</v>
      </c>
      <c r="L1416" s="53">
        <f>IF(收藏进度!L1416="","",收藏进度!L1416)</f>
        <v>1</v>
      </c>
      <c r="M1416" s="53">
        <f>IF(收藏进度!M1416="","",收藏进度!M1416)</f>
        <v>3</v>
      </c>
      <c r="N1416" s="54" t="str">
        <f>IF(收藏进度!N1416="","",收藏进度!N1416)</f>
        <v/>
      </c>
    </row>
    <row r="1417" spans="1:14" x14ac:dyDescent="0.15">
      <c r="A1417" s="52" t="str">
        <f>IF(收藏进度!A1417="","",收藏进度!A1417)</f>
        <v>蜡油元素</v>
      </c>
      <c r="B1417" s="52">
        <f>IF(收藏进度!B1417="","",收藏进度!B1417)</f>
        <v>2</v>
      </c>
      <c r="C1417" s="52" t="str">
        <f t="shared" si="22"/>
        <v/>
      </c>
      <c r="D1417" s="52">
        <f>IF(AND(COUNTIF(德鲁伊卡组!A:C,"# 2x ("&amp;K1417&amp;") "&amp;A1417)+COUNTIF(猎人卡组!A:C,"# 2x ("&amp;K1417&amp;") "&amp;A1417)+COUNTIF(法师卡组!A:C,"# 2x ("&amp;K1417&amp;") "&amp;A1417)+COUNTIF(圣骑士卡组!A:C,"# 2x ("&amp;K1417&amp;") "&amp;A1417)+COUNTIF(牧师卡组!A:C,"# 2x ("&amp;K1417&amp;") "&amp;A1417)+COUNTIF(潜行者卡组!A:C,"# 2x ("&amp;K1417&amp;") "&amp;A1417)+COUNTIF(萨满祭司卡组!A:C,"# 2x ("&amp;K1417&amp;") "&amp;A1417)+COUNTIF(术士卡组!A:C,"# 2x ("&amp;K1417&amp;") "&amp;A1417)+COUNTIF(战士卡组!A:C,"# 2x ("&amp;K1417&amp;") "&amp;A1417)=0,COUNTIF(单卡排行!A:J,A1417)=0),IF(AND(COUNTIF(德鲁伊卡组!A:C,"# 1x ("&amp;K1417&amp;") "&amp;A1417)+COUNTIF(猎人卡组!A:C,"# 1x ("&amp;K1417&amp;") "&amp;A1417)+COUNTIF(法师卡组!A:C,"# 1x ("&amp;K1417&amp;") "&amp;A1417)+COUNTIF(圣骑士卡组!A:C,"# 1x ("&amp;K1417&amp;") "&amp;A1417)+COUNTIF(牧师卡组!A:C,"# 1x ("&amp;K1417&amp;") "&amp;A1417)+COUNTIF(潜行者卡组!A:C,"# 1x ("&amp;K1417&amp;") "&amp;A1417)+COUNTIF(萨满祭司卡组!A:C,"# 1x ("&amp;K1417&amp;") "&amp;A1417)+COUNTIF(术士卡组!A:C,"# 1x ("&amp;K1417&amp;") "&amp;A1417)+COUNTIF(战士卡组!A:C,"# 1x ("&amp;K1417&amp;") "&amp;A1417)=0,COUNTIF(单卡排行!A:J,A1417&amp;"★")=0),"",1),2)</f>
        <v>2</v>
      </c>
      <c r="E1417" s="53" t="str">
        <f>IF(收藏进度!E1417="","",收藏进度!E1417)</f>
        <v>狗头人</v>
      </c>
      <c r="F1417" s="53" t="str">
        <f>IF(收藏进度!F1417="","",收藏进度!F1417)</f>
        <v/>
      </c>
      <c r="G1417" s="53" t="str">
        <f>IF(收藏进度!G1417="","",收藏进度!G1417)</f>
        <v>中立</v>
      </c>
      <c r="H1417" s="53" t="str">
        <f>IF(收藏进度!H1417="","",收藏进度!H1417)</f>
        <v>普通</v>
      </c>
      <c r="I1417" s="53" t="str">
        <f>IF(收藏进度!I1417="","",收藏进度!I1417)</f>
        <v>随从</v>
      </c>
      <c r="J1417" s="53" t="str">
        <f>IF(收藏进度!J1417="","",收藏进度!J1417)</f>
        <v>元素</v>
      </c>
      <c r="K1417" s="53">
        <f>IF(收藏进度!K1417="","",收藏进度!K1417)</f>
        <v>1</v>
      </c>
      <c r="L1417" s="53">
        <f>IF(收藏进度!L1417="","",收藏进度!L1417)</f>
        <v>0</v>
      </c>
      <c r="M1417" s="53">
        <f>IF(收藏进度!M1417="","",收藏进度!M1417)</f>
        <v>2</v>
      </c>
      <c r="N1417" s="54" t="str">
        <f>IF(收藏进度!N1417="","",收藏进度!N1417)</f>
        <v>嘲讽
圣盾</v>
      </c>
    </row>
    <row r="1418" spans="1:14" x14ac:dyDescent="0.15">
      <c r="A1418" s="52" t="str">
        <f>IF(收藏进度!A1418="","",收藏进度!A1418)</f>
        <v>砂齿骑兵</v>
      </c>
      <c r="B1418" s="52">
        <f>IF(收藏进度!B1418="","",收藏进度!B1418)</f>
        <v>2</v>
      </c>
      <c r="C1418" s="52" t="str">
        <f t="shared" si="22"/>
        <v/>
      </c>
      <c r="D1418" s="52" t="str">
        <f>IF(AND(COUNTIF(德鲁伊卡组!A:C,"# 2x ("&amp;K1418&amp;") "&amp;A1418)+COUNTIF(猎人卡组!A:C,"# 2x ("&amp;K1418&amp;") "&amp;A1418)+COUNTIF(法师卡组!A:C,"# 2x ("&amp;K1418&amp;") "&amp;A1418)+COUNTIF(圣骑士卡组!A:C,"# 2x ("&amp;K1418&amp;") "&amp;A1418)+COUNTIF(牧师卡组!A:C,"# 2x ("&amp;K1418&amp;") "&amp;A1418)+COUNTIF(潜行者卡组!A:C,"# 2x ("&amp;K1418&amp;") "&amp;A1418)+COUNTIF(萨满祭司卡组!A:C,"# 2x ("&amp;K1418&amp;") "&amp;A1418)+COUNTIF(术士卡组!A:C,"# 2x ("&amp;K1418&amp;") "&amp;A1418)+COUNTIF(战士卡组!A:C,"# 2x ("&amp;K1418&amp;") "&amp;A1418)=0,COUNTIF(单卡排行!A:J,A1418)=0),IF(AND(COUNTIF(德鲁伊卡组!A:C,"# 1x ("&amp;K1418&amp;") "&amp;A1418)+COUNTIF(猎人卡组!A:C,"# 1x ("&amp;K1418&amp;") "&amp;A1418)+COUNTIF(法师卡组!A:C,"# 1x ("&amp;K1418&amp;") "&amp;A1418)+COUNTIF(圣骑士卡组!A:C,"# 1x ("&amp;K1418&amp;") "&amp;A1418)+COUNTIF(牧师卡组!A:C,"# 1x ("&amp;K1418&amp;") "&amp;A1418)+COUNTIF(潜行者卡组!A:C,"# 1x ("&amp;K1418&amp;") "&amp;A1418)+COUNTIF(萨满祭司卡组!A:C,"# 1x ("&amp;K1418&amp;") "&amp;A1418)+COUNTIF(术士卡组!A:C,"# 1x ("&amp;K1418&amp;") "&amp;A1418)+COUNTIF(战士卡组!A:C,"# 1x ("&amp;K1418&amp;") "&amp;A1418)=0,COUNTIF(单卡排行!A:J,A1418&amp;"★")=0),"",1),2)</f>
        <v/>
      </c>
      <c r="E1418" s="53" t="str">
        <f>IF(收藏进度!E1418="","",收藏进度!E1418)</f>
        <v>狗头人</v>
      </c>
      <c r="F1418" s="53" t="str">
        <f>IF(收藏进度!F1418="","",收藏进度!F1418)</f>
        <v/>
      </c>
      <c r="G1418" s="53" t="str">
        <f>IF(收藏进度!G1418="","",收藏进度!G1418)</f>
        <v>中立</v>
      </c>
      <c r="H1418" s="53" t="str">
        <f>IF(收藏进度!H1418="","",收藏进度!H1418)</f>
        <v>稀有</v>
      </c>
      <c r="I1418" s="53" t="str">
        <f>IF(收藏进度!I1418="","",收藏进度!I1418)</f>
        <v>随从</v>
      </c>
      <c r="J1418" s="53" t="str">
        <f>IF(收藏进度!J1418="","",收藏进度!J1418)</f>
        <v/>
      </c>
      <c r="K1418" s="53">
        <f>IF(收藏进度!K1418="","",收藏进度!K1418)</f>
        <v>1</v>
      </c>
      <c r="L1418" s="53">
        <f>IF(收藏进度!L1418="","",收藏进度!L1418)</f>
        <v>2</v>
      </c>
      <c r="M1418" s="53">
        <f>IF(收藏进度!M1418="","",收藏进度!M1418)</f>
        <v>3</v>
      </c>
      <c r="N1418" s="54" t="str">
        <f>IF(收藏进度!N1418="","",收藏进度!N1418)</f>
        <v>战吼：为你的对手随机召唤一个法力值消耗为（1）点的随从。</v>
      </c>
    </row>
    <row r="1419" spans="1:14" x14ac:dyDescent="0.15">
      <c r="A1419" s="52" t="str">
        <f>IF(收藏进度!A1419="","",收藏进度!A1419)</f>
        <v>凶猛的聒噪怪</v>
      </c>
      <c r="B1419" s="52">
        <f>IF(收藏进度!B1419="","",收藏进度!B1419)</f>
        <v>2</v>
      </c>
      <c r="C1419" s="52" t="str">
        <f t="shared" si="22"/>
        <v/>
      </c>
      <c r="D1419" s="52" t="str">
        <f>IF(AND(COUNTIF(德鲁伊卡组!A:C,"# 2x ("&amp;K1419&amp;") "&amp;A1419)+COUNTIF(猎人卡组!A:C,"# 2x ("&amp;K1419&amp;") "&amp;A1419)+COUNTIF(法师卡组!A:C,"# 2x ("&amp;K1419&amp;") "&amp;A1419)+COUNTIF(圣骑士卡组!A:C,"# 2x ("&amp;K1419&amp;") "&amp;A1419)+COUNTIF(牧师卡组!A:C,"# 2x ("&amp;K1419&amp;") "&amp;A1419)+COUNTIF(潜行者卡组!A:C,"# 2x ("&amp;K1419&amp;") "&amp;A1419)+COUNTIF(萨满祭司卡组!A:C,"# 2x ("&amp;K1419&amp;") "&amp;A1419)+COUNTIF(术士卡组!A:C,"# 2x ("&amp;K1419&amp;") "&amp;A1419)+COUNTIF(战士卡组!A:C,"# 2x ("&amp;K1419&amp;") "&amp;A1419)=0,COUNTIF(单卡排行!A:J,A1419)=0),IF(AND(COUNTIF(德鲁伊卡组!A:C,"# 1x ("&amp;K1419&amp;") "&amp;A1419)+COUNTIF(猎人卡组!A:C,"# 1x ("&amp;K1419&amp;") "&amp;A1419)+COUNTIF(法师卡组!A:C,"# 1x ("&amp;K1419&amp;") "&amp;A1419)+COUNTIF(圣骑士卡组!A:C,"# 1x ("&amp;K1419&amp;") "&amp;A1419)+COUNTIF(牧师卡组!A:C,"# 1x ("&amp;K1419&amp;") "&amp;A1419)+COUNTIF(潜行者卡组!A:C,"# 1x ("&amp;K1419&amp;") "&amp;A1419)+COUNTIF(萨满祭司卡组!A:C,"# 1x ("&amp;K1419&amp;") "&amp;A1419)+COUNTIF(术士卡组!A:C,"# 1x ("&amp;K1419&amp;") "&amp;A1419)+COUNTIF(战士卡组!A:C,"# 1x ("&amp;K1419&amp;") "&amp;A1419)=0,COUNTIF(单卡排行!A:J,A1419&amp;"★")=0),"",1),2)</f>
        <v/>
      </c>
      <c r="E1419" s="53" t="str">
        <f>IF(收藏进度!E1419="","",收藏进度!E1419)</f>
        <v>狗头人</v>
      </c>
      <c r="F1419" s="53" t="str">
        <f>IF(收藏进度!F1419="","",收藏进度!F1419)</f>
        <v/>
      </c>
      <c r="G1419" s="53" t="str">
        <f>IF(收藏进度!G1419="","",收藏进度!G1419)</f>
        <v>中立</v>
      </c>
      <c r="H1419" s="53" t="str">
        <f>IF(收藏进度!H1419="","",收藏进度!H1419)</f>
        <v>稀有</v>
      </c>
      <c r="I1419" s="53" t="str">
        <f>IF(收藏进度!I1419="","",收藏进度!I1419)</f>
        <v>随从</v>
      </c>
      <c r="J1419" s="53" t="str">
        <f>IF(收藏进度!J1419="","",收藏进度!J1419)</f>
        <v/>
      </c>
      <c r="K1419" s="53">
        <f>IF(收藏进度!K1419="","",收藏进度!K1419)</f>
        <v>1</v>
      </c>
      <c r="L1419" s="53">
        <f>IF(收藏进度!L1419="","",收藏进度!L1419)</f>
        <v>1</v>
      </c>
      <c r="M1419" s="53">
        <f>IF(收藏进度!M1419="","",收藏进度!M1419)</f>
        <v>1</v>
      </c>
      <c r="N1419" s="54" t="str">
        <f>IF(收藏进度!N1419="","",收藏进度!N1419)</f>
        <v>在该随从攻击一方英雄后，将它的复制置入你的手牌。</v>
      </c>
    </row>
    <row r="1420" spans="1:14" x14ac:dyDescent="0.15">
      <c r="A1420" s="52" t="str">
        <f>IF(收藏进度!A1420="","",收藏进度!A1420)</f>
        <v>硬壳甲虫</v>
      </c>
      <c r="B1420" s="52">
        <f>IF(收藏进度!B1420="","",收藏进度!B1420)</f>
        <v>2</v>
      </c>
      <c r="C1420" s="52" t="str">
        <f t="shared" si="22"/>
        <v/>
      </c>
      <c r="D1420" s="52">
        <f>IF(AND(COUNTIF(德鲁伊卡组!A:C,"# 2x ("&amp;K1420&amp;") "&amp;A1420)+COUNTIF(猎人卡组!A:C,"# 2x ("&amp;K1420&amp;") "&amp;A1420)+COUNTIF(法师卡组!A:C,"# 2x ("&amp;K1420&amp;") "&amp;A1420)+COUNTIF(圣骑士卡组!A:C,"# 2x ("&amp;K1420&amp;") "&amp;A1420)+COUNTIF(牧师卡组!A:C,"# 2x ("&amp;K1420&amp;") "&amp;A1420)+COUNTIF(潜行者卡组!A:C,"# 2x ("&amp;K1420&amp;") "&amp;A1420)+COUNTIF(萨满祭司卡组!A:C,"# 2x ("&amp;K1420&amp;") "&amp;A1420)+COUNTIF(术士卡组!A:C,"# 2x ("&amp;K1420&amp;") "&amp;A1420)+COUNTIF(战士卡组!A:C,"# 2x ("&amp;K1420&amp;") "&amp;A1420)=0,COUNTIF(单卡排行!A:J,A1420)=0),IF(AND(COUNTIF(德鲁伊卡组!A:C,"# 1x ("&amp;K1420&amp;") "&amp;A1420)+COUNTIF(猎人卡组!A:C,"# 1x ("&amp;K1420&amp;") "&amp;A1420)+COUNTIF(法师卡组!A:C,"# 1x ("&amp;K1420&amp;") "&amp;A1420)+COUNTIF(圣骑士卡组!A:C,"# 1x ("&amp;K1420&amp;") "&amp;A1420)+COUNTIF(牧师卡组!A:C,"# 1x ("&amp;K1420&amp;") "&amp;A1420)+COUNTIF(潜行者卡组!A:C,"# 1x ("&amp;K1420&amp;") "&amp;A1420)+COUNTIF(萨满祭司卡组!A:C,"# 1x ("&amp;K1420&amp;") "&amp;A1420)+COUNTIF(术士卡组!A:C,"# 1x ("&amp;K1420&amp;") "&amp;A1420)+COUNTIF(战士卡组!A:C,"# 1x ("&amp;K1420&amp;") "&amp;A1420)=0,COUNTIF(单卡排行!A:J,A1420&amp;"★")=0),"",1),2)</f>
        <v>2</v>
      </c>
      <c r="E1420" s="53" t="str">
        <f>IF(收藏进度!E1420="","",收藏进度!E1420)</f>
        <v>狗头人</v>
      </c>
      <c r="F1420" s="53" t="str">
        <f>IF(收藏进度!F1420="","",收藏进度!F1420)</f>
        <v/>
      </c>
      <c r="G1420" s="53" t="str">
        <f>IF(收藏进度!G1420="","",收藏进度!G1420)</f>
        <v>中立</v>
      </c>
      <c r="H1420" s="53" t="str">
        <f>IF(收藏进度!H1420="","",收藏进度!H1420)</f>
        <v>普通</v>
      </c>
      <c r="I1420" s="53" t="str">
        <f>IF(收藏进度!I1420="","",收藏进度!I1420)</f>
        <v>随从</v>
      </c>
      <c r="J1420" s="53" t="str">
        <f>IF(收藏进度!J1420="","",收藏进度!J1420)</f>
        <v>野兽</v>
      </c>
      <c r="K1420" s="53">
        <f>IF(收藏进度!K1420="","",收藏进度!K1420)</f>
        <v>2</v>
      </c>
      <c r="L1420" s="53">
        <f>IF(收藏进度!L1420="","",收藏进度!L1420)</f>
        <v>2</v>
      </c>
      <c r="M1420" s="53">
        <f>IF(收藏进度!M1420="","",收藏进度!M1420)</f>
        <v>3</v>
      </c>
      <c r="N1420" s="54" t="str">
        <f>IF(收藏进度!N1420="","",收藏进度!N1420)</f>
        <v>亡语：
获得3点护甲值。</v>
      </c>
    </row>
    <row r="1421" spans="1:14" x14ac:dyDescent="0.15">
      <c r="A1421" s="52" t="str">
        <f>IF(收藏进度!A1421="","",收藏进度!A1421)</f>
        <v>机械异种蝎</v>
      </c>
      <c r="B1421" s="52">
        <f>IF(收藏进度!B1421="","",收藏进度!B1421)</f>
        <v>2</v>
      </c>
      <c r="C1421" s="52" t="str">
        <f t="shared" si="22"/>
        <v/>
      </c>
      <c r="D1421" s="52" t="str">
        <f>IF(AND(COUNTIF(德鲁伊卡组!A:C,"# 2x ("&amp;K1421&amp;") "&amp;A1421)+COUNTIF(猎人卡组!A:C,"# 2x ("&amp;K1421&amp;") "&amp;A1421)+COUNTIF(法师卡组!A:C,"# 2x ("&amp;K1421&amp;") "&amp;A1421)+COUNTIF(圣骑士卡组!A:C,"# 2x ("&amp;K1421&amp;") "&amp;A1421)+COUNTIF(牧师卡组!A:C,"# 2x ("&amp;K1421&amp;") "&amp;A1421)+COUNTIF(潜行者卡组!A:C,"# 2x ("&amp;K1421&amp;") "&amp;A1421)+COUNTIF(萨满祭司卡组!A:C,"# 2x ("&amp;K1421&amp;") "&amp;A1421)+COUNTIF(术士卡组!A:C,"# 2x ("&amp;K1421&amp;") "&amp;A1421)+COUNTIF(战士卡组!A:C,"# 2x ("&amp;K1421&amp;") "&amp;A1421)=0,COUNTIF(单卡排行!A:J,A1421)=0),IF(AND(COUNTIF(德鲁伊卡组!A:C,"# 1x ("&amp;K1421&amp;") "&amp;A1421)+COUNTIF(猎人卡组!A:C,"# 1x ("&amp;K1421&amp;") "&amp;A1421)+COUNTIF(法师卡组!A:C,"# 1x ("&amp;K1421&amp;") "&amp;A1421)+COUNTIF(圣骑士卡组!A:C,"# 1x ("&amp;K1421&amp;") "&amp;A1421)+COUNTIF(牧师卡组!A:C,"# 1x ("&amp;K1421&amp;") "&amp;A1421)+COUNTIF(潜行者卡组!A:C,"# 1x ("&amp;K1421&amp;") "&amp;A1421)+COUNTIF(萨满祭司卡组!A:C,"# 1x ("&amp;K1421&amp;") "&amp;A1421)+COUNTIF(术士卡组!A:C,"# 1x ("&amp;K1421&amp;") "&amp;A1421)+COUNTIF(战士卡组!A:C,"# 1x ("&amp;K1421&amp;") "&amp;A1421)=0,COUNTIF(单卡排行!A:J,A1421&amp;"★")=0),"",1),2)</f>
        <v/>
      </c>
      <c r="E1421" s="53" t="str">
        <f>IF(收藏进度!E1421="","",收藏进度!E1421)</f>
        <v>狗头人</v>
      </c>
      <c r="F1421" s="53" t="str">
        <f>IF(收藏进度!F1421="","",收藏进度!F1421)</f>
        <v/>
      </c>
      <c r="G1421" s="53" t="str">
        <f>IF(收藏进度!G1421="","",收藏进度!G1421)</f>
        <v>中立</v>
      </c>
      <c r="H1421" s="53" t="str">
        <f>IF(收藏进度!H1421="","",收藏进度!H1421)</f>
        <v>稀有</v>
      </c>
      <c r="I1421" s="53" t="str">
        <f>IF(收藏进度!I1421="","",收藏进度!I1421)</f>
        <v>随从</v>
      </c>
      <c r="J1421" s="53" t="str">
        <f>IF(收藏进度!J1421="","",收藏进度!J1421)</f>
        <v>机械</v>
      </c>
      <c r="K1421" s="53">
        <f>IF(收藏进度!K1421="","",收藏进度!K1421)</f>
        <v>2</v>
      </c>
      <c r="L1421" s="53">
        <f>IF(收藏进度!L1421="","",收藏进度!L1421)</f>
        <v>1</v>
      </c>
      <c r="M1421" s="53">
        <f>IF(收藏进度!M1421="","",收藏进度!M1421)</f>
        <v>2</v>
      </c>
      <c r="N1421" s="54" t="str">
        <f>IF(收藏进度!N1421="","",收藏进度!N1421)</f>
        <v>战吼：
消灭一个攻击力小于或等于1的随从。</v>
      </c>
    </row>
    <row r="1422" spans="1:14" x14ac:dyDescent="0.15">
      <c r="A1422" s="52" t="str">
        <f>IF(收藏进度!A1422="","",收藏进度!A1422)</f>
        <v>狗头人学徒</v>
      </c>
      <c r="B1422" s="52">
        <f>IF(收藏进度!B1422="","",收藏进度!B1422)</f>
        <v>2</v>
      </c>
      <c r="C1422" s="52" t="str">
        <f t="shared" si="22"/>
        <v/>
      </c>
      <c r="D1422" s="52" t="str">
        <f>IF(AND(COUNTIF(德鲁伊卡组!A:C,"# 2x ("&amp;K1422&amp;") "&amp;A1422)+COUNTIF(猎人卡组!A:C,"# 2x ("&amp;K1422&amp;") "&amp;A1422)+COUNTIF(法师卡组!A:C,"# 2x ("&amp;K1422&amp;") "&amp;A1422)+COUNTIF(圣骑士卡组!A:C,"# 2x ("&amp;K1422&amp;") "&amp;A1422)+COUNTIF(牧师卡组!A:C,"# 2x ("&amp;K1422&amp;") "&amp;A1422)+COUNTIF(潜行者卡组!A:C,"# 2x ("&amp;K1422&amp;") "&amp;A1422)+COUNTIF(萨满祭司卡组!A:C,"# 2x ("&amp;K1422&amp;") "&amp;A1422)+COUNTIF(术士卡组!A:C,"# 2x ("&amp;K1422&amp;") "&amp;A1422)+COUNTIF(战士卡组!A:C,"# 2x ("&amp;K1422&amp;") "&amp;A1422)=0,COUNTIF(单卡排行!A:J,A1422)=0),IF(AND(COUNTIF(德鲁伊卡组!A:C,"# 1x ("&amp;K1422&amp;") "&amp;A1422)+COUNTIF(猎人卡组!A:C,"# 1x ("&amp;K1422&amp;") "&amp;A1422)+COUNTIF(法师卡组!A:C,"# 1x ("&amp;K1422&amp;") "&amp;A1422)+COUNTIF(圣骑士卡组!A:C,"# 1x ("&amp;K1422&amp;") "&amp;A1422)+COUNTIF(牧师卡组!A:C,"# 1x ("&amp;K1422&amp;") "&amp;A1422)+COUNTIF(潜行者卡组!A:C,"# 1x ("&amp;K1422&amp;") "&amp;A1422)+COUNTIF(萨满祭司卡组!A:C,"# 1x ("&amp;K1422&amp;") "&amp;A1422)+COUNTIF(术士卡组!A:C,"# 1x ("&amp;K1422&amp;") "&amp;A1422)+COUNTIF(战士卡组!A:C,"# 1x ("&amp;K1422&amp;") "&amp;A1422)=0,COUNTIF(单卡排行!A:J,A1422&amp;"★")=0),"",1),2)</f>
        <v/>
      </c>
      <c r="E1422" s="53" t="str">
        <f>IF(收藏进度!E1422="","",收藏进度!E1422)</f>
        <v>狗头人</v>
      </c>
      <c r="F1422" s="53" t="str">
        <f>IF(收藏进度!F1422="","",收藏进度!F1422)</f>
        <v/>
      </c>
      <c r="G1422" s="53" t="str">
        <f>IF(收藏进度!G1422="","",收藏进度!G1422)</f>
        <v>中立</v>
      </c>
      <c r="H1422" s="53" t="str">
        <f>IF(收藏进度!H1422="","",收藏进度!H1422)</f>
        <v>普通</v>
      </c>
      <c r="I1422" s="53" t="str">
        <f>IF(收藏进度!I1422="","",收藏进度!I1422)</f>
        <v>随从</v>
      </c>
      <c r="J1422" s="53" t="str">
        <f>IF(收藏进度!J1422="","",收藏进度!J1422)</f>
        <v/>
      </c>
      <c r="K1422" s="53">
        <f>IF(收藏进度!K1422="","",收藏进度!K1422)</f>
        <v>3</v>
      </c>
      <c r="L1422" s="53">
        <f>IF(收藏进度!L1422="","",收藏进度!L1422)</f>
        <v>2</v>
      </c>
      <c r="M1422" s="53">
        <f>IF(收藏进度!M1422="","",收藏进度!M1422)</f>
        <v>1</v>
      </c>
      <c r="N1422" s="54" t="str">
        <f>IF(收藏进度!N1422="","",收藏进度!N1422)</f>
        <v>战吼：造成3点伤害，随机分配到所有敌人身上。</v>
      </c>
    </row>
    <row r="1423" spans="1:14" x14ac:dyDescent="0.15">
      <c r="A1423" s="52" t="str">
        <f>IF(收藏进度!A1423="","",收藏进度!A1423)</f>
        <v>菌菇附魔师</v>
      </c>
      <c r="B1423" s="52">
        <f>IF(收藏进度!B1423="","",收藏进度!B1423)</f>
        <v>2</v>
      </c>
      <c r="C1423" s="52" t="str">
        <f t="shared" si="22"/>
        <v/>
      </c>
      <c r="D1423" s="52" t="str">
        <f>IF(AND(COUNTIF(德鲁伊卡组!A:C,"# 2x ("&amp;K1423&amp;") "&amp;A1423)+COUNTIF(猎人卡组!A:C,"# 2x ("&amp;K1423&amp;") "&amp;A1423)+COUNTIF(法师卡组!A:C,"# 2x ("&amp;K1423&amp;") "&amp;A1423)+COUNTIF(圣骑士卡组!A:C,"# 2x ("&amp;K1423&amp;") "&amp;A1423)+COUNTIF(牧师卡组!A:C,"# 2x ("&amp;K1423&amp;") "&amp;A1423)+COUNTIF(潜行者卡组!A:C,"# 2x ("&amp;K1423&amp;") "&amp;A1423)+COUNTIF(萨满祭司卡组!A:C,"# 2x ("&amp;K1423&amp;") "&amp;A1423)+COUNTIF(术士卡组!A:C,"# 2x ("&amp;K1423&amp;") "&amp;A1423)+COUNTIF(战士卡组!A:C,"# 2x ("&amp;K1423&amp;") "&amp;A1423)=0,COUNTIF(单卡排行!A:J,A1423)=0),IF(AND(COUNTIF(德鲁伊卡组!A:C,"# 1x ("&amp;K1423&amp;") "&amp;A1423)+COUNTIF(猎人卡组!A:C,"# 1x ("&amp;K1423&amp;") "&amp;A1423)+COUNTIF(法师卡组!A:C,"# 1x ("&amp;K1423&amp;") "&amp;A1423)+COUNTIF(圣骑士卡组!A:C,"# 1x ("&amp;K1423&amp;") "&amp;A1423)+COUNTIF(牧师卡组!A:C,"# 1x ("&amp;K1423&amp;") "&amp;A1423)+COUNTIF(潜行者卡组!A:C,"# 1x ("&amp;K1423&amp;") "&amp;A1423)+COUNTIF(萨满祭司卡组!A:C,"# 1x ("&amp;K1423&amp;") "&amp;A1423)+COUNTIF(术士卡组!A:C,"# 1x ("&amp;K1423&amp;") "&amp;A1423)+COUNTIF(战士卡组!A:C,"# 1x ("&amp;K1423&amp;") "&amp;A1423)=0,COUNTIF(单卡排行!A:J,A1423&amp;"★")=0),"",1),2)</f>
        <v/>
      </c>
      <c r="E1423" s="53" t="str">
        <f>IF(收藏进度!E1423="","",收藏进度!E1423)</f>
        <v>狗头人</v>
      </c>
      <c r="F1423" s="53" t="str">
        <f>IF(收藏进度!F1423="","",收藏进度!F1423)</f>
        <v/>
      </c>
      <c r="G1423" s="53" t="str">
        <f>IF(收藏进度!G1423="","",收藏进度!G1423)</f>
        <v>中立</v>
      </c>
      <c r="H1423" s="53" t="str">
        <f>IF(收藏进度!H1423="","",收藏进度!H1423)</f>
        <v>普通</v>
      </c>
      <c r="I1423" s="53" t="str">
        <f>IF(收藏进度!I1423="","",收藏进度!I1423)</f>
        <v>随从</v>
      </c>
      <c r="J1423" s="53" t="str">
        <f>IF(收藏进度!J1423="","",收藏进度!J1423)</f>
        <v/>
      </c>
      <c r="K1423" s="53">
        <f>IF(收藏进度!K1423="","",收藏进度!K1423)</f>
        <v>3</v>
      </c>
      <c r="L1423" s="53">
        <f>IF(收藏进度!L1423="","",收藏进度!L1423)</f>
        <v>3</v>
      </c>
      <c r="M1423" s="53">
        <f>IF(收藏进度!M1423="","",收藏进度!M1423)</f>
        <v>3</v>
      </c>
      <c r="N1423" s="54" t="str">
        <f>IF(收藏进度!N1423="","",收藏进度!N1423)</f>
        <v>战吼：为所有友方角色恢复#2点生命值。</v>
      </c>
    </row>
    <row r="1424" spans="1:14" x14ac:dyDescent="0.15">
      <c r="A1424" s="52" t="str">
        <f>IF(收藏进度!A1424="","",收藏进度!A1424)</f>
        <v>利齿宝箱</v>
      </c>
      <c r="B1424" s="52">
        <f>IF(收藏进度!B1424="","",收藏进度!B1424)</f>
        <v>2</v>
      </c>
      <c r="C1424" s="52" t="str">
        <f t="shared" si="22"/>
        <v/>
      </c>
      <c r="D1424" s="52" t="str">
        <f>IF(AND(COUNTIF(德鲁伊卡组!A:C,"# 2x ("&amp;K1424&amp;") "&amp;A1424)+COUNTIF(猎人卡组!A:C,"# 2x ("&amp;K1424&amp;") "&amp;A1424)+COUNTIF(法师卡组!A:C,"# 2x ("&amp;K1424&amp;") "&amp;A1424)+COUNTIF(圣骑士卡组!A:C,"# 2x ("&amp;K1424&amp;") "&amp;A1424)+COUNTIF(牧师卡组!A:C,"# 2x ("&amp;K1424&amp;") "&amp;A1424)+COUNTIF(潜行者卡组!A:C,"# 2x ("&amp;K1424&amp;") "&amp;A1424)+COUNTIF(萨满祭司卡组!A:C,"# 2x ("&amp;K1424&amp;") "&amp;A1424)+COUNTIF(术士卡组!A:C,"# 2x ("&amp;K1424&amp;") "&amp;A1424)+COUNTIF(战士卡组!A:C,"# 2x ("&amp;K1424&amp;") "&amp;A1424)=0,COUNTIF(单卡排行!A:J,A1424)=0),IF(AND(COUNTIF(德鲁伊卡组!A:C,"# 1x ("&amp;K1424&amp;") "&amp;A1424)+COUNTIF(猎人卡组!A:C,"# 1x ("&amp;K1424&amp;") "&amp;A1424)+COUNTIF(法师卡组!A:C,"# 1x ("&amp;K1424&amp;") "&amp;A1424)+COUNTIF(圣骑士卡组!A:C,"# 1x ("&amp;K1424&amp;") "&amp;A1424)+COUNTIF(牧师卡组!A:C,"# 1x ("&amp;K1424&amp;") "&amp;A1424)+COUNTIF(潜行者卡组!A:C,"# 1x ("&amp;K1424&amp;") "&amp;A1424)+COUNTIF(萨满祭司卡组!A:C,"# 1x ("&amp;K1424&amp;") "&amp;A1424)+COUNTIF(术士卡组!A:C,"# 1x ("&amp;K1424&amp;") "&amp;A1424)+COUNTIF(战士卡组!A:C,"# 1x ("&amp;K1424&amp;") "&amp;A1424)=0,COUNTIF(单卡排行!A:J,A1424&amp;"★")=0),"",1),2)</f>
        <v/>
      </c>
      <c r="E1424" s="53" t="str">
        <f>IF(收藏进度!E1424="","",收藏进度!E1424)</f>
        <v>狗头人</v>
      </c>
      <c r="F1424" s="53" t="str">
        <f>IF(收藏进度!F1424="","",收藏进度!F1424)</f>
        <v/>
      </c>
      <c r="G1424" s="53" t="str">
        <f>IF(收藏进度!G1424="","",收藏进度!G1424)</f>
        <v>中立</v>
      </c>
      <c r="H1424" s="53" t="str">
        <f>IF(收藏进度!H1424="","",收藏进度!H1424)</f>
        <v>普通</v>
      </c>
      <c r="I1424" s="53" t="str">
        <f>IF(收藏进度!I1424="","",收藏进度!I1424)</f>
        <v>随从</v>
      </c>
      <c r="J1424" s="53" t="str">
        <f>IF(收藏进度!J1424="","",收藏进度!J1424)</f>
        <v/>
      </c>
      <c r="K1424" s="53">
        <f>IF(收藏进度!K1424="","",收藏进度!K1424)</f>
        <v>3</v>
      </c>
      <c r="L1424" s="53">
        <f>IF(收藏进度!L1424="","",收藏进度!L1424)</f>
        <v>0</v>
      </c>
      <c r="M1424" s="53">
        <f>IF(收藏进度!M1424="","",收藏进度!M1424)</f>
        <v>4</v>
      </c>
      <c r="N1424" s="54" t="str">
        <f>IF(收藏进度!N1424="","",收藏进度!N1424)</f>
        <v>在你的回合开始时，将该随从的攻击力
变为4。</v>
      </c>
    </row>
    <row r="1425" spans="1:14" x14ac:dyDescent="0.15">
      <c r="A1425" s="52" t="str">
        <f>IF(收藏进度!A1425="","",收藏进度!A1425)</f>
        <v>石皮蜥蜴</v>
      </c>
      <c r="B1425" s="52">
        <f>IF(收藏进度!B1425="","",收藏进度!B1425)</f>
        <v>2</v>
      </c>
      <c r="C1425" s="52" t="str">
        <f t="shared" si="22"/>
        <v/>
      </c>
      <c r="D1425" s="52" t="str">
        <f>IF(AND(COUNTIF(德鲁伊卡组!A:C,"# 2x ("&amp;K1425&amp;") "&amp;A1425)+COUNTIF(猎人卡组!A:C,"# 2x ("&amp;K1425&amp;") "&amp;A1425)+COUNTIF(法师卡组!A:C,"# 2x ("&amp;K1425&amp;") "&amp;A1425)+COUNTIF(圣骑士卡组!A:C,"# 2x ("&amp;K1425&amp;") "&amp;A1425)+COUNTIF(牧师卡组!A:C,"# 2x ("&amp;K1425&amp;") "&amp;A1425)+COUNTIF(潜行者卡组!A:C,"# 2x ("&amp;K1425&amp;") "&amp;A1425)+COUNTIF(萨满祭司卡组!A:C,"# 2x ("&amp;K1425&amp;") "&amp;A1425)+COUNTIF(术士卡组!A:C,"# 2x ("&amp;K1425&amp;") "&amp;A1425)+COUNTIF(战士卡组!A:C,"# 2x ("&amp;K1425&amp;") "&amp;A1425)=0,COUNTIF(单卡排行!A:J,A1425)=0),IF(AND(COUNTIF(德鲁伊卡组!A:C,"# 1x ("&amp;K1425&amp;") "&amp;A1425)+COUNTIF(猎人卡组!A:C,"# 1x ("&amp;K1425&amp;") "&amp;A1425)+COUNTIF(法师卡组!A:C,"# 1x ("&amp;K1425&amp;") "&amp;A1425)+COUNTIF(圣骑士卡组!A:C,"# 1x ("&amp;K1425&amp;") "&amp;A1425)+COUNTIF(牧师卡组!A:C,"# 1x ("&amp;K1425&amp;") "&amp;A1425)+COUNTIF(潜行者卡组!A:C,"# 1x ("&amp;K1425&amp;") "&amp;A1425)+COUNTIF(萨满祭司卡组!A:C,"# 1x ("&amp;K1425&amp;") "&amp;A1425)+COUNTIF(术士卡组!A:C,"# 1x ("&amp;K1425&amp;") "&amp;A1425)+COUNTIF(战士卡组!A:C,"# 1x ("&amp;K1425&amp;") "&amp;A1425)=0,COUNTIF(单卡排行!A:J,A1425&amp;"★")=0),"",1),2)</f>
        <v/>
      </c>
      <c r="E1425" s="53" t="str">
        <f>IF(收藏进度!E1425="","",收藏进度!E1425)</f>
        <v>狗头人</v>
      </c>
      <c r="F1425" s="53" t="str">
        <f>IF(收藏进度!F1425="","",收藏进度!F1425)</f>
        <v/>
      </c>
      <c r="G1425" s="53" t="str">
        <f>IF(收藏进度!G1425="","",收藏进度!G1425)</f>
        <v>中立</v>
      </c>
      <c r="H1425" s="53" t="str">
        <f>IF(收藏进度!H1425="","",收藏进度!H1425)</f>
        <v>普通</v>
      </c>
      <c r="I1425" s="53" t="str">
        <f>IF(收藏进度!I1425="","",收藏进度!I1425)</f>
        <v>随从</v>
      </c>
      <c r="J1425" s="53" t="str">
        <f>IF(收藏进度!J1425="","",收藏进度!J1425)</f>
        <v>野兽</v>
      </c>
      <c r="K1425" s="53">
        <f>IF(收藏进度!K1425="","",收藏进度!K1425)</f>
        <v>3</v>
      </c>
      <c r="L1425" s="53">
        <f>IF(收藏进度!L1425="","",收藏进度!L1425)</f>
        <v>1</v>
      </c>
      <c r="M1425" s="53">
        <f>IF(收藏进度!M1425="","",收藏进度!M1425)</f>
        <v>1</v>
      </c>
      <c r="N1425" s="54" t="str">
        <f>IF(收藏进度!N1425="","",收藏进度!N1425)</f>
        <v>圣盾
剧毒</v>
      </c>
    </row>
    <row r="1426" spans="1:14" x14ac:dyDescent="0.15">
      <c r="A1426" s="52" t="str">
        <f>IF(收藏进度!A1426="","",收藏进度!A1426)</f>
        <v>屠龙者</v>
      </c>
      <c r="B1426" s="52">
        <f>IF(收藏进度!B1426="","",收藏进度!B1426)</f>
        <v>2</v>
      </c>
      <c r="C1426" s="52" t="str">
        <f t="shared" si="22"/>
        <v/>
      </c>
      <c r="D1426" s="52" t="str">
        <f>IF(AND(COUNTIF(德鲁伊卡组!A:C,"# 2x ("&amp;K1426&amp;") "&amp;A1426)+COUNTIF(猎人卡组!A:C,"# 2x ("&amp;K1426&amp;") "&amp;A1426)+COUNTIF(法师卡组!A:C,"# 2x ("&amp;K1426&amp;") "&amp;A1426)+COUNTIF(圣骑士卡组!A:C,"# 2x ("&amp;K1426&amp;") "&amp;A1426)+COUNTIF(牧师卡组!A:C,"# 2x ("&amp;K1426&amp;") "&amp;A1426)+COUNTIF(潜行者卡组!A:C,"# 2x ("&amp;K1426&amp;") "&amp;A1426)+COUNTIF(萨满祭司卡组!A:C,"# 2x ("&amp;K1426&amp;") "&amp;A1426)+COUNTIF(术士卡组!A:C,"# 2x ("&amp;K1426&amp;") "&amp;A1426)+COUNTIF(战士卡组!A:C,"# 2x ("&amp;K1426&amp;") "&amp;A1426)=0,COUNTIF(单卡排行!A:J,A1426)=0),IF(AND(COUNTIF(德鲁伊卡组!A:C,"# 1x ("&amp;K1426&amp;") "&amp;A1426)+COUNTIF(猎人卡组!A:C,"# 1x ("&amp;K1426&amp;") "&amp;A1426)+COUNTIF(法师卡组!A:C,"# 1x ("&amp;K1426&amp;") "&amp;A1426)+COUNTIF(圣骑士卡组!A:C,"# 1x ("&amp;K1426&amp;") "&amp;A1426)+COUNTIF(牧师卡组!A:C,"# 1x ("&amp;K1426&amp;") "&amp;A1426)+COUNTIF(潜行者卡组!A:C,"# 1x ("&amp;K1426&amp;") "&amp;A1426)+COUNTIF(萨满祭司卡组!A:C,"# 1x ("&amp;K1426&amp;") "&amp;A1426)+COUNTIF(术士卡组!A:C,"# 1x ("&amp;K1426&amp;") "&amp;A1426)+COUNTIF(战士卡组!A:C,"# 1x ("&amp;K1426&amp;") "&amp;A1426)=0,COUNTIF(单卡排行!A:J,A1426&amp;"★")=0),"",1),2)</f>
        <v/>
      </c>
      <c r="E1426" s="53" t="str">
        <f>IF(收藏进度!E1426="","",收藏进度!E1426)</f>
        <v>狗头人</v>
      </c>
      <c r="F1426" s="53" t="str">
        <f>IF(收藏进度!F1426="","",收藏进度!F1426)</f>
        <v/>
      </c>
      <c r="G1426" s="53" t="str">
        <f>IF(收藏进度!G1426="","",收藏进度!G1426)</f>
        <v>中立</v>
      </c>
      <c r="H1426" s="53" t="str">
        <f>IF(收藏进度!H1426="","",收藏进度!H1426)</f>
        <v>普通</v>
      </c>
      <c r="I1426" s="53" t="str">
        <f>IF(收藏进度!I1426="","",收藏进度!I1426)</f>
        <v>随从</v>
      </c>
      <c r="J1426" s="53" t="str">
        <f>IF(收藏进度!J1426="","",收藏进度!J1426)</f>
        <v/>
      </c>
      <c r="K1426" s="53">
        <f>IF(收藏进度!K1426="","",收藏进度!K1426)</f>
        <v>3</v>
      </c>
      <c r="L1426" s="53">
        <f>IF(收藏进度!L1426="","",收藏进度!L1426)</f>
        <v>4</v>
      </c>
      <c r="M1426" s="53">
        <f>IF(收藏进度!M1426="","",收藏进度!M1426)</f>
        <v>3</v>
      </c>
      <c r="N1426" s="54" t="str">
        <f>IF(收藏进度!N1426="","",收藏进度!N1426)</f>
        <v>战吼：对一条龙造成6点伤害。</v>
      </c>
    </row>
    <row r="1427" spans="1:14" x14ac:dyDescent="0.15">
      <c r="A1427" s="52" t="str">
        <f>IF(收藏进度!A1427="","",收藏进度!A1427)</f>
        <v>下水道爬行者</v>
      </c>
      <c r="B1427" s="52">
        <f>IF(收藏进度!B1427="","",收藏进度!B1427)</f>
        <v>2</v>
      </c>
      <c r="C1427" s="52" t="str">
        <f t="shared" si="22"/>
        <v/>
      </c>
      <c r="D1427" s="52" t="str">
        <f>IF(AND(COUNTIF(德鲁伊卡组!A:C,"# 2x ("&amp;K1427&amp;") "&amp;A1427)+COUNTIF(猎人卡组!A:C,"# 2x ("&amp;K1427&amp;") "&amp;A1427)+COUNTIF(法师卡组!A:C,"# 2x ("&amp;K1427&amp;") "&amp;A1427)+COUNTIF(圣骑士卡组!A:C,"# 2x ("&amp;K1427&amp;") "&amp;A1427)+COUNTIF(牧师卡组!A:C,"# 2x ("&amp;K1427&amp;") "&amp;A1427)+COUNTIF(潜行者卡组!A:C,"# 2x ("&amp;K1427&amp;") "&amp;A1427)+COUNTIF(萨满祭司卡组!A:C,"# 2x ("&amp;K1427&amp;") "&amp;A1427)+COUNTIF(术士卡组!A:C,"# 2x ("&amp;K1427&amp;") "&amp;A1427)+COUNTIF(战士卡组!A:C,"# 2x ("&amp;K1427&amp;") "&amp;A1427)=0,COUNTIF(单卡排行!A:J,A1427)=0),IF(AND(COUNTIF(德鲁伊卡组!A:C,"# 1x ("&amp;K1427&amp;") "&amp;A1427)+COUNTIF(猎人卡组!A:C,"# 1x ("&amp;K1427&amp;") "&amp;A1427)+COUNTIF(法师卡组!A:C,"# 1x ("&amp;K1427&amp;") "&amp;A1427)+COUNTIF(圣骑士卡组!A:C,"# 1x ("&amp;K1427&amp;") "&amp;A1427)+COUNTIF(牧师卡组!A:C,"# 1x ("&amp;K1427&amp;") "&amp;A1427)+COUNTIF(潜行者卡组!A:C,"# 1x ("&amp;K1427&amp;") "&amp;A1427)+COUNTIF(萨满祭司卡组!A:C,"# 1x ("&amp;K1427&amp;") "&amp;A1427)+COUNTIF(术士卡组!A:C,"# 1x ("&amp;K1427&amp;") "&amp;A1427)+COUNTIF(战士卡组!A:C,"# 1x ("&amp;K1427&amp;") "&amp;A1427)=0,COUNTIF(单卡排行!A:J,A1427&amp;"★")=0),"",1),2)</f>
        <v/>
      </c>
      <c r="E1427" s="53" t="str">
        <f>IF(收藏进度!E1427="","",收藏进度!E1427)</f>
        <v>狗头人</v>
      </c>
      <c r="F1427" s="53" t="str">
        <f>IF(收藏进度!F1427="","",收藏进度!F1427)</f>
        <v/>
      </c>
      <c r="G1427" s="53" t="str">
        <f>IF(收藏进度!G1427="","",收藏进度!G1427)</f>
        <v>中立</v>
      </c>
      <c r="H1427" s="53" t="str">
        <f>IF(收藏进度!H1427="","",收藏进度!H1427)</f>
        <v>普通</v>
      </c>
      <c r="I1427" s="53" t="str">
        <f>IF(收藏进度!I1427="","",收藏进度!I1427)</f>
        <v>随从</v>
      </c>
      <c r="J1427" s="53" t="str">
        <f>IF(收藏进度!J1427="","",收藏进度!J1427)</f>
        <v/>
      </c>
      <c r="K1427" s="53">
        <f>IF(收藏进度!K1427="","",收藏进度!K1427)</f>
        <v>3</v>
      </c>
      <c r="L1427" s="53">
        <f>IF(收藏进度!L1427="","",收藏进度!L1427)</f>
        <v>1</v>
      </c>
      <c r="M1427" s="53">
        <f>IF(收藏进度!M1427="","",收藏进度!M1427)</f>
        <v>1</v>
      </c>
      <c r="N1427" s="54" t="str">
        <f>IF(收藏进度!N1427="","",收藏进度!N1427)</f>
        <v>战吼：召唤一个2/3的巨鼠。</v>
      </c>
    </row>
    <row r="1428" spans="1:14" x14ac:dyDescent="0.15">
      <c r="A1428" s="52" t="str">
        <f>IF(收藏进度!A1428="","",收藏进度!A1428)</f>
        <v>喧哗的诗人</v>
      </c>
      <c r="B1428" s="52">
        <f>IF(收藏进度!B1428="","",收藏进度!B1428)</f>
        <v>2</v>
      </c>
      <c r="C1428" s="52" t="str">
        <f t="shared" si="22"/>
        <v/>
      </c>
      <c r="D1428" s="52" t="str">
        <f>IF(AND(COUNTIF(德鲁伊卡组!A:C,"# 2x ("&amp;K1428&amp;") "&amp;A1428)+COUNTIF(猎人卡组!A:C,"# 2x ("&amp;K1428&amp;") "&amp;A1428)+COUNTIF(法师卡组!A:C,"# 2x ("&amp;K1428&amp;") "&amp;A1428)+COUNTIF(圣骑士卡组!A:C,"# 2x ("&amp;K1428&amp;") "&amp;A1428)+COUNTIF(牧师卡组!A:C,"# 2x ("&amp;K1428&amp;") "&amp;A1428)+COUNTIF(潜行者卡组!A:C,"# 2x ("&amp;K1428&amp;") "&amp;A1428)+COUNTIF(萨满祭司卡组!A:C,"# 2x ("&amp;K1428&amp;") "&amp;A1428)+COUNTIF(术士卡组!A:C,"# 2x ("&amp;K1428&amp;") "&amp;A1428)+COUNTIF(战士卡组!A:C,"# 2x ("&amp;K1428&amp;") "&amp;A1428)=0,COUNTIF(单卡排行!A:J,A1428)=0),IF(AND(COUNTIF(德鲁伊卡组!A:C,"# 1x ("&amp;K1428&amp;") "&amp;A1428)+COUNTIF(猎人卡组!A:C,"# 1x ("&amp;K1428&amp;") "&amp;A1428)+COUNTIF(法师卡组!A:C,"# 1x ("&amp;K1428&amp;") "&amp;A1428)+COUNTIF(圣骑士卡组!A:C,"# 1x ("&amp;K1428&amp;") "&amp;A1428)+COUNTIF(牧师卡组!A:C,"# 1x ("&amp;K1428&amp;") "&amp;A1428)+COUNTIF(潜行者卡组!A:C,"# 1x ("&amp;K1428&amp;") "&amp;A1428)+COUNTIF(萨满祭司卡组!A:C,"# 1x ("&amp;K1428&amp;") "&amp;A1428)+COUNTIF(术士卡组!A:C,"# 1x ("&amp;K1428&amp;") "&amp;A1428)+COUNTIF(战士卡组!A:C,"# 1x ("&amp;K1428&amp;") "&amp;A1428)=0,COUNTIF(单卡排行!A:J,A1428&amp;"★")=0),"",1),2)</f>
        <v/>
      </c>
      <c r="E1428" s="53" t="str">
        <f>IF(收藏进度!E1428="","",收藏进度!E1428)</f>
        <v>狗头人</v>
      </c>
      <c r="F1428" s="53" t="str">
        <f>IF(收藏进度!F1428="","",收藏进度!F1428)</f>
        <v/>
      </c>
      <c r="G1428" s="53" t="str">
        <f>IF(收藏进度!G1428="","",收藏进度!G1428)</f>
        <v>中立</v>
      </c>
      <c r="H1428" s="53" t="str">
        <f>IF(收藏进度!H1428="","",收藏进度!H1428)</f>
        <v>普通</v>
      </c>
      <c r="I1428" s="53" t="str">
        <f>IF(收藏进度!I1428="","",收藏进度!I1428)</f>
        <v>随从</v>
      </c>
      <c r="J1428" s="53" t="str">
        <f>IF(收藏进度!J1428="","",收藏进度!J1428)</f>
        <v/>
      </c>
      <c r="K1428" s="53">
        <f>IF(收藏进度!K1428="","",收藏进度!K1428)</f>
        <v>3</v>
      </c>
      <c r="L1428" s="53">
        <f>IF(收藏进度!L1428="","",收藏进度!L1428)</f>
        <v>3</v>
      </c>
      <c r="M1428" s="53">
        <f>IF(收藏进度!M1428="","",收藏进度!M1428)</f>
        <v>2</v>
      </c>
      <c r="N1428" s="54" t="str">
        <f>IF(收藏进度!N1428="","",收藏进度!N1428)</f>
        <v>战吼：使你的其他随从获得+1生命值。</v>
      </c>
    </row>
    <row r="1429" spans="1:14" x14ac:dyDescent="0.15">
      <c r="A1429" s="52" t="str">
        <f>IF(收藏进度!A1429="","",收藏进度!A1429)</f>
        <v>孤胆英雄</v>
      </c>
      <c r="B1429" s="52">
        <f>IF(收藏进度!B1429="","",收藏进度!B1429)</f>
        <v>2</v>
      </c>
      <c r="C1429" s="52" t="str">
        <f t="shared" si="22"/>
        <v/>
      </c>
      <c r="D1429" s="52">
        <f>IF(AND(COUNTIF(德鲁伊卡组!A:C,"# 2x ("&amp;K1429&amp;") "&amp;A1429)+COUNTIF(猎人卡组!A:C,"# 2x ("&amp;K1429&amp;") "&amp;A1429)+COUNTIF(法师卡组!A:C,"# 2x ("&amp;K1429&amp;") "&amp;A1429)+COUNTIF(圣骑士卡组!A:C,"# 2x ("&amp;K1429&amp;") "&amp;A1429)+COUNTIF(牧师卡组!A:C,"# 2x ("&amp;K1429&amp;") "&amp;A1429)+COUNTIF(潜行者卡组!A:C,"# 2x ("&amp;K1429&amp;") "&amp;A1429)+COUNTIF(萨满祭司卡组!A:C,"# 2x ("&amp;K1429&amp;") "&amp;A1429)+COUNTIF(术士卡组!A:C,"# 2x ("&amp;K1429&amp;") "&amp;A1429)+COUNTIF(战士卡组!A:C,"# 2x ("&amp;K1429&amp;") "&amp;A1429)=0,COUNTIF(单卡排行!A:J,A1429)=0),IF(AND(COUNTIF(德鲁伊卡组!A:C,"# 1x ("&amp;K1429&amp;") "&amp;A1429)+COUNTIF(猎人卡组!A:C,"# 1x ("&amp;K1429&amp;") "&amp;A1429)+COUNTIF(法师卡组!A:C,"# 1x ("&amp;K1429&amp;") "&amp;A1429)+COUNTIF(圣骑士卡组!A:C,"# 1x ("&amp;K1429&amp;") "&amp;A1429)+COUNTIF(牧师卡组!A:C,"# 1x ("&amp;K1429&amp;") "&amp;A1429)+COUNTIF(潜行者卡组!A:C,"# 1x ("&amp;K1429&amp;") "&amp;A1429)+COUNTIF(萨满祭司卡组!A:C,"# 1x ("&amp;K1429&amp;") "&amp;A1429)+COUNTIF(术士卡组!A:C,"# 1x ("&amp;K1429&amp;") "&amp;A1429)+COUNTIF(战士卡组!A:C,"# 1x ("&amp;K1429&amp;") "&amp;A1429)=0,COUNTIF(单卡排行!A:J,A1429&amp;"★")=0),"",1),2)</f>
        <v>1</v>
      </c>
      <c r="E1429" s="53" t="str">
        <f>IF(收藏进度!E1429="","",收藏进度!E1429)</f>
        <v>狗头人</v>
      </c>
      <c r="F1429" s="53" t="str">
        <f>IF(收藏进度!F1429="","",收藏进度!F1429)</f>
        <v/>
      </c>
      <c r="G1429" s="53" t="str">
        <f>IF(收藏进度!G1429="","",收藏进度!G1429)</f>
        <v>中立</v>
      </c>
      <c r="H1429" s="53" t="str">
        <f>IF(收藏进度!H1429="","",收藏进度!H1429)</f>
        <v>稀有</v>
      </c>
      <c r="I1429" s="53" t="str">
        <f>IF(收藏进度!I1429="","",收藏进度!I1429)</f>
        <v>随从</v>
      </c>
      <c r="J1429" s="53" t="str">
        <f>IF(收藏进度!J1429="","",收藏进度!J1429)</f>
        <v/>
      </c>
      <c r="K1429" s="53">
        <f>IF(收藏进度!K1429="","",收藏进度!K1429)</f>
        <v>3</v>
      </c>
      <c r="L1429" s="53">
        <f>IF(收藏进度!L1429="","",收藏进度!L1429)</f>
        <v>2</v>
      </c>
      <c r="M1429" s="53">
        <f>IF(收藏进度!M1429="","",收藏进度!M1429)</f>
        <v>4</v>
      </c>
      <c r="N1429" s="54" t="str">
        <f>IF(收藏进度!N1429="","",收藏进度!N1429)</f>
        <v>战吼：如果你没有控制其他随从，则获得嘲讽和圣盾。</v>
      </c>
    </row>
    <row r="1430" spans="1:14" x14ac:dyDescent="0.15">
      <c r="A1430" s="52" t="str">
        <f>IF(收藏进度!A1430="","",收藏进度!A1430)</f>
        <v>闪光的蘑菇</v>
      </c>
      <c r="B1430" s="52">
        <f>IF(收藏进度!B1430="","",收藏进度!B1430)</f>
        <v>2</v>
      </c>
      <c r="C1430" s="52" t="str">
        <f t="shared" si="22"/>
        <v/>
      </c>
      <c r="D1430" s="52" t="str">
        <f>IF(AND(COUNTIF(德鲁伊卡组!A:C,"# 2x ("&amp;K1430&amp;") "&amp;A1430)+COUNTIF(猎人卡组!A:C,"# 2x ("&amp;K1430&amp;") "&amp;A1430)+COUNTIF(法师卡组!A:C,"# 2x ("&amp;K1430&amp;") "&amp;A1430)+COUNTIF(圣骑士卡组!A:C,"# 2x ("&amp;K1430&amp;") "&amp;A1430)+COUNTIF(牧师卡组!A:C,"# 2x ("&amp;K1430&amp;") "&amp;A1430)+COUNTIF(潜行者卡组!A:C,"# 2x ("&amp;K1430&amp;") "&amp;A1430)+COUNTIF(萨满祭司卡组!A:C,"# 2x ("&amp;K1430&amp;") "&amp;A1430)+COUNTIF(术士卡组!A:C,"# 2x ("&amp;K1430&amp;") "&amp;A1430)+COUNTIF(战士卡组!A:C,"# 2x ("&amp;K1430&amp;") "&amp;A1430)=0,COUNTIF(单卡排行!A:J,A1430)=0),IF(AND(COUNTIF(德鲁伊卡组!A:C,"# 1x ("&amp;K1430&amp;") "&amp;A1430)+COUNTIF(猎人卡组!A:C,"# 1x ("&amp;K1430&amp;") "&amp;A1430)+COUNTIF(法师卡组!A:C,"# 1x ("&amp;K1430&amp;") "&amp;A1430)+COUNTIF(圣骑士卡组!A:C,"# 1x ("&amp;K1430&amp;") "&amp;A1430)+COUNTIF(牧师卡组!A:C,"# 1x ("&amp;K1430&amp;") "&amp;A1430)+COUNTIF(潜行者卡组!A:C,"# 1x ("&amp;K1430&amp;") "&amp;A1430)+COUNTIF(萨满祭司卡组!A:C,"# 1x ("&amp;K1430&amp;") "&amp;A1430)+COUNTIF(术士卡组!A:C,"# 1x ("&amp;K1430&amp;") "&amp;A1430)+COUNTIF(战士卡组!A:C,"# 1x ("&amp;K1430&amp;") "&amp;A1430)=0,COUNTIF(单卡排行!A:J,A1430&amp;"★")=0),"",1),2)</f>
        <v/>
      </c>
      <c r="E1430" s="53" t="str">
        <f>IF(收藏进度!E1430="","",收藏进度!E1430)</f>
        <v>狗头人</v>
      </c>
      <c r="F1430" s="53" t="str">
        <f>IF(收藏进度!F1430="","",收藏进度!F1430)</f>
        <v/>
      </c>
      <c r="G1430" s="53" t="str">
        <f>IF(收藏进度!G1430="","",收藏进度!G1430)</f>
        <v>中立</v>
      </c>
      <c r="H1430" s="53" t="str">
        <f>IF(收藏进度!H1430="","",收藏进度!H1430)</f>
        <v>稀有</v>
      </c>
      <c r="I1430" s="53" t="str">
        <f>IF(收藏进度!I1430="","",收藏进度!I1430)</f>
        <v>随从</v>
      </c>
      <c r="J1430" s="53" t="str">
        <f>IF(收藏进度!J1430="","",收藏进度!J1430)</f>
        <v/>
      </c>
      <c r="K1430" s="53">
        <f>IF(收藏进度!K1430="","",收藏进度!K1430)</f>
        <v>3</v>
      </c>
      <c r="L1430" s="53">
        <f>IF(收藏进度!L1430="","",收藏进度!L1430)</f>
        <v>1</v>
      </c>
      <c r="M1430" s="53">
        <f>IF(收藏进度!M1430="","",收藏进度!M1430)</f>
        <v>2</v>
      </c>
      <c r="N1430" s="54" t="str">
        <f>IF(收藏进度!N1430="","",收藏进度!N1430)</f>
        <v>在你的回合结束时，随机召唤一个法力值消耗为（1）点的
随从。</v>
      </c>
    </row>
    <row r="1431" spans="1:14" x14ac:dyDescent="0.15">
      <c r="A1431" s="52" t="str">
        <f>IF(收藏进度!A1431="","",收藏进度!A1431)</f>
        <v>狗头人拾荒者</v>
      </c>
      <c r="B1431" s="52">
        <f>IF(收藏进度!B1431="","",收藏进度!B1431)</f>
        <v>2</v>
      </c>
      <c r="C1431" s="52" t="str">
        <f t="shared" si="22"/>
        <v/>
      </c>
      <c r="D1431" s="52" t="str">
        <f>IF(AND(COUNTIF(德鲁伊卡组!A:C,"# 2x ("&amp;K1431&amp;") "&amp;A1431)+COUNTIF(猎人卡组!A:C,"# 2x ("&amp;K1431&amp;") "&amp;A1431)+COUNTIF(法师卡组!A:C,"# 2x ("&amp;K1431&amp;") "&amp;A1431)+COUNTIF(圣骑士卡组!A:C,"# 2x ("&amp;K1431&amp;") "&amp;A1431)+COUNTIF(牧师卡组!A:C,"# 2x ("&amp;K1431&amp;") "&amp;A1431)+COUNTIF(潜行者卡组!A:C,"# 2x ("&amp;K1431&amp;") "&amp;A1431)+COUNTIF(萨满祭司卡组!A:C,"# 2x ("&amp;K1431&amp;") "&amp;A1431)+COUNTIF(术士卡组!A:C,"# 2x ("&amp;K1431&amp;") "&amp;A1431)+COUNTIF(战士卡组!A:C,"# 2x ("&amp;K1431&amp;") "&amp;A1431)=0,COUNTIF(单卡排行!A:J,A1431)=0),IF(AND(COUNTIF(德鲁伊卡组!A:C,"# 1x ("&amp;K1431&amp;") "&amp;A1431)+COUNTIF(猎人卡组!A:C,"# 1x ("&amp;K1431&amp;") "&amp;A1431)+COUNTIF(法师卡组!A:C,"# 1x ("&amp;K1431&amp;") "&amp;A1431)+COUNTIF(圣骑士卡组!A:C,"# 1x ("&amp;K1431&amp;") "&amp;A1431)+COUNTIF(牧师卡组!A:C,"# 1x ("&amp;K1431&amp;") "&amp;A1431)+COUNTIF(潜行者卡组!A:C,"# 1x ("&amp;K1431&amp;") "&amp;A1431)+COUNTIF(萨满祭司卡组!A:C,"# 1x ("&amp;K1431&amp;") "&amp;A1431)+COUNTIF(术士卡组!A:C,"# 1x ("&amp;K1431&amp;") "&amp;A1431)+COUNTIF(战士卡组!A:C,"# 1x ("&amp;K1431&amp;") "&amp;A1431)=0,COUNTIF(单卡排行!A:J,A1431&amp;"★")=0),"",1),2)</f>
        <v/>
      </c>
      <c r="E1431" s="53" t="str">
        <f>IF(收藏进度!E1431="","",收藏进度!E1431)</f>
        <v>狗头人</v>
      </c>
      <c r="F1431" s="53" t="str">
        <f>IF(收藏进度!F1431="","",收藏进度!F1431)</f>
        <v/>
      </c>
      <c r="G1431" s="53" t="str">
        <f>IF(收藏进度!G1431="","",收藏进度!G1431)</f>
        <v>中立</v>
      </c>
      <c r="H1431" s="53" t="str">
        <f>IF(收藏进度!H1431="","",收藏进度!H1431)</f>
        <v>史诗</v>
      </c>
      <c r="I1431" s="53" t="str">
        <f>IF(收藏进度!I1431="","",收藏进度!I1431)</f>
        <v>随从</v>
      </c>
      <c r="J1431" s="53" t="str">
        <f>IF(收藏进度!J1431="","",收藏进度!J1431)</f>
        <v/>
      </c>
      <c r="K1431" s="53">
        <f>IF(收藏进度!K1431="","",收藏进度!K1431)</f>
        <v>3</v>
      </c>
      <c r="L1431" s="53">
        <f>IF(收藏进度!L1431="","",收藏进度!L1431)</f>
        <v>1</v>
      </c>
      <c r="M1431" s="53">
        <f>IF(收藏进度!M1431="","",收藏进度!M1431)</f>
        <v>3</v>
      </c>
      <c r="N1431" s="54" t="str">
        <f>IF(收藏进度!N1431="","",收藏进度!N1431)</f>
        <v>战吼：将你的一把被摧毁的武器置入你的手牌。</v>
      </c>
    </row>
    <row r="1432" spans="1:14" x14ac:dyDescent="0.15">
      <c r="A1432" s="52" t="str">
        <f>IF(收藏进度!A1432="","",收藏进度!A1432)</f>
        <v>虚空撕裂者</v>
      </c>
      <c r="B1432" s="52">
        <f>IF(收藏进度!B1432="","",收藏进度!B1432)</f>
        <v>3</v>
      </c>
      <c r="C1432" s="52" t="str">
        <f t="shared" si="22"/>
        <v/>
      </c>
      <c r="D1432" s="52" t="str">
        <f>IF(AND(COUNTIF(德鲁伊卡组!A:C,"# 2x ("&amp;K1432&amp;") "&amp;A1432)+COUNTIF(猎人卡组!A:C,"# 2x ("&amp;K1432&amp;") "&amp;A1432)+COUNTIF(法师卡组!A:C,"# 2x ("&amp;K1432&amp;") "&amp;A1432)+COUNTIF(圣骑士卡组!A:C,"# 2x ("&amp;K1432&amp;") "&amp;A1432)+COUNTIF(牧师卡组!A:C,"# 2x ("&amp;K1432&amp;") "&amp;A1432)+COUNTIF(潜行者卡组!A:C,"# 2x ("&amp;K1432&amp;") "&amp;A1432)+COUNTIF(萨满祭司卡组!A:C,"# 2x ("&amp;K1432&amp;") "&amp;A1432)+COUNTIF(术士卡组!A:C,"# 2x ("&amp;K1432&amp;") "&amp;A1432)+COUNTIF(战士卡组!A:C,"# 2x ("&amp;K1432&amp;") "&amp;A1432)=0,COUNTIF(单卡排行!A:J,A1432)=0),IF(AND(COUNTIF(德鲁伊卡组!A:C,"# 1x ("&amp;K1432&amp;") "&amp;A1432)+COUNTIF(猎人卡组!A:C,"# 1x ("&amp;K1432&amp;") "&amp;A1432)+COUNTIF(法师卡组!A:C,"# 1x ("&amp;K1432&amp;") "&amp;A1432)+COUNTIF(圣骑士卡组!A:C,"# 1x ("&amp;K1432&amp;") "&amp;A1432)+COUNTIF(牧师卡组!A:C,"# 1x ("&amp;K1432&amp;") "&amp;A1432)+COUNTIF(潜行者卡组!A:C,"# 1x ("&amp;K1432&amp;") "&amp;A1432)+COUNTIF(萨满祭司卡组!A:C,"# 1x ("&amp;K1432&amp;") "&amp;A1432)+COUNTIF(术士卡组!A:C,"# 1x ("&amp;K1432&amp;") "&amp;A1432)+COUNTIF(战士卡组!A:C,"# 1x ("&amp;K1432&amp;") "&amp;A1432)=0,COUNTIF(单卡排行!A:J,A1432&amp;"★")=0),"",1),2)</f>
        <v/>
      </c>
      <c r="E1432" s="53" t="str">
        <f>IF(收藏进度!E1432="","",收藏进度!E1432)</f>
        <v>狗头人</v>
      </c>
      <c r="F1432" s="53" t="str">
        <f>IF(收藏进度!F1432="","",收藏进度!F1432)</f>
        <v/>
      </c>
      <c r="G1432" s="53" t="str">
        <f>IF(收藏进度!G1432="","",收藏进度!G1432)</f>
        <v>中立</v>
      </c>
      <c r="H1432" s="53" t="str">
        <f>IF(收藏进度!H1432="","",收藏进度!H1432)</f>
        <v>史诗</v>
      </c>
      <c r="I1432" s="53" t="str">
        <f>IF(收藏进度!I1432="","",收藏进度!I1432)</f>
        <v>随从</v>
      </c>
      <c r="J1432" s="53" t="str">
        <f>IF(收藏进度!J1432="","",收藏进度!J1432)</f>
        <v>恶魔</v>
      </c>
      <c r="K1432" s="53">
        <f>IF(收藏进度!K1432="","",收藏进度!K1432)</f>
        <v>3</v>
      </c>
      <c r="L1432" s="53">
        <f>IF(收藏进度!L1432="","",收藏进度!L1432)</f>
        <v>3</v>
      </c>
      <c r="M1432" s="53">
        <f>IF(收藏进度!M1432="","",收藏进度!M1432)</f>
        <v>3</v>
      </c>
      <c r="N1432" s="54" t="str">
        <f>IF(收藏进度!N1432="","",收藏进度!N1432)</f>
        <v>战吼：
使其他所有随从的攻击力和生命值互换。</v>
      </c>
    </row>
    <row r="1433" spans="1:14" x14ac:dyDescent="0.15">
      <c r="A1433" s="52" t="str">
        <f>IF(收藏进度!A1433="","",收藏进度!A1433)</f>
        <v>蛇发女妖佐拉</v>
      </c>
      <c r="B1433" s="52">
        <f>IF(收藏进度!B1433="","",收藏进度!B1433)</f>
        <v>1</v>
      </c>
      <c r="C1433" s="52" t="str">
        <f t="shared" si="22"/>
        <v/>
      </c>
      <c r="D1433" s="52">
        <f>IF(AND(COUNTIF(德鲁伊卡组!A:C,"# 2x ("&amp;K1433&amp;") "&amp;A1433)+COUNTIF(猎人卡组!A:C,"# 2x ("&amp;K1433&amp;") "&amp;A1433)+COUNTIF(法师卡组!A:C,"# 2x ("&amp;K1433&amp;") "&amp;A1433)+COUNTIF(圣骑士卡组!A:C,"# 2x ("&amp;K1433&amp;") "&amp;A1433)+COUNTIF(牧师卡组!A:C,"# 2x ("&amp;K1433&amp;") "&amp;A1433)+COUNTIF(潜行者卡组!A:C,"# 2x ("&amp;K1433&amp;") "&amp;A1433)+COUNTIF(萨满祭司卡组!A:C,"# 2x ("&amp;K1433&amp;") "&amp;A1433)+COUNTIF(术士卡组!A:C,"# 2x ("&amp;K1433&amp;") "&amp;A1433)+COUNTIF(战士卡组!A:C,"# 2x ("&amp;K1433&amp;") "&amp;A1433)=0,COUNTIF(单卡排行!A:J,A1433)=0),IF(AND(COUNTIF(德鲁伊卡组!A:C,"# 1x ("&amp;K1433&amp;") "&amp;A1433)+COUNTIF(猎人卡组!A:C,"# 1x ("&amp;K1433&amp;") "&amp;A1433)+COUNTIF(法师卡组!A:C,"# 1x ("&amp;K1433&amp;") "&amp;A1433)+COUNTIF(圣骑士卡组!A:C,"# 1x ("&amp;K1433&amp;") "&amp;A1433)+COUNTIF(牧师卡组!A:C,"# 1x ("&amp;K1433&amp;") "&amp;A1433)+COUNTIF(潜行者卡组!A:C,"# 1x ("&amp;K1433&amp;") "&amp;A1433)+COUNTIF(萨满祭司卡组!A:C,"# 1x ("&amp;K1433&amp;") "&amp;A1433)+COUNTIF(术士卡组!A:C,"# 1x ("&amp;K1433&amp;") "&amp;A1433)+COUNTIF(战士卡组!A:C,"# 1x ("&amp;K1433&amp;") "&amp;A1433)=0,COUNTIF(单卡排行!A:J,A1433&amp;"★")=0),"",1),2)</f>
        <v>1</v>
      </c>
      <c r="E1433" s="53" t="str">
        <f>IF(收藏进度!E1433="","",收藏进度!E1433)</f>
        <v>狗头人</v>
      </c>
      <c r="F1433" s="53" t="str">
        <f>IF(收藏进度!F1433="","",收藏进度!F1433)</f>
        <v/>
      </c>
      <c r="G1433" s="53" t="str">
        <f>IF(收藏进度!G1433="","",收藏进度!G1433)</f>
        <v>中立</v>
      </c>
      <c r="H1433" s="53" t="str">
        <f>IF(收藏进度!H1433="","",收藏进度!H1433)</f>
        <v>传说</v>
      </c>
      <c r="I1433" s="53" t="str">
        <f>IF(收藏进度!I1433="","",收藏进度!I1433)</f>
        <v>随从</v>
      </c>
      <c r="J1433" s="53" t="str">
        <f>IF(收藏进度!J1433="","",收藏进度!J1433)</f>
        <v/>
      </c>
      <c r="K1433" s="53">
        <f>IF(收藏进度!K1433="","",收藏进度!K1433)</f>
        <v>3</v>
      </c>
      <c r="L1433" s="53">
        <f>IF(收藏进度!L1433="","",收藏进度!L1433)</f>
        <v>2</v>
      </c>
      <c r="M1433" s="53">
        <f>IF(收藏进度!M1433="","",收藏进度!M1433)</f>
        <v>2</v>
      </c>
      <c r="N1433" s="54" t="str">
        <f>IF(收藏进度!N1433="","",收藏进度!N1433)</f>
        <v>战吼：选择一个友方随从。将它的金色复制置入你的手牌。</v>
      </c>
    </row>
    <row r="1434" spans="1:14" x14ac:dyDescent="0.15">
      <c r="A1434" s="52" t="str">
        <f>IF(收藏进度!A1434="","",收藏进度!A1434)</f>
        <v>被诅咒的门徒</v>
      </c>
      <c r="B1434" s="52">
        <f>IF(收藏进度!B1434="","",收藏进度!B1434)</f>
        <v>2</v>
      </c>
      <c r="C1434" s="52" t="str">
        <f t="shared" si="22"/>
        <v/>
      </c>
      <c r="D1434" s="52" t="str">
        <f>IF(AND(COUNTIF(德鲁伊卡组!A:C,"# 2x ("&amp;K1434&amp;") "&amp;A1434)+COUNTIF(猎人卡组!A:C,"# 2x ("&amp;K1434&amp;") "&amp;A1434)+COUNTIF(法师卡组!A:C,"# 2x ("&amp;K1434&amp;") "&amp;A1434)+COUNTIF(圣骑士卡组!A:C,"# 2x ("&amp;K1434&amp;") "&amp;A1434)+COUNTIF(牧师卡组!A:C,"# 2x ("&amp;K1434&amp;") "&amp;A1434)+COUNTIF(潜行者卡组!A:C,"# 2x ("&amp;K1434&amp;") "&amp;A1434)+COUNTIF(萨满祭司卡组!A:C,"# 2x ("&amp;K1434&amp;") "&amp;A1434)+COUNTIF(术士卡组!A:C,"# 2x ("&amp;K1434&amp;") "&amp;A1434)+COUNTIF(战士卡组!A:C,"# 2x ("&amp;K1434&amp;") "&amp;A1434)=0,COUNTIF(单卡排行!A:J,A1434)=0),IF(AND(COUNTIF(德鲁伊卡组!A:C,"# 1x ("&amp;K1434&amp;") "&amp;A1434)+COUNTIF(猎人卡组!A:C,"# 1x ("&amp;K1434&amp;") "&amp;A1434)+COUNTIF(法师卡组!A:C,"# 1x ("&amp;K1434&amp;") "&amp;A1434)+COUNTIF(圣骑士卡组!A:C,"# 1x ("&amp;K1434&amp;") "&amp;A1434)+COUNTIF(牧师卡组!A:C,"# 1x ("&amp;K1434&amp;") "&amp;A1434)+COUNTIF(潜行者卡组!A:C,"# 1x ("&amp;K1434&amp;") "&amp;A1434)+COUNTIF(萨满祭司卡组!A:C,"# 1x ("&amp;K1434&amp;") "&amp;A1434)+COUNTIF(术士卡组!A:C,"# 1x ("&amp;K1434&amp;") "&amp;A1434)+COUNTIF(战士卡组!A:C,"# 1x ("&amp;K1434&amp;") "&amp;A1434)=0,COUNTIF(单卡排行!A:J,A1434&amp;"★")=0),"",1),2)</f>
        <v/>
      </c>
      <c r="E1434" s="53" t="str">
        <f>IF(收藏进度!E1434="","",收藏进度!E1434)</f>
        <v>狗头人</v>
      </c>
      <c r="F1434" s="53" t="str">
        <f>IF(收藏进度!F1434="","",收藏进度!F1434)</f>
        <v/>
      </c>
      <c r="G1434" s="53" t="str">
        <f>IF(收藏进度!G1434="","",收藏进度!G1434)</f>
        <v>中立</v>
      </c>
      <c r="H1434" s="53" t="str">
        <f>IF(收藏进度!H1434="","",收藏进度!H1434)</f>
        <v>普通</v>
      </c>
      <c r="I1434" s="53" t="str">
        <f>IF(收藏进度!I1434="","",收藏进度!I1434)</f>
        <v>随从</v>
      </c>
      <c r="J1434" s="53" t="str">
        <f>IF(收藏进度!J1434="","",收藏进度!J1434)</f>
        <v/>
      </c>
      <c r="K1434" s="53">
        <f>IF(收藏进度!K1434="","",收藏进度!K1434)</f>
        <v>4</v>
      </c>
      <c r="L1434" s="53">
        <f>IF(收藏进度!L1434="","",收藏进度!L1434)</f>
        <v>5</v>
      </c>
      <c r="M1434" s="53">
        <f>IF(收藏进度!M1434="","",收藏进度!M1434)</f>
        <v>1</v>
      </c>
      <c r="N1434" s="54" t="str">
        <f>IF(收藏进度!N1434="","",收藏进度!N1434)</f>
        <v>亡语：召唤一个5/1的亡魂。</v>
      </c>
    </row>
    <row r="1435" spans="1:14" x14ac:dyDescent="0.15">
      <c r="A1435" s="52" t="str">
        <f>IF(收藏进度!A1435="","",收藏进度!A1435)</f>
        <v>藏宝巨龙</v>
      </c>
      <c r="B1435" s="52">
        <f>IF(收藏进度!B1435="","",收藏进度!B1435)</f>
        <v>2</v>
      </c>
      <c r="C1435" s="52" t="str">
        <f t="shared" si="22"/>
        <v/>
      </c>
      <c r="D1435" s="52" t="str">
        <f>IF(AND(COUNTIF(德鲁伊卡组!A:C,"# 2x ("&amp;K1435&amp;") "&amp;A1435)+COUNTIF(猎人卡组!A:C,"# 2x ("&amp;K1435&amp;") "&amp;A1435)+COUNTIF(法师卡组!A:C,"# 2x ("&amp;K1435&amp;") "&amp;A1435)+COUNTIF(圣骑士卡组!A:C,"# 2x ("&amp;K1435&amp;") "&amp;A1435)+COUNTIF(牧师卡组!A:C,"# 2x ("&amp;K1435&amp;") "&amp;A1435)+COUNTIF(潜行者卡组!A:C,"# 2x ("&amp;K1435&amp;") "&amp;A1435)+COUNTIF(萨满祭司卡组!A:C,"# 2x ("&amp;K1435&amp;") "&amp;A1435)+COUNTIF(术士卡组!A:C,"# 2x ("&amp;K1435&amp;") "&amp;A1435)+COUNTIF(战士卡组!A:C,"# 2x ("&amp;K1435&amp;") "&amp;A1435)=0,COUNTIF(单卡排行!A:J,A1435)=0),IF(AND(COUNTIF(德鲁伊卡组!A:C,"# 1x ("&amp;K1435&amp;") "&amp;A1435)+COUNTIF(猎人卡组!A:C,"# 1x ("&amp;K1435&amp;") "&amp;A1435)+COUNTIF(法师卡组!A:C,"# 1x ("&amp;K1435&amp;") "&amp;A1435)+COUNTIF(圣骑士卡组!A:C,"# 1x ("&amp;K1435&amp;") "&amp;A1435)+COUNTIF(牧师卡组!A:C,"# 1x ("&amp;K1435&amp;") "&amp;A1435)+COUNTIF(潜行者卡组!A:C,"# 1x ("&amp;K1435&amp;") "&amp;A1435)+COUNTIF(萨满祭司卡组!A:C,"# 1x ("&amp;K1435&amp;") "&amp;A1435)+COUNTIF(术士卡组!A:C,"# 1x ("&amp;K1435&amp;") "&amp;A1435)+COUNTIF(战士卡组!A:C,"# 1x ("&amp;K1435&amp;") "&amp;A1435)=0,COUNTIF(单卡排行!A:J,A1435&amp;"★")=0),"",1),2)</f>
        <v/>
      </c>
      <c r="E1435" s="53" t="str">
        <f>IF(收藏进度!E1435="","",收藏进度!E1435)</f>
        <v>狗头人</v>
      </c>
      <c r="F1435" s="53" t="str">
        <f>IF(收藏进度!F1435="","",收藏进度!F1435)</f>
        <v/>
      </c>
      <c r="G1435" s="53" t="str">
        <f>IF(收藏进度!G1435="","",收藏进度!G1435)</f>
        <v>中立</v>
      </c>
      <c r="H1435" s="53" t="str">
        <f>IF(收藏进度!H1435="","",收藏进度!H1435)</f>
        <v>普通</v>
      </c>
      <c r="I1435" s="53" t="str">
        <f>IF(收藏进度!I1435="","",收藏进度!I1435)</f>
        <v>随从</v>
      </c>
      <c r="J1435" s="53" t="str">
        <f>IF(收藏进度!J1435="","",收藏进度!J1435)</f>
        <v>龙</v>
      </c>
      <c r="K1435" s="53">
        <f>IF(收藏进度!K1435="","",收藏进度!K1435)</f>
        <v>4</v>
      </c>
      <c r="L1435" s="53">
        <f>IF(收藏进度!L1435="","",收藏进度!L1435)</f>
        <v>5</v>
      </c>
      <c r="M1435" s="53">
        <f>IF(收藏进度!M1435="","",收藏进度!M1435)</f>
        <v>6</v>
      </c>
      <c r="N1435" s="54" t="str">
        <f>IF(收藏进度!N1435="","",收藏进度!N1435)</f>
        <v>亡语：使你的对手获得两个幸运币。</v>
      </c>
    </row>
    <row r="1436" spans="1:14" x14ac:dyDescent="0.15">
      <c r="A1436" s="52" t="str">
        <f>IF(收藏进度!A1436="","",收藏进度!A1436)</f>
        <v>鬼祟恶魔</v>
      </c>
      <c r="B1436" s="52">
        <f>IF(收藏进度!B1436="","",收藏进度!B1436)</f>
        <v>2</v>
      </c>
      <c r="C1436" s="52" t="str">
        <f t="shared" si="22"/>
        <v/>
      </c>
      <c r="D1436" s="52" t="str">
        <f>IF(AND(COUNTIF(德鲁伊卡组!A:C,"# 2x ("&amp;K1436&amp;") "&amp;A1436)+COUNTIF(猎人卡组!A:C,"# 2x ("&amp;K1436&amp;") "&amp;A1436)+COUNTIF(法师卡组!A:C,"# 2x ("&amp;K1436&amp;") "&amp;A1436)+COUNTIF(圣骑士卡组!A:C,"# 2x ("&amp;K1436&amp;") "&amp;A1436)+COUNTIF(牧师卡组!A:C,"# 2x ("&amp;K1436&amp;") "&amp;A1436)+COUNTIF(潜行者卡组!A:C,"# 2x ("&amp;K1436&amp;") "&amp;A1436)+COUNTIF(萨满祭司卡组!A:C,"# 2x ("&amp;K1436&amp;") "&amp;A1436)+COUNTIF(术士卡组!A:C,"# 2x ("&amp;K1436&amp;") "&amp;A1436)+COUNTIF(战士卡组!A:C,"# 2x ("&amp;K1436&amp;") "&amp;A1436)=0,COUNTIF(单卡排行!A:J,A1436)=0),IF(AND(COUNTIF(德鲁伊卡组!A:C,"# 1x ("&amp;K1436&amp;") "&amp;A1436)+COUNTIF(猎人卡组!A:C,"# 1x ("&amp;K1436&amp;") "&amp;A1436)+COUNTIF(法师卡组!A:C,"# 1x ("&amp;K1436&amp;") "&amp;A1436)+COUNTIF(圣骑士卡组!A:C,"# 1x ("&amp;K1436&amp;") "&amp;A1436)+COUNTIF(牧师卡组!A:C,"# 1x ("&amp;K1436&amp;") "&amp;A1436)+COUNTIF(潜行者卡组!A:C,"# 1x ("&amp;K1436&amp;") "&amp;A1436)+COUNTIF(萨满祭司卡组!A:C,"# 1x ("&amp;K1436&amp;") "&amp;A1436)+COUNTIF(术士卡组!A:C,"# 1x ("&amp;K1436&amp;") "&amp;A1436)+COUNTIF(战士卡组!A:C,"# 1x ("&amp;K1436&amp;") "&amp;A1436)=0,COUNTIF(单卡排行!A:J,A1436&amp;"★")=0),"",1),2)</f>
        <v/>
      </c>
      <c r="E1436" s="53" t="str">
        <f>IF(收藏进度!E1436="","",收藏进度!E1436)</f>
        <v>狗头人</v>
      </c>
      <c r="F1436" s="53" t="str">
        <f>IF(收藏进度!F1436="","",收藏进度!F1436)</f>
        <v/>
      </c>
      <c r="G1436" s="53" t="str">
        <f>IF(收藏进度!G1436="","",收藏进度!G1436)</f>
        <v>中立</v>
      </c>
      <c r="H1436" s="53" t="str">
        <f>IF(收藏进度!H1436="","",收藏进度!H1436)</f>
        <v>普通</v>
      </c>
      <c r="I1436" s="53" t="str">
        <f>IF(收藏进度!I1436="","",收藏进度!I1436)</f>
        <v>随从</v>
      </c>
      <c r="J1436" s="53" t="str">
        <f>IF(收藏进度!J1436="","",收藏进度!J1436)</f>
        <v>恶魔</v>
      </c>
      <c r="K1436" s="53">
        <f>IF(收藏进度!K1436="","",收藏进度!K1436)</f>
        <v>4</v>
      </c>
      <c r="L1436" s="53">
        <f>IF(收藏进度!L1436="","",收藏进度!L1436)</f>
        <v>2</v>
      </c>
      <c r="M1436" s="53">
        <f>IF(收藏进度!M1436="","",收藏进度!M1436)</f>
        <v>2</v>
      </c>
      <c r="N1436" s="54" t="str">
        <f>IF(收藏进度!N1436="","",收藏进度!N1436)</f>
        <v>潜行
你的其他随从获得+1攻击力。</v>
      </c>
    </row>
    <row r="1437" spans="1:14" x14ac:dyDescent="0.15">
      <c r="A1437" s="52" t="str">
        <f>IF(收藏进度!A1437="","",收藏进度!A1437)</f>
        <v>蘑菇酿酒师</v>
      </c>
      <c r="B1437" s="52">
        <f>IF(收藏进度!B1437="","",收藏进度!B1437)</f>
        <v>2</v>
      </c>
      <c r="C1437" s="52" t="str">
        <f t="shared" si="22"/>
        <v/>
      </c>
      <c r="D1437" s="52">
        <f>IF(AND(COUNTIF(德鲁伊卡组!A:C,"# 2x ("&amp;K1437&amp;") "&amp;A1437)+COUNTIF(猎人卡组!A:C,"# 2x ("&amp;K1437&amp;") "&amp;A1437)+COUNTIF(法师卡组!A:C,"# 2x ("&amp;K1437&amp;") "&amp;A1437)+COUNTIF(圣骑士卡组!A:C,"# 2x ("&amp;K1437&amp;") "&amp;A1437)+COUNTIF(牧师卡组!A:C,"# 2x ("&amp;K1437&amp;") "&amp;A1437)+COUNTIF(潜行者卡组!A:C,"# 2x ("&amp;K1437&amp;") "&amp;A1437)+COUNTIF(萨满祭司卡组!A:C,"# 2x ("&amp;K1437&amp;") "&amp;A1437)+COUNTIF(术士卡组!A:C,"# 2x ("&amp;K1437&amp;") "&amp;A1437)+COUNTIF(战士卡组!A:C,"# 2x ("&amp;K1437&amp;") "&amp;A1437)=0,COUNTIF(单卡排行!A:J,A1437)=0),IF(AND(COUNTIF(德鲁伊卡组!A:C,"# 1x ("&amp;K1437&amp;") "&amp;A1437)+COUNTIF(猎人卡组!A:C,"# 1x ("&amp;K1437&amp;") "&amp;A1437)+COUNTIF(法师卡组!A:C,"# 1x ("&amp;K1437&amp;") "&amp;A1437)+COUNTIF(圣骑士卡组!A:C,"# 1x ("&amp;K1437&amp;") "&amp;A1437)+COUNTIF(牧师卡组!A:C,"# 1x ("&amp;K1437&amp;") "&amp;A1437)+COUNTIF(潜行者卡组!A:C,"# 1x ("&amp;K1437&amp;") "&amp;A1437)+COUNTIF(萨满祭司卡组!A:C,"# 1x ("&amp;K1437&amp;") "&amp;A1437)+COUNTIF(术士卡组!A:C,"# 1x ("&amp;K1437&amp;") "&amp;A1437)+COUNTIF(战士卡组!A:C,"# 1x ("&amp;K1437&amp;") "&amp;A1437)=0,COUNTIF(单卡排行!A:J,A1437&amp;"★")=0),"",1),2)</f>
        <v>2</v>
      </c>
      <c r="E1437" s="53" t="str">
        <f>IF(收藏进度!E1437="","",收藏进度!E1437)</f>
        <v>狗头人</v>
      </c>
      <c r="F1437" s="53" t="str">
        <f>IF(收藏进度!F1437="","",收藏进度!F1437)</f>
        <v/>
      </c>
      <c r="G1437" s="53" t="str">
        <f>IF(收藏进度!G1437="","",收藏进度!G1437)</f>
        <v>中立</v>
      </c>
      <c r="H1437" s="53" t="str">
        <f>IF(收藏进度!H1437="","",收藏进度!H1437)</f>
        <v>普通</v>
      </c>
      <c r="I1437" s="53" t="str">
        <f>IF(收藏进度!I1437="","",收藏进度!I1437)</f>
        <v>随从</v>
      </c>
      <c r="J1437" s="53" t="str">
        <f>IF(收藏进度!J1437="","",收藏进度!J1437)</f>
        <v/>
      </c>
      <c r="K1437" s="53">
        <f>IF(收藏进度!K1437="","",收藏进度!K1437)</f>
        <v>4</v>
      </c>
      <c r="L1437" s="53">
        <f>IF(收藏进度!L1437="","",收藏进度!L1437)</f>
        <v>4</v>
      </c>
      <c r="M1437" s="53">
        <f>IF(收藏进度!M1437="","",收藏进度!M1437)</f>
        <v>4</v>
      </c>
      <c r="N1437" s="54" t="str">
        <f>IF(收藏进度!N1437="","",收藏进度!N1437)</f>
        <v>战吼：
恢复#4点生命值。</v>
      </c>
    </row>
    <row r="1438" spans="1:14" x14ac:dyDescent="0.15">
      <c r="A1438" s="52" t="str">
        <f>IF(收藏进度!A1438="","",收藏进度!A1438)</f>
        <v>狗头人武僧</v>
      </c>
      <c r="B1438" s="52">
        <f>IF(收藏进度!B1438="","",收藏进度!B1438)</f>
        <v>2</v>
      </c>
      <c r="C1438" s="52" t="str">
        <f t="shared" si="22"/>
        <v/>
      </c>
      <c r="D1438" s="52" t="str">
        <f>IF(AND(COUNTIF(德鲁伊卡组!A:C,"# 2x ("&amp;K1438&amp;") "&amp;A1438)+COUNTIF(猎人卡组!A:C,"# 2x ("&amp;K1438&amp;") "&amp;A1438)+COUNTIF(法师卡组!A:C,"# 2x ("&amp;K1438&amp;") "&amp;A1438)+COUNTIF(圣骑士卡组!A:C,"# 2x ("&amp;K1438&amp;") "&amp;A1438)+COUNTIF(牧师卡组!A:C,"# 2x ("&amp;K1438&amp;") "&amp;A1438)+COUNTIF(潜行者卡组!A:C,"# 2x ("&amp;K1438&amp;") "&amp;A1438)+COUNTIF(萨满祭司卡组!A:C,"# 2x ("&amp;K1438&amp;") "&amp;A1438)+COUNTIF(术士卡组!A:C,"# 2x ("&amp;K1438&amp;") "&amp;A1438)+COUNTIF(战士卡组!A:C,"# 2x ("&amp;K1438&amp;") "&amp;A1438)=0,COUNTIF(单卡排行!A:J,A1438)=0),IF(AND(COUNTIF(德鲁伊卡组!A:C,"# 1x ("&amp;K1438&amp;") "&amp;A1438)+COUNTIF(猎人卡组!A:C,"# 1x ("&amp;K1438&amp;") "&amp;A1438)+COUNTIF(法师卡组!A:C,"# 1x ("&amp;K1438&amp;") "&amp;A1438)+COUNTIF(圣骑士卡组!A:C,"# 1x ("&amp;K1438&amp;") "&amp;A1438)+COUNTIF(牧师卡组!A:C,"# 1x ("&amp;K1438&amp;") "&amp;A1438)+COUNTIF(潜行者卡组!A:C,"# 1x ("&amp;K1438&amp;") "&amp;A1438)+COUNTIF(萨满祭司卡组!A:C,"# 1x ("&amp;K1438&amp;") "&amp;A1438)+COUNTIF(术士卡组!A:C,"# 1x ("&amp;K1438&amp;") "&amp;A1438)+COUNTIF(战士卡组!A:C,"# 1x ("&amp;K1438&amp;") "&amp;A1438)=0,COUNTIF(单卡排行!A:J,A1438&amp;"★")=0),"",1),2)</f>
        <v/>
      </c>
      <c r="E1438" s="53" t="str">
        <f>IF(收藏进度!E1438="","",收藏进度!E1438)</f>
        <v>狗头人</v>
      </c>
      <c r="F1438" s="53" t="str">
        <f>IF(收藏进度!F1438="","",收藏进度!F1438)</f>
        <v/>
      </c>
      <c r="G1438" s="53" t="str">
        <f>IF(收藏进度!G1438="","",收藏进度!G1438)</f>
        <v>中立</v>
      </c>
      <c r="H1438" s="53" t="str">
        <f>IF(收藏进度!H1438="","",收藏进度!H1438)</f>
        <v>稀有</v>
      </c>
      <c r="I1438" s="53" t="str">
        <f>IF(收藏进度!I1438="","",收藏进度!I1438)</f>
        <v>随从</v>
      </c>
      <c r="J1438" s="53" t="str">
        <f>IF(收藏进度!J1438="","",收藏进度!J1438)</f>
        <v/>
      </c>
      <c r="K1438" s="53">
        <f>IF(收藏进度!K1438="","",收藏进度!K1438)</f>
        <v>4</v>
      </c>
      <c r="L1438" s="53">
        <f>IF(收藏进度!L1438="","",收藏进度!L1438)</f>
        <v>3</v>
      </c>
      <c r="M1438" s="53">
        <f>IF(收藏进度!M1438="","",收藏进度!M1438)</f>
        <v>6</v>
      </c>
      <c r="N1438" s="54" t="str">
        <f>IF(收藏进度!N1438="","",收藏进度!N1438)</f>
        <v>你的英雄无法成为法术或英雄技能的
目标。</v>
      </c>
    </row>
    <row r="1439" spans="1:14" x14ac:dyDescent="0.15">
      <c r="A1439" s="52" t="str">
        <f>IF(收藏进度!A1439="","",收藏进度!A1439)</f>
        <v>黑色龙人铁匠</v>
      </c>
      <c r="B1439" s="52">
        <f>IF(收藏进度!B1439="","",收藏进度!B1439)</f>
        <v>1</v>
      </c>
      <c r="C1439" s="52" t="str">
        <f t="shared" si="22"/>
        <v/>
      </c>
      <c r="D1439" s="52" t="str">
        <f>IF(AND(COUNTIF(德鲁伊卡组!A:C,"# 2x ("&amp;K1439&amp;") "&amp;A1439)+COUNTIF(猎人卡组!A:C,"# 2x ("&amp;K1439&amp;") "&amp;A1439)+COUNTIF(法师卡组!A:C,"# 2x ("&amp;K1439&amp;") "&amp;A1439)+COUNTIF(圣骑士卡组!A:C,"# 2x ("&amp;K1439&amp;") "&amp;A1439)+COUNTIF(牧师卡组!A:C,"# 2x ("&amp;K1439&amp;") "&amp;A1439)+COUNTIF(潜行者卡组!A:C,"# 2x ("&amp;K1439&amp;") "&amp;A1439)+COUNTIF(萨满祭司卡组!A:C,"# 2x ("&amp;K1439&amp;") "&amp;A1439)+COUNTIF(术士卡组!A:C,"# 2x ("&amp;K1439&amp;") "&amp;A1439)+COUNTIF(战士卡组!A:C,"# 2x ("&amp;K1439&amp;") "&amp;A1439)=0,COUNTIF(单卡排行!A:J,A1439)=0),IF(AND(COUNTIF(德鲁伊卡组!A:C,"# 1x ("&amp;K1439&amp;") "&amp;A1439)+COUNTIF(猎人卡组!A:C,"# 1x ("&amp;K1439&amp;") "&amp;A1439)+COUNTIF(法师卡组!A:C,"# 1x ("&amp;K1439&amp;") "&amp;A1439)+COUNTIF(圣骑士卡组!A:C,"# 1x ("&amp;K1439&amp;") "&amp;A1439)+COUNTIF(牧师卡组!A:C,"# 1x ("&amp;K1439&amp;") "&amp;A1439)+COUNTIF(潜行者卡组!A:C,"# 1x ("&amp;K1439&amp;") "&amp;A1439)+COUNTIF(萨满祭司卡组!A:C,"# 1x ("&amp;K1439&amp;") "&amp;A1439)+COUNTIF(术士卡组!A:C,"# 1x ("&amp;K1439&amp;") "&amp;A1439)+COUNTIF(战士卡组!A:C,"# 1x ("&amp;K1439&amp;") "&amp;A1439)=0,COUNTIF(单卡排行!A:J,A1439&amp;"★")=0),"",1),2)</f>
        <v/>
      </c>
      <c r="E1439" s="53" t="str">
        <f>IF(收藏进度!E1439="","",收藏进度!E1439)</f>
        <v>狗头人</v>
      </c>
      <c r="F1439" s="53" t="str">
        <f>IF(收藏进度!F1439="","",收藏进度!F1439)</f>
        <v/>
      </c>
      <c r="G1439" s="53" t="str">
        <f>IF(收藏进度!G1439="","",收藏进度!G1439)</f>
        <v>中立</v>
      </c>
      <c r="H1439" s="53" t="str">
        <f>IF(收藏进度!H1439="","",收藏进度!H1439)</f>
        <v>稀有</v>
      </c>
      <c r="I1439" s="53" t="str">
        <f>IF(收藏进度!I1439="","",收藏进度!I1439)</f>
        <v>随从</v>
      </c>
      <c r="J1439" s="53" t="str">
        <f>IF(收藏进度!J1439="","",收藏进度!J1439)</f>
        <v>龙</v>
      </c>
      <c r="K1439" s="53">
        <f>IF(收藏进度!K1439="","",收藏进度!K1439)</f>
        <v>4</v>
      </c>
      <c r="L1439" s="53">
        <f>IF(收藏进度!L1439="","",收藏进度!L1439)</f>
        <v>3</v>
      </c>
      <c r="M1439" s="53">
        <f>IF(收藏进度!M1439="","",收藏进度!M1439)</f>
        <v>4</v>
      </c>
      <c r="N1439" s="54" t="str">
        <f>IF(收藏进度!N1439="","",收藏进度!N1439)</f>
        <v>战吼：使你手牌中的一张随机武器牌的
法力值消耗减少（2）点。</v>
      </c>
    </row>
    <row r="1440" spans="1:14" x14ac:dyDescent="0.15">
      <c r="A1440" s="52" t="str">
        <f>IF(收藏进度!A1440="","",收藏进度!A1440)</f>
        <v>闪光的骏马</v>
      </c>
      <c r="B1440" s="52">
        <f>IF(收藏进度!B1440="","",收藏进度!B1440)</f>
        <v>0</v>
      </c>
      <c r="C1440" s="52" t="str">
        <f t="shared" si="22"/>
        <v/>
      </c>
      <c r="D1440" s="52" t="str">
        <f>IF(AND(COUNTIF(德鲁伊卡组!A:C,"# 2x ("&amp;K1440&amp;") "&amp;A1440)+COUNTIF(猎人卡组!A:C,"# 2x ("&amp;K1440&amp;") "&amp;A1440)+COUNTIF(法师卡组!A:C,"# 2x ("&amp;K1440&amp;") "&amp;A1440)+COUNTIF(圣骑士卡组!A:C,"# 2x ("&amp;K1440&amp;") "&amp;A1440)+COUNTIF(牧师卡组!A:C,"# 2x ("&amp;K1440&amp;") "&amp;A1440)+COUNTIF(潜行者卡组!A:C,"# 2x ("&amp;K1440&amp;") "&amp;A1440)+COUNTIF(萨满祭司卡组!A:C,"# 2x ("&amp;K1440&amp;") "&amp;A1440)+COUNTIF(术士卡组!A:C,"# 2x ("&amp;K1440&amp;") "&amp;A1440)+COUNTIF(战士卡组!A:C,"# 2x ("&amp;K1440&amp;") "&amp;A1440)=0,COUNTIF(单卡排行!A:J,A1440)=0),IF(AND(COUNTIF(德鲁伊卡组!A:C,"# 1x ("&amp;K1440&amp;") "&amp;A1440)+COUNTIF(猎人卡组!A:C,"# 1x ("&amp;K1440&amp;") "&amp;A1440)+COUNTIF(法师卡组!A:C,"# 1x ("&amp;K1440&amp;") "&amp;A1440)+COUNTIF(圣骑士卡组!A:C,"# 1x ("&amp;K1440&amp;") "&amp;A1440)+COUNTIF(牧师卡组!A:C,"# 1x ("&amp;K1440&amp;") "&amp;A1440)+COUNTIF(潜行者卡组!A:C,"# 1x ("&amp;K1440&amp;") "&amp;A1440)+COUNTIF(萨满祭司卡组!A:C,"# 1x ("&amp;K1440&amp;") "&amp;A1440)+COUNTIF(术士卡组!A:C,"# 1x ("&amp;K1440&amp;") "&amp;A1440)+COUNTIF(战士卡组!A:C,"# 1x ("&amp;K1440&amp;") "&amp;A1440)=0,COUNTIF(单卡排行!A:J,A1440&amp;"★")=0),"",1),2)</f>
        <v/>
      </c>
      <c r="E1440" s="53" t="str">
        <f>IF(收藏进度!E1440="","",收藏进度!E1440)</f>
        <v>狗头人</v>
      </c>
      <c r="F1440" s="53" t="str">
        <f>IF(收藏进度!F1440="","",收藏进度!F1440)</f>
        <v/>
      </c>
      <c r="G1440" s="53" t="str">
        <f>IF(收藏进度!G1440="","",收藏进度!G1440)</f>
        <v>中立</v>
      </c>
      <c r="H1440" s="53" t="str">
        <f>IF(收藏进度!H1440="","",收藏进度!H1440)</f>
        <v>史诗</v>
      </c>
      <c r="I1440" s="53" t="str">
        <f>IF(收藏进度!I1440="","",收藏进度!I1440)</f>
        <v>随从</v>
      </c>
      <c r="J1440" s="53" t="str">
        <f>IF(收藏进度!J1440="","",收藏进度!J1440)</f>
        <v>野兽</v>
      </c>
      <c r="K1440" s="53">
        <f>IF(收藏进度!K1440="","",收藏进度!K1440)</f>
        <v>4</v>
      </c>
      <c r="L1440" s="53">
        <f>IF(收藏进度!L1440="","",收藏进度!L1440)</f>
        <v>3</v>
      </c>
      <c r="M1440" s="53">
        <f>IF(收藏进度!M1440="","",收藏进度!M1440)</f>
        <v>3</v>
      </c>
      <c r="N1440" s="54" t="str">
        <f>IF(收藏进度!N1440="","",收藏进度!N1440)</f>
        <v>只有你可以将它作为法术牌和英雄技能的目标。</v>
      </c>
    </row>
    <row r="1441" spans="1:14" x14ac:dyDescent="0.15">
      <c r="A1441" s="52" t="str">
        <f>IF(收藏进度!A1441="","",收藏进度!A1441)</f>
        <v>黑暗之主</v>
      </c>
      <c r="B1441" s="52">
        <f>IF(收藏进度!B1441="","",收藏进度!B1441)</f>
        <v>0</v>
      </c>
      <c r="C1441" s="52" t="str">
        <f t="shared" si="22"/>
        <v/>
      </c>
      <c r="D1441" s="52" t="str">
        <f>IF(AND(COUNTIF(德鲁伊卡组!A:C,"# 2x ("&amp;K1441&amp;") "&amp;A1441)+COUNTIF(猎人卡组!A:C,"# 2x ("&amp;K1441&amp;") "&amp;A1441)+COUNTIF(法师卡组!A:C,"# 2x ("&amp;K1441&amp;") "&amp;A1441)+COUNTIF(圣骑士卡组!A:C,"# 2x ("&amp;K1441&amp;") "&amp;A1441)+COUNTIF(牧师卡组!A:C,"# 2x ("&amp;K1441&amp;") "&amp;A1441)+COUNTIF(潜行者卡组!A:C,"# 2x ("&amp;K1441&amp;") "&amp;A1441)+COUNTIF(萨满祭司卡组!A:C,"# 2x ("&amp;K1441&amp;") "&amp;A1441)+COUNTIF(术士卡组!A:C,"# 2x ("&amp;K1441&amp;") "&amp;A1441)+COUNTIF(战士卡组!A:C,"# 2x ("&amp;K1441&amp;") "&amp;A1441)=0,COUNTIF(单卡排行!A:J,A1441)=0),IF(AND(COUNTIF(德鲁伊卡组!A:C,"# 1x ("&amp;K1441&amp;") "&amp;A1441)+COUNTIF(猎人卡组!A:C,"# 1x ("&amp;K1441&amp;") "&amp;A1441)+COUNTIF(法师卡组!A:C,"# 1x ("&amp;K1441&amp;") "&amp;A1441)+COUNTIF(圣骑士卡组!A:C,"# 1x ("&amp;K1441&amp;") "&amp;A1441)+COUNTIF(牧师卡组!A:C,"# 1x ("&amp;K1441&amp;") "&amp;A1441)+COUNTIF(潜行者卡组!A:C,"# 1x ("&amp;K1441&amp;") "&amp;A1441)+COUNTIF(萨满祭司卡组!A:C,"# 1x ("&amp;K1441&amp;") "&amp;A1441)+COUNTIF(术士卡组!A:C,"# 1x ("&amp;K1441&amp;") "&amp;A1441)+COUNTIF(战士卡组!A:C,"# 1x ("&amp;K1441&amp;") "&amp;A1441)=0,COUNTIF(单卡排行!A:J,A1441&amp;"★")=0),"",1),2)</f>
        <v/>
      </c>
      <c r="E1441" s="53" t="str">
        <f>IF(收藏进度!E1441="","",收藏进度!E1441)</f>
        <v>狗头人</v>
      </c>
      <c r="F1441" s="53" t="str">
        <f>IF(收藏进度!F1441="","",收藏进度!F1441)</f>
        <v/>
      </c>
      <c r="G1441" s="53" t="str">
        <f>IF(收藏进度!G1441="","",收藏进度!G1441)</f>
        <v>中立</v>
      </c>
      <c r="H1441" s="53" t="str">
        <f>IF(收藏进度!H1441="","",收藏进度!H1441)</f>
        <v>传说</v>
      </c>
      <c r="I1441" s="53" t="str">
        <f>IF(收藏进度!I1441="","",收藏进度!I1441)</f>
        <v>随从</v>
      </c>
      <c r="J1441" s="53" t="str">
        <f>IF(收藏进度!J1441="","",收藏进度!J1441)</f>
        <v/>
      </c>
      <c r="K1441" s="53">
        <f>IF(收藏进度!K1441="","",收藏进度!K1441)</f>
        <v>4</v>
      </c>
      <c r="L1441" s="53">
        <f>IF(收藏进度!L1441="","",收藏进度!L1441)</f>
        <v>20</v>
      </c>
      <c r="M1441" s="53">
        <f>IF(收藏进度!M1441="","",收藏进度!M1441)</f>
        <v>20</v>
      </c>
      <c r="N1441" s="54" t="str">
        <f>IF(收藏进度!N1441="","",收藏进度!N1441)</f>
        <v>起始休眠状态。
战吼：将三张蜡烛牌洗入对手的牌库。抽到三张蜡烛牌后唤醒该随从。</v>
      </c>
    </row>
    <row r="1442" spans="1:14" x14ac:dyDescent="0.15">
      <c r="A1442" s="52" t="str">
        <f>IF(收藏进度!A1442="","",收藏进度!A1442)</f>
        <v>腐蚀淤泥</v>
      </c>
      <c r="B1442" s="52">
        <f>IF(收藏进度!B1442="","",收藏进度!B1442)</f>
        <v>2</v>
      </c>
      <c r="C1442" s="52" t="str">
        <f t="shared" si="22"/>
        <v/>
      </c>
      <c r="D1442" s="52" t="str">
        <f>IF(AND(COUNTIF(德鲁伊卡组!A:C,"# 2x ("&amp;K1442&amp;") "&amp;A1442)+COUNTIF(猎人卡组!A:C,"# 2x ("&amp;K1442&amp;") "&amp;A1442)+COUNTIF(法师卡组!A:C,"# 2x ("&amp;K1442&amp;") "&amp;A1442)+COUNTIF(圣骑士卡组!A:C,"# 2x ("&amp;K1442&amp;") "&amp;A1442)+COUNTIF(牧师卡组!A:C,"# 2x ("&amp;K1442&amp;") "&amp;A1442)+COUNTIF(潜行者卡组!A:C,"# 2x ("&amp;K1442&amp;") "&amp;A1442)+COUNTIF(萨满祭司卡组!A:C,"# 2x ("&amp;K1442&amp;") "&amp;A1442)+COUNTIF(术士卡组!A:C,"# 2x ("&amp;K1442&amp;") "&amp;A1442)+COUNTIF(战士卡组!A:C,"# 2x ("&amp;K1442&amp;") "&amp;A1442)=0,COUNTIF(单卡排行!A:J,A1442)=0),IF(AND(COUNTIF(德鲁伊卡组!A:C,"# 1x ("&amp;K1442&amp;") "&amp;A1442)+COUNTIF(猎人卡组!A:C,"# 1x ("&amp;K1442&amp;") "&amp;A1442)+COUNTIF(法师卡组!A:C,"# 1x ("&amp;K1442&amp;") "&amp;A1442)+COUNTIF(圣骑士卡组!A:C,"# 1x ("&amp;K1442&amp;") "&amp;A1442)+COUNTIF(牧师卡组!A:C,"# 1x ("&amp;K1442&amp;") "&amp;A1442)+COUNTIF(潜行者卡组!A:C,"# 1x ("&amp;K1442&amp;") "&amp;A1442)+COUNTIF(萨满祭司卡组!A:C,"# 1x ("&amp;K1442&amp;") "&amp;A1442)+COUNTIF(术士卡组!A:C,"# 1x ("&amp;K1442&amp;") "&amp;A1442)+COUNTIF(战士卡组!A:C,"# 1x ("&amp;K1442&amp;") "&amp;A1442)=0,COUNTIF(单卡排行!A:J,A1442&amp;"★")=0),"",1),2)</f>
        <v/>
      </c>
      <c r="E1442" s="53" t="str">
        <f>IF(收藏进度!E1442="","",收藏进度!E1442)</f>
        <v>狗头人</v>
      </c>
      <c r="F1442" s="53" t="str">
        <f>IF(收藏进度!F1442="","",收藏进度!F1442)</f>
        <v/>
      </c>
      <c r="G1442" s="53" t="str">
        <f>IF(收藏进度!G1442="","",收藏进度!G1442)</f>
        <v>中立</v>
      </c>
      <c r="H1442" s="53" t="str">
        <f>IF(收藏进度!H1442="","",收藏进度!H1442)</f>
        <v>普通</v>
      </c>
      <c r="I1442" s="53" t="str">
        <f>IF(收藏进度!I1442="","",收藏进度!I1442)</f>
        <v>随从</v>
      </c>
      <c r="J1442" s="53" t="str">
        <f>IF(收藏进度!J1442="","",收藏进度!J1442)</f>
        <v/>
      </c>
      <c r="K1442" s="53">
        <f>IF(收藏进度!K1442="","",收藏进度!K1442)</f>
        <v>5</v>
      </c>
      <c r="L1442" s="53">
        <f>IF(收藏进度!L1442="","",收藏进度!L1442)</f>
        <v>5</v>
      </c>
      <c r="M1442" s="53">
        <f>IF(收藏进度!M1442="","",收藏进度!M1442)</f>
        <v>5</v>
      </c>
      <c r="N1442" s="54" t="str">
        <f>IF(收藏进度!N1442="","",收藏进度!N1442)</f>
        <v>战吼：
摧毁对手的武器。</v>
      </c>
    </row>
    <row r="1443" spans="1:14" x14ac:dyDescent="0.15">
      <c r="A1443" s="52" t="str">
        <f>IF(收藏进度!A1443="","",收藏进度!A1443)</f>
        <v>公会招募员</v>
      </c>
      <c r="B1443" s="52">
        <f>IF(收藏进度!B1443="","",收藏进度!B1443)</f>
        <v>2</v>
      </c>
      <c r="C1443" s="52" t="str">
        <f t="shared" si="22"/>
        <v/>
      </c>
      <c r="D1443" s="52" t="str">
        <f>IF(AND(COUNTIF(德鲁伊卡组!A:C,"# 2x ("&amp;K1443&amp;") "&amp;A1443)+COUNTIF(猎人卡组!A:C,"# 2x ("&amp;K1443&amp;") "&amp;A1443)+COUNTIF(法师卡组!A:C,"# 2x ("&amp;K1443&amp;") "&amp;A1443)+COUNTIF(圣骑士卡组!A:C,"# 2x ("&amp;K1443&amp;") "&amp;A1443)+COUNTIF(牧师卡组!A:C,"# 2x ("&amp;K1443&amp;") "&amp;A1443)+COUNTIF(潜行者卡组!A:C,"# 2x ("&amp;K1443&amp;") "&amp;A1443)+COUNTIF(萨满祭司卡组!A:C,"# 2x ("&amp;K1443&amp;") "&amp;A1443)+COUNTIF(术士卡组!A:C,"# 2x ("&amp;K1443&amp;") "&amp;A1443)+COUNTIF(战士卡组!A:C,"# 2x ("&amp;K1443&amp;") "&amp;A1443)=0,COUNTIF(单卡排行!A:J,A1443)=0),IF(AND(COUNTIF(德鲁伊卡组!A:C,"# 1x ("&amp;K1443&amp;") "&amp;A1443)+COUNTIF(猎人卡组!A:C,"# 1x ("&amp;K1443&amp;") "&amp;A1443)+COUNTIF(法师卡组!A:C,"# 1x ("&amp;K1443&amp;") "&amp;A1443)+COUNTIF(圣骑士卡组!A:C,"# 1x ("&amp;K1443&amp;") "&amp;A1443)+COUNTIF(牧师卡组!A:C,"# 1x ("&amp;K1443&amp;") "&amp;A1443)+COUNTIF(潜行者卡组!A:C,"# 1x ("&amp;K1443&amp;") "&amp;A1443)+COUNTIF(萨满祭司卡组!A:C,"# 1x ("&amp;K1443&amp;") "&amp;A1443)+COUNTIF(术士卡组!A:C,"# 1x ("&amp;K1443&amp;") "&amp;A1443)+COUNTIF(战士卡组!A:C,"# 1x ("&amp;K1443&amp;") "&amp;A1443)=0,COUNTIF(单卡排行!A:J,A1443&amp;"★")=0),"",1),2)</f>
        <v/>
      </c>
      <c r="E1443" s="53" t="str">
        <f>IF(收藏进度!E1443="","",收藏进度!E1443)</f>
        <v>狗头人</v>
      </c>
      <c r="F1443" s="53" t="str">
        <f>IF(收藏进度!F1443="","",收藏进度!F1443)</f>
        <v/>
      </c>
      <c r="G1443" s="53" t="str">
        <f>IF(收藏进度!G1443="","",收藏进度!G1443)</f>
        <v>中立</v>
      </c>
      <c r="H1443" s="53" t="str">
        <f>IF(收藏进度!H1443="","",收藏进度!H1443)</f>
        <v>普通</v>
      </c>
      <c r="I1443" s="53" t="str">
        <f>IF(收藏进度!I1443="","",收藏进度!I1443)</f>
        <v>随从</v>
      </c>
      <c r="J1443" s="53" t="str">
        <f>IF(收藏进度!J1443="","",收藏进度!J1443)</f>
        <v/>
      </c>
      <c r="K1443" s="53">
        <f>IF(收藏进度!K1443="","",收藏进度!K1443)</f>
        <v>5</v>
      </c>
      <c r="L1443" s="53">
        <f>IF(收藏进度!L1443="","",收藏进度!L1443)</f>
        <v>2</v>
      </c>
      <c r="M1443" s="53">
        <f>IF(收藏进度!M1443="","",收藏进度!M1443)</f>
        <v>4</v>
      </c>
      <c r="N1443" s="54" t="str">
        <f>IF(收藏进度!N1443="","",收藏进度!N1443)</f>
        <v>战吼：招募一个法力值消耗小于或等于（4）的随从。</v>
      </c>
    </row>
    <row r="1444" spans="1:14" x14ac:dyDescent="0.15">
      <c r="A1444" s="52" t="str">
        <f>IF(收藏进度!A1444="","",收藏进度!A1444)</f>
        <v>菌菇术士</v>
      </c>
      <c r="B1444" s="52">
        <f>IF(收藏进度!B1444="","",收藏进度!B1444)</f>
        <v>2</v>
      </c>
      <c r="C1444" s="52" t="str">
        <f t="shared" si="22"/>
        <v/>
      </c>
      <c r="D1444" s="52">
        <f>IF(AND(COUNTIF(德鲁伊卡组!A:C,"# 2x ("&amp;K1444&amp;") "&amp;A1444)+COUNTIF(猎人卡组!A:C,"# 2x ("&amp;K1444&amp;") "&amp;A1444)+COUNTIF(法师卡组!A:C,"# 2x ("&amp;K1444&amp;") "&amp;A1444)+COUNTIF(圣骑士卡组!A:C,"# 2x ("&amp;K1444&amp;") "&amp;A1444)+COUNTIF(牧师卡组!A:C,"# 2x ("&amp;K1444&amp;") "&amp;A1444)+COUNTIF(潜行者卡组!A:C,"# 2x ("&amp;K1444&amp;") "&amp;A1444)+COUNTIF(萨满祭司卡组!A:C,"# 2x ("&amp;K1444&amp;") "&amp;A1444)+COUNTIF(术士卡组!A:C,"# 2x ("&amp;K1444&amp;") "&amp;A1444)+COUNTIF(战士卡组!A:C,"# 2x ("&amp;K1444&amp;") "&amp;A1444)=0,COUNTIF(单卡排行!A:J,A1444)=0),IF(AND(COUNTIF(德鲁伊卡组!A:C,"# 1x ("&amp;K1444&amp;") "&amp;A1444)+COUNTIF(猎人卡组!A:C,"# 1x ("&amp;K1444&amp;") "&amp;A1444)+COUNTIF(法师卡组!A:C,"# 1x ("&amp;K1444&amp;") "&amp;A1444)+COUNTIF(圣骑士卡组!A:C,"# 1x ("&amp;K1444&amp;") "&amp;A1444)+COUNTIF(牧师卡组!A:C,"# 1x ("&amp;K1444&amp;") "&amp;A1444)+COUNTIF(潜行者卡组!A:C,"# 1x ("&amp;K1444&amp;") "&amp;A1444)+COUNTIF(萨满祭司卡组!A:C,"# 1x ("&amp;K1444&amp;") "&amp;A1444)+COUNTIF(术士卡组!A:C,"# 1x ("&amp;K1444&amp;") "&amp;A1444)+COUNTIF(战士卡组!A:C,"# 1x ("&amp;K1444&amp;") "&amp;A1444)=0,COUNTIF(单卡排行!A:J,A1444&amp;"★")=0),"",1),2)</f>
        <v>2</v>
      </c>
      <c r="E1444" s="53" t="str">
        <f>IF(收藏进度!E1444="","",收藏进度!E1444)</f>
        <v>狗头人</v>
      </c>
      <c r="F1444" s="53" t="str">
        <f>IF(收藏进度!F1444="","",收藏进度!F1444)</f>
        <v/>
      </c>
      <c r="G1444" s="53" t="str">
        <f>IF(收藏进度!G1444="","",收藏进度!G1444)</f>
        <v>中立</v>
      </c>
      <c r="H1444" s="53" t="str">
        <f>IF(收藏进度!H1444="","",收藏进度!H1444)</f>
        <v>普通</v>
      </c>
      <c r="I1444" s="53" t="str">
        <f>IF(收藏进度!I1444="","",收藏进度!I1444)</f>
        <v>随从</v>
      </c>
      <c r="J1444" s="53" t="str">
        <f>IF(收藏进度!J1444="","",收藏进度!J1444)</f>
        <v/>
      </c>
      <c r="K1444" s="53">
        <f>IF(收藏进度!K1444="","",收藏进度!K1444)</f>
        <v>5</v>
      </c>
      <c r="L1444" s="53">
        <f>IF(收藏进度!L1444="","",收藏进度!L1444)</f>
        <v>2</v>
      </c>
      <c r="M1444" s="53">
        <f>IF(收藏进度!M1444="","",收藏进度!M1444)</f>
        <v>2</v>
      </c>
      <c r="N1444" s="54" t="str">
        <f>IF(收藏进度!N1444="","",收藏进度!N1444)</f>
        <v>战吼：使相邻的随从获得+2/+2。</v>
      </c>
    </row>
    <row r="1445" spans="1:14" x14ac:dyDescent="0.15">
      <c r="A1445" s="52" t="str">
        <f>IF(收藏进度!A1445="","",收藏进度!A1445)</f>
        <v>绿色凝胶怪</v>
      </c>
      <c r="B1445" s="52">
        <f>IF(收藏进度!B1445="","",收藏进度!B1445)</f>
        <v>2</v>
      </c>
      <c r="C1445" s="52" t="str">
        <f t="shared" si="22"/>
        <v/>
      </c>
      <c r="D1445" s="52" t="str">
        <f>IF(AND(COUNTIF(德鲁伊卡组!A:C,"# 2x ("&amp;K1445&amp;") "&amp;A1445)+COUNTIF(猎人卡组!A:C,"# 2x ("&amp;K1445&amp;") "&amp;A1445)+COUNTIF(法师卡组!A:C,"# 2x ("&amp;K1445&amp;") "&amp;A1445)+COUNTIF(圣骑士卡组!A:C,"# 2x ("&amp;K1445&amp;") "&amp;A1445)+COUNTIF(牧师卡组!A:C,"# 2x ("&amp;K1445&amp;") "&amp;A1445)+COUNTIF(潜行者卡组!A:C,"# 2x ("&amp;K1445&amp;") "&amp;A1445)+COUNTIF(萨满祭司卡组!A:C,"# 2x ("&amp;K1445&amp;") "&amp;A1445)+COUNTIF(术士卡组!A:C,"# 2x ("&amp;K1445&amp;") "&amp;A1445)+COUNTIF(战士卡组!A:C,"# 2x ("&amp;K1445&amp;") "&amp;A1445)=0,COUNTIF(单卡排行!A:J,A1445)=0),IF(AND(COUNTIF(德鲁伊卡组!A:C,"# 1x ("&amp;K1445&amp;") "&amp;A1445)+COUNTIF(猎人卡组!A:C,"# 1x ("&amp;K1445&amp;") "&amp;A1445)+COUNTIF(法师卡组!A:C,"# 1x ("&amp;K1445&amp;") "&amp;A1445)+COUNTIF(圣骑士卡组!A:C,"# 1x ("&amp;K1445&amp;") "&amp;A1445)+COUNTIF(牧师卡组!A:C,"# 1x ("&amp;K1445&amp;") "&amp;A1445)+COUNTIF(潜行者卡组!A:C,"# 1x ("&amp;K1445&amp;") "&amp;A1445)+COUNTIF(萨满祭司卡组!A:C,"# 1x ("&amp;K1445&amp;") "&amp;A1445)+COUNTIF(术士卡组!A:C,"# 1x ("&amp;K1445&amp;") "&amp;A1445)+COUNTIF(战士卡组!A:C,"# 1x ("&amp;K1445&amp;") "&amp;A1445)=0,COUNTIF(单卡排行!A:J,A1445&amp;"★")=0),"",1),2)</f>
        <v/>
      </c>
      <c r="E1445" s="53" t="str">
        <f>IF(收藏进度!E1445="","",收藏进度!E1445)</f>
        <v>狗头人</v>
      </c>
      <c r="F1445" s="53" t="str">
        <f>IF(收藏进度!F1445="","",收藏进度!F1445)</f>
        <v/>
      </c>
      <c r="G1445" s="53" t="str">
        <f>IF(收藏进度!G1445="","",收藏进度!G1445)</f>
        <v>中立</v>
      </c>
      <c r="H1445" s="53" t="str">
        <f>IF(收藏进度!H1445="","",收藏进度!H1445)</f>
        <v>普通</v>
      </c>
      <c r="I1445" s="53" t="str">
        <f>IF(收藏进度!I1445="","",收藏进度!I1445)</f>
        <v>随从</v>
      </c>
      <c r="J1445" s="53" t="str">
        <f>IF(收藏进度!J1445="","",收藏进度!J1445)</f>
        <v/>
      </c>
      <c r="K1445" s="53">
        <f>IF(收藏进度!K1445="","",收藏进度!K1445)</f>
        <v>5</v>
      </c>
      <c r="L1445" s="53">
        <f>IF(收藏进度!L1445="","",收藏进度!L1445)</f>
        <v>3</v>
      </c>
      <c r="M1445" s="53">
        <f>IF(收藏进度!M1445="","",收藏进度!M1445)</f>
        <v>3</v>
      </c>
      <c r="N1445" s="54" t="str">
        <f>IF(收藏进度!N1445="","",收藏进度!N1445)</f>
        <v>在你的回合结束时，召唤一个1/2并具有嘲讽的软泥怪。</v>
      </c>
    </row>
    <row r="1446" spans="1:14" x14ac:dyDescent="0.15">
      <c r="A1446" s="52" t="str">
        <f>IF(收藏进度!A1446="","",收藏进度!A1446)</f>
        <v>穴居人食菌者</v>
      </c>
      <c r="B1446" s="52">
        <f>IF(收藏进度!B1446="","",收藏进度!B1446)</f>
        <v>2</v>
      </c>
      <c r="C1446" s="52" t="str">
        <f t="shared" si="22"/>
        <v/>
      </c>
      <c r="D1446" s="52" t="str">
        <f>IF(AND(COUNTIF(德鲁伊卡组!A:C,"# 2x ("&amp;K1446&amp;") "&amp;A1446)+COUNTIF(猎人卡组!A:C,"# 2x ("&amp;K1446&amp;") "&amp;A1446)+COUNTIF(法师卡组!A:C,"# 2x ("&amp;K1446&amp;") "&amp;A1446)+COUNTIF(圣骑士卡组!A:C,"# 2x ("&amp;K1446&amp;") "&amp;A1446)+COUNTIF(牧师卡组!A:C,"# 2x ("&amp;K1446&amp;") "&amp;A1446)+COUNTIF(潜行者卡组!A:C,"# 2x ("&amp;K1446&amp;") "&amp;A1446)+COUNTIF(萨满祭司卡组!A:C,"# 2x ("&amp;K1446&amp;") "&amp;A1446)+COUNTIF(术士卡组!A:C,"# 2x ("&amp;K1446&amp;") "&amp;A1446)+COUNTIF(战士卡组!A:C,"# 2x ("&amp;K1446&amp;") "&amp;A1446)=0,COUNTIF(单卡排行!A:J,A1446)=0),IF(AND(COUNTIF(德鲁伊卡组!A:C,"# 1x ("&amp;K1446&amp;") "&amp;A1446)+COUNTIF(猎人卡组!A:C,"# 1x ("&amp;K1446&amp;") "&amp;A1446)+COUNTIF(法师卡组!A:C,"# 1x ("&amp;K1446&amp;") "&amp;A1446)+COUNTIF(圣骑士卡组!A:C,"# 1x ("&amp;K1446&amp;") "&amp;A1446)+COUNTIF(牧师卡组!A:C,"# 1x ("&amp;K1446&amp;") "&amp;A1446)+COUNTIF(潜行者卡组!A:C,"# 1x ("&amp;K1446&amp;") "&amp;A1446)+COUNTIF(萨满祭司卡组!A:C,"# 1x ("&amp;K1446&amp;") "&amp;A1446)+COUNTIF(术士卡组!A:C,"# 1x ("&amp;K1446&amp;") "&amp;A1446)+COUNTIF(战士卡组!A:C,"# 1x ("&amp;K1446&amp;") "&amp;A1446)=0,COUNTIF(单卡排行!A:J,A1446&amp;"★")=0),"",1),2)</f>
        <v/>
      </c>
      <c r="E1446" s="53" t="str">
        <f>IF(收藏进度!E1446="","",收藏进度!E1446)</f>
        <v>狗头人</v>
      </c>
      <c r="F1446" s="53" t="str">
        <f>IF(收藏进度!F1446="","",收藏进度!F1446)</f>
        <v/>
      </c>
      <c r="G1446" s="53" t="str">
        <f>IF(收藏进度!G1446="","",收藏进度!G1446)</f>
        <v>中立</v>
      </c>
      <c r="H1446" s="53" t="str">
        <f>IF(收藏进度!H1446="","",收藏进度!H1446)</f>
        <v>普通</v>
      </c>
      <c r="I1446" s="53" t="str">
        <f>IF(收藏进度!I1446="","",收藏进度!I1446)</f>
        <v>随从</v>
      </c>
      <c r="J1446" s="53" t="str">
        <f>IF(收藏进度!J1446="","",收藏进度!J1446)</f>
        <v/>
      </c>
      <c r="K1446" s="53">
        <f>IF(收藏进度!K1446="","",收藏进度!K1446)</f>
        <v>5</v>
      </c>
      <c r="L1446" s="53">
        <f>IF(收藏进度!L1446="","",收藏进度!L1446)</f>
        <v>1</v>
      </c>
      <c r="M1446" s="53">
        <f>IF(收藏进度!M1446="","",收藏进度!M1446)</f>
        <v>5</v>
      </c>
      <c r="N1446" s="54" t="str">
        <f>IF(收藏进度!N1446="","",收藏进度!N1446)</f>
        <v>嘲讽
剧毒</v>
      </c>
    </row>
    <row r="1447" spans="1:14" x14ac:dyDescent="0.15">
      <c r="A1447" s="52" t="str">
        <f>IF(收藏进度!A1447="","",收藏进度!A1447)</f>
        <v>缚雾熊怪</v>
      </c>
      <c r="B1447" s="52">
        <f>IF(收藏进度!B1447="","",收藏进度!B1447)</f>
        <v>2</v>
      </c>
      <c r="C1447" s="52" t="str">
        <f t="shared" si="22"/>
        <v/>
      </c>
      <c r="D1447" s="52" t="str">
        <f>IF(AND(COUNTIF(德鲁伊卡组!A:C,"# 2x ("&amp;K1447&amp;") "&amp;A1447)+COUNTIF(猎人卡组!A:C,"# 2x ("&amp;K1447&amp;") "&amp;A1447)+COUNTIF(法师卡组!A:C,"# 2x ("&amp;K1447&amp;") "&amp;A1447)+COUNTIF(圣骑士卡组!A:C,"# 2x ("&amp;K1447&amp;") "&amp;A1447)+COUNTIF(牧师卡组!A:C,"# 2x ("&amp;K1447&amp;") "&amp;A1447)+COUNTIF(潜行者卡组!A:C,"# 2x ("&amp;K1447&amp;") "&amp;A1447)+COUNTIF(萨满祭司卡组!A:C,"# 2x ("&amp;K1447&amp;") "&amp;A1447)+COUNTIF(术士卡组!A:C,"# 2x ("&amp;K1447&amp;") "&amp;A1447)+COUNTIF(战士卡组!A:C,"# 2x ("&amp;K1447&amp;") "&amp;A1447)=0,COUNTIF(单卡排行!A:J,A1447)=0),IF(AND(COUNTIF(德鲁伊卡组!A:C,"# 1x ("&amp;K1447&amp;") "&amp;A1447)+COUNTIF(猎人卡组!A:C,"# 1x ("&amp;K1447&amp;") "&amp;A1447)+COUNTIF(法师卡组!A:C,"# 1x ("&amp;K1447&amp;") "&amp;A1447)+COUNTIF(圣骑士卡组!A:C,"# 1x ("&amp;K1447&amp;") "&amp;A1447)+COUNTIF(牧师卡组!A:C,"# 1x ("&amp;K1447&amp;") "&amp;A1447)+COUNTIF(潜行者卡组!A:C,"# 1x ("&amp;K1447&amp;") "&amp;A1447)+COUNTIF(萨满祭司卡组!A:C,"# 1x ("&amp;K1447&amp;") "&amp;A1447)+COUNTIF(术士卡组!A:C,"# 1x ("&amp;K1447&amp;") "&amp;A1447)+COUNTIF(战士卡组!A:C,"# 1x ("&amp;K1447&amp;") "&amp;A1447)=0,COUNTIF(单卡排行!A:J,A1447&amp;"★")=0),"",1),2)</f>
        <v/>
      </c>
      <c r="E1447" s="53" t="str">
        <f>IF(收藏进度!E1447="","",收藏进度!E1447)</f>
        <v>狗头人</v>
      </c>
      <c r="F1447" s="53" t="str">
        <f>IF(收藏进度!F1447="","",收藏进度!F1447)</f>
        <v/>
      </c>
      <c r="G1447" s="53" t="str">
        <f>IF(收藏进度!G1447="","",收藏进度!G1447)</f>
        <v>中立</v>
      </c>
      <c r="H1447" s="53" t="str">
        <f>IF(收藏进度!H1447="","",收藏进度!H1447)</f>
        <v>稀有</v>
      </c>
      <c r="I1447" s="53" t="str">
        <f>IF(收藏进度!I1447="","",收藏进度!I1447)</f>
        <v>随从</v>
      </c>
      <c r="J1447" s="53" t="str">
        <f>IF(收藏进度!J1447="","",收藏进度!J1447)</f>
        <v/>
      </c>
      <c r="K1447" s="53">
        <f>IF(收藏进度!K1447="","",收藏进度!K1447)</f>
        <v>5</v>
      </c>
      <c r="L1447" s="53">
        <f>IF(收藏进度!L1447="","",收藏进度!L1447)</f>
        <v>1</v>
      </c>
      <c r="M1447" s="53">
        <f>IF(收藏进度!M1447="","",收藏进度!M1447)</f>
        <v>1</v>
      </c>
      <c r="N1447" s="54" t="str">
        <f>IF(收藏进度!N1447="","",收藏进度!N1447)</f>
        <v>战吼：将一个友方随从变形成为一个6/6的元素。</v>
      </c>
    </row>
    <row r="1448" spans="1:14" x14ac:dyDescent="0.15">
      <c r="A1448" s="52" t="str">
        <f>IF(收藏进度!A1448="","",收藏进度!A1448)</f>
        <v>奥术统御者</v>
      </c>
      <c r="B1448" s="52">
        <f>IF(收藏进度!B1448="","",收藏进度!B1448)</f>
        <v>2</v>
      </c>
      <c r="C1448" s="52" t="str">
        <f t="shared" si="22"/>
        <v/>
      </c>
      <c r="D1448" s="52">
        <f>IF(AND(COUNTIF(德鲁伊卡组!A:C,"# 2x ("&amp;K1448&amp;") "&amp;A1448)+COUNTIF(猎人卡组!A:C,"# 2x ("&amp;K1448&amp;") "&amp;A1448)+COUNTIF(法师卡组!A:C,"# 2x ("&amp;K1448&amp;") "&amp;A1448)+COUNTIF(圣骑士卡组!A:C,"# 2x ("&amp;K1448&amp;") "&amp;A1448)+COUNTIF(牧师卡组!A:C,"# 2x ("&amp;K1448&amp;") "&amp;A1448)+COUNTIF(潜行者卡组!A:C,"# 2x ("&amp;K1448&amp;") "&amp;A1448)+COUNTIF(萨满祭司卡组!A:C,"# 2x ("&amp;K1448&amp;") "&amp;A1448)+COUNTIF(术士卡组!A:C,"# 2x ("&amp;K1448&amp;") "&amp;A1448)+COUNTIF(战士卡组!A:C,"# 2x ("&amp;K1448&amp;") "&amp;A1448)=0,COUNTIF(单卡排行!A:J,A1448)=0),IF(AND(COUNTIF(德鲁伊卡组!A:C,"# 1x ("&amp;K1448&amp;") "&amp;A1448)+COUNTIF(猎人卡组!A:C,"# 1x ("&amp;K1448&amp;") "&amp;A1448)+COUNTIF(法师卡组!A:C,"# 1x ("&amp;K1448&amp;") "&amp;A1448)+COUNTIF(圣骑士卡组!A:C,"# 1x ("&amp;K1448&amp;") "&amp;A1448)+COUNTIF(牧师卡组!A:C,"# 1x ("&amp;K1448&amp;") "&amp;A1448)+COUNTIF(潜行者卡组!A:C,"# 1x ("&amp;K1448&amp;") "&amp;A1448)+COUNTIF(萨满祭司卡组!A:C,"# 1x ("&amp;K1448&amp;") "&amp;A1448)+COUNTIF(术士卡组!A:C,"# 1x ("&amp;K1448&amp;") "&amp;A1448)+COUNTIF(战士卡组!A:C,"# 1x ("&amp;K1448&amp;") "&amp;A1448)=0,COUNTIF(单卡排行!A:J,A1448&amp;"★")=0),"",1),2)</f>
        <v>2</v>
      </c>
      <c r="E1448" s="53" t="str">
        <f>IF(收藏进度!E1448="","",收藏进度!E1448)</f>
        <v>狗头人</v>
      </c>
      <c r="F1448" s="53" t="str">
        <f>IF(收藏进度!F1448="","",收藏进度!F1448)</f>
        <v/>
      </c>
      <c r="G1448" s="53" t="str">
        <f>IF(收藏进度!G1448="","",收藏进度!G1448)</f>
        <v>中立</v>
      </c>
      <c r="H1448" s="53" t="str">
        <f>IF(收藏进度!H1448="","",收藏进度!H1448)</f>
        <v>史诗</v>
      </c>
      <c r="I1448" s="53" t="str">
        <f>IF(收藏进度!I1448="","",收藏进度!I1448)</f>
        <v>随从</v>
      </c>
      <c r="J1448" s="53" t="str">
        <f>IF(收藏进度!J1448="","",收藏进度!J1448)</f>
        <v>元素</v>
      </c>
      <c r="K1448" s="53">
        <f>IF(收藏进度!K1448="","",收藏进度!K1448)</f>
        <v>5</v>
      </c>
      <c r="L1448" s="53">
        <f>IF(收藏进度!L1448="","",收藏进度!L1448)</f>
        <v>4</v>
      </c>
      <c r="M1448" s="53">
        <f>IF(收藏进度!M1448="","",收藏进度!M1448)</f>
        <v>4</v>
      </c>
      <c r="N1448" s="54" t="str">
        <f>IF(收藏进度!N1448="","",收藏进度!N1448)</f>
        <v>在本回合中，如果你施放过法力值消耗大于或等于（5）的法术，则这张牌的法力值消耗为（0）点。</v>
      </c>
    </row>
    <row r="1449" spans="1:14" x14ac:dyDescent="0.15">
      <c r="A1449" s="52" t="str">
        <f>IF(收藏进度!A1449="","",收藏进度!A1449)</f>
        <v>食肉魔块</v>
      </c>
      <c r="B1449" s="52">
        <f>IF(收藏进度!B1449="","",收藏进度!B1449)</f>
        <v>3</v>
      </c>
      <c r="C1449" s="52" t="str">
        <f t="shared" si="22"/>
        <v/>
      </c>
      <c r="D1449" s="52">
        <f>IF(AND(COUNTIF(德鲁伊卡组!A:C,"# 2x ("&amp;K1449&amp;") "&amp;A1449)+COUNTIF(猎人卡组!A:C,"# 2x ("&amp;K1449&amp;") "&amp;A1449)+COUNTIF(法师卡组!A:C,"# 2x ("&amp;K1449&amp;") "&amp;A1449)+COUNTIF(圣骑士卡组!A:C,"# 2x ("&amp;K1449&amp;") "&amp;A1449)+COUNTIF(牧师卡组!A:C,"# 2x ("&amp;K1449&amp;") "&amp;A1449)+COUNTIF(潜行者卡组!A:C,"# 2x ("&amp;K1449&amp;") "&amp;A1449)+COUNTIF(萨满祭司卡组!A:C,"# 2x ("&amp;K1449&amp;") "&amp;A1449)+COUNTIF(术士卡组!A:C,"# 2x ("&amp;K1449&amp;") "&amp;A1449)+COUNTIF(战士卡组!A:C,"# 2x ("&amp;K1449&amp;") "&amp;A1449)=0,COUNTIF(单卡排行!A:J,A1449)=0),IF(AND(COUNTIF(德鲁伊卡组!A:C,"# 1x ("&amp;K1449&amp;") "&amp;A1449)+COUNTIF(猎人卡组!A:C,"# 1x ("&amp;K1449&amp;") "&amp;A1449)+COUNTIF(法师卡组!A:C,"# 1x ("&amp;K1449&amp;") "&amp;A1449)+COUNTIF(圣骑士卡组!A:C,"# 1x ("&amp;K1449&amp;") "&amp;A1449)+COUNTIF(牧师卡组!A:C,"# 1x ("&amp;K1449&amp;") "&amp;A1449)+COUNTIF(潜行者卡组!A:C,"# 1x ("&amp;K1449&amp;") "&amp;A1449)+COUNTIF(萨满祭司卡组!A:C,"# 1x ("&amp;K1449&amp;") "&amp;A1449)+COUNTIF(术士卡组!A:C,"# 1x ("&amp;K1449&amp;") "&amp;A1449)+COUNTIF(战士卡组!A:C,"# 1x ("&amp;K1449&amp;") "&amp;A1449)=0,COUNTIF(单卡排行!A:J,A1449&amp;"★")=0),"",1),2)</f>
        <v>2</v>
      </c>
      <c r="E1449" s="53" t="str">
        <f>IF(收藏进度!E1449="","",收藏进度!E1449)</f>
        <v>狗头人</v>
      </c>
      <c r="F1449" s="53" t="str">
        <f>IF(收藏进度!F1449="","",收藏进度!F1449)</f>
        <v/>
      </c>
      <c r="G1449" s="53" t="str">
        <f>IF(收藏进度!G1449="","",收藏进度!G1449)</f>
        <v>中立</v>
      </c>
      <c r="H1449" s="53" t="str">
        <f>IF(收藏进度!H1449="","",收藏进度!H1449)</f>
        <v>史诗</v>
      </c>
      <c r="I1449" s="53" t="str">
        <f>IF(收藏进度!I1449="","",收藏进度!I1449)</f>
        <v>随从</v>
      </c>
      <c r="J1449" s="53" t="str">
        <f>IF(收藏进度!J1449="","",收藏进度!J1449)</f>
        <v/>
      </c>
      <c r="K1449" s="53">
        <f>IF(收藏进度!K1449="","",收藏进度!K1449)</f>
        <v>5</v>
      </c>
      <c r="L1449" s="53">
        <f>IF(收藏进度!L1449="","",收藏进度!L1449)</f>
        <v>4</v>
      </c>
      <c r="M1449" s="53">
        <f>IF(收藏进度!M1449="","",收藏进度!M1449)</f>
        <v>6</v>
      </c>
      <c r="N1449" s="54" t="str">
        <f>IF(收藏进度!N1449="","",收藏进度!N1449)</f>
        <v>战吼：
消灭一个友方随从。
亡语：召唤被消灭随从的两个复制。</v>
      </c>
    </row>
    <row r="1450" spans="1:14" x14ac:dyDescent="0.15">
      <c r="A1450" s="52" t="str">
        <f>IF(收藏进度!A1450="","",收藏进度!A1450)</f>
        <v>饥饿的双头怪</v>
      </c>
      <c r="B1450" s="52">
        <f>IF(收藏进度!B1450="","",收藏进度!B1450)</f>
        <v>2</v>
      </c>
      <c r="C1450" s="52" t="str">
        <f t="shared" si="22"/>
        <v/>
      </c>
      <c r="D1450" s="52" t="str">
        <f>IF(AND(COUNTIF(德鲁伊卡组!A:C,"# 2x ("&amp;K1450&amp;") "&amp;A1450)+COUNTIF(猎人卡组!A:C,"# 2x ("&amp;K1450&amp;") "&amp;A1450)+COUNTIF(法师卡组!A:C,"# 2x ("&amp;K1450&amp;") "&amp;A1450)+COUNTIF(圣骑士卡组!A:C,"# 2x ("&amp;K1450&amp;") "&amp;A1450)+COUNTIF(牧师卡组!A:C,"# 2x ("&amp;K1450&amp;") "&amp;A1450)+COUNTIF(潜行者卡组!A:C,"# 2x ("&amp;K1450&amp;") "&amp;A1450)+COUNTIF(萨满祭司卡组!A:C,"# 2x ("&amp;K1450&amp;") "&amp;A1450)+COUNTIF(术士卡组!A:C,"# 2x ("&amp;K1450&amp;") "&amp;A1450)+COUNTIF(战士卡组!A:C,"# 2x ("&amp;K1450&amp;") "&amp;A1450)=0,COUNTIF(单卡排行!A:J,A1450)=0),IF(AND(COUNTIF(德鲁伊卡组!A:C,"# 1x ("&amp;K1450&amp;") "&amp;A1450)+COUNTIF(猎人卡组!A:C,"# 1x ("&amp;K1450&amp;") "&amp;A1450)+COUNTIF(法师卡组!A:C,"# 1x ("&amp;K1450&amp;") "&amp;A1450)+COUNTIF(圣骑士卡组!A:C,"# 1x ("&amp;K1450&amp;") "&amp;A1450)+COUNTIF(牧师卡组!A:C,"# 1x ("&amp;K1450&amp;") "&amp;A1450)+COUNTIF(潜行者卡组!A:C,"# 1x ("&amp;K1450&amp;") "&amp;A1450)+COUNTIF(萨满祭司卡组!A:C,"# 1x ("&amp;K1450&amp;") "&amp;A1450)+COUNTIF(术士卡组!A:C,"# 1x ("&amp;K1450&amp;") "&amp;A1450)+COUNTIF(战士卡组!A:C,"# 1x ("&amp;K1450&amp;") "&amp;A1450)=0,COUNTIF(单卡排行!A:J,A1450&amp;"★")=0),"",1),2)</f>
        <v/>
      </c>
      <c r="E1450" s="53" t="str">
        <f>IF(收藏进度!E1450="","",收藏进度!E1450)</f>
        <v>狗头人</v>
      </c>
      <c r="F1450" s="53" t="str">
        <f>IF(收藏进度!F1450="","",收藏进度!F1450)</f>
        <v/>
      </c>
      <c r="G1450" s="53" t="str">
        <f>IF(收藏进度!G1450="","",收藏进度!G1450)</f>
        <v>中立</v>
      </c>
      <c r="H1450" s="53" t="str">
        <f>IF(收藏进度!H1450="","",收藏进度!H1450)</f>
        <v>稀有</v>
      </c>
      <c r="I1450" s="53" t="str">
        <f>IF(收藏进度!I1450="","",收藏进度!I1450)</f>
        <v>随从</v>
      </c>
      <c r="J1450" s="53" t="str">
        <f>IF(收藏进度!J1450="","",收藏进度!J1450)</f>
        <v/>
      </c>
      <c r="K1450" s="53">
        <f>IF(收藏进度!K1450="","",收藏进度!K1450)</f>
        <v>6</v>
      </c>
      <c r="L1450" s="53">
        <f>IF(收藏进度!L1450="","",收藏进度!L1450)</f>
        <v>4</v>
      </c>
      <c r="M1450" s="53">
        <f>IF(收藏进度!M1450="","",收藏进度!M1450)</f>
        <v>10</v>
      </c>
      <c r="N1450" s="54" t="str">
        <f>IF(收藏进度!N1450="","",收藏进度!N1450)</f>
        <v>嘲讽，战吼：
为你的对手随机召唤一个法力值消耗为（2）点的随从。</v>
      </c>
    </row>
    <row r="1451" spans="1:14" x14ac:dyDescent="0.15">
      <c r="A1451" s="52" t="str">
        <f>IF(收藏进度!A1451="","",收藏进度!A1451)</f>
        <v>白银先锋</v>
      </c>
      <c r="B1451" s="52">
        <f>IF(收藏进度!B1451="","",收藏进度!B1451)</f>
        <v>2</v>
      </c>
      <c r="C1451" s="52" t="str">
        <f t="shared" si="22"/>
        <v/>
      </c>
      <c r="D1451" s="52">
        <f>IF(AND(COUNTIF(德鲁伊卡组!A:C,"# 2x ("&amp;K1451&amp;") "&amp;A1451)+COUNTIF(猎人卡组!A:C,"# 2x ("&amp;K1451&amp;") "&amp;A1451)+COUNTIF(法师卡组!A:C,"# 2x ("&amp;K1451&amp;") "&amp;A1451)+COUNTIF(圣骑士卡组!A:C,"# 2x ("&amp;K1451&amp;") "&amp;A1451)+COUNTIF(牧师卡组!A:C,"# 2x ("&amp;K1451&amp;") "&amp;A1451)+COUNTIF(潜行者卡组!A:C,"# 2x ("&amp;K1451&amp;") "&amp;A1451)+COUNTIF(萨满祭司卡组!A:C,"# 2x ("&amp;K1451&amp;") "&amp;A1451)+COUNTIF(术士卡组!A:C,"# 2x ("&amp;K1451&amp;") "&amp;A1451)+COUNTIF(战士卡组!A:C,"# 2x ("&amp;K1451&amp;") "&amp;A1451)=0,COUNTIF(单卡排行!A:J,A1451)=0),IF(AND(COUNTIF(德鲁伊卡组!A:C,"# 1x ("&amp;K1451&amp;") "&amp;A1451)+COUNTIF(猎人卡组!A:C,"# 1x ("&amp;K1451&amp;") "&amp;A1451)+COUNTIF(法师卡组!A:C,"# 1x ("&amp;K1451&amp;") "&amp;A1451)+COUNTIF(圣骑士卡组!A:C,"# 1x ("&amp;K1451&amp;") "&amp;A1451)+COUNTIF(牧师卡组!A:C,"# 1x ("&amp;K1451&amp;") "&amp;A1451)+COUNTIF(潜行者卡组!A:C,"# 1x ("&amp;K1451&amp;") "&amp;A1451)+COUNTIF(萨满祭司卡组!A:C,"# 1x ("&amp;K1451&amp;") "&amp;A1451)+COUNTIF(术士卡组!A:C,"# 1x ("&amp;K1451&amp;") "&amp;A1451)+COUNTIF(战士卡组!A:C,"# 1x ("&amp;K1451&amp;") "&amp;A1451)=0,COUNTIF(单卡排行!A:J,A1451&amp;"★")=0),"",1),2)</f>
        <v>1</v>
      </c>
      <c r="E1451" s="53" t="str">
        <f>IF(收藏进度!E1451="","",收藏进度!E1451)</f>
        <v>狗头人</v>
      </c>
      <c r="F1451" s="53" t="str">
        <f>IF(收藏进度!F1451="","",收藏进度!F1451)</f>
        <v/>
      </c>
      <c r="G1451" s="53" t="str">
        <f>IF(收藏进度!G1451="","",收藏进度!G1451)</f>
        <v>中立</v>
      </c>
      <c r="H1451" s="53" t="str">
        <f>IF(收藏进度!H1451="","",收藏进度!H1451)</f>
        <v>普通</v>
      </c>
      <c r="I1451" s="53" t="str">
        <f>IF(收藏进度!I1451="","",收藏进度!I1451)</f>
        <v>随从</v>
      </c>
      <c r="J1451" s="53" t="str">
        <f>IF(收藏进度!J1451="","",收藏进度!J1451)</f>
        <v/>
      </c>
      <c r="K1451" s="53">
        <f>IF(收藏进度!K1451="","",收藏进度!K1451)</f>
        <v>7</v>
      </c>
      <c r="L1451" s="53">
        <f>IF(收藏进度!L1451="","",收藏进度!L1451)</f>
        <v>3</v>
      </c>
      <c r="M1451" s="53">
        <f>IF(收藏进度!M1451="","",收藏进度!M1451)</f>
        <v>3</v>
      </c>
      <c r="N1451" s="54" t="str">
        <f>IF(收藏进度!N1451="","",收藏进度!N1451)</f>
        <v>亡语：
招募一个法力值消耗为（8）点的随从。</v>
      </c>
    </row>
    <row r="1452" spans="1:14" x14ac:dyDescent="0.15">
      <c r="A1452" s="52" t="str">
        <f>IF(收藏进度!A1452="","",收藏进度!A1452)</f>
        <v>恶毒的召唤师</v>
      </c>
      <c r="B1452" s="52">
        <f>IF(收藏进度!B1452="","",收藏进度!B1452)</f>
        <v>0</v>
      </c>
      <c r="C1452" s="52" t="str">
        <f t="shared" si="22"/>
        <v/>
      </c>
      <c r="D1452" s="52" t="str">
        <f>IF(AND(COUNTIF(德鲁伊卡组!A:C,"# 2x ("&amp;K1452&amp;") "&amp;A1452)+COUNTIF(猎人卡组!A:C,"# 2x ("&amp;K1452&amp;") "&amp;A1452)+COUNTIF(法师卡组!A:C,"# 2x ("&amp;K1452&amp;") "&amp;A1452)+COUNTIF(圣骑士卡组!A:C,"# 2x ("&amp;K1452&amp;") "&amp;A1452)+COUNTIF(牧师卡组!A:C,"# 2x ("&amp;K1452&amp;") "&amp;A1452)+COUNTIF(潜行者卡组!A:C,"# 2x ("&amp;K1452&amp;") "&amp;A1452)+COUNTIF(萨满祭司卡组!A:C,"# 2x ("&amp;K1452&amp;") "&amp;A1452)+COUNTIF(术士卡组!A:C,"# 2x ("&amp;K1452&amp;") "&amp;A1452)+COUNTIF(战士卡组!A:C,"# 2x ("&amp;K1452&amp;") "&amp;A1452)=0,COUNTIF(单卡排行!A:J,A1452)=0),IF(AND(COUNTIF(德鲁伊卡组!A:C,"# 1x ("&amp;K1452&amp;") "&amp;A1452)+COUNTIF(猎人卡组!A:C,"# 1x ("&amp;K1452&amp;") "&amp;A1452)+COUNTIF(法师卡组!A:C,"# 1x ("&amp;K1452&amp;") "&amp;A1452)+COUNTIF(圣骑士卡组!A:C,"# 1x ("&amp;K1452&amp;") "&amp;A1452)+COUNTIF(牧师卡组!A:C,"# 1x ("&amp;K1452&amp;") "&amp;A1452)+COUNTIF(潜行者卡组!A:C,"# 1x ("&amp;K1452&amp;") "&amp;A1452)+COUNTIF(萨满祭司卡组!A:C,"# 1x ("&amp;K1452&amp;") "&amp;A1452)+COUNTIF(术士卡组!A:C,"# 1x ("&amp;K1452&amp;") "&amp;A1452)+COUNTIF(战士卡组!A:C,"# 1x ("&amp;K1452&amp;") "&amp;A1452)=0,COUNTIF(单卡排行!A:J,A1452&amp;"★")=0),"",1),2)</f>
        <v/>
      </c>
      <c r="E1452" s="53" t="str">
        <f>IF(收藏进度!E1452="","",收藏进度!E1452)</f>
        <v>狗头人</v>
      </c>
      <c r="F1452" s="53" t="str">
        <f>IF(收藏进度!F1452="","",收藏进度!F1452)</f>
        <v/>
      </c>
      <c r="G1452" s="53" t="str">
        <f>IF(收藏进度!G1452="","",收藏进度!G1452)</f>
        <v>中立</v>
      </c>
      <c r="H1452" s="53" t="str">
        <f>IF(收藏进度!H1452="","",收藏进度!H1452)</f>
        <v>史诗</v>
      </c>
      <c r="I1452" s="53" t="str">
        <f>IF(收藏进度!I1452="","",收藏进度!I1452)</f>
        <v>随从</v>
      </c>
      <c r="J1452" s="53" t="str">
        <f>IF(收藏进度!J1452="","",收藏进度!J1452)</f>
        <v/>
      </c>
      <c r="K1452" s="53">
        <f>IF(收藏进度!K1452="","",收藏进度!K1452)</f>
        <v>7</v>
      </c>
      <c r="L1452" s="53">
        <f>IF(收藏进度!L1452="","",收藏进度!L1452)</f>
        <v>4</v>
      </c>
      <c r="M1452" s="53">
        <f>IF(收藏进度!M1452="","",收藏进度!M1452)</f>
        <v>4</v>
      </c>
      <c r="N1452" s="54" t="str">
        <f>IF(收藏进度!N1452="","",收藏进度!N1452)</f>
        <v>战吼：揭示你牌库中的一张法术牌。召唤一个法力值消耗与其相同的随机随从。</v>
      </c>
    </row>
    <row r="1453" spans="1:14" x14ac:dyDescent="0.15">
      <c r="A1453" s="52" t="str">
        <f>IF(收藏进度!A1453="","",收藏进度!A1453)</f>
        <v>通道爬行者</v>
      </c>
      <c r="B1453" s="52">
        <f>IF(收藏进度!B1453="","",收藏进度!B1453)</f>
        <v>2</v>
      </c>
      <c r="C1453" s="52" t="str">
        <f t="shared" si="22"/>
        <v/>
      </c>
      <c r="D1453" s="52" t="str">
        <f>IF(AND(COUNTIF(德鲁伊卡组!A:C,"# 2x ("&amp;K1453&amp;") "&amp;A1453)+COUNTIF(猎人卡组!A:C,"# 2x ("&amp;K1453&amp;") "&amp;A1453)+COUNTIF(法师卡组!A:C,"# 2x ("&amp;K1453&amp;") "&amp;A1453)+COUNTIF(圣骑士卡组!A:C,"# 2x ("&amp;K1453&amp;") "&amp;A1453)+COUNTIF(牧师卡组!A:C,"# 2x ("&amp;K1453&amp;") "&amp;A1453)+COUNTIF(潜行者卡组!A:C,"# 2x ("&amp;K1453&amp;") "&amp;A1453)+COUNTIF(萨满祭司卡组!A:C,"# 2x ("&amp;K1453&amp;") "&amp;A1453)+COUNTIF(术士卡组!A:C,"# 2x ("&amp;K1453&amp;") "&amp;A1453)+COUNTIF(战士卡组!A:C,"# 2x ("&amp;K1453&amp;") "&amp;A1453)=0,COUNTIF(单卡排行!A:J,A1453)=0),IF(AND(COUNTIF(德鲁伊卡组!A:C,"# 1x ("&amp;K1453&amp;") "&amp;A1453)+COUNTIF(猎人卡组!A:C,"# 1x ("&amp;K1453&amp;") "&amp;A1453)+COUNTIF(法师卡组!A:C,"# 1x ("&amp;K1453&amp;") "&amp;A1453)+COUNTIF(圣骑士卡组!A:C,"# 1x ("&amp;K1453&amp;") "&amp;A1453)+COUNTIF(牧师卡组!A:C,"# 1x ("&amp;K1453&amp;") "&amp;A1453)+COUNTIF(潜行者卡组!A:C,"# 1x ("&amp;K1453&amp;") "&amp;A1453)+COUNTIF(萨满祭司卡组!A:C,"# 1x ("&amp;K1453&amp;") "&amp;A1453)+COUNTIF(术士卡组!A:C,"# 1x ("&amp;K1453&amp;") "&amp;A1453)+COUNTIF(战士卡组!A:C,"# 1x ("&amp;K1453&amp;") "&amp;A1453)=0,COUNTIF(单卡排行!A:J,A1453&amp;"★")=0),"",1),2)</f>
        <v/>
      </c>
      <c r="E1453" s="53" t="str">
        <f>IF(收藏进度!E1453="","",收藏进度!E1453)</f>
        <v>狗头人</v>
      </c>
      <c r="F1453" s="53" t="str">
        <f>IF(收藏进度!F1453="","",收藏进度!F1453)</f>
        <v/>
      </c>
      <c r="G1453" s="53" t="str">
        <f>IF(收藏进度!G1453="","",收藏进度!G1453)</f>
        <v>中立</v>
      </c>
      <c r="H1453" s="53" t="str">
        <f>IF(收藏进度!H1453="","",收藏进度!H1453)</f>
        <v>史诗</v>
      </c>
      <c r="I1453" s="53" t="str">
        <f>IF(收藏进度!I1453="","",收藏进度!I1453)</f>
        <v>随从</v>
      </c>
      <c r="J1453" s="53" t="str">
        <f>IF(收藏进度!J1453="","",收藏进度!J1453)</f>
        <v>野兽</v>
      </c>
      <c r="K1453" s="53">
        <f>IF(收藏进度!K1453="","",收藏进度!K1453)</f>
        <v>7</v>
      </c>
      <c r="L1453" s="53">
        <f>IF(收藏进度!L1453="","",收藏进度!L1453)</f>
        <v>2</v>
      </c>
      <c r="M1453" s="53">
        <f>IF(收藏进度!M1453="","",收藏进度!M1453)</f>
        <v>5</v>
      </c>
      <c r="N1453" s="54" t="str">
        <f>IF(收藏进度!N1453="","",收藏进度!N1453)</f>
        <v>如果该牌在你的手牌中，每当一个随从死亡，法力值消耗就减少（1）点。</v>
      </c>
    </row>
    <row r="1454" spans="1:14" x14ac:dyDescent="0.15">
      <c r="A1454" s="52" t="str">
        <f>IF(收藏进度!A1454="","",收藏进度!A1454)</f>
        <v>紫色岩虫</v>
      </c>
      <c r="B1454" s="52">
        <f>IF(收藏进度!B1454="","",收藏进度!B1454)</f>
        <v>2</v>
      </c>
      <c r="C1454" s="52" t="str">
        <f t="shared" si="22"/>
        <v/>
      </c>
      <c r="D1454" s="52" t="str">
        <f>IF(AND(COUNTIF(德鲁伊卡组!A:C,"# 2x ("&amp;K1454&amp;") "&amp;A1454)+COUNTIF(猎人卡组!A:C,"# 2x ("&amp;K1454&amp;") "&amp;A1454)+COUNTIF(法师卡组!A:C,"# 2x ("&amp;K1454&amp;") "&amp;A1454)+COUNTIF(圣骑士卡组!A:C,"# 2x ("&amp;K1454&amp;") "&amp;A1454)+COUNTIF(牧师卡组!A:C,"# 2x ("&amp;K1454&amp;") "&amp;A1454)+COUNTIF(潜行者卡组!A:C,"# 2x ("&amp;K1454&amp;") "&amp;A1454)+COUNTIF(萨满祭司卡组!A:C,"# 2x ("&amp;K1454&amp;") "&amp;A1454)+COUNTIF(术士卡组!A:C,"# 2x ("&amp;K1454&amp;") "&amp;A1454)+COUNTIF(战士卡组!A:C,"# 2x ("&amp;K1454&amp;") "&amp;A1454)=0,COUNTIF(单卡排行!A:J,A1454)=0),IF(AND(COUNTIF(德鲁伊卡组!A:C,"# 1x ("&amp;K1454&amp;") "&amp;A1454)+COUNTIF(猎人卡组!A:C,"# 1x ("&amp;K1454&amp;") "&amp;A1454)+COUNTIF(法师卡组!A:C,"# 1x ("&amp;K1454&amp;") "&amp;A1454)+COUNTIF(圣骑士卡组!A:C,"# 1x ("&amp;K1454&amp;") "&amp;A1454)+COUNTIF(牧师卡组!A:C,"# 1x ("&amp;K1454&amp;") "&amp;A1454)+COUNTIF(潜行者卡组!A:C,"# 1x ("&amp;K1454&amp;") "&amp;A1454)+COUNTIF(萨满祭司卡组!A:C,"# 1x ("&amp;K1454&amp;") "&amp;A1454)+COUNTIF(术士卡组!A:C,"# 1x ("&amp;K1454&amp;") "&amp;A1454)+COUNTIF(战士卡组!A:C,"# 1x ("&amp;K1454&amp;") "&amp;A1454)=0,COUNTIF(单卡排行!A:J,A1454&amp;"★")=0),"",1),2)</f>
        <v/>
      </c>
      <c r="E1454" s="53" t="str">
        <f>IF(收藏进度!E1454="","",收藏进度!E1454)</f>
        <v>狗头人</v>
      </c>
      <c r="F1454" s="53" t="str">
        <f>IF(收藏进度!F1454="","",收藏进度!F1454)</f>
        <v/>
      </c>
      <c r="G1454" s="53" t="str">
        <f>IF(收藏进度!G1454="","",收藏进度!G1454)</f>
        <v>中立</v>
      </c>
      <c r="H1454" s="53" t="str">
        <f>IF(收藏进度!H1454="","",收藏进度!H1454)</f>
        <v>普通</v>
      </c>
      <c r="I1454" s="53" t="str">
        <f>IF(收藏进度!I1454="","",收藏进度!I1454)</f>
        <v>随从</v>
      </c>
      <c r="J1454" s="53" t="str">
        <f>IF(收藏进度!J1454="","",收藏进度!J1454)</f>
        <v>野兽</v>
      </c>
      <c r="K1454" s="53">
        <f>IF(收藏进度!K1454="","",收藏进度!K1454)</f>
        <v>8</v>
      </c>
      <c r="L1454" s="53">
        <f>IF(收藏进度!L1454="","",收藏进度!L1454)</f>
        <v>7</v>
      </c>
      <c r="M1454" s="53">
        <f>IF(收藏进度!M1454="","",收藏进度!M1454)</f>
        <v>7</v>
      </c>
      <c r="N1454" s="54" t="str">
        <f>IF(收藏进度!N1454="","",收藏进度!N1454)</f>
        <v>亡语：召唤七只1/1的肉虫。</v>
      </c>
    </row>
    <row r="1455" spans="1:14" x14ac:dyDescent="0.15">
      <c r="A1455" s="52" t="str">
        <f>IF(收藏进度!A1455="","",收藏进度!A1455)</f>
        <v>资深档案管理员</v>
      </c>
      <c r="B1455" s="52">
        <f>IF(收藏进度!B1455="","",收藏进度!B1455)</f>
        <v>0</v>
      </c>
      <c r="C1455" s="52">
        <f t="shared" si="22"/>
        <v>1</v>
      </c>
      <c r="D1455" s="52">
        <f>IF(AND(COUNTIF(德鲁伊卡组!A:C,"# 2x ("&amp;K1455&amp;") "&amp;A1455)+COUNTIF(猎人卡组!A:C,"# 2x ("&amp;K1455&amp;") "&amp;A1455)+COUNTIF(法师卡组!A:C,"# 2x ("&amp;K1455&amp;") "&amp;A1455)+COUNTIF(圣骑士卡组!A:C,"# 2x ("&amp;K1455&amp;") "&amp;A1455)+COUNTIF(牧师卡组!A:C,"# 2x ("&amp;K1455&amp;") "&amp;A1455)+COUNTIF(潜行者卡组!A:C,"# 2x ("&amp;K1455&amp;") "&amp;A1455)+COUNTIF(萨满祭司卡组!A:C,"# 2x ("&amp;K1455&amp;") "&amp;A1455)+COUNTIF(术士卡组!A:C,"# 2x ("&amp;K1455&amp;") "&amp;A1455)+COUNTIF(战士卡组!A:C,"# 2x ("&amp;K1455&amp;") "&amp;A1455)=0,COUNTIF(单卡排行!A:J,A1455)=0),IF(AND(COUNTIF(德鲁伊卡组!A:C,"# 1x ("&amp;K1455&amp;") "&amp;A1455)+COUNTIF(猎人卡组!A:C,"# 1x ("&amp;K1455&amp;") "&amp;A1455)+COUNTIF(法师卡组!A:C,"# 1x ("&amp;K1455&amp;") "&amp;A1455)+COUNTIF(圣骑士卡组!A:C,"# 1x ("&amp;K1455&amp;") "&amp;A1455)+COUNTIF(牧师卡组!A:C,"# 1x ("&amp;K1455&amp;") "&amp;A1455)+COUNTIF(潜行者卡组!A:C,"# 1x ("&amp;K1455&amp;") "&amp;A1455)+COUNTIF(萨满祭司卡组!A:C,"# 1x ("&amp;K1455&amp;") "&amp;A1455)+COUNTIF(术士卡组!A:C,"# 1x ("&amp;K1455&amp;") "&amp;A1455)+COUNTIF(战士卡组!A:C,"# 1x ("&amp;K1455&amp;") "&amp;A1455)=0,COUNTIF(单卡排行!A:J,A1455&amp;"★")=0),"",1),2)</f>
        <v>1</v>
      </c>
      <c r="E1455" s="53" t="str">
        <f>IF(收藏进度!E1455="","",收藏进度!E1455)</f>
        <v>狗头人</v>
      </c>
      <c r="F1455" s="53" t="str">
        <f>IF(收藏进度!F1455="","",收藏进度!F1455)</f>
        <v/>
      </c>
      <c r="G1455" s="53" t="str">
        <f>IF(收藏进度!G1455="","",收藏进度!G1455)</f>
        <v>中立</v>
      </c>
      <c r="H1455" s="53" t="str">
        <f>IF(收藏进度!H1455="","",收藏进度!H1455)</f>
        <v>史诗</v>
      </c>
      <c r="I1455" s="53" t="str">
        <f>IF(收藏进度!I1455="","",收藏进度!I1455)</f>
        <v>随从</v>
      </c>
      <c r="J1455" s="53" t="str">
        <f>IF(收藏进度!J1455="","",收藏进度!J1455)</f>
        <v/>
      </c>
      <c r="K1455" s="53">
        <f>IF(收藏进度!K1455="","",收藏进度!K1455)</f>
        <v>8</v>
      </c>
      <c r="L1455" s="53">
        <f>IF(收藏进度!L1455="","",收藏进度!L1455)</f>
        <v>4</v>
      </c>
      <c r="M1455" s="53">
        <f>IF(收藏进度!M1455="","",收藏进度!M1455)</f>
        <v>7</v>
      </c>
      <c r="N1455" s="54" t="str">
        <f>IF(收藏进度!N1455="","",收藏进度!N1455)</f>
        <v>在你的回合结束时，从你的牌库中施放一张法术牌（目标随机而定）。</v>
      </c>
    </row>
    <row r="1456" spans="1:14" x14ac:dyDescent="0.15">
      <c r="A1456" s="52" t="str">
        <f>IF(收藏进度!A1456="","",收藏进度!A1456)</f>
        <v>“老狐狸”马林</v>
      </c>
      <c r="B1456" s="52">
        <f>IF(收藏进度!B1456="","",收藏进度!B1456)</f>
        <v>1</v>
      </c>
      <c r="C1456" s="52" t="str">
        <f t="shared" si="22"/>
        <v/>
      </c>
      <c r="D1456" s="52" t="str">
        <f>IF(AND(COUNTIF(德鲁伊卡组!A:C,"# 2x ("&amp;K1456&amp;") "&amp;A1456)+COUNTIF(猎人卡组!A:C,"# 2x ("&amp;K1456&amp;") "&amp;A1456)+COUNTIF(法师卡组!A:C,"# 2x ("&amp;K1456&amp;") "&amp;A1456)+COUNTIF(圣骑士卡组!A:C,"# 2x ("&amp;K1456&amp;") "&amp;A1456)+COUNTIF(牧师卡组!A:C,"# 2x ("&amp;K1456&amp;") "&amp;A1456)+COUNTIF(潜行者卡组!A:C,"# 2x ("&amp;K1456&amp;") "&amp;A1456)+COUNTIF(萨满祭司卡组!A:C,"# 2x ("&amp;K1456&amp;") "&amp;A1456)+COUNTIF(术士卡组!A:C,"# 2x ("&amp;K1456&amp;") "&amp;A1456)+COUNTIF(战士卡组!A:C,"# 2x ("&amp;K1456&amp;") "&amp;A1456)=0,COUNTIF(单卡排行!A:J,A1456)=0),IF(AND(COUNTIF(德鲁伊卡组!A:C,"# 1x ("&amp;K1456&amp;") "&amp;A1456)+COUNTIF(猎人卡组!A:C,"# 1x ("&amp;K1456&amp;") "&amp;A1456)+COUNTIF(法师卡组!A:C,"# 1x ("&amp;K1456&amp;") "&amp;A1456)+COUNTIF(圣骑士卡组!A:C,"# 1x ("&amp;K1456&amp;") "&amp;A1456)+COUNTIF(牧师卡组!A:C,"# 1x ("&amp;K1456&amp;") "&amp;A1456)+COUNTIF(潜行者卡组!A:C,"# 1x ("&amp;K1456&amp;") "&amp;A1456)+COUNTIF(萨满祭司卡组!A:C,"# 1x ("&amp;K1456&amp;") "&amp;A1456)+COUNTIF(术士卡组!A:C,"# 1x ("&amp;K1456&amp;") "&amp;A1456)+COUNTIF(战士卡组!A:C,"# 1x ("&amp;K1456&amp;") "&amp;A1456)=0,COUNTIF(单卡排行!A:J,A1456&amp;"★")=0),"",1),2)</f>
        <v/>
      </c>
      <c r="E1456" s="53" t="str">
        <f>IF(收藏进度!E1456="","",收藏进度!E1456)</f>
        <v>狗头人</v>
      </c>
      <c r="F1456" s="53" t="str">
        <f>IF(收藏进度!F1456="","",收藏进度!F1456)</f>
        <v/>
      </c>
      <c r="G1456" s="53" t="str">
        <f>IF(收藏进度!G1456="","",收藏进度!G1456)</f>
        <v>中立</v>
      </c>
      <c r="H1456" s="53" t="str">
        <f>IF(收藏进度!H1456="","",收藏进度!H1456)</f>
        <v>传说</v>
      </c>
      <c r="I1456" s="53" t="str">
        <f>IF(收藏进度!I1456="","",收藏进度!I1456)</f>
        <v>随从</v>
      </c>
      <c r="J1456" s="53" t="str">
        <f>IF(收藏进度!J1456="","",收藏进度!J1456)</f>
        <v/>
      </c>
      <c r="K1456" s="53">
        <f>IF(收藏进度!K1456="","",收藏进度!K1456)</f>
        <v>8</v>
      </c>
      <c r="L1456" s="53">
        <f>IF(收藏进度!L1456="","",收藏进度!L1456)</f>
        <v>6</v>
      </c>
      <c r="M1456" s="53">
        <f>IF(收藏进度!M1456="","",收藏进度!M1456)</f>
        <v>6</v>
      </c>
      <c r="N1456" s="54" t="str">
        <f>IF(收藏进度!N1456="","",收藏进度!N1456)</f>
        <v>战吼：为你的对手召唤一个0/8的宝箱。（打破宝箱可以获得惊人的战利品！）</v>
      </c>
    </row>
    <row r="1457" spans="1:14" x14ac:dyDescent="0.15">
      <c r="A1457" s="52" t="str">
        <f>IF(收藏进度!A1457="","",收藏进度!A1457)</f>
        <v>托瓦格尔国王</v>
      </c>
      <c r="B1457" s="52">
        <f>IF(收藏进度!B1457="","",收藏进度!B1457)</f>
        <v>0</v>
      </c>
      <c r="C1457" s="52" t="str">
        <f t="shared" si="22"/>
        <v/>
      </c>
      <c r="D1457" s="52" t="str">
        <f>IF(AND(COUNTIF(德鲁伊卡组!A:C,"# 2x ("&amp;K1457&amp;") "&amp;A1457)+COUNTIF(猎人卡组!A:C,"# 2x ("&amp;K1457&amp;") "&amp;A1457)+COUNTIF(法师卡组!A:C,"# 2x ("&amp;K1457&amp;") "&amp;A1457)+COUNTIF(圣骑士卡组!A:C,"# 2x ("&amp;K1457&amp;") "&amp;A1457)+COUNTIF(牧师卡组!A:C,"# 2x ("&amp;K1457&amp;") "&amp;A1457)+COUNTIF(潜行者卡组!A:C,"# 2x ("&amp;K1457&amp;") "&amp;A1457)+COUNTIF(萨满祭司卡组!A:C,"# 2x ("&amp;K1457&amp;") "&amp;A1457)+COUNTIF(术士卡组!A:C,"# 2x ("&amp;K1457&amp;") "&amp;A1457)+COUNTIF(战士卡组!A:C,"# 2x ("&amp;K1457&amp;") "&amp;A1457)=0,COUNTIF(单卡排行!A:J,A1457)=0),IF(AND(COUNTIF(德鲁伊卡组!A:C,"# 1x ("&amp;K1457&amp;") "&amp;A1457)+COUNTIF(猎人卡组!A:C,"# 1x ("&amp;K1457&amp;") "&amp;A1457)+COUNTIF(法师卡组!A:C,"# 1x ("&amp;K1457&amp;") "&amp;A1457)+COUNTIF(圣骑士卡组!A:C,"# 1x ("&amp;K1457&amp;") "&amp;A1457)+COUNTIF(牧师卡组!A:C,"# 1x ("&amp;K1457&amp;") "&amp;A1457)+COUNTIF(潜行者卡组!A:C,"# 1x ("&amp;K1457&amp;") "&amp;A1457)+COUNTIF(萨满祭司卡组!A:C,"# 1x ("&amp;K1457&amp;") "&amp;A1457)+COUNTIF(术士卡组!A:C,"# 1x ("&amp;K1457&amp;") "&amp;A1457)+COUNTIF(战士卡组!A:C,"# 1x ("&amp;K1457&amp;") "&amp;A1457)=0,COUNTIF(单卡排行!A:J,A1457&amp;"★")=0),"",1),2)</f>
        <v/>
      </c>
      <c r="E1457" s="53" t="str">
        <f>IF(收藏进度!E1457="","",收藏进度!E1457)</f>
        <v>狗头人</v>
      </c>
      <c r="F1457" s="53" t="str">
        <f>IF(收藏进度!F1457="","",收藏进度!F1457)</f>
        <v/>
      </c>
      <c r="G1457" s="53" t="str">
        <f>IF(收藏进度!G1457="","",收藏进度!G1457)</f>
        <v>中立</v>
      </c>
      <c r="H1457" s="53" t="str">
        <f>IF(收藏进度!H1457="","",收藏进度!H1457)</f>
        <v>传说</v>
      </c>
      <c r="I1457" s="53" t="str">
        <f>IF(收藏进度!I1457="","",收藏进度!I1457)</f>
        <v>随从</v>
      </c>
      <c r="J1457" s="53" t="str">
        <f>IF(收藏进度!J1457="","",收藏进度!J1457)</f>
        <v/>
      </c>
      <c r="K1457" s="53">
        <f>IF(收藏进度!K1457="","",收藏进度!K1457)</f>
        <v>8</v>
      </c>
      <c r="L1457" s="53">
        <f>IF(收藏进度!L1457="","",收藏进度!L1457)</f>
        <v>5</v>
      </c>
      <c r="M1457" s="53">
        <f>IF(收藏进度!M1457="","",收藏进度!M1457)</f>
        <v>5</v>
      </c>
      <c r="N1457" s="54" t="str">
        <f>IF(收藏进度!N1457="","",收藏进度!N1457)</f>
        <v>战吼：与你的对手交换牌库。你的对手获得一张“赎金”法术牌，可以将牌库交换回来。</v>
      </c>
    </row>
    <row r="1458" spans="1:14" x14ac:dyDescent="0.15">
      <c r="A1458" s="52" t="str">
        <f>IF(收藏进度!A1458="","",收藏进度!A1458)</f>
        <v>贪睡巨龙</v>
      </c>
      <c r="B1458" s="52">
        <f>IF(收藏进度!B1458="","",收藏进度!B1458)</f>
        <v>2</v>
      </c>
      <c r="C1458" s="52" t="str">
        <f t="shared" si="22"/>
        <v/>
      </c>
      <c r="D1458" s="52" t="str">
        <f>IF(AND(COUNTIF(德鲁伊卡组!A:C,"# 2x ("&amp;K1458&amp;") "&amp;A1458)+COUNTIF(猎人卡组!A:C,"# 2x ("&amp;K1458&amp;") "&amp;A1458)+COUNTIF(法师卡组!A:C,"# 2x ("&amp;K1458&amp;") "&amp;A1458)+COUNTIF(圣骑士卡组!A:C,"# 2x ("&amp;K1458&amp;") "&amp;A1458)+COUNTIF(牧师卡组!A:C,"# 2x ("&amp;K1458&amp;") "&amp;A1458)+COUNTIF(潜行者卡组!A:C,"# 2x ("&amp;K1458&amp;") "&amp;A1458)+COUNTIF(萨满祭司卡组!A:C,"# 2x ("&amp;K1458&amp;") "&amp;A1458)+COUNTIF(术士卡组!A:C,"# 2x ("&amp;K1458&amp;") "&amp;A1458)+COUNTIF(战士卡组!A:C,"# 2x ("&amp;K1458&amp;") "&amp;A1458)=0,COUNTIF(单卡排行!A:J,A1458)=0),IF(AND(COUNTIF(德鲁伊卡组!A:C,"# 1x ("&amp;K1458&amp;") "&amp;A1458)+COUNTIF(猎人卡组!A:C,"# 1x ("&amp;K1458&amp;") "&amp;A1458)+COUNTIF(法师卡组!A:C,"# 1x ("&amp;K1458&amp;") "&amp;A1458)+COUNTIF(圣骑士卡组!A:C,"# 1x ("&amp;K1458&amp;") "&amp;A1458)+COUNTIF(牧师卡组!A:C,"# 1x ("&amp;K1458&amp;") "&amp;A1458)+COUNTIF(潜行者卡组!A:C,"# 1x ("&amp;K1458&amp;") "&amp;A1458)+COUNTIF(萨满祭司卡组!A:C,"# 1x ("&amp;K1458&amp;") "&amp;A1458)+COUNTIF(术士卡组!A:C,"# 1x ("&amp;K1458&amp;") "&amp;A1458)+COUNTIF(战士卡组!A:C,"# 1x ("&amp;K1458&amp;") "&amp;A1458)=0,COUNTIF(单卡排行!A:J,A1458&amp;"★")=0),"",1),2)</f>
        <v/>
      </c>
      <c r="E1458" s="53" t="str">
        <f>IF(收藏进度!E1458="","",收藏进度!E1458)</f>
        <v>狗头人</v>
      </c>
      <c r="F1458" s="53" t="str">
        <f>IF(收藏进度!F1458="","",收藏进度!F1458)</f>
        <v/>
      </c>
      <c r="G1458" s="53" t="str">
        <f>IF(收藏进度!G1458="","",收藏进度!G1458)</f>
        <v>中立</v>
      </c>
      <c r="H1458" s="53" t="str">
        <f>IF(收藏进度!H1458="","",收藏进度!H1458)</f>
        <v>普通</v>
      </c>
      <c r="I1458" s="53" t="str">
        <f>IF(收藏进度!I1458="","",收藏进度!I1458)</f>
        <v>随从</v>
      </c>
      <c r="J1458" s="53" t="str">
        <f>IF(收藏进度!J1458="","",收藏进度!J1458)</f>
        <v>龙</v>
      </c>
      <c r="K1458" s="53">
        <f>IF(收藏进度!K1458="","",收藏进度!K1458)</f>
        <v>9</v>
      </c>
      <c r="L1458" s="53">
        <f>IF(收藏进度!L1458="","",收藏进度!L1458)</f>
        <v>4</v>
      </c>
      <c r="M1458" s="53">
        <f>IF(收藏进度!M1458="","",收藏进度!M1458)</f>
        <v>12</v>
      </c>
      <c r="N1458" s="54" t="str">
        <f>IF(收藏进度!N1458="","",收藏进度!N1458)</f>
        <v>嘲讽</v>
      </c>
    </row>
    <row r="1459" spans="1:14" x14ac:dyDescent="0.15">
      <c r="A1459" s="52" t="str">
        <f>IF(收藏进度!A1459="","",收藏进度!A1459)</f>
        <v>驯龙师</v>
      </c>
      <c r="B1459" s="52">
        <f>IF(收藏进度!B1459="","",收藏进度!B1459)</f>
        <v>0</v>
      </c>
      <c r="C1459" s="52" t="str">
        <f t="shared" si="22"/>
        <v/>
      </c>
      <c r="D1459" s="52" t="str">
        <f>IF(AND(COUNTIF(德鲁伊卡组!A:C,"# 2x ("&amp;K1459&amp;") "&amp;A1459)+COUNTIF(猎人卡组!A:C,"# 2x ("&amp;K1459&amp;") "&amp;A1459)+COUNTIF(法师卡组!A:C,"# 2x ("&amp;K1459&amp;") "&amp;A1459)+COUNTIF(圣骑士卡组!A:C,"# 2x ("&amp;K1459&amp;") "&amp;A1459)+COUNTIF(牧师卡组!A:C,"# 2x ("&amp;K1459&amp;") "&amp;A1459)+COUNTIF(潜行者卡组!A:C,"# 2x ("&amp;K1459&amp;") "&amp;A1459)+COUNTIF(萨满祭司卡组!A:C,"# 2x ("&amp;K1459&amp;") "&amp;A1459)+COUNTIF(术士卡组!A:C,"# 2x ("&amp;K1459&amp;") "&amp;A1459)+COUNTIF(战士卡组!A:C,"# 2x ("&amp;K1459&amp;") "&amp;A1459)=0,COUNTIF(单卡排行!A:J,A1459)=0),IF(AND(COUNTIF(德鲁伊卡组!A:C,"# 1x ("&amp;K1459&amp;") "&amp;A1459)+COUNTIF(猎人卡组!A:C,"# 1x ("&amp;K1459&amp;") "&amp;A1459)+COUNTIF(法师卡组!A:C,"# 1x ("&amp;K1459&amp;") "&amp;A1459)+COUNTIF(圣骑士卡组!A:C,"# 1x ("&amp;K1459&amp;") "&amp;A1459)+COUNTIF(牧师卡组!A:C,"# 1x ("&amp;K1459&amp;") "&amp;A1459)+COUNTIF(潜行者卡组!A:C,"# 1x ("&amp;K1459&amp;") "&amp;A1459)+COUNTIF(萨满祭司卡组!A:C,"# 1x ("&amp;K1459&amp;") "&amp;A1459)+COUNTIF(术士卡组!A:C,"# 1x ("&amp;K1459&amp;") "&amp;A1459)+COUNTIF(战士卡组!A:C,"# 1x ("&amp;K1459&amp;") "&amp;A1459)=0,COUNTIF(单卡排行!A:J,A1459&amp;"★")=0),"",1),2)</f>
        <v/>
      </c>
      <c r="E1459" s="53" t="str">
        <f>IF(收藏进度!E1459="","",收藏进度!E1459)</f>
        <v>狗头人</v>
      </c>
      <c r="F1459" s="53" t="str">
        <f>IF(收藏进度!F1459="","",收藏进度!F1459)</f>
        <v/>
      </c>
      <c r="G1459" s="53" t="str">
        <f>IF(收藏进度!G1459="","",收藏进度!G1459)</f>
        <v>中立</v>
      </c>
      <c r="H1459" s="53" t="str">
        <f>IF(收藏进度!H1459="","",收藏进度!H1459)</f>
        <v>史诗</v>
      </c>
      <c r="I1459" s="53" t="str">
        <f>IF(收藏进度!I1459="","",收藏进度!I1459)</f>
        <v>随从</v>
      </c>
      <c r="J1459" s="53" t="str">
        <f>IF(收藏进度!J1459="","",收藏进度!J1459)</f>
        <v/>
      </c>
      <c r="K1459" s="53">
        <f>IF(收藏进度!K1459="","",收藏进度!K1459)</f>
        <v>9</v>
      </c>
      <c r="L1459" s="53">
        <f>IF(收藏进度!L1459="","",收藏进度!L1459)</f>
        <v>2</v>
      </c>
      <c r="M1459" s="53">
        <f>IF(收藏进度!M1459="","",收藏进度!M1459)</f>
        <v>4</v>
      </c>
      <c r="N1459" s="54" t="str">
        <f>IF(收藏进度!N1459="","",收藏进度!N1459)</f>
        <v>在你的回合结束时，招募一条龙。</v>
      </c>
    </row>
    <row r="1460" spans="1:14" x14ac:dyDescent="0.15">
      <c r="A1460" s="52" t="str">
        <f>IF(收藏进度!A1460="","",收藏进度!A1460)</f>
        <v>欧克哈特大师</v>
      </c>
      <c r="B1460" s="52">
        <f>IF(收藏进度!B1460="","",收藏进度!B1460)</f>
        <v>1</v>
      </c>
      <c r="C1460" s="52" t="str">
        <f t="shared" si="22"/>
        <v/>
      </c>
      <c r="D1460" s="52">
        <f>IF(AND(COUNTIF(德鲁伊卡组!A:C,"# 2x ("&amp;K1460&amp;") "&amp;A1460)+COUNTIF(猎人卡组!A:C,"# 2x ("&amp;K1460&amp;") "&amp;A1460)+COUNTIF(法师卡组!A:C,"# 2x ("&amp;K1460&amp;") "&amp;A1460)+COUNTIF(圣骑士卡组!A:C,"# 2x ("&amp;K1460&amp;") "&amp;A1460)+COUNTIF(牧师卡组!A:C,"# 2x ("&amp;K1460&amp;") "&amp;A1460)+COUNTIF(潜行者卡组!A:C,"# 2x ("&amp;K1460&amp;") "&amp;A1460)+COUNTIF(萨满祭司卡组!A:C,"# 2x ("&amp;K1460&amp;") "&amp;A1460)+COUNTIF(术士卡组!A:C,"# 2x ("&amp;K1460&amp;") "&amp;A1460)+COUNTIF(战士卡组!A:C,"# 2x ("&amp;K1460&amp;") "&amp;A1460)=0,COUNTIF(单卡排行!A:J,A1460)=0),IF(AND(COUNTIF(德鲁伊卡组!A:C,"# 1x ("&amp;K1460&amp;") "&amp;A1460)+COUNTIF(猎人卡组!A:C,"# 1x ("&amp;K1460&amp;") "&amp;A1460)+COUNTIF(法师卡组!A:C,"# 1x ("&amp;K1460&amp;") "&amp;A1460)+COUNTIF(圣骑士卡组!A:C,"# 1x ("&amp;K1460&amp;") "&amp;A1460)+COUNTIF(牧师卡组!A:C,"# 1x ("&amp;K1460&amp;") "&amp;A1460)+COUNTIF(潜行者卡组!A:C,"# 1x ("&amp;K1460&amp;") "&amp;A1460)+COUNTIF(萨满祭司卡组!A:C,"# 1x ("&amp;K1460&amp;") "&amp;A1460)+COUNTIF(术士卡组!A:C,"# 1x ("&amp;K1460&amp;") "&amp;A1460)+COUNTIF(战士卡组!A:C,"# 1x ("&amp;K1460&amp;") "&amp;A1460)=0,COUNTIF(单卡排行!A:J,A1460&amp;"★")=0),"",1),2)</f>
        <v>1</v>
      </c>
      <c r="E1460" s="53" t="str">
        <f>IF(收藏进度!E1460="","",收藏进度!E1460)</f>
        <v>狗头人</v>
      </c>
      <c r="F1460" s="53" t="str">
        <f>IF(收藏进度!F1460="","",收藏进度!F1460)</f>
        <v/>
      </c>
      <c r="G1460" s="53" t="str">
        <f>IF(收藏进度!G1460="","",收藏进度!G1460)</f>
        <v>中立</v>
      </c>
      <c r="H1460" s="53" t="str">
        <f>IF(收藏进度!H1460="","",收藏进度!H1460)</f>
        <v>传说</v>
      </c>
      <c r="I1460" s="53" t="str">
        <f>IF(收藏进度!I1460="","",收藏进度!I1460)</f>
        <v>随从</v>
      </c>
      <c r="J1460" s="53" t="str">
        <f>IF(收藏进度!J1460="","",收藏进度!J1460)</f>
        <v/>
      </c>
      <c r="K1460" s="53">
        <f>IF(收藏进度!K1460="","",收藏进度!K1460)</f>
        <v>9</v>
      </c>
      <c r="L1460" s="53">
        <f>IF(收藏进度!L1460="","",收藏进度!L1460)</f>
        <v>5</v>
      </c>
      <c r="M1460" s="53">
        <f>IF(收藏进度!M1460="","",收藏进度!M1460)</f>
        <v>5</v>
      </c>
      <c r="N1460" s="54" t="str">
        <f>IF(收藏进度!N1460="","",收藏进度!N1460)</f>
        <v>战吼：
招募攻击力为1，2，3的随从各一个。</v>
      </c>
    </row>
    <row r="1461" spans="1:14" x14ac:dyDescent="0.15">
      <c r="A1461" s="52" t="str">
        <f>IF(收藏进度!A1461="","",收藏进度!A1461)</f>
        <v>女巫森林苹果</v>
      </c>
      <c r="B1461" s="52">
        <f>IF(收藏进度!B1461="","",收藏进度!B1461)</f>
        <v>2</v>
      </c>
      <c r="C1461" s="52" t="str">
        <f t="shared" si="22"/>
        <v/>
      </c>
      <c r="D1461" s="52" t="str">
        <f>IF(AND(COUNTIF(德鲁伊卡组!A:C,"# 2x ("&amp;K1461&amp;") "&amp;A1461)+COUNTIF(猎人卡组!A:C,"# 2x ("&amp;K1461&amp;") "&amp;A1461)+COUNTIF(法师卡组!A:C,"# 2x ("&amp;K1461&amp;") "&amp;A1461)+COUNTIF(圣骑士卡组!A:C,"# 2x ("&amp;K1461&amp;") "&amp;A1461)+COUNTIF(牧师卡组!A:C,"# 2x ("&amp;K1461&amp;") "&amp;A1461)+COUNTIF(潜行者卡组!A:C,"# 2x ("&amp;K1461&amp;") "&amp;A1461)+COUNTIF(萨满祭司卡组!A:C,"# 2x ("&amp;K1461&amp;") "&amp;A1461)+COUNTIF(术士卡组!A:C,"# 2x ("&amp;K1461&amp;") "&amp;A1461)+COUNTIF(战士卡组!A:C,"# 2x ("&amp;K1461&amp;") "&amp;A1461)=0,COUNTIF(单卡排行!A:J,A1461)=0),IF(AND(COUNTIF(德鲁伊卡组!A:C,"# 1x ("&amp;K1461&amp;") "&amp;A1461)+COUNTIF(猎人卡组!A:C,"# 1x ("&amp;K1461&amp;") "&amp;A1461)+COUNTIF(法师卡组!A:C,"# 1x ("&amp;K1461&amp;") "&amp;A1461)+COUNTIF(圣骑士卡组!A:C,"# 1x ("&amp;K1461&amp;") "&amp;A1461)+COUNTIF(牧师卡组!A:C,"# 1x ("&amp;K1461&amp;") "&amp;A1461)+COUNTIF(潜行者卡组!A:C,"# 1x ("&amp;K1461&amp;") "&amp;A1461)+COUNTIF(萨满祭司卡组!A:C,"# 1x ("&amp;K1461&amp;") "&amp;A1461)+COUNTIF(术士卡组!A:C,"# 1x ("&amp;K1461&amp;") "&amp;A1461)+COUNTIF(战士卡组!A:C,"# 1x ("&amp;K1461&amp;") "&amp;A1461)=0,COUNTIF(单卡排行!A:J,A1461&amp;"★")=0),"",1),2)</f>
        <v/>
      </c>
      <c r="E1461" s="53" t="str">
        <f>IF(收藏进度!E1461="","",收藏进度!E1461)</f>
        <v>女巫森林</v>
      </c>
      <c r="F1461" s="53" t="str">
        <f>IF(收藏进度!F1461="","",收藏进度!F1461)</f>
        <v/>
      </c>
      <c r="G1461" s="53" t="str">
        <f>IF(收藏进度!G1461="","",收藏进度!G1461)</f>
        <v>德鲁伊</v>
      </c>
      <c r="H1461" s="53" t="str">
        <f>IF(收藏进度!H1461="","",收藏进度!H1461)</f>
        <v>普通</v>
      </c>
      <c r="I1461" s="53" t="str">
        <f>IF(收藏进度!I1461="","",收藏进度!I1461)</f>
        <v>法术</v>
      </c>
      <c r="J1461" s="53" t="str">
        <f>IF(收藏进度!J1461="","",收藏进度!J1461)</f>
        <v/>
      </c>
      <c r="K1461" s="53">
        <f>IF(收藏进度!K1461="","",收藏进度!K1461)</f>
        <v>2</v>
      </c>
      <c r="L1461" s="53">
        <f>IF(收藏进度!L1461="","",收藏进度!L1461)</f>
        <v>0</v>
      </c>
      <c r="M1461" s="53">
        <f>IF(收藏进度!M1461="","",收藏进度!M1461)</f>
        <v>0</v>
      </c>
      <c r="N1461" s="54" t="str">
        <f>IF(收藏进度!N1461="","",收藏进度!N1461)</f>
        <v>将三个2/2的树人置入你的
手牌。</v>
      </c>
    </row>
    <row r="1462" spans="1:14" x14ac:dyDescent="0.15">
      <c r="A1462" s="52" t="str">
        <f>IF(收藏进度!A1462="","",收藏进度!A1462)</f>
        <v>镰刀德鲁伊</v>
      </c>
      <c r="B1462" s="52">
        <f>IF(收藏进度!B1462="","",收藏进度!B1462)</f>
        <v>3</v>
      </c>
      <c r="C1462" s="52" t="str">
        <f t="shared" si="22"/>
        <v/>
      </c>
      <c r="D1462" s="52">
        <f>IF(AND(COUNTIF(德鲁伊卡组!A:C,"# 2x ("&amp;K1462&amp;") "&amp;A1462)+COUNTIF(猎人卡组!A:C,"# 2x ("&amp;K1462&amp;") "&amp;A1462)+COUNTIF(法师卡组!A:C,"# 2x ("&amp;K1462&amp;") "&amp;A1462)+COUNTIF(圣骑士卡组!A:C,"# 2x ("&amp;K1462&amp;") "&amp;A1462)+COUNTIF(牧师卡组!A:C,"# 2x ("&amp;K1462&amp;") "&amp;A1462)+COUNTIF(潜行者卡组!A:C,"# 2x ("&amp;K1462&amp;") "&amp;A1462)+COUNTIF(萨满祭司卡组!A:C,"# 2x ("&amp;K1462&amp;") "&amp;A1462)+COUNTIF(术士卡组!A:C,"# 2x ("&amp;K1462&amp;") "&amp;A1462)+COUNTIF(战士卡组!A:C,"# 2x ("&amp;K1462&amp;") "&amp;A1462)=0,COUNTIF(单卡排行!A:J,A1462)=0),IF(AND(COUNTIF(德鲁伊卡组!A:C,"# 1x ("&amp;K1462&amp;") "&amp;A1462)+COUNTIF(猎人卡组!A:C,"# 1x ("&amp;K1462&amp;") "&amp;A1462)+COUNTIF(法师卡组!A:C,"# 1x ("&amp;K1462&amp;") "&amp;A1462)+COUNTIF(圣骑士卡组!A:C,"# 1x ("&amp;K1462&amp;") "&amp;A1462)+COUNTIF(牧师卡组!A:C,"# 1x ("&amp;K1462&amp;") "&amp;A1462)+COUNTIF(潜行者卡组!A:C,"# 1x ("&amp;K1462&amp;") "&amp;A1462)+COUNTIF(萨满祭司卡组!A:C,"# 1x ("&amp;K1462&amp;") "&amp;A1462)+COUNTIF(术士卡组!A:C,"# 1x ("&amp;K1462&amp;") "&amp;A1462)+COUNTIF(战士卡组!A:C,"# 1x ("&amp;K1462&amp;") "&amp;A1462)=0,COUNTIF(单卡排行!A:J,A1462&amp;"★")=0),"",1),2)</f>
        <v>2</v>
      </c>
      <c r="E1462" s="53" t="str">
        <f>IF(收藏进度!E1462="","",收藏进度!E1462)</f>
        <v>女巫森林</v>
      </c>
      <c r="F1462" s="53" t="str">
        <f>IF(收藏进度!F1462="","",收藏进度!F1462)</f>
        <v/>
      </c>
      <c r="G1462" s="53" t="str">
        <f>IF(收藏进度!G1462="","",收藏进度!G1462)</f>
        <v>德鲁伊</v>
      </c>
      <c r="H1462" s="53" t="str">
        <f>IF(收藏进度!H1462="","",收藏进度!H1462)</f>
        <v>普通</v>
      </c>
      <c r="I1462" s="53" t="str">
        <f>IF(收藏进度!I1462="","",收藏进度!I1462)</f>
        <v>随从</v>
      </c>
      <c r="J1462" s="53" t="str">
        <f>IF(收藏进度!J1462="","",收藏进度!J1462)</f>
        <v/>
      </c>
      <c r="K1462" s="53">
        <f>IF(收藏进度!K1462="","",收藏进度!K1462)</f>
        <v>3</v>
      </c>
      <c r="L1462" s="53">
        <f>IF(收藏进度!L1462="","",收藏进度!L1462)</f>
        <v>2</v>
      </c>
      <c r="M1462" s="53">
        <f>IF(收藏进度!M1462="","",收藏进度!M1462)</f>
        <v>2</v>
      </c>
      <c r="N1462" s="54" t="str">
        <f>IF(收藏进度!N1462="","",收藏进度!N1462)</f>
        <v>抉择：将该随从变形成为4/2并获得突袭；或者将该随从变形成为2/4并具有嘲讽。</v>
      </c>
    </row>
    <row r="1463" spans="1:14" x14ac:dyDescent="0.15">
      <c r="A1463" s="52" t="str">
        <f>IF(收藏进度!A1463="","",收藏进度!A1463)</f>
        <v>凶猛咆哮</v>
      </c>
      <c r="B1463" s="52">
        <f>IF(收藏进度!B1463="","",收藏进度!B1463)</f>
        <v>2</v>
      </c>
      <c r="C1463" s="52" t="str">
        <f t="shared" si="22"/>
        <v/>
      </c>
      <c r="D1463" s="52">
        <f>IF(AND(COUNTIF(德鲁伊卡组!A:C,"# 2x ("&amp;K1463&amp;") "&amp;A1463)+COUNTIF(猎人卡组!A:C,"# 2x ("&amp;K1463&amp;") "&amp;A1463)+COUNTIF(法师卡组!A:C,"# 2x ("&amp;K1463&amp;") "&amp;A1463)+COUNTIF(圣骑士卡组!A:C,"# 2x ("&amp;K1463&amp;") "&amp;A1463)+COUNTIF(牧师卡组!A:C,"# 2x ("&amp;K1463&amp;") "&amp;A1463)+COUNTIF(潜行者卡组!A:C,"# 2x ("&amp;K1463&amp;") "&amp;A1463)+COUNTIF(萨满祭司卡组!A:C,"# 2x ("&amp;K1463&amp;") "&amp;A1463)+COUNTIF(术士卡组!A:C,"# 2x ("&amp;K1463&amp;") "&amp;A1463)+COUNTIF(战士卡组!A:C,"# 2x ("&amp;K1463&amp;") "&amp;A1463)=0,COUNTIF(单卡排行!A:J,A1463)=0),IF(AND(COUNTIF(德鲁伊卡组!A:C,"# 1x ("&amp;K1463&amp;") "&amp;A1463)+COUNTIF(猎人卡组!A:C,"# 1x ("&amp;K1463&amp;") "&amp;A1463)+COUNTIF(法师卡组!A:C,"# 1x ("&amp;K1463&amp;") "&amp;A1463)+COUNTIF(圣骑士卡组!A:C,"# 1x ("&amp;K1463&amp;") "&amp;A1463)+COUNTIF(牧师卡组!A:C,"# 1x ("&amp;K1463&amp;") "&amp;A1463)+COUNTIF(潜行者卡组!A:C,"# 1x ("&amp;K1463&amp;") "&amp;A1463)+COUNTIF(萨满祭司卡组!A:C,"# 1x ("&amp;K1463&amp;") "&amp;A1463)+COUNTIF(术士卡组!A:C,"# 1x ("&amp;K1463&amp;") "&amp;A1463)+COUNTIF(战士卡组!A:C,"# 1x ("&amp;K1463&amp;") "&amp;A1463)=0,COUNTIF(单卡排行!A:J,A1463&amp;"★")=0),"",1),2)</f>
        <v>2</v>
      </c>
      <c r="E1463" s="53" t="str">
        <f>IF(收藏进度!E1463="","",收藏进度!E1463)</f>
        <v>女巫森林</v>
      </c>
      <c r="F1463" s="53" t="str">
        <f>IF(收藏进度!F1463="","",收藏进度!F1463)</f>
        <v/>
      </c>
      <c r="G1463" s="53" t="str">
        <f>IF(收藏进度!G1463="","",收藏进度!G1463)</f>
        <v>德鲁伊</v>
      </c>
      <c r="H1463" s="53" t="str">
        <f>IF(收藏进度!H1463="","",收藏进度!H1463)</f>
        <v>普通</v>
      </c>
      <c r="I1463" s="53" t="str">
        <f>IF(收藏进度!I1463="","",收藏进度!I1463)</f>
        <v>法术</v>
      </c>
      <c r="J1463" s="53" t="str">
        <f>IF(收藏进度!J1463="","",收藏进度!J1463)</f>
        <v/>
      </c>
      <c r="K1463" s="53">
        <f>IF(收藏进度!K1463="","",收藏进度!K1463)</f>
        <v>3</v>
      </c>
      <c r="L1463" s="53">
        <f>IF(收藏进度!L1463="","",收藏进度!L1463)</f>
        <v>0</v>
      </c>
      <c r="M1463" s="53">
        <f>IF(收藏进度!M1463="","",收藏进度!M1463)</f>
        <v>0</v>
      </c>
      <c r="N1463" s="54" t="str">
        <f>IF(收藏进度!N1463="","",收藏进度!N1463)</f>
        <v>抽一张牌。你每有一张手牌，便获得1点护甲值。</v>
      </c>
    </row>
    <row r="1464" spans="1:14" x14ac:dyDescent="0.15">
      <c r="A1464" s="52" t="str">
        <f>IF(收藏进度!A1464="","",收藏进度!A1464)</f>
        <v>巫术时刻</v>
      </c>
      <c r="B1464" s="52">
        <f>IF(收藏进度!B1464="","",收藏进度!B1464)</f>
        <v>1</v>
      </c>
      <c r="C1464" s="52">
        <f t="shared" si="22"/>
        <v>1</v>
      </c>
      <c r="D1464" s="52">
        <f>IF(AND(COUNTIF(德鲁伊卡组!A:C,"# 2x ("&amp;K1464&amp;") "&amp;A1464)+COUNTIF(猎人卡组!A:C,"# 2x ("&amp;K1464&amp;") "&amp;A1464)+COUNTIF(法师卡组!A:C,"# 2x ("&amp;K1464&amp;") "&amp;A1464)+COUNTIF(圣骑士卡组!A:C,"# 2x ("&amp;K1464&amp;") "&amp;A1464)+COUNTIF(牧师卡组!A:C,"# 2x ("&amp;K1464&amp;") "&amp;A1464)+COUNTIF(潜行者卡组!A:C,"# 2x ("&amp;K1464&amp;") "&amp;A1464)+COUNTIF(萨满祭司卡组!A:C,"# 2x ("&amp;K1464&amp;") "&amp;A1464)+COUNTIF(术士卡组!A:C,"# 2x ("&amp;K1464&amp;") "&amp;A1464)+COUNTIF(战士卡组!A:C,"# 2x ("&amp;K1464&amp;") "&amp;A1464)=0,COUNTIF(单卡排行!A:J,A1464)=0),IF(AND(COUNTIF(德鲁伊卡组!A:C,"# 1x ("&amp;K1464&amp;") "&amp;A1464)+COUNTIF(猎人卡组!A:C,"# 1x ("&amp;K1464&amp;") "&amp;A1464)+COUNTIF(法师卡组!A:C,"# 1x ("&amp;K1464&amp;") "&amp;A1464)+COUNTIF(圣骑士卡组!A:C,"# 1x ("&amp;K1464&amp;") "&amp;A1464)+COUNTIF(牧师卡组!A:C,"# 1x ("&amp;K1464&amp;") "&amp;A1464)+COUNTIF(潜行者卡组!A:C,"# 1x ("&amp;K1464&amp;") "&amp;A1464)+COUNTIF(萨满祭司卡组!A:C,"# 1x ("&amp;K1464&amp;") "&amp;A1464)+COUNTIF(术士卡组!A:C,"# 1x ("&amp;K1464&amp;") "&amp;A1464)+COUNTIF(战士卡组!A:C,"# 1x ("&amp;K1464&amp;") "&amp;A1464)=0,COUNTIF(单卡排行!A:J,A1464&amp;"★")=0),"",1),2)</f>
        <v>2</v>
      </c>
      <c r="E1464" s="53" t="str">
        <f>IF(收藏进度!E1464="","",收藏进度!E1464)</f>
        <v>女巫森林</v>
      </c>
      <c r="F1464" s="53" t="str">
        <f>IF(收藏进度!F1464="","",收藏进度!F1464)</f>
        <v/>
      </c>
      <c r="G1464" s="53" t="str">
        <f>IF(收藏进度!G1464="","",收藏进度!G1464)</f>
        <v>德鲁伊</v>
      </c>
      <c r="H1464" s="53" t="str">
        <f>IF(收藏进度!H1464="","",收藏进度!H1464)</f>
        <v>稀有</v>
      </c>
      <c r="I1464" s="53" t="str">
        <f>IF(收藏进度!I1464="","",收藏进度!I1464)</f>
        <v>法术</v>
      </c>
      <c r="J1464" s="53" t="str">
        <f>IF(收藏进度!J1464="","",收藏进度!J1464)</f>
        <v/>
      </c>
      <c r="K1464" s="53">
        <f>IF(收藏进度!K1464="","",收藏进度!K1464)</f>
        <v>3</v>
      </c>
      <c r="L1464" s="53">
        <f>IF(收藏进度!L1464="","",收藏进度!L1464)</f>
        <v>0</v>
      </c>
      <c r="M1464" s="53">
        <f>IF(收藏进度!M1464="","",收藏进度!M1464)</f>
        <v>0</v>
      </c>
      <c r="N1464" s="54" t="str">
        <f>IF(收藏进度!N1464="","",收藏进度!N1464)</f>
        <v>随机召唤一个在本局对战中死亡的友方野兽。</v>
      </c>
    </row>
    <row r="1465" spans="1:14" x14ac:dyDescent="0.15">
      <c r="A1465" s="52" t="str">
        <f>IF(收藏进度!A1465="","",收藏进度!A1465)</f>
        <v>森林向导</v>
      </c>
      <c r="B1465" s="52">
        <f>IF(收藏进度!B1465="","",收藏进度!B1465)</f>
        <v>3</v>
      </c>
      <c r="C1465" s="52" t="str">
        <f t="shared" si="22"/>
        <v/>
      </c>
      <c r="D1465" s="52" t="str">
        <f>IF(AND(COUNTIF(德鲁伊卡组!A:C,"# 2x ("&amp;K1465&amp;") "&amp;A1465)+COUNTIF(猎人卡组!A:C,"# 2x ("&amp;K1465&amp;") "&amp;A1465)+COUNTIF(法师卡组!A:C,"# 2x ("&amp;K1465&amp;") "&amp;A1465)+COUNTIF(圣骑士卡组!A:C,"# 2x ("&amp;K1465&amp;") "&amp;A1465)+COUNTIF(牧师卡组!A:C,"# 2x ("&amp;K1465&amp;") "&amp;A1465)+COUNTIF(潜行者卡组!A:C,"# 2x ("&amp;K1465&amp;") "&amp;A1465)+COUNTIF(萨满祭司卡组!A:C,"# 2x ("&amp;K1465&amp;") "&amp;A1465)+COUNTIF(术士卡组!A:C,"# 2x ("&amp;K1465&amp;") "&amp;A1465)+COUNTIF(战士卡组!A:C,"# 2x ("&amp;K1465&amp;") "&amp;A1465)=0,COUNTIF(单卡排行!A:J,A1465)=0),IF(AND(COUNTIF(德鲁伊卡组!A:C,"# 1x ("&amp;K1465&amp;") "&amp;A1465)+COUNTIF(猎人卡组!A:C,"# 1x ("&amp;K1465&amp;") "&amp;A1465)+COUNTIF(法师卡组!A:C,"# 1x ("&amp;K1465&amp;") "&amp;A1465)+COUNTIF(圣骑士卡组!A:C,"# 1x ("&amp;K1465&amp;") "&amp;A1465)+COUNTIF(牧师卡组!A:C,"# 1x ("&amp;K1465&amp;") "&amp;A1465)+COUNTIF(潜行者卡组!A:C,"# 1x ("&amp;K1465&amp;") "&amp;A1465)+COUNTIF(萨满祭司卡组!A:C,"# 1x ("&amp;K1465&amp;") "&amp;A1465)+COUNTIF(术士卡组!A:C,"# 1x ("&amp;K1465&amp;") "&amp;A1465)+COUNTIF(战士卡组!A:C,"# 1x ("&amp;K1465&amp;") "&amp;A1465)=0,COUNTIF(单卡排行!A:J,A1465&amp;"★")=0),"",1),2)</f>
        <v/>
      </c>
      <c r="E1465" s="53" t="str">
        <f>IF(收藏进度!E1465="","",收藏进度!E1465)</f>
        <v>女巫森林</v>
      </c>
      <c r="F1465" s="53" t="str">
        <f>IF(收藏进度!F1465="","",收藏进度!F1465)</f>
        <v/>
      </c>
      <c r="G1465" s="53" t="str">
        <f>IF(收藏进度!G1465="","",收藏进度!G1465)</f>
        <v>德鲁伊</v>
      </c>
      <c r="H1465" s="53" t="str">
        <f>IF(收藏进度!H1465="","",收藏进度!H1465)</f>
        <v>稀有</v>
      </c>
      <c r="I1465" s="53" t="str">
        <f>IF(收藏进度!I1465="","",收藏进度!I1465)</f>
        <v>随从</v>
      </c>
      <c r="J1465" s="53" t="str">
        <f>IF(收藏进度!J1465="","",收藏进度!J1465)</f>
        <v/>
      </c>
      <c r="K1465" s="53">
        <f>IF(收藏进度!K1465="","",收藏进度!K1465)</f>
        <v>4</v>
      </c>
      <c r="L1465" s="53">
        <f>IF(收藏进度!L1465="","",收藏进度!L1465)</f>
        <v>1</v>
      </c>
      <c r="M1465" s="53">
        <f>IF(收藏进度!M1465="","",收藏进度!M1465)</f>
        <v>6</v>
      </c>
      <c r="N1465" s="54" t="str">
        <f>IF(收藏进度!N1465="","",收藏进度!N1465)</f>
        <v>在你的回合结束时，双方玩家各抽
一张牌。</v>
      </c>
    </row>
    <row r="1466" spans="1:14" x14ac:dyDescent="0.15">
      <c r="A1466" s="52" t="str">
        <f>IF(收藏进度!A1466="","",收藏进度!A1466)</f>
        <v>精灵之森</v>
      </c>
      <c r="B1466" s="52">
        <f>IF(收藏进度!B1466="","",收藏进度!B1466)</f>
        <v>2</v>
      </c>
      <c r="C1466" s="52" t="str">
        <f t="shared" si="22"/>
        <v/>
      </c>
      <c r="D1466" s="52">
        <f>IF(AND(COUNTIF(德鲁伊卡组!A:C,"# 2x ("&amp;K1466&amp;") "&amp;A1466)+COUNTIF(猎人卡组!A:C,"# 2x ("&amp;K1466&amp;") "&amp;A1466)+COUNTIF(法师卡组!A:C,"# 2x ("&amp;K1466&amp;") "&amp;A1466)+COUNTIF(圣骑士卡组!A:C,"# 2x ("&amp;K1466&amp;") "&amp;A1466)+COUNTIF(牧师卡组!A:C,"# 2x ("&amp;K1466&amp;") "&amp;A1466)+COUNTIF(潜行者卡组!A:C,"# 2x ("&amp;K1466&amp;") "&amp;A1466)+COUNTIF(萨满祭司卡组!A:C,"# 2x ("&amp;K1466&amp;") "&amp;A1466)+COUNTIF(术士卡组!A:C,"# 2x ("&amp;K1466&amp;") "&amp;A1466)+COUNTIF(战士卡组!A:C,"# 2x ("&amp;K1466&amp;") "&amp;A1466)=0,COUNTIF(单卡排行!A:J,A1466)=0),IF(AND(COUNTIF(德鲁伊卡组!A:C,"# 1x ("&amp;K1466&amp;") "&amp;A1466)+COUNTIF(猎人卡组!A:C,"# 1x ("&amp;K1466&amp;") "&amp;A1466)+COUNTIF(法师卡组!A:C,"# 1x ("&amp;K1466&amp;") "&amp;A1466)+COUNTIF(圣骑士卡组!A:C,"# 1x ("&amp;K1466&amp;") "&amp;A1466)+COUNTIF(牧师卡组!A:C,"# 1x ("&amp;K1466&amp;") "&amp;A1466)+COUNTIF(潜行者卡组!A:C,"# 1x ("&amp;K1466&amp;") "&amp;A1466)+COUNTIF(萨满祭司卡组!A:C,"# 1x ("&amp;K1466&amp;") "&amp;A1466)+COUNTIF(术士卡组!A:C,"# 1x ("&amp;K1466&amp;") "&amp;A1466)+COUNTIF(战士卡组!A:C,"# 1x ("&amp;K1466&amp;") "&amp;A1466)=0,COUNTIF(单卡排行!A:J,A1466&amp;"★")=0),"",1),2)</f>
        <v>2</v>
      </c>
      <c r="E1466" s="53" t="str">
        <f>IF(收藏进度!E1466="","",收藏进度!E1466)</f>
        <v>女巫森林</v>
      </c>
      <c r="F1466" s="53" t="str">
        <f>IF(收藏进度!F1466="","",收藏进度!F1466)</f>
        <v/>
      </c>
      <c r="G1466" s="53" t="str">
        <f>IF(收藏进度!G1466="","",收藏进度!G1466)</f>
        <v>德鲁伊</v>
      </c>
      <c r="H1466" s="53" t="str">
        <f>IF(收藏进度!H1466="","",收藏进度!H1466)</f>
        <v>史诗</v>
      </c>
      <c r="I1466" s="53" t="str">
        <f>IF(收藏进度!I1466="","",收藏进度!I1466)</f>
        <v>法术</v>
      </c>
      <c r="J1466" s="53" t="str">
        <f>IF(收藏进度!J1466="","",收藏进度!J1466)</f>
        <v/>
      </c>
      <c r="K1466" s="53">
        <f>IF(收藏进度!K1466="","",收藏进度!K1466)</f>
        <v>4</v>
      </c>
      <c r="L1466" s="53">
        <f>IF(收藏进度!L1466="","",收藏进度!L1466)</f>
        <v>0</v>
      </c>
      <c r="M1466" s="53">
        <f>IF(收藏进度!M1466="","",收藏进度!M1466)</f>
        <v>0</v>
      </c>
      <c r="N1466" s="54" t="str">
        <f>IF(收藏进度!N1466="","",收藏进度!N1466)</f>
        <v>你每有一张手牌，便召唤一个1/1的小精灵。</v>
      </c>
    </row>
    <row r="1467" spans="1:14" x14ac:dyDescent="0.15">
      <c r="A1467" s="52" t="str">
        <f>IF(收藏进度!A1467="","",收藏进度!A1467)</f>
        <v>失魂的守卫</v>
      </c>
      <c r="B1467" s="52">
        <f>IF(收藏进度!B1467="","",收藏进度!B1467)</f>
        <v>2</v>
      </c>
      <c r="C1467" s="52" t="str">
        <f t="shared" si="22"/>
        <v/>
      </c>
      <c r="D1467" s="52" t="str">
        <f>IF(AND(COUNTIF(德鲁伊卡组!A:C,"# 2x ("&amp;K1467&amp;") "&amp;A1467)+COUNTIF(猎人卡组!A:C,"# 2x ("&amp;K1467&amp;") "&amp;A1467)+COUNTIF(法师卡组!A:C,"# 2x ("&amp;K1467&amp;") "&amp;A1467)+COUNTIF(圣骑士卡组!A:C,"# 2x ("&amp;K1467&amp;") "&amp;A1467)+COUNTIF(牧师卡组!A:C,"# 2x ("&amp;K1467&amp;") "&amp;A1467)+COUNTIF(潜行者卡组!A:C,"# 2x ("&amp;K1467&amp;") "&amp;A1467)+COUNTIF(萨满祭司卡组!A:C,"# 2x ("&amp;K1467&amp;") "&amp;A1467)+COUNTIF(术士卡组!A:C,"# 2x ("&amp;K1467&amp;") "&amp;A1467)+COUNTIF(战士卡组!A:C,"# 2x ("&amp;K1467&amp;") "&amp;A1467)=0,COUNTIF(单卡排行!A:J,A1467)=0),IF(AND(COUNTIF(德鲁伊卡组!A:C,"# 1x ("&amp;K1467&amp;") "&amp;A1467)+COUNTIF(猎人卡组!A:C,"# 1x ("&amp;K1467&amp;") "&amp;A1467)+COUNTIF(法师卡组!A:C,"# 1x ("&amp;K1467&amp;") "&amp;A1467)+COUNTIF(圣骑士卡组!A:C,"# 1x ("&amp;K1467&amp;") "&amp;A1467)+COUNTIF(牧师卡组!A:C,"# 1x ("&amp;K1467&amp;") "&amp;A1467)+COUNTIF(潜行者卡组!A:C,"# 1x ("&amp;K1467&amp;") "&amp;A1467)+COUNTIF(萨满祭司卡组!A:C,"# 1x ("&amp;K1467&amp;") "&amp;A1467)+COUNTIF(术士卡组!A:C,"# 1x ("&amp;K1467&amp;") "&amp;A1467)+COUNTIF(战士卡组!A:C,"# 1x ("&amp;K1467&amp;") "&amp;A1467)=0,COUNTIF(单卡排行!A:J,A1467&amp;"★")=0),"",1),2)</f>
        <v/>
      </c>
      <c r="E1467" s="53" t="str">
        <f>IF(收藏进度!E1467="","",收藏进度!E1467)</f>
        <v>女巫森林</v>
      </c>
      <c r="F1467" s="53" t="str">
        <f>IF(收藏进度!F1467="","",收藏进度!F1467)</f>
        <v/>
      </c>
      <c r="G1467" s="53" t="str">
        <f>IF(收藏进度!G1467="","",收藏进度!G1467)</f>
        <v>德鲁伊</v>
      </c>
      <c r="H1467" s="53" t="str">
        <f>IF(收藏进度!H1467="","",收藏进度!H1467)</f>
        <v>稀有</v>
      </c>
      <c r="I1467" s="53" t="str">
        <f>IF(收藏进度!I1467="","",收藏进度!I1467)</f>
        <v>随从</v>
      </c>
      <c r="J1467" s="53" t="str">
        <f>IF(收藏进度!J1467="","",收藏进度!J1467)</f>
        <v/>
      </c>
      <c r="K1467" s="53">
        <f>IF(收藏进度!K1467="","",收藏进度!K1467)</f>
        <v>5</v>
      </c>
      <c r="L1467" s="53">
        <f>IF(收藏进度!L1467="","",收藏进度!L1467)</f>
        <v>4</v>
      </c>
      <c r="M1467" s="53">
        <f>IF(收藏进度!M1467="","",收藏进度!M1467)</f>
        <v>1</v>
      </c>
      <c r="N1467" s="54" t="str">
        <f>IF(收藏进度!N1467="","",收藏进度!N1467)</f>
        <v>嘲讽，战吼：
你每有一张手牌，便获得+1生命值。</v>
      </c>
    </row>
    <row r="1468" spans="1:14" x14ac:dyDescent="0.15">
      <c r="A1468" s="52" t="str">
        <f>IF(收藏进度!A1468="","",收藏进度!A1468)</f>
        <v>阴郁的牡鹿</v>
      </c>
      <c r="B1468" s="52">
        <f>IF(收藏进度!B1468="","",收藏进度!B1468)</f>
        <v>0</v>
      </c>
      <c r="C1468" s="52" t="str">
        <f t="shared" si="22"/>
        <v/>
      </c>
      <c r="D1468" s="52" t="str">
        <f>IF(AND(COUNTIF(德鲁伊卡组!A:C,"# 2x ("&amp;K1468&amp;") "&amp;A1468)+COUNTIF(猎人卡组!A:C,"# 2x ("&amp;K1468&amp;") "&amp;A1468)+COUNTIF(法师卡组!A:C,"# 2x ("&amp;K1468&amp;") "&amp;A1468)+COUNTIF(圣骑士卡组!A:C,"# 2x ("&amp;K1468&amp;") "&amp;A1468)+COUNTIF(牧师卡组!A:C,"# 2x ("&amp;K1468&amp;") "&amp;A1468)+COUNTIF(潜行者卡组!A:C,"# 2x ("&amp;K1468&amp;") "&amp;A1468)+COUNTIF(萨满祭司卡组!A:C,"# 2x ("&amp;K1468&amp;") "&amp;A1468)+COUNTIF(术士卡组!A:C,"# 2x ("&amp;K1468&amp;") "&amp;A1468)+COUNTIF(战士卡组!A:C,"# 2x ("&amp;K1468&amp;") "&amp;A1468)=0,COUNTIF(单卡排行!A:J,A1468)=0),IF(AND(COUNTIF(德鲁伊卡组!A:C,"# 1x ("&amp;K1468&amp;") "&amp;A1468)+COUNTIF(猎人卡组!A:C,"# 1x ("&amp;K1468&amp;") "&amp;A1468)+COUNTIF(法师卡组!A:C,"# 1x ("&amp;K1468&amp;") "&amp;A1468)+COUNTIF(圣骑士卡组!A:C,"# 1x ("&amp;K1468&amp;") "&amp;A1468)+COUNTIF(牧师卡组!A:C,"# 1x ("&amp;K1468&amp;") "&amp;A1468)+COUNTIF(潜行者卡组!A:C,"# 1x ("&amp;K1468&amp;") "&amp;A1468)+COUNTIF(萨满祭司卡组!A:C,"# 1x ("&amp;K1468&amp;") "&amp;A1468)+COUNTIF(术士卡组!A:C,"# 1x ("&amp;K1468&amp;") "&amp;A1468)+COUNTIF(战士卡组!A:C,"# 1x ("&amp;K1468&amp;") "&amp;A1468)=0,COUNTIF(单卡排行!A:J,A1468&amp;"★")=0),"",1),2)</f>
        <v/>
      </c>
      <c r="E1468" s="53" t="str">
        <f>IF(收藏进度!E1468="","",收藏进度!E1468)</f>
        <v>女巫森林</v>
      </c>
      <c r="F1468" s="53" t="str">
        <f>IF(收藏进度!F1468="","",收藏进度!F1468)</f>
        <v/>
      </c>
      <c r="G1468" s="53" t="str">
        <f>IF(收藏进度!G1468="","",收藏进度!G1468)</f>
        <v>德鲁伊</v>
      </c>
      <c r="H1468" s="53" t="str">
        <f>IF(收藏进度!H1468="","",收藏进度!H1468)</f>
        <v>史诗</v>
      </c>
      <c r="I1468" s="53" t="str">
        <f>IF(收藏进度!I1468="","",收藏进度!I1468)</f>
        <v>随从</v>
      </c>
      <c r="J1468" s="53" t="str">
        <f>IF(收藏进度!J1468="","",收藏进度!J1468)</f>
        <v>野兽</v>
      </c>
      <c r="K1468" s="53">
        <f>IF(收藏进度!K1468="","",收藏进度!K1468)</f>
        <v>5</v>
      </c>
      <c r="L1468" s="53">
        <f>IF(收藏进度!L1468="","",收藏进度!L1468)</f>
        <v>2</v>
      </c>
      <c r="M1468" s="53">
        <f>IF(收藏进度!M1468="","",收藏进度!M1468)</f>
        <v>6</v>
      </c>
      <c r="N1468" s="54" t="str">
        <f>IF(收藏进度!N1468="","",收藏进度!N1468)</f>
        <v>嘲讽，战吼：如果你的牌库中只有法力值消耗为奇数的牌，则获得+2/+2。</v>
      </c>
    </row>
    <row r="1469" spans="1:14" x14ac:dyDescent="0.15">
      <c r="A1469" s="52" t="str">
        <f>IF(收藏进度!A1469="","",收藏进度!A1469)</f>
        <v>暮陨者艾维娜</v>
      </c>
      <c r="B1469" s="52">
        <f>IF(收藏进度!B1469="","",收藏进度!B1469)</f>
        <v>1</v>
      </c>
      <c r="C1469" s="52" t="str">
        <f t="shared" si="22"/>
        <v/>
      </c>
      <c r="D1469" s="52" t="str">
        <f>IF(AND(COUNTIF(德鲁伊卡组!A:C,"# 2x ("&amp;K1469&amp;") "&amp;A1469)+COUNTIF(猎人卡组!A:C,"# 2x ("&amp;K1469&amp;") "&amp;A1469)+COUNTIF(法师卡组!A:C,"# 2x ("&amp;K1469&amp;") "&amp;A1469)+COUNTIF(圣骑士卡组!A:C,"# 2x ("&amp;K1469&amp;") "&amp;A1469)+COUNTIF(牧师卡组!A:C,"# 2x ("&amp;K1469&amp;") "&amp;A1469)+COUNTIF(潜行者卡组!A:C,"# 2x ("&amp;K1469&amp;") "&amp;A1469)+COUNTIF(萨满祭司卡组!A:C,"# 2x ("&amp;K1469&amp;") "&amp;A1469)+COUNTIF(术士卡组!A:C,"# 2x ("&amp;K1469&amp;") "&amp;A1469)+COUNTIF(战士卡组!A:C,"# 2x ("&amp;K1469&amp;") "&amp;A1469)=0,COUNTIF(单卡排行!A:J,A1469)=0),IF(AND(COUNTIF(德鲁伊卡组!A:C,"# 1x ("&amp;K1469&amp;") "&amp;A1469)+COUNTIF(猎人卡组!A:C,"# 1x ("&amp;K1469&amp;") "&amp;A1469)+COUNTIF(法师卡组!A:C,"# 1x ("&amp;K1469&amp;") "&amp;A1469)+COUNTIF(圣骑士卡组!A:C,"# 1x ("&amp;K1469&amp;") "&amp;A1469)+COUNTIF(牧师卡组!A:C,"# 1x ("&amp;K1469&amp;") "&amp;A1469)+COUNTIF(潜行者卡组!A:C,"# 1x ("&amp;K1469&amp;") "&amp;A1469)+COUNTIF(萨满祭司卡组!A:C,"# 1x ("&amp;K1469&amp;") "&amp;A1469)+COUNTIF(术士卡组!A:C,"# 1x ("&amp;K1469&amp;") "&amp;A1469)+COUNTIF(战士卡组!A:C,"# 1x ("&amp;K1469&amp;") "&amp;A1469)=0,COUNTIF(单卡排行!A:J,A1469&amp;"★")=0),"",1),2)</f>
        <v/>
      </c>
      <c r="E1469" s="53" t="str">
        <f>IF(收藏进度!E1469="","",收藏进度!E1469)</f>
        <v>女巫森林</v>
      </c>
      <c r="F1469" s="53" t="str">
        <f>IF(收藏进度!F1469="","",收藏进度!F1469)</f>
        <v/>
      </c>
      <c r="G1469" s="53" t="str">
        <f>IF(收藏进度!G1469="","",收藏进度!G1469)</f>
        <v>德鲁伊</v>
      </c>
      <c r="H1469" s="53" t="str">
        <f>IF(收藏进度!H1469="","",收藏进度!H1469)</f>
        <v>传说</v>
      </c>
      <c r="I1469" s="53" t="str">
        <f>IF(收藏进度!I1469="","",收藏进度!I1469)</f>
        <v>随从</v>
      </c>
      <c r="J1469" s="53" t="str">
        <f>IF(收藏进度!J1469="","",收藏进度!J1469)</f>
        <v/>
      </c>
      <c r="K1469" s="53">
        <f>IF(收藏进度!K1469="","",收藏进度!K1469)</f>
        <v>5</v>
      </c>
      <c r="L1469" s="53">
        <f>IF(收藏进度!L1469="","",收藏进度!L1469)</f>
        <v>3</v>
      </c>
      <c r="M1469" s="53">
        <f>IF(收藏进度!M1469="","",收藏进度!M1469)</f>
        <v>7</v>
      </c>
      <c r="N1469" s="54" t="str">
        <f>IF(收藏进度!N1469="","",收藏进度!N1469)</f>
        <v>在每个玩家的回合中，使用的第一张牌法力值消耗为（0）点。</v>
      </c>
    </row>
    <row r="1470" spans="1:14" x14ac:dyDescent="0.15">
      <c r="A1470" s="52" t="str">
        <f>IF(收藏进度!A1470="","",收藏进度!A1470)</f>
        <v>碎枝</v>
      </c>
      <c r="B1470" s="52">
        <f>IF(收藏进度!B1470="","",收藏进度!B1470)</f>
        <v>0</v>
      </c>
      <c r="C1470" s="52" t="str">
        <f t="shared" si="22"/>
        <v/>
      </c>
      <c r="D1470" s="52" t="str">
        <f>IF(AND(COUNTIF(德鲁伊卡组!A:C,"# 2x ("&amp;K1470&amp;") "&amp;A1470)+COUNTIF(猎人卡组!A:C,"# 2x ("&amp;K1470&amp;") "&amp;A1470)+COUNTIF(法师卡组!A:C,"# 2x ("&amp;K1470&amp;") "&amp;A1470)+COUNTIF(圣骑士卡组!A:C,"# 2x ("&amp;K1470&amp;") "&amp;A1470)+COUNTIF(牧师卡组!A:C,"# 2x ("&amp;K1470&amp;") "&amp;A1470)+COUNTIF(潜行者卡组!A:C,"# 2x ("&amp;K1470&amp;") "&amp;A1470)+COUNTIF(萨满祭司卡组!A:C,"# 2x ("&amp;K1470&amp;") "&amp;A1470)+COUNTIF(术士卡组!A:C,"# 2x ("&amp;K1470&amp;") "&amp;A1470)+COUNTIF(战士卡组!A:C,"# 2x ("&amp;K1470&amp;") "&amp;A1470)=0,COUNTIF(单卡排行!A:J,A1470)=0),IF(AND(COUNTIF(德鲁伊卡组!A:C,"# 1x ("&amp;K1470&amp;") "&amp;A1470)+COUNTIF(猎人卡组!A:C,"# 1x ("&amp;K1470&amp;") "&amp;A1470)+COUNTIF(法师卡组!A:C,"# 1x ("&amp;K1470&amp;") "&amp;A1470)+COUNTIF(圣骑士卡组!A:C,"# 1x ("&amp;K1470&amp;") "&amp;A1470)+COUNTIF(牧师卡组!A:C,"# 1x ("&amp;K1470&amp;") "&amp;A1470)+COUNTIF(潜行者卡组!A:C,"# 1x ("&amp;K1470&amp;") "&amp;A1470)+COUNTIF(萨满祭司卡组!A:C,"# 1x ("&amp;K1470&amp;") "&amp;A1470)+COUNTIF(术士卡组!A:C,"# 1x ("&amp;K1470&amp;") "&amp;A1470)+COUNTIF(战士卡组!A:C,"# 1x ("&amp;K1470&amp;") "&amp;A1470)=0,COUNTIF(单卡排行!A:J,A1470&amp;"★")=0),"",1),2)</f>
        <v/>
      </c>
      <c r="E1470" s="53" t="str">
        <f>IF(收藏进度!E1470="","",收藏进度!E1470)</f>
        <v>女巫森林</v>
      </c>
      <c r="F1470" s="53" t="str">
        <f>IF(收藏进度!F1470="","",收藏进度!F1470)</f>
        <v/>
      </c>
      <c r="G1470" s="53" t="str">
        <f>IF(收藏进度!G1470="","",收藏进度!G1470)</f>
        <v>德鲁伊</v>
      </c>
      <c r="H1470" s="53" t="str">
        <f>IF(收藏进度!H1470="","",收藏进度!H1470)</f>
        <v>传说</v>
      </c>
      <c r="I1470" s="53" t="str">
        <f>IF(收藏进度!I1470="","",收藏进度!I1470)</f>
        <v>随从</v>
      </c>
      <c r="J1470" s="53" t="str">
        <f>IF(收藏进度!J1470="","",收藏进度!J1470)</f>
        <v/>
      </c>
      <c r="K1470" s="53">
        <f>IF(收藏进度!K1470="","",收藏进度!K1470)</f>
        <v>8</v>
      </c>
      <c r="L1470" s="53">
        <f>IF(收藏进度!L1470="","",收藏进度!L1470)</f>
        <v>8</v>
      </c>
      <c r="M1470" s="53">
        <f>IF(收藏进度!M1470="","",收藏进度!M1470)</f>
        <v>8</v>
      </c>
      <c r="N1470" s="54" t="str">
        <f>IF(收藏进度!N1470="","",收藏进度!N1470)</f>
        <v>战吼：选择一个友方随从。将它的一个10/10复制置入你的手牌，其法力值消耗为（10）点。</v>
      </c>
    </row>
    <row r="1471" spans="1:14" x14ac:dyDescent="0.15">
      <c r="A1471" s="52" t="str">
        <f>IF(收藏进度!A1471="","",收藏进度!A1471)</f>
        <v>狩猎犬</v>
      </c>
      <c r="B1471" s="52">
        <f>IF(收藏进度!B1471="","",收藏进度!B1471)</f>
        <v>2</v>
      </c>
      <c r="C1471" s="52" t="str">
        <f t="shared" si="22"/>
        <v/>
      </c>
      <c r="D1471" s="52" t="str">
        <f>IF(AND(COUNTIF(德鲁伊卡组!A:C,"# 2x ("&amp;K1471&amp;") "&amp;A1471)+COUNTIF(猎人卡组!A:C,"# 2x ("&amp;K1471&amp;") "&amp;A1471)+COUNTIF(法师卡组!A:C,"# 2x ("&amp;K1471&amp;") "&amp;A1471)+COUNTIF(圣骑士卡组!A:C,"# 2x ("&amp;K1471&amp;") "&amp;A1471)+COUNTIF(牧师卡组!A:C,"# 2x ("&amp;K1471&amp;") "&amp;A1471)+COUNTIF(潜行者卡组!A:C,"# 2x ("&amp;K1471&amp;") "&amp;A1471)+COUNTIF(萨满祭司卡组!A:C,"# 2x ("&amp;K1471&amp;") "&amp;A1471)+COUNTIF(术士卡组!A:C,"# 2x ("&amp;K1471&amp;") "&amp;A1471)+COUNTIF(战士卡组!A:C,"# 2x ("&amp;K1471&amp;") "&amp;A1471)=0,COUNTIF(单卡排行!A:J,A1471)=0),IF(AND(COUNTIF(德鲁伊卡组!A:C,"# 1x ("&amp;K1471&amp;") "&amp;A1471)+COUNTIF(猎人卡组!A:C,"# 1x ("&amp;K1471&amp;") "&amp;A1471)+COUNTIF(法师卡组!A:C,"# 1x ("&amp;K1471&amp;") "&amp;A1471)+COUNTIF(圣骑士卡组!A:C,"# 1x ("&amp;K1471&amp;") "&amp;A1471)+COUNTIF(牧师卡组!A:C,"# 1x ("&amp;K1471&amp;") "&amp;A1471)+COUNTIF(潜行者卡组!A:C,"# 1x ("&amp;K1471&amp;") "&amp;A1471)+COUNTIF(萨满祭司卡组!A:C,"# 1x ("&amp;K1471&amp;") "&amp;A1471)+COUNTIF(术士卡组!A:C,"# 1x ("&amp;K1471&amp;") "&amp;A1471)+COUNTIF(战士卡组!A:C,"# 1x ("&amp;K1471&amp;") "&amp;A1471)=0,COUNTIF(单卡排行!A:J,A1471&amp;"★")=0),"",1),2)</f>
        <v/>
      </c>
      <c r="E1471" s="53" t="str">
        <f>IF(收藏进度!E1471="","",收藏进度!E1471)</f>
        <v>女巫森林</v>
      </c>
      <c r="F1471" s="53" t="str">
        <f>IF(收藏进度!F1471="","",收藏进度!F1471)</f>
        <v/>
      </c>
      <c r="G1471" s="53" t="str">
        <f>IF(收藏进度!G1471="","",收藏进度!G1471)</f>
        <v>猎人</v>
      </c>
      <c r="H1471" s="53" t="str">
        <f>IF(收藏进度!H1471="","",收藏进度!H1471)</f>
        <v>普通</v>
      </c>
      <c r="I1471" s="53" t="str">
        <f>IF(收藏进度!I1471="","",收藏进度!I1471)</f>
        <v>随从</v>
      </c>
      <c r="J1471" s="53" t="str">
        <f>IF(收藏进度!J1471="","",收藏进度!J1471)</f>
        <v>野兽</v>
      </c>
      <c r="K1471" s="53">
        <f>IF(收藏进度!K1471="","",收藏进度!K1471)</f>
        <v>2</v>
      </c>
      <c r="L1471" s="53">
        <f>IF(收藏进度!L1471="","",收藏进度!L1471)</f>
        <v>2</v>
      </c>
      <c r="M1471" s="53">
        <f>IF(收藏进度!M1471="","",收藏进度!M1471)</f>
        <v>1</v>
      </c>
      <c r="N1471" s="54" t="str">
        <f>IF(收藏进度!N1471="","",收藏进度!N1471)</f>
        <v>回响，突袭</v>
      </c>
    </row>
    <row r="1472" spans="1:14" x14ac:dyDescent="0.15">
      <c r="A1472" s="52" t="str">
        <f>IF(收藏进度!A1472="","",收藏进度!A1472)</f>
        <v>捕鼠陷阱</v>
      </c>
      <c r="B1472" s="52">
        <f>IF(收藏进度!B1472="","",收藏进度!B1472)</f>
        <v>0</v>
      </c>
      <c r="C1472" s="52" t="str">
        <f t="shared" si="22"/>
        <v/>
      </c>
      <c r="D1472" s="52" t="str">
        <f>IF(AND(COUNTIF(德鲁伊卡组!A:C,"# 2x ("&amp;K1472&amp;") "&amp;A1472)+COUNTIF(猎人卡组!A:C,"# 2x ("&amp;K1472&amp;") "&amp;A1472)+COUNTIF(法师卡组!A:C,"# 2x ("&amp;K1472&amp;") "&amp;A1472)+COUNTIF(圣骑士卡组!A:C,"# 2x ("&amp;K1472&amp;") "&amp;A1472)+COUNTIF(牧师卡组!A:C,"# 2x ("&amp;K1472&amp;") "&amp;A1472)+COUNTIF(潜行者卡组!A:C,"# 2x ("&amp;K1472&amp;") "&amp;A1472)+COUNTIF(萨满祭司卡组!A:C,"# 2x ("&amp;K1472&amp;") "&amp;A1472)+COUNTIF(术士卡组!A:C,"# 2x ("&amp;K1472&amp;") "&amp;A1472)+COUNTIF(战士卡组!A:C,"# 2x ("&amp;K1472&amp;") "&amp;A1472)=0,COUNTIF(单卡排行!A:J,A1472)=0),IF(AND(COUNTIF(德鲁伊卡组!A:C,"# 1x ("&amp;K1472&amp;") "&amp;A1472)+COUNTIF(猎人卡组!A:C,"# 1x ("&amp;K1472&amp;") "&amp;A1472)+COUNTIF(法师卡组!A:C,"# 1x ("&amp;K1472&amp;") "&amp;A1472)+COUNTIF(圣骑士卡组!A:C,"# 1x ("&amp;K1472&amp;") "&amp;A1472)+COUNTIF(牧师卡组!A:C,"# 1x ("&amp;K1472&amp;") "&amp;A1472)+COUNTIF(潜行者卡组!A:C,"# 1x ("&amp;K1472&amp;") "&amp;A1472)+COUNTIF(萨满祭司卡组!A:C,"# 1x ("&amp;K1472&amp;") "&amp;A1472)+COUNTIF(术士卡组!A:C,"# 1x ("&amp;K1472&amp;") "&amp;A1472)+COUNTIF(战士卡组!A:C,"# 1x ("&amp;K1472&amp;") "&amp;A1472)=0,COUNTIF(单卡排行!A:J,A1472&amp;"★")=0),"",1),2)</f>
        <v/>
      </c>
      <c r="E1472" s="53" t="str">
        <f>IF(收藏进度!E1472="","",收藏进度!E1472)</f>
        <v>女巫森林</v>
      </c>
      <c r="F1472" s="53" t="str">
        <f>IF(收藏进度!F1472="","",收藏进度!F1472)</f>
        <v/>
      </c>
      <c r="G1472" s="53" t="str">
        <f>IF(收藏进度!G1472="","",收藏进度!G1472)</f>
        <v>猎人</v>
      </c>
      <c r="H1472" s="53" t="str">
        <f>IF(收藏进度!H1472="","",收藏进度!H1472)</f>
        <v>史诗</v>
      </c>
      <c r="I1472" s="53" t="str">
        <f>IF(收藏进度!I1472="","",收藏进度!I1472)</f>
        <v>法术</v>
      </c>
      <c r="J1472" s="53" t="str">
        <f>IF(收藏进度!J1472="","",收藏进度!J1472)</f>
        <v/>
      </c>
      <c r="K1472" s="53">
        <f>IF(收藏进度!K1472="","",收藏进度!K1472)</f>
        <v>2</v>
      </c>
      <c r="L1472" s="53">
        <f>IF(收藏进度!L1472="","",收藏进度!L1472)</f>
        <v>0</v>
      </c>
      <c r="M1472" s="53">
        <f>IF(收藏进度!M1472="","",收藏进度!M1472)</f>
        <v>0</v>
      </c>
      <c r="N1472" s="54" t="str">
        <f>IF(收藏进度!N1472="","",收藏进度!N1472)</f>
        <v>奥秘：当你的对手在一回合中使用三张牌后，召唤一只6/6的老鼠。</v>
      </c>
    </row>
    <row r="1473" spans="1:14" x14ac:dyDescent="0.15">
      <c r="A1473" s="52" t="str">
        <f>IF(收藏进度!A1473="","",收藏进度!A1473)</f>
        <v>暮湾镇猎手</v>
      </c>
      <c r="B1473" s="52">
        <f>IF(收藏进度!B1473="","",收藏进度!B1473)</f>
        <v>3</v>
      </c>
      <c r="C1473" s="52" t="str">
        <f t="shared" si="22"/>
        <v/>
      </c>
      <c r="D1473" s="52" t="str">
        <f>IF(AND(COUNTIF(德鲁伊卡组!A:C,"# 2x ("&amp;K1473&amp;") "&amp;A1473)+COUNTIF(猎人卡组!A:C,"# 2x ("&amp;K1473&amp;") "&amp;A1473)+COUNTIF(法师卡组!A:C,"# 2x ("&amp;K1473&amp;") "&amp;A1473)+COUNTIF(圣骑士卡组!A:C,"# 2x ("&amp;K1473&amp;") "&amp;A1473)+COUNTIF(牧师卡组!A:C,"# 2x ("&amp;K1473&amp;") "&amp;A1473)+COUNTIF(潜行者卡组!A:C,"# 2x ("&amp;K1473&amp;") "&amp;A1473)+COUNTIF(萨满祭司卡组!A:C,"# 2x ("&amp;K1473&amp;") "&amp;A1473)+COUNTIF(术士卡组!A:C,"# 2x ("&amp;K1473&amp;") "&amp;A1473)+COUNTIF(战士卡组!A:C,"# 2x ("&amp;K1473&amp;") "&amp;A1473)=0,COUNTIF(单卡排行!A:J,A1473)=0),IF(AND(COUNTIF(德鲁伊卡组!A:C,"# 1x ("&amp;K1473&amp;") "&amp;A1473)+COUNTIF(猎人卡组!A:C,"# 1x ("&amp;K1473&amp;") "&amp;A1473)+COUNTIF(法师卡组!A:C,"# 1x ("&amp;K1473&amp;") "&amp;A1473)+COUNTIF(圣骑士卡组!A:C,"# 1x ("&amp;K1473&amp;") "&amp;A1473)+COUNTIF(牧师卡组!A:C,"# 1x ("&amp;K1473&amp;") "&amp;A1473)+COUNTIF(潜行者卡组!A:C,"# 1x ("&amp;K1473&amp;") "&amp;A1473)+COUNTIF(萨满祭司卡组!A:C,"# 1x ("&amp;K1473&amp;") "&amp;A1473)+COUNTIF(术士卡组!A:C,"# 1x ("&amp;K1473&amp;") "&amp;A1473)+COUNTIF(战士卡组!A:C,"# 1x ("&amp;K1473&amp;") "&amp;A1473)=0,COUNTIF(单卡排行!A:J,A1473&amp;"★")=0),"",1),2)</f>
        <v/>
      </c>
      <c r="E1473" s="53" t="str">
        <f>IF(收藏进度!E1473="","",收藏进度!E1473)</f>
        <v>女巫森林</v>
      </c>
      <c r="F1473" s="53" t="str">
        <f>IF(收藏进度!F1473="","",收藏进度!F1473)</f>
        <v/>
      </c>
      <c r="G1473" s="53" t="str">
        <f>IF(收藏进度!G1473="","",收藏进度!G1473)</f>
        <v>猎人</v>
      </c>
      <c r="H1473" s="53" t="str">
        <f>IF(收藏进度!H1473="","",收藏进度!H1473)</f>
        <v>稀有</v>
      </c>
      <c r="I1473" s="53" t="str">
        <f>IF(收藏进度!I1473="","",收藏进度!I1473)</f>
        <v>随从</v>
      </c>
      <c r="J1473" s="53" t="str">
        <f>IF(收藏进度!J1473="","",收藏进度!J1473)</f>
        <v/>
      </c>
      <c r="K1473" s="53">
        <f>IF(收藏进度!K1473="","",收藏进度!K1473)</f>
        <v>3</v>
      </c>
      <c r="L1473" s="53">
        <f>IF(收藏进度!L1473="","",收藏进度!L1473)</f>
        <v>2</v>
      </c>
      <c r="M1473" s="53">
        <f>IF(收藏进度!M1473="","",收藏进度!M1473)</f>
        <v>5</v>
      </c>
      <c r="N1473" s="54" t="str">
        <f>IF(收藏进度!N1473="","",收藏进度!N1473)</f>
        <v>潜行
如果这张牌在你的手牌中，每个回合使其攻击力和生命值互换。</v>
      </c>
    </row>
    <row r="1474" spans="1:14" x14ac:dyDescent="0.15">
      <c r="A1474" s="52" t="str">
        <f>IF(收藏进度!A1474="","",收藏进度!A1474)</f>
        <v>凶猛狂暴</v>
      </c>
      <c r="B1474" s="52">
        <f>IF(收藏进度!B1474="","",收藏进度!B1474)</f>
        <v>3</v>
      </c>
      <c r="C1474" s="52" t="str">
        <f t="shared" si="22"/>
        <v/>
      </c>
      <c r="D1474" s="52">
        <f>IF(AND(COUNTIF(德鲁伊卡组!A:C,"# 2x ("&amp;K1474&amp;") "&amp;A1474)+COUNTIF(猎人卡组!A:C,"# 2x ("&amp;K1474&amp;") "&amp;A1474)+COUNTIF(法师卡组!A:C,"# 2x ("&amp;K1474&amp;") "&amp;A1474)+COUNTIF(圣骑士卡组!A:C,"# 2x ("&amp;K1474&amp;") "&amp;A1474)+COUNTIF(牧师卡组!A:C,"# 2x ("&amp;K1474&amp;") "&amp;A1474)+COUNTIF(潜行者卡组!A:C,"# 2x ("&amp;K1474&amp;") "&amp;A1474)+COUNTIF(萨满祭司卡组!A:C,"# 2x ("&amp;K1474&amp;") "&amp;A1474)+COUNTIF(术士卡组!A:C,"# 2x ("&amp;K1474&amp;") "&amp;A1474)+COUNTIF(战士卡组!A:C,"# 2x ("&amp;K1474&amp;") "&amp;A1474)=0,COUNTIF(单卡排行!A:J,A1474)=0),IF(AND(COUNTIF(德鲁伊卡组!A:C,"# 1x ("&amp;K1474&amp;") "&amp;A1474)+COUNTIF(猎人卡组!A:C,"# 1x ("&amp;K1474&amp;") "&amp;A1474)+COUNTIF(法师卡组!A:C,"# 1x ("&amp;K1474&amp;") "&amp;A1474)+COUNTIF(圣骑士卡组!A:C,"# 1x ("&amp;K1474&amp;") "&amp;A1474)+COUNTIF(牧师卡组!A:C,"# 1x ("&amp;K1474&amp;") "&amp;A1474)+COUNTIF(潜行者卡组!A:C,"# 1x ("&amp;K1474&amp;") "&amp;A1474)+COUNTIF(萨满祭司卡组!A:C,"# 1x ("&amp;K1474&amp;") "&amp;A1474)+COUNTIF(术士卡组!A:C,"# 1x ("&amp;K1474&amp;") "&amp;A1474)+COUNTIF(战士卡组!A:C,"# 1x ("&amp;K1474&amp;") "&amp;A1474)=0,COUNTIF(单卡排行!A:J,A1474&amp;"★")=0),"",1),2)</f>
        <v>2</v>
      </c>
      <c r="E1474" s="53" t="str">
        <f>IF(收藏进度!E1474="","",收藏进度!E1474)</f>
        <v>女巫森林</v>
      </c>
      <c r="F1474" s="53" t="str">
        <f>IF(收藏进度!F1474="","",收藏进度!F1474)</f>
        <v/>
      </c>
      <c r="G1474" s="53" t="str">
        <f>IF(收藏进度!G1474="","",收藏进度!G1474)</f>
        <v>猎人</v>
      </c>
      <c r="H1474" s="53" t="str">
        <f>IF(收藏进度!H1474="","",收藏进度!H1474)</f>
        <v>普通</v>
      </c>
      <c r="I1474" s="53" t="str">
        <f>IF(收藏进度!I1474="","",收藏进度!I1474)</f>
        <v>法术</v>
      </c>
      <c r="J1474" s="53" t="str">
        <f>IF(收藏进度!J1474="","",收藏进度!J1474)</f>
        <v/>
      </c>
      <c r="K1474" s="53">
        <f>IF(收藏进度!K1474="","",收藏进度!K1474)</f>
        <v>4</v>
      </c>
      <c r="L1474" s="53">
        <f>IF(收藏进度!L1474="","",收藏进度!L1474)</f>
        <v>0</v>
      </c>
      <c r="M1474" s="53">
        <f>IF(收藏进度!M1474="","",收藏进度!M1474)</f>
        <v>0</v>
      </c>
      <c r="N1474" s="54" t="str">
        <f>IF(收藏进度!N1474="","",收藏进度!N1474)</f>
        <v>使一个野兽获得+3/+3。将它的三个复制洗入你的牌库，且这些复制都具有+3/+3。</v>
      </c>
    </row>
    <row r="1475" spans="1:14" x14ac:dyDescent="0.15">
      <c r="A1475" s="52" t="str">
        <f>IF(收藏进度!A1475="","",收藏进度!A1475)</f>
        <v>飞翼冲击</v>
      </c>
      <c r="B1475" s="52">
        <f>IF(收藏进度!B1475="","",收藏进度!B1475)</f>
        <v>2</v>
      </c>
      <c r="C1475" s="52" t="str">
        <f t="shared" ref="C1475:C1538" si="23">IF(D1475="","",IF(D1475&gt;B1475,D1475-B1475,""))</f>
        <v/>
      </c>
      <c r="D1475" s="52">
        <f>IF(AND(COUNTIF(德鲁伊卡组!A:C,"# 2x ("&amp;K1475&amp;") "&amp;A1475)+COUNTIF(猎人卡组!A:C,"# 2x ("&amp;K1475&amp;") "&amp;A1475)+COUNTIF(法师卡组!A:C,"# 2x ("&amp;K1475&amp;") "&amp;A1475)+COUNTIF(圣骑士卡组!A:C,"# 2x ("&amp;K1475&amp;") "&amp;A1475)+COUNTIF(牧师卡组!A:C,"# 2x ("&amp;K1475&amp;") "&amp;A1475)+COUNTIF(潜行者卡组!A:C,"# 2x ("&amp;K1475&amp;") "&amp;A1475)+COUNTIF(萨满祭司卡组!A:C,"# 2x ("&amp;K1475&amp;") "&amp;A1475)+COUNTIF(术士卡组!A:C,"# 2x ("&amp;K1475&amp;") "&amp;A1475)+COUNTIF(战士卡组!A:C,"# 2x ("&amp;K1475&amp;") "&amp;A1475)=0,COUNTIF(单卡排行!A:J,A1475)=0),IF(AND(COUNTIF(德鲁伊卡组!A:C,"# 1x ("&amp;K1475&amp;") "&amp;A1475)+COUNTIF(猎人卡组!A:C,"# 1x ("&amp;K1475&amp;") "&amp;A1475)+COUNTIF(法师卡组!A:C,"# 1x ("&amp;K1475&amp;") "&amp;A1475)+COUNTIF(圣骑士卡组!A:C,"# 1x ("&amp;K1475&amp;") "&amp;A1475)+COUNTIF(牧师卡组!A:C,"# 1x ("&amp;K1475&amp;") "&amp;A1475)+COUNTIF(潜行者卡组!A:C,"# 1x ("&amp;K1475&amp;") "&amp;A1475)+COUNTIF(萨满祭司卡组!A:C,"# 1x ("&amp;K1475&amp;") "&amp;A1475)+COUNTIF(术士卡组!A:C,"# 1x ("&amp;K1475&amp;") "&amp;A1475)+COUNTIF(战士卡组!A:C,"# 1x ("&amp;K1475&amp;") "&amp;A1475)=0,COUNTIF(单卡排行!A:J,A1475&amp;"★")=0),"",1),2)</f>
        <v>1</v>
      </c>
      <c r="E1475" s="53" t="str">
        <f>IF(收藏进度!E1475="","",收藏进度!E1475)</f>
        <v>女巫森林</v>
      </c>
      <c r="F1475" s="53" t="str">
        <f>IF(收藏进度!F1475="","",收藏进度!F1475)</f>
        <v/>
      </c>
      <c r="G1475" s="53" t="str">
        <f>IF(收藏进度!G1475="","",收藏进度!G1475)</f>
        <v>猎人</v>
      </c>
      <c r="H1475" s="53" t="str">
        <f>IF(收藏进度!H1475="","",收藏进度!H1475)</f>
        <v>稀有</v>
      </c>
      <c r="I1475" s="53" t="str">
        <f>IF(收藏进度!I1475="","",收藏进度!I1475)</f>
        <v>法术</v>
      </c>
      <c r="J1475" s="53" t="str">
        <f>IF(收藏进度!J1475="","",收藏进度!J1475)</f>
        <v/>
      </c>
      <c r="K1475" s="53">
        <f>IF(收藏进度!K1475="","",收藏进度!K1475)</f>
        <v>4</v>
      </c>
      <c r="L1475" s="53">
        <f>IF(收藏进度!L1475="","",收藏进度!L1475)</f>
        <v>0</v>
      </c>
      <c r="M1475" s="53">
        <f>IF(收藏进度!M1475="","",收藏进度!M1475)</f>
        <v>0</v>
      </c>
      <c r="N1475" s="54" t="str">
        <f>IF(收藏进度!N1475="","",收藏进度!N1475)</f>
        <v>对一个随从造成4点伤害。如果在本回合中有一个随从死亡，该牌的法力值消耗为（1）点。</v>
      </c>
    </row>
    <row r="1476" spans="1:14" x14ac:dyDescent="0.15">
      <c r="A1476" s="52" t="str">
        <f>IF(收藏进度!A1476="","",收藏进度!A1476)</f>
        <v>毒药贩子</v>
      </c>
      <c r="B1476" s="52">
        <f>IF(收藏进度!B1476="","",收藏进度!B1476)</f>
        <v>1</v>
      </c>
      <c r="C1476" s="52" t="str">
        <f t="shared" si="23"/>
        <v/>
      </c>
      <c r="D1476" s="52" t="str">
        <f>IF(AND(COUNTIF(德鲁伊卡组!A:C,"# 2x ("&amp;K1476&amp;") "&amp;A1476)+COUNTIF(猎人卡组!A:C,"# 2x ("&amp;K1476&amp;") "&amp;A1476)+COUNTIF(法师卡组!A:C,"# 2x ("&amp;K1476&amp;") "&amp;A1476)+COUNTIF(圣骑士卡组!A:C,"# 2x ("&amp;K1476&amp;") "&amp;A1476)+COUNTIF(牧师卡组!A:C,"# 2x ("&amp;K1476&amp;") "&amp;A1476)+COUNTIF(潜行者卡组!A:C,"# 2x ("&amp;K1476&amp;") "&amp;A1476)+COUNTIF(萨满祭司卡组!A:C,"# 2x ("&amp;K1476&amp;") "&amp;A1476)+COUNTIF(术士卡组!A:C,"# 2x ("&amp;K1476&amp;") "&amp;A1476)+COUNTIF(战士卡组!A:C,"# 2x ("&amp;K1476&amp;") "&amp;A1476)=0,COUNTIF(单卡排行!A:J,A1476)=0),IF(AND(COUNTIF(德鲁伊卡组!A:C,"# 1x ("&amp;K1476&amp;") "&amp;A1476)+COUNTIF(猎人卡组!A:C,"# 1x ("&amp;K1476&amp;") "&amp;A1476)+COUNTIF(法师卡组!A:C,"# 1x ("&amp;K1476&amp;") "&amp;A1476)+COUNTIF(圣骑士卡组!A:C,"# 1x ("&amp;K1476&amp;") "&amp;A1476)+COUNTIF(牧师卡组!A:C,"# 1x ("&amp;K1476&amp;") "&amp;A1476)+COUNTIF(潜行者卡组!A:C,"# 1x ("&amp;K1476&amp;") "&amp;A1476)+COUNTIF(萨满祭司卡组!A:C,"# 1x ("&amp;K1476&amp;") "&amp;A1476)+COUNTIF(术士卡组!A:C,"# 1x ("&amp;K1476&amp;") "&amp;A1476)+COUNTIF(战士卡组!A:C,"# 1x ("&amp;K1476&amp;") "&amp;A1476)=0,COUNTIF(单卡排行!A:J,A1476&amp;"★")=0),"",1),2)</f>
        <v/>
      </c>
      <c r="E1476" s="53" t="str">
        <f>IF(收藏进度!E1476="","",收藏进度!E1476)</f>
        <v>女巫森林</v>
      </c>
      <c r="F1476" s="53" t="str">
        <f>IF(收藏进度!F1476="","",收藏进度!F1476)</f>
        <v/>
      </c>
      <c r="G1476" s="53" t="str">
        <f>IF(收藏进度!G1476="","",收藏进度!G1476)</f>
        <v>猎人</v>
      </c>
      <c r="H1476" s="53" t="str">
        <f>IF(收藏进度!H1476="","",收藏进度!H1476)</f>
        <v>史诗</v>
      </c>
      <c r="I1476" s="53" t="str">
        <f>IF(收藏进度!I1476="","",收藏进度!I1476)</f>
        <v>随从</v>
      </c>
      <c r="J1476" s="53" t="str">
        <f>IF(收藏进度!J1476="","",收藏进度!J1476)</f>
        <v/>
      </c>
      <c r="K1476" s="53">
        <f>IF(收藏进度!K1476="","",收藏进度!K1476)</f>
        <v>4</v>
      </c>
      <c r="L1476" s="53">
        <f>IF(收藏进度!L1476="","",收藏进度!L1476)</f>
        <v>2</v>
      </c>
      <c r="M1476" s="53">
        <f>IF(收藏进度!M1476="","",收藏进度!M1476)</f>
        <v>4</v>
      </c>
      <c r="N1476" s="54" t="str">
        <f>IF(收藏进度!N1476="","",收藏进度!N1476)</f>
        <v>每当你使用一张法力值消耗为（1）的随从牌，使其获得剧毒。</v>
      </c>
    </row>
    <row r="1477" spans="1:14" x14ac:dyDescent="0.15">
      <c r="A1477" s="52" t="str">
        <f>IF(收藏进度!A1477="","",收藏进度!A1477)</f>
        <v>驯犬大师肖尔</v>
      </c>
      <c r="B1477" s="52">
        <f>IF(收藏进度!B1477="","",收藏进度!B1477)</f>
        <v>0</v>
      </c>
      <c r="C1477" s="52">
        <f t="shared" si="23"/>
        <v>1</v>
      </c>
      <c r="D1477" s="52">
        <f>IF(AND(COUNTIF(德鲁伊卡组!A:C,"# 2x ("&amp;K1477&amp;") "&amp;A1477)+COUNTIF(猎人卡组!A:C,"# 2x ("&amp;K1477&amp;") "&amp;A1477)+COUNTIF(法师卡组!A:C,"# 2x ("&amp;K1477&amp;") "&amp;A1477)+COUNTIF(圣骑士卡组!A:C,"# 2x ("&amp;K1477&amp;") "&amp;A1477)+COUNTIF(牧师卡组!A:C,"# 2x ("&amp;K1477&amp;") "&amp;A1477)+COUNTIF(潜行者卡组!A:C,"# 2x ("&amp;K1477&amp;") "&amp;A1477)+COUNTIF(萨满祭司卡组!A:C,"# 2x ("&amp;K1477&amp;") "&amp;A1477)+COUNTIF(术士卡组!A:C,"# 2x ("&amp;K1477&amp;") "&amp;A1477)+COUNTIF(战士卡组!A:C,"# 2x ("&amp;K1477&amp;") "&amp;A1477)=0,COUNTIF(单卡排行!A:J,A1477)=0),IF(AND(COUNTIF(德鲁伊卡组!A:C,"# 1x ("&amp;K1477&amp;") "&amp;A1477)+COUNTIF(猎人卡组!A:C,"# 1x ("&amp;K1477&amp;") "&amp;A1477)+COUNTIF(法师卡组!A:C,"# 1x ("&amp;K1477&amp;") "&amp;A1477)+COUNTIF(圣骑士卡组!A:C,"# 1x ("&amp;K1477&amp;") "&amp;A1477)+COUNTIF(牧师卡组!A:C,"# 1x ("&amp;K1477&amp;") "&amp;A1477)+COUNTIF(潜行者卡组!A:C,"# 1x ("&amp;K1477&amp;") "&amp;A1477)+COUNTIF(萨满祭司卡组!A:C,"# 1x ("&amp;K1477&amp;") "&amp;A1477)+COUNTIF(术士卡组!A:C,"# 1x ("&amp;K1477&amp;") "&amp;A1477)+COUNTIF(战士卡组!A:C,"# 1x ("&amp;K1477&amp;") "&amp;A1477)=0,COUNTIF(单卡排行!A:J,A1477&amp;"★")=0),"",1),2)</f>
        <v>1</v>
      </c>
      <c r="E1477" s="53" t="str">
        <f>IF(收藏进度!E1477="","",收藏进度!E1477)</f>
        <v>女巫森林</v>
      </c>
      <c r="F1477" s="53" t="str">
        <f>IF(收藏进度!F1477="","",收藏进度!F1477)</f>
        <v/>
      </c>
      <c r="G1477" s="53" t="str">
        <f>IF(收藏进度!G1477="","",收藏进度!G1477)</f>
        <v>猎人</v>
      </c>
      <c r="H1477" s="53" t="str">
        <f>IF(收藏进度!H1477="","",收藏进度!H1477)</f>
        <v>传说</v>
      </c>
      <c r="I1477" s="53" t="str">
        <f>IF(收藏进度!I1477="","",收藏进度!I1477)</f>
        <v>随从</v>
      </c>
      <c r="J1477" s="53" t="str">
        <f>IF(收藏进度!J1477="","",收藏进度!J1477)</f>
        <v/>
      </c>
      <c r="K1477" s="53">
        <f>IF(收藏进度!K1477="","",收藏进度!K1477)</f>
        <v>4</v>
      </c>
      <c r="L1477" s="53">
        <f>IF(收藏进度!L1477="","",收藏进度!L1477)</f>
        <v>3</v>
      </c>
      <c r="M1477" s="53">
        <f>IF(收藏进度!M1477="","",收藏进度!M1477)</f>
        <v>6</v>
      </c>
      <c r="N1477" s="54" t="str">
        <f>IF(收藏进度!N1477="","",收藏进度!N1477)</f>
        <v>你的其他随从都获得突袭。</v>
      </c>
    </row>
    <row r="1478" spans="1:14" x14ac:dyDescent="0.15">
      <c r="A1478" s="52" t="str">
        <f>IF(收藏进度!A1478="","",收藏进度!A1478)</f>
        <v>邪巢诱捕蛛</v>
      </c>
      <c r="B1478" s="52">
        <f>IF(收藏进度!B1478="","",收藏进度!B1478)</f>
        <v>2</v>
      </c>
      <c r="C1478" s="52" t="str">
        <f t="shared" si="23"/>
        <v/>
      </c>
      <c r="D1478" s="52" t="str">
        <f>IF(AND(COUNTIF(德鲁伊卡组!A:C,"# 2x ("&amp;K1478&amp;") "&amp;A1478)+COUNTIF(猎人卡组!A:C,"# 2x ("&amp;K1478&amp;") "&amp;A1478)+COUNTIF(法师卡组!A:C,"# 2x ("&amp;K1478&amp;") "&amp;A1478)+COUNTIF(圣骑士卡组!A:C,"# 2x ("&amp;K1478&amp;") "&amp;A1478)+COUNTIF(牧师卡组!A:C,"# 2x ("&amp;K1478&amp;") "&amp;A1478)+COUNTIF(潜行者卡组!A:C,"# 2x ("&amp;K1478&amp;") "&amp;A1478)+COUNTIF(萨满祭司卡组!A:C,"# 2x ("&amp;K1478&amp;") "&amp;A1478)+COUNTIF(术士卡组!A:C,"# 2x ("&amp;K1478&amp;") "&amp;A1478)+COUNTIF(战士卡组!A:C,"# 2x ("&amp;K1478&amp;") "&amp;A1478)=0,COUNTIF(单卡排行!A:J,A1478)=0),IF(AND(COUNTIF(德鲁伊卡组!A:C,"# 1x ("&amp;K1478&amp;") "&amp;A1478)+COUNTIF(猎人卡组!A:C,"# 1x ("&amp;K1478&amp;") "&amp;A1478)+COUNTIF(法师卡组!A:C,"# 1x ("&amp;K1478&amp;") "&amp;A1478)+COUNTIF(圣骑士卡组!A:C,"# 1x ("&amp;K1478&amp;") "&amp;A1478)+COUNTIF(牧师卡组!A:C,"# 1x ("&amp;K1478&amp;") "&amp;A1478)+COUNTIF(潜行者卡组!A:C,"# 1x ("&amp;K1478&amp;") "&amp;A1478)+COUNTIF(萨满祭司卡组!A:C,"# 1x ("&amp;K1478&amp;") "&amp;A1478)+COUNTIF(术士卡组!A:C,"# 1x ("&amp;K1478&amp;") "&amp;A1478)+COUNTIF(战士卡组!A:C,"# 1x ("&amp;K1478&amp;") "&amp;A1478)=0,COUNTIF(单卡排行!A:J,A1478&amp;"★")=0),"",1),2)</f>
        <v/>
      </c>
      <c r="E1478" s="53" t="str">
        <f>IF(收藏进度!E1478="","",收藏进度!E1478)</f>
        <v>女巫森林</v>
      </c>
      <c r="F1478" s="53" t="str">
        <f>IF(收藏进度!F1478="","",收藏进度!F1478)</f>
        <v/>
      </c>
      <c r="G1478" s="53" t="str">
        <f>IF(收藏进度!G1478="","",收藏进度!G1478)</f>
        <v>猎人</v>
      </c>
      <c r="H1478" s="53" t="str">
        <f>IF(收藏进度!H1478="","",收藏进度!H1478)</f>
        <v>普通</v>
      </c>
      <c r="I1478" s="53" t="str">
        <f>IF(收藏进度!I1478="","",收藏进度!I1478)</f>
        <v>随从</v>
      </c>
      <c r="J1478" s="53" t="str">
        <f>IF(收藏进度!J1478="","",收藏进度!J1478)</f>
        <v>野兽</v>
      </c>
      <c r="K1478" s="53">
        <f>IF(收藏进度!K1478="","",收藏进度!K1478)</f>
        <v>5</v>
      </c>
      <c r="L1478" s="53">
        <f>IF(收藏进度!L1478="","",收藏进度!L1478)</f>
        <v>1</v>
      </c>
      <c r="M1478" s="53">
        <f>IF(收藏进度!M1478="","",收藏进度!M1478)</f>
        <v>3</v>
      </c>
      <c r="N1478" s="54" t="str">
        <f>IF(收藏进度!N1478="","",收藏进度!N1478)</f>
        <v>剧毒，突袭</v>
      </c>
    </row>
    <row r="1479" spans="1:14" x14ac:dyDescent="0.15">
      <c r="A1479" s="52" t="str">
        <f>IF(收藏进度!A1479="","",收藏进度!A1479)</f>
        <v>食腐飞龙</v>
      </c>
      <c r="B1479" s="52">
        <f>IF(收藏进度!B1479="","",收藏进度!B1479)</f>
        <v>0</v>
      </c>
      <c r="C1479" s="52" t="str">
        <f t="shared" si="23"/>
        <v/>
      </c>
      <c r="D1479" s="52" t="str">
        <f>IF(AND(COUNTIF(德鲁伊卡组!A:C,"# 2x ("&amp;K1479&amp;") "&amp;A1479)+COUNTIF(猎人卡组!A:C,"# 2x ("&amp;K1479&amp;") "&amp;A1479)+COUNTIF(法师卡组!A:C,"# 2x ("&amp;K1479&amp;") "&amp;A1479)+COUNTIF(圣骑士卡组!A:C,"# 2x ("&amp;K1479&amp;") "&amp;A1479)+COUNTIF(牧师卡组!A:C,"# 2x ("&amp;K1479&amp;") "&amp;A1479)+COUNTIF(潜行者卡组!A:C,"# 2x ("&amp;K1479&amp;") "&amp;A1479)+COUNTIF(萨满祭司卡组!A:C,"# 2x ("&amp;K1479&amp;") "&amp;A1479)+COUNTIF(术士卡组!A:C,"# 2x ("&amp;K1479&amp;") "&amp;A1479)+COUNTIF(战士卡组!A:C,"# 2x ("&amp;K1479&amp;") "&amp;A1479)=0,COUNTIF(单卡排行!A:J,A1479)=0),IF(AND(COUNTIF(德鲁伊卡组!A:C,"# 1x ("&amp;K1479&amp;") "&amp;A1479)+COUNTIF(猎人卡组!A:C,"# 1x ("&amp;K1479&amp;") "&amp;A1479)+COUNTIF(法师卡组!A:C,"# 1x ("&amp;K1479&amp;") "&amp;A1479)+COUNTIF(圣骑士卡组!A:C,"# 1x ("&amp;K1479&amp;") "&amp;A1479)+COUNTIF(牧师卡组!A:C,"# 1x ("&amp;K1479&amp;") "&amp;A1479)+COUNTIF(潜行者卡组!A:C,"# 1x ("&amp;K1479&amp;") "&amp;A1479)+COUNTIF(萨满祭司卡组!A:C,"# 1x ("&amp;K1479&amp;") "&amp;A1479)+COUNTIF(术士卡组!A:C,"# 1x ("&amp;K1479&amp;") "&amp;A1479)+COUNTIF(战士卡组!A:C,"# 1x ("&amp;K1479&amp;") "&amp;A1479)=0,COUNTIF(单卡排行!A:J,A1479&amp;"★")=0),"",1),2)</f>
        <v/>
      </c>
      <c r="E1479" s="53" t="str">
        <f>IF(收藏进度!E1479="","",收藏进度!E1479)</f>
        <v>女巫森林</v>
      </c>
      <c r="F1479" s="53" t="str">
        <f>IF(收藏进度!F1479="","",收藏进度!F1479)</f>
        <v/>
      </c>
      <c r="G1479" s="53" t="str">
        <f>IF(收藏进度!G1479="","",收藏进度!G1479)</f>
        <v>猎人</v>
      </c>
      <c r="H1479" s="53" t="str">
        <f>IF(收藏进度!H1479="","",收藏进度!H1479)</f>
        <v>稀有</v>
      </c>
      <c r="I1479" s="53" t="str">
        <f>IF(收藏进度!I1479="","",收藏进度!I1479)</f>
        <v>随从</v>
      </c>
      <c r="J1479" s="53" t="str">
        <f>IF(收藏进度!J1479="","",收藏进度!J1479)</f>
        <v>龙</v>
      </c>
      <c r="K1479" s="53">
        <f>IF(收藏进度!K1479="","",收藏进度!K1479)</f>
        <v>5</v>
      </c>
      <c r="L1479" s="53">
        <f>IF(收藏进度!L1479="","",收藏进度!L1479)</f>
        <v>3</v>
      </c>
      <c r="M1479" s="53">
        <f>IF(收藏进度!M1479="","",收藏进度!M1479)</f>
        <v>7</v>
      </c>
      <c r="N1479" s="54" t="str">
        <f>IF(收藏进度!N1479="","",收藏进度!N1479)</f>
        <v>战吼：如果在本回合中有一个随从死亡，获得剧毒。</v>
      </c>
    </row>
    <row r="1480" spans="1:14" x14ac:dyDescent="0.15">
      <c r="A1480" s="52" t="str">
        <f>IF(收藏进度!A1480="","",收藏进度!A1480)</f>
        <v>艾莫莉丝</v>
      </c>
      <c r="B1480" s="52">
        <f>IF(收藏进度!B1480="","",收藏进度!B1480)</f>
        <v>1</v>
      </c>
      <c r="C1480" s="52" t="str">
        <f t="shared" si="23"/>
        <v/>
      </c>
      <c r="D1480" s="52" t="str">
        <f>IF(AND(COUNTIF(德鲁伊卡组!A:C,"# 2x ("&amp;K1480&amp;") "&amp;A1480)+COUNTIF(猎人卡组!A:C,"# 2x ("&amp;K1480&amp;") "&amp;A1480)+COUNTIF(法师卡组!A:C,"# 2x ("&amp;K1480&amp;") "&amp;A1480)+COUNTIF(圣骑士卡组!A:C,"# 2x ("&amp;K1480&amp;") "&amp;A1480)+COUNTIF(牧师卡组!A:C,"# 2x ("&amp;K1480&amp;") "&amp;A1480)+COUNTIF(潜行者卡组!A:C,"# 2x ("&amp;K1480&amp;") "&amp;A1480)+COUNTIF(萨满祭司卡组!A:C,"# 2x ("&amp;K1480&amp;") "&amp;A1480)+COUNTIF(术士卡组!A:C,"# 2x ("&amp;K1480&amp;") "&amp;A1480)+COUNTIF(战士卡组!A:C,"# 2x ("&amp;K1480&amp;") "&amp;A1480)=0,COUNTIF(单卡排行!A:J,A1480)=0),IF(AND(COUNTIF(德鲁伊卡组!A:C,"# 1x ("&amp;K1480&amp;") "&amp;A1480)+COUNTIF(猎人卡组!A:C,"# 1x ("&amp;K1480&amp;") "&amp;A1480)+COUNTIF(法师卡组!A:C,"# 1x ("&amp;K1480&amp;") "&amp;A1480)+COUNTIF(圣骑士卡组!A:C,"# 1x ("&amp;K1480&amp;") "&amp;A1480)+COUNTIF(牧师卡组!A:C,"# 1x ("&amp;K1480&amp;") "&amp;A1480)+COUNTIF(潜行者卡组!A:C,"# 1x ("&amp;K1480&amp;") "&amp;A1480)+COUNTIF(萨满祭司卡组!A:C,"# 1x ("&amp;K1480&amp;") "&amp;A1480)+COUNTIF(术士卡组!A:C,"# 1x ("&amp;K1480&amp;") "&amp;A1480)+COUNTIF(战士卡组!A:C,"# 1x ("&amp;K1480&amp;") "&amp;A1480)=0,COUNTIF(单卡排行!A:J,A1480&amp;"★")=0),"",1),2)</f>
        <v/>
      </c>
      <c r="E1480" s="53" t="str">
        <f>IF(收藏进度!E1480="","",收藏进度!E1480)</f>
        <v>女巫森林</v>
      </c>
      <c r="F1480" s="53" t="str">
        <f>IF(收藏进度!F1480="","",收藏进度!F1480)</f>
        <v/>
      </c>
      <c r="G1480" s="53" t="str">
        <f>IF(收藏进度!G1480="","",收藏进度!G1480)</f>
        <v>猎人</v>
      </c>
      <c r="H1480" s="53" t="str">
        <f>IF(收藏进度!H1480="","",收藏进度!H1480)</f>
        <v>传说</v>
      </c>
      <c r="I1480" s="53" t="str">
        <f>IF(收藏进度!I1480="","",收藏进度!I1480)</f>
        <v>随从</v>
      </c>
      <c r="J1480" s="53" t="str">
        <f>IF(收藏进度!J1480="","",收藏进度!J1480)</f>
        <v>龙</v>
      </c>
      <c r="K1480" s="53">
        <f>IF(收藏进度!K1480="","",收藏进度!K1480)</f>
        <v>10</v>
      </c>
      <c r="L1480" s="53">
        <f>IF(收藏进度!L1480="","",收藏进度!L1480)</f>
        <v>8</v>
      </c>
      <c r="M1480" s="53">
        <f>IF(收藏进度!M1480="","",收藏进度!M1480)</f>
        <v>8</v>
      </c>
      <c r="N1480" s="54" t="str">
        <f>IF(收藏进度!N1480="","",收藏进度!N1480)</f>
        <v>战吼：使你手牌中所有随从牌的攻击力和生命值翻倍。</v>
      </c>
    </row>
    <row r="1481" spans="1:14" x14ac:dyDescent="0.15">
      <c r="A1481" s="52" t="str">
        <f>IF(收藏进度!A1481="","",收藏进度!A1481)</f>
        <v>急速冷冻</v>
      </c>
      <c r="B1481" s="52">
        <f>IF(收藏进度!B1481="","",收藏进度!B1481)</f>
        <v>2</v>
      </c>
      <c r="C1481" s="52" t="str">
        <f t="shared" si="23"/>
        <v/>
      </c>
      <c r="D1481" s="52" t="str">
        <f>IF(AND(COUNTIF(德鲁伊卡组!A:C,"# 2x ("&amp;K1481&amp;") "&amp;A1481)+COUNTIF(猎人卡组!A:C,"# 2x ("&amp;K1481&amp;") "&amp;A1481)+COUNTIF(法师卡组!A:C,"# 2x ("&amp;K1481&amp;") "&amp;A1481)+COUNTIF(圣骑士卡组!A:C,"# 2x ("&amp;K1481&amp;") "&amp;A1481)+COUNTIF(牧师卡组!A:C,"# 2x ("&amp;K1481&amp;") "&amp;A1481)+COUNTIF(潜行者卡组!A:C,"# 2x ("&amp;K1481&amp;") "&amp;A1481)+COUNTIF(萨满祭司卡组!A:C,"# 2x ("&amp;K1481&amp;") "&amp;A1481)+COUNTIF(术士卡组!A:C,"# 2x ("&amp;K1481&amp;") "&amp;A1481)+COUNTIF(战士卡组!A:C,"# 2x ("&amp;K1481&amp;") "&amp;A1481)=0,COUNTIF(单卡排行!A:J,A1481)=0),IF(AND(COUNTIF(德鲁伊卡组!A:C,"# 1x ("&amp;K1481&amp;") "&amp;A1481)+COUNTIF(猎人卡组!A:C,"# 1x ("&amp;K1481&amp;") "&amp;A1481)+COUNTIF(法师卡组!A:C,"# 1x ("&amp;K1481&amp;") "&amp;A1481)+COUNTIF(圣骑士卡组!A:C,"# 1x ("&amp;K1481&amp;") "&amp;A1481)+COUNTIF(牧师卡组!A:C,"# 1x ("&amp;K1481&amp;") "&amp;A1481)+COUNTIF(潜行者卡组!A:C,"# 1x ("&amp;K1481&amp;") "&amp;A1481)+COUNTIF(萨满祭司卡组!A:C,"# 1x ("&amp;K1481&amp;") "&amp;A1481)+COUNTIF(术士卡组!A:C,"# 1x ("&amp;K1481&amp;") "&amp;A1481)+COUNTIF(战士卡组!A:C,"# 1x ("&amp;K1481&amp;") "&amp;A1481)=0,COUNTIF(单卡排行!A:J,A1481&amp;"★")=0),"",1),2)</f>
        <v/>
      </c>
      <c r="E1481" s="53" t="str">
        <f>IF(收藏进度!E1481="","",收藏进度!E1481)</f>
        <v>女巫森林</v>
      </c>
      <c r="F1481" s="53" t="str">
        <f>IF(收藏进度!F1481="","",收藏进度!F1481)</f>
        <v/>
      </c>
      <c r="G1481" s="53" t="str">
        <f>IF(收藏进度!G1481="","",收藏进度!G1481)</f>
        <v>法师</v>
      </c>
      <c r="H1481" s="53" t="str">
        <f>IF(收藏进度!H1481="","",收藏进度!H1481)</f>
        <v>普通</v>
      </c>
      <c r="I1481" s="53" t="str">
        <f>IF(收藏进度!I1481="","",收藏进度!I1481)</f>
        <v>法术</v>
      </c>
      <c r="J1481" s="53" t="str">
        <f>IF(收藏进度!J1481="","",收藏进度!J1481)</f>
        <v/>
      </c>
      <c r="K1481" s="53">
        <f>IF(收藏进度!K1481="","",收藏进度!K1481)</f>
        <v>2</v>
      </c>
      <c r="L1481" s="53">
        <f>IF(收藏进度!L1481="","",收藏进度!L1481)</f>
        <v>0</v>
      </c>
      <c r="M1481" s="53">
        <f>IF(收藏进度!M1481="","",收藏进度!M1481)</f>
        <v>0</v>
      </c>
      <c r="N1481" s="54" t="str">
        <f>IF(收藏进度!N1481="","",收藏进度!N1481)</f>
        <v>冻结一个随从。如果该随从已被冻结，则将其消灭。</v>
      </c>
    </row>
    <row r="1482" spans="1:14" x14ac:dyDescent="0.15">
      <c r="A1482" s="52" t="str">
        <f>IF(收藏进度!A1482="","",收藏进度!A1482)</f>
        <v>怨灵之书</v>
      </c>
      <c r="B1482" s="52">
        <f>IF(收藏进度!B1482="","",收藏进度!B1482)</f>
        <v>0</v>
      </c>
      <c r="C1482" s="52" t="str">
        <f t="shared" si="23"/>
        <v/>
      </c>
      <c r="D1482" s="52" t="str">
        <f>IF(AND(COUNTIF(德鲁伊卡组!A:C,"# 2x ("&amp;K1482&amp;") "&amp;A1482)+COUNTIF(猎人卡组!A:C,"# 2x ("&amp;K1482&amp;") "&amp;A1482)+COUNTIF(法师卡组!A:C,"# 2x ("&amp;K1482&amp;") "&amp;A1482)+COUNTIF(圣骑士卡组!A:C,"# 2x ("&amp;K1482&amp;") "&amp;A1482)+COUNTIF(牧师卡组!A:C,"# 2x ("&amp;K1482&amp;") "&amp;A1482)+COUNTIF(潜行者卡组!A:C,"# 2x ("&amp;K1482&amp;") "&amp;A1482)+COUNTIF(萨满祭司卡组!A:C,"# 2x ("&amp;K1482&amp;") "&amp;A1482)+COUNTIF(术士卡组!A:C,"# 2x ("&amp;K1482&amp;") "&amp;A1482)+COUNTIF(战士卡组!A:C,"# 2x ("&amp;K1482&amp;") "&amp;A1482)=0,COUNTIF(单卡排行!A:J,A1482)=0),IF(AND(COUNTIF(德鲁伊卡组!A:C,"# 1x ("&amp;K1482&amp;") "&amp;A1482)+COUNTIF(猎人卡组!A:C,"# 1x ("&amp;K1482&amp;") "&amp;A1482)+COUNTIF(法师卡组!A:C,"# 1x ("&amp;K1482&amp;") "&amp;A1482)+COUNTIF(圣骑士卡组!A:C,"# 1x ("&amp;K1482&amp;") "&amp;A1482)+COUNTIF(牧师卡组!A:C,"# 1x ("&amp;K1482&amp;") "&amp;A1482)+COUNTIF(潜行者卡组!A:C,"# 1x ("&amp;K1482&amp;") "&amp;A1482)+COUNTIF(萨满祭司卡组!A:C,"# 1x ("&amp;K1482&amp;") "&amp;A1482)+COUNTIF(术士卡组!A:C,"# 1x ("&amp;K1482&amp;") "&amp;A1482)+COUNTIF(战士卡组!A:C,"# 1x ("&amp;K1482&amp;") "&amp;A1482)=0,COUNTIF(单卡排行!A:J,A1482&amp;"★")=0),"",1),2)</f>
        <v/>
      </c>
      <c r="E1482" s="53" t="str">
        <f>IF(收藏进度!E1482="","",收藏进度!E1482)</f>
        <v>女巫森林</v>
      </c>
      <c r="F1482" s="53" t="str">
        <f>IF(收藏进度!F1482="","",收藏进度!F1482)</f>
        <v/>
      </c>
      <c r="G1482" s="53" t="str">
        <f>IF(收藏进度!G1482="","",收藏进度!G1482)</f>
        <v>法师</v>
      </c>
      <c r="H1482" s="53" t="str">
        <f>IF(收藏进度!H1482="","",收藏进度!H1482)</f>
        <v>史诗</v>
      </c>
      <c r="I1482" s="53" t="str">
        <f>IF(收藏进度!I1482="","",收藏进度!I1482)</f>
        <v>法术</v>
      </c>
      <c r="J1482" s="53" t="str">
        <f>IF(收藏进度!J1482="","",收藏进度!J1482)</f>
        <v/>
      </c>
      <c r="K1482" s="53">
        <f>IF(收藏进度!K1482="","",收藏进度!K1482)</f>
        <v>2</v>
      </c>
      <c r="L1482" s="53">
        <f>IF(收藏进度!L1482="","",收藏进度!L1482)</f>
        <v>0</v>
      </c>
      <c r="M1482" s="53">
        <f>IF(收藏进度!M1482="","",收藏进度!M1482)</f>
        <v>0</v>
      </c>
      <c r="N1482" s="54" t="str">
        <f>IF(收藏进度!N1482="","",收藏进度!N1482)</f>
        <v>抽三张牌。
弃掉抽到的所有法术牌。</v>
      </c>
    </row>
    <row r="1483" spans="1:14" x14ac:dyDescent="0.15">
      <c r="A1483" s="52" t="str">
        <f>IF(收藏进度!A1483="","",收藏进度!A1483)</f>
        <v>大法师阿鲁高</v>
      </c>
      <c r="B1483" s="52">
        <f>IF(收藏进度!B1483="","",收藏进度!B1483)</f>
        <v>0</v>
      </c>
      <c r="C1483" s="52" t="str">
        <f t="shared" si="23"/>
        <v/>
      </c>
      <c r="D1483" s="52" t="str">
        <f>IF(AND(COUNTIF(德鲁伊卡组!A:C,"# 2x ("&amp;K1483&amp;") "&amp;A1483)+COUNTIF(猎人卡组!A:C,"# 2x ("&amp;K1483&amp;") "&amp;A1483)+COUNTIF(法师卡组!A:C,"# 2x ("&amp;K1483&amp;") "&amp;A1483)+COUNTIF(圣骑士卡组!A:C,"# 2x ("&amp;K1483&amp;") "&amp;A1483)+COUNTIF(牧师卡组!A:C,"# 2x ("&amp;K1483&amp;") "&amp;A1483)+COUNTIF(潜行者卡组!A:C,"# 2x ("&amp;K1483&amp;") "&amp;A1483)+COUNTIF(萨满祭司卡组!A:C,"# 2x ("&amp;K1483&amp;") "&amp;A1483)+COUNTIF(术士卡组!A:C,"# 2x ("&amp;K1483&amp;") "&amp;A1483)+COUNTIF(战士卡组!A:C,"# 2x ("&amp;K1483&amp;") "&amp;A1483)=0,COUNTIF(单卡排行!A:J,A1483)=0),IF(AND(COUNTIF(德鲁伊卡组!A:C,"# 1x ("&amp;K1483&amp;") "&amp;A1483)+COUNTIF(猎人卡组!A:C,"# 1x ("&amp;K1483&amp;") "&amp;A1483)+COUNTIF(法师卡组!A:C,"# 1x ("&amp;K1483&amp;") "&amp;A1483)+COUNTIF(圣骑士卡组!A:C,"# 1x ("&amp;K1483&amp;") "&amp;A1483)+COUNTIF(牧师卡组!A:C,"# 1x ("&amp;K1483&amp;") "&amp;A1483)+COUNTIF(潜行者卡组!A:C,"# 1x ("&amp;K1483&amp;") "&amp;A1483)+COUNTIF(萨满祭司卡组!A:C,"# 1x ("&amp;K1483&amp;") "&amp;A1483)+COUNTIF(术士卡组!A:C,"# 1x ("&amp;K1483&amp;") "&amp;A1483)+COUNTIF(战士卡组!A:C,"# 1x ("&amp;K1483&amp;") "&amp;A1483)=0,COUNTIF(单卡排行!A:J,A1483&amp;"★")=0),"",1),2)</f>
        <v/>
      </c>
      <c r="E1483" s="53" t="str">
        <f>IF(收藏进度!E1483="","",收藏进度!E1483)</f>
        <v>女巫森林</v>
      </c>
      <c r="F1483" s="53" t="str">
        <f>IF(收藏进度!F1483="","",收藏进度!F1483)</f>
        <v/>
      </c>
      <c r="G1483" s="53" t="str">
        <f>IF(收藏进度!G1483="","",收藏进度!G1483)</f>
        <v>法师</v>
      </c>
      <c r="H1483" s="53" t="str">
        <f>IF(收藏进度!H1483="","",收藏进度!H1483)</f>
        <v>传说</v>
      </c>
      <c r="I1483" s="53" t="str">
        <f>IF(收藏进度!I1483="","",收藏进度!I1483)</f>
        <v>随从</v>
      </c>
      <c r="J1483" s="53" t="str">
        <f>IF(收藏进度!J1483="","",收藏进度!J1483)</f>
        <v/>
      </c>
      <c r="K1483" s="53">
        <f>IF(收藏进度!K1483="","",收藏进度!K1483)</f>
        <v>2</v>
      </c>
      <c r="L1483" s="53">
        <f>IF(收藏进度!L1483="","",收藏进度!L1483)</f>
        <v>2</v>
      </c>
      <c r="M1483" s="53">
        <f>IF(收藏进度!M1483="","",收藏进度!M1483)</f>
        <v>2</v>
      </c>
      <c r="N1483" s="54" t="str">
        <f>IF(收藏进度!N1483="","",收藏进度!N1483)</f>
        <v>每当你抽到一张随从牌，将它的复制置入你的手牌。</v>
      </c>
    </row>
    <row r="1484" spans="1:14" x14ac:dyDescent="0.15">
      <c r="A1484" s="52" t="str">
        <f>IF(收藏进度!A1484="","",收藏进度!A1484)</f>
        <v>黑猫</v>
      </c>
      <c r="B1484" s="52">
        <f>IF(收藏进度!B1484="","",收藏进度!B1484)</f>
        <v>2</v>
      </c>
      <c r="C1484" s="52" t="str">
        <f t="shared" si="23"/>
        <v/>
      </c>
      <c r="D1484" s="52" t="str">
        <f>IF(AND(COUNTIF(德鲁伊卡组!A:C,"# 2x ("&amp;K1484&amp;") "&amp;A1484)+COUNTIF(猎人卡组!A:C,"# 2x ("&amp;K1484&amp;") "&amp;A1484)+COUNTIF(法师卡组!A:C,"# 2x ("&amp;K1484&amp;") "&amp;A1484)+COUNTIF(圣骑士卡组!A:C,"# 2x ("&amp;K1484&amp;") "&amp;A1484)+COUNTIF(牧师卡组!A:C,"# 2x ("&amp;K1484&amp;") "&amp;A1484)+COUNTIF(潜行者卡组!A:C,"# 2x ("&amp;K1484&amp;") "&amp;A1484)+COUNTIF(萨满祭司卡组!A:C,"# 2x ("&amp;K1484&amp;") "&amp;A1484)+COUNTIF(术士卡组!A:C,"# 2x ("&amp;K1484&amp;") "&amp;A1484)+COUNTIF(战士卡组!A:C,"# 2x ("&amp;K1484&amp;") "&amp;A1484)=0,COUNTIF(单卡排行!A:J,A1484)=0),IF(AND(COUNTIF(德鲁伊卡组!A:C,"# 1x ("&amp;K1484&amp;") "&amp;A1484)+COUNTIF(猎人卡组!A:C,"# 1x ("&amp;K1484&amp;") "&amp;A1484)+COUNTIF(法师卡组!A:C,"# 1x ("&amp;K1484&amp;") "&amp;A1484)+COUNTIF(圣骑士卡组!A:C,"# 1x ("&amp;K1484&amp;") "&amp;A1484)+COUNTIF(牧师卡组!A:C,"# 1x ("&amp;K1484&amp;") "&amp;A1484)+COUNTIF(潜行者卡组!A:C,"# 1x ("&amp;K1484&amp;") "&amp;A1484)+COUNTIF(萨满祭司卡组!A:C,"# 1x ("&amp;K1484&amp;") "&amp;A1484)+COUNTIF(术士卡组!A:C,"# 1x ("&amp;K1484&amp;") "&amp;A1484)+COUNTIF(战士卡组!A:C,"# 1x ("&amp;K1484&amp;") "&amp;A1484)=0,COUNTIF(单卡排行!A:J,A1484&amp;"★")=0),"",1),2)</f>
        <v/>
      </c>
      <c r="E1484" s="53" t="str">
        <f>IF(收藏进度!E1484="","",收藏进度!E1484)</f>
        <v>女巫森林</v>
      </c>
      <c r="F1484" s="53" t="str">
        <f>IF(收藏进度!F1484="","",收藏进度!F1484)</f>
        <v/>
      </c>
      <c r="G1484" s="53" t="str">
        <f>IF(收藏进度!G1484="","",收藏进度!G1484)</f>
        <v>法师</v>
      </c>
      <c r="H1484" s="53" t="str">
        <f>IF(收藏进度!H1484="","",收藏进度!H1484)</f>
        <v>普通</v>
      </c>
      <c r="I1484" s="53" t="str">
        <f>IF(收藏进度!I1484="","",收藏进度!I1484)</f>
        <v>随从</v>
      </c>
      <c r="J1484" s="53" t="str">
        <f>IF(收藏进度!J1484="","",收藏进度!J1484)</f>
        <v>野兽</v>
      </c>
      <c r="K1484" s="53">
        <f>IF(收藏进度!K1484="","",收藏进度!K1484)</f>
        <v>3</v>
      </c>
      <c r="L1484" s="53">
        <f>IF(收藏进度!L1484="","",收藏进度!L1484)</f>
        <v>3</v>
      </c>
      <c r="M1484" s="53">
        <f>IF(收藏进度!M1484="","",收藏进度!M1484)</f>
        <v>3</v>
      </c>
      <c r="N1484" s="54" t="str">
        <f>IF(收藏进度!N1484="","",收藏进度!N1484)</f>
        <v>法术伤害+1，战吼：如果你的牌库中只有法力值消耗为奇数的牌，抽一张牌。</v>
      </c>
    </row>
    <row r="1485" spans="1:14" x14ac:dyDescent="0.15">
      <c r="A1485" s="52" t="str">
        <f>IF(收藏进度!A1485="","",收藏进度!A1485)</f>
        <v>燃烬风暴</v>
      </c>
      <c r="B1485" s="52">
        <f>IF(收藏进度!B1485="","",收藏进度!B1485)</f>
        <v>2</v>
      </c>
      <c r="C1485" s="52" t="str">
        <f t="shared" si="23"/>
        <v/>
      </c>
      <c r="D1485" s="52">
        <f>IF(AND(COUNTIF(德鲁伊卡组!A:C,"# 2x ("&amp;K1485&amp;") "&amp;A1485)+COUNTIF(猎人卡组!A:C,"# 2x ("&amp;K1485&amp;") "&amp;A1485)+COUNTIF(法师卡组!A:C,"# 2x ("&amp;K1485&amp;") "&amp;A1485)+COUNTIF(圣骑士卡组!A:C,"# 2x ("&amp;K1485&amp;") "&amp;A1485)+COUNTIF(牧师卡组!A:C,"# 2x ("&amp;K1485&amp;") "&amp;A1485)+COUNTIF(潜行者卡组!A:C,"# 2x ("&amp;K1485&amp;") "&amp;A1485)+COUNTIF(萨满祭司卡组!A:C,"# 2x ("&amp;K1485&amp;") "&amp;A1485)+COUNTIF(术士卡组!A:C,"# 2x ("&amp;K1485&amp;") "&amp;A1485)+COUNTIF(战士卡组!A:C,"# 2x ("&amp;K1485&amp;") "&amp;A1485)=0,COUNTIF(单卡排行!A:J,A1485)=0),IF(AND(COUNTIF(德鲁伊卡组!A:C,"# 1x ("&amp;K1485&amp;") "&amp;A1485)+COUNTIF(猎人卡组!A:C,"# 1x ("&amp;K1485&amp;") "&amp;A1485)+COUNTIF(法师卡组!A:C,"# 1x ("&amp;K1485&amp;") "&amp;A1485)+COUNTIF(圣骑士卡组!A:C,"# 1x ("&amp;K1485&amp;") "&amp;A1485)+COUNTIF(牧师卡组!A:C,"# 1x ("&amp;K1485&amp;") "&amp;A1485)+COUNTIF(潜行者卡组!A:C,"# 1x ("&amp;K1485&amp;") "&amp;A1485)+COUNTIF(萨满祭司卡组!A:C,"# 1x ("&amp;K1485&amp;") "&amp;A1485)+COUNTIF(术士卡组!A:C,"# 1x ("&amp;K1485&amp;") "&amp;A1485)+COUNTIF(战士卡组!A:C,"# 1x ("&amp;K1485&amp;") "&amp;A1485)=0,COUNTIF(单卡排行!A:J,A1485&amp;"★")=0),"",1),2)</f>
        <v>2</v>
      </c>
      <c r="E1485" s="53" t="str">
        <f>IF(收藏进度!E1485="","",收藏进度!E1485)</f>
        <v>女巫森林</v>
      </c>
      <c r="F1485" s="53" t="str">
        <f>IF(收藏进度!F1485="","",收藏进度!F1485)</f>
        <v/>
      </c>
      <c r="G1485" s="53" t="str">
        <f>IF(收藏进度!G1485="","",收藏进度!G1485)</f>
        <v>法师</v>
      </c>
      <c r="H1485" s="53" t="str">
        <f>IF(收藏进度!H1485="","",收藏进度!H1485)</f>
        <v>稀有</v>
      </c>
      <c r="I1485" s="53" t="str">
        <f>IF(收藏进度!I1485="","",收藏进度!I1485)</f>
        <v>法术</v>
      </c>
      <c r="J1485" s="53" t="str">
        <f>IF(收藏进度!J1485="","",收藏进度!J1485)</f>
        <v/>
      </c>
      <c r="K1485" s="53">
        <f>IF(收藏进度!K1485="","",收藏进度!K1485)</f>
        <v>3</v>
      </c>
      <c r="L1485" s="53">
        <f>IF(收藏进度!L1485="","",收藏进度!L1485)</f>
        <v>0</v>
      </c>
      <c r="M1485" s="53">
        <f>IF(收藏进度!M1485="","",收藏进度!M1485)</f>
        <v>0</v>
      </c>
      <c r="N1485" s="54" t="str">
        <f>IF(收藏进度!N1485="","",收藏进度!N1485)</f>
        <v>造成5点伤害，随机分配到所有敌人身上。</v>
      </c>
    </row>
    <row r="1486" spans="1:14" x14ac:dyDescent="0.15">
      <c r="A1486" s="52" t="str">
        <f>IF(收藏进度!A1486="","",收藏进度!A1486)</f>
        <v>三眼乌鸦</v>
      </c>
      <c r="B1486" s="52">
        <f>IF(收藏进度!B1486="","",收藏进度!B1486)</f>
        <v>2</v>
      </c>
      <c r="C1486" s="52" t="str">
        <f t="shared" si="23"/>
        <v/>
      </c>
      <c r="D1486" s="52">
        <f>IF(AND(COUNTIF(德鲁伊卡组!A:C,"# 2x ("&amp;K1486&amp;") "&amp;A1486)+COUNTIF(猎人卡组!A:C,"# 2x ("&amp;K1486&amp;") "&amp;A1486)+COUNTIF(法师卡组!A:C,"# 2x ("&amp;K1486&amp;") "&amp;A1486)+COUNTIF(圣骑士卡组!A:C,"# 2x ("&amp;K1486&amp;") "&amp;A1486)+COUNTIF(牧师卡组!A:C,"# 2x ("&amp;K1486&amp;") "&amp;A1486)+COUNTIF(潜行者卡组!A:C,"# 2x ("&amp;K1486&amp;") "&amp;A1486)+COUNTIF(萨满祭司卡组!A:C,"# 2x ("&amp;K1486&amp;") "&amp;A1486)+COUNTIF(术士卡组!A:C,"# 2x ("&amp;K1486&amp;") "&amp;A1486)+COUNTIF(战士卡组!A:C,"# 2x ("&amp;K1486&amp;") "&amp;A1486)=0,COUNTIF(单卡排行!A:J,A1486)=0),IF(AND(COUNTIF(德鲁伊卡组!A:C,"# 1x ("&amp;K1486&amp;") "&amp;A1486)+COUNTIF(猎人卡组!A:C,"# 1x ("&amp;K1486&amp;") "&amp;A1486)+COUNTIF(法师卡组!A:C,"# 1x ("&amp;K1486&amp;") "&amp;A1486)+COUNTIF(圣骑士卡组!A:C,"# 1x ("&amp;K1486&amp;") "&amp;A1486)+COUNTIF(牧师卡组!A:C,"# 1x ("&amp;K1486&amp;") "&amp;A1486)+COUNTIF(潜行者卡组!A:C,"# 1x ("&amp;K1486&amp;") "&amp;A1486)+COUNTIF(萨满祭司卡组!A:C,"# 1x ("&amp;K1486&amp;") "&amp;A1486)+COUNTIF(术士卡组!A:C,"# 1x ("&amp;K1486&amp;") "&amp;A1486)+COUNTIF(战士卡组!A:C,"# 1x ("&amp;K1486&amp;") "&amp;A1486)=0,COUNTIF(单卡排行!A:J,A1486&amp;"★")=0),"",1),2)</f>
        <v>2</v>
      </c>
      <c r="E1486" s="53" t="str">
        <f>IF(收藏进度!E1486="","",收藏进度!E1486)</f>
        <v>女巫森林</v>
      </c>
      <c r="F1486" s="53" t="str">
        <f>IF(收藏进度!F1486="","",收藏进度!F1486)</f>
        <v/>
      </c>
      <c r="G1486" s="53" t="str">
        <f>IF(收藏进度!G1486="","",收藏进度!G1486)</f>
        <v>法师</v>
      </c>
      <c r="H1486" s="53" t="str">
        <f>IF(收藏进度!H1486="","",收藏进度!H1486)</f>
        <v>普通</v>
      </c>
      <c r="I1486" s="53" t="str">
        <f>IF(收藏进度!I1486="","",收藏进度!I1486)</f>
        <v>随从</v>
      </c>
      <c r="J1486" s="53" t="str">
        <f>IF(收藏进度!J1486="","",收藏进度!J1486)</f>
        <v>野兽</v>
      </c>
      <c r="K1486" s="53">
        <f>IF(收藏进度!K1486="","",收藏进度!K1486)</f>
        <v>4</v>
      </c>
      <c r="L1486" s="53">
        <f>IF(收藏进度!L1486="","",收藏进度!L1486)</f>
        <v>3</v>
      </c>
      <c r="M1486" s="53">
        <f>IF(收藏进度!M1486="","",收藏进度!M1486)</f>
        <v>3</v>
      </c>
      <c r="N1486" s="54" t="str">
        <f>IF(收藏进度!N1486="","",收藏进度!N1486)</f>
        <v>每当你施放一个法术，召唤一个法力值消耗为（2）的随机
随从。</v>
      </c>
    </row>
    <row r="1487" spans="1:14" x14ac:dyDescent="0.15">
      <c r="A1487" s="52" t="str">
        <f>IF(收藏进度!A1487="","",收藏进度!A1487)</f>
        <v>奥术锁匠</v>
      </c>
      <c r="B1487" s="52">
        <f>IF(收藏进度!B1487="","",收藏进度!B1487)</f>
        <v>0</v>
      </c>
      <c r="C1487" s="52">
        <f t="shared" si="23"/>
        <v>2</v>
      </c>
      <c r="D1487" s="52">
        <f>IF(AND(COUNTIF(德鲁伊卡组!A:C,"# 2x ("&amp;K1487&amp;") "&amp;A1487)+COUNTIF(猎人卡组!A:C,"# 2x ("&amp;K1487&amp;") "&amp;A1487)+COUNTIF(法师卡组!A:C,"# 2x ("&amp;K1487&amp;") "&amp;A1487)+COUNTIF(圣骑士卡组!A:C,"# 2x ("&amp;K1487&amp;") "&amp;A1487)+COUNTIF(牧师卡组!A:C,"# 2x ("&amp;K1487&amp;") "&amp;A1487)+COUNTIF(潜行者卡组!A:C,"# 2x ("&amp;K1487&amp;") "&amp;A1487)+COUNTIF(萨满祭司卡组!A:C,"# 2x ("&amp;K1487&amp;") "&amp;A1487)+COUNTIF(术士卡组!A:C,"# 2x ("&amp;K1487&amp;") "&amp;A1487)+COUNTIF(战士卡组!A:C,"# 2x ("&amp;K1487&amp;") "&amp;A1487)=0,COUNTIF(单卡排行!A:J,A1487)=0),IF(AND(COUNTIF(德鲁伊卡组!A:C,"# 1x ("&amp;K1487&amp;") "&amp;A1487)+COUNTIF(猎人卡组!A:C,"# 1x ("&amp;K1487&amp;") "&amp;A1487)+COUNTIF(法师卡组!A:C,"# 1x ("&amp;K1487&amp;") "&amp;A1487)+COUNTIF(圣骑士卡组!A:C,"# 1x ("&amp;K1487&amp;") "&amp;A1487)+COUNTIF(牧师卡组!A:C,"# 1x ("&amp;K1487&amp;") "&amp;A1487)+COUNTIF(潜行者卡组!A:C,"# 1x ("&amp;K1487&amp;") "&amp;A1487)+COUNTIF(萨满祭司卡组!A:C,"# 1x ("&amp;K1487&amp;") "&amp;A1487)+COUNTIF(术士卡组!A:C,"# 1x ("&amp;K1487&amp;") "&amp;A1487)+COUNTIF(战士卡组!A:C,"# 1x ("&amp;K1487&amp;") "&amp;A1487)=0,COUNTIF(单卡排行!A:J,A1487&amp;"★")=0),"",1),2)</f>
        <v>2</v>
      </c>
      <c r="E1487" s="53" t="str">
        <f>IF(收藏进度!E1487="","",收藏进度!E1487)</f>
        <v>女巫森林</v>
      </c>
      <c r="F1487" s="53" t="str">
        <f>IF(收藏进度!F1487="","",收藏进度!F1487)</f>
        <v/>
      </c>
      <c r="G1487" s="53" t="str">
        <f>IF(收藏进度!G1487="","",收藏进度!G1487)</f>
        <v>法师</v>
      </c>
      <c r="H1487" s="53" t="str">
        <f>IF(收藏进度!H1487="","",收藏进度!H1487)</f>
        <v>史诗</v>
      </c>
      <c r="I1487" s="53" t="str">
        <f>IF(收藏进度!I1487="","",收藏进度!I1487)</f>
        <v>随从</v>
      </c>
      <c r="J1487" s="53" t="str">
        <f>IF(收藏进度!J1487="","",收藏进度!J1487)</f>
        <v/>
      </c>
      <c r="K1487" s="53">
        <f>IF(收藏进度!K1487="","",收藏进度!K1487)</f>
        <v>4</v>
      </c>
      <c r="L1487" s="53">
        <f>IF(收藏进度!L1487="","",收藏进度!L1487)</f>
        <v>2</v>
      </c>
      <c r="M1487" s="53">
        <f>IF(收藏进度!M1487="","",收藏进度!M1487)</f>
        <v>2</v>
      </c>
      <c r="N1487" s="54" t="str">
        <f>IF(收藏进度!N1487="","",收藏进度!N1487)</f>
        <v>战吼：
发现一张奥秘牌，并将其置入战场。</v>
      </c>
    </row>
    <row r="1488" spans="1:14" x14ac:dyDescent="0.15">
      <c r="A1488" s="52" t="str">
        <f>IF(收藏进度!A1488="","",收藏进度!A1488)</f>
        <v>篝火元素</v>
      </c>
      <c r="B1488" s="52">
        <f>IF(收藏进度!B1488="","",收藏进度!B1488)</f>
        <v>2</v>
      </c>
      <c r="C1488" s="52" t="str">
        <f t="shared" si="23"/>
        <v/>
      </c>
      <c r="D1488" s="52">
        <f>IF(AND(COUNTIF(德鲁伊卡组!A:C,"# 2x ("&amp;K1488&amp;") "&amp;A1488)+COUNTIF(猎人卡组!A:C,"# 2x ("&amp;K1488&amp;") "&amp;A1488)+COUNTIF(法师卡组!A:C,"# 2x ("&amp;K1488&amp;") "&amp;A1488)+COUNTIF(圣骑士卡组!A:C,"# 2x ("&amp;K1488&amp;") "&amp;A1488)+COUNTIF(牧师卡组!A:C,"# 2x ("&amp;K1488&amp;") "&amp;A1488)+COUNTIF(潜行者卡组!A:C,"# 2x ("&amp;K1488&amp;") "&amp;A1488)+COUNTIF(萨满祭司卡组!A:C,"# 2x ("&amp;K1488&amp;") "&amp;A1488)+COUNTIF(术士卡组!A:C,"# 2x ("&amp;K1488&amp;") "&amp;A1488)+COUNTIF(战士卡组!A:C,"# 2x ("&amp;K1488&amp;") "&amp;A1488)=0,COUNTIF(单卡排行!A:J,A1488)=0),IF(AND(COUNTIF(德鲁伊卡组!A:C,"# 1x ("&amp;K1488&amp;") "&amp;A1488)+COUNTIF(猎人卡组!A:C,"# 1x ("&amp;K1488&amp;") "&amp;A1488)+COUNTIF(法师卡组!A:C,"# 1x ("&amp;K1488&amp;") "&amp;A1488)+COUNTIF(圣骑士卡组!A:C,"# 1x ("&amp;K1488&amp;") "&amp;A1488)+COUNTIF(牧师卡组!A:C,"# 1x ("&amp;K1488&amp;") "&amp;A1488)+COUNTIF(潜行者卡组!A:C,"# 1x ("&amp;K1488&amp;") "&amp;A1488)+COUNTIF(萨满祭司卡组!A:C,"# 1x ("&amp;K1488&amp;") "&amp;A1488)+COUNTIF(术士卡组!A:C,"# 1x ("&amp;K1488&amp;") "&amp;A1488)+COUNTIF(战士卡组!A:C,"# 1x ("&amp;K1488&amp;") "&amp;A1488)=0,COUNTIF(单卡排行!A:J,A1488&amp;"★")=0),"",1),2)</f>
        <v>2</v>
      </c>
      <c r="E1488" s="53" t="str">
        <f>IF(收藏进度!E1488="","",收藏进度!E1488)</f>
        <v>女巫森林</v>
      </c>
      <c r="F1488" s="53" t="str">
        <f>IF(收藏进度!F1488="","",收藏进度!F1488)</f>
        <v/>
      </c>
      <c r="G1488" s="53" t="str">
        <f>IF(收藏进度!G1488="","",收藏进度!G1488)</f>
        <v>法师</v>
      </c>
      <c r="H1488" s="53" t="str">
        <f>IF(收藏进度!H1488="","",收藏进度!H1488)</f>
        <v>稀有</v>
      </c>
      <c r="I1488" s="53" t="str">
        <f>IF(收藏进度!I1488="","",收藏进度!I1488)</f>
        <v>随从</v>
      </c>
      <c r="J1488" s="53" t="str">
        <f>IF(收藏进度!J1488="","",收藏进度!J1488)</f>
        <v>元素</v>
      </c>
      <c r="K1488" s="53">
        <f>IF(收藏进度!K1488="","",收藏进度!K1488)</f>
        <v>5</v>
      </c>
      <c r="L1488" s="53">
        <f>IF(收藏进度!L1488="","",收藏进度!L1488)</f>
        <v>5</v>
      </c>
      <c r="M1488" s="53">
        <f>IF(收藏进度!M1488="","",收藏进度!M1488)</f>
        <v>5</v>
      </c>
      <c r="N1488" s="54" t="str">
        <f>IF(收藏进度!N1488="","",收藏进度!N1488)</f>
        <v>战吼：如果你在上个回合使用过元素牌，抽一张牌。</v>
      </c>
    </row>
    <row r="1489" spans="1:14" x14ac:dyDescent="0.15">
      <c r="A1489" s="52" t="str">
        <f>IF(收藏进度!A1489="","",收藏进度!A1489)</f>
        <v>古董收藏家</v>
      </c>
      <c r="B1489" s="52">
        <f>IF(收藏进度!B1489="","",收藏进度!B1489)</f>
        <v>2</v>
      </c>
      <c r="C1489" s="52" t="str">
        <f t="shared" si="23"/>
        <v/>
      </c>
      <c r="D1489" s="52" t="str">
        <f>IF(AND(COUNTIF(德鲁伊卡组!A:C,"# 2x ("&amp;K1489&amp;") "&amp;A1489)+COUNTIF(猎人卡组!A:C,"# 2x ("&amp;K1489&amp;") "&amp;A1489)+COUNTIF(法师卡组!A:C,"# 2x ("&amp;K1489&amp;") "&amp;A1489)+COUNTIF(圣骑士卡组!A:C,"# 2x ("&amp;K1489&amp;") "&amp;A1489)+COUNTIF(牧师卡组!A:C,"# 2x ("&amp;K1489&amp;") "&amp;A1489)+COUNTIF(潜行者卡组!A:C,"# 2x ("&amp;K1489&amp;") "&amp;A1489)+COUNTIF(萨满祭司卡组!A:C,"# 2x ("&amp;K1489&amp;") "&amp;A1489)+COUNTIF(术士卡组!A:C,"# 2x ("&amp;K1489&amp;") "&amp;A1489)+COUNTIF(战士卡组!A:C,"# 2x ("&amp;K1489&amp;") "&amp;A1489)=0,COUNTIF(单卡排行!A:J,A1489)=0),IF(AND(COUNTIF(德鲁伊卡组!A:C,"# 1x ("&amp;K1489&amp;") "&amp;A1489)+COUNTIF(猎人卡组!A:C,"# 1x ("&amp;K1489&amp;") "&amp;A1489)+COUNTIF(法师卡组!A:C,"# 1x ("&amp;K1489&amp;") "&amp;A1489)+COUNTIF(圣骑士卡组!A:C,"# 1x ("&amp;K1489&amp;") "&amp;A1489)+COUNTIF(牧师卡组!A:C,"# 1x ("&amp;K1489&amp;") "&amp;A1489)+COUNTIF(潜行者卡组!A:C,"# 1x ("&amp;K1489&amp;") "&amp;A1489)+COUNTIF(萨满祭司卡组!A:C,"# 1x ("&amp;K1489&amp;") "&amp;A1489)+COUNTIF(术士卡组!A:C,"# 1x ("&amp;K1489&amp;") "&amp;A1489)+COUNTIF(战士卡组!A:C,"# 1x ("&amp;K1489&amp;") "&amp;A1489)=0,COUNTIF(单卡排行!A:J,A1489&amp;"★")=0),"",1),2)</f>
        <v/>
      </c>
      <c r="E1489" s="53" t="str">
        <f>IF(收藏进度!E1489="","",收藏进度!E1489)</f>
        <v>女巫森林</v>
      </c>
      <c r="F1489" s="53" t="str">
        <f>IF(收藏进度!F1489="","",收藏进度!F1489)</f>
        <v/>
      </c>
      <c r="G1489" s="53" t="str">
        <f>IF(收藏进度!G1489="","",收藏进度!G1489)</f>
        <v>法师</v>
      </c>
      <c r="H1489" s="53" t="str">
        <f>IF(收藏进度!H1489="","",收藏进度!H1489)</f>
        <v>稀有</v>
      </c>
      <c r="I1489" s="53" t="str">
        <f>IF(收藏进度!I1489="","",收藏进度!I1489)</f>
        <v>随从</v>
      </c>
      <c r="J1489" s="53" t="str">
        <f>IF(收藏进度!J1489="","",收藏进度!J1489)</f>
        <v/>
      </c>
      <c r="K1489" s="53">
        <f>IF(收藏进度!K1489="","",收藏进度!K1489)</f>
        <v>5</v>
      </c>
      <c r="L1489" s="53">
        <f>IF(收藏进度!L1489="","",收藏进度!L1489)</f>
        <v>4</v>
      </c>
      <c r="M1489" s="53">
        <f>IF(收藏进度!M1489="","",收藏进度!M1489)</f>
        <v>4</v>
      </c>
      <c r="N1489" s="54" t="str">
        <f>IF(收藏进度!N1489="","",收藏进度!N1489)</f>
        <v>每当你抽一张牌时，便获得+1/+1。</v>
      </c>
    </row>
    <row r="1490" spans="1:14" x14ac:dyDescent="0.15">
      <c r="A1490" s="52" t="str">
        <f>IF(收藏进度!A1490="","",收藏进度!A1490)</f>
        <v>时光修补匠托奇</v>
      </c>
      <c r="B1490" s="52">
        <f>IF(收藏进度!B1490="","",收藏进度!B1490)</f>
        <v>0</v>
      </c>
      <c r="C1490" s="52" t="str">
        <f t="shared" si="23"/>
        <v/>
      </c>
      <c r="D1490" s="52" t="str">
        <f>IF(AND(COUNTIF(德鲁伊卡组!A:C,"# 2x ("&amp;K1490&amp;") "&amp;A1490)+COUNTIF(猎人卡组!A:C,"# 2x ("&amp;K1490&amp;") "&amp;A1490)+COUNTIF(法师卡组!A:C,"# 2x ("&amp;K1490&amp;") "&amp;A1490)+COUNTIF(圣骑士卡组!A:C,"# 2x ("&amp;K1490&amp;") "&amp;A1490)+COUNTIF(牧师卡组!A:C,"# 2x ("&amp;K1490&amp;") "&amp;A1490)+COUNTIF(潜行者卡组!A:C,"# 2x ("&amp;K1490&amp;") "&amp;A1490)+COUNTIF(萨满祭司卡组!A:C,"# 2x ("&amp;K1490&amp;") "&amp;A1490)+COUNTIF(术士卡组!A:C,"# 2x ("&amp;K1490&amp;") "&amp;A1490)+COUNTIF(战士卡组!A:C,"# 2x ("&amp;K1490&amp;") "&amp;A1490)=0,COUNTIF(单卡排行!A:J,A1490)=0),IF(AND(COUNTIF(德鲁伊卡组!A:C,"# 1x ("&amp;K1490&amp;") "&amp;A1490)+COUNTIF(猎人卡组!A:C,"# 1x ("&amp;K1490&amp;") "&amp;A1490)+COUNTIF(法师卡组!A:C,"# 1x ("&amp;K1490&amp;") "&amp;A1490)+COUNTIF(圣骑士卡组!A:C,"# 1x ("&amp;K1490&amp;") "&amp;A1490)+COUNTIF(牧师卡组!A:C,"# 1x ("&amp;K1490&amp;") "&amp;A1490)+COUNTIF(潜行者卡组!A:C,"# 1x ("&amp;K1490&amp;") "&amp;A1490)+COUNTIF(萨满祭司卡组!A:C,"# 1x ("&amp;K1490&amp;") "&amp;A1490)+COUNTIF(术士卡组!A:C,"# 1x ("&amp;K1490&amp;") "&amp;A1490)+COUNTIF(战士卡组!A:C,"# 1x ("&amp;K1490&amp;") "&amp;A1490)=0,COUNTIF(单卡排行!A:J,A1490&amp;"★")=0),"",1),2)</f>
        <v/>
      </c>
      <c r="E1490" s="53" t="str">
        <f>IF(收藏进度!E1490="","",收藏进度!E1490)</f>
        <v>女巫森林</v>
      </c>
      <c r="F1490" s="53" t="str">
        <f>IF(收藏进度!F1490="","",收藏进度!F1490)</f>
        <v/>
      </c>
      <c r="G1490" s="53" t="str">
        <f>IF(收藏进度!G1490="","",收藏进度!G1490)</f>
        <v>法师</v>
      </c>
      <c r="H1490" s="53" t="str">
        <f>IF(收藏进度!H1490="","",收藏进度!H1490)</f>
        <v>传说</v>
      </c>
      <c r="I1490" s="53" t="str">
        <f>IF(收藏进度!I1490="","",收藏进度!I1490)</f>
        <v>随从</v>
      </c>
      <c r="J1490" s="53" t="str">
        <f>IF(收藏进度!J1490="","",收藏进度!J1490)</f>
        <v/>
      </c>
      <c r="K1490" s="53">
        <f>IF(收藏进度!K1490="","",收藏进度!K1490)</f>
        <v>6</v>
      </c>
      <c r="L1490" s="53">
        <f>IF(收藏进度!L1490="","",收藏进度!L1490)</f>
        <v>5</v>
      </c>
      <c r="M1490" s="53">
        <f>IF(收藏进度!M1490="","",收藏进度!M1490)</f>
        <v>5</v>
      </c>
      <c r="N1490" s="54" t="str">
        <f>IF(收藏进度!N1490="","",收藏进度!N1490)</f>
        <v>战吼：随机将一张狂野传说随从牌置入你的手牌。</v>
      </c>
    </row>
    <row r="1491" spans="1:14" x14ac:dyDescent="0.15">
      <c r="A1491" s="52" t="str">
        <f>IF(收藏进度!A1491="","",收藏进度!A1491)</f>
        <v>隐秘的智慧</v>
      </c>
      <c r="B1491" s="52">
        <f>IF(收藏进度!B1491="","",收藏进度!B1491)</f>
        <v>2</v>
      </c>
      <c r="C1491" s="52" t="str">
        <f t="shared" si="23"/>
        <v/>
      </c>
      <c r="D1491" s="52" t="str">
        <f>IF(AND(COUNTIF(德鲁伊卡组!A:C,"# 2x ("&amp;K1491&amp;") "&amp;A1491)+COUNTIF(猎人卡组!A:C,"# 2x ("&amp;K1491&amp;") "&amp;A1491)+COUNTIF(法师卡组!A:C,"# 2x ("&amp;K1491&amp;") "&amp;A1491)+COUNTIF(圣骑士卡组!A:C,"# 2x ("&amp;K1491&amp;") "&amp;A1491)+COUNTIF(牧师卡组!A:C,"# 2x ("&amp;K1491&amp;") "&amp;A1491)+COUNTIF(潜行者卡组!A:C,"# 2x ("&amp;K1491&amp;") "&amp;A1491)+COUNTIF(萨满祭司卡组!A:C,"# 2x ("&amp;K1491&amp;") "&amp;A1491)+COUNTIF(术士卡组!A:C,"# 2x ("&amp;K1491&amp;") "&amp;A1491)+COUNTIF(战士卡组!A:C,"# 2x ("&amp;K1491&amp;") "&amp;A1491)=0,COUNTIF(单卡排行!A:J,A1491)=0),IF(AND(COUNTIF(德鲁伊卡组!A:C,"# 1x ("&amp;K1491&amp;") "&amp;A1491)+COUNTIF(猎人卡组!A:C,"# 1x ("&amp;K1491&amp;") "&amp;A1491)+COUNTIF(法师卡组!A:C,"# 1x ("&amp;K1491&amp;") "&amp;A1491)+COUNTIF(圣骑士卡组!A:C,"# 1x ("&amp;K1491&amp;") "&amp;A1491)+COUNTIF(牧师卡组!A:C,"# 1x ("&amp;K1491&amp;") "&amp;A1491)+COUNTIF(潜行者卡组!A:C,"# 1x ("&amp;K1491&amp;") "&amp;A1491)+COUNTIF(萨满祭司卡组!A:C,"# 1x ("&amp;K1491&amp;") "&amp;A1491)+COUNTIF(术士卡组!A:C,"# 1x ("&amp;K1491&amp;") "&amp;A1491)+COUNTIF(战士卡组!A:C,"# 1x ("&amp;K1491&amp;") "&amp;A1491)=0,COUNTIF(单卡排行!A:J,A1491&amp;"★")=0),"",1),2)</f>
        <v/>
      </c>
      <c r="E1491" s="53" t="str">
        <f>IF(收藏进度!E1491="","",收藏进度!E1491)</f>
        <v>女巫森林</v>
      </c>
      <c r="F1491" s="53" t="str">
        <f>IF(收藏进度!F1491="","",收藏进度!F1491)</f>
        <v/>
      </c>
      <c r="G1491" s="53" t="str">
        <f>IF(收藏进度!G1491="","",收藏进度!G1491)</f>
        <v>圣骑士</v>
      </c>
      <c r="H1491" s="53" t="str">
        <f>IF(收藏进度!H1491="","",收藏进度!H1491)</f>
        <v>史诗</v>
      </c>
      <c r="I1491" s="53" t="str">
        <f>IF(收藏进度!I1491="","",收藏进度!I1491)</f>
        <v>法术</v>
      </c>
      <c r="J1491" s="53" t="str">
        <f>IF(收藏进度!J1491="","",收藏进度!J1491)</f>
        <v/>
      </c>
      <c r="K1491" s="53">
        <f>IF(收藏进度!K1491="","",收藏进度!K1491)</f>
        <v>1</v>
      </c>
      <c r="L1491" s="53">
        <f>IF(收藏进度!L1491="","",收藏进度!L1491)</f>
        <v>0</v>
      </c>
      <c r="M1491" s="53">
        <f>IF(收藏进度!M1491="","",收藏进度!M1491)</f>
        <v>0</v>
      </c>
      <c r="N1491" s="54" t="str">
        <f>IF(收藏进度!N1491="","",收藏进度!N1491)</f>
        <v>奥秘：当你的对手在一回合中使用三张牌后，抽两张牌。</v>
      </c>
    </row>
    <row r="1492" spans="1:14" x14ac:dyDescent="0.15">
      <c r="A1492" s="52" t="str">
        <f>IF(收藏进度!A1492="","",收藏进度!A1492)</f>
        <v>敲响警钟</v>
      </c>
      <c r="B1492" s="52">
        <f>IF(收藏进度!B1492="","",收藏进度!B1492)</f>
        <v>3</v>
      </c>
      <c r="C1492" s="52" t="str">
        <f t="shared" si="23"/>
        <v/>
      </c>
      <c r="D1492" s="52" t="str">
        <f>IF(AND(COUNTIF(德鲁伊卡组!A:C,"# 2x ("&amp;K1492&amp;") "&amp;A1492)+COUNTIF(猎人卡组!A:C,"# 2x ("&amp;K1492&amp;") "&amp;A1492)+COUNTIF(法师卡组!A:C,"# 2x ("&amp;K1492&amp;") "&amp;A1492)+COUNTIF(圣骑士卡组!A:C,"# 2x ("&amp;K1492&amp;") "&amp;A1492)+COUNTIF(牧师卡组!A:C,"# 2x ("&amp;K1492&amp;") "&amp;A1492)+COUNTIF(潜行者卡组!A:C,"# 2x ("&amp;K1492&amp;") "&amp;A1492)+COUNTIF(萨满祭司卡组!A:C,"# 2x ("&amp;K1492&amp;") "&amp;A1492)+COUNTIF(术士卡组!A:C,"# 2x ("&amp;K1492&amp;") "&amp;A1492)+COUNTIF(战士卡组!A:C,"# 2x ("&amp;K1492&amp;") "&amp;A1492)=0,COUNTIF(单卡排行!A:J,A1492)=0),IF(AND(COUNTIF(德鲁伊卡组!A:C,"# 1x ("&amp;K1492&amp;") "&amp;A1492)+COUNTIF(猎人卡组!A:C,"# 1x ("&amp;K1492&amp;") "&amp;A1492)+COUNTIF(法师卡组!A:C,"# 1x ("&amp;K1492&amp;") "&amp;A1492)+COUNTIF(圣骑士卡组!A:C,"# 1x ("&amp;K1492&amp;") "&amp;A1492)+COUNTIF(牧师卡组!A:C,"# 1x ("&amp;K1492&amp;") "&amp;A1492)+COUNTIF(潜行者卡组!A:C,"# 1x ("&amp;K1492&amp;") "&amp;A1492)+COUNTIF(萨满祭司卡组!A:C,"# 1x ("&amp;K1492&amp;") "&amp;A1492)+COUNTIF(术士卡组!A:C,"# 1x ("&amp;K1492&amp;") "&amp;A1492)+COUNTIF(战士卡组!A:C,"# 1x ("&amp;K1492&amp;") "&amp;A1492)=0,COUNTIF(单卡排行!A:J,A1492&amp;"★")=0),"",1),2)</f>
        <v/>
      </c>
      <c r="E1492" s="53" t="str">
        <f>IF(收藏进度!E1492="","",收藏进度!E1492)</f>
        <v>女巫森林</v>
      </c>
      <c r="F1492" s="53" t="str">
        <f>IF(收藏进度!F1492="","",收藏进度!F1492)</f>
        <v/>
      </c>
      <c r="G1492" s="53" t="str">
        <f>IF(收藏进度!G1492="","",收藏进度!G1492)</f>
        <v>圣骑士</v>
      </c>
      <c r="H1492" s="53" t="str">
        <f>IF(收藏进度!H1492="","",收藏进度!H1492)</f>
        <v>普通</v>
      </c>
      <c r="I1492" s="53" t="str">
        <f>IF(收藏进度!I1492="","",收藏进度!I1492)</f>
        <v>法术</v>
      </c>
      <c r="J1492" s="53" t="str">
        <f>IF(收藏进度!J1492="","",收藏进度!J1492)</f>
        <v/>
      </c>
      <c r="K1492" s="53">
        <f>IF(收藏进度!K1492="","",收藏进度!K1492)</f>
        <v>2</v>
      </c>
      <c r="L1492" s="53">
        <f>IF(收藏进度!L1492="","",收藏进度!L1492)</f>
        <v>0</v>
      </c>
      <c r="M1492" s="53">
        <f>IF(收藏进度!M1492="","",收藏进度!M1492)</f>
        <v>0</v>
      </c>
      <c r="N1492" s="54" t="str">
        <f>IF(收藏进度!N1492="","",收藏进度!N1492)</f>
        <v>回响
使一个随从获得+1/+2。</v>
      </c>
    </row>
    <row r="1493" spans="1:14" x14ac:dyDescent="0.15">
      <c r="A1493" s="52" t="str">
        <f>IF(收藏进度!A1493="","",收藏进度!A1493)</f>
        <v>责难</v>
      </c>
      <c r="B1493" s="52">
        <f>IF(收藏进度!B1493="","",收藏进度!B1493)</f>
        <v>2</v>
      </c>
      <c r="C1493" s="52" t="str">
        <f t="shared" si="23"/>
        <v/>
      </c>
      <c r="D1493" s="52" t="str">
        <f>IF(AND(COUNTIF(德鲁伊卡组!A:C,"# 2x ("&amp;K1493&amp;") "&amp;A1493)+COUNTIF(猎人卡组!A:C,"# 2x ("&amp;K1493&amp;") "&amp;A1493)+COUNTIF(法师卡组!A:C,"# 2x ("&amp;K1493&amp;") "&amp;A1493)+COUNTIF(圣骑士卡组!A:C,"# 2x ("&amp;K1493&amp;") "&amp;A1493)+COUNTIF(牧师卡组!A:C,"# 2x ("&amp;K1493&amp;") "&amp;A1493)+COUNTIF(潜行者卡组!A:C,"# 2x ("&amp;K1493&amp;") "&amp;A1493)+COUNTIF(萨满祭司卡组!A:C,"# 2x ("&amp;K1493&amp;") "&amp;A1493)+COUNTIF(术士卡组!A:C,"# 2x ("&amp;K1493&amp;") "&amp;A1493)+COUNTIF(战士卡组!A:C,"# 2x ("&amp;K1493&amp;") "&amp;A1493)=0,COUNTIF(单卡排行!A:J,A1493)=0),IF(AND(COUNTIF(德鲁伊卡组!A:C,"# 1x ("&amp;K1493&amp;") "&amp;A1493)+COUNTIF(猎人卡组!A:C,"# 1x ("&amp;K1493&amp;") "&amp;A1493)+COUNTIF(法师卡组!A:C,"# 1x ("&amp;K1493&amp;") "&amp;A1493)+COUNTIF(圣骑士卡组!A:C,"# 1x ("&amp;K1493&amp;") "&amp;A1493)+COUNTIF(牧师卡组!A:C,"# 1x ("&amp;K1493&amp;") "&amp;A1493)+COUNTIF(潜行者卡组!A:C,"# 1x ("&amp;K1493&amp;") "&amp;A1493)+COUNTIF(萨满祭司卡组!A:C,"# 1x ("&amp;K1493&amp;") "&amp;A1493)+COUNTIF(术士卡组!A:C,"# 1x ("&amp;K1493&amp;") "&amp;A1493)+COUNTIF(战士卡组!A:C,"# 1x ("&amp;K1493&amp;") "&amp;A1493)=0,COUNTIF(单卡排行!A:J,A1493&amp;"★")=0),"",1),2)</f>
        <v/>
      </c>
      <c r="E1493" s="53" t="str">
        <f>IF(收藏进度!E1493="","",收藏进度!E1493)</f>
        <v>女巫森林</v>
      </c>
      <c r="F1493" s="53" t="str">
        <f>IF(收藏进度!F1493="","",收藏进度!F1493)</f>
        <v/>
      </c>
      <c r="G1493" s="53" t="str">
        <f>IF(收藏进度!G1493="","",收藏进度!G1493)</f>
        <v>圣骑士</v>
      </c>
      <c r="H1493" s="53" t="str">
        <f>IF(收藏进度!H1493="","",收藏进度!H1493)</f>
        <v>普通</v>
      </c>
      <c r="I1493" s="53" t="str">
        <f>IF(收藏进度!I1493="","",收藏进度!I1493)</f>
        <v>法术</v>
      </c>
      <c r="J1493" s="53" t="str">
        <f>IF(收藏进度!J1493="","",收藏进度!J1493)</f>
        <v/>
      </c>
      <c r="K1493" s="53">
        <f>IF(收藏进度!K1493="","",收藏进度!K1493)</f>
        <v>2</v>
      </c>
      <c r="L1493" s="53">
        <f>IF(收藏进度!L1493="","",收藏进度!L1493)</f>
        <v>0</v>
      </c>
      <c r="M1493" s="53">
        <f>IF(收藏进度!M1493="","",收藏进度!M1493)</f>
        <v>0</v>
      </c>
      <c r="N1493" s="54" t="str">
        <f>IF(收藏进度!N1493="","",收藏进度!N1493)</f>
        <v>下个回合敌方法术的法力值消耗增加（5）点。</v>
      </c>
    </row>
    <row r="1494" spans="1:14" x14ac:dyDescent="0.15">
      <c r="A1494" s="52" t="str">
        <f>IF(收藏进度!A1494="","",收藏进度!A1494)</f>
        <v>教堂石像兽</v>
      </c>
      <c r="B1494" s="52">
        <f>IF(收藏进度!B1494="","",收藏进度!B1494)</f>
        <v>1</v>
      </c>
      <c r="C1494" s="52" t="str">
        <f t="shared" si="23"/>
        <v/>
      </c>
      <c r="D1494" s="52" t="str">
        <f>IF(AND(COUNTIF(德鲁伊卡组!A:C,"# 2x ("&amp;K1494&amp;") "&amp;A1494)+COUNTIF(猎人卡组!A:C,"# 2x ("&amp;K1494&amp;") "&amp;A1494)+COUNTIF(法师卡组!A:C,"# 2x ("&amp;K1494&amp;") "&amp;A1494)+COUNTIF(圣骑士卡组!A:C,"# 2x ("&amp;K1494&amp;") "&amp;A1494)+COUNTIF(牧师卡组!A:C,"# 2x ("&amp;K1494&amp;") "&amp;A1494)+COUNTIF(潜行者卡组!A:C,"# 2x ("&amp;K1494&amp;") "&amp;A1494)+COUNTIF(萨满祭司卡组!A:C,"# 2x ("&amp;K1494&amp;") "&amp;A1494)+COUNTIF(术士卡组!A:C,"# 2x ("&amp;K1494&amp;") "&amp;A1494)+COUNTIF(战士卡组!A:C,"# 2x ("&amp;K1494&amp;") "&amp;A1494)=0,COUNTIF(单卡排行!A:J,A1494)=0),IF(AND(COUNTIF(德鲁伊卡组!A:C,"# 1x ("&amp;K1494&amp;") "&amp;A1494)+COUNTIF(猎人卡组!A:C,"# 1x ("&amp;K1494&amp;") "&amp;A1494)+COUNTIF(法师卡组!A:C,"# 1x ("&amp;K1494&amp;") "&amp;A1494)+COUNTIF(圣骑士卡组!A:C,"# 1x ("&amp;K1494&amp;") "&amp;A1494)+COUNTIF(牧师卡组!A:C,"# 1x ("&amp;K1494&amp;") "&amp;A1494)+COUNTIF(潜行者卡组!A:C,"# 1x ("&amp;K1494&amp;") "&amp;A1494)+COUNTIF(萨满祭司卡组!A:C,"# 1x ("&amp;K1494&amp;") "&amp;A1494)+COUNTIF(术士卡组!A:C,"# 1x ("&amp;K1494&amp;") "&amp;A1494)+COUNTIF(战士卡组!A:C,"# 1x ("&amp;K1494&amp;") "&amp;A1494)=0,COUNTIF(单卡排行!A:J,A1494&amp;"★")=0),"",1),2)</f>
        <v/>
      </c>
      <c r="E1494" s="53" t="str">
        <f>IF(收藏进度!E1494="","",收藏进度!E1494)</f>
        <v>女巫森林</v>
      </c>
      <c r="F1494" s="53" t="str">
        <f>IF(收藏进度!F1494="","",收藏进度!F1494)</f>
        <v/>
      </c>
      <c r="G1494" s="53" t="str">
        <f>IF(收藏进度!G1494="","",收藏进度!G1494)</f>
        <v>圣骑士</v>
      </c>
      <c r="H1494" s="53" t="str">
        <f>IF(收藏进度!H1494="","",收藏进度!H1494)</f>
        <v>史诗</v>
      </c>
      <c r="I1494" s="53" t="str">
        <f>IF(收藏进度!I1494="","",收藏进度!I1494)</f>
        <v>随从</v>
      </c>
      <c r="J1494" s="53" t="str">
        <f>IF(收藏进度!J1494="","",收藏进度!J1494)</f>
        <v/>
      </c>
      <c r="K1494" s="53">
        <f>IF(收藏进度!K1494="","",收藏进度!K1494)</f>
        <v>2</v>
      </c>
      <c r="L1494" s="53">
        <f>IF(收藏进度!L1494="","",收藏进度!L1494)</f>
        <v>2</v>
      </c>
      <c r="M1494" s="53">
        <f>IF(收藏进度!M1494="","",收藏进度!M1494)</f>
        <v>2</v>
      </c>
      <c r="N1494" s="54" t="str">
        <f>IF(收藏进度!N1494="","",收藏进度!N1494)</f>
        <v>战吼：如果你的手牌中有龙牌，则获得嘲讽和圣盾。</v>
      </c>
    </row>
    <row r="1495" spans="1:14" x14ac:dyDescent="0.15">
      <c r="A1495" s="52" t="str">
        <f>IF(收藏进度!A1495="","",收藏进度!A1495)</f>
        <v>圣光楷模</v>
      </c>
      <c r="B1495" s="52">
        <f>IF(收藏进度!B1495="","",收藏进度!B1495)</f>
        <v>2</v>
      </c>
      <c r="C1495" s="52" t="str">
        <f t="shared" si="23"/>
        <v/>
      </c>
      <c r="D1495" s="52" t="str">
        <f>IF(AND(COUNTIF(德鲁伊卡组!A:C,"# 2x ("&amp;K1495&amp;") "&amp;A1495)+COUNTIF(猎人卡组!A:C,"# 2x ("&amp;K1495&amp;") "&amp;A1495)+COUNTIF(法师卡组!A:C,"# 2x ("&amp;K1495&amp;") "&amp;A1495)+COUNTIF(圣骑士卡组!A:C,"# 2x ("&amp;K1495&amp;") "&amp;A1495)+COUNTIF(牧师卡组!A:C,"# 2x ("&amp;K1495&amp;") "&amp;A1495)+COUNTIF(潜行者卡组!A:C,"# 2x ("&amp;K1495&amp;") "&amp;A1495)+COUNTIF(萨满祭司卡组!A:C,"# 2x ("&amp;K1495&amp;") "&amp;A1495)+COUNTIF(术士卡组!A:C,"# 2x ("&amp;K1495&amp;") "&amp;A1495)+COUNTIF(战士卡组!A:C,"# 2x ("&amp;K1495&amp;") "&amp;A1495)=0,COUNTIF(单卡排行!A:J,A1495)=0),IF(AND(COUNTIF(德鲁伊卡组!A:C,"# 1x ("&amp;K1495&amp;") "&amp;A1495)+COUNTIF(猎人卡组!A:C,"# 1x ("&amp;K1495&amp;") "&amp;A1495)+COUNTIF(法师卡组!A:C,"# 1x ("&amp;K1495&amp;") "&amp;A1495)+COUNTIF(圣骑士卡组!A:C,"# 1x ("&amp;K1495&amp;") "&amp;A1495)+COUNTIF(牧师卡组!A:C,"# 1x ("&amp;K1495&amp;") "&amp;A1495)+COUNTIF(潜行者卡组!A:C,"# 1x ("&amp;K1495&amp;") "&amp;A1495)+COUNTIF(萨满祭司卡组!A:C,"# 1x ("&amp;K1495&amp;") "&amp;A1495)+COUNTIF(术士卡组!A:C,"# 1x ("&amp;K1495&amp;") "&amp;A1495)+COUNTIF(战士卡组!A:C,"# 1x ("&amp;K1495&amp;") "&amp;A1495)=0,COUNTIF(单卡排行!A:J,A1495&amp;"★")=0),"",1),2)</f>
        <v/>
      </c>
      <c r="E1495" s="53" t="str">
        <f>IF(收藏进度!E1495="","",收藏进度!E1495)</f>
        <v>女巫森林</v>
      </c>
      <c r="F1495" s="53" t="str">
        <f>IF(收藏进度!F1495="","",收藏进度!F1495)</f>
        <v/>
      </c>
      <c r="G1495" s="53" t="str">
        <f>IF(收藏进度!G1495="","",收藏进度!G1495)</f>
        <v>圣骑士</v>
      </c>
      <c r="H1495" s="53" t="str">
        <f>IF(收藏进度!H1495="","",收藏进度!H1495)</f>
        <v>稀有</v>
      </c>
      <c r="I1495" s="53" t="str">
        <f>IF(收藏进度!I1495="","",收藏进度!I1495)</f>
        <v>随从</v>
      </c>
      <c r="J1495" s="53" t="str">
        <f>IF(收藏进度!J1495="","",收藏进度!J1495)</f>
        <v/>
      </c>
      <c r="K1495" s="53">
        <f>IF(收藏进度!K1495="","",收藏进度!K1495)</f>
        <v>3</v>
      </c>
      <c r="L1495" s="53">
        <f>IF(收藏进度!L1495="","",收藏进度!L1495)</f>
        <v>2</v>
      </c>
      <c r="M1495" s="53">
        <f>IF(收藏进度!M1495="","",收藏进度!M1495)</f>
        <v>5</v>
      </c>
      <c r="N1495" s="54" t="str">
        <f>IF(收藏进度!N1495="","",收藏进度!N1495)</f>
        <v>如果该随从的攻击力大于或等于3，便具有嘲讽和吸血。</v>
      </c>
    </row>
    <row r="1496" spans="1:14" x14ac:dyDescent="0.15">
      <c r="A1496" s="52" t="str">
        <f>IF(收藏进度!A1496="","",收藏进度!A1496)</f>
        <v>警钟哨卫</v>
      </c>
      <c r="B1496" s="52">
        <f>IF(收藏进度!B1496="","",收藏进度!B1496)</f>
        <v>2</v>
      </c>
      <c r="C1496" s="52" t="str">
        <f t="shared" si="23"/>
        <v/>
      </c>
      <c r="D1496" s="52">
        <f>IF(AND(COUNTIF(德鲁伊卡组!A:C,"# 2x ("&amp;K1496&amp;") "&amp;A1496)+COUNTIF(猎人卡组!A:C,"# 2x ("&amp;K1496&amp;") "&amp;A1496)+COUNTIF(法师卡组!A:C,"# 2x ("&amp;K1496&amp;") "&amp;A1496)+COUNTIF(圣骑士卡组!A:C,"# 2x ("&amp;K1496&amp;") "&amp;A1496)+COUNTIF(牧师卡组!A:C,"# 2x ("&amp;K1496&amp;") "&amp;A1496)+COUNTIF(潜行者卡组!A:C,"# 2x ("&amp;K1496&amp;") "&amp;A1496)+COUNTIF(萨满祭司卡组!A:C,"# 2x ("&amp;K1496&amp;") "&amp;A1496)+COUNTIF(术士卡组!A:C,"# 2x ("&amp;K1496&amp;") "&amp;A1496)+COUNTIF(战士卡组!A:C,"# 2x ("&amp;K1496&amp;") "&amp;A1496)=0,COUNTIF(单卡排行!A:J,A1496)=0),IF(AND(COUNTIF(德鲁伊卡组!A:C,"# 1x ("&amp;K1496&amp;") "&amp;A1496)+COUNTIF(猎人卡组!A:C,"# 1x ("&amp;K1496&amp;") "&amp;A1496)+COUNTIF(法师卡组!A:C,"# 1x ("&amp;K1496&amp;") "&amp;A1496)+COUNTIF(圣骑士卡组!A:C,"# 1x ("&amp;K1496&amp;") "&amp;A1496)+COUNTIF(牧师卡组!A:C,"# 1x ("&amp;K1496&amp;") "&amp;A1496)+COUNTIF(潜行者卡组!A:C,"# 1x ("&amp;K1496&amp;") "&amp;A1496)+COUNTIF(萨满祭司卡组!A:C,"# 1x ("&amp;K1496&amp;") "&amp;A1496)+COUNTIF(术士卡组!A:C,"# 1x ("&amp;K1496&amp;") "&amp;A1496)+COUNTIF(战士卡组!A:C,"# 1x ("&amp;K1496&amp;") "&amp;A1496)=0,COUNTIF(单卡排行!A:J,A1496&amp;"★")=0),"",1),2)</f>
        <v>2</v>
      </c>
      <c r="E1496" s="53" t="str">
        <f>IF(收藏进度!E1496="","",收藏进度!E1496)</f>
        <v>女巫森林</v>
      </c>
      <c r="F1496" s="53" t="str">
        <f>IF(收藏进度!F1496="","",收藏进度!F1496)</f>
        <v/>
      </c>
      <c r="G1496" s="53" t="str">
        <f>IF(收藏进度!G1496="","",收藏进度!G1496)</f>
        <v>圣骑士</v>
      </c>
      <c r="H1496" s="53" t="str">
        <f>IF(收藏进度!H1496="","",收藏进度!H1496)</f>
        <v>稀有</v>
      </c>
      <c r="I1496" s="53" t="str">
        <f>IF(收藏进度!I1496="","",收藏进度!I1496)</f>
        <v>随从</v>
      </c>
      <c r="J1496" s="53" t="str">
        <f>IF(收藏进度!J1496="","",收藏进度!J1496)</f>
        <v/>
      </c>
      <c r="K1496" s="53">
        <f>IF(收藏进度!K1496="","",收藏进度!K1496)</f>
        <v>4</v>
      </c>
      <c r="L1496" s="53">
        <f>IF(收藏进度!L1496="","",收藏进度!L1496)</f>
        <v>3</v>
      </c>
      <c r="M1496" s="53">
        <f>IF(收藏进度!M1496="","",收藏进度!M1496)</f>
        <v>4</v>
      </c>
      <c r="N1496" s="54" t="str">
        <f>IF(收藏进度!N1496="","",收藏进度!N1496)</f>
        <v>战吼，亡语：将一个奥秘从你的牌库中置入战场。</v>
      </c>
    </row>
    <row r="1497" spans="1:14" x14ac:dyDescent="0.15">
      <c r="A1497" s="52" t="str">
        <f>IF(收藏进度!A1497="","",收藏进度!A1497)</f>
        <v>玻璃骑士</v>
      </c>
      <c r="B1497" s="52">
        <f>IF(收藏进度!B1497="","",收藏进度!B1497)</f>
        <v>1</v>
      </c>
      <c r="C1497" s="52" t="str">
        <f t="shared" si="23"/>
        <v/>
      </c>
      <c r="D1497" s="52" t="str">
        <f>IF(AND(COUNTIF(德鲁伊卡组!A:C,"# 2x ("&amp;K1497&amp;") "&amp;A1497)+COUNTIF(猎人卡组!A:C,"# 2x ("&amp;K1497&amp;") "&amp;A1497)+COUNTIF(法师卡组!A:C,"# 2x ("&amp;K1497&amp;") "&amp;A1497)+COUNTIF(圣骑士卡组!A:C,"# 2x ("&amp;K1497&amp;") "&amp;A1497)+COUNTIF(牧师卡组!A:C,"# 2x ("&amp;K1497&amp;") "&amp;A1497)+COUNTIF(潜行者卡组!A:C,"# 2x ("&amp;K1497&amp;") "&amp;A1497)+COUNTIF(萨满祭司卡组!A:C,"# 2x ("&amp;K1497&amp;") "&amp;A1497)+COUNTIF(术士卡组!A:C,"# 2x ("&amp;K1497&amp;") "&amp;A1497)+COUNTIF(战士卡组!A:C,"# 2x ("&amp;K1497&amp;") "&amp;A1497)=0,COUNTIF(单卡排行!A:J,A1497)=0),IF(AND(COUNTIF(德鲁伊卡组!A:C,"# 1x ("&amp;K1497&amp;") "&amp;A1497)+COUNTIF(猎人卡组!A:C,"# 1x ("&amp;K1497&amp;") "&amp;A1497)+COUNTIF(法师卡组!A:C,"# 1x ("&amp;K1497&amp;") "&amp;A1497)+COUNTIF(圣骑士卡组!A:C,"# 1x ("&amp;K1497&amp;") "&amp;A1497)+COUNTIF(牧师卡组!A:C,"# 1x ("&amp;K1497&amp;") "&amp;A1497)+COUNTIF(潜行者卡组!A:C,"# 1x ("&amp;K1497&amp;") "&amp;A1497)+COUNTIF(萨满祭司卡组!A:C,"# 1x ("&amp;K1497&amp;") "&amp;A1497)+COUNTIF(术士卡组!A:C,"# 1x ("&amp;K1497&amp;") "&amp;A1497)+COUNTIF(战士卡组!A:C,"# 1x ("&amp;K1497&amp;") "&amp;A1497)=0,COUNTIF(单卡排行!A:J,A1497&amp;"★")=0),"",1),2)</f>
        <v/>
      </c>
      <c r="E1497" s="53" t="str">
        <f>IF(收藏进度!E1497="","",收藏进度!E1497)</f>
        <v>女巫森林</v>
      </c>
      <c r="F1497" s="53" t="str">
        <f>IF(收藏进度!F1497="","",收藏进度!F1497)</f>
        <v/>
      </c>
      <c r="G1497" s="53" t="str">
        <f>IF(收藏进度!G1497="","",收藏进度!G1497)</f>
        <v>圣骑士</v>
      </c>
      <c r="H1497" s="53" t="str">
        <f>IF(收藏进度!H1497="","",收藏进度!H1497)</f>
        <v>传说</v>
      </c>
      <c r="I1497" s="53" t="str">
        <f>IF(收藏进度!I1497="","",收藏进度!I1497)</f>
        <v>随从</v>
      </c>
      <c r="J1497" s="53" t="str">
        <f>IF(收藏进度!J1497="","",收藏进度!J1497)</f>
        <v/>
      </c>
      <c r="K1497" s="53">
        <f>IF(收藏进度!K1497="","",收藏进度!K1497)</f>
        <v>4</v>
      </c>
      <c r="L1497" s="53">
        <f>IF(收藏进度!L1497="","",收藏进度!L1497)</f>
        <v>4</v>
      </c>
      <c r="M1497" s="53">
        <f>IF(收藏进度!M1497="","",收藏进度!M1497)</f>
        <v>3</v>
      </c>
      <c r="N1497" s="54" t="str">
        <f>IF(收藏进度!N1497="","",收藏进度!N1497)</f>
        <v>圣盾
每当有角色获得你的治疗时，获得圣盾。</v>
      </c>
    </row>
    <row r="1498" spans="1:14" x14ac:dyDescent="0.15">
      <c r="A1498" s="52" t="str">
        <f>IF(收藏进度!A1498="","",收藏进度!A1498)</f>
        <v>幽灵战马</v>
      </c>
      <c r="B1498" s="52">
        <f>IF(收藏进度!B1498="","",收藏进度!B1498)</f>
        <v>3</v>
      </c>
      <c r="C1498" s="52" t="str">
        <f t="shared" si="23"/>
        <v/>
      </c>
      <c r="D1498" s="52" t="str">
        <f>IF(AND(COUNTIF(德鲁伊卡组!A:C,"# 2x ("&amp;K1498&amp;") "&amp;A1498)+COUNTIF(猎人卡组!A:C,"# 2x ("&amp;K1498&amp;") "&amp;A1498)+COUNTIF(法师卡组!A:C,"# 2x ("&amp;K1498&amp;") "&amp;A1498)+COUNTIF(圣骑士卡组!A:C,"# 2x ("&amp;K1498&amp;") "&amp;A1498)+COUNTIF(牧师卡组!A:C,"# 2x ("&amp;K1498&amp;") "&amp;A1498)+COUNTIF(潜行者卡组!A:C,"# 2x ("&amp;K1498&amp;") "&amp;A1498)+COUNTIF(萨满祭司卡组!A:C,"# 2x ("&amp;K1498&amp;") "&amp;A1498)+COUNTIF(术士卡组!A:C,"# 2x ("&amp;K1498&amp;") "&amp;A1498)+COUNTIF(战士卡组!A:C,"# 2x ("&amp;K1498&amp;") "&amp;A1498)=0,COUNTIF(单卡排行!A:J,A1498)=0),IF(AND(COUNTIF(德鲁伊卡组!A:C,"# 1x ("&amp;K1498&amp;") "&amp;A1498)+COUNTIF(猎人卡组!A:C,"# 1x ("&amp;K1498&amp;") "&amp;A1498)+COUNTIF(法师卡组!A:C,"# 1x ("&amp;K1498&amp;") "&amp;A1498)+COUNTIF(圣骑士卡组!A:C,"# 1x ("&amp;K1498&amp;") "&amp;A1498)+COUNTIF(牧师卡组!A:C,"# 1x ("&amp;K1498&amp;") "&amp;A1498)+COUNTIF(潜行者卡组!A:C,"# 1x ("&amp;K1498&amp;") "&amp;A1498)+COUNTIF(萨满祭司卡组!A:C,"# 1x ("&amp;K1498&amp;") "&amp;A1498)+COUNTIF(术士卡组!A:C,"# 1x ("&amp;K1498&amp;") "&amp;A1498)+COUNTIF(战士卡组!A:C,"# 1x ("&amp;K1498&amp;") "&amp;A1498)=0,COUNTIF(单卡排行!A:J,A1498&amp;"★")=0),"",1),2)</f>
        <v/>
      </c>
      <c r="E1498" s="53" t="str">
        <f>IF(收藏进度!E1498="","",收藏进度!E1498)</f>
        <v>女巫森林</v>
      </c>
      <c r="F1498" s="53" t="str">
        <f>IF(收藏进度!F1498="","",收藏进度!F1498)</f>
        <v/>
      </c>
      <c r="G1498" s="53" t="str">
        <f>IF(收藏进度!G1498="","",收藏进度!G1498)</f>
        <v>圣骑士</v>
      </c>
      <c r="H1498" s="53" t="str">
        <f>IF(收藏进度!H1498="","",收藏进度!H1498)</f>
        <v>普通</v>
      </c>
      <c r="I1498" s="53" t="str">
        <f>IF(收藏进度!I1498="","",收藏进度!I1498)</f>
        <v>随从</v>
      </c>
      <c r="J1498" s="53" t="str">
        <f>IF(收藏进度!J1498="","",收藏进度!J1498)</f>
        <v/>
      </c>
      <c r="K1498" s="53">
        <f>IF(收藏进度!K1498="","",收藏进度!K1498)</f>
        <v>5</v>
      </c>
      <c r="L1498" s="53">
        <f>IF(收藏进度!L1498="","",收藏进度!L1498)</f>
        <v>3</v>
      </c>
      <c r="M1498" s="53">
        <f>IF(收藏进度!M1498="","",收藏进度!M1498)</f>
        <v>4</v>
      </c>
      <c r="N1498" s="54" t="str">
        <f>IF(收藏进度!N1498="","",收藏进度!N1498)</f>
        <v>圣盾，突袭</v>
      </c>
    </row>
    <row r="1499" spans="1:14" x14ac:dyDescent="0.15">
      <c r="A1499" s="52" t="str">
        <f>IF(收藏进度!A1499="","",收藏进度!A1499)</f>
        <v>利亚姆王子</v>
      </c>
      <c r="B1499" s="52">
        <f>IF(收藏进度!B1499="","",收藏进度!B1499)</f>
        <v>0</v>
      </c>
      <c r="C1499" s="52" t="str">
        <f t="shared" si="23"/>
        <v/>
      </c>
      <c r="D1499" s="52" t="str">
        <f>IF(AND(COUNTIF(德鲁伊卡组!A:C,"# 2x ("&amp;K1499&amp;") "&amp;A1499)+COUNTIF(猎人卡组!A:C,"# 2x ("&amp;K1499&amp;") "&amp;A1499)+COUNTIF(法师卡组!A:C,"# 2x ("&amp;K1499&amp;") "&amp;A1499)+COUNTIF(圣骑士卡组!A:C,"# 2x ("&amp;K1499&amp;") "&amp;A1499)+COUNTIF(牧师卡组!A:C,"# 2x ("&amp;K1499&amp;") "&amp;A1499)+COUNTIF(潜行者卡组!A:C,"# 2x ("&amp;K1499&amp;") "&amp;A1499)+COUNTIF(萨满祭司卡组!A:C,"# 2x ("&amp;K1499&amp;") "&amp;A1499)+COUNTIF(术士卡组!A:C,"# 2x ("&amp;K1499&amp;") "&amp;A1499)+COUNTIF(战士卡组!A:C,"# 2x ("&amp;K1499&amp;") "&amp;A1499)=0,COUNTIF(单卡排行!A:J,A1499)=0),IF(AND(COUNTIF(德鲁伊卡组!A:C,"# 1x ("&amp;K1499&amp;") "&amp;A1499)+COUNTIF(猎人卡组!A:C,"# 1x ("&amp;K1499&amp;") "&amp;A1499)+COUNTIF(法师卡组!A:C,"# 1x ("&amp;K1499&amp;") "&amp;A1499)+COUNTIF(圣骑士卡组!A:C,"# 1x ("&amp;K1499&amp;") "&amp;A1499)+COUNTIF(牧师卡组!A:C,"# 1x ("&amp;K1499&amp;") "&amp;A1499)+COUNTIF(潜行者卡组!A:C,"# 1x ("&amp;K1499&amp;") "&amp;A1499)+COUNTIF(萨满祭司卡组!A:C,"# 1x ("&amp;K1499&amp;") "&amp;A1499)+COUNTIF(术士卡组!A:C,"# 1x ("&amp;K1499&amp;") "&amp;A1499)+COUNTIF(战士卡组!A:C,"# 1x ("&amp;K1499&amp;") "&amp;A1499)=0,COUNTIF(单卡排行!A:J,A1499&amp;"★")=0),"",1),2)</f>
        <v/>
      </c>
      <c r="E1499" s="53" t="str">
        <f>IF(收藏进度!E1499="","",收藏进度!E1499)</f>
        <v>女巫森林</v>
      </c>
      <c r="F1499" s="53" t="str">
        <f>IF(收藏进度!F1499="","",收藏进度!F1499)</f>
        <v/>
      </c>
      <c r="G1499" s="53" t="str">
        <f>IF(收藏进度!G1499="","",收藏进度!G1499)</f>
        <v>圣骑士</v>
      </c>
      <c r="H1499" s="53" t="str">
        <f>IF(收藏进度!H1499="","",收藏进度!H1499)</f>
        <v>传说</v>
      </c>
      <c r="I1499" s="53" t="str">
        <f>IF(收藏进度!I1499="","",收藏进度!I1499)</f>
        <v>随从</v>
      </c>
      <c r="J1499" s="53" t="str">
        <f>IF(收藏进度!J1499="","",收藏进度!J1499)</f>
        <v/>
      </c>
      <c r="K1499" s="53">
        <f>IF(收藏进度!K1499="","",收藏进度!K1499)</f>
        <v>5</v>
      </c>
      <c r="L1499" s="53">
        <f>IF(收藏进度!L1499="","",收藏进度!L1499)</f>
        <v>5</v>
      </c>
      <c r="M1499" s="53">
        <f>IF(收藏进度!M1499="","",收藏进度!M1499)</f>
        <v>5</v>
      </c>
      <c r="N1499" s="54" t="str">
        <f>IF(收藏进度!N1499="","",收藏进度!N1499)</f>
        <v>战吼：将你牌库中所有法力值消耗为（1）的牌变为传说随从牌。</v>
      </c>
    </row>
    <row r="1500" spans="1:14" x14ac:dyDescent="0.15">
      <c r="A1500" s="52" t="str">
        <f>IF(收藏进度!A1500="","",收藏进度!A1500)</f>
        <v>银剑</v>
      </c>
      <c r="B1500" s="52">
        <f>IF(收藏进度!B1500="","",收藏进度!B1500)</f>
        <v>1</v>
      </c>
      <c r="C1500" s="52" t="str">
        <f t="shared" si="23"/>
        <v/>
      </c>
      <c r="D1500" s="52" t="str">
        <f>IF(AND(COUNTIF(德鲁伊卡组!A:C,"# 2x ("&amp;K1500&amp;") "&amp;A1500)+COUNTIF(猎人卡组!A:C,"# 2x ("&amp;K1500&amp;") "&amp;A1500)+COUNTIF(法师卡组!A:C,"# 2x ("&amp;K1500&amp;") "&amp;A1500)+COUNTIF(圣骑士卡组!A:C,"# 2x ("&amp;K1500&amp;") "&amp;A1500)+COUNTIF(牧师卡组!A:C,"# 2x ("&amp;K1500&amp;") "&amp;A1500)+COUNTIF(潜行者卡组!A:C,"# 2x ("&amp;K1500&amp;") "&amp;A1500)+COUNTIF(萨满祭司卡组!A:C,"# 2x ("&amp;K1500&amp;") "&amp;A1500)+COUNTIF(术士卡组!A:C,"# 2x ("&amp;K1500&amp;") "&amp;A1500)+COUNTIF(战士卡组!A:C,"# 2x ("&amp;K1500&amp;") "&amp;A1500)=0,COUNTIF(单卡排行!A:J,A1500)=0),IF(AND(COUNTIF(德鲁伊卡组!A:C,"# 1x ("&amp;K1500&amp;") "&amp;A1500)+COUNTIF(猎人卡组!A:C,"# 1x ("&amp;K1500&amp;") "&amp;A1500)+COUNTIF(法师卡组!A:C,"# 1x ("&amp;K1500&amp;") "&amp;A1500)+COUNTIF(圣骑士卡组!A:C,"# 1x ("&amp;K1500&amp;") "&amp;A1500)+COUNTIF(牧师卡组!A:C,"# 1x ("&amp;K1500&amp;") "&amp;A1500)+COUNTIF(潜行者卡组!A:C,"# 1x ("&amp;K1500&amp;") "&amp;A1500)+COUNTIF(萨满祭司卡组!A:C,"# 1x ("&amp;K1500&amp;") "&amp;A1500)+COUNTIF(术士卡组!A:C,"# 1x ("&amp;K1500&amp;") "&amp;A1500)+COUNTIF(战士卡组!A:C,"# 1x ("&amp;K1500&amp;") "&amp;A1500)=0,COUNTIF(单卡排行!A:J,A1500&amp;"★")=0),"",1),2)</f>
        <v/>
      </c>
      <c r="E1500" s="53" t="str">
        <f>IF(收藏进度!E1500="","",收藏进度!E1500)</f>
        <v>女巫森林</v>
      </c>
      <c r="F1500" s="53" t="str">
        <f>IF(收藏进度!F1500="","",收藏进度!F1500)</f>
        <v/>
      </c>
      <c r="G1500" s="53" t="str">
        <f>IF(收藏进度!G1500="","",收藏进度!G1500)</f>
        <v>圣骑士</v>
      </c>
      <c r="H1500" s="53" t="str">
        <f>IF(收藏进度!H1500="","",收藏进度!H1500)</f>
        <v>稀有</v>
      </c>
      <c r="I1500" s="53" t="str">
        <f>IF(收藏进度!I1500="","",收藏进度!I1500)</f>
        <v>武器</v>
      </c>
      <c r="J1500" s="53" t="str">
        <f>IF(收藏进度!J1500="","",收藏进度!J1500)</f>
        <v/>
      </c>
      <c r="K1500" s="53">
        <f>IF(收藏进度!K1500="","",收藏进度!K1500)</f>
        <v>8</v>
      </c>
      <c r="L1500" s="53">
        <f>IF(收藏进度!L1500="","",收藏进度!L1500)</f>
        <v>3</v>
      </c>
      <c r="M1500" s="53">
        <f>IF(收藏进度!M1500="","",收藏进度!M1500)</f>
        <v>0</v>
      </c>
      <c r="N1500" s="54" t="str">
        <f>IF(收藏进度!N1500="","",收藏进度!N1500)</f>
        <v>在你的英雄攻击后，你的所有随从获得+1/+1。</v>
      </c>
    </row>
    <row r="1501" spans="1:14" x14ac:dyDescent="0.15">
      <c r="A1501" s="52" t="str">
        <f>IF(收藏进度!A1501="","",收藏进度!A1501)</f>
        <v>变色龙卡米洛斯</v>
      </c>
      <c r="B1501" s="52">
        <f>IF(收藏进度!B1501="","",收藏进度!B1501)</f>
        <v>0</v>
      </c>
      <c r="C1501" s="52" t="str">
        <f t="shared" si="23"/>
        <v/>
      </c>
      <c r="D1501" s="52" t="str">
        <f>IF(AND(COUNTIF(德鲁伊卡组!A:C,"# 2x ("&amp;K1501&amp;") "&amp;A1501)+COUNTIF(猎人卡组!A:C,"# 2x ("&amp;K1501&amp;") "&amp;A1501)+COUNTIF(法师卡组!A:C,"# 2x ("&amp;K1501&amp;") "&amp;A1501)+COUNTIF(圣骑士卡组!A:C,"# 2x ("&amp;K1501&amp;") "&amp;A1501)+COUNTIF(牧师卡组!A:C,"# 2x ("&amp;K1501&amp;") "&amp;A1501)+COUNTIF(潜行者卡组!A:C,"# 2x ("&amp;K1501&amp;") "&amp;A1501)+COUNTIF(萨满祭司卡组!A:C,"# 2x ("&amp;K1501&amp;") "&amp;A1501)+COUNTIF(术士卡组!A:C,"# 2x ("&amp;K1501&amp;") "&amp;A1501)+COUNTIF(战士卡组!A:C,"# 2x ("&amp;K1501&amp;") "&amp;A1501)=0,COUNTIF(单卡排行!A:J,A1501)=0),IF(AND(COUNTIF(德鲁伊卡组!A:C,"# 1x ("&amp;K1501&amp;") "&amp;A1501)+COUNTIF(猎人卡组!A:C,"# 1x ("&amp;K1501&amp;") "&amp;A1501)+COUNTIF(法师卡组!A:C,"# 1x ("&amp;K1501&amp;") "&amp;A1501)+COUNTIF(圣骑士卡组!A:C,"# 1x ("&amp;K1501&amp;") "&amp;A1501)+COUNTIF(牧师卡组!A:C,"# 1x ("&amp;K1501&amp;") "&amp;A1501)+COUNTIF(潜行者卡组!A:C,"# 1x ("&amp;K1501&amp;") "&amp;A1501)+COUNTIF(萨满祭司卡组!A:C,"# 1x ("&amp;K1501&amp;") "&amp;A1501)+COUNTIF(术士卡组!A:C,"# 1x ("&amp;K1501&amp;") "&amp;A1501)+COUNTIF(战士卡组!A:C,"# 1x ("&amp;K1501&amp;") "&amp;A1501)=0,COUNTIF(单卡排行!A:J,A1501&amp;"★")=0),"",1),2)</f>
        <v/>
      </c>
      <c r="E1501" s="53" t="str">
        <f>IF(收藏进度!E1501="","",收藏进度!E1501)</f>
        <v>女巫森林</v>
      </c>
      <c r="F1501" s="53" t="str">
        <f>IF(收藏进度!F1501="","",收藏进度!F1501)</f>
        <v/>
      </c>
      <c r="G1501" s="53" t="str">
        <f>IF(收藏进度!G1501="","",收藏进度!G1501)</f>
        <v>牧师</v>
      </c>
      <c r="H1501" s="53" t="str">
        <f>IF(收藏进度!H1501="","",收藏进度!H1501)</f>
        <v>传说</v>
      </c>
      <c r="I1501" s="53" t="str">
        <f>IF(收藏进度!I1501="","",收藏进度!I1501)</f>
        <v>随从</v>
      </c>
      <c r="J1501" s="53" t="str">
        <f>IF(收藏进度!J1501="","",收藏进度!J1501)</f>
        <v>野兽</v>
      </c>
      <c r="K1501" s="53">
        <f>IF(收藏进度!K1501="","",收藏进度!K1501)</f>
        <v>1</v>
      </c>
      <c r="L1501" s="53">
        <f>IF(收藏进度!L1501="","",收藏进度!L1501)</f>
        <v>1</v>
      </c>
      <c r="M1501" s="53">
        <f>IF(收藏进度!M1501="","",收藏进度!M1501)</f>
        <v>1</v>
      </c>
      <c r="N1501" s="54" t="str">
        <f>IF(收藏进度!N1501="","",收藏进度!N1501)</f>
        <v>如果这张牌在你的手牌中，每个回合都会变成你对手手牌中的一张牌。</v>
      </c>
    </row>
    <row r="1502" spans="1:14" x14ac:dyDescent="0.15">
      <c r="A1502" s="52" t="str">
        <f>IF(收藏进度!A1502="","",收藏进度!A1502)</f>
        <v>南瓜宝宝</v>
      </c>
      <c r="B1502" s="52">
        <f>IF(收藏进度!B1502="","",收藏进度!B1502)</f>
        <v>3</v>
      </c>
      <c r="C1502" s="52" t="str">
        <f t="shared" si="23"/>
        <v/>
      </c>
      <c r="D1502" s="52" t="str">
        <f>IF(AND(COUNTIF(德鲁伊卡组!A:C,"# 2x ("&amp;K1502&amp;") "&amp;A1502)+COUNTIF(猎人卡组!A:C,"# 2x ("&amp;K1502&amp;") "&amp;A1502)+COUNTIF(法师卡组!A:C,"# 2x ("&amp;K1502&amp;") "&amp;A1502)+COUNTIF(圣骑士卡组!A:C,"# 2x ("&amp;K1502&amp;") "&amp;A1502)+COUNTIF(牧师卡组!A:C,"# 2x ("&amp;K1502&amp;") "&amp;A1502)+COUNTIF(潜行者卡组!A:C,"# 2x ("&amp;K1502&amp;") "&amp;A1502)+COUNTIF(萨满祭司卡组!A:C,"# 2x ("&amp;K1502&amp;") "&amp;A1502)+COUNTIF(术士卡组!A:C,"# 2x ("&amp;K1502&amp;") "&amp;A1502)+COUNTIF(战士卡组!A:C,"# 2x ("&amp;K1502&amp;") "&amp;A1502)=0,COUNTIF(单卡排行!A:J,A1502)=0),IF(AND(COUNTIF(德鲁伊卡组!A:C,"# 1x ("&amp;K1502&amp;") "&amp;A1502)+COUNTIF(猎人卡组!A:C,"# 1x ("&amp;K1502&amp;") "&amp;A1502)+COUNTIF(法师卡组!A:C,"# 1x ("&amp;K1502&amp;") "&amp;A1502)+COUNTIF(圣骑士卡组!A:C,"# 1x ("&amp;K1502&amp;") "&amp;A1502)+COUNTIF(牧师卡组!A:C,"# 1x ("&amp;K1502&amp;") "&amp;A1502)+COUNTIF(潜行者卡组!A:C,"# 1x ("&amp;K1502&amp;") "&amp;A1502)+COUNTIF(萨满祭司卡组!A:C,"# 1x ("&amp;K1502&amp;") "&amp;A1502)+COUNTIF(术士卡组!A:C,"# 1x ("&amp;K1502&amp;") "&amp;A1502)+COUNTIF(战士卡组!A:C,"# 1x ("&amp;K1502&amp;") "&amp;A1502)=0,COUNTIF(单卡排行!A:J,A1502&amp;"★")=0),"",1),2)</f>
        <v/>
      </c>
      <c r="E1502" s="53" t="str">
        <f>IF(收藏进度!E1502="","",收藏进度!E1502)</f>
        <v>女巫森林</v>
      </c>
      <c r="F1502" s="53" t="str">
        <f>IF(收藏进度!F1502="","",收藏进度!F1502)</f>
        <v/>
      </c>
      <c r="G1502" s="53" t="str">
        <f>IF(收藏进度!G1502="","",收藏进度!G1502)</f>
        <v>牧师</v>
      </c>
      <c r="H1502" s="53" t="str">
        <f>IF(收藏进度!H1502="","",收藏进度!H1502)</f>
        <v>普通</v>
      </c>
      <c r="I1502" s="53" t="str">
        <f>IF(收藏进度!I1502="","",收藏进度!I1502)</f>
        <v>随从</v>
      </c>
      <c r="J1502" s="53" t="str">
        <f>IF(收藏进度!J1502="","",收藏进度!J1502)</f>
        <v/>
      </c>
      <c r="K1502" s="53">
        <f>IF(收藏进度!K1502="","",收藏进度!K1502)</f>
        <v>2</v>
      </c>
      <c r="L1502" s="53">
        <f>IF(收藏进度!L1502="","",收藏进度!L1502)</f>
        <v>2</v>
      </c>
      <c r="M1502" s="53">
        <f>IF(收藏进度!M1502="","",收藏进度!M1502)</f>
        <v>1</v>
      </c>
      <c r="N1502" s="54" t="str">
        <f>IF(收藏进度!N1502="","",收藏进度!N1502)</f>
        <v>回响，战吼：恢复#2点生命值。</v>
      </c>
    </row>
    <row r="1503" spans="1:14" x14ac:dyDescent="0.15">
      <c r="A1503" s="52" t="str">
        <f>IF(收藏进度!A1503="","",收藏进度!A1503)</f>
        <v>神圣赞美诗</v>
      </c>
      <c r="B1503" s="52">
        <f>IF(收藏进度!B1503="","",收藏进度!B1503)</f>
        <v>2</v>
      </c>
      <c r="C1503" s="52" t="str">
        <f t="shared" si="23"/>
        <v/>
      </c>
      <c r="D1503" s="52">
        <f>IF(AND(COUNTIF(德鲁伊卡组!A:C,"# 2x ("&amp;K1503&amp;") "&amp;A1503)+COUNTIF(猎人卡组!A:C,"# 2x ("&amp;K1503&amp;") "&amp;A1503)+COUNTIF(法师卡组!A:C,"# 2x ("&amp;K1503&amp;") "&amp;A1503)+COUNTIF(圣骑士卡组!A:C,"# 2x ("&amp;K1503&amp;") "&amp;A1503)+COUNTIF(牧师卡组!A:C,"# 2x ("&amp;K1503&amp;") "&amp;A1503)+COUNTIF(潜行者卡组!A:C,"# 2x ("&amp;K1503&amp;") "&amp;A1503)+COUNTIF(萨满祭司卡组!A:C,"# 2x ("&amp;K1503&amp;") "&amp;A1503)+COUNTIF(术士卡组!A:C,"# 2x ("&amp;K1503&amp;") "&amp;A1503)+COUNTIF(战士卡组!A:C,"# 2x ("&amp;K1503&amp;") "&amp;A1503)=0,COUNTIF(单卡排行!A:J,A1503)=0),IF(AND(COUNTIF(德鲁伊卡组!A:C,"# 1x ("&amp;K1503&amp;") "&amp;A1503)+COUNTIF(猎人卡组!A:C,"# 1x ("&amp;K1503&amp;") "&amp;A1503)+COUNTIF(法师卡组!A:C,"# 1x ("&amp;K1503&amp;") "&amp;A1503)+COUNTIF(圣骑士卡组!A:C,"# 1x ("&amp;K1503&amp;") "&amp;A1503)+COUNTIF(牧师卡组!A:C,"# 1x ("&amp;K1503&amp;") "&amp;A1503)+COUNTIF(潜行者卡组!A:C,"# 1x ("&amp;K1503&amp;") "&amp;A1503)+COUNTIF(萨满祭司卡组!A:C,"# 1x ("&amp;K1503&amp;") "&amp;A1503)+COUNTIF(术士卡组!A:C,"# 1x ("&amp;K1503&amp;") "&amp;A1503)+COUNTIF(战士卡组!A:C,"# 1x ("&amp;K1503&amp;") "&amp;A1503)=0,COUNTIF(单卡排行!A:J,A1503&amp;"★")=0),"",1),2)</f>
        <v>2</v>
      </c>
      <c r="E1503" s="53" t="str">
        <f>IF(收藏进度!E1503="","",收藏进度!E1503)</f>
        <v>女巫森林</v>
      </c>
      <c r="F1503" s="53" t="str">
        <f>IF(收藏进度!F1503="","",收藏进度!F1503)</f>
        <v/>
      </c>
      <c r="G1503" s="53" t="str">
        <f>IF(收藏进度!G1503="","",收藏进度!G1503)</f>
        <v>牧师</v>
      </c>
      <c r="H1503" s="53" t="str">
        <f>IF(收藏进度!H1503="","",收藏进度!H1503)</f>
        <v>普通</v>
      </c>
      <c r="I1503" s="53" t="str">
        <f>IF(收藏进度!I1503="","",收藏进度!I1503)</f>
        <v>法术</v>
      </c>
      <c r="J1503" s="53" t="str">
        <f>IF(收藏进度!J1503="","",收藏进度!J1503)</f>
        <v/>
      </c>
      <c r="K1503" s="53">
        <f>IF(收藏进度!K1503="","",收藏进度!K1503)</f>
        <v>2</v>
      </c>
      <c r="L1503" s="53">
        <f>IF(收藏进度!L1503="","",收藏进度!L1503)</f>
        <v>0</v>
      </c>
      <c r="M1503" s="53">
        <f>IF(收藏进度!M1503="","",收藏进度!M1503)</f>
        <v>0</v>
      </c>
      <c r="N1503" s="54" t="str">
        <f>IF(收藏进度!N1503="","",收藏进度!N1503)</f>
        <v>为所有友方角色恢复#6点
生命值。</v>
      </c>
    </row>
    <row r="1504" spans="1:14" x14ac:dyDescent="0.15">
      <c r="A1504" s="52" t="str">
        <f>IF(收藏进度!A1504="","",收藏进度!A1504)</f>
        <v>鲜活梦魇</v>
      </c>
      <c r="B1504" s="52">
        <f>IF(收藏进度!B1504="","",收藏进度!B1504)</f>
        <v>0</v>
      </c>
      <c r="C1504" s="52" t="str">
        <f t="shared" si="23"/>
        <v/>
      </c>
      <c r="D1504" s="52" t="str">
        <f>IF(AND(COUNTIF(德鲁伊卡组!A:C,"# 2x ("&amp;K1504&amp;") "&amp;A1504)+COUNTIF(猎人卡组!A:C,"# 2x ("&amp;K1504&amp;") "&amp;A1504)+COUNTIF(法师卡组!A:C,"# 2x ("&amp;K1504&amp;") "&amp;A1504)+COUNTIF(圣骑士卡组!A:C,"# 2x ("&amp;K1504&amp;") "&amp;A1504)+COUNTIF(牧师卡组!A:C,"# 2x ("&amp;K1504&amp;") "&amp;A1504)+COUNTIF(潜行者卡组!A:C,"# 2x ("&amp;K1504&amp;") "&amp;A1504)+COUNTIF(萨满祭司卡组!A:C,"# 2x ("&amp;K1504&amp;") "&amp;A1504)+COUNTIF(术士卡组!A:C,"# 2x ("&amp;K1504&amp;") "&amp;A1504)+COUNTIF(战士卡组!A:C,"# 2x ("&amp;K1504&amp;") "&amp;A1504)=0,COUNTIF(单卡排行!A:J,A1504)=0),IF(AND(COUNTIF(德鲁伊卡组!A:C,"# 1x ("&amp;K1504&amp;") "&amp;A1504)+COUNTIF(猎人卡组!A:C,"# 1x ("&amp;K1504&amp;") "&amp;A1504)+COUNTIF(法师卡组!A:C,"# 1x ("&amp;K1504&amp;") "&amp;A1504)+COUNTIF(圣骑士卡组!A:C,"# 1x ("&amp;K1504&amp;") "&amp;A1504)+COUNTIF(牧师卡组!A:C,"# 1x ("&amp;K1504&amp;") "&amp;A1504)+COUNTIF(潜行者卡组!A:C,"# 1x ("&amp;K1504&amp;") "&amp;A1504)+COUNTIF(萨满祭司卡组!A:C,"# 1x ("&amp;K1504&amp;") "&amp;A1504)+COUNTIF(术士卡组!A:C,"# 1x ("&amp;K1504&amp;") "&amp;A1504)+COUNTIF(战士卡组!A:C,"# 1x ("&amp;K1504&amp;") "&amp;A1504)=0,COUNTIF(单卡排行!A:J,A1504&amp;"★")=0),"",1),2)</f>
        <v/>
      </c>
      <c r="E1504" s="53" t="str">
        <f>IF(收藏进度!E1504="","",收藏进度!E1504)</f>
        <v>女巫森林</v>
      </c>
      <c r="F1504" s="53" t="str">
        <f>IF(收藏进度!F1504="","",收藏进度!F1504)</f>
        <v/>
      </c>
      <c r="G1504" s="53" t="str">
        <f>IF(收藏进度!G1504="","",收藏进度!G1504)</f>
        <v>牧师</v>
      </c>
      <c r="H1504" s="53" t="str">
        <f>IF(收藏进度!H1504="","",收藏进度!H1504)</f>
        <v>史诗</v>
      </c>
      <c r="I1504" s="53" t="str">
        <f>IF(收藏进度!I1504="","",收藏进度!I1504)</f>
        <v>法术</v>
      </c>
      <c r="J1504" s="53" t="str">
        <f>IF(收藏进度!J1504="","",收藏进度!J1504)</f>
        <v/>
      </c>
      <c r="K1504" s="53">
        <f>IF(收藏进度!K1504="","",收藏进度!K1504)</f>
        <v>3</v>
      </c>
      <c r="L1504" s="53">
        <f>IF(收藏进度!L1504="","",收藏进度!L1504)</f>
        <v>0</v>
      </c>
      <c r="M1504" s="53">
        <f>IF(收藏进度!M1504="","",收藏进度!M1504)</f>
        <v>0</v>
      </c>
      <c r="N1504" s="54" t="str">
        <f>IF(收藏进度!N1504="","",收藏进度!N1504)</f>
        <v>选择一个友方随从，召唤一个该随从的复制，且剩余生命值为1点。</v>
      </c>
    </row>
    <row r="1505" spans="1:14" x14ac:dyDescent="0.15">
      <c r="A1505" s="52" t="str">
        <f>IF(收藏进度!A1505="","",收藏进度!A1505)</f>
        <v>石英元素</v>
      </c>
      <c r="B1505" s="52">
        <f>IF(收藏进度!B1505="","",收藏进度!B1505)</f>
        <v>2</v>
      </c>
      <c r="C1505" s="52" t="str">
        <f t="shared" si="23"/>
        <v/>
      </c>
      <c r="D1505" s="52" t="str">
        <f>IF(AND(COUNTIF(德鲁伊卡组!A:C,"# 2x ("&amp;K1505&amp;") "&amp;A1505)+COUNTIF(猎人卡组!A:C,"# 2x ("&amp;K1505&amp;") "&amp;A1505)+COUNTIF(法师卡组!A:C,"# 2x ("&amp;K1505&amp;") "&amp;A1505)+COUNTIF(圣骑士卡组!A:C,"# 2x ("&amp;K1505&amp;") "&amp;A1505)+COUNTIF(牧师卡组!A:C,"# 2x ("&amp;K1505&amp;") "&amp;A1505)+COUNTIF(潜行者卡组!A:C,"# 2x ("&amp;K1505&amp;") "&amp;A1505)+COUNTIF(萨满祭司卡组!A:C,"# 2x ("&amp;K1505&amp;") "&amp;A1505)+COUNTIF(术士卡组!A:C,"# 2x ("&amp;K1505&amp;") "&amp;A1505)+COUNTIF(战士卡组!A:C,"# 2x ("&amp;K1505&amp;") "&amp;A1505)=0,COUNTIF(单卡排行!A:J,A1505)=0),IF(AND(COUNTIF(德鲁伊卡组!A:C,"# 1x ("&amp;K1505&amp;") "&amp;A1505)+COUNTIF(猎人卡组!A:C,"# 1x ("&amp;K1505&amp;") "&amp;A1505)+COUNTIF(法师卡组!A:C,"# 1x ("&amp;K1505&amp;") "&amp;A1505)+COUNTIF(圣骑士卡组!A:C,"# 1x ("&amp;K1505&amp;") "&amp;A1505)+COUNTIF(牧师卡组!A:C,"# 1x ("&amp;K1505&amp;") "&amp;A1505)+COUNTIF(潜行者卡组!A:C,"# 1x ("&amp;K1505&amp;") "&amp;A1505)+COUNTIF(萨满祭司卡组!A:C,"# 1x ("&amp;K1505&amp;") "&amp;A1505)+COUNTIF(术士卡组!A:C,"# 1x ("&amp;K1505&amp;") "&amp;A1505)+COUNTIF(战士卡组!A:C,"# 1x ("&amp;K1505&amp;") "&amp;A1505)=0,COUNTIF(单卡排行!A:J,A1505&amp;"★")=0),"",1),2)</f>
        <v/>
      </c>
      <c r="E1505" s="53" t="str">
        <f>IF(收藏进度!E1505="","",收藏进度!E1505)</f>
        <v>女巫森林</v>
      </c>
      <c r="F1505" s="53" t="str">
        <f>IF(收藏进度!F1505="","",收藏进度!F1505)</f>
        <v/>
      </c>
      <c r="G1505" s="53" t="str">
        <f>IF(收藏进度!G1505="","",收藏进度!G1505)</f>
        <v>牧师</v>
      </c>
      <c r="H1505" s="53" t="str">
        <f>IF(收藏进度!H1505="","",收藏进度!H1505)</f>
        <v>普通</v>
      </c>
      <c r="I1505" s="53" t="str">
        <f>IF(收藏进度!I1505="","",收藏进度!I1505)</f>
        <v>随从</v>
      </c>
      <c r="J1505" s="53" t="str">
        <f>IF(收藏进度!J1505="","",收藏进度!J1505)</f>
        <v>元素</v>
      </c>
      <c r="K1505" s="53">
        <f>IF(收藏进度!K1505="","",收藏进度!K1505)</f>
        <v>5</v>
      </c>
      <c r="L1505" s="53">
        <f>IF(收藏进度!L1505="","",收藏进度!L1505)</f>
        <v>5</v>
      </c>
      <c r="M1505" s="53">
        <f>IF(收藏进度!M1505="","",收藏进度!M1505)</f>
        <v>8</v>
      </c>
      <c r="N1505" s="54" t="str">
        <f>IF(收藏进度!N1505="","",收藏进度!N1505)</f>
        <v>受伤时无法攻击。</v>
      </c>
    </row>
    <row r="1506" spans="1:14" x14ac:dyDescent="0.15">
      <c r="A1506" s="52" t="str">
        <f>IF(收藏进度!A1506="","",收藏进度!A1506)</f>
        <v>圣水</v>
      </c>
      <c r="B1506" s="52">
        <f>IF(收藏进度!B1506="","",收藏进度!B1506)</f>
        <v>2</v>
      </c>
      <c r="C1506" s="52" t="str">
        <f t="shared" si="23"/>
        <v/>
      </c>
      <c r="D1506" s="52" t="str">
        <f>IF(AND(COUNTIF(德鲁伊卡组!A:C,"# 2x ("&amp;K1506&amp;") "&amp;A1506)+COUNTIF(猎人卡组!A:C,"# 2x ("&amp;K1506&amp;") "&amp;A1506)+COUNTIF(法师卡组!A:C,"# 2x ("&amp;K1506&amp;") "&amp;A1506)+COUNTIF(圣骑士卡组!A:C,"# 2x ("&amp;K1506&amp;") "&amp;A1506)+COUNTIF(牧师卡组!A:C,"# 2x ("&amp;K1506&amp;") "&amp;A1506)+COUNTIF(潜行者卡组!A:C,"# 2x ("&amp;K1506&amp;") "&amp;A1506)+COUNTIF(萨满祭司卡组!A:C,"# 2x ("&amp;K1506&amp;") "&amp;A1506)+COUNTIF(术士卡组!A:C,"# 2x ("&amp;K1506&amp;") "&amp;A1506)+COUNTIF(战士卡组!A:C,"# 2x ("&amp;K1506&amp;") "&amp;A1506)=0,COUNTIF(单卡排行!A:J,A1506)=0),IF(AND(COUNTIF(德鲁伊卡组!A:C,"# 1x ("&amp;K1506&amp;") "&amp;A1506)+COUNTIF(猎人卡组!A:C,"# 1x ("&amp;K1506&amp;") "&amp;A1506)+COUNTIF(法师卡组!A:C,"# 1x ("&amp;K1506&amp;") "&amp;A1506)+COUNTIF(圣骑士卡组!A:C,"# 1x ("&amp;K1506&amp;") "&amp;A1506)+COUNTIF(牧师卡组!A:C,"# 1x ("&amp;K1506&amp;") "&amp;A1506)+COUNTIF(潜行者卡组!A:C,"# 1x ("&amp;K1506&amp;") "&amp;A1506)+COUNTIF(萨满祭司卡组!A:C,"# 1x ("&amp;K1506&amp;") "&amp;A1506)+COUNTIF(术士卡组!A:C,"# 1x ("&amp;K1506&amp;") "&amp;A1506)+COUNTIF(战士卡组!A:C,"# 1x ("&amp;K1506&amp;") "&amp;A1506)=0,COUNTIF(单卡排行!A:J,A1506&amp;"★")=0),"",1),2)</f>
        <v/>
      </c>
      <c r="E1506" s="53" t="str">
        <f>IF(收藏进度!E1506="","",收藏进度!E1506)</f>
        <v>女巫森林</v>
      </c>
      <c r="F1506" s="53" t="str">
        <f>IF(收藏进度!F1506="","",收藏进度!F1506)</f>
        <v/>
      </c>
      <c r="G1506" s="53" t="str">
        <f>IF(收藏进度!G1506="","",收藏进度!G1506)</f>
        <v>牧师</v>
      </c>
      <c r="H1506" s="53" t="str">
        <f>IF(收藏进度!H1506="","",收藏进度!H1506)</f>
        <v>稀有</v>
      </c>
      <c r="I1506" s="53" t="str">
        <f>IF(收藏进度!I1506="","",收藏进度!I1506)</f>
        <v>法术</v>
      </c>
      <c r="J1506" s="53" t="str">
        <f>IF(收藏进度!J1506="","",收藏进度!J1506)</f>
        <v/>
      </c>
      <c r="K1506" s="53">
        <f>IF(收藏进度!K1506="","",收藏进度!K1506)</f>
        <v>5</v>
      </c>
      <c r="L1506" s="53">
        <f>IF(收藏进度!L1506="","",收藏进度!L1506)</f>
        <v>0</v>
      </c>
      <c r="M1506" s="53">
        <f>IF(收藏进度!M1506="","",收藏进度!M1506)</f>
        <v>0</v>
      </c>
      <c r="N1506" s="54" t="str">
        <f>IF(收藏进度!N1506="","",收藏进度!N1506)</f>
        <v>对一个随从造成4点伤害。如果“圣水”杀死该随从，将它的复制置入你的手牌。</v>
      </c>
    </row>
    <row r="1507" spans="1:14" x14ac:dyDescent="0.15">
      <c r="A1507" s="52" t="str">
        <f>IF(收藏进度!A1507="","",收藏进度!A1507)</f>
        <v>闪光飞蛾</v>
      </c>
      <c r="B1507" s="52">
        <f>IF(收藏进度!B1507="","",收藏进度!B1507)</f>
        <v>0</v>
      </c>
      <c r="C1507" s="52" t="str">
        <f t="shared" si="23"/>
        <v/>
      </c>
      <c r="D1507" s="52" t="str">
        <f>IF(AND(COUNTIF(德鲁伊卡组!A:C,"# 2x ("&amp;K1507&amp;") "&amp;A1507)+COUNTIF(猎人卡组!A:C,"# 2x ("&amp;K1507&amp;") "&amp;A1507)+COUNTIF(法师卡组!A:C,"# 2x ("&amp;K1507&amp;") "&amp;A1507)+COUNTIF(圣骑士卡组!A:C,"# 2x ("&amp;K1507&amp;") "&amp;A1507)+COUNTIF(牧师卡组!A:C,"# 2x ("&amp;K1507&amp;") "&amp;A1507)+COUNTIF(潜行者卡组!A:C,"# 2x ("&amp;K1507&amp;") "&amp;A1507)+COUNTIF(萨满祭司卡组!A:C,"# 2x ("&amp;K1507&amp;") "&amp;A1507)+COUNTIF(术士卡组!A:C,"# 2x ("&amp;K1507&amp;") "&amp;A1507)+COUNTIF(战士卡组!A:C,"# 2x ("&amp;K1507&amp;") "&amp;A1507)=0,COUNTIF(单卡排行!A:J,A1507)=0),IF(AND(COUNTIF(德鲁伊卡组!A:C,"# 1x ("&amp;K1507&amp;") "&amp;A1507)+COUNTIF(猎人卡组!A:C,"# 1x ("&amp;K1507&amp;") "&amp;A1507)+COUNTIF(法师卡组!A:C,"# 1x ("&amp;K1507&amp;") "&amp;A1507)+COUNTIF(圣骑士卡组!A:C,"# 1x ("&amp;K1507&amp;") "&amp;A1507)+COUNTIF(牧师卡组!A:C,"# 1x ("&amp;K1507&amp;") "&amp;A1507)+COUNTIF(潜行者卡组!A:C,"# 1x ("&amp;K1507&amp;") "&amp;A1507)+COUNTIF(萨满祭司卡组!A:C,"# 1x ("&amp;K1507&amp;") "&amp;A1507)+COUNTIF(术士卡组!A:C,"# 1x ("&amp;K1507&amp;") "&amp;A1507)+COUNTIF(战士卡组!A:C,"# 1x ("&amp;K1507&amp;") "&amp;A1507)=0,COUNTIF(单卡排行!A:J,A1507&amp;"★")=0),"",1),2)</f>
        <v/>
      </c>
      <c r="E1507" s="53" t="str">
        <f>IF(收藏进度!E1507="","",收藏进度!E1507)</f>
        <v>女巫森林</v>
      </c>
      <c r="F1507" s="53" t="str">
        <f>IF(收藏进度!F1507="","",收藏进度!F1507)</f>
        <v/>
      </c>
      <c r="G1507" s="53" t="str">
        <f>IF(收藏进度!G1507="","",收藏进度!G1507)</f>
        <v>牧师</v>
      </c>
      <c r="H1507" s="53" t="str">
        <f>IF(收藏进度!H1507="","",收藏进度!H1507)</f>
        <v>史诗</v>
      </c>
      <c r="I1507" s="53" t="str">
        <f>IF(收藏进度!I1507="","",收藏进度!I1507)</f>
        <v>随从</v>
      </c>
      <c r="J1507" s="53" t="str">
        <f>IF(收藏进度!J1507="","",收藏进度!J1507)</f>
        <v>野兽</v>
      </c>
      <c r="K1507" s="53">
        <f>IF(收藏进度!K1507="","",收藏进度!K1507)</f>
        <v>5</v>
      </c>
      <c r="L1507" s="53">
        <f>IF(收藏进度!L1507="","",收藏进度!L1507)</f>
        <v>4</v>
      </c>
      <c r="M1507" s="53">
        <f>IF(收藏进度!M1507="","",收藏进度!M1507)</f>
        <v>4</v>
      </c>
      <c r="N1507" s="54" t="str">
        <f>IF(收藏进度!N1507="","",收藏进度!N1507)</f>
        <v>战吼：
如果你的牌库中只有法力值消耗为奇数的牌，使你其他所有随从的生命值翻倍。</v>
      </c>
    </row>
    <row r="1508" spans="1:14" x14ac:dyDescent="0.15">
      <c r="A1508" s="52" t="str">
        <f>IF(收藏进度!A1508="","",收藏进度!A1508)</f>
        <v>破棺者</v>
      </c>
      <c r="B1508" s="52">
        <f>IF(收藏进度!B1508="","",收藏进度!B1508)</f>
        <v>2</v>
      </c>
      <c r="C1508" s="52" t="str">
        <f t="shared" si="23"/>
        <v/>
      </c>
      <c r="D1508" s="52" t="str">
        <f>IF(AND(COUNTIF(德鲁伊卡组!A:C,"# 2x ("&amp;K1508&amp;") "&amp;A1508)+COUNTIF(猎人卡组!A:C,"# 2x ("&amp;K1508&amp;") "&amp;A1508)+COUNTIF(法师卡组!A:C,"# 2x ("&amp;K1508&amp;") "&amp;A1508)+COUNTIF(圣骑士卡组!A:C,"# 2x ("&amp;K1508&amp;") "&amp;A1508)+COUNTIF(牧师卡组!A:C,"# 2x ("&amp;K1508&amp;") "&amp;A1508)+COUNTIF(潜行者卡组!A:C,"# 2x ("&amp;K1508&amp;") "&amp;A1508)+COUNTIF(萨满祭司卡组!A:C,"# 2x ("&amp;K1508&amp;") "&amp;A1508)+COUNTIF(术士卡组!A:C,"# 2x ("&amp;K1508&amp;") "&amp;A1508)+COUNTIF(战士卡组!A:C,"# 2x ("&amp;K1508&amp;") "&amp;A1508)=0,COUNTIF(单卡排行!A:J,A1508)=0),IF(AND(COUNTIF(德鲁伊卡组!A:C,"# 1x ("&amp;K1508&amp;") "&amp;A1508)+COUNTIF(猎人卡组!A:C,"# 1x ("&amp;K1508&amp;") "&amp;A1508)+COUNTIF(法师卡组!A:C,"# 1x ("&amp;K1508&amp;") "&amp;A1508)+COUNTIF(圣骑士卡组!A:C,"# 1x ("&amp;K1508&amp;") "&amp;A1508)+COUNTIF(牧师卡组!A:C,"# 1x ("&amp;K1508&amp;") "&amp;A1508)+COUNTIF(潜行者卡组!A:C,"# 1x ("&amp;K1508&amp;") "&amp;A1508)+COUNTIF(萨满祭司卡组!A:C,"# 1x ("&amp;K1508&amp;") "&amp;A1508)+COUNTIF(术士卡组!A:C,"# 1x ("&amp;K1508&amp;") "&amp;A1508)+COUNTIF(战士卡组!A:C,"# 1x ("&amp;K1508&amp;") "&amp;A1508)=0,COUNTIF(单卡排行!A:J,A1508&amp;"★")=0),"",1),2)</f>
        <v/>
      </c>
      <c r="E1508" s="53" t="str">
        <f>IF(收藏进度!E1508="","",收藏进度!E1508)</f>
        <v>女巫森林</v>
      </c>
      <c r="F1508" s="53" t="str">
        <f>IF(收藏进度!F1508="","",收藏进度!F1508)</f>
        <v/>
      </c>
      <c r="G1508" s="53" t="str">
        <f>IF(收藏进度!G1508="","",收藏进度!G1508)</f>
        <v>牧师</v>
      </c>
      <c r="H1508" s="53" t="str">
        <f>IF(收藏进度!H1508="","",收藏进度!H1508)</f>
        <v>稀有</v>
      </c>
      <c r="I1508" s="53" t="str">
        <f>IF(收藏进度!I1508="","",收藏进度!I1508)</f>
        <v>随从</v>
      </c>
      <c r="J1508" s="53" t="str">
        <f>IF(收藏进度!J1508="","",收藏进度!J1508)</f>
        <v/>
      </c>
      <c r="K1508" s="53">
        <f>IF(收藏进度!K1508="","",收藏进度!K1508)</f>
        <v>6</v>
      </c>
      <c r="L1508" s="53">
        <f>IF(收藏进度!L1508="","",收藏进度!L1508)</f>
        <v>6</v>
      </c>
      <c r="M1508" s="53">
        <f>IF(收藏进度!M1508="","",收藏进度!M1508)</f>
        <v>5</v>
      </c>
      <c r="N1508" s="54" t="str">
        <f>IF(收藏进度!N1508="","",收藏进度!N1508)</f>
        <v>亡语：从你的手牌中召唤一个亡语随从。</v>
      </c>
    </row>
    <row r="1509" spans="1:14" x14ac:dyDescent="0.15">
      <c r="A1509" s="52" t="str">
        <f>IF(收藏进度!A1509="","",收藏进度!A1509)</f>
        <v>白衣幽魂</v>
      </c>
      <c r="B1509" s="52">
        <f>IF(收藏进度!B1509="","",收藏进度!B1509)</f>
        <v>0</v>
      </c>
      <c r="C1509" s="52" t="str">
        <f t="shared" si="23"/>
        <v/>
      </c>
      <c r="D1509" s="52" t="str">
        <f>IF(AND(COUNTIF(德鲁伊卡组!A:C,"# 2x ("&amp;K1509&amp;") "&amp;A1509)+COUNTIF(猎人卡组!A:C,"# 2x ("&amp;K1509&amp;") "&amp;A1509)+COUNTIF(法师卡组!A:C,"# 2x ("&amp;K1509&amp;") "&amp;A1509)+COUNTIF(圣骑士卡组!A:C,"# 2x ("&amp;K1509&amp;") "&amp;A1509)+COUNTIF(牧师卡组!A:C,"# 2x ("&amp;K1509&amp;") "&amp;A1509)+COUNTIF(潜行者卡组!A:C,"# 2x ("&amp;K1509&amp;") "&amp;A1509)+COUNTIF(萨满祭司卡组!A:C,"# 2x ("&amp;K1509&amp;") "&amp;A1509)+COUNTIF(术士卡组!A:C,"# 2x ("&amp;K1509&amp;") "&amp;A1509)+COUNTIF(战士卡组!A:C,"# 2x ("&amp;K1509&amp;") "&amp;A1509)=0,COUNTIF(单卡排行!A:J,A1509)=0),IF(AND(COUNTIF(德鲁伊卡组!A:C,"# 1x ("&amp;K1509&amp;") "&amp;A1509)+COUNTIF(猎人卡组!A:C,"# 1x ("&amp;K1509&amp;") "&amp;A1509)+COUNTIF(法师卡组!A:C,"# 1x ("&amp;K1509&amp;") "&amp;A1509)+COUNTIF(圣骑士卡组!A:C,"# 1x ("&amp;K1509&amp;") "&amp;A1509)+COUNTIF(牧师卡组!A:C,"# 1x ("&amp;K1509&amp;") "&amp;A1509)+COUNTIF(潜行者卡组!A:C,"# 1x ("&amp;K1509&amp;") "&amp;A1509)+COUNTIF(萨满祭司卡组!A:C,"# 1x ("&amp;K1509&amp;") "&amp;A1509)+COUNTIF(术士卡组!A:C,"# 1x ("&amp;K1509&amp;") "&amp;A1509)+COUNTIF(战士卡组!A:C,"# 1x ("&amp;K1509&amp;") "&amp;A1509)=0,COUNTIF(单卡排行!A:J,A1509&amp;"★")=0),"",1),2)</f>
        <v/>
      </c>
      <c r="E1509" s="53" t="str">
        <f>IF(收藏进度!E1509="","",收藏进度!E1509)</f>
        <v>女巫森林</v>
      </c>
      <c r="F1509" s="53" t="str">
        <f>IF(收藏进度!F1509="","",收藏进度!F1509)</f>
        <v/>
      </c>
      <c r="G1509" s="53" t="str">
        <f>IF(收藏进度!G1509="","",收藏进度!G1509)</f>
        <v>牧师</v>
      </c>
      <c r="H1509" s="53" t="str">
        <f>IF(收藏进度!H1509="","",收藏进度!H1509)</f>
        <v>传说</v>
      </c>
      <c r="I1509" s="53" t="str">
        <f>IF(收藏进度!I1509="","",收藏进度!I1509)</f>
        <v>随从</v>
      </c>
      <c r="J1509" s="53" t="str">
        <f>IF(收藏进度!J1509="","",收藏进度!J1509)</f>
        <v/>
      </c>
      <c r="K1509" s="53">
        <f>IF(收藏进度!K1509="","",收藏进度!K1509)</f>
        <v>6</v>
      </c>
      <c r="L1509" s="53">
        <f>IF(收藏进度!L1509="","",收藏进度!L1509)</f>
        <v>5</v>
      </c>
      <c r="M1509" s="53">
        <f>IF(收藏进度!M1509="","",收藏进度!M1509)</f>
        <v>5</v>
      </c>
      <c r="N1509" s="54" t="str">
        <f>IF(收藏进度!N1509="","",收藏进度!N1509)</f>
        <v>战吼：对你牌库中的所有随从施放“心灵之火”（使其攻击力等同于生命值）。</v>
      </c>
    </row>
    <row r="1510" spans="1:14" x14ac:dyDescent="0.15">
      <c r="A1510" s="52" t="str">
        <f>IF(收藏进度!A1510="","",收藏进度!A1510)</f>
        <v>夜鳞龙后</v>
      </c>
      <c r="B1510" s="52">
        <f>IF(收藏进度!B1510="","",收藏进度!B1510)</f>
        <v>2</v>
      </c>
      <c r="C1510" s="52" t="str">
        <f t="shared" si="23"/>
        <v/>
      </c>
      <c r="D1510" s="52">
        <f>IF(AND(COUNTIF(德鲁伊卡组!A:C,"# 2x ("&amp;K1510&amp;") "&amp;A1510)+COUNTIF(猎人卡组!A:C,"# 2x ("&amp;K1510&amp;") "&amp;A1510)+COUNTIF(法师卡组!A:C,"# 2x ("&amp;K1510&amp;") "&amp;A1510)+COUNTIF(圣骑士卡组!A:C,"# 2x ("&amp;K1510&amp;") "&amp;A1510)+COUNTIF(牧师卡组!A:C,"# 2x ("&amp;K1510&amp;") "&amp;A1510)+COUNTIF(潜行者卡组!A:C,"# 2x ("&amp;K1510&amp;") "&amp;A1510)+COUNTIF(萨满祭司卡组!A:C,"# 2x ("&amp;K1510&amp;") "&amp;A1510)+COUNTIF(术士卡组!A:C,"# 2x ("&amp;K1510&amp;") "&amp;A1510)+COUNTIF(战士卡组!A:C,"# 2x ("&amp;K1510&amp;") "&amp;A1510)=0,COUNTIF(单卡排行!A:J,A1510)=0),IF(AND(COUNTIF(德鲁伊卡组!A:C,"# 1x ("&amp;K1510&amp;") "&amp;A1510)+COUNTIF(猎人卡组!A:C,"# 1x ("&amp;K1510&amp;") "&amp;A1510)+COUNTIF(法师卡组!A:C,"# 1x ("&amp;K1510&amp;") "&amp;A1510)+COUNTIF(圣骑士卡组!A:C,"# 1x ("&amp;K1510&amp;") "&amp;A1510)+COUNTIF(牧师卡组!A:C,"# 1x ("&amp;K1510&amp;") "&amp;A1510)+COUNTIF(潜行者卡组!A:C,"# 1x ("&amp;K1510&amp;") "&amp;A1510)+COUNTIF(萨满祭司卡组!A:C,"# 1x ("&amp;K1510&amp;") "&amp;A1510)+COUNTIF(术士卡组!A:C,"# 1x ("&amp;K1510&amp;") "&amp;A1510)+COUNTIF(战士卡组!A:C,"# 1x ("&amp;K1510&amp;") "&amp;A1510)=0,COUNTIF(单卡排行!A:J,A1510&amp;"★")=0),"",1),2)</f>
        <v>1</v>
      </c>
      <c r="E1510" s="53" t="str">
        <f>IF(收藏进度!E1510="","",收藏进度!E1510)</f>
        <v>女巫森林</v>
      </c>
      <c r="F1510" s="53" t="str">
        <f>IF(收藏进度!F1510="","",收藏进度!F1510)</f>
        <v/>
      </c>
      <c r="G1510" s="53" t="str">
        <f>IF(收藏进度!G1510="","",收藏进度!G1510)</f>
        <v>牧师</v>
      </c>
      <c r="H1510" s="53" t="str">
        <f>IF(收藏进度!H1510="","",收藏进度!H1510)</f>
        <v>稀有</v>
      </c>
      <c r="I1510" s="53" t="str">
        <f>IF(收藏进度!I1510="","",收藏进度!I1510)</f>
        <v>随从</v>
      </c>
      <c r="J1510" s="53" t="str">
        <f>IF(收藏进度!J1510="","",收藏进度!J1510)</f>
        <v>龙</v>
      </c>
      <c r="K1510" s="53">
        <f>IF(收藏进度!K1510="","",收藏进度!K1510)</f>
        <v>7</v>
      </c>
      <c r="L1510" s="53">
        <f>IF(收藏进度!L1510="","",收藏进度!L1510)</f>
        <v>4</v>
      </c>
      <c r="M1510" s="53">
        <f>IF(收藏进度!M1510="","",收藏进度!M1510)</f>
        <v>9</v>
      </c>
      <c r="N1510" s="54" t="str">
        <f>IF(收藏进度!N1510="","",收藏进度!N1510)</f>
        <v>每当一个友方随从获得治疗时，召唤一只3/3的雏龙。</v>
      </c>
    </row>
    <row r="1511" spans="1:14" x14ac:dyDescent="0.15">
      <c r="A1511" s="52" t="str">
        <f>IF(收藏进度!A1511="","",收藏进度!A1511)</f>
        <v>偷袭</v>
      </c>
      <c r="B1511" s="52">
        <f>IF(收藏进度!B1511="","",收藏进度!B1511)</f>
        <v>2</v>
      </c>
      <c r="C1511" s="52" t="str">
        <f t="shared" si="23"/>
        <v/>
      </c>
      <c r="D1511" s="52" t="str">
        <f>IF(AND(COUNTIF(德鲁伊卡组!A:C,"# 2x ("&amp;K1511&amp;") "&amp;A1511)+COUNTIF(猎人卡组!A:C,"# 2x ("&amp;K1511&amp;") "&amp;A1511)+COUNTIF(法师卡组!A:C,"# 2x ("&amp;K1511&amp;") "&amp;A1511)+COUNTIF(圣骑士卡组!A:C,"# 2x ("&amp;K1511&amp;") "&amp;A1511)+COUNTIF(牧师卡组!A:C,"# 2x ("&amp;K1511&amp;") "&amp;A1511)+COUNTIF(潜行者卡组!A:C,"# 2x ("&amp;K1511&amp;") "&amp;A1511)+COUNTIF(萨满祭司卡组!A:C,"# 2x ("&amp;K1511&amp;") "&amp;A1511)+COUNTIF(术士卡组!A:C,"# 2x ("&amp;K1511&amp;") "&amp;A1511)+COUNTIF(战士卡组!A:C,"# 2x ("&amp;K1511&amp;") "&amp;A1511)=0,COUNTIF(单卡排行!A:J,A1511)=0),IF(AND(COUNTIF(德鲁伊卡组!A:C,"# 1x ("&amp;K1511&amp;") "&amp;A1511)+COUNTIF(猎人卡组!A:C,"# 1x ("&amp;K1511&amp;") "&amp;A1511)+COUNTIF(法师卡组!A:C,"# 1x ("&amp;K1511&amp;") "&amp;A1511)+COUNTIF(圣骑士卡组!A:C,"# 1x ("&amp;K1511&amp;") "&amp;A1511)+COUNTIF(牧师卡组!A:C,"# 1x ("&amp;K1511&amp;") "&amp;A1511)+COUNTIF(潜行者卡组!A:C,"# 1x ("&amp;K1511&amp;") "&amp;A1511)+COUNTIF(萨满祭司卡组!A:C,"# 1x ("&amp;K1511&amp;") "&amp;A1511)+COUNTIF(术士卡组!A:C,"# 1x ("&amp;K1511&amp;") "&amp;A1511)+COUNTIF(战士卡组!A:C,"# 1x ("&amp;K1511&amp;") "&amp;A1511)=0,COUNTIF(单卡排行!A:J,A1511&amp;"★")=0),"",1),2)</f>
        <v/>
      </c>
      <c r="E1511" s="53" t="str">
        <f>IF(收藏进度!E1511="","",收藏进度!E1511)</f>
        <v>女巫森林</v>
      </c>
      <c r="F1511" s="53" t="str">
        <f>IF(收藏进度!F1511="","",收藏进度!F1511)</f>
        <v/>
      </c>
      <c r="G1511" s="53" t="str">
        <f>IF(收藏进度!G1511="","",收藏进度!G1511)</f>
        <v>潜行者</v>
      </c>
      <c r="H1511" s="53" t="str">
        <f>IF(收藏进度!H1511="","",收藏进度!H1511)</f>
        <v>普通</v>
      </c>
      <c r="I1511" s="53" t="str">
        <f>IF(收藏进度!I1511="","",收藏进度!I1511)</f>
        <v>法术</v>
      </c>
      <c r="J1511" s="53" t="str">
        <f>IF(收藏进度!J1511="","",收藏进度!J1511)</f>
        <v/>
      </c>
      <c r="K1511" s="53">
        <f>IF(收藏进度!K1511="","",收藏进度!K1511)</f>
        <v>2</v>
      </c>
      <c r="L1511" s="53">
        <f>IF(收藏进度!L1511="","",收藏进度!L1511)</f>
        <v>0</v>
      </c>
      <c r="M1511" s="53">
        <f>IF(收藏进度!M1511="","",收藏进度!M1511)</f>
        <v>0</v>
      </c>
      <c r="N1511" s="54" t="str">
        <f>IF(收藏进度!N1511="","",收藏进度!N1511)</f>
        <v>回响
对一个随从造成
2点伤害。</v>
      </c>
    </row>
    <row r="1512" spans="1:14" x14ac:dyDescent="0.15">
      <c r="A1512" s="52" t="str">
        <f>IF(收藏进度!A1512="","",收藏进度!A1512)</f>
        <v>搜索</v>
      </c>
      <c r="B1512" s="52">
        <f>IF(收藏进度!B1512="","",收藏进度!B1512)</f>
        <v>2</v>
      </c>
      <c r="C1512" s="52" t="str">
        <f t="shared" si="23"/>
        <v/>
      </c>
      <c r="D1512" s="52" t="str">
        <f>IF(AND(COUNTIF(德鲁伊卡组!A:C,"# 2x ("&amp;K1512&amp;") "&amp;A1512)+COUNTIF(猎人卡组!A:C,"# 2x ("&amp;K1512&amp;") "&amp;A1512)+COUNTIF(法师卡组!A:C,"# 2x ("&amp;K1512&amp;") "&amp;A1512)+COUNTIF(圣骑士卡组!A:C,"# 2x ("&amp;K1512&amp;") "&amp;A1512)+COUNTIF(牧师卡组!A:C,"# 2x ("&amp;K1512&amp;") "&amp;A1512)+COUNTIF(潜行者卡组!A:C,"# 2x ("&amp;K1512&amp;") "&amp;A1512)+COUNTIF(萨满祭司卡组!A:C,"# 2x ("&amp;K1512&amp;") "&amp;A1512)+COUNTIF(术士卡组!A:C,"# 2x ("&amp;K1512&amp;") "&amp;A1512)+COUNTIF(战士卡组!A:C,"# 2x ("&amp;K1512&amp;") "&amp;A1512)=0,COUNTIF(单卡排行!A:J,A1512)=0),IF(AND(COUNTIF(德鲁伊卡组!A:C,"# 1x ("&amp;K1512&amp;") "&amp;A1512)+COUNTIF(猎人卡组!A:C,"# 1x ("&amp;K1512&amp;") "&amp;A1512)+COUNTIF(法师卡组!A:C,"# 1x ("&amp;K1512&amp;") "&amp;A1512)+COUNTIF(圣骑士卡组!A:C,"# 1x ("&amp;K1512&amp;") "&amp;A1512)+COUNTIF(牧师卡组!A:C,"# 1x ("&amp;K1512&amp;") "&amp;A1512)+COUNTIF(潜行者卡组!A:C,"# 1x ("&amp;K1512&amp;") "&amp;A1512)+COUNTIF(萨满祭司卡组!A:C,"# 1x ("&amp;K1512&amp;") "&amp;A1512)+COUNTIF(术士卡组!A:C,"# 1x ("&amp;K1512&amp;") "&amp;A1512)+COUNTIF(战士卡组!A:C,"# 1x ("&amp;K1512&amp;") "&amp;A1512)=0,COUNTIF(单卡排行!A:J,A1512&amp;"★")=0),"",1),2)</f>
        <v/>
      </c>
      <c r="E1512" s="53" t="str">
        <f>IF(收藏进度!E1512="","",收藏进度!E1512)</f>
        <v>女巫森林</v>
      </c>
      <c r="F1512" s="53" t="str">
        <f>IF(收藏进度!F1512="","",收藏进度!F1512)</f>
        <v/>
      </c>
      <c r="G1512" s="53" t="str">
        <f>IF(收藏进度!G1512="","",收藏进度!G1512)</f>
        <v>潜行者</v>
      </c>
      <c r="H1512" s="53" t="str">
        <f>IF(收藏进度!H1512="","",收藏进度!H1512)</f>
        <v>稀有</v>
      </c>
      <c r="I1512" s="53" t="str">
        <f>IF(收藏进度!I1512="","",收藏进度!I1512)</f>
        <v>法术</v>
      </c>
      <c r="J1512" s="53" t="str">
        <f>IF(收藏进度!J1512="","",收藏进度!J1512)</f>
        <v/>
      </c>
      <c r="K1512" s="53">
        <f>IF(收藏进度!K1512="","",收藏进度!K1512)</f>
        <v>2</v>
      </c>
      <c r="L1512" s="53">
        <f>IF(收藏进度!L1512="","",收藏进度!L1512)</f>
        <v>0</v>
      </c>
      <c r="M1512" s="53">
        <f>IF(收藏进度!M1512="","",收藏进度!M1512)</f>
        <v>0</v>
      </c>
      <c r="N1512" s="54" t="str">
        <f>IF(收藏进度!N1512="","",收藏进度!N1512)</f>
        <v>回响
将一张（你对手职业的）随机职业牌置入你的手牌。</v>
      </c>
    </row>
    <row r="1513" spans="1:14" x14ac:dyDescent="0.15">
      <c r="A1513" s="52" t="str">
        <f>IF(收藏进度!A1513="","",收藏进度!A1513)</f>
        <v>刺喉海盗</v>
      </c>
      <c r="B1513" s="52">
        <f>IF(收藏进度!B1513="","",收藏进度!B1513)</f>
        <v>3</v>
      </c>
      <c r="C1513" s="52" t="str">
        <f t="shared" si="23"/>
        <v/>
      </c>
      <c r="D1513" s="52" t="str">
        <f>IF(AND(COUNTIF(德鲁伊卡组!A:C,"# 2x ("&amp;K1513&amp;") "&amp;A1513)+COUNTIF(猎人卡组!A:C,"# 2x ("&amp;K1513&amp;") "&amp;A1513)+COUNTIF(法师卡组!A:C,"# 2x ("&amp;K1513&amp;") "&amp;A1513)+COUNTIF(圣骑士卡组!A:C,"# 2x ("&amp;K1513&amp;") "&amp;A1513)+COUNTIF(牧师卡组!A:C,"# 2x ("&amp;K1513&amp;") "&amp;A1513)+COUNTIF(潜行者卡组!A:C,"# 2x ("&amp;K1513&amp;") "&amp;A1513)+COUNTIF(萨满祭司卡组!A:C,"# 2x ("&amp;K1513&amp;") "&amp;A1513)+COUNTIF(术士卡组!A:C,"# 2x ("&amp;K1513&amp;") "&amp;A1513)+COUNTIF(战士卡组!A:C,"# 2x ("&amp;K1513&amp;") "&amp;A1513)=0,COUNTIF(单卡排行!A:J,A1513)=0),IF(AND(COUNTIF(德鲁伊卡组!A:C,"# 1x ("&amp;K1513&amp;") "&amp;A1513)+COUNTIF(猎人卡组!A:C,"# 1x ("&amp;K1513&amp;") "&amp;A1513)+COUNTIF(法师卡组!A:C,"# 1x ("&amp;K1513&amp;") "&amp;A1513)+COUNTIF(圣骑士卡组!A:C,"# 1x ("&amp;K1513&amp;") "&amp;A1513)+COUNTIF(牧师卡组!A:C,"# 1x ("&amp;K1513&amp;") "&amp;A1513)+COUNTIF(潜行者卡组!A:C,"# 1x ("&amp;K1513&amp;") "&amp;A1513)+COUNTIF(萨满祭司卡组!A:C,"# 1x ("&amp;K1513&amp;") "&amp;A1513)+COUNTIF(术士卡组!A:C,"# 1x ("&amp;K1513&amp;") "&amp;A1513)+COUNTIF(战士卡组!A:C,"# 1x ("&amp;K1513&amp;") "&amp;A1513)=0,COUNTIF(单卡排行!A:J,A1513&amp;"★")=0),"",1),2)</f>
        <v/>
      </c>
      <c r="E1513" s="53" t="str">
        <f>IF(收藏进度!E1513="","",收藏进度!E1513)</f>
        <v>女巫森林</v>
      </c>
      <c r="F1513" s="53" t="str">
        <f>IF(收藏进度!F1513="","",收藏进度!F1513)</f>
        <v/>
      </c>
      <c r="G1513" s="53" t="str">
        <f>IF(收藏进度!G1513="","",收藏进度!G1513)</f>
        <v>潜行者</v>
      </c>
      <c r="H1513" s="53" t="str">
        <f>IF(收藏进度!H1513="","",收藏进度!H1513)</f>
        <v>普通</v>
      </c>
      <c r="I1513" s="53" t="str">
        <f>IF(收藏进度!I1513="","",收藏进度!I1513)</f>
        <v>随从</v>
      </c>
      <c r="J1513" s="53" t="str">
        <f>IF(收藏进度!J1513="","",收藏进度!J1513)</f>
        <v>海盗</v>
      </c>
      <c r="K1513" s="53">
        <f>IF(收藏进度!K1513="","",收藏进度!K1513)</f>
        <v>3</v>
      </c>
      <c r="L1513" s="53">
        <f>IF(收藏进度!L1513="","",收藏进度!L1513)</f>
        <v>2</v>
      </c>
      <c r="M1513" s="53">
        <f>IF(收藏进度!M1513="","",收藏进度!M1513)</f>
        <v>4</v>
      </c>
      <c r="N1513" s="54" t="str">
        <f>IF(收藏进度!N1513="","",收藏进度!N1513)</f>
        <v>连击：使你的武器获得+1攻击力。</v>
      </c>
    </row>
    <row r="1514" spans="1:14" x14ac:dyDescent="0.15">
      <c r="A1514" s="52" t="str">
        <f>IF(收藏进度!A1514="","",收藏进度!A1514)</f>
        <v>闪狐</v>
      </c>
      <c r="B1514" s="52">
        <f>IF(收藏进度!B1514="","",收藏进度!B1514)</f>
        <v>2</v>
      </c>
      <c r="C1514" s="52" t="str">
        <f t="shared" si="23"/>
        <v/>
      </c>
      <c r="D1514" s="52">
        <f>IF(AND(COUNTIF(德鲁伊卡组!A:C,"# 2x ("&amp;K1514&amp;") "&amp;A1514)+COUNTIF(猎人卡组!A:C,"# 2x ("&amp;K1514&amp;") "&amp;A1514)+COUNTIF(法师卡组!A:C,"# 2x ("&amp;K1514&amp;") "&amp;A1514)+COUNTIF(圣骑士卡组!A:C,"# 2x ("&amp;K1514&amp;") "&amp;A1514)+COUNTIF(牧师卡组!A:C,"# 2x ("&amp;K1514&amp;") "&amp;A1514)+COUNTIF(潜行者卡组!A:C,"# 2x ("&amp;K1514&amp;") "&amp;A1514)+COUNTIF(萨满祭司卡组!A:C,"# 2x ("&amp;K1514&amp;") "&amp;A1514)+COUNTIF(术士卡组!A:C,"# 2x ("&amp;K1514&amp;") "&amp;A1514)+COUNTIF(战士卡组!A:C,"# 2x ("&amp;K1514&amp;") "&amp;A1514)=0,COUNTIF(单卡排行!A:J,A1514)=0),IF(AND(COUNTIF(德鲁伊卡组!A:C,"# 1x ("&amp;K1514&amp;") "&amp;A1514)+COUNTIF(猎人卡组!A:C,"# 1x ("&amp;K1514&amp;") "&amp;A1514)+COUNTIF(法师卡组!A:C,"# 1x ("&amp;K1514&amp;") "&amp;A1514)+COUNTIF(圣骑士卡组!A:C,"# 1x ("&amp;K1514&amp;") "&amp;A1514)+COUNTIF(牧师卡组!A:C,"# 1x ("&amp;K1514&amp;") "&amp;A1514)+COUNTIF(潜行者卡组!A:C,"# 1x ("&amp;K1514&amp;") "&amp;A1514)+COUNTIF(萨满祭司卡组!A:C,"# 1x ("&amp;K1514&amp;") "&amp;A1514)+COUNTIF(术士卡组!A:C,"# 1x ("&amp;K1514&amp;") "&amp;A1514)+COUNTIF(战士卡组!A:C,"# 1x ("&amp;K1514&amp;") "&amp;A1514)=0,COUNTIF(单卡排行!A:J,A1514&amp;"★")=0),"",1),2)</f>
        <v>2</v>
      </c>
      <c r="E1514" s="53" t="str">
        <f>IF(收藏进度!E1514="","",收藏进度!E1514)</f>
        <v>女巫森林</v>
      </c>
      <c r="F1514" s="53" t="str">
        <f>IF(收藏进度!F1514="","",收藏进度!F1514)</f>
        <v/>
      </c>
      <c r="G1514" s="53" t="str">
        <f>IF(收藏进度!G1514="","",收藏进度!G1514)</f>
        <v>潜行者</v>
      </c>
      <c r="H1514" s="53" t="str">
        <f>IF(收藏进度!H1514="","",收藏进度!H1514)</f>
        <v>普通</v>
      </c>
      <c r="I1514" s="53" t="str">
        <f>IF(收藏进度!I1514="","",收藏进度!I1514)</f>
        <v>随从</v>
      </c>
      <c r="J1514" s="53" t="str">
        <f>IF(收藏进度!J1514="","",收藏进度!J1514)</f>
        <v>野兽</v>
      </c>
      <c r="K1514" s="53">
        <f>IF(收藏进度!K1514="","",收藏进度!K1514)</f>
        <v>3</v>
      </c>
      <c r="L1514" s="53">
        <f>IF(收藏进度!L1514="","",收藏进度!L1514)</f>
        <v>3</v>
      </c>
      <c r="M1514" s="53">
        <f>IF(收藏进度!M1514="","",收藏进度!M1514)</f>
        <v>3</v>
      </c>
      <c r="N1514" s="54" t="str">
        <f>IF(收藏进度!N1514="","",收藏进度!N1514)</f>
        <v>战吼：将一张（你对手职业的）随机职业牌置入你的手牌。</v>
      </c>
    </row>
    <row r="1515" spans="1:14" x14ac:dyDescent="0.15">
      <c r="A1515" s="52" t="str">
        <f>IF(收藏进度!A1515="","",收藏进度!A1515)</f>
        <v>面具收集者</v>
      </c>
      <c r="B1515" s="52">
        <f>IF(收藏进度!B1515="","",收藏进度!B1515)</f>
        <v>0</v>
      </c>
      <c r="C1515" s="52" t="str">
        <f t="shared" si="23"/>
        <v/>
      </c>
      <c r="D1515" s="52" t="str">
        <f>IF(AND(COUNTIF(德鲁伊卡组!A:C,"# 2x ("&amp;K1515&amp;") "&amp;A1515)+COUNTIF(猎人卡组!A:C,"# 2x ("&amp;K1515&amp;") "&amp;A1515)+COUNTIF(法师卡组!A:C,"# 2x ("&amp;K1515&amp;") "&amp;A1515)+COUNTIF(圣骑士卡组!A:C,"# 2x ("&amp;K1515&amp;") "&amp;A1515)+COUNTIF(牧师卡组!A:C,"# 2x ("&amp;K1515&amp;") "&amp;A1515)+COUNTIF(潜行者卡组!A:C,"# 2x ("&amp;K1515&amp;") "&amp;A1515)+COUNTIF(萨满祭司卡组!A:C,"# 2x ("&amp;K1515&amp;") "&amp;A1515)+COUNTIF(术士卡组!A:C,"# 2x ("&amp;K1515&amp;") "&amp;A1515)+COUNTIF(战士卡组!A:C,"# 2x ("&amp;K1515&amp;") "&amp;A1515)=0,COUNTIF(单卡排行!A:J,A1515)=0),IF(AND(COUNTIF(德鲁伊卡组!A:C,"# 1x ("&amp;K1515&amp;") "&amp;A1515)+COUNTIF(猎人卡组!A:C,"# 1x ("&amp;K1515&amp;") "&amp;A1515)+COUNTIF(法师卡组!A:C,"# 1x ("&amp;K1515&amp;") "&amp;A1515)+COUNTIF(圣骑士卡组!A:C,"# 1x ("&amp;K1515&amp;") "&amp;A1515)+COUNTIF(牧师卡组!A:C,"# 1x ("&amp;K1515&amp;") "&amp;A1515)+COUNTIF(潜行者卡组!A:C,"# 1x ("&amp;K1515&amp;") "&amp;A1515)+COUNTIF(萨满祭司卡组!A:C,"# 1x ("&amp;K1515&amp;") "&amp;A1515)+COUNTIF(术士卡组!A:C,"# 1x ("&amp;K1515&amp;") "&amp;A1515)+COUNTIF(战士卡组!A:C,"# 1x ("&amp;K1515&amp;") "&amp;A1515)=0,COUNTIF(单卡排行!A:J,A1515&amp;"★")=0),"",1),2)</f>
        <v/>
      </c>
      <c r="E1515" s="53" t="str">
        <f>IF(收藏进度!E1515="","",收藏进度!E1515)</f>
        <v>女巫森林</v>
      </c>
      <c r="F1515" s="53" t="str">
        <f>IF(收藏进度!F1515="","",收藏进度!F1515)</f>
        <v/>
      </c>
      <c r="G1515" s="53" t="str">
        <f>IF(收藏进度!G1515="","",收藏进度!G1515)</f>
        <v>潜行者</v>
      </c>
      <c r="H1515" s="53" t="str">
        <f>IF(收藏进度!H1515="","",收藏进度!H1515)</f>
        <v>传说</v>
      </c>
      <c r="I1515" s="53" t="str">
        <f>IF(收藏进度!I1515="","",收藏进度!I1515)</f>
        <v>随从</v>
      </c>
      <c r="J1515" s="53" t="str">
        <f>IF(收藏进度!J1515="","",收藏进度!J1515)</f>
        <v/>
      </c>
      <c r="K1515" s="53">
        <f>IF(收藏进度!K1515="","",收藏进度!K1515)</f>
        <v>3</v>
      </c>
      <c r="L1515" s="53">
        <f>IF(收藏进度!L1515="","",收藏进度!L1515)</f>
        <v>2</v>
      </c>
      <c r="M1515" s="53">
        <f>IF(收藏进度!M1515="","",收藏进度!M1515)</f>
        <v>2</v>
      </c>
      <c r="N1515" s="54" t="str">
        <f>IF(收藏进度!N1515="","",收藏进度!N1515)</f>
        <v>回响，战吼：将一张随机传说随从牌置入你的手牌。</v>
      </c>
    </row>
    <row r="1516" spans="1:14" x14ac:dyDescent="0.15">
      <c r="A1516" s="52" t="str">
        <f>IF(收藏进度!A1516="","",收藏进度!A1516)</f>
        <v>迷雾幽灵</v>
      </c>
      <c r="B1516" s="52">
        <f>IF(收藏进度!B1516="","",收藏进度!B1516)</f>
        <v>2</v>
      </c>
      <c r="C1516" s="52" t="str">
        <f t="shared" si="23"/>
        <v/>
      </c>
      <c r="D1516" s="52" t="str">
        <f>IF(AND(COUNTIF(德鲁伊卡组!A:C,"# 2x ("&amp;K1516&amp;") "&amp;A1516)+COUNTIF(猎人卡组!A:C,"# 2x ("&amp;K1516&amp;") "&amp;A1516)+COUNTIF(法师卡组!A:C,"# 2x ("&amp;K1516&amp;") "&amp;A1516)+COUNTIF(圣骑士卡组!A:C,"# 2x ("&amp;K1516&amp;") "&amp;A1516)+COUNTIF(牧师卡组!A:C,"# 2x ("&amp;K1516&amp;") "&amp;A1516)+COUNTIF(潜行者卡组!A:C,"# 2x ("&amp;K1516&amp;") "&amp;A1516)+COUNTIF(萨满祭司卡组!A:C,"# 2x ("&amp;K1516&amp;") "&amp;A1516)+COUNTIF(术士卡组!A:C,"# 2x ("&amp;K1516&amp;") "&amp;A1516)+COUNTIF(战士卡组!A:C,"# 2x ("&amp;K1516&amp;") "&amp;A1516)=0,COUNTIF(单卡排行!A:J,A1516)=0),IF(AND(COUNTIF(德鲁伊卡组!A:C,"# 1x ("&amp;K1516&amp;") "&amp;A1516)+COUNTIF(猎人卡组!A:C,"# 1x ("&amp;K1516&amp;") "&amp;A1516)+COUNTIF(法师卡组!A:C,"# 1x ("&amp;K1516&amp;") "&amp;A1516)+COUNTIF(圣骑士卡组!A:C,"# 1x ("&amp;K1516&amp;") "&amp;A1516)+COUNTIF(牧师卡组!A:C,"# 1x ("&amp;K1516&amp;") "&amp;A1516)+COUNTIF(潜行者卡组!A:C,"# 1x ("&amp;K1516&amp;") "&amp;A1516)+COUNTIF(萨满祭司卡组!A:C,"# 1x ("&amp;K1516&amp;") "&amp;A1516)+COUNTIF(术士卡组!A:C,"# 1x ("&amp;K1516&amp;") "&amp;A1516)+COUNTIF(战士卡组!A:C,"# 1x ("&amp;K1516&amp;") "&amp;A1516)=0,COUNTIF(单卡排行!A:J,A1516&amp;"★")=0),"",1),2)</f>
        <v/>
      </c>
      <c r="E1516" s="53" t="str">
        <f>IF(收藏进度!E1516="","",收藏进度!E1516)</f>
        <v>女巫森林</v>
      </c>
      <c r="F1516" s="53" t="str">
        <f>IF(收藏进度!F1516="","",收藏进度!F1516)</f>
        <v/>
      </c>
      <c r="G1516" s="53" t="str">
        <f>IF(收藏进度!G1516="","",收藏进度!G1516)</f>
        <v>潜行者</v>
      </c>
      <c r="H1516" s="53" t="str">
        <f>IF(收藏进度!H1516="","",收藏进度!H1516)</f>
        <v>稀有</v>
      </c>
      <c r="I1516" s="53" t="str">
        <f>IF(收藏进度!I1516="","",收藏进度!I1516)</f>
        <v>随从</v>
      </c>
      <c r="J1516" s="53" t="str">
        <f>IF(收藏进度!J1516="","",收藏进度!J1516)</f>
        <v/>
      </c>
      <c r="K1516" s="53">
        <f>IF(收藏进度!K1516="","",收藏进度!K1516)</f>
        <v>4</v>
      </c>
      <c r="L1516" s="53">
        <f>IF(收藏进度!L1516="","",收藏进度!L1516)</f>
        <v>3</v>
      </c>
      <c r="M1516" s="53">
        <f>IF(收藏进度!M1516="","",收藏进度!M1516)</f>
        <v>5</v>
      </c>
      <c r="N1516" s="54" t="str">
        <f>IF(收藏进度!N1516="","",收藏进度!N1516)</f>
        <v>每当你使用一张回响牌时，获得+1/+1。</v>
      </c>
    </row>
    <row r="1517" spans="1:14" x14ac:dyDescent="0.15">
      <c r="A1517" s="52" t="str">
        <f>IF(收藏进度!A1517="","",收藏进度!A1517)</f>
        <v>通缉令</v>
      </c>
      <c r="B1517" s="52">
        <f>IF(收藏进度!B1517="","",收藏进度!B1517)</f>
        <v>2</v>
      </c>
      <c r="C1517" s="52" t="str">
        <f t="shared" si="23"/>
        <v/>
      </c>
      <c r="D1517" s="52" t="str">
        <f>IF(AND(COUNTIF(德鲁伊卡组!A:C,"# 2x ("&amp;K1517&amp;") "&amp;A1517)+COUNTIF(猎人卡组!A:C,"# 2x ("&amp;K1517&amp;") "&amp;A1517)+COUNTIF(法师卡组!A:C,"# 2x ("&amp;K1517&amp;") "&amp;A1517)+COUNTIF(圣骑士卡组!A:C,"# 2x ("&amp;K1517&amp;") "&amp;A1517)+COUNTIF(牧师卡组!A:C,"# 2x ("&amp;K1517&amp;") "&amp;A1517)+COUNTIF(潜行者卡组!A:C,"# 2x ("&amp;K1517&amp;") "&amp;A1517)+COUNTIF(萨满祭司卡组!A:C,"# 2x ("&amp;K1517&amp;") "&amp;A1517)+COUNTIF(术士卡组!A:C,"# 2x ("&amp;K1517&amp;") "&amp;A1517)+COUNTIF(战士卡组!A:C,"# 2x ("&amp;K1517&amp;") "&amp;A1517)=0,COUNTIF(单卡排行!A:J,A1517)=0),IF(AND(COUNTIF(德鲁伊卡组!A:C,"# 1x ("&amp;K1517&amp;") "&amp;A1517)+COUNTIF(猎人卡组!A:C,"# 1x ("&amp;K1517&amp;") "&amp;A1517)+COUNTIF(法师卡组!A:C,"# 1x ("&amp;K1517&amp;") "&amp;A1517)+COUNTIF(圣骑士卡组!A:C,"# 1x ("&amp;K1517&amp;") "&amp;A1517)+COUNTIF(牧师卡组!A:C,"# 1x ("&amp;K1517&amp;") "&amp;A1517)+COUNTIF(潜行者卡组!A:C,"# 1x ("&amp;K1517&amp;") "&amp;A1517)+COUNTIF(萨满祭司卡组!A:C,"# 1x ("&amp;K1517&amp;") "&amp;A1517)+COUNTIF(术士卡组!A:C,"# 1x ("&amp;K1517&amp;") "&amp;A1517)+COUNTIF(战士卡组!A:C,"# 1x ("&amp;K1517&amp;") "&amp;A1517)=0,COUNTIF(单卡排行!A:J,A1517&amp;"★")=0),"",1),2)</f>
        <v/>
      </c>
      <c r="E1517" s="53" t="str">
        <f>IF(收藏进度!E1517="","",收藏进度!E1517)</f>
        <v>女巫森林</v>
      </c>
      <c r="F1517" s="53" t="str">
        <f>IF(收藏进度!F1517="","",收藏进度!F1517)</f>
        <v/>
      </c>
      <c r="G1517" s="53" t="str">
        <f>IF(收藏进度!G1517="","",收藏进度!G1517)</f>
        <v>潜行者</v>
      </c>
      <c r="H1517" s="53" t="str">
        <f>IF(收藏进度!H1517="","",收藏进度!H1517)</f>
        <v>史诗</v>
      </c>
      <c r="I1517" s="53" t="str">
        <f>IF(收藏进度!I1517="","",收藏进度!I1517)</f>
        <v>法术</v>
      </c>
      <c r="J1517" s="53" t="str">
        <f>IF(收藏进度!J1517="","",收藏进度!J1517)</f>
        <v/>
      </c>
      <c r="K1517" s="53">
        <f>IF(收藏进度!K1517="","",收藏进度!K1517)</f>
        <v>4</v>
      </c>
      <c r="L1517" s="53">
        <f>IF(收藏进度!L1517="","",收藏进度!L1517)</f>
        <v>0</v>
      </c>
      <c r="M1517" s="53">
        <f>IF(收藏进度!M1517="","",收藏进度!M1517)</f>
        <v>0</v>
      </c>
      <c r="N1517" s="54" t="str">
        <f>IF(收藏进度!N1517="","",收藏进度!N1517)</f>
        <v>对一个随从造成3点伤害。如果“通缉令”杀死该随从，将一个幸运币置入你的手牌。</v>
      </c>
    </row>
    <row r="1518" spans="1:14" x14ac:dyDescent="0.15">
      <c r="A1518" s="52" t="str">
        <f>IF(收藏进度!A1518="","",收藏进度!A1518)</f>
        <v>幽灵弯刀</v>
      </c>
      <c r="B1518" s="52">
        <f>IF(收藏进度!B1518="","",收藏进度!B1518)</f>
        <v>1</v>
      </c>
      <c r="C1518" s="52" t="str">
        <f t="shared" si="23"/>
        <v/>
      </c>
      <c r="D1518" s="52" t="str">
        <f>IF(AND(COUNTIF(德鲁伊卡组!A:C,"# 2x ("&amp;K1518&amp;") "&amp;A1518)+COUNTIF(猎人卡组!A:C,"# 2x ("&amp;K1518&amp;") "&amp;A1518)+COUNTIF(法师卡组!A:C,"# 2x ("&amp;K1518&amp;") "&amp;A1518)+COUNTIF(圣骑士卡组!A:C,"# 2x ("&amp;K1518&amp;") "&amp;A1518)+COUNTIF(牧师卡组!A:C,"# 2x ("&amp;K1518&amp;") "&amp;A1518)+COUNTIF(潜行者卡组!A:C,"# 2x ("&amp;K1518&amp;") "&amp;A1518)+COUNTIF(萨满祭司卡组!A:C,"# 2x ("&amp;K1518&amp;") "&amp;A1518)+COUNTIF(术士卡组!A:C,"# 2x ("&amp;K1518&amp;") "&amp;A1518)+COUNTIF(战士卡组!A:C,"# 2x ("&amp;K1518&amp;") "&amp;A1518)=0,COUNTIF(单卡排行!A:J,A1518)=0),IF(AND(COUNTIF(德鲁伊卡组!A:C,"# 1x ("&amp;K1518&amp;") "&amp;A1518)+COUNTIF(猎人卡组!A:C,"# 1x ("&amp;K1518&amp;") "&amp;A1518)+COUNTIF(法师卡组!A:C,"# 1x ("&amp;K1518&amp;") "&amp;A1518)+COUNTIF(圣骑士卡组!A:C,"# 1x ("&amp;K1518&amp;") "&amp;A1518)+COUNTIF(牧师卡组!A:C,"# 1x ("&amp;K1518&amp;") "&amp;A1518)+COUNTIF(潜行者卡组!A:C,"# 1x ("&amp;K1518&amp;") "&amp;A1518)+COUNTIF(萨满祭司卡组!A:C,"# 1x ("&amp;K1518&amp;") "&amp;A1518)+COUNTIF(术士卡组!A:C,"# 1x ("&amp;K1518&amp;") "&amp;A1518)+COUNTIF(战士卡组!A:C,"# 1x ("&amp;K1518&amp;") "&amp;A1518)=0,COUNTIF(单卡排行!A:J,A1518&amp;"★")=0),"",1),2)</f>
        <v/>
      </c>
      <c r="E1518" s="53" t="str">
        <f>IF(收藏进度!E1518="","",收藏进度!E1518)</f>
        <v>女巫森林</v>
      </c>
      <c r="F1518" s="53" t="str">
        <f>IF(收藏进度!F1518="","",收藏进度!F1518)</f>
        <v/>
      </c>
      <c r="G1518" s="53" t="str">
        <f>IF(收藏进度!G1518="","",收藏进度!G1518)</f>
        <v>潜行者</v>
      </c>
      <c r="H1518" s="53" t="str">
        <f>IF(收藏进度!H1518="","",收藏进度!H1518)</f>
        <v>史诗</v>
      </c>
      <c r="I1518" s="53" t="str">
        <f>IF(收藏进度!I1518="","",收藏进度!I1518)</f>
        <v>武器</v>
      </c>
      <c r="J1518" s="53" t="str">
        <f>IF(收藏进度!J1518="","",收藏进度!J1518)</f>
        <v/>
      </c>
      <c r="K1518" s="53">
        <f>IF(收藏进度!K1518="","",收藏进度!K1518)</f>
        <v>4</v>
      </c>
      <c r="L1518" s="53">
        <f>IF(收藏进度!L1518="","",收藏进度!L1518)</f>
        <v>2</v>
      </c>
      <c r="M1518" s="53">
        <f>IF(收藏进度!M1518="","",收藏进度!M1518)</f>
        <v>0</v>
      </c>
      <c r="N1518" s="54" t="str">
        <f>IF(收藏进度!N1518="","",收藏进度!N1518)</f>
        <v>吸血
每当你使用一张其他职业的卡牌时，获得+1耐久度。</v>
      </c>
    </row>
    <row r="1519" spans="1:14" x14ac:dyDescent="0.15">
      <c r="A1519" s="52" t="str">
        <f>IF(收藏进度!A1519="","",收藏进度!A1519)</f>
        <v>被诅咒的海盗</v>
      </c>
      <c r="B1519" s="52">
        <f>IF(收藏进度!B1519="","",收藏进度!B1519)</f>
        <v>2</v>
      </c>
      <c r="C1519" s="52" t="str">
        <f t="shared" si="23"/>
        <v/>
      </c>
      <c r="D1519" s="52" t="str">
        <f>IF(AND(COUNTIF(德鲁伊卡组!A:C,"# 2x ("&amp;K1519&amp;") "&amp;A1519)+COUNTIF(猎人卡组!A:C,"# 2x ("&amp;K1519&amp;") "&amp;A1519)+COUNTIF(法师卡组!A:C,"# 2x ("&amp;K1519&amp;") "&amp;A1519)+COUNTIF(圣骑士卡组!A:C,"# 2x ("&amp;K1519&amp;") "&amp;A1519)+COUNTIF(牧师卡组!A:C,"# 2x ("&amp;K1519&amp;") "&amp;A1519)+COUNTIF(潜行者卡组!A:C,"# 2x ("&amp;K1519&amp;") "&amp;A1519)+COUNTIF(萨满祭司卡组!A:C,"# 2x ("&amp;K1519&amp;") "&amp;A1519)+COUNTIF(术士卡组!A:C,"# 2x ("&amp;K1519&amp;") "&amp;A1519)+COUNTIF(战士卡组!A:C,"# 2x ("&amp;K1519&amp;") "&amp;A1519)=0,COUNTIF(单卡排行!A:J,A1519)=0),IF(AND(COUNTIF(德鲁伊卡组!A:C,"# 1x ("&amp;K1519&amp;") "&amp;A1519)+COUNTIF(猎人卡组!A:C,"# 1x ("&amp;K1519&amp;") "&amp;A1519)+COUNTIF(法师卡组!A:C,"# 1x ("&amp;K1519&amp;") "&amp;A1519)+COUNTIF(圣骑士卡组!A:C,"# 1x ("&amp;K1519&amp;") "&amp;A1519)+COUNTIF(牧师卡组!A:C,"# 1x ("&amp;K1519&amp;") "&amp;A1519)+COUNTIF(潜行者卡组!A:C,"# 1x ("&amp;K1519&amp;") "&amp;A1519)+COUNTIF(萨满祭司卡组!A:C,"# 1x ("&amp;K1519&amp;") "&amp;A1519)+COUNTIF(术士卡组!A:C,"# 1x ("&amp;K1519&amp;") "&amp;A1519)+COUNTIF(战士卡组!A:C,"# 1x ("&amp;K1519&amp;") "&amp;A1519)=0,COUNTIF(单卡排行!A:J,A1519&amp;"★")=0),"",1),2)</f>
        <v/>
      </c>
      <c r="E1519" s="53" t="str">
        <f>IF(收藏进度!E1519="","",收藏进度!E1519)</f>
        <v>女巫森林</v>
      </c>
      <c r="F1519" s="53" t="str">
        <f>IF(收藏进度!F1519="","",收藏进度!F1519)</f>
        <v/>
      </c>
      <c r="G1519" s="53" t="str">
        <f>IF(收藏进度!G1519="","",收藏进度!G1519)</f>
        <v>潜行者</v>
      </c>
      <c r="H1519" s="53" t="str">
        <f>IF(收藏进度!H1519="","",收藏进度!H1519)</f>
        <v>稀有</v>
      </c>
      <c r="I1519" s="53" t="str">
        <f>IF(收藏进度!I1519="","",收藏进度!I1519)</f>
        <v>随从</v>
      </c>
      <c r="J1519" s="53" t="str">
        <f>IF(收藏进度!J1519="","",收藏进度!J1519)</f>
        <v>海盗</v>
      </c>
      <c r="K1519" s="53">
        <f>IF(收藏进度!K1519="","",收藏进度!K1519)</f>
        <v>6</v>
      </c>
      <c r="L1519" s="53">
        <f>IF(收藏进度!L1519="","",收藏进度!L1519)</f>
        <v>5</v>
      </c>
      <c r="M1519" s="53">
        <f>IF(收藏进度!M1519="","",收藏进度!M1519)</f>
        <v>3</v>
      </c>
      <c r="N1519" s="54" t="str">
        <f>IF(收藏进度!N1519="","",收藏进度!N1519)</f>
        <v>突袭，亡语：
从你的牌库中抽一张连击牌。</v>
      </c>
    </row>
    <row r="1520" spans="1:14" x14ac:dyDescent="0.15">
      <c r="A1520" s="52" t="str">
        <f>IF(收藏进度!A1520="","",收藏进度!A1520)</f>
        <v>苔丝·格雷迈恩</v>
      </c>
      <c r="B1520" s="52">
        <f>IF(收藏进度!B1520="","",收藏进度!B1520)</f>
        <v>0</v>
      </c>
      <c r="C1520" s="52" t="str">
        <f t="shared" si="23"/>
        <v/>
      </c>
      <c r="D1520" s="52" t="str">
        <f>IF(AND(COUNTIF(德鲁伊卡组!A:C,"# 2x ("&amp;K1520&amp;") "&amp;A1520)+COUNTIF(猎人卡组!A:C,"# 2x ("&amp;K1520&amp;") "&amp;A1520)+COUNTIF(法师卡组!A:C,"# 2x ("&amp;K1520&amp;") "&amp;A1520)+COUNTIF(圣骑士卡组!A:C,"# 2x ("&amp;K1520&amp;") "&amp;A1520)+COUNTIF(牧师卡组!A:C,"# 2x ("&amp;K1520&amp;") "&amp;A1520)+COUNTIF(潜行者卡组!A:C,"# 2x ("&amp;K1520&amp;") "&amp;A1520)+COUNTIF(萨满祭司卡组!A:C,"# 2x ("&amp;K1520&amp;") "&amp;A1520)+COUNTIF(术士卡组!A:C,"# 2x ("&amp;K1520&amp;") "&amp;A1520)+COUNTIF(战士卡组!A:C,"# 2x ("&amp;K1520&amp;") "&amp;A1520)=0,COUNTIF(单卡排行!A:J,A1520)=0),IF(AND(COUNTIF(德鲁伊卡组!A:C,"# 1x ("&amp;K1520&amp;") "&amp;A1520)+COUNTIF(猎人卡组!A:C,"# 1x ("&amp;K1520&amp;") "&amp;A1520)+COUNTIF(法师卡组!A:C,"# 1x ("&amp;K1520&amp;") "&amp;A1520)+COUNTIF(圣骑士卡组!A:C,"# 1x ("&amp;K1520&amp;") "&amp;A1520)+COUNTIF(牧师卡组!A:C,"# 1x ("&amp;K1520&amp;") "&amp;A1520)+COUNTIF(潜行者卡组!A:C,"# 1x ("&amp;K1520&amp;") "&amp;A1520)+COUNTIF(萨满祭司卡组!A:C,"# 1x ("&amp;K1520&amp;") "&amp;A1520)+COUNTIF(术士卡组!A:C,"# 1x ("&amp;K1520&amp;") "&amp;A1520)+COUNTIF(战士卡组!A:C,"# 1x ("&amp;K1520&amp;") "&amp;A1520)=0,COUNTIF(单卡排行!A:J,A1520&amp;"★")=0),"",1),2)</f>
        <v/>
      </c>
      <c r="E1520" s="53" t="str">
        <f>IF(收藏进度!E1520="","",收藏进度!E1520)</f>
        <v>女巫森林</v>
      </c>
      <c r="F1520" s="53" t="str">
        <f>IF(收藏进度!F1520="","",收藏进度!F1520)</f>
        <v/>
      </c>
      <c r="G1520" s="53" t="str">
        <f>IF(收藏进度!G1520="","",收藏进度!G1520)</f>
        <v>潜行者</v>
      </c>
      <c r="H1520" s="53" t="str">
        <f>IF(收藏进度!H1520="","",收藏进度!H1520)</f>
        <v>传说</v>
      </c>
      <c r="I1520" s="53" t="str">
        <f>IF(收藏进度!I1520="","",收藏进度!I1520)</f>
        <v>随从</v>
      </c>
      <c r="J1520" s="53" t="str">
        <f>IF(收藏进度!J1520="","",收藏进度!J1520)</f>
        <v/>
      </c>
      <c r="K1520" s="53">
        <f>IF(收藏进度!K1520="","",收藏进度!K1520)</f>
        <v>8</v>
      </c>
      <c r="L1520" s="53">
        <f>IF(收藏进度!L1520="","",收藏进度!L1520)</f>
        <v>6</v>
      </c>
      <c r="M1520" s="53">
        <f>IF(收藏进度!M1520="","",收藏进度!M1520)</f>
        <v>6</v>
      </c>
      <c r="N1520" s="54" t="str">
        <f>IF(收藏进度!N1520="","",收藏进度!N1520)</f>
        <v>战吼：重新使用在本局对战中你所使用过的其他职业的卡牌（目标随机而定）。</v>
      </c>
    </row>
    <row r="1521" spans="1:14" x14ac:dyDescent="0.15">
      <c r="A1521" s="52" t="str">
        <f>IF(收藏进度!A1521="","",收藏进度!A1521)</f>
        <v>静电震击</v>
      </c>
      <c r="B1521" s="52">
        <f>IF(收藏进度!B1521="","",收藏进度!B1521)</f>
        <v>2</v>
      </c>
      <c r="C1521" s="52" t="str">
        <f t="shared" si="23"/>
        <v/>
      </c>
      <c r="D1521" s="52">
        <f>IF(AND(COUNTIF(德鲁伊卡组!A:C,"# 2x ("&amp;K1521&amp;") "&amp;A1521)+COUNTIF(猎人卡组!A:C,"# 2x ("&amp;K1521&amp;") "&amp;A1521)+COUNTIF(法师卡组!A:C,"# 2x ("&amp;K1521&amp;") "&amp;A1521)+COUNTIF(圣骑士卡组!A:C,"# 2x ("&amp;K1521&amp;") "&amp;A1521)+COUNTIF(牧师卡组!A:C,"# 2x ("&amp;K1521&amp;") "&amp;A1521)+COUNTIF(潜行者卡组!A:C,"# 2x ("&amp;K1521&amp;") "&amp;A1521)+COUNTIF(萨满祭司卡组!A:C,"# 2x ("&amp;K1521&amp;") "&amp;A1521)+COUNTIF(术士卡组!A:C,"# 2x ("&amp;K1521&amp;") "&amp;A1521)+COUNTIF(战士卡组!A:C,"# 2x ("&amp;K1521&amp;") "&amp;A1521)=0,COUNTIF(单卡排行!A:J,A1521)=0),IF(AND(COUNTIF(德鲁伊卡组!A:C,"# 1x ("&amp;K1521&amp;") "&amp;A1521)+COUNTIF(猎人卡组!A:C,"# 1x ("&amp;K1521&amp;") "&amp;A1521)+COUNTIF(法师卡组!A:C,"# 1x ("&amp;K1521&amp;") "&amp;A1521)+COUNTIF(圣骑士卡组!A:C,"# 1x ("&amp;K1521&amp;") "&amp;A1521)+COUNTIF(牧师卡组!A:C,"# 1x ("&amp;K1521&amp;") "&amp;A1521)+COUNTIF(潜行者卡组!A:C,"# 1x ("&amp;K1521&amp;") "&amp;A1521)+COUNTIF(萨满祭司卡组!A:C,"# 1x ("&amp;K1521&amp;") "&amp;A1521)+COUNTIF(术士卡组!A:C,"# 1x ("&amp;K1521&amp;") "&amp;A1521)+COUNTIF(战士卡组!A:C,"# 1x ("&amp;K1521&amp;") "&amp;A1521)=0,COUNTIF(单卡排行!A:J,A1521&amp;"★")=0),"",1),2)</f>
        <v>2</v>
      </c>
      <c r="E1521" s="53" t="str">
        <f>IF(收藏进度!E1521="","",收藏进度!E1521)</f>
        <v>女巫森林</v>
      </c>
      <c r="F1521" s="53" t="str">
        <f>IF(收藏进度!F1521="","",收藏进度!F1521)</f>
        <v/>
      </c>
      <c r="G1521" s="53" t="str">
        <f>IF(收藏进度!G1521="","",收藏进度!G1521)</f>
        <v>萨满祭司</v>
      </c>
      <c r="H1521" s="53" t="str">
        <f>IF(收藏进度!H1521="","",收藏进度!H1521)</f>
        <v>普通</v>
      </c>
      <c r="I1521" s="53" t="str">
        <f>IF(收藏进度!I1521="","",收藏进度!I1521)</f>
        <v>法术</v>
      </c>
      <c r="J1521" s="53" t="str">
        <f>IF(收藏进度!J1521="","",收藏进度!J1521)</f>
        <v/>
      </c>
      <c r="K1521" s="53">
        <f>IF(收藏进度!K1521="","",收藏进度!K1521)</f>
        <v>0</v>
      </c>
      <c r="L1521" s="53">
        <f>IF(收藏进度!L1521="","",收藏进度!L1521)</f>
        <v>0</v>
      </c>
      <c r="M1521" s="53">
        <f>IF(收藏进度!M1521="","",收藏进度!M1521)</f>
        <v>0</v>
      </c>
      <c r="N1521" s="54" t="str">
        <f>IF(收藏进度!N1521="","",收藏进度!N1521)</f>
        <v>对一个随从造成2点伤害。过载：（1）</v>
      </c>
    </row>
    <row r="1522" spans="1:14" x14ac:dyDescent="0.15">
      <c r="A1522" s="52" t="str">
        <f>IF(收藏进度!A1522="","",收藏进度!A1522)</f>
        <v>女巫的学徒</v>
      </c>
      <c r="B1522" s="52">
        <f>IF(收藏进度!B1522="","",收藏进度!B1522)</f>
        <v>3</v>
      </c>
      <c r="C1522" s="52" t="str">
        <f t="shared" si="23"/>
        <v/>
      </c>
      <c r="D1522" s="52" t="str">
        <f>IF(AND(COUNTIF(德鲁伊卡组!A:C,"# 2x ("&amp;K1522&amp;") "&amp;A1522)+COUNTIF(猎人卡组!A:C,"# 2x ("&amp;K1522&amp;") "&amp;A1522)+COUNTIF(法师卡组!A:C,"# 2x ("&amp;K1522&amp;") "&amp;A1522)+COUNTIF(圣骑士卡组!A:C,"# 2x ("&amp;K1522&amp;") "&amp;A1522)+COUNTIF(牧师卡组!A:C,"# 2x ("&amp;K1522&amp;") "&amp;A1522)+COUNTIF(潜行者卡组!A:C,"# 2x ("&amp;K1522&amp;") "&amp;A1522)+COUNTIF(萨满祭司卡组!A:C,"# 2x ("&amp;K1522&amp;") "&amp;A1522)+COUNTIF(术士卡组!A:C,"# 2x ("&amp;K1522&amp;") "&amp;A1522)+COUNTIF(战士卡组!A:C,"# 2x ("&amp;K1522&amp;") "&amp;A1522)=0,COUNTIF(单卡排行!A:J,A1522)=0),IF(AND(COUNTIF(德鲁伊卡组!A:C,"# 1x ("&amp;K1522&amp;") "&amp;A1522)+COUNTIF(猎人卡组!A:C,"# 1x ("&amp;K1522&amp;") "&amp;A1522)+COUNTIF(法师卡组!A:C,"# 1x ("&amp;K1522&amp;") "&amp;A1522)+COUNTIF(圣骑士卡组!A:C,"# 1x ("&amp;K1522&amp;") "&amp;A1522)+COUNTIF(牧师卡组!A:C,"# 1x ("&amp;K1522&amp;") "&amp;A1522)+COUNTIF(潜行者卡组!A:C,"# 1x ("&amp;K1522&amp;") "&amp;A1522)+COUNTIF(萨满祭司卡组!A:C,"# 1x ("&amp;K1522&amp;") "&amp;A1522)+COUNTIF(术士卡组!A:C,"# 1x ("&amp;K1522&amp;") "&amp;A1522)+COUNTIF(战士卡组!A:C,"# 1x ("&amp;K1522&amp;") "&amp;A1522)=0,COUNTIF(单卡排行!A:J,A1522&amp;"★")=0),"",1),2)</f>
        <v/>
      </c>
      <c r="E1522" s="53" t="str">
        <f>IF(收藏进度!E1522="","",收藏进度!E1522)</f>
        <v>女巫森林</v>
      </c>
      <c r="F1522" s="53" t="str">
        <f>IF(收藏进度!F1522="","",收藏进度!F1522)</f>
        <v/>
      </c>
      <c r="G1522" s="53" t="str">
        <f>IF(收藏进度!G1522="","",收藏进度!G1522)</f>
        <v>萨满祭司</v>
      </c>
      <c r="H1522" s="53" t="str">
        <f>IF(收藏进度!H1522="","",收藏进度!H1522)</f>
        <v>普通</v>
      </c>
      <c r="I1522" s="53" t="str">
        <f>IF(收藏进度!I1522="","",收藏进度!I1522)</f>
        <v>随从</v>
      </c>
      <c r="J1522" s="53" t="str">
        <f>IF(收藏进度!J1522="","",收藏进度!J1522)</f>
        <v>野兽</v>
      </c>
      <c r="K1522" s="53">
        <f>IF(收藏进度!K1522="","",收藏进度!K1522)</f>
        <v>1</v>
      </c>
      <c r="L1522" s="53">
        <f>IF(收藏进度!L1522="","",收藏进度!L1522)</f>
        <v>0</v>
      </c>
      <c r="M1522" s="53">
        <f>IF(收藏进度!M1522="","",收藏进度!M1522)</f>
        <v>1</v>
      </c>
      <c r="N1522" s="54" t="str">
        <f>IF(收藏进度!N1522="","",收藏进度!N1522)</f>
        <v>嘲讽，战吼：随机将一张萨满法术牌置入你的手牌。</v>
      </c>
    </row>
    <row r="1523" spans="1:14" x14ac:dyDescent="0.15">
      <c r="A1523" s="52" t="str">
        <f>IF(收藏进度!A1523="","",收藏进度!A1523)</f>
        <v>炽焰祈咒</v>
      </c>
      <c r="B1523" s="52">
        <f>IF(收藏进度!B1523="","",收藏进度!B1523)</f>
        <v>2</v>
      </c>
      <c r="C1523" s="52" t="str">
        <f t="shared" si="23"/>
        <v/>
      </c>
      <c r="D1523" s="52" t="str">
        <f>IF(AND(COUNTIF(德鲁伊卡组!A:C,"# 2x ("&amp;K1523&amp;") "&amp;A1523)+COUNTIF(猎人卡组!A:C,"# 2x ("&amp;K1523&amp;") "&amp;A1523)+COUNTIF(法师卡组!A:C,"# 2x ("&amp;K1523&amp;") "&amp;A1523)+COUNTIF(圣骑士卡组!A:C,"# 2x ("&amp;K1523&amp;") "&amp;A1523)+COUNTIF(牧师卡组!A:C,"# 2x ("&amp;K1523&amp;") "&amp;A1523)+COUNTIF(潜行者卡组!A:C,"# 2x ("&amp;K1523&amp;") "&amp;A1523)+COUNTIF(萨满祭司卡组!A:C,"# 2x ("&amp;K1523&amp;") "&amp;A1523)+COUNTIF(术士卡组!A:C,"# 2x ("&amp;K1523&amp;") "&amp;A1523)+COUNTIF(战士卡组!A:C,"# 2x ("&amp;K1523&amp;") "&amp;A1523)=0,COUNTIF(单卡排行!A:J,A1523)=0),IF(AND(COUNTIF(德鲁伊卡组!A:C,"# 1x ("&amp;K1523&amp;") "&amp;A1523)+COUNTIF(猎人卡组!A:C,"# 1x ("&amp;K1523&amp;") "&amp;A1523)+COUNTIF(法师卡组!A:C,"# 1x ("&amp;K1523&amp;") "&amp;A1523)+COUNTIF(圣骑士卡组!A:C,"# 1x ("&amp;K1523&amp;") "&amp;A1523)+COUNTIF(牧师卡组!A:C,"# 1x ("&amp;K1523&amp;") "&amp;A1523)+COUNTIF(潜行者卡组!A:C,"# 1x ("&amp;K1523&amp;") "&amp;A1523)+COUNTIF(萨满祭司卡组!A:C,"# 1x ("&amp;K1523&amp;") "&amp;A1523)+COUNTIF(术士卡组!A:C,"# 1x ("&amp;K1523&amp;") "&amp;A1523)+COUNTIF(战士卡组!A:C,"# 1x ("&amp;K1523&amp;") "&amp;A1523)=0,COUNTIF(单卡排行!A:J,A1523&amp;"★")=0),"",1),2)</f>
        <v/>
      </c>
      <c r="E1523" s="53" t="str">
        <f>IF(收藏进度!E1523="","",收藏进度!E1523)</f>
        <v>女巫森林</v>
      </c>
      <c r="F1523" s="53" t="str">
        <f>IF(收藏进度!F1523="","",收藏进度!F1523)</f>
        <v/>
      </c>
      <c r="G1523" s="53" t="str">
        <f>IF(收藏进度!G1523="","",收藏进度!G1523)</f>
        <v>萨满祭司</v>
      </c>
      <c r="H1523" s="53" t="str">
        <f>IF(收藏进度!H1523="","",收藏进度!H1523)</f>
        <v>稀有</v>
      </c>
      <c r="I1523" s="53" t="str">
        <f>IF(收藏进度!I1523="","",收藏进度!I1523)</f>
        <v>法术</v>
      </c>
      <c r="J1523" s="53" t="str">
        <f>IF(收藏进度!J1523="","",收藏进度!J1523)</f>
        <v/>
      </c>
      <c r="K1523" s="53">
        <f>IF(收藏进度!K1523="","",收藏进度!K1523)</f>
        <v>1</v>
      </c>
      <c r="L1523" s="53">
        <f>IF(收藏进度!L1523="","",收藏进度!L1523)</f>
        <v>0</v>
      </c>
      <c r="M1523" s="53">
        <f>IF(收藏进度!M1523="","",收藏进度!M1523)</f>
        <v>0</v>
      </c>
      <c r="N1523" s="54" t="str">
        <f>IF(收藏进度!N1523="","",收藏进度!N1523)</f>
        <v>发现一张具有战吼的随从牌。</v>
      </c>
    </row>
    <row r="1524" spans="1:14" x14ac:dyDescent="0.15">
      <c r="A1524" s="52" t="str">
        <f>IF(收藏进度!A1524="","",收藏进度!A1524)</f>
        <v>冥光鱼人</v>
      </c>
      <c r="B1524" s="52">
        <f>IF(收藏进度!B1524="","",收藏进度!B1524)</f>
        <v>3</v>
      </c>
      <c r="C1524" s="52" t="str">
        <f t="shared" si="23"/>
        <v/>
      </c>
      <c r="D1524" s="52" t="str">
        <f>IF(AND(COUNTIF(德鲁伊卡组!A:C,"# 2x ("&amp;K1524&amp;") "&amp;A1524)+COUNTIF(猎人卡组!A:C,"# 2x ("&amp;K1524&amp;") "&amp;A1524)+COUNTIF(法师卡组!A:C,"# 2x ("&amp;K1524&amp;") "&amp;A1524)+COUNTIF(圣骑士卡组!A:C,"# 2x ("&amp;K1524&amp;") "&amp;A1524)+COUNTIF(牧师卡组!A:C,"# 2x ("&amp;K1524&amp;") "&amp;A1524)+COUNTIF(潜行者卡组!A:C,"# 2x ("&amp;K1524&amp;") "&amp;A1524)+COUNTIF(萨满祭司卡组!A:C,"# 2x ("&amp;K1524&amp;") "&amp;A1524)+COUNTIF(术士卡组!A:C,"# 2x ("&amp;K1524&amp;") "&amp;A1524)+COUNTIF(战士卡组!A:C,"# 2x ("&amp;K1524&amp;") "&amp;A1524)=0,COUNTIF(单卡排行!A:J,A1524)=0),IF(AND(COUNTIF(德鲁伊卡组!A:C,"# 1x ("&amp;K1524&amp;") "&amp;A1524)+COUNTIF(猎人卡组!A:C,"# 1x ("&amp;K1524&amp;") "&amp;A1524)+COUNTIF(法师卡组!A:C,"# 1x ("&amp;K1524&amp;") "&amp;A1524)+COUNTIF(圣骑士卡组!A:C,"# 1x ("&amp;K1524&amp;") "&amp;A1524)+COUNTIF(牧师卡组!A:C,"# 1x ("&amp;K1524&amp;") "&amp;A1524)+COUNTIF(潜行者卡组!A:C,"# 1x ("&amp;K1524&amp;") "&amp;A1524)+COUNTIF(萨满祭司卡组!A:C,"# 1x ("&amp;K1524&amp;") "&amp;A1524)+COUNTIF(术士卡组!A:C,"# 1x ("&amp;K1524&amp;") "&amp;A1524)+COUNTIF(战士卡组!A:C,"# 1x ("&amp;K1524&amp;") "&amp;A1524)=0,COUNTIF(单卡排行!A:J,A1524&amp;"★")=0),"",1),2)</f>
        <v/>
      </c>
      <c r="E1524" s="53" t="str">
        <f>IF(收藏进度!E1524="","",收藏进度!E1524)</f>
        <v>女巫森林</v>
      </c>
      <c r="F1524" s="53" t="str">
        <f>IF(收藏进度!F1524="","",收藏进度!F1524)</f>
        <v/>
      </c>
      <c r="G1524" s="53" t="str">
        <f>IF(收藏进度!G1524="","",收藏进度!G1524)</f>
        <v>萨满祭司</v>
      </c>
      <c r="H1524" s="53" t="str">
        <f>IF(收藏进度!H1524="","",收藏进度!H1524)</f>
        <v>普通</v>
      </c>
      <c r="I1524" s="53" t="str">
        <f>IF(收藏进度!I1524="","",收藏进度!I1524)</f>
        <v>随从</v>
      </c>
      <c r="J1524" s="53" t="str">
        <f>IF(收藏进度!J1524="","",收藏进度!J1524)</f>
        <v>鱼人</v>
      </c>
      <c r="K1524" s="53">
        <f>IF(收藏进度!K1524="","",收藏进度!K1524)</f>
        <v>2</v>
      </c>
      <c r="L1524" s="53">
        <f>IF(收藏进度!L1524="","",收藏进度!L1524)</f>
        <v>2</v>
      </c>
      <c r="M1524" s="53">
        <f>IF(收藏进度!M1524="","",收藏进度!M1524)</f>
        <v>2</v>
      </c>
      <c r="N1524" s="54" t="str">
        <f>IF(收藏进度!N1524="","",收藏进度!N1524)</f>
        <v>回响</v>
      </c>
    </row>
    <row r="1525" spans="1:14" x14ac:dyDescent="0.15">
      <c r="A1525" s="52" t="str">
        <f>IF(收藏进度!A1525="","",收藏进度!A1525)</f>
        <v>大地之力</v>
      </c>
      <c r="B1525" s="52">
        <f>IF(收藏进度!B1525="","",收藏进度!B1525)</f>
        <v>2</v>
      </c>
      <c r="C1525" s="52" t="str">
        <f t="shared" si="23"/>
        <v/>
      </c>
      <c r="D1525" s="52">
        <f>IF(AND(COUNTIF(德鲁伊卡组!A:C,"# 2x ("&amp;K1525&amp;") "&amp;A1525)+COUNTIF(猎人卡组!A:C,"# 2x ("&amp;K1525&amp;") "&amp;A1525)+COUNTIF(法师卡组!A:C,"# 2x ("&amp;K1525&amp;") "&amp;A1525)+COUNTIF(圣骑士卡组!A:C,"# 2x ("&amp;K1525&amp;") "&amp;A1525)+COUNTIF(牧师卡组!A:C,"# 2x ("&amp;K1525&amp;") "&amp;A1525)+COUNTIF(潜行者卡组!A:C,"# 2x ("&amp;K1525&amp;") "&amp;A1525)+COUNTIF(萨满祭司卡组!A:C,"# 2x ("&amp;K1525&amp;") "&amp;A1525)+COUNTIF(术士卡组!A:C,"# 2x ("&amp;K1525&amp;") "&amp;A1525)+COUNTIF(战士卡组!A:C,"# 2x ("&amp;K1525&amp;") "&amp;A1525)=0,COUNTIF(单卡排行!A:J,A1525)=0),IF(AND(COUNTIF(德鲁伊卡组!A:C,"# 1x ("&amp;K1525&amp;") "&amp;A1525)+COUNTIF(猎人卡组!A:C,"# 1x ("&amp;K1525&amp;") "&amp;A1525)+COUNTIF(法师卡组!A:C,"# 1x ("&amp;K1525&amp;") "&amp;A1525)+COUNTIF(圣骑士卡组!A:C,"# 1x ("&amp;K1525&amp;") "&amp;A1525)+COUNTIF(牧师卡组!A:C,"# 1x ("&amp;K1525&amp;") "&amp;A1525)+COUNTIF(潜行者卡组!A:C,"# 1x ("&amp;K1525&amp;") "&amp;A1525)+COUNTIF(萨满祭司卡组!A:C,"# 1x ("&amp;K1525&amp;") "&amp;A1525)+COUNTIF(术士卡组!A:C,"# 1x ("&amp;K1525&amp;") "&amp;A1525)+COUNTIF(战士卡组!A:C,"# 1x ("&amp;K1525&amp;") "&amp;A1525)=0,COUNTIF(单卡排行!A:J,A1525&amp;"★")=0),"",1),2)</f>
        <v>2</v>
      </c>
      <c r="E1525" s="53" t="str">
        <f>IF(收藏进度!E1525="","",收藏进度!E1525)</f>
        <v>女巫森林</v>
      </c>
      <c r="F1525" s="53" t="str">
        <f>IF(收藏进度!F1525="","",收藏进度!F1525)</f>
        <v/>
      </c>
      <c r="G1525" s="53" t="str">
        <f>IF(收藏进度!G1525="","",收藏进度!G1525)</f>
        <v>萨满祭司</v>
      </c>
      <c r="H1525" s="53" t="str">
        <f>IF(收藏进度!H1525="","",收藏进度!H1525)</f>
        <v>稀有</v>
      </c>
      <c r="I1525" s="53" t="str">
        <f>IF(收藏进度!I1525="","",收藏进度!I1525)</f>
        <v>法术</v>
      </c>
      <c r="J1525" s="53" t="str">
        <f>IF(收藏进度!J1525="","",收藏进度!J1525)</f>
        <v/>
      </c>
      <c r="K1525" s="53">
        <f>IF(收藏进度!K1525="","",收藏进度!K1525)</f>
        <v>2</v>
      </c>
      <c r="L1525" s="53">
        <f>IF(收藏进度!L1525="","",收藏进度!L1525)</f>
        <v>0</v>
      </c>
      <c r="M1525" s="53">
        <f>IF(收藏进度!M1525="","",收藏进度!M1525)</f>
        <v>0</v>
      </c>
      <c r="N1525" s="54" t="str">
        <f>IF(收藏进度!N1525="","",收藏进度!N1525)</f>
        <v>使一个随从获得+2/+2。如果该随从是元素，则随机将一张元素牌置入你的手牌。</v>
      </c>
    </row>
    <row r="1526" spans="1:14" x14ac:dyDescent="0.15">
      <c r="A1526" s="52" t="str">
        <f>IF(收藏进度!A1526="","",收藏进度!A1526)</f>
        <v>阴燃电鳗</v>
      </c>
      <c r="B1526" s="52">
        <f>IF(收藏进度!B1526="","",收藏进度!B1526)</f>
        <v>2</v>
      </c>
      <c r="C1526" s="52" t="str">
        <f t="shared" si="23"/>
        <v/>
      </c>
      <c r="D1526" s="52">
        <f>IF(AND(COUNTIF(德鲁伊卡组!A:C,"# 2x ("&amp;K1526&amp;") "&amp;A1526)+COUNTIF(猎人卡组!A:C,"# 2x ("&amp;K1526&amp;") "&amp;A1526)+COUNTIF(法师卡组!A:C,"# 2x ("&amp;K1526&amp;") "&amp;A1526)+COUNTIF(圣骑士卡组!A:C,"# 2x ("&amp;K1526&amp;") "&amp;A1526)+COUNTIF(牧师卡组!A:C,"# 2x ("&amp;K1526&amp;") "&amp;A1526)+COUNTIF(潜行者卡组!A:C,"# 2x ("&amp;K1526&amp;") "&amp;A1526)+COUNTIF(萨满祭司卡组!A:C,"# 2x ("&amp;K1526&amp;") "&amp;A1526)+COUNTIF(术士卡组!A:C,"# 2x ("&amp;K1526&amp;") "&amp;A1526)+COUNTIF(战士卡组!A:C,"# 2x ("&amp;K1526&amp;") "&amp;A1526)=0,COUNTIF(单卡排行!A:J,A1526)=0),IF(AND(COUNTIF(德鲁伊卡组!A:C,"# 1x ("&amp;K1526&amp;") "&amp;A1526)+COUNTIF(猎人卡组!A:C,"# 1x ("&amp;K1526&amp;") "&amp;A1526)+COUNTIF(法师卡组!A:C,"# 1x ("&amp;K1526&amp;") "&amp;A1526)+COUNTIF(圣骑士卡组!A:C,"# 1x ("&amp;K1526&amp;") "&amp;A1526)+COUNTIF(牧师卡组!A:C,"# 1x ("&amp;K1526&amp;") "&amp;A1526)+COUNTIF(潜行者卡组!A:C,"# 1x ("&amp;K1526&amp;") "&amp;A1526)+COUNTIF(萨满祭司卡组!A:C,"# 1x ("&amp;K1526&amp;") "&amp;A1526)+COUNTIF(术士卡组!A:C,"# 1x ("&amp;K1526&amp;") "&amp;A1526)+COUNTIF(战士卡组!A:C,"# 1x ("&amp;K1526&amp;") "&amp;A1526)=0,COUNTIF(单卡排行!A:J,A1526&amp;"★")=0),"",1),2)</f>
        <v>2</v>
      </c>
      <c r="E1526" s="53" t="str">
        <f>IF(收藏进度!E1526="","",收藏进度!E1526)</f>
        <v>女巫森林</v>
      </c>
      <c r="F1526" s="53" t="str">
        <f>IF(收藏进度!F1526="","",收藏进度!F1526)</f>
        <v/>
      </c>
      <c r="G1526" s="53" t="str">
        <f>IF(收藏进度!G1526="","",收藏进度!G1526)</f>
        <v>萨满祭司</v>
      </c>
      <c r="H1526" s="53" t="str">
        <f>IF(收藏进度!H1526="","",收藏进度!H1526)</f>
        <v>稀有</v>
      </c>
      <c r="I1526" s="53" t="str">
        <f>IF(收藏进度!I1526="","",收藏进度!I1526)</f>
        <v>随从</v>
      </c>
      <c r="J1526" s="53" t="str">
        <f>IF(收藏进度!J1526="","",收藏进度!J1526)</f>
        <v>野兽</v>
      </c>
      <c r="K1526" s="53">
        <f>IF(收藏进度!K1526="","",收藏进度!K1526)</f>
        <v>2</v>
      </c>
      <c r="L1526" s="53">
        <f>IF(收藏进度!L1526="","",收藏进度!L1526)</f>
        <v>2</v>
      </c>
      <c r="M1526" s="53">
        <f>IF(收藏进度!M1526="","",收藏进度!M1526)</f>
        <v>3</v>
      </c>
      <c r="N1526" s="54" t="str">
        <f>IF(收藏进度!N1526="","",收藏进度!N1526)</f>
        <v>战吼：
如果你的牌库中只有法力值消耗为偶数的牌，造成2点伤害。</v>
      </c>
    </row>
    <row r="1527" spans="1:14" x14ac:dyDescent="0.15">
      <c r="A1527" s="52" t="str">
        <f>IF(收藏进度!A1527="","",收藏进度!A1527)</f>
        <v>图腾啃食者</v>
      </c>
      <c r="B1527" s="52">
        <f>IF(收藏进度!B1527="","",收藏进度!B1527)</f>
        <v>1</v>
      </c>
      <c r="C1527" s="52" t="str">
        <f t="shared" si="23"/>
        <v/>
      </c>
      <c r="D1527" s="52" t="str">
        <f>IF(AND(COUNTIF(德鲁伊卡组!A:C,"# 2x ("&amp;K1527&amp;") "&amp;A1527)+COUNTIF(猎人卡组!A:C,"# 2x ("&amp;K1527&amp;") "&amp;A1527)+COUNTIF(法师卡组!A:C,"# 2x ("&amp;K1527&amp;") "&amp;A1527)+COUNTIF(圣骑士卡组!A:C,"# 2x ("&amp;K1527&amp;") "&amp;A1527)+COUNTIF(牧师卡组!A:C,"# 2x ("&amp;K1527&amp;") "&amp;A1527)+COUNTIF(潜行者卡组!A:C,"# 2x ("&amp;K1527&amp;") "&amp;A1527)+COUNTIF(萨满祭司卡组!A:C,"# 2x ("&amp;K1527&amp;") "&amp;A1527)+COUNTIF(术士卡组!A:C,"# 2x ("&amp;K1527&amp;") "&amp;A1527)+COUNTIF(战士卡组!A:C,"# 2x ("&amp;K1527&amp;") "&amp;A1527)=0,COUNTIF(单卡排行!A:J,A1527)=0),IF(AND(COUNTIF(德鲁伊卡组!A:C,"# 1x ("&amp;K1527&amp;") "&amp;A1527)+COUNTIF(猎人卡组!A:C,"# 1x ("&amp;K1527&amp;") "&amp;A1527)+COUNTIF(法师卡组!A:C,"# 1x ("&amp;K1527&amp;") "&amp;A1527)+COUNTIF(圣骑士卡组!A:C,"# 1x ("&amp;K1527&amp;") "&amp;A1527)+COUNTIF(牧师卡组!A:C,"# 1x ("&amp;K1527&amp;") "&amp;A1527)+COUNTIF(潜行者卡组!A:C,"# 1x ("&amp;K1527&amp;") "&amp;A1527)+COUNTIF(萨满祭司卡组!A:C,"# 1x ("&amp;K1527&amp;") "&amp;A1527)+COUNTIF(术士卡组!A:C,"# 1x ("&amp;K1527&amp;") "&amp;A1527)+COUNTIF(战士卡组!A:C,"# 1x ("&amp;K1527&amp;") "&amp;A1527)=0,COUNTIF(单卡排行!A:J,A1527&amp;"★")=0),"",1),2)</f>
        <v/>
      </c>
      <c r="E1527" s="53" t="str">
        <f>IF(收藏进度!E1527="","",收藏进度!E1527)</f>
        <v>女巫森林</v>
      </c>
      <c r="F1527" s="53" t="str">
        <f>IF(收藏进度!F1527="","",收藏进度!F1527)</f>
        <v/>
      </c>
      <c r="G1527" s="53" t="str">
        <f>IF(收藏进度!G1527="","",收藏进度!G1527)</f>
        <v>萨满祭司</v>
      </c>
      <c r="H1527" s="53" t="str">
        <f>IF(收藏进度!H1527="","",收藏进度!H1527)</f>
        <v>史诗</v>
      </c>
      <c r="I1527" s="53" t="str">
        <f>IF(收藏进度!I1527="","",收藏进度!I1527)</f>
        <v>随从</v>
      </c>
      <c r="J1527" s="53" t="str">
        <f>IF(收藏进度!J1527="","",收藏进度!J1527)</f>
        <v>野兽</v>
      </c>
      <c r="K1527" s="53">
        <f>IF(收藏进度!K1527="","",收藏进度!K1527)</f>
        <v>4</v>
      </c>
      <c r="L1527" s="53">
        <f>IF(收藏进度!L1527="","",收藏进度!L1527)</f>
        <v>2</v>
      </c>
      <c r="M1527" s="53">
        <f>IF(收藏进度!M1527="","",收藏进度!M1527)</f>
        <v>3</v>
      </c>
      <c r="N1527" s="54" t="str">
        <f>IF(收藏进度!N1527="","",收藏进度!N1527)</f>
        <v>嘲讽，战吼：摧毁你的所有图腾。每摧毁一个图腾，便获得+2/+2。</v>
      </c>
    </row>
    <row r="1528" spans="1:14" x14ac:dyDescent="0.15">
      <c r="A1528" s="52" t="str">
        <f>IF(收藏进度!A1528="","",收藏进度!A1528)</f>
        <v>塑沼者</v>
      </c>
      <c r="B1528" s="52">
        <f>IF(收藏进度!B1528="","",收藏进度!B1528)</f>
        <v>2</v>
      </c>
      <c r="C1528" s="52" t="str">
        <f t="shared" si="23"/>
        <v/>
      </c>
      <c r="D1528" s="52" t="str">
        <f>IF(AND(COUNTIF(德鲁伊卡组!A:C,"# 2x ("&amp;K1528&amp;") "&amp;A1528)+COUNTIF(猎人卡组!A:C,"# 2x ("&amp;K1528&amp;") "&amp;A1528)+COUNTIF(法师卡组!A:C,"# 2x ("&amp;K1528&amp;") "&amp;A1528)+COUNTIF(圣骑士卡组!A:C,"# 2x ("&amp;K1528&amp;") "&amp;A1528)+COUNTIF(牧师卡组!A:C,"# 2x ("&amp;K1528&amp;") "&amp;A1528)+COUNTIF(潜行者卡组!A:C,"# 2x ("&amp;K1528&amp;") "&amp;A1528)+COUNTIF(萨满祭司卡组!A:C,"# 2x ("&amp;K1528&amp;") "&amp;A1528)+COUNTIF(术士卡组!A:C,"# 2x ("&amp;K1528&amp;") "&amp;A1528)+COUNTIF(战士卡组!A:C,"# 2x ("&amp;K1528&amp;") "&amp;A1528)=0,COUNTIF(单卡排行!A:J,A1528)=0),IF(AND(COUNTIF(德鲁伊卡组!A:C,"# 1x ("&amp;K1528&amp;") "&amp;A1528)+COUNTIF(猎人卡组!A:C,"# 1x ("&amp;K1528&amp;") "&amp;A1528)+COUNTIF(法师卡组!A:C,"# 1x ("&amp;K1528&amp;") "&amp;A1528)+COUNTIF(圣骑士卡组!A:C,"# 1x ("&amp;K1528&amp;") "&amp;A1528)+COUNTIF(牧师卡组!A:C,"# 1x ("&amp;K1528&amp;") "&amp;A1528)+COUNTIF(潜行者卡组!A:C,"# 1x ("&amp;K1528&amp;") "&amp;A1528)+COUNTIF(萨满祭司卡组!A:C,"# 1x ("&amp;K1528&amp;") "&amp;A1528)+COUNTIF(术士卡组!A:C,"# 1x ("&amp;K1528&amp;") "&amp;A1528)+COUNTIF(战士卡组!A:C,"# 1x ("&amp;K1528&amp;") "&amp;A1528)=0,COUNTIF(单卡排行!A:J,A1528&amp;"★")=0),"",1),2)</f>
        <v/>
      </c>
      <c r="E1528" s="53" t="str">
        <f>IF(收藏进度!E1528="","",收藏进度!E1528)</f>
        <v>女巫森林</v>
      </c>
      <c r="F1528" s="53" t="str">
        <f>IF(收藏进度!F1528="","",收藏进度!F1528)</f>
        <v/>
      </c>
      <c r="G1528" s="53" t="str">
        <f>IF(收藏进度!G1528="","",收藏进度!G1528)</f>
        <v>萨满祭司</v>
      </c>
      <c r="H1528" s="53" t="str">
        <f>IF(收藏进度!H1528="","",收藏进度!H1528)</f>
        <v>史诗</v>
      </c>
      <c r="I1528" s="53" t="str">
        <f>IF(收藏进度!I1528="","",收藏进度!I1528)</f>
        <v>随从</v>
      </c>
      <c r="J1528" s="53" t="str">
        <f>IF(收藏进度!J1528="","",收藏进度!J1528)</f>
        <v>元素</v>
      </c>
      <c r="K1528" s="53">
        <f>IF(收藏进度!K1528="","",收藏进度!K1528)</f>
        <v>7</v>
      </c>
      <c r="L1528" s="53">
        <f>IF(收藏进度!L1528="","",收藏进度!L1528)</f>
        <v>4</v>
      </c>
      <c r="M1528" s="53">
        <f>IF(收藏进度!M1528="","",收藏进度!M1528)</f>
        <v>8</v>
      </c>
      <c r="N1528" s="54" t="str">
        <f>IF(收藏进度!N1528="","",收藏进度!N1528)</f>
        <v>每当你施放一个法术，从你的牌库中抽一张随从牌。</v>
      </c>
    </row>
    <row r="1529" spans="1:14" x14ac:dyDescent="0.15">
      <c r="A1529" s="52" t="str">
        <f>IF(收藏进度!A1529="","",收藏进度!A1529)</f>
        <v>女巫哈加莎</v>
      </c>
      <c r="B1529" s="52">
        <f>IF(收藏进度!B1529="","",收藏进度!B1529)</f>
        <v>1</v>
      </c>
      <c r="C1529" s="52" t="str">
        <f t="shared" si="23"/>
        <v/>
      </c>
      <c r="D1529" s="52">
        <f>IF(AND(COUNTIF(德鲁伊卡组!A:C,"# 2x ("&amp;K1529&amp;") "&amp;A1529)+COUNTIF(猎人卡组!A:C,"# 2x ("&amp;K1529&amp;") "&amp;A1529)+COUNTIF(法师卡组!A:C,"# 2x ("&amp;K1529&amp;") "&amp;A1529)+COUNTIF(圣骑士卡组!A:C,"# 2x ("&amp;K1529&amp;") "&amp;A1529)+COUNTIF(牧师卡组!A:C,"# 2x ("&amp;K1529&amp;") "&amp;A1529)+COUNTIF(潜行者卡组!A:C,"# 2x ("&amp;K1529&amp;") "&amp;A1529)+COUNTIF(萨满祭司卡组!A:C,"# 2x ("&amp;K1529&amp;") "&amp;A1529)+COUNTIF(术士卡组!A:C,"# 2x ("&amp;K1529&amp;") "&amp;A1529)+COUNTIF(战士卡组!A:C,"# 2x ("&amp;K1529&amp;") "&amp;A1529)=0,COUNTIF(单卡排行!A:J,A1529)=0),IF(AND(COUNTIF(德鲁伊卡组!A:C,"# 1x ("&amp;K1529&amp;") "&amp;A1529)+COUNTIF(猎人卡组!A:C,"# 1x ("&amp;K1529&amp;") "&amp;A1529)+COUNTIF(法师卡组!A:C,"# 1x ("&amp;K1529&amp;") "&amp;A1529)+COUNTIF(圣骑士卡组!A:C,"# 1x ("&amp;K1529&amp;") "&amp;A1529)+COUNTIF(牧师卡组!A:C,"# 1x ("&amp;K1529&amp;") "&amp;A1529)+COUNTIF(潜行者卡组!A:C,"# 1x ("&amp;K1529&amp;") "&amp;A1529)+COUNTIF(萨满祭司卡组!A:C,"# 1x ("&amp;K1529&amp;") "&amp;A1529)+COUNTIF(术士卡组!A:C,"# 1x ("&amp;K1529&amp;") "&amp;A1529)+COUNTIF(战士卡组!A:C,"# 1x ("&amp;K1529&amp;") "&amp;A1529)=0,COUNTIF(单卡排行!A:J,A1529&amp;"★")=0),"",1),2)</f>
        <v>1</v>
      </c>
      <c r="E1529" s="53" t="str">
        <f>IF(收藏进度!E1529="","",收藏进度!E1529)</f>
        <v>女巫森林</v>
      </c>
      <c r="F1529" s="53" t="str">
        <f>IF(收藏进度!F1529="","",收藏进度!F1529)</f>
        <v/>
      </c>
      <c r="G1529" s="53" t="str">
        <f>IF(收藏进度!G1529="","",收藏进度!G1529)</f>
        <v>萨满祭司</v>
      </c>
      <c r="H1529" s="53" t="str">
        <f>IF(收藏进度!H1529="","",收藏进度!H1529)</f>
        <v>传说</v>
      </c>
      <c r="I1529" s="53" t="str">
        <f>IF(收藏进度!I1529="","",收藏进度!I1529)</f>
        <v>英雄</v>
      </c>
      <c r="J1529" s="53" t="str">
        <f>IF(收藏进度!J1529="","",收藏进度!J1529)</f>
        <v/>
      </c>
      <c r="K1529" s="53">
        <f>IF(收藏进度!K1529="","",收藏进度!K1529)</f>
        <v>8</v>
      </c>
      <c r="L1529" s="53">
        <f>IF(收藏进度!L1529="","",收藏进度!L1529)</f>
        <v>0</v>
      </c>
      <c r="M1529" s="53">
        <f>IF(收藏进度!M1529="","",收藏进度!M1529)</f>
        <v>30</v>
      </c>
      <c r="N1529" s="54" t="str">
        <f>IF(收藏进度!N1529="","",收藏进度!N1529)</f>
        <v>战吼：对所有随从造成3点伤害。</v>
      </c>
    </row>
    <row r="1530" spans="1:14" x14ac:dyDescent="0.15">
      <c r="A1530" s="52" t="str">
        <f>IF(收藏进度!A1530="","",收藏进度!A1530)</f>
        <v>沙德沃克</v>
      </c>
      <c r="B1530" s="52">
        <f>IF(收藏进度!B1530="","",收藏进度!B1530)</f>
        <v>1</v>
      </c>
      <c r="C1530" s="52" t="str">
        <f t="shared" si="23"/>
        <v/>
      </c>
      <c r="D1530" s="52">
        <f>IF(AND(COUNTIF(德鲁伊卡组!A:C,"# 2x ("&amp;K1530&amp;") "&amp;A1530)+COUNTIF(猎人卡组!A:C,"# 2x ("&amp;K1530&amp;") "&amp;A1530)+COUNTIF(法师卡组!A:C,"# 2x ("&amp;K1530&amp;") "&amp;A1530)+COUNTIF(圣骑士卡组!A:C,"# 2x ("&amp;K1530&amp;") "&amp;A1530)+COUNTIF(牧师卡组!A:C,"# 2x ("&amp;K1530&amp;") "&amp;A1530)+COUNTIF(潜行者卡组!A:C,"# 2x ("&amp;K1530&amp;") "&amp;A1530)+COUNTIF(萨满祭司卡组!A:C,"# 2x ("&amp;K1530&amp;") "&amp;A1530)+COUNTIF(术士卡组!A:C,"# 2x ("&amp;K1530&amp;") "&amp;A1530)+COUNTIF(战士卡组!A:C,"# 2x ("&amp;K1530&amp;") "&amp;A1530)=0,COUNTIF(单卡排行!A:J,A1530)=0),IF(AND(COUNTIF(德鲁伊卡组!A:C,"# 1x ("&amp;K1530&amp;") "&amp;A1530)+COUNTIF(猎人卡组!A:C,"# 1x ("&amp;K1530&amp;") "&amp;A1530)+COUNTIF(法师卡组!A:C,"# 1x ("&amp;K1530&amp;") "&amp;A1530)+COUNTIF(圣骑士卡组!A:C,"# 1x ("&amp;K1530&amp;") "&amp;A1530)+COUNTIF(牧师卡组!A:C,"# 1x ("&amp;K1530&amp;") "&amp;A1530)+COUNTIF(潜行者卡组!A:C,"# 1x ("&amp;K1530&amp;") "&amp;A1530)+COUNTIF(萨满祭司卡组!A:C,"# 1x ("&amp;K1530&amp;") "&amp;A1530)+COUNTIF(术士卡组!A:C,"# 1x ("&amp;K1530&amp;") "&amp;A1530)+COUNTIF(战士卡组!A:C,"# 1x ("&amp;K1530&amp;") "&amp;A1530)=0,COUNTIF(单卡排行!A:J,A1530&amp;"★")=0),"",1),2)</f>
        <v>1</v>
      </c>
      <c r="E1530" s="53" t="str">
        <f>IF(收藏进度!E1530="","",收藏进度!E1530)</f>
        <v>女巫森林</v>
      </c>
      <c r="F1530" s="53" t="str">
        <f>IF(收藏进度!F1530="","",收藏进度!F1530)</f>
        <v/>
      </c>
      <c r="G1530" s="53" t="str">
        <f>IF(收藏进度!G1530="","",收藏进度!G1530)</f>
        <v>萨满祭司</v>
      </c>
      <c r="H1530" s="53" t="str">
        <f>IF(收藏进度!H1530="","",收藏进度!H1530)</f>
        <v>传说</v>
      </c>
      <c r="I1530" s="53" t="str">
        <f>IF(收藏进度!I1530="","",收藏进度!I1530)</f>
        <v>随从</v>
      </c>
      <c r="J1530" s="53" t="str">
        <f>IF(收藏进度!J1530="","",收藏进度!J1530)</f>
        <v/>
      </c>
      <c r="K1530" s="53">
        <f>IF(收藏进度!K1530="","",收藏进度!K1530)</f>
        <v>9</v>
      </c>
      <c r="L1530" s="53">
        <f>IF(收藏进度!L1530="","",收藏进度!L1530)</f>
        <v>6</v>
      </c>
      <c r="M1530" s="53">
        <f>IF(收藏进度!M1530="","",收藏进度!M1530)</f>
        <v>6</v>
      </c>
      <c r="N1530" s="54" t="str">
        <f>IF(收藏进度!N1530="","",收藏进度!N1530)</f>
        <v>战吼：重复在本局对战中你所使用过的所有其他卡牌的战吼效果（目标随机而定）。</v>
      </c>
    </row>
    <row r="1531" spans="1:14" x14ac:dyDescent="0.15">
      <c r="A1531" s="52" t="str">
        <f>IF(收藏进度!A1531="","",收藏进度!A1531)</f>
        <v>女巫森林小鬼</v>
      </c>
      <c r="B1531" s="52">
        <f>IF(收藏进度!B1531="","",收藏进度!B1531)</f>
        <v>2</v>
      </c>
      <c r="C1531" s="52" t="str">
        <f t="shared" si="23"/>
        <v/>
      </c>
      <c r="D1531" s="52" t="str">
        <f>IF(AND(COUNTIF(德鲁伊卡组!A:C,"# 2x ("&amp;K1531&amp;") "&amp;A1531)+COUNTIF(猎人卡组!A:C,"# 2x ("&amp;K1531&amp;") "&amp;A1531)+COUNTIF(法师卡组!A:C,"# 2x ("&amp;K1531&amp;") "&amp;A1531)+COUNTIF(圣骑士卡组!A:C,"# 2x ("&amp;K1531&amp;") "&amp;A1531)+COUNTIF(牧师卡组!A:C,"# 2x ("&amp;K1531&amp;") "&amp;A1531)+COUNTIF(潜行者卡组!A:C,"# 2x ("&amp;K1531&amp;") "&amp;A1531)+COUNTIF(萨满祭司卡组!A:C,"# 2x ("&amp;K1531&amp;") "&amp;A1531)+COUNTIF(术士卡组!A:C,"# 2x ("&amp;K1531&amp;") "&amp;A1531)+COUNTIF(战士卡组!A:C,"# 2x ("&amp;K1531&amp;") "&amp;A1531)=0,COUNTIF(单卡排行!A:J,A1531)=0),IF(AND(COUNTIF(德鲁伊卡组!A:C,"# 1x ("&amp;K1531&amp;") "&amp;A1531)+COUNTIF(猎人卡组!A:C,"# 1x ("&amp;K1531&amp;") "&amp;A1531)+COUNTIF(法师卡组!A:C,"# 1x ("&amp;K1531&amp;") "&amp;A1531)+COUNTIF(圣骑士卡组!A:C,"# 1x ("&amp;K1531&amp;") "&amp;A1531)+COUNTIF(牧师卡组!A:C,"# 1x ("&amp;K1531&amp;") "&amp;A1531)+COUNTIF(潜行者卡组!A:C,"# 1x ("&amp;K1531&amp;") "&amp;A1531)+COUNTIF(萨满祭司卡组!A:C,"# 1x ("&amp;K1531&amp;") "&amp;A1531)+COUNTIF(术士卡组!A:C,"# 1x ("&amp;K1531&amp;") "&amp;A1531)+COUNTIF(战士卡组!A:C,"# 1x ("&amp;K1531&amp;") "&amp;A1531)=0,COUNTIF(单卡排行!A:J,A1531&amp;"★")=0),"",1),2)</f>
        <v/>
      </c>
      <c r="E1531" s="53" t="str">
        <f>IF(收藏进度!E1531="","",收藏进度!E1531)</f>
        <v>女巫森林</v>
      </c>
      <c r="F1531" s="53" t="str">
        <f>IF(收藏进度!F1531="","",收藏进度!F1531)</f>
        <v/>
      </c>
      <c r="G1531" s="53" t="str">
        <f>IF(收藏进度!G1531="","",收藏进度!G1531)</f>
        <v>术士</v>
      </c>
      <c r="H1531" s="53" t="str">
        <f>IF(收藏进度!H1531="","",收藏进度!H1531)</f>
        <v>普通</v>
      </c>
      <c r="I1531" s="53" t="str">
        <f>IF(收藏进度!I1531="","",收藏进度!I1531)</f>
        <v>随从</v>
      </c>
      <c r="J1531" s="53" t="str">
        <f>IF(收藏进度!J1531="","",收藏进度!J1531)</f>
        <v>恶魔</v>
      </c>
      <c r="K1531" s="53">
        <f>IF(收藏进度!K1531="","",收藏进度!K1531)</f>
        <v>1</v>
      </c>
      <c r="L1531" s="53">
        <f>IF(收藏进度!L1531="","",收藏进度!L1531)</f>
        <v>1</v>
      </c>
      <c r="M1531" s="53">
        <f>IF(收藏进度!M1531="","",收藏进度!M1531)</f>
        <v>1</v>
      </c>
      <c r="N1531" s="54" t="str">
        <f>IF(收藏进度!N1531="","",收藏进度!N1531)</f>
        <v>潜行，亡语：使一个随机友方随从获得+2生命值。</v>
      </c>
    </row>
    <row r="1532" spans="1:14" x14ac:dyDescent="0.15">
      <c r="A1532" s="52" t="str">
        <f>IF(收藏进度!A1532="","",收藏进度!A1532)</f>
        <v>黑暗附体</v>
      </c>
      <c r="B1532" s="52">
        <f>IF(收藏进度!B1532="","",收藏进度!B1532)</f>
        <v>1</v>
      </c>
      <c r="C1532" s="52" t="str">
        <f t="shared" si="23"/>
        <v/>
      </c>
      <c r="D1532" s="52" t="str">
        <f>IF(AND(COUNTIF(德鲁伊卡组!A:C,"# 2x ("&amp;K1532&amp;") "&amp;A1532)+COUNTIF(猎人卡组!A:C,"# 2x ("&amp;K1532&amp;") "&amp;A1532)+COUNTIF(法师卡组!A:C,"# 2x ("&amp;K1532&amp;") "&amp;A1532)+COUNTIF(圣骑士卡组!A:C,"# 2x ("&amp;K1532&amp;") "&amp;A1532)+COUNTIF(牧师卡组!A:C,"# 2x ("&amp;K1532&amp;") "&amp;A1532)+COUNTIF(潜行者卡组!A:C,"# 2x ("&amp;K1532&amp;") "&amp;A1532)+COUNTIF(萨满祭司卡组!A:C,"# 2x ("&amp;K1532&amp;") "&amp;A1532)+COUNTIF(术士卡组!A:C,"# 2x ("&amp;K1532&amp;") "&amp;A1532)+COUNTIF(战士卡组!A:C,"# 2x ("&amp;K1532&amp;") "&amp;A1532)=0,COUNTIF(单卡排行!A:J,A1532)=0),IF(AND(COUNTIF(德鲁伊卡组!A:C,"# 1x ("&amp;K1532&amp;") "&amp;A1532)+COUNTIF(猎人卡组!A:C,"# 1x ("&amp;K1532&amp;") "&amp;A1532)+COUNTIF(法师卡组!A:C,"# 1x ("&amp;K1532&amp;") "&amp;A1532)+COUNTIF(圣骑士卡组!A:C,"# 1x ("&amp;K1532&amp;") "&amp;A1532)+COUNTIF(牧师卡组!A:C,"# 1x ("&amp;K1532&amp;") "&amp;A1532)+COUNTIF(潜行者卡组!A:C,"# 1x ("&amp;K1532&amp;") "&amp;A1532)+COUNTIF(萨满祭司卡组!A:C,"# 1x ("&amp;K1532&amp;") "&amp;A1532)+COUNTIF(术士卡组!A:C,"# 1x ("&amp;K1532&amp;") "&amp;A1532)+COUNTIF(战士卡组!A:C,"# 1x ("&amp;K1532&amp;") "&amp;A1532)=0,COUNTIF(单卡排行!A:J,A1532&amp;"★")=0),"",1),2)</f>
        <v/>
      </c>
      <c r="E1532" s="53" t="str">
        <f>IF(收藏进度!E1532="","",收藏进度!E1532)</f>
        <v>女巫森林</v>
      </c>
      <c r="F1532" s="53" t="str">
        <f>IF(收藏进度!F1532="","",收藏进度!F1532)</f>
        <v/>
      </c>
      <c r="G1532" s="53" t="str">
        <f>IF(收藏进度!G1532="","",收藏进度!G1532)</f>
        <v>术士</v>
      </c>
      <c r="H1532" s="53" t="str">
        <f>IF(收藏进度!H1532="","",收藏进度!H1532)</f>
        <v>稀有</v>
      </c>
      <c r="I1532" s="53" t="str">
        <f>IF(收藏进度!I1532="","",收藏进度!I1532)</f>
        <v>法术</v>
      </c>
      <c r="J1532" s="53" t="str">
        <f>IF(收藏进度!J1532="","",收藏进度!J1532)</f>
        <v/>
      </c>
      <c r="K1532" s="53">
        <f>IF(收藏进度!K1532="","",收藏进度!K1532)</f>
        <v>1</v>
      </c>
      <c r="L1532" s="53">
        <f>IF(收藏进度!L1532="","",收藏进度!L1532)</f>
        <v>0</v>
      </c>
      <c r="M1532" s="53">
        <f>IF(收藏进度!M1532="","",收藏进度!M1532)</f>
        <v>0</v>
      </c>
      <c r="N1532" s="54" t="str">
        <f>IF(收藏进度!N1532="","",收藏进度!N1532)</f>
        <v>对一个友方角色造成2点伤害。发现一张恶魔牌。</v>
      </c>
    </row>
    <row r="1533" spans="1:14" x14ac:dyDescent="0.15">
      <c r="A1533" s="52" t="str">
        <f>IF(收藏进度!A1533="","",收藏进度!A1533)</f>
        <v>虚弱诅咒</v>
      </c>
      <c r="B1533" s="52">
        <f>IF(收藏进度!B1533="","",收藏进度!B1533)</f>
        <v>2</v>
      </c>
      <c r="C1533" s="52" t="str">
        <f t="shared" si="23"/>
        <v/>
      </c>
      <c r="D1533" s="52" t="str">
        <f>IF(AND(COUNTIF(德鲁伊卡组!A:C,"# 2x ("&amp;K1533&amp;") "&amp;A1533)+COUNTIF(猎人卡组!A:C,"# 2x ("&amp;K1533&amp;") "&amp;A1533)+COUNTIF(法师卡组!A:C,"# 2x ("&amp;K1533&amp;") "&amp;A1533)+COUNTIF(圣骑士卡组!A:C,"# 2x ("&amp;K1533&amp;") "&amp;A1533)+COUNTIF(牧师卡组!A:C,"# 2x ("&amp;K1533&amp;") "&amp;A1533)+COUNTIF(潜行者卡组!A:C,"# 2x ("&amp;K1533&amp;") "&amp;A1533)+COUNTIF(萨满祭司卡组!A:C,"# 2x ("&amp;K1533&amp;") "&amp;A1533)+COUNTIF(术士卡组!A:C,"# 2x ("&amp;K1533&amp;") "&amp;A1533)+COUNTIF(战士卡组!A:C,"# 2x ("&amp;K1533&amp;") "&amp;A1533)=0,COUNTIF(单卡排行!A:J,A1533)=0),IF(AND(COUNTIF(德鲁伊卡组!A:C,"# 1x ("&amp;K1533&amp;") "&amp;A1533)+COUNTIF(猎人卡组!A:C,"# 1x ("&amp;K1533&amp;") "&amp;A1533)+COUNTIF(法师卡组!A:C,"# 1x ("&amp;K1533&amp;") "&amp;A1533)+COUNTIF(圣骑士卡组!A:C,"# 1x ("&amp;K1533&amp;") "&amp;A1533)+COUNTIF(牧师卡组!A:C,"# 1x ("&amp;K1533&amp;") "&amp;A1533)+COUNTIF(潜行者卡组!A:C,"# 1x ("&amp;K1533&amp;") "&amp;A1533)+COUNTIF(萨满祭司卡组!A:C,"# 1x ("&amp;K1533&amp;") "&amp;A1533)+COUNTIF(术士卡组!A:C,"# 1x ("&amp;K1533&amp;") "&amp;A1533)+COUNTIF(战士卡组!A:C,"# 1x ("&amp;K1533&amp;") "&amp;A1533)=0,COUNTIF(单卡排行!A:J,A1533&amp;"★")=0),"",1),2)</f>
        <v/>
      </c>
      <c r="E1533" s="53" t="str">
        <f>IF(收藏进度!E1533="","",收藏进度!E1533)</f>
        <v>女巫森林</v>
      </c>
      <c r="F1533" s="53" t="str">
        <f>IF(收藏进度!F1533="","",收藏进度!F1533)</f>
        <v/>
      </c>
      <c r="G1533" s="53" t="str">
        <f>IF(收藏进度!G1533="","",收藏进度!G1533)</f>
        <v>术士</v>
      </c>
      <c r="H1533" s="53" t="str">
        <f>IF(收藏进度!H1533="","",收藏进度!H1533)</f>
        <v>稀有</v>
      </c>
      <c r="I1533" s="53" t="str">
        <f>IF(收藏进度!I1533="","",收藏进度!I1533)</f>
        <v>法术</v>
      </c>
      <c r="J1533" s="53" t="str">
        <f>IF(收藏进度!J1533="","",收藏进度!J1533)</f>
        <v/>
      </c>
      <c r="K1533" s="53">
        <f>IF(收藏进度!K1533="","",收藏进度!K1533)</f>
        <v>2</v>
      </c>
      <c r="L1533" s="53">
        <f>IF(收藏进度!L1533="","",收藏进度!L1533)</f>
        <v>0</v>
      </c>
      <c r="M1533" s="53">
        <f>IF(收藏进度!M1533="","",收藏进度!M1533)</f>
        <v>0</v>
      </c>
      <c r="N1533" s="54" t="str">
        <f>IF(收藏进度!N1533="","",收藏进度!N1533)</f>
        <v>回响
直到你的下个回合，使所有敌方随从获得-2攻击力。</v>
      </c>
    </row>
    <row r="1534" spans="1:14" x14ac:dyDescent="0.15">
      <c r="A1534" s="52" t="str">
        <f>IF(收藏进度!A1534="","",收藏进度!A1534)</f>
        <v>夜行蝙蝠</v>
      </c>
      <c r="B1534" s="52">
        <f>IF(收藏进度!B1534="","",收藏进度!B1534)</f>
        <v>2</v>
      </c>
      <c r="C1534" s="52" t="str">
        <f t="shared" si="23"/>
        <v/>
      </c>
      <c r="D1534" s="52">
        <f>IF(AND(COUNTIF(德鲁伊卡组!A:C,"# 2x ("&amp;K1534&amp;") "&amp;A1534)+COUNTIF(猎人卡组!A:C,"# 2x ("&amp;K1534&amp;") "&amp;A1534)+COUNTIF(法师卡组!A:C,"# 2x ("&amp;K1534&amp;") "&amp;A1534)+COUNTIF(圣骑士卡组!A:C,"# 2x ("&amp;K1534&amp;") "&amp;A1534)+COUNTIF(牧师卡组!A:C,"# 2x ("&amp;K1534&amp;") "&amp;A1534)+COUNTIF(潜行者卡组!A:C,"# 2x ("&amp;K1534&amp;") "&amp;A1534)+COUNTIF(萨满祭司卡组!A:C,"# 2x ("&amp;K1534&amp;") "&amp;A1534)+COUNTIF(术士卡组!A:C,"# 2x ("&amp;K1534&amp;") "&amp;A1534)+COUNTIF(战士卡组!A:C,"# 2x ("&amp;K1534&amp;") "&amp;A1534)=0,COUNTIF(单卡排行!A:J,A1534)=0),IF(AND(COUNTIF(德鲁伊卡组!A:C,"# 1x ("&amp;K1534&amp;") "&amp;A1534)+COUNTIF(猎人卡组!A:C,"# 1x ("&amp;K1534&amp;") "&amp;A1534)+COUNTIF(法师卡组!A:C,"# 1x ("&amp;K1534&amp;") "&amp;A1534)+COUNTIF(圣骑士卡组!A:C,"# 1x ("&amp;K1534&amp;") "&amp;A1534)+COUNTIF(牧师卡组!A:C,"# 1x ("&amp;K1534&amp;") "&amp;A1534)+COUNTIF(潜行者卡组!A:C,"# 1x ("&amp;K1534&amp;") "&amp;A1534)+COUNTIF(萨满祭司卡组!A:C,"# 1x ("&amp;K1534&amp;") "&amp;A1534)+COUNTIF(术士卡组!A:C,"# 1x ("&amp;K1534&amp;") "&amp;A1534)+COUNTIF(战士卡组!A:C,"# 1x ("&amp;K1534&amp;") "&amp;A1534)=0,COUNTIF(单卡排行!A:J,A1534&amp;"★")=0),"",1),2)</f>
        <v>2</v>
      </c>
      <c r="E1534" s="53" t="str">
        <f>IF(收藏进度!E1534="","",收藏进度!E1534)</f>
        <v>女巫森林</v>
      </c>
      <c r="F1534" s="53" t="str">
        <f>IF(收藏进度!F1534="","",收藏进度!F1534)</f>
        <v/>
      </c>
      <c r="G1534" s="53" t="str">
        <f>IF(收藏进度!G1534="","",收藏进度!G1534)</f>
        <v>术士</v>
      </c>
      <c r="H1534" s="53" t="str">
        <f>IF(收藏进度!H1534="","",收藏进度!H1534)</f>
        <v>普通</v>
      </c>
      <c r="I1534" s="53" t="str">
        <f>IF(收藏进度!I1534="","",收藏进度!I1534)</f>
        <v>随从</v>
      </c>
      <c r="J1534" s="53" t="str">
        <f>IF(收藏进度!J1534="","",收藏进度!J1534)</f>
        <v>野兽</v>
      </c>
      <c r="K1534" s="53">
        <f>IF(收藏进度!K1534="","",收藏进度!K1534)</f>
        <v>3</v>
      </c>
      <c r="L1534" s="53">
        <f>IF(收藏进度!L1534="","",收藏进度!L1534)</f>
        <v>2</v>
      </c>
      <c r="M1534" s="53">
        <f>IF(收藏进度!M1534="","",收藏进度!M1534)</f>
        <v>4</v>
      </c>
      <c r="N1534" s="54" t="str">
        <f>IF(收藏进度!N1534="","",收藏进度!N1534)</f>
        <v>战吼：如果你的英雄在本回合受到过伤害，召唤两只1/1的
蝙蝠。</v>
      </c>
    </row>
    <row r="1535" spans="1:14" x14ac:dyDescent="0.15">
      <c r="A1535" s="52" t="str">
        <f>IF(收藏进度!A1535="","",收藏进度!A1535)</f>
        <v>捕鼠人</v>
      </c>
      <c r="B1535" s="52">
        <f>IF(收藏进度!B1535="","",收藏进度!B1535)</f>
        <v>2</v>
      </c>
      <c r="C1535" s="52" t="str">
        <f t="shared" si="23"/>
        <v/>
      </c>
      <c r="D1535" s="52" t="str">
        <f>IF(AND(COUNTIF(德鲁伊卡组!A:C,"# 2x ("&amp;K1535&amp;") "&amp;A1535)+COUNTIF(猎人卡组!A:C,"# 2x ("&amp;K1535&amp;") "&amp;A1535)+COUNTIF(法师卡组!A:C,"# 2x ("&amp;K1535&amp;") "&amp;A1535)+COUNTIF(圣骑士卡组!A:C,"# 2x ("&amp;K1535&amp;") "&amp;A1535)+COUNTIF(牧师卡组!A:C,"# 2x ("&amp;K1535&amp;") "&amp;A1535)+COUNTIF(潜行者卡组!A:C,"# 2x ("&amp;K1535&amp;") "&amp;A1535)+COUNTIF(萨满祭司卡组!A:C,"# 2x ("&amp;K1535&amp;") "&amp;A1535)+COUNTIF(术士卡组!A:C,"# 2x ("&amp;K1535&amp;") "&amp;A1535)+COUNTIF(战士卡组!A:C,"# 2x ("&amp;K1535&amp;") "&amp;A1535)=0,COUNTIF(单卡排行!A:J,A1535)=0),IF(AND(COUNTIF(德鲁伊卡组!A:C,"# 1x ("&amp;K1535&amp;") "&amp;A1535)+COUNTIF(猎人卡组!A:C,"# 1x ("&amp;K1535&amp;") "&amp;A1535)+COUNTIF(法师卡组!A:C,"# 1x ("&amp;K1535&amp;") "&amp;A1535)+COUNTIF(圣骑士卡组!A:C,"# 1x ("&amp;K1535&amp;") "&amp;A1535)+COUNTIF(牧师卡组!A:C,"# 1x ("&amp;K1535&amp;") "&amp;A1535)+COUNTIF(潜行者卡组!A:C,"# 1x ("&amp;K1535&amp;") "&amp;A1535)+COUNTIF(萨满祭司卡组!A:C,"# 1x ("&amp;K1535&amp;") "&amp;A1535)+COUNTIF(术士卡组!A:C,"# 1x ("&amp;K1535&amp;") "&amp;A1535)+COUNTIF(战士卡组!A:C,"# 1x ("&amp;K1535&amp;") "&amp;A1535)=0,COUNTIF(单卡排行!A:J,A1535&amp;"★")=0),"",1),2)</f>
        <v/>
      </c>
      <c r="E1535" s="53" t="str">
        <f>IF(收藏进度!E1535="","",收藏进度!E1535)</f>
        <v>女巫森林</v>
      </c>
      <c r="F1535" s="53" t="str">
        <f>IF(收藏进度!F1535="","",收藏进度!F1535)</f>
        <v/>
      </c>
      <c r="G1535" s="53" t="str">
        <f>IF(收藏进度!G1535="","",收藏进度!G1535)</f>
        <v>术士</v>
      </c>
      <c r="H1535" s="53" t="str">
        <f>IF(收藏进度!H1535="","",收藏进度!H1535)</f>
        <v>史诗</v>
      </c>
      <c r="I1535" s="53" t="str">
        <f>IF(收藏进度!I1535="","",收藏进度!I1535)</f>
        <v>随从</v>
      </c>
      <c r="J1535" s="53" t="str">
        <f>IF(收藏进度!J1535="","",收藏进度!J1535)</f>
        <v/>
      </c>
      <c r="K1535" s="53">
        <f>IF(收藏进度!K1535="","",收藏进度!K1535)</f>
        <v>3</v>
      </c>
      <c r="L1535" s="53">
        <f>IF(收藏进度!L1535="","",收藏进度!L1535)</f>
        <v>2</v>
      </c>
      <c r="M1535" s="53">
        <f>IF(收藏进度!M1535="","",收藏进度!M1535)</f>
        <v>2</v>
      </c>
      <c r="N1535" s="54" t="str">
        <f>IF(收藏进度!N1535="","",收藏进度!N1535)</f>
        <v>突袭，战吼：消灭一个友方随从，并获得其攻击力和生命值。</v>
      </c>
    </row>
    <row r="1536" spans="1:14" x14ac:dyDescent="0.15">
      <c r="A1536" s="52" t="str">
        <f>IF(收藏进度!A1536="","",收藏进度!A1536)</f>
        <v>恶魔法阵</v>
      </c>
      <c r="B1536" s="52">
        <f>IF(收藏进度!B1536="","",收藏进度!B1536)</f>
        <v>3</v>
      </c>
      <c r="C1536" s="52" t="str">
        <f t="shared" si="23"/>
        <v/>
      </c>
      <c r="D1536" s="52" t="str">
        <f>IF(AND(COUNTIF(德鲁伊卡组!A:C,"# 2x ("&amp;K1536&amp;") "&amp;A1536)+COUNTIF(猎人卡组!A:C,"# 2x ("&amp;K1536&amp;") "&amp;A1536)+COUNTIF(法师卡组!A:C,"# 2x ("&amp;K1536&amp;") "&amp;A1536)+COUNTIF(圣骑士卡组!A:C,"# 2x ("&amp;K1536&amp;") "&amp;A1536)+COUNTIF(牧师卡组!A:C,"# 2x ("&amp;K1536&amp;") "&amp;A1536)+COUNTIF(潜行者卡组!A:C,"# 2x ("&amp;K1536&amp;") "&amp;A1536)+COUNTIF(萨满祭司卡组!A:C,"# 2x ("&amp;K1536&amp;") "&amp;A1536)+COUNTIF(术士卡组!A:C,"# 2x ("&amp;K1536&amp;") "&amp;A1536)+COUNTIF(战士卡组!A:C,"# 2x ("&amp;K1536&amp;") "&amp;A1536)=0,COUNTIF(单卡排行!A:J,A1536)=0),IF(AND(COUNTIF(德鲁伊卡组!A:C,"# 1x ("&amp;K1536&amp;") "&amp;A1536)+COUNTIF(猎人卡组!A:C,"# 1x ("&amp;K1536&amp;") "&amp;A1536)+COUNTIF(法师卡组!A:C,"# 1x ("&amp;K1536&amp;") "&amp;A1536)+COUNTIF(圣骑士卡组!A:C,"# 1x ("&amp;K1536&amp;") "&amp;A1536)+COUNTIF(牧师卡组!A:C,"# 1x ("&amp;K1536&amp;") "&amp;A1536)+COUNTIF(潜行者卡组!A:C,"# 1x ("&amp;K1536&amp;") "&amp;A1536)+COUNTIF(萨满祭司卡组!A:C,"# 1x ("&amp;K1536&amp;") "&amp;A1536)+COUNTIF(术士卡组!A:C,"# 1x ("&amp;K1536&amp;") "&amp;A1536)+COUNTIF(战士卡组!A:C,"# 1x ("&amp;K1536&amp;") "&amp;A1536)=0,COUNTIF(单卡排行!A:J,A1536&amp;"★")=0),"",1),2)</f>
        <v/>
      </c>
      <c r="E1536" s="53" t="str">
        <f>IF(收藏进度!E1536="","",收藏进度!E1536)</f>
        <v>女巫森林</v>
      </c>
      <c r="F1536" s="53" t="str">
        <f>IF(收藏进度!F1536="","",收藏进度!F1536)</f>
        <v/>
      </c>
      <c r="G1536" s="53" t="str">
        <f>IF(收藏进度!G1536="","",收藏进度!G1536)</f>
        <v>术士</v>
      </c>
      <c r="H1536" s="53" t="str">
        <f>IF(收藏进度!H1536="","",收藏进度!H1536)</f>
        <v>普通</v>
      </c>
      <c r="I1536" s="53" t="str">
        <f>IF(收藏进度!I1536="","",收藏进度!I1536)</f>
        <v>法术</v>
      </c>
      <c r="J1536" s="53" t="str">
        <f>IF(收藏进度!J1536="","",收藏进度!J1536)</f>
        <v/>
      </c>
      <c r="K1536" s="53">
        <f>IF(收藏进度!K1536="","",收藏进度!K1536)</f>
        <v>4</v>
      </c>
      <c r="L1536" s="53">
        <f>IF(收藏进度!L1536="","",收藏进度!L1536)</f>
        <v>0</v>
      </c>
      <c r="M1536" s="53">
        <f>IF(收藏进度!M1536="","",收藏进度!M1536)</f>
        <v>0</v>
      </c>
      <c r="N1536" s="54" t="str">
        <f>IF(收藏进度!N1536="","",收藏进度!N1536)</f>
        <v>召唤四个1/1的小鬼。</v>
      </c>
    </row>
    <row r="1537" spans="1:14" x14ac:dyDescent="0.15">
      <c r="A1537" s="52" t="str">
        <f>IF(收藏进度!A1537="","",收藏进度!A1537)</f>
        <v>鲜血女巫</v>
      </c>
      <c r="B1537" s="52">
        <f>IF(收藏进度!B1537="","",收藏进度!B1537)</f>
        <v>2</v>
      </c>
      <c r="C1537" s="52" t="str">
        <f t="shared" si="23"/>
        <v/>
      </c>
      <c r="D1537" s="52" t="str">
        <f>IF(AND(COUNTIF(德鲁伊卡组!A:C,"# 2x ("&amp;K1537&amp;") "&amp;A1537)+COUNTIF(猎人卡组!A:C,"# 2x ("&amp;K1537&amp;") "&amp;A1537)+COUNTIF(法师卡组!A:C,"# 2x ("&amp;K1537&amp;") "&amp;A1537)+COUNTIF(圣骑士卡组!A:C,"# 2x ("&amp;K1537&amp;") "&amp;A1537)+COUNTIF(牧师卡组!A:C,"# 2x ("&amp;K1537&amp;") "&amp;A1537)+COUNTIF(潜行者卡组!A:C,"# 2x ("&amp;K1537&amp;") "&amp;A1537)+COUNTIF(萨满祭司卡组!A:C,"# 2x ("&amp;K1537&amp;") "&amp;A1537)+COUNTIF(术士卡组!A:C,"# 2x ("&amp;K1537&amp;") "&amp;A1537)+COUNTIF(战士卡组!A:C,"# 2x ("&amp;K1537&amp;") "&amp;A1537)=0,COUNTIF(单卡排行!A:J,A1537)=0),IF(AND(COUNTIF(德鲁伊卡组!A:C,"# 1x ("&amp;K1537&amp;") "&amp;A1537)+COUNTIF(猎人卡组!A:C,"# 1x ("&amp;K1537&amp;") "&amp;A1537)+COUNTIF(法师卡组!A:C,"# 1x ("&amp;K1537&amp;") "&amp;A1537)+COUNTIF(圣骑士卡组!A:C,"# 1x ("&amp;K1537&amp;") "&amp;A1537)+COUNTIF(牧师卡组!A:C,"# 1x ("&amp;K1537&amp;") "&amp;A1537)+COUNTIF(潜行者卡组!A:C,"# 1x ("&amp;K1537&amp;") "&amp;A1537)+COUNTIF(萨满祭司卡组!A:C,"# 1x ("&amp;K1537&amp;") "&amp;A1537)+COUNTIF(术士卡组!A:C,"# 1x ("&amp;K1537&amp;") "&amp;A1537)+COUNTIF(战士卡组!A:C,"# 1x ("&amp;K1537&amp;") "&amp;A1537)=0,COUNTIF(单卡排行!A:J,A1537&amp;"★")=0),"",1),2)</f>
        <v/>
      </c>
      <c r="E1537" s="53" t="str">
        <f>IF(收藏进度!E1537="","",收藏进度!E1537)</f>
        <v>女巫森林</v>
      </c>
      <c r="F1537" s="53" t="str">
        <f>IF(收藏进度!F1537="","",收藏进度!F1537)</f>
        <v/>
      </c>
      <c r="G1537" s="53" t="str">
        <f>IF(收藏进度!G1537="","",收藏进度!G1537)</f>
        <v>术士</v>
      </c>
      <c r="H1537" s="53" t="str">
        <f>IF(收藏进度!H1537="","",收藏进度!H1537)</f>
        <v>稀有</v>
      </c>
      <c r="I1537" s="53" t="str">
        <f>IF(收藏进度!I1537="","",收藏进度!I1537)</f>
        <v>随从</v>
      </c>
      <c r="J1537" s="53" t="str">
        <f>IF(收藏进度!J1537="","",收藏进度!J1537)</f>
        <v/>
      </c>
      <c r="K1537" s="53">
        <f>IF(收藏进度!K1537="","",收藏进度!K1537)</f>
        <v>4</v>
      </c>
      <c r="L1537" s="53">
        <f>IF(收藏进度!L1537="","",收藏进度!L1537)</f>
        <v>3</v>
      </c>
      <c r="M1537" s="53">
        <f>IF(收藏进度!M1537="","",收藏进度!M1537)</f>
        <v>6</v>
      </c>
      <c r="N1537" s="54" t="str">
        <f>IF(收藏进度!N1537="","",收藏进度!N1537)</f>
        <v>在你的回合开始时，对你的英雄造成
1点伤害。</v>
      </c>
    </row>
    <row r="1538" spans="1:14" x14ac:dyDescent="0.15">
      <c r="A1538" s="52" t="str">
        <f>IF(收藏进度!A1538="","",收藏进度!A1538)</f>
        <v>逝网蜘蛛</v>
      </c>
      <c r="B1538" s="52">
        <f>IF(收藏进度!B1538="","",收藏进度!B1538)</f>
        <v>0</v>
      </c>
      <c r="C1538" s="52" t="str">
        <f t="shared" si="23"/>
        <v/>
      </c>
      <c r="D1538" s="52" t="str">
        <f>IF(AND(COUNTIF(德鲁伊卡组!A:C,"# 2x ("&amp;K1538&amp;") "&amp;A1538)+COUNTIF(猎人卡组!A:C,"# 2x ("&amp;K1538&amp;") "&amp;A1538)+COUNTIF(法师卡组!A:C,"# 2x ("&amp;K1538&amp;") "&amp;A1538)+COUNTIF(圣骑士卡组!A:C,"# 2x ("&amp;K1538&amp;") "&amp;A1538)+COUNTIF(牧师卡组!A:C,"# 2x ("&amp;K1538&amp;") "&amp;A1538)+COUNTIF(潜行者卡组!A:C,"# 2x ("&amp;K1538&amp;") "&amp;A1538)+COUNTIF(萨满祭司卡组!A:C,"# 2x ("&amp;K1538&amp;") "&amp;A1538)+COUNTIF(术士卡组!A:C,"# 2x ("&amp;K1538&amp;") "&amp;A1538)+COUNTIF(战士卡组!A:C,"# 2x ("&amp;K1538&amp;") "&amp;A1538)=0,COUNTIF(单卡排行!A:J,A1538)=0),IF(AND(COUNTIF(德鲁伊卡组!A:C,"# 1x ("&amp;K1538&amp;") "&amp;A1538)+COUNTIF(猎人卡组!A:C,"# 1x ("&amp;K1538&amp;") "&amp;A1538)+COUNTIF(法师卡组!A:C,"# 1x ("&amp;K1538&amp;") "&amp;A1538)+COUNTIF(圣骑士卡组!A:C,"# 1x ("&amp;K1538&amp;") "&amp;A1538)+COUNTIF(牧师卡组!A:C,"# 1x ("&amp;K1538&amp;") "&amp;A1538)+COUNTIF(潜行者卡组!A:C,"# 1x ("&amp;K1538&amp;") "&amp;A1538)+COUNTIF(萨满祭司卡组!A:C,"# 1x ("&amp;K1538&amp;") "&amp;A1538)+COUNTIF(术士卡组!A:C,"# 1x ("&amp;K1538&amp;") "&amp;A1538)+COUNTIF(战士卡组!A:C,"# 1x ("&amp;K1538&amp;") "&amp;A1538)=0,COUNTIF(单卡排行!A:J,A1538&amp;"★")=0),"",1),2)</f>
        <v/>
      </c>
      <c r="E1538" s="53" t="str">
        <f>IF(收藏进度!E1538="","",收藏进度!E1538)</f>
        <v>女巫森林</v>
      </c>
      <c r="F1538" s="53" t="str">
        <f>IF(收藏进度!F1538="","",收藏进度!F1538)</f>
        <v/>
      </c>
      <c r="G1538" s="53" t="str">
        <f>IF(收藏进度!G1538="","",收藏进度!G1538)</f>
        <v>术士</v>
      </c>
      <c r="H1538" s="53" t="str">
        <f>IF(收藏进度!H1538="","",收藏进度!H1538)</f>
        <v>史诗</v>
      </c>
      <c r="I1538" s="53" t="str">
        <f>IF(收藏进度!I1538="","",收藏进度!I1538)</f>
        <v>随从</v>
      </c>
      <c r="J1538" s="53" t="str">
        <f>IF(收藏进度!J1538="","",收藏进度!J1538)</f>
        <v>野兽</v>
      </c>
      <c r="K1538" s="53">
        <f>IF(收藏进度!K1538="","",收藏进度!K1538)</f>
        <v>5</v>
      </c>
      <c r="L1538" s="53">
        <f>IF(收藏进度!L1538="","",收藏进度!L1538)</f>
        <v>4</v>
      </c>
      <c r="M1538" s="53">
        <f>IF(收藏进度!M1538="","",收藏进度!M1538)</f>
        <v>6</v>
      </c>
      <c r="N1538" s="54" t="str">
        <f>IF(收藏进度!N1538="","",收藏进度!N1538)</f>
        <v>战吼：如果你的英雄在本回合受到过伤害，获得吸血。</v>
      </c>
    </row>
    <row r="1539" spans="1:14" x14ac:dyDescent="0.15">
      <c r="A1539" s="52" t="str">
        <f>IF(收藏进度!A1539="","",收藏进度!A1539)</f>
        <v>格林达·鸦羽</v>
      </c>
      <c r="B1539" s="52">
        <f>IF(收藏进度!B1539="","",收藏进度!B1539)</f>
        <v>1</v>
      </c>
      <c r="C1539" s="52" t="str">
        <f t="shared" ref="C1539:C1595" si="24">IF(D1539="","",IF(D1539&gt;B1539,D1539-B1539,""))</f>
        <v/>
      </c>
      <c r="D1539" s="52" t="str">
        <f>IF(AND(COUNTIF(德鲁伊卡组!A:C,"# 2x ("&amp;K1539&amp;") "&amp;A1539)+COUNTIF(猎人卡组!A:C,"# 2x ("&amp;K1539&amp;") "&amp;A1539)+COUNTIF(法师卡组!A:C,"# 2x ("&amp;K1539&amp;") "&amp;A1539)+COUNTIF(圣骑士卡组!A:C,"# 2x ("&amp;K1539&amp;") "&amp;A1539)+COUNTIF(牧师卡组!A:C,"# 2x ("&amp;K1539&amp;") "&amp;A1539)+COUNTIF(潜行者卡组!A:C,"# 2x ("&amp;K1539&amp;") "&amp;A1539)+COUNTIF(萨满祭司卡组!A:C,"# 2x ("&amp;K1539&amp;") "&amp;A1539)+COUNTIF(术士卡组!A:C,"# 2x ("&amp;K1539&amp;") "&amp;A1539)+COUNTIF(战士卡组!A:C,"# 2x ("&amp;K1539&amp;") "&amp;A1539)=0,COUNTIF(单卡排行!A:J,A1539)=0),IF(AND(COUNTIF(德鲁伊卡组!A:C,"# 1x ("&amp;K1539&amp;") "&amp;A1539)+COUNTIF(猎人卡组!A:C,"# 1x ("&amp;K1539&amp;") "&amp;A1539)+COUNTIF(法师卡组!A:C,"# 1x ("&amp;K1539&amp;") "&amp;A1539)+COUNTIF(圣骑士卡组!A:C,"# 1x ("&amp;K1539&amp;") "&amp;A1539)+COUNTIF(牧师卡组!A:C,"# 1x ("&amp;K1539&amp;") "&amp;A1539)+COUNTIF(潜行者卡组!A:C,"# 1x ("&amp;K1539&amp;") "&amp;A1539)+COUNTIF(萨满祭司卡组!A:C,"# 1x ("&amp;K1539&amp;") "&amp;A1539)+COUNTIF(术士卡组!A:C,"# 1x ("&amp;K1539&amp;") "&amp;A1539)+COUNTIF(战士卡组!A:C,"# 1x ("&amp;K1539&amp;") "&amp;A1539)=0,COUNTIF(单卡排行!A:J,A1539&amp;"★")=0),"",1),2)</f>
        <v/>
      </c>
      <c r="E1539" s="53" t="str">
        <f>IF(收藏进度!E1539="","",收藏进度!E1539)</f>
        <v>女巫森林</v>
      </c>
      <c r="F1539" s="53" t="str">
        <f>IF(收藏进度!F1539="","",收藏进度!F1539)</f>
        <v/>
      </c>
      <c r="G1539" s="53" t="str">
        <f>IF(收藏进度!G1539="","",收藏进度!G1539)</f>
        <v>术士</v>
      </c>
      <c r="H1539" s="53" t="str">
        <f>IF(收藏进度!H1539="","",收藏进度!H1539)</f>
        <v>传说</v>
      </c>
      <c r="I1539" s="53" t="str">
        <f>IF(收藏进度!I1539="","",收藏进度!I1539)</f>
        <v>随从</v>
      </c>
      <c r="J1539" s="53" t="str">
        <f>IF(收藏进度!J1539="","",收藏进度!J1539)</f>
        <v/>
      </c>
      <c r="K1539" s="53">
        <f>IF(收藏进度!K1539="","",收藏进度!K1539)</f>
        <v>6</v>
      </c>
      <c r="L1539" s="53">
        <f>IF(收藏进度!L1539="","",收藏进度!L1539)</f>
        <v>3</v>
      </c>
      <c r="M1539" s="53">
        <f>IF(收藏进度!M1539="","",收藏进度!M1539)</f>
        <v>7</v>
      </c>
      <c r="N1539" s="54" t="str">
        <f>IF(收藏进度!N1539="","",收藏进度!N1539)</f>
        <v>你手牌中的所有随从牌获得回响。</v>
      </c>
    </row>
    <row r="1540" spans="1:14" x14ac:dyDescent="0.15">
      <c r="A1540" s="52" t="str">
        <f>IF(收藏进度!A1540="","",收藏进度!A1540)</f>
        <v>高弗雷勋爵</v>
      </c>
      <c r="B1540" s="52">
        <f>IF(收藏进度!B1540="","",收藏进度!B1540)</f>
        <v>1</v>
      </c>
      <c r="C1540" s="52" t="str">
        <f t="shared" si="24"/>
        <v/>
      </c>
      <c r="D1540" s="52">
        <f>IF(AND(COUNTIF(德鲁伊卡组!A:C,"# 2x ("&amp;K1540&amp;") "&amp;A1540)+COUNTIF(猎人卡组!A:C,"# 2x ("&amp;K1540&amp;") "&amp;A1540)+COUNTIF(法师卡组!A:C,"# 2x ("&amp;K1540&amp;") "&amp;A1540)+COUNTIF(圣骑士卡组!A:C,"# 2x ("&amp;K1540&amp;") "&amp;A1540)+COUNTIF(牧师卡组!A:C,"# 2x ("&amp;K1540&amp;") "&amp;A1540)+COUNTIF(潜行者卡组!A:C,"# 2x ("&amp;K1540&amp;") "&amp;A1540)+COUNTIF(萨满祭司卡组!A:C,"# 2x ("&amp;K1540&amp;") "&amp;A1540)+COUNTIF(术士卡组!A:C,"# 2x ("&amp;K1540&amp;") "&amp;A1540)+COUNTIF(战士卡组!A:C,"# 2x ("&amp;K1540&amp;") "&amp;A1540)=0,COUNTIF(单卡排行!A:J,A1540)=0),IF(AND(COUNTIF(德鲁伊卡组!A:C,"# 1x ("&amp;K1540&amp;") "&amp;A1540)+COUNTIF(猎人卡组!A:C,"# 1x ("&amp;K1540&amp;") "&amp;A1540)+COUNTIF(法师卡组!A:C,"# 1x ("&amp;K1540&amp;") "&amp;A1540)+COUNTIF(圣骑士卡组!A:C,"# 1x ("&amp;K1540&amp;") "&amp;A1540)+COUNTIF(牧师卡组!A:C,"# 1x ("&amp;K1540&amp;") "&amp;A1540)+COUNTIF(潜行者卡组!A:C,"# 1x ("&amp;K1540&amp;") "&amp;A1540)+COUNTIF(萨满祭司卡组!A:C,"# 1x ("&amp;K1540&amp;") "&amp;A1540)+COUNTIF(术士卡组!A:C,"# 1x ("&amp;K1540&amp;") "&amp;A1540)+COUNTIF(战士卡组!A:C,"# 1x ("&amp;K1540&amp;") "&amp;A1540)=0,COUNTIF(单卡排行!A:J,A1540&amp;"★")=0),"",1),2)</f>
        <v>1</v>
      </c>
      <c r="E1540" s="53" t="str">
        <f>IF(收藏进度!E1540="","",收藏进度!E1540)</f>
        <v>女巫森林</v>
      </c>
      <c r="F1540" s="53" t="str">
        <f>IF(收藏进度!F1540="","",收藏进度!F1540)</f>
        <v/>
      </c>
      <c r="G1540" s="53" t="str">
        <f>IF(收藏进度!G1540="","",收藏进度!G1540)</f>
        <v>术士</v>
      </c>
      <c r="H1540" s="53" t="str">
        <f>IF(收藏进度!H1540="","",收藏进度!H1540)</f>
        <v>传说</v>
      </c>
      <c r="I1540" s="53" t="str">
        <f>IF(收藏进度!I1540="","",收藏进度!I1540)</f>
        <v>随从</v>
      </c>
      <c r="J1540" s="53" t="str">
        <f>IF(收藏进度!J1540="","",收藏进度!J1540)</f>
        <v/>
      </c>
      <c r="K1540" s="53">
        <f>IF(收藏进度!K1540="","",收藏进度!K1540)</f>
        <v>7</v>
      </c>
      <c r="L1540" s="53">
        <f>IF(收藏进度!L1540="","",收藏进度!L1540)</f>
        <v>4</v>
      </c>
      <c r="M1540" s="53">
        <f>IF(收藏进度!M1540="","",收藏进度!M1540)</f>
        <v>4</v>
      </c>
      <c r="N1540" s="54" t="str">
        <f>IF(收藏进度!N1540="","",收藏进度!N1540)</f>
        <v>战吼：对所有其他随从造成2点伤害。如果有随从死亡，则重复此战吼效果。</v>
      </c>
    </row>
    <row r="1541" spans="1:14" x14ac:dyDescent="0.15">
      <c r="A1541" s="52" t="str">
        <f>IF(收藏进度!A1541="","",收藏进度!A1541)</f>
        <v>城镇公告员</v>
      </c>
      <c r="B1541" s="52">
        <f>IF(收藏进度!B1541="","",收藏进度!B1541)</f>
        <v>1</v>
      </c>
      <c r="C1541" s="52">
        <f t="shared" si="24"/>
        <v>1</v>
      </c>
      <c r="D1541" s="52">
        <f>IF(AND(COUNTIF(德鲁伊卡组!A:C,"# 2x ("&amp;K1541&amp;") "&amp;A1541)+COUNTIF(猎人卡组!A:C,"# 2x ("&amp;K1541&amp;") "&amp;A1541)+COUNTIF(法师卡组!A:C,"# 2x ("&amp;K1541&amp;") "&amp;A1541)+COUNTIF(圣骑士卡组!A:C,"# 2x ("&amp;K1541&amp;") "&amp;A1541)+COUNTIF(牧师卡组!A:C,"# 2x ("&amp;K1541&amp;") "&amp;A1541)+COUNTIF(潜行者卡组!A:C,"# 2x ("&amp;K1541&amp;") "&amp;A1541)+COUNTIF(萨满祭司卡组!A:C,"# 2x ("&amp;K1541&amp;") "&amp;A1541)+COUNTIF(术士卡组!A:C,"# 2x ("&amp;K1541&amp;") "&amp;A1541)+COUNTIF(战士卡组!A:C,"# 2x ("&amp;K1541&amp;") "&amp;A1541)=0,COUNTIF(单卡排行!A:J,A1541)=0),IF(AND(COUNTIF(德鲁伊卡组!A:C,"# 1x ("&amp;K1541&amp;") "&amp;A1541)+COUNTIF(猎人卡组!A:C,"# 1x ("&amp;K1541&amp;") "&amp;A1541)+COUNTIF(法师卡组!A:C,"# 1x ("&amp;K1541&amp;") "&amp;A1541)+COUNTIF(圣骑士卡组!A:C,"# 1x ("&amp;K1541&amp;") "&amp;A1541)+COUNTIF(牧师卡组!A:C,"# 1x ("&amp;K1541&amp;") "&amp;A1541)+COUNTIF(潜行者卡组!A:C,"# 1x ("&amp;K1541&amp;") "&amp;A1541)+COUNTIF(萨满祭司卡组!A:C,"# 1x ("&amp;K1541&amp;") "&amp;A1541)+COUNTIF(术士卡组!A:C,"# 1x ("&amp;K1541&amp;") "&amp;A1541)+COUNTIF(战士卡组!A:C,"# 1x ("&amp;K1541&amp;") "&amp;A1541)=0,COUNTIF(单卡排行!A:J,A1541&amp;"★")=0),"",1),2)</f>
        <v>2</v>
      </c>
      <c r="E1541" s="53" t="str">
        <f>IF(收藏进度!E1541="","",收藏进度!E1541)</f>
        <v>女巫森林</v>
      </c>
      <c r="F1541" s="53" t="str">
        <f>IF(收藏进度!F1541="","",收藏进度!F1541)</f>
        <v/>
      </c>
      <c r="G1541" s="53" t="str">
        <f>IF(收藏进度!G1541="","",收藏进度!G1541)</f>
        <v>战士</v>
      </c>
      <c r="H1541" s="53" t="str">
        <f>IF(收藏进度!H1541="","",收藏进度!H1541)</f>
        <v>史诗</v>
      </c>
      <c r="I1541" s="53" t="str">
        <f>IF(收藏进度!I1541="","",收藏进度!I1541)</f>
        <v>随从</v>
      </c>
      <c r="J1541" s="53" t="str">
        <f>IF(收藏进度!J1541="","",收藏进度!J1541)</f>
        <v/>
      </c>
      <c r="K1541" s="53">
        <f>IF(收藏进度!K1541="","",收藏进度!K1541)</f>
        <v>1</v>
      </c>
      <c r="L1541" s="53">
        <f>IF(收藏进度!L1541="","",收藏进度!L1541)</f>
        <v>1</v>
      </c>
      <c r="M1541" s="53">
        <f>IF(收藏进度!M1541="","",收藏进度!M1541)</f>
        <v>2</v>
      </c>
      <c r="N1541" s="54" t="str">
        <f>IF(收藏进度!N1541="","",收藏进度!N1541)</f>
        <v>战吼：从你的牌库中抽一张具有突袭的随从牌。</v>
      </c>
    </row>
    <row r="1542" spans="1:14" x14ac:dyDescent="0.15">
      <c r="A1542" s="52" t="str">
        <f>IF(收藏进度!A1542="","",收藏进度!A1542)</f>
        <v>樵夫之斧</v>
      </c>
      <c r="B1542" s="52">
        <f>IF(收藏进度!B1542="","",收藏进度!B1542)</f>
        <v>2</v>
      </c>
      <c r="C1542" s="52" t="str">
        <f t="shared" si="24"/>
        <v/>
      </c>
      <c r="D1542" s="52" t="str">
        <f>IF(AND(COUNTIF(德鲁伊卡组!A:C,"# 2x ("&amp;K1542&amp;") "&amp;A1542)+COUNTIF(猎人卡组!A:C,"# 2x ("&amp;K1542&amp;") "&amp;A1542)+COUNTIF(法师卡组!A:C,"# 2x ("&amp;K1542&amp;") "&amp;A1542)+COUNTIF(圣骑士卡组!A:C,"# 2x ("&amp;K1542&amp;") "&amp;A1542)+COUNTIF(牧师卡组!A:C,"# 2x ("&amp;K1542&amp;") "&amp;A1542)+COUNTIF(潜行者卡组!A:C,"# 2x ("&amp;K1542&amp;") "&amp;A1542)+COUNTIF(萨满祭司卡组!A:C,"# 2x ("&amp;K1542&amp;") "&amp;A1542)+COUNTIF(术士卡组!A:C,"# 2x ("&amp;K1542&amp;") "&amp;A1542)+COUNTIF(战士卡组!A:C,"# 2x ("&amp;K1542&amp;") "&amp;A1542)=0,COUNTIF(单卡排行!A:J,A1542)=0),IF(AND(COUNTIF(德鲁伊卡组!A:C,"# 1x ("&amp;K1542&amp;") "&amp;A1542)+COUNTIF(猎人卡组!A:C,"# 1x ("&amp;K1542&amp;") "&amp;A1542)+COUNTIF(法师卡组!A:C,"# 1x ("&amp;K1542&amp;") "&amp;A1542)+COUNTIF(圣骑士卡组!A:C,"# 1x ("&amp;K1542&amp;") "&amp;A1542)+COUNTIF(牧师卡组!A:C,"# 1x ("&amp;K1542&amp;") "&amp;A1542)+COUNTIF(潜行者卡组!A:C,"# 1x ("&amp;K1542&amp;") "&amp;A1542)+COUNTIF(萨满祭司卡组!A:C,"# 1x ("&amp;K1542&amp;") "&amp;A1542)+COUNTIF(术士卡组!A:C,"# 1x ("&amp;K1542&amp;") "&amp;A1542)+COUNTIF(战士卡组!A:C,"# 1x ("&amp;K1542&amp;") "&amp;A1542)=0,COUNTIF(单卡排行!A:J,A1542&amp;"★")=0),"",1),2)</f>
        <v/>
      </c>
      <c r="E1542" s="53" t="str">
        <f>IF(收藏进度!E1542="","",收藏进度!E1542)</f>
        <v>女巫森林</v>
      </c>
      <c r="F1542" s="53" t="str">
        <f>IF(收藏进度!F1542="","",收藏进度!F1542)</f>
        <v/>
      </c>
      <c r="G1542" s="53" t="str">
        <f>IF(收藏进度!G1542="","",收藏进度!G1542)</f>
        <v>战士</v>
      </c>
      <c r="H1542" s="53" t="str">
        <f>IF(收藏进度!H1542="","",收藏进度!H1542)</f>
        <v>普通</v>
      </c>
      <c r="I1542" s="53" t="str">
        <f>IF(收藏进度!I1542="","",收藏进度!I1542)</f>
        <v>武器</v>
      </c>
      <c r="J1542" s="53" t="str">
        <f>IF(收藏进度!J1542="","",收藏进度!J1542)</f>
        <v/>
      </c>
      <c r="K1542" s="53">
        <f>IF(收藏进度!K1542="","",收藏进度!K1542)</f>
        <v>2</v>
      </c>
      <c r="L1542" s="53">
        <f>IF(收藏进度!L1542="","",收藏进度!L1542)</f>
        <v>2</v>
      </c>
      <c r="M1542" s="53">
        <f>IF(收藏进度!M1542="","",收藏进度!M1542)</f>
        <v>0</v>
      </c>
      <c r="N1542" s="54" t="str">
        <f>IF(收藏进度!N1542="","",收藏进度!N1542)</f>
        <v>亡语：使一个随机友方突袭随从获得+2/+1。</v>
      </c>
    </row>
    <row r="1543" spans="1:14" x14ac:dyDescent="0.15">
      <c r="A1543" s="52" t="str">
        <f>IF(收藏进度!A1543="","",收藏进度!A1543)</f>
        <v>战路</v>
      </c>
      <c r="B1543" s="52">
        <f>IF(收藏进度!B1543="","",收藏进度!B1543)</f>
        <v>2</v>
      </c>
      <c r="C1543" s="52" t="str">
        <f t="shared" si="24"/>
        <v/>
      </c>
      <c r="D1543" s="52">
        <f>IF(AND(COUNTIF(德鲁伊卡组!A:C,"# 2x ("&amp;K1543&amp;") "&amp;A1543)+COUNTIF(猎人卡组!A:C,"# 2x ("&amp;K1543&amp;") "&amp;A1543)+COUNTIF(法师卡组!A:C,"# 2x ("&amp;K1543&amp;") "&amp;A1543)+COUNTIF(圣骑士卡组!A:C,"# 2x ("&amp;K1543&amp;") "&amp;A1543)+COUNTIF(牧师卡组!A:C,"# 2x ("&amp;K1543&amp;") "&amp;A1543)+COUNTIF(潜行者卡组!A:C,"# 2x ("&amp;K1543&amp;") "&amp;A1543)+COUNTIF(萨满祭司卡组!A:C,"# 2x ("&amp;K1543&amp;") "&amp;A1543)+COUNTIF(术士卡组!A:C,"# 2x ("&amp;K1543&amp;") "&amp;A1543)+COUNTIF(战士卡组!A:C,"# 2x ("&amp;K1543&amp;") "&amp;A1543)=0,COUNTIF(单卡排行!A:J,A1543)=0),IF(AND(COUNTIF(德鲁伊卡组!A:C,"# 1x ("&amp;K1543&amp;") "&amp;A1543)+COUNTIF(猎人卡组!A:C,"# 1x ("&amp;K1543&amp;") "&amp;A1543)+COUNTIF(法师卡组!A:C,"# 1x ("&amp;K1543&amp;") "&amp;A1543)+COUNTIF(圣骑士卡组!A:C,"# 1x ("&amp;K1543&amp;") "&amp;A1543)+COUNTIF(牧师卡组!A:C,"# 1x ("&amp;K1543&amp;") "&amp;A1543)+COUNTIF(潜行者卡组!A:C,"# 1x ("&amp;K1543&amp;") "&amp;A1543)+COUNTIF(萨满祭司卡组!A:C,"# 1x ("&amp;K1543&amp;") "&amp;A1543)+COUNTIF(术士卡组!A:C,"# 1x ("&amp;K1543&amp;") "&amp;A1543)+COUNTIF(战士卡组!A:C,"# 1x ("&amp;K1543&amp;") "&amp;A1543)=0,COUNTIF(单卡排行!A:J,A1543&amp;"★")=0),"",1),2)</f>
        <v>2</v>
      </c>
      <c r="E1543" s="53" t="str">
        <f>IF(收藏进度!E1543="","",收藏进度!E1543)</f>
        <v>女巫森林</v>
      </c>
      <c r="F1543" s="53" t="str">
        <f>IF(收藏进度!F1543="","",收藏进度!F1543)</f>
        <v/>
      </c>
      <c r="G1543" s="53" t="str">
        <f>IF(收藏进度!G1543="","",收藏进度!G1543)</f>
        <v>战士</v>
      </c>
      <c r="H1543" s="53" t="str">
        <f>IF(收藏进度!H1543="","",收藏进度!H1543)</f>
        <v>普通</v>
      </c>
      <c r="I1543" s="53" t="str">
        <f>IF(收藏进度!I1543="","",收藏进度!I1543)</f>
        <v>法术</v>
      </c>
      <c r="J1543" s="53" t="str">
        <f>IF(收藏进度!J1543="","",收藏进度!J1543)</f>
        <v/>
      </c>
      <c r="K1543" s="53">
        <f>IF(收藏进度!K1543="","",收藏进度!K1543)</f>
        <v>2</v>
      </c>
      <c r="L1543" s="53">
        <f>IF(收藏进度!L1543="","",收藏进度!L1543)</f>
        <v>0</v>
      </c>
      <c r="M1543" s="53">
        <f>IF(收藏进度!M1543="","",收藏进度!M1543)</f>
        <v>0</v>
      </c>
      <c r="N1543" s="54" t="str">
        <f>IF(收藏进度!N1543="","",收藏进度!N1543)</f>
        <v>回响
对所有随从造成
1点伤害。</v>
      </c>
    </row>
    <row r="1544" spans="1:14" x14ac:dyDescent="0.15">
      <c r="A1544" s="52" t="str">
        <f>IF(收藏进度!A1544="","",收藏进度!A1544)</f>
        <v>赤环蜂</v>
      </c>
      <c r="B1544" s="52">
        <f>IF(收藏进度!B1544="","",收藏进度!B1544)</f>
        <v>2</v>
      </c>
      <c r="C1544" s="52" t="str">
        <f t="shared" si="24"/>
        <v/>
      </c>
      <c r="D1544" s="52" t="str">
        <f>IF(AND(COUNTIF(德鲁伊卡组!A:C,"# 2x ("&amp;K1544&amp;") "&amp;A1544)+COUNTIF(猎人卡组!A:C,"# 2x ("&amp;K1544&amp;") "&amp;A1544)+COUNTIF(法师卡组!A:C,"# 2x ("&amp;K1544&amp;") "&amp;A1544)+COUNTIF(圣骑士卡组!A:C,"# 2x ("&amp;K1544&amp;") "&amp;A1544)+COUNTIF(牧师卡组!A:C,"# 2x ("&amp;K1544&amp;") "&amp;A1544)+COUNTIF(潜行者卡组!A:C,"# 2x ("&amp;K1544&amp;") "&amp;A1544)+COUNTIF(萨满祭司卡组!A:C,"# 2x ("&amp;K1544&amp;") "&amp;A1544)+COUNTIF(术士卡组!A:C,"# 2x ("&amp;K1544&amp;") "&amp;A1544)+COUNTIF(战士卡组!A:C,"# 2x ("&amp;K1544&amp;") "&amp;A1544)=0,COUNTIF(单卡排行!A:J,A1544)=0),IF(AND(COUNTIF(德鲁伊卡组!A:C,"# 1x ("&amp;K1544&amp;") "&amp;A1544)+COUNTIF(猎人卡组!A:C,"# 1x ("&amp;K1544&amp;") "&amp;A1544)+COUNTIF(法师卡组!A:C,"# 1x ("&amp;K1544&amp;") "&amp;A1544)+COUNTIF(圣骑士卡组!A:C,"# 1x ("&amp;K1544&amp;") "&amp;A1544)+COUNTIF(牧师卡组!A:C,"# 1x ("&amp;K1544&amp;") "&amp;A1544)+COUNTIF(潜行者卡组!A:C,"# 1x ("&amp;K1544&amp;") "&amp;A1544)+COUNTIF(萨满祭司卡组!A:C,"# 1x ("&amp;K1544&amp;") "&amp;A1544)+COUNTIF(术士卡组!A:C,"# 1x ("&amp;K1544&amp;") "&amp;A1544)+COUNTIF(战士卡组!A:C,"# 1x ("&amp;K1544&amp;") "&amp;A1544)=0,COUNTIF(单卡排行!A:J,A1544&amp;"★")=0),"",1),2)</f>
        <v/>
      </c>
      <c r="E1544" s="53" t="str">
        <f>IF(收藏进度!E1544="","",收藏进度!E1544)</f>
        <v>女巫森林</v>
      </c>
      <c r="F1544" s="53" t="str">
        <f>IF(收藏进度!F1544="","",收藏进度!F1544)</f>
        <v/>
      </c>
      <c r="G1544" s="53" t="str">
        <f>IF(收藏进度!G1544="","",收藏进度!G1544)</f>
        <v>战士</v>
      </c>
      <c r="H1544" s="53" t="str">
        <f>IF(收藏进度!H1544="","",收藏进度!H1544)</f>
        <v>稀有</v>
      </c>
      <c r="I1544" s="53" t="str">
        <f>IF(收藏进度!I1544="","",收藏进度!I1544)</f>
        <v>随从</v>
      </c>
      <c r="J1544" s="53" t="str">
        <f>IF(收藏进度!J1544="","",收藏进度!J1544)</f>
        <v>野兽</v>
      </c>
      <c r="K1544" s="53">
        <f>IF(收藏进度!K1544="","",收藏进度!K1544)</f>
        <v>2</v>
      </c>
      <c r="L1544" s="53">
        <f>IF(收藏进度!L1544="","",收藏进度!L1544)</f>
        <v>1</v>
      </c>
      <c r="M1544" s="53">
        <f>IF(收藏进度!M1544="","",收藏进度!M1544)</f>
        <v>3</v>
      </c>
      <c r="N1544" s="54" t="str">
        <f>IF(收藏进度!N1544="","",收藏进度!N1544)</f>
        <v>突袭
受伤时具有+3攻
击力。</v>
      </c>
    </row>
    <row r="1545" spans="1:14" x14ac:dyDescent="0.15">
      <c r="A1545" s="52" t="str">
        <f>IF(收藏进度!A1545="","",收藏进度!A1545)</f>
        <v>狂暴的狼人</v>
      </c>
      <c r="B1545" s="52">
        <f>IF(收藏进度!B1545="","",收藏进度!B1545)</f>
        <v>2</v>
      </c>
      <c r="C1545" s="52" t="str">
        <f t="shared" si="24"/>
        <v/>
      </c>
      <c r="D1545" s="52">
        <f>IF(AND(COUNTIF(德鲁伊卡组!A:C,"# 2x ("&amp;K1545&amp;") "&amp;A1545)+COUNTIF(猎人卡组!A:C,"# 2x ("&amp;K1545&amp;") "&amp;A1545)+COUNTIF(法师卡组!A:C,"# 2x ("&amp;K1545&amp;") "&amp;A1545)+COUNTIF(圣骑士卡组!A:C,"# 2x ("&amp;K1545&amp;") "&amp;A1545)+COUNTIF(牧师卡组!A:C,"# 2x ("&amp;K1545&amp;") "&amp;A1545)+COUNTIF(潜行者卡组!A:C,"# 2x ("&amp;K1545&amp;") "&amp;A1545)+COUNTIF(萨满祭司卡组!A:C,"# 2x ("&amp;K1545&amp;") "&amp;A1545)+COUNTIF(术士卡组!A:C,"# 2x ("&amp;K1545&amp;") "&amp;A1545)+COUNTIF(战士卡组!A:C,"# 2x ("&amp;K1545&amp;") "&amp;A1545)=0,COUNTIF(单卡排行!A:J,A1545)=0),IF(AND(COUNTIF(德鲁伊卡组!A:C,"# 1x ("&amp;K1545&amp;") "&amp;A1545)+COUNTIF(猎人卡组!A:C,"# 1x ("&amp;K1545&amp;") "&amp;A1545)+COUNTIF(法师卡组!A:C,"# 1x ("&amp;K1545&amp;") "&amp;A1545)+COUNTIF(圣骑士卡组!A:C,"# 1x ("&amp;K1545&amp;") "&amp;A1545)+COUNTIF(牧师卡组!A:C,"# 1x ("&amp;K1545&amp;") "&amp;A1545)+COUNTIF(潜行者卡组!A:C,"# 1x ("&amp;K1545&amp;") "&amp;A1545)+COUNTIF(萨满祭司卡组!A:C,"# 1x ("&amp;K1545&amp;") "&amp;A1545)+COUNTIF(术士卡组!A:C,"# 1x ("&amp;K1545&amp;") "&amp;A1545)+COUNTIF(战士卡组!A:C,"# 1x ("&amp;K1545&amp;") "&amp;A1545)=0,COUNTIF(单卡排行!A:J,A1545&amp;"★")=0),"",1),2)</f>
        <v>2</v>
      </c>
      <c r="E1545" s="53" t="str">
        <f>IF(收藏进度!E1545="","",收藏进度!E1545)</f>
        <v>女巫森林</v>
      </c>
      <c r="F1545" s="53" t="str">
        <f>IF(收藏进度!F1545="","",收藏进度!F1545)</f>
        <v/>
      </c>
      <c r="G1545" s="53" t="str">
        <f>IF(收藏进度!G1545="","",收藏进度!G1545)</f>
        <v>战士</v>
      </c>
      <c r="H1545" s="53" t="str">
        <f>IF(收藏进度!H1545="","",收藏进度!H1545)</f>
        <v>普通</v>
      </c>
      <c r="I1545" s="53" t="str">
        <f>IF(收藏进度!I1545="","",收藏进度!I1545)</f>
        <v>随从</v>
      </c>
      <c r="J1545" s="53" t="str">
        <f>IF(收藏进度!J1545="","",收藏进度!J1545)</f>
        <v/>
      </c>
      <c r="K1545" s="53">
        <f>IF(收藏进度!K1545="","",收藏进度!K1545)</f>
        <v>3</v>
      </c>
      <c r="L1545" s="53">
        <f>IF(收藏进度!L1545="","",收藏进度!L1545)</f>
        <v>3</v>
      </c>
      <c r="M1545" s="53">
        <f>IF(收藏进度!M1545="","",收藏进度!M1545)</f>
        <v>3</v>
      </c>
      <c r="N1545" s="54" t="str">
        <f>IF(收藏进度!N1545="","",收藏进度!N1545)</f>
        <v>突袭</v>
      </c>
    </row>
    <row r="1546" spans="1:14" x14ac:dyDescent="0.15">
      <c r="A1546" s="52" t="str">
        <f>IF(收藏进度!A1546="","",收藏进度!A1546)</f>
        <v>民兵指挥官</v>
      </c>
      <c r="B1546" s="52">
        <f>IF(收藏进度!B1546="","",收藏进度!B1546)</f>
        <v>2</v>
      </c>
      <c r="C1546" s="52" t="str">
        <f t="shared" si="24"/>
        <v/>
      </c>
      <c r="D1546" s="52">
        <f>IF(AND(COUNTIF(德鲁伊卡组!A:C,"# 2x ("&amp;K1546&amp;") "&amp;A1546)+COUNTIF(猎人卡组!A:C,"# 2x ("&amp;K1546&amp;") "&amp;A1546)+COUNTIF(法师卡组!A:C,"# 2x ("&amp;K1546&amp;") "&amp;A1546)+COUNTIF(圣骑士卡组!A:C,"# 2x ("&amp;K1546&amp;") "&amp;A1546)+COUNTIF(牧师卡组!A:C,"# 2x ("&amp;K1546&amp;") "&amp;A1546)+COUNTIF(潜行者卡组!A:C,"# 2x ("&amp;K1546&amp;") "&amp;A1546)+COUNTIF(萨满祭司卡组!A:C,"# 2x ("&amp;K1546&amp;") "&amp;A1546)+COUNTIF(术士卡组!A:C,"# 2x ("&amp;K1546&amp;") "&amp;A1546)+COUNTIF(战士卡组!A:C,"# 2x ("&amp;K1546&amp;") "&amp;A1546)=0,COUNTIF(单卡排行!A:J,A1546)=0),IF(AND(COUNTIF(德鲁伊卡组!A:C,"# 1x ("&amp;K1546&amp;") "&amp;A1546)+COUNTIF(猎人卡组!A:C,"# 1x ("&amp;K1546&amp;") "&amp;A1546)+COUNTIF(法师卡组!A:C,"# 1x ("&amp;K1546&amp;") "&amp;A1546)+COUNTIF(圣骑士卡组!A:C,"# 1x ("&amp;K1546&amp;") "&amp;A1546)+COUNTIF(牧师卡组!A:C,"# 1x ("&amp;K1546&amp;") "&amp;A1546)+COUNTIF(潜行者卡组!A:C,"# 1x ("&amp;K1546&amp;") "&amp;A1546)+COUNTIF(萨满祭司卡组!A:C,"# 1x ("&amp;K1546&amp;") "&amp;A1546)+COUNTIF(术士卡组!A:C,"# 1x ("&amp;K1546&amp;") "&amp;A1546)+COUNTIF(战士卡组!A:C,"# 1x ("&amp;K1546&amp;") "&amp;A1546)=0,COUNTIF(单卡排行!A:J,A1546&amp;"★")=0),"",1),2)</f>
        <v>2</v>
      </c>
      <c r="E1546" s="53" t="str">
        <f>IF(收藏进度!E1546="","",收藏进度!E1546)</f>
        <v>女巫森林</v>
      </c>
      <c r="F1546" s="53" t="str">
        <f>IF(收藏进度!F1546="","",收藏进度!F1546)</f>
        <v/>
      </c>
      <c r="G1546" s="53" t="str">
        <f>IF(收藏进度!G1546="","",收藏进度!G1546)</f>
        <v>战士</v>
      </c>
      <c r="H1546" s="53" t="str">
        <f>IF(收藏进度!H1546="","",收藏进度!H1546)</f>
        <v>稀有</v>
      </c>
      <c r="I1546" s="53" t="str">
        <f>IF(收藏进度!I1546="","",收藏进度!I1546)</f>
        <v>随从</v>
      </c>
      <c r="J1546" s="53" t="str">
        <f>IF(收藏进度!J1546="","",收藏进度!J1546)</f>
        <v/>
      </c>
      <c r="K1546" s="53">
        <f>IF(收藏进度!K1546="","",收藏进度!K1546)</f>
        <v>4</v>
      </c>
      <c r="L1546" s="53">
        <f>IF(收藏进度!L1546="","",收藏进度!L1546)</f>
        <v>2</v>
      </c>
      <c r="M1546" s="53">
        <f>IF(收藏进度!M1546="","",收藏进度!M1546)</f>
        <v>5</v>
      </c>
      <c r="N1546" s="54" t="str">
        <f>IF(收藏进度!N1546="","",收藏进度!N1546)</f>
        <v>突袭，战吼：在本回合获得+3攻击力。</v>
      </c>
    </row>
    <row r="1547" spans="1:14" x14ac:dyDescent="0.15">
      <c r="A1547" s="52" t="str">
        <f>IF(收藏进度!A1547="","",收藏进度!A1547)</f>
        <v>腐树巨人</v>
      </c>
      <c r="B1547" s="52">
        <f>IF(收藏进度!B1547="","",收藏进度!B1547)</f>
        <v>2</v>
      </c>
      <c r="C1547" s="52" t="str">
        <f t="shared" si="24"/>
        <v/>
      </c>
      <c r="D1547" s="52" t="str">
        <f>IF(AND(COUNTIF(德鲁伊卡组!A:C,"# 2x ("&amp;K1547&amp;") "&amp;A1547)+COUNTIF(猎人卡组!A:C,"# 2x ("&amp;K1547&amp;") "&amp;A1547)+COUNTIF(法师卡组!A:C,"# 2x ("&amp;K1547&amp;") "&amp;A1547)+COUNTIF(圣骑士卡组!A:C,"# 2x ("&amp;K1547&amp;") "&amp;A1547)+COUNTIF(牧师卡组!A:C,"# 2x ("&amp;K1547&amp;") "&amp;A1547)+COUNTIF(潜行者卡组!A:C,"# 2x ("&amp;K1547&amp;") "&amp;A1547)+COUNTIF(萨满祭司卡组!A:C,"# 2x ("&amp;K1547&amp;") "&amp;A1547)+COUNTIF(术士卡组!A:C,"# 2x ("&amp;K1547&amp;") "&amp;A1547)+COUNTIF(战士卡组!A:C,"# 2x ("&amp;K1547&amp;") "&amp;A1547)=0,COUNTIF(单卡排行!A:J,A1547)=0),IF(AND(COUNTIF(德鲁伊卡组!A:C,"# 1x ("&amp;K1547&amp;") "&amp;A1547)+COUNTIF(猎人卡组!A:C,"# 1x ("&amp;K1547&amp;") "&amp;A1547)+COUNTIF(法师卡组!A:C,"# 1x ("&amp;K1547&amp;") "&amp;A1547)+COUNTIF(圣骑士卡组!A:C,"# 1x ("&amp;K1547&amp;") "&amp;A1547)+COUNTIF(牧师卡组!A:C,"# 1x ("&amp;K1547&amp;") "&amp;A1547)+COUNTIF(潜行者卡组!A:C,"# 1x ("&amp;K1547&amp;") "&amp;A1547)+COUNTIF(萨满祭司卡组!A:C,"# 1x ("&amp;K1547&amp;") "&amp;A1547)+COUNTIF(术士卡组!A:C,"# 1x ("&amp;K1547&amp;") "&amp;A1547)+COUNTIF(战士卡组!A:C,"# 1x ("&amp;K1547&amp;") "&amp;A1547)=0,COUNTIF(单卡排行!A:J,A1547&amp;"★")=0),"",1),2)</f>
        <v/>
      </c>
      <c r="E1547" s="53" t="str">
        <f>IF(收藏进度!E1547="","",收藏进度!E1547)</f>
        <v>女巫森林</v>
      </c>
      <c r="F1547" s="53" t="str">
        <f>IF(收藏进度!F1547="","",收藏进度!F1547)</f>
        <v/>
      </c>
      <c r="G1547" s="53" t="str">
        <f>IF(收藏进度!G1547="","",收藏进度!G1547)</f>
        <v>战士</v>
      </c>
      <c r="H1547" s="53" t="str">
        <f>IF(收藏进度!H1547="","",收藏进度!H1547)</f>
        <v>稀有</v>
      </c>
      <c r="I1547" s="53" t="str">
        <f>IF(收藏进度!I1547="","",收藏进度!I1547)</f>
        <v>随从</v>
      </c>
      <c r="J1547" s="53" t="str">
        <f>IF(收藏进度!J1547="","",收藏进度!J1547)</f>
        <v/>
      </c>
      <c r="K1547" s="53">
        <f>IF(收藏进度!K1547="","",收藏进度!K1547)</f>
        <v>5</v>
      </c>
      <c r="L1547" s="53">
        <f>IF(收藏进度!L1547="","",收藏进度!L1547)</f>
        <v>2</v>
      </c>
      <c r="M1547" s="53">
        <f>IF(收藏进度!M1547="","",收藏进度!M1547)</f>
        <v>7</v>
      </c>
      <c r="N1547" s="54" t="str">
        <f>IF(收藏进度!N1547="","",收藏进度!N1547)</f>
        <v>在一个友方随从攻击后，获得+1攻击力。</v>
      </c>
    </row>
    <row r="1548" spans="1:14" x14ac:dyDescent="0.15">
      <c r="A1548" s="52" t="str">
        <f>IF(收藏进度!A1548="","",收藏进度!A1548)</f>
        <v>达利乌斯·克罗雷</v>
      </c>
      <c r="B1548" s="52">
        <f>IF(收藏进度!B1548="","",收藏进度!B1548)</f>
        <v>0</v>
      </c>
      <c r="C1548" s="52" t="str">
        <f t="shared" si="24"/>
        <v/>
      </c>
      <c r="D1548" s="52" t="str">
        <f>IF(AND(COUNTIF(德鲁伊卡组!A:C,"# 2x ("&amp;K1548&amp;") "&amp;A1548)+COUNTIF(猎人卡组!A:C,"# 2x ("&amp;K1548&amp;") "&amp;A1548)+COUNTIF(法师卡组!A:C,"# 2x ("&amp;K1548&amp;") "&amp;A1548)+COUNTIF(圣骑士卡组!A:C,"# 2x ("&amp;K1548&amp;") "&amp;A1548)+COUNTIF(牧师卡组!A:C,"# 2x ("&amp;K1548&amp;") "&amp;A1548)+COUNTIF(潜行者卡组!A:C,"# 2x ("&amp;K1548&amp;") "&amp;A1548)+COUNTIF(萨满祭司卡组!A:C,"# 2x ("&amp;K1548&amp;") "&amp;A1548)+COUNTIF(术士卡组!A:C,"# 2x ("&amp;K1548&amp;") "&amp;A1548)+COUNTIF(战士卡组!A:C,"# 2x ("&amp;K1548&amp;") "&amp;A1548)=0,COUNTIF(单卡排行!A:J,A1548)=0),IF(AND(COUNTIF(德鲁伊卡组!A:C,"# 1x ("&amp;K1548&amp;") "&amp;A1548)+COUNTIF(猎人卡组!A:C,"# 1x ("&amp;K1548&amp;") "&amp;A1548)+COUNTIF(法师卡组!A:C,"# 1x ("&amp;K1548&amp;") "&amp;A1548)+COUNTIF(圣骑士卡组!A:C,"# 1x ("&amp;K1548&amp;") "&amp;A1548)+COUNTIF(牧师卡组!A:C,"# 1x ("&amp;K1548&amp;") "&amp;A1548)+COUNTIF(潜行者卡组!A:C,"# 1x ("&amp;K1548&amp;") "&amp;A1548)+COUNTIF(萨满祭司卡组!A:C,"# 1x ("&amp;K1548&amp;") "&amp;A1548)+COUNTIF(术士卡组!A:C,"# 1x ("&amp;K1548&amp;") "&amp;A1548)+COUNTIF(战士卡组!A:C,"# 1x ("&amp;K1548&amp;") "&amp;A1548)=0,COUNTIF(单卡排行!A:J,A1548&amp;"★")=0),"",1),2)</f>
        <v/>
      </c>
      <c r="E1548" s="53" t="str">
        <f>IF(收藏进度!E1548="","",收藏进度!E1548)</f>
        <v>女巫森林</v>
      </c>
      <c r="F1548" s="53" t="str">
        <f>IF(收藏进度!F1548="","",收藏进度!F1548)</f>
        <v/>
      </c>
      <c r="G1548" s="53" t="str">
        <f>IF(收藏进度!G1548="","",收藏进度!G1548)</f>
        <v>战士</v>
      </c>
      <c r="H1548" s="53" t="str">
        <f>IF(收藏进度!H1548="","",收藏进度!H1548)</f>
        <v>传说</v>
      </c>
      <c r="I1548" s="53" t="str">
        <f>IF(收藏进度!I1548="","",收藏进度!I1548)</f>
        <v>随从</v>
      </c>
      <c r="J1548" s="53" t="str">
        <f>IF(收藏进度!J1548="","",收藏进度!J1548)</f>
        <v/>
      </c>
      <c r="K1548" s="53">
        <f>IF(收藏进度!K1548="","",收藏进度!K1548)</f>
        <v>5</v>
      </c>
      <c r="L1548" s="53">
        <f>IF(收藏进度!L1548="","",收藏进度!L1548)</f>
        <v>4</v>
      </c>
      <c r="M1548" s="53">
        <f>IF(收藏进度!M1548="","",收藏进度!M1548)</f>
        <v>4</v>
      </c>
      <c r="N1548" s="54" t="str">
        <f>IF(收藏进度!N1548="","",收藏进度!N1548)</f>
        <v>突袭
在克罗雷攻击并消灭一个随从后，获得+2/+2。</v>
      </c>
    </row>
    <row r="1549" spans="1:14" x14ac:dyDescent="0.15">
      <c r="A1549" s="52" t="str">
        <f>IF(收藏进度!A1549="","",收藏进度!A1549)</f>
        <v>致命武装</v>
      </c>
      <c r="B1549" s="52">
        <f>IF(收藏进度!B1549="","",收藏进度!B1549)</f>
        <v>1</v>
      </c>
      <c r="C1549" s="52" t="str">
        <f t="shared" si="24"/>
        <v/>
      </c>
      <c r="D1549" s="52" t="str">
        <f>IF(AND(COUNTIF(德鲁伊卡组!A:C,"# 2x ("&amp;K1549&amp;") "&amp;A1549)+COUNTIF(猎人卡组!A:C,"# 2x ("&amp;K1549&amp;") "&amp;A1549)+COUNTIF(法师卡组!A:C,"# 2x ("&amp;K1549&amp;") "&amp;A1549)+COUNTIF(圣骑士卡组!A:C,"# 2x ("&amp;K1549&amp;") "&amp;A1549)+COUNTIF(牧师卡组!A:C,"# 2x ("&amp;K1549&amp;") "&amp;A1549)+COUNTIF(潜行者卡组!A:C,"# 2x ("&amp;K1549&amp;") "&amp;A1549)+COUNTIF(萨满祭司卡组!A:C,"# 2x ("&amp;K1549&amp;") "&amp;A1549)+COUNTIF(术士卡组!A:C,"# 2x ("&amp;K1549&amp;") "&amp;A1549)+COUNTIF(战士卡组!A:C,"# 2x ("&amp;K1549&amp;") "&amp;A1549)=0,COUNTIF(单卡排行!A:J,A1549)=0),IF(AND(COUNTIF(德鲁伊卡组!A:C,"# 1x ("&amp;K1549&amp;") "&amp;A1549)+COUNTIF(猎人卡组!A:C,"# 1x ("&amp;K1549&amp;") "&amp;A1549)+COUNTIF(法师卡组!A:C,"# 1x ("&amp;K1549&amp;") "&amp;A1549)+COUNTIF(圣骑士卡组!A:C,"# 1x ("&amp;K1549&amp;") "&amp;A1549)+COUNTIF(牧师卡组!A:C,"# 1x ("&amp;K1549&amp;") "&amp;A1549)+COUNTIF(潜行者卡组!A:C,"# 1x ("&amp;K1549&amp;") "&amp;A1549)+COUNTIF(萨满祭司卡组!A:C,"# 1x ("&amp;K1549&amp;") "&amp;A1549)+COUNTIF(术士卡组!A:C,"# 1x ("&amp;K1549&amp;") "&amp;A1549)+COUNTIF(战士卡组!A:C,"# 1x ("&amp;K1549&amp;") "&amp;A1549)=0,COUNTIF(单卡排行!A:J,A1549&amp;"★")=0),"",1),2)</f>
        <v/>
      </c>
      <c r="E1549" s="53" t="str">
        <f>IF(收藏进度!E1549="","",收藏进度!E1549)</f>
        <v>女巫森林</v>
      </c>
      <c r="F1549" s="53" t="str">
        <f>IF(收藏进度!F1549="","",收藏进度!F1549)</f>
        <v/>
      </c>
      <c r="G1549" s="53" t="str">
        <f>IF(收藏进度!G1549="","",收藏进度!G1549)</f>
        <v>战士</v>
      </c>
      <c r="H1549" s="53" t="str">
        <f>IF(收藏进度!H1549="","",收藏进度!H1549)</f>
        <v>史诗</v>
      </c>
      <c r="I1549" s="53" t="str">
        <f>IF(收藏进度!I1549="","",收藏进度!I1549)</f>
        <v>法术</v>
      </c>
      <c r="J1549" s="53" t="str">
        <f>IF(收藏进度!J1549="","",收藏进度!J1549)</f>
        <v/>
      </c>
      <c r="K1549" s="53">
        <f>IF(收藏进度!K1549="","",收藏进度!K1549)</f>
        <v>6</v>
      </c>
      <c r="L1549" s="53">
        <f>IF(收藏进度!L1549="","",收藏进度!L1549)</f>
        <v>0</v>
      </c>
      <c r="M1549" s="53">
        <f>IF(收藏进度!M1549="","",收藏进度!M1549)</f>
        <v>0</v>
      </c>
      <c r="N1549" s="54" t="str">
        <f>IF(收藏进度!N1549="","",收藏进度!N1549)</f>
        <v>揭示你牌库中的一张武器牌。对所有随从造成等同于其攻击力的伤害。</v>
      </c>
    </row>
    <row r="1550" spans="1:14" x14ac:dyDescent="0.15">
      <c r="A1550" s="52" t="str">
        <f>IF(收藏进度!A1550="","",收藏进度!A1550)</f>
        <v>黑嚎炮塔</v>
      </c>
      <c r="B1550" s="52">
        <f>IF(收藏进度!B1550="","",收藏进度!B1550)</f>
        <v>0</v>
      </c>
      <c r="C1550" s="52" t="str">
        <f t="shared" si="24"/>
        <v/>
      </c>
      <c r="D1550" s="52" t="str">
        <f>IF(AND(COUNTIF(德鲁伊卡组!A:C,"# 2x ("&amp;K1550&amp;") "&amp;A1550)+COUNTIF(猎人卡组!A:C,"# 2x ("&amp;K1550&amp;") "&amp;A1550)+COUNTIF(法师卡组!A:C,"# 2x ("&amp;K1550&amp;") "&amp;A1550)+COUNTIF(圣骑士卡组!A:C,"# 2x ("&amp;K1550&amp;") "&amp;A1550)+COUNTIF(牧师卡组!A:C,"# 2x ("&amp;K1550&amp;") "&amp;A1550)+COUNTIF(潜行者卡组!A:C,"# 2x ("&amp;K1550&amp;") "&amp;A1550)+COUNTIF(萨满祭司卡组!A:C,"# 2x ("&amp;K1550&amp;") "&amp;A1550)+COUNTIF(术士卡组!A:C,"# 2x ("&amp;K1550&amp;") "&amp;A1550)+COUNTIF(战士卡组!A:C,"# 2x ("&amp;K1550&amp;") "&amp;A1550)=0,COUNTIF(单卡排行!A:J,A1550)=0),IF(AND(COUNTIF(德鲁伊卡组!A:C,"# 1x ("&amp;K1550&amp;") "&amp;A1550)+COUNTIF(猎人卡组!A:C,"# 1x ("&amp;K1550&amp;") "&amp;A1550)+COUNTIF(法师卡组!A:C,"# 1x ("&amp;K1550&amp;") "&amp;A1550)+COUNTIF(圣骑士卡组!A:C,"# 1x ("&amp;K1550&amp;") "&amp;A1550)+COUNTIF(牧师卡组!A:C,"# 1x ("&amp;K1550&amp;") "&amp;A1550)+COUNTIF(潜行者卡组!A:C,"# 1x ("&amp;K1550&amp;") "&amp;A1550)+COUNTIF(萨满祭司卡组!A:C,"# 1x ("&amp;K1550&amp;") "&amp;A1550)+COUNTIF(术士卡组!A:C,"# 1x ("&amp;K1550&amp;") "&amp;A1550)+COUNTIF(战士卡组!A:C,"# 1x ("&amp;K1550&amp;") "&amp;A1550)=0,COUNTIF(单卡排行!A:J,A1550&amp;"★")=0),"",1),2)</f>
        <v/>
      </c>
      <c r="E1550" s="53" t="str">
        <f>IF(收藏进度!E1550="","",收藏进度!E1550)</f>
        <v>女巫森林</v>
      </c>
      <c r="F1550" s="53" t="str">
        <f>IF(收藏进度!F1550="","",收藏进度!F1550)</f>
        <v/>
      </c>
      <c r="G1550" s="53" t="str">
        <f>IF(收藏进度!G1550="","",收藏进度!G1550)</f>
        <v>战士</v>
      </c>
      <c r="H1550" s="53" t="str">
        <f>IF(收藏进度!H1550="","",收藏进度!H1550)</f>
        <v>传说</v>
      </c>
      <c r="I1550" s="53" t="str">
        <f>IF(收藏进度!I1550="","",收藏进度!I1550)</f>
        <v>随从</v>
      </c>
      <c r="J1550" s="53" t="str">
        <f>IF(收藏进度!J1550="","",收藏进度!J1550)</f>
        <v/>
      </c>
      <c r="K1550" s="53">
        <f>IF(收藏进度!K1550="","",收藏进度!K1550)</f>
        <v>7</v>
      </c>
      <c r="L1550" s="53">
        <f>IF(收藏进度!L1550="","",收藏进度!L1550)</f>
        <v>3</v>
      </c>
      <c r="M1550" s="53">
        <f>IF(收藏进度!M1550="","",收藏进度!M1550)</f>
        <v>8</v>
      </c>
      <c r="N1550" s="54" t="str">
        <f>IF(收藏进度!N1550="","",收藏进度!N1550)</f>
        <v>无法攻击。每当该随从受到伤害时，对一个随机敌人造成3点
伤害。</v>
      </c>
    </row>
    <row r="1551" spans="1:14" x14ac:dyDescent="0.15">
      <c r="A1551" s="52" t="str">
        <f>IF(收藏进度!A1551="","",收藏进度!A1551)</f>
        <v>沼泽龙蛋</v>
      </c>
      <c r="B1551" s="52">
        <f>IF(收藏进度!B1551="","",收藏进度!B1551)</f>
        <v>2</v>
      </c>
      <c r="C1551" s="52" t="str">
        <f t="shared" si="24"/>
        <v/>
      </c>
      <c r="D1551" s="52" t="str">
        <f>IF(AND(COUNTIF(德鲁伊卡组!A:C,"# 2x ("&amp;K1551&amp;") "&amp;A1551)+COUNTIF(猎人卡组!A:C,"# 2x ("&amp;K1551&amp;") "&amp;A1551)+COUNTIF(法师卡组!A:C,"# 2x ("&amp;K1551&amp;") "&amp;A1551)+COUNTIF(圣骑士卡组!A:C,"# 2x ("&amp;K1551&amp;") "&amp;A1551)+COUNTIF(牧师卡组!A:C,"# 2x ("&amp;K1551&amp;") "&amp;A1551)+COUNTIF(潜行者卡组!A:C,"# 2x ("&amp;K1551&amp;") "&amp;A1551)+COUNTIF(萨满祭司卡组!A:C,"# 2x ("&amp;K1551&amp;") "&amp;A1551)+COUNTIF(术士卡组!A:C,"# 2x ("&amp;K1551&amp;") "&amp;A1551)+COUNTIF(战士卡组!A:C,"# 2x ("&amp;K1551&amp;") "&amp;A1551)=0,COUNTIF(单卡排行!A:J,A1551)=0),IF(AND(COUNTIF(德鲁伊卡组!A:C,"# 1x ("&amp;K1551&amp;") "&amp;A1551)+COUNTIF(猎人卡组!A:C,"# 1x ("&amp;K1551&amp;") "&amp;A1551)+COUNTIF(法师卡组!A:C,"# 1x ("&amp;K1551&amp;") "&amp;A1551)+COUNTIF(圣骑士卡组!A:C,"# 1x ("&amp;K1551&amp;") "&amp;A1551)+COUNTIF(牧师卡组!A:C,"# 1x ("&amp;K1551&amp;") "&amp;A1551)+COUNTIF(潜行者卡组!A:C,"# 1x ("&amp;K1551&amp;") "&amp;A1551)+COUNTIF(萨满祭司卡组!A:C,"# 1x ("&amp;K1551&amp;") "&amp;A1551)+COUNTIF(术士卡组!A:C,"# 1x ("&amp;K1551&amp;") "&amp;A1551)+COUNTIF(战士卡组!A:C,"# 1x ("&amp;K1551&amp;") "&amp;A1551)=0,COUNTIF(单卡排行!A:J,A1551&amp;"★")=0),"",1),2)</f>
        <v/>
      </c>
      <c r="E1551" s="53" t="str">
        <f>IF(收藏进度!E1551="","",收藏进度!E1551)</f>
        <v>女巫森林</v>
      </c>
      <c r="F1551" s="53" t="str">
        <f>IF(收藏进度!F1551="","",收藏进度!F1551)</f>
        <v/>
      </c>
      <c r="G1551" s="53" t="str">
        <f>IF(收藏进度!G1551="","",收藏进度!G1551)</f>
        <v>中立</v>
      </c>
      <c r="H1551" s="53" t="str">
        <f>IF(收藏进度!H1551="","",收藏进度!H1551)</f>
        <v>普通</v>
      </c>
      <c r="I1551" s="53" t="str">
        <f>IF(收藏进度!I1551="","",收藏进度!I1551)</f>
        <v>随从</v>
      </c>
      <c r="J1551" s="53" t="str">
        <f>IF(收藏进度!J1551="","",收藏进度!J1551)</f>
        <v/>
      </c>
      <c r="K1551" s="53">
        <f>IF(收藏进度!K1551="","",收藏进度!K1551)</f>
        <v>1</v>
      </c>
      <c r="L1551" s="53">
        <f>IF(收藏进度!L1551="","",收藏进度!L1551)</f>
        <v>0</v>
      </c>
      <c r="M1551" s="53">
        <f>IF(收藏进度!M1551="","",收藏进度!M1551)</f>
        <v>3</v>
      </c>
      <c r="N1551" s="54" t="str">
        <f>IF(收藏进度!N1551="","",收藏进度!N1551)</f>
        <v>亡语：将一张随机龙牌置入你的手牌。</v>
      </c>
    </row>
    <row r="1552" spans="1:14" x14ac:dyDescent="0.15">
      <c r="A1552" s="52" t="str">
        <f>IF(收藏进度!A1552="","",收藏进度!A1552)</f>
        <v>沼泽水蛭</v>
      </c>
      <c r="B1552" s="52">
        <f>IF(收藏进度!B1552="","",收藏进度!B1552)</f>
        <v>3</v>
      </c>
      <c r="C1552" s="52" t="str">
        <f t="shared" si="24"/>
        <v/>
      </c>
      <c r="D1552" s="52" t="str">
        <f>IF(AND(COUNTIF(德鲁伊卡组!A:C,"# 2x ("&amp;K1552&amp;") "&amp;A1552)+COUNTIF(猎人卡组!A:C,"# 2x ("&amp;K1552&amp;") "&amp;A1552)+COUNTIF(法师卡组!A:C,"# 2x ("&amp;K1552&amp;") "&amp;A1552)+COUNTIF(圣骑士卡组!A:C,"# 2x ("&amp;K1552&amp;") "&amp;A1552)+COUNTIF(牧师卡组!A:C,"# 2x ("&amp;K1552&amp;") "&amp;A1552)+COUNTIF(潜行者卡组!A:C,"# 2x ("&amp;K1552&amp;") "&amp;A1552)+COUNTIF(萨满祭司卡组!A:C,"# 2x ("&amp;K1552&amp;") "&amp;A1552)+COUNTIF(术士卡组!A:C,"# 2x ("&amp;K1552&amp;") "&amp;A1552)+COUNTIF(战士卡组!A:C,"# 2x ("&amp;K1552&amp;") "&amp;A1552)=0,COUNTIF(单卡排行!A:J,A1552)=0),IF(AND(COUNTIF(德鲁伊卡组!A:C,"# 1x ("&amp;K1552&amp;") "&amp;A1552)+COUNTIF(猎人卡组!A:C,"# 1x ("&amp;K1552&amp;") "&amp;A1552)+COUNTIF(法师卡组!A:C,"# 1x ("&amp;K1552&amp;") "&amp;A1552)+COUNTIF(圣骑士卡组!A:C,"# 1x ("&amp;K1552&amp;") "&amp;A1552)+COUNTIF(牧师卡组!A:C,"# 1x ("&amp;K1552&amp;") "&amp;A1552)+COUNTIF(潜行者卡组!A:C,"# 1x ("&amp;K1552&amp;") "&amp;A1552)+COUNTIF(萨满祭司卡组!A:C,"# 1x ("&amp;K1552&amp;") "&amp;A1552)+COUNTIF(术士卡组!A:C,"# 1x ("&amp;K1552&amp;") "&amp;A1552)+COUNTIF(战士卡组!A:C,"# 1x ("&amp;K1552&amp;") "&amp;A1552)=0,COUNTIF(单卡排行!A:J,A1552&amp;"★")=0),"",1),2)</f>
        <v/>
      </c>
      <c r="E1552" s="53" t="str">
        <f>IF(收藏进度!E1552="","",收藏进度!E1552)</f>
        <v>女巫森林</v>
      </c>
      <c r="F1552" s="53" t="str">
        <f>IF(收藏进度!F1552="","",收藏进度!F1552)</f>
        <v/>
      </c>
      <c r="G1552" s="53" t="str">
        <f>IF(收藏进度!G1552="","",收藏进度!G1552)</f>
        <v>中立</v>
      </c>
      <c r="H1552" s="53" t="str">
        <f>IF(收藏进度!H1552="","",收藏进度!H1552)</f>
        <v>普通</v>
      </c>
      <c r="I1552" s="53" t="str">
        <f>IF(收藏进度!I1552="","",收藏进度!I1552)</f>
        <v>随从</v>
      </c>
      <c r="J1552" s="53" t="str">
        <f>IF(收藏进度!J1552="","",收藏进度!J1552)</f>
        <v>野兽</v>
      </c>
      <c r="K1552" s="53">
        <f>IF(收藏进度!K1552="","",收藏进度!K1552)</f>
        <v>1</v>
      </c>
      <c r="L1552" s="53">
        <f>IF(收藏进度!L1552="","",收藏进度!L1552)</f>
        <v>2</v>
      </c>
      <c r="M1552" s="53">
        <f>IF(收藏进度!M1552="","",收藏进度!M1552)</f>
        <v>1</v>
      </c>
      <c r="N1552" s="54" t="str">
        <f>IF(收藏进度!N1552="","",收藏进度!N1552)</f>
        <v>吸血</v>
      </c>
    </row>
    <row r="1553" spans="1:14" x14ac:dyDescent="0.15">
      <c r="A1553" s="52" t="str">
        <f>IF(收藏进度!A1553="","",收藏进度!A1553)</f>
        <v>幻术士</v>
      </c>
      <c r="B1553" s="52">
        <f>IF(收藏进度!B1553="","",收藏进度!B1553)</f>
        <v>3</v>
      </c>
      <c r="C1553" s="52" t="str">
        <f t="shared" si="24"/>
        <v/>
      </c>
      <c r="D1553" s="52" t="str">
        <f>IF(AND(COUNTIF(德鲁伊卡组!A:C,"# 2x ("&amp;K1553&amp;") "&amp;A1553)+COUNTIF(猎人卡组!A:C,"# 2x ("&amp;K1553&amp;") "&amp;A1553)+COUNTIF(法师卡组!A:C,"# 2x ("&amp;K1553&amp;") "&amp;A1553)+COUNTIF(圣骑士卡组!A:C,"# 2x ("&amp;K1553&amp;") "&amp;A1553)+COUNTIF(牧师卡组!A:C,"# 2x ("&amp;K1553&amp;") "&amp;A1553)+COUNTIF(潜行者卡组!A:C,"# 2x ("&amp;K1553&amp;") "&amp;A1553)+COUNTIF(萨满祭司卡组!A:C,"# 2x ("&amp;K1553&amp;") "&amp;A1553)+COUNTIF(术士卡组!A:C,"# 2x ("&amp;K1553&amp;") "&amp;A1553)+COUNTIF(战士卡组!A:C,"# 2x ("&amp;K1553&amp;") "&amp;A1553)=0,COUNTIF(单卡排行!A:J,A1553)=0),IF(AND(COUNTIF(德鲁伊卡组!A:C,"# 1x ("&amp;K1553&amp;") "&amp;A1553)+COUNTIF(猎人卡组!A:C,"# 1x ("&amp;K1553&amp;") "&amp;A1553)+COUNTIF(法师卡组!A:C,"# 1x ("&amp;K1553&amp;") "&amp;A1553)+COUNTIF(圣骑士卡组!A:C,"# 1x ("&amp;K1553&amp;") "&amp;A1553)+COUNTIF(牧师卡组!A:C,"# 1x ("&amp;K1553&amp;") "&amp;A1553)+COUNTIF(潜行者卡组!A:C,"# 1x ("&amp;K1553&amp;") "&amp;A1553)+COUNTIF(萨满祭司卡组!A:C,"# 1x ("&amp;K1553&amp;") "&amp;A1553)+COUNTIF(术士卡组!A:C,"# 1x ("&amp;K1553&amp;") "&amp;A1553)+COUNTIF(战士卡组!A:C,"# 1x ("&amp;K1553&amp;") "&amp;A1553)=0,COUNTIF(单卡排行!A:J,A1553&amp;"★")=0),"",1),2)</f>
        <v/>
      </c>
      <c r="E1553" s="53" t="str">
        <f>IF(收藏进度!E1553="","",收藏进度!E1553)</f>
        <v>女巫森林</v>
      </c>
      <c r="F1553" s="53" t="str">
        <f>IF(收藏进度!F1553="","",收藏进度!F1553)</f>
        <v/>
      </c>
      <c r="G1553" s="53" t="str">
        <f>IF(收藏进度!G1553="","",收藏进度!G1553)</f>
        <v>中立</v>
      </c>
      <c r="H1553" s="53" t="str">
        <f>IF(收藏进度!H1553="","",收藏进度!H1553)</f>
        <v>普通</v>
      </c>
      <c r="I1553" s="53" t="str">
        <f>IF(收藏进度!I1553="","",收藏进度!I1553)</f>
        <v>随从</v>
      </c>
      <c r="J1553" s="53" t="str">
        <f>IF(收藏进度!J1553="","",收藏进度!J1553)</f>
        <v/>
      </c>
      <c r="K1553" s="53">
        <f>IF(收藏进度!K1553="","",收藏进度!K1553)</f>
        <v>2</v>
      </c>
      <c r="L1553" s="53">
        <f>IF(收藏进度!L1553="","",收藏进度!L1553)</f>
        <v>1</v>
      </c>
      <c r="M1553" s="53">
        <f>IF(收藏进度!M1553="","",收藏进度!M1553)</f>
        <v>4</v>
      </c>
      <c r="N1553" s="54" t="str">
        <f>IF(收藏进度!N1553="","",收藏进度!N1553)</f>
        <v>法术伤害+1
如果这张牌在你的手牌中，每个回合使其攻击力和生命值互换。</v>
      </c>
    </row>
    <row r="1554" spans="1:14" x14ac:dyDescent="0.15">
      <c r="A1554" s="52" t="str">
        <f>IF(收藏进度!A1554="","",收藏进度!A1554)</f>
        <v>迷失的幽魂</v>
      </c>
      <c r="B1554" s="52">
        <f>IF(收藏进度!B1554="","",收藏进度!B1554)</f>
        <v>4</v>
      </c>
      <c r="C1554" s="52" t="str">
        <f t="shared" si="24"/>
        <v/>
      </c>
      <c r="D1554" s="52" t="str">
        <f>IF(AND(COUNTIF(德鲁伊卡组!A:C,"# 2x ("&amp;K1554&amp;") "&amp;A1554)+COUNTIF(猎人卡组!A:C,"# 2x ("&amp;K1554&amp;") "&amp;A1554)+COUNTIF(法师卡组!A:C,"# 2x ("&amp;K1554&amp;") "&amp;A1554)+COUNTIF(圣骑士卡组!A:C,"# 2x ("&amp;K1554&amp;") "&amp;A1554)+COUNTIF(牧师卡组!A:C,"# 2x ("&amp;K1554&amp;") "&amp;A1554)+COUNTIF(潜行者卡组!A:C,"# 2x ("&amp;K1554&amp;") "&amp;A1554)+COUNTIF(萨满祭司卡组!A:C,"# 2x ("&amp;K1554&amp;") "&amp;A1554)+COUNTIF(术士卡组!A:C,"# 2x ("&amp;K1554&amp;") "&amp;A1554)+COUNTIF(战士卡组!A:C,"# 2x ("&amp;K1554&amp;") "&amp;A1554)=0,COUNTIF(单卡排行!A:J,A1554)=0),IF(AND(COUNTIF(德鲁伊卡组!A:C,"# 1x ("&amp;K1554&amp;") "&amp;A1554)+COUNTIF(猎人卡组!A:C,"# 1x ("&amp;K1554&amp;") "&amp;A1554)+COUNTIF(法师卡组!A:C,"# 1x ("&amp;K1554&amp;") "&amp;A1554)+COUNTIF(圣骑士卡组!A:C,"# 1x ("&amp;K1554&amp;") "&amp;A1554)+COUNTIF(牧师卡组!A:C,"# 1x ("&amp;K1554&amp;") "&amp;A1554)+COUNTIF(潜行者卡组!A:C,"# 1x ("&amp;K1554&amp;") "&amp;A1554)+COUNTIF(萨满祭司卡组!A:C,"# 1x ("&amp;K1554&amp;") "&amp;A1554)+COUNTIF(术士卡组!A:C,"# 1x ("&amp;K1554&amp;") "&amp;A1554)+COUNTIF(战士卡组!A:C,"# 1x ("&amp;K1554&amp;") "&amp;A1554)=0,COUNTIF(单卡排行!A:J,A1554&amp;"★")=0),"",1),2)</f>
        <v/>
      </c>
      <c r="E1554" s="53" t="str">
        <f>IF(收藏进度!E1554="","",收藏进度!E1554)</f>
        <v>女巫森林</v>
      </c>
      <c r="F1554" s="53" t="str">
        <f>IF(收藏进度!F1554="","",收藏进度!F1554)</f>
        <v/>
      </c>
      <c r="G1554" s="53" t="str">
        <f>IF(收藏进度!G1554="","",收藏进度!G1554)</f>
        <v>中立</v>
      </c>
      <c r="H1554" s="53" t="str">
        <f>IF(收藏进度!H1554="","",收藏进度!H1554)</f>
        <v>普通</v>
      </c>
      <c r="I1554" s="53" t="str">
        <f>IF(收藏进度!I1554="","",收藏进度!I1554)</f>
        <v>随从</v>
      </c>
      <c r="J1554" s="53" t="str">
        <f>IF(收藏进度!J1554="","",收藏进度!J1554)</f>
        <v/>
      </c>
      <c r="K1554" s="53">
        <f>IF(收藏进度!K1554="","",收藏进度!K1554)</f>
        <v>2</v>
      </c>
      <c r="L1554" s="53">
        <f>IF(收藏进度!L1554="","",收藏进度!L1554)</f>
        <v>1</v>
      </c>
      <c r="M1554" s="53">
        <f>IF(收藏进度!M1554="","",收藏进度!M1554)</f>
        <v>1</v>
      </c>
      <c r="N1554" s="54" t="str">
        <f>IF(收藏进度!N1554="","",收藏进度!N1554)</f>
        <v>亡语：使你的所有随从获得+1攻击力。</v>
      </c>
    </row>
    <row r="1555" spans="1:14" x14ac:dyDescent="0.15">
      <c r="A1555" s="52" t="str">
        <f>IF(收藏进度!A1555="","",收藏进度!A1555)</f>
        <v>凶恶的鳞皮兽</v>
      </c>
      <c r="B1555" s="52">
        <f>IF(收藏进度!B1555="","",收藏进度!B1555)</f>
        <v>2</v>
      </c>
      <c r="C1555" s="52" t="str">
        <f t="shared" si="24"/>
        <v/>
      </c>
      <c r="D1555" s="52">
        <f>IF(AND(COUNTIF(德鲁伊卡组!A:C,"# 2x ("&amp;K1555&amp;") "&amp;A1555)+COUNTIF(猎人卡组!A:C,"# 2x ("&amp;K1555&amp;") "&amp;A1555)+COUNTIF(法师卡组!A:C,"# 2x ("&amp;K1555&amp;") "&amp;A1555)+COUNTIF(圣骑士卡组!A:C,"# 2x ("&amp;K1555&amp;") "&amp;A1555)+COUNTIF(牧师卡组!A:C,"# 2x ("&amp;K1555&amp;") "&amp;A1555)+COUNTIF(潜行者卡组!A:C,"# 2x ("&amp;K1555&amp;") "&amp;A1555)+COUNTIF(萨满祭司卡组!A:C,"# 2x ("&amp;K1555&amp;") "&amp;A1555)+COUNTIF(术士卡组!A:C,"# 2x ("&amp;K1555&amp;") "&amp;A1555)+COUNTIF(战士卡组!A:C,"# 2x ("&amp;K1555&amp;") "&amp;A1555)=0,COUNTIF(单卡排行!A:J,A1555)=0),IF(AND(COUNTIF(德鲁伊卡组!A:C,"# 1x ("&amp;K1555&amp;") "&amp;A1555)+COUNTIF(猎人卡组!A:C,"# 1x ("&amp;K1555&amp;") "&amp;A1555)+COUNTIF(法师卡组!A:C,"# 1x ("&amp;K1555&amp;") "&amp;A1555)+COUNTIF(圣骑士卡组!A:C,"# 1x ("&amp;K1555&amp;") "&amp;A1555)+COUNTIF(牧师卡组!A:C,"# 1x ("&amp;K1555&amp;") "&amp;A1555)+COUNTIF(潜行者卡组!A:C,"# 1x ("&amp;K1555&amp;") "&amp;A1555)+COUNTIF(萨满祭司卡组!A:C,"# 1x ("&amp;K1555&amp;") "&amp;A1555)+COUNTIF(术士卡组!A:C,"# 1x ("&amp;K1555&amp;") "&amp;A1555)+COUNTIF(战士卡组!A:C,"# 1x ("&amp;K1555&amp;") "&amp;A1555)=0,COUNTIF(单卡排行!A:J,A1555&amp;"★")=0),"",1),2)</f>
        <v>2</v>
      </c>
      <c r="E1555" s="53" t="str">
        <f>IF(收藏进度!E1555="","",收藏进度!E1555)</f>
        <v>女巫森林</v>
      </c>
      <c r="F1555" s="53" t="str">
        <f>IF(收藏进度!F1555="","",收藏进度!F1555)</f>
        <v/>
      </c>
      <c r="G1555" s="53" t="str">
        <f>IF(收藏进度!G1555="","",收藏进度!G1555)</f>
        <v>中立</v>
      </c>
      <c r="H1555" s="53" t="str">
        <f>IF(收藏进度!H1555="","",收藏进度!H1555)</f>
        <v>普通</v>
      </c>
      <c r="I1555" s="53" t="str">
        <f>IF(收藏进度!I1555="","",收藏进度!I1555)</f>
        <v>随从</v>
      </c>
      <c r="J1555" s="53" t="str">
        <f>IF(收藏进度!J1555="","",收藏进度!J1555)</f>
        <v>野兽</v>
      </c>
      <c r="K1555" s="53">
        <f>IF(收藏进度!K1555="","",收藏进度!K1555)</f>
        <v>2</v>
      </c>
      <c r="L1555" s="53">
        <f>IF(收藏进度!L1555="","",收藏进度!L1555)</f>
        <v>1</v>
      </c>
      <c r="M1555" s="53">
        <f>IF(收藏进度!M1555="","",收藏进度!M1555)</f>
        <v>3</v>
      </c>
      <c r="N1555" s="54" t="str">
        <f>IF(收藏进度!N1555="","",收藏进度!N1555)</f>
        <v>吸血，突袭</v>
      </c>
    </row>
    <row r="1556" spans="1:14" x14ac:dyDescent="0.15">
      <c r="A1556" s="52" t="str">
        <f>IF(收藏进度!A1556="","",收藏进度!A1556)</f>
        <v>恶毒的银行家</v>
      </c>
      <c r="B1556" s="52">
        <f>IF(收藏进度!B1556="","",收藏进度!B1556)</f>
        <v>2</v>
      </c>
      <c r="C1556" s="52" t="str">
        <f t="shared" si="24"/>
        <v/>
      </c>
      <c r="D1556" s="52" t="str">
        <f>IF(AND(COUNTIF(德鲁伊卡组!A:C,"# 2x ("&amp;K1556&amp;") "&amp;A1556)+COUNTIF(猎人卡组!A:C,"# 2x ("&amp;K1556&amp;") "&amp;A1556)+COUNTIF(法师卡组!A:C,"# 2x ("&amp;K1556&amp;") "&amp;A1556)+COUNTIF(圣骑士卡组!A:C,"# 2x ("&amp;K1556&amp;") "&amp;A1556)+COUNTIF(牧师卡组!A:C,"# 2x ("&amp;K1556&amp;") "&amp;A1556)+COUNTIF(潜行者卡组!A:C,"# 2x ("&amp;K1556&amp;") "&amp;A1556)+COUNTIF(萨满祭司卡组!A:C,"# 2x ("&amp;K1556&amp;") "&amp;A1556)+COUNTIF(术士卡组!A:C,"# 2x ("&amp;K1556&amp;") "&amp;A1556)+COUNTIF(战士卡组!A:C,"# 2x ("&amp;K1556&amp;") "&amp;A1556)=0,COUNTIF(单卡排行!A:J,A1556)=0),IF(AND(COUNTIF(德鲁伊卡组!A:C,"# 1x ("&amp;K1556&amp;") "&amp;A1556)+COUNTIF(猎人卡组!A:C,"# 1x ("&amp;K1556&amp;") "&amp;A1556)+COUNTIF(法师卡组!A:C,"# 1x ("&amp;K1556&amp;") "&amp;A1556)+COUNTIF(圣骑士卡组!A:C,"# 1x ("&amp;K1556&amp;") "&amp;A1556)+COUNTIF(牧师卡组!A:C,"# 1x ("&amp;K1556&amp;") "&amp;A1556)+COUNTIF(潜行者卡组!A:C,"# 1x ("&amp;K1556&amp;") "&amp;A1556)+COUNTIF(萨满祭司卡组!A:C,"# 1x ("&amp;K1556&amp;") "&amp;A1556)+COUNTIF(术士卡组!A:C,"# 1x ("&amp;K1556&amp;") "&amp;A1556)+COUNTIF(战士卡组!A:C,"# 1x ("&amp;K1556&amp;") "&amp;A1556)=0,COUNTIF(单卡排行!A:J,A1556&amp;"★")=0),"",1),2)</f>
        <v/>
      </c>
      <c r="E1556" s="53" t="str">
        <f>IF(收藏进度!E1556="","",收藏进度!E1556)</f>
        <v>女巫森林</v>
      </c>
      <c r="F1556" s="53" t="str">
        <f>IF(收藏进度!F1556="","",收藏进度!F1556)</f>
        <v/>
      </c>
      <c r="G1556" s="53" t="str">
        <f>IF(收藏进度!G1556="","",收藏进度!G1556)</f>
        <v>中立</v>
      </c>
      <c r="H1556" s="53" t="str">
        <f>IF(收藏进度!H1556="","",收藏进度!H1556)</f>
        <v>史诗</v>
      </c>
      <c r="I1556" s="53" t="str">
        <f>IF(收藏进度!I1556="","",收藏进度!I1556)</f>
        <v>随从</v>
      </c>
      <c r="J1556" s="53" t="str">
        <f>IF(收藏进度!J1556="","",收藏进度!J1556)</f>
        <v/>
      </c>
      <c r="K1556" s="53">
        <f>IF(收藏进度!K1556="","",收藏进度!K1556)</f>
        <v>2</v>
      </c>
      <c r="L1556" s="53">
        <f>IF(收藏进度!L1556="","",收藏进度!L1556)</f>
        <v>2</v>
      </c>
      <c r="M1556" s="53">
        <f>IF(收藏进度!M1556="","",收藏进度!M1556)</f>
        <v>2</v>
      </c>
      <c r="N1556" s="54" t="str">
        <f>IF(收藏进度!N1556="","",收藏进度!N1556)</f>
        <v>战吼：选择一个友方随从，将一个复制洗入你的牌库。</v>
      </c>
    </row>
    <row r="1557" spans="1:14" x14ac:dyDescent="0.15">
      <c r="A1557" s="52" t="str">
        <f>IF(收藏进度!A1557="","",收藏进度!A1557)</f>
        <v>黑樟林树精</v>
      </c>
      <c r="B1557" s="52">
        <f>IF(收藏进度!B1557="","",收藏进度!B1557)</f>
        <v>2</v>
      </c>
      <c r="C1557" s="52" t="str">
        <f t="shared" si="24"/>
        <v/>
      </c>
      <c r="D1557" s="52">
        <f>IF(AND(COUNTIF(德鲁伊卡组!A:C,"# 2x ("&amp;K1557&amp;") "&amp;A1557)+COUNTIF(猎人卡组!A:C,"# 2x ("&amp;K1557&amp;") "&amp;A1557)+COUNTIF(法师卡组!A:C,"# 2x ("&amp;K1557&amp;") "&amp;A1557)+COUNTIF(圣骑士卡组!A:C,"# 2x ("&amp;K1557&amp;") "&amp;A1557)+COUNTIF(牧师卡组!A:C,"# 2x ("&amp;K1557&amp;") "&amp;A1557)+COUNTIF(潜行者卡组!A:C,"# 2x ("&amp;K1557&amp;") "&amp;A1557)+COUNTIF(萨满祭司卡组!A:C,"# 2x ("&amp;K1557&amp;") "&amp;A1557)+COUNTIF(术士卡组!A:C,"# 2x ("&amp;K1557&amp;") "&amp;A1557)+COUNTIF(战士卡组!A:C,"# 2x ("&amp;K1557&amp;") "&amp;A1557)=0,COUNTIF(单卡排行!A:J,A1557)=0),IF(AND(COUNTIF(德鲁伊卡组!A:C,"# 1x ("&amp;K1557&amp;") "&amp;A1557)+COUNTIF(猎人卡组!A:C,"# 1x ("&amp;K1557&amp;") "&amp;A1557)+COUNTIF(法师卡组!A:C,"# 1x ("&amp;K1557&amp;") "&amp;A1557)+COUNTIF(圣骑士卡组!A:C,"# 1x ("&amp;K1557&amp;") "&amp;A1557)+COUNTIF(牧师卡组!A:C,"# 1x ("&amp;K1557&amp;") "&amp;A1557)+COUNTIF(潜行者卡组!A:C,"# 1x ("&amp;K1557&amp;") "&amp;A1557)+COUNTIF(萨满祭司卡组!A:C,"# 1x ("&amp;K1557&amp;") "&amp;A1557)+COUNTIF(术士卡组!A:C,"# 1x ("&amp;K1557&amp;") "&amp;A1557)+COUNTIF(战士卡组!A:C,"# 1x ("&amp;K1557&amp;") "&amp;A1557)=0,COUNTIF(单卡排行!A:J,A1557&amp;"★")=0),"",1),2)</f>
        <v>2</v>
      </c>
      <c r="E1557" s="53" t="str">
        <f>IF(收藏进度!E1557="","",收藏进度!E1557)</f>
        <v>女巫森林</v>
      </c>
      <c r="F1557" s="53" t="str">
        <f>IF(收藏进度!F1557="","",收藏进度!F1557)</f>
        <v/>
      </c>
      <c r="G1557" s="53" t="str">
        <f>IF(收藏进度!G1557="","",收藏进度!G1557)</f>
        <v>中立</v>
      </c>
      <c r="H1557" s="53" t="str">
        <f>IF(收藏进度!H1557="","",收藏进度!H1557)</f>
        <v>普通</v>
      </c>
      <c r="I1557" s="53" t="str">
        <f>IF(收藏进度!I1557="","",收藏进度!I1557)</f>
        <v>随从</v>
      </c>
      <c r="J1557" s="53" t="str">
        <f>IF(收藏进度!J1557="","",收藏进度!J1557)</f>
        <v/>
      </c>
      <c r="K1557" s="53">
        <f>IF(收藏进度!K1557="","",收藏进度!K1557)</f>
        <v>3</v>
      </c>
      <c r="L1557" s="53">
        <f>IF(收藏进度!L1557="","",收藏进度!L1557)</f>
        <v>3</v>
      </c>
      <c r="M1557" s="53">
        <f>IF(收藏进度!M1557="","",收藏进度!M1557)</f>
        <v>4</v>
      </c>
      <c r="N1557" s="54" t="str">
        <f>IF(收藏进度!N1557="","",收藏进度!N1557)</f>
        <v>战吼：复原你的英雄技能。</v>
      </c>
    </row>
    <row r="1558" spans="1:14" x14ac:dyDescent="0.15">
      <c r="A1558" s="52" t="str">
        <f>IF(收藏进度!A1558="","",收藏进度!A1558)</f>
        <v>胡桃精</v>
      </c>
      <c r="B1558" s="52">
        <f>IF(收藏进度!B1558="","",收藏进度!B1558)</f>
        <v>2</v>
      </c>
      <c r="C1558" s="52" t="str">
        <f t="shared" si="24"/>
        <v/>
      </c>
      <c r="D1558" s="52" t="str">
        <f>IF(AND(COUNTIF(德鲁伊卡组!A:C,"# 2x ("&amp;K1558&amp;") "&amp;A1558)+COUNTIF(猎人卡组!A:C,"# 2x ("&amp;K1558&amp;") "&amp;A1558)+COUNTIF(法师卡组!A:C,"# 2x ("&amp;K1558&amp;") "&amp;A1558)+COUNTIF(圣骑士卡组!A:C,"# 2x ("&amp;K1558&amp;") "&amp;A1558)+COUNTIF(牧师卡组!A:C,"# 2x ("&amp;K1558&amp;") "&amp;A1558)+COUNTIF(潜行者卡组!A:C,"# 2x ("&amp;K1558&amp;") "&amp;A1558)+COUNTIF(萨满祭司卡组!A:C,"# 2x ("&amp;K1558&amp;") "&amp;A1558)+COUNTIF(术士卡组!A:C,"# 2x ("&amp;K1558&amp;") "&amp;A1558)+COUNTIF(战士卡组!A:C,"# 2x ("&amp;K1558&amp;") "&amp;A1558)=0,COUNTIF(单卡排行!A:J,A1558)=0),IF(AND(COUNTIF(德鲁伊卡组!A:C,"# 1x ("&amp;K1558&amp;") "&amp;A1558)+COUNTIF(猎人卡组!A:C,"# 1x ("&amp;K1558&amp;") "&amp;A1558)+COUNTIF(法师卡组!A:C,"# 1x ("&amp;K1558&amp;") "&amp;A1558)+COUNTIF(圣骑士卡组!A:C,"# 1x ("&amp;K1558&amp;") "&amp;A1558)+COUNTIF(牧师卡组!A:C,"# 1x ("&amp;K1558&amp;") "&amp;A1558)+COUNTIF(潜行者卡组!A:C,"# 1x ("&amp;K1558&amp;") "&amp;A1558)+COUNTIF(萨满祭司卡组!A:C,"# 1x ("&amp;K1558&amp;") "&amp;A1558)+COUNTIF(术士卡组!A:C,"# 1x ("&amp;K1558&amp;") "&amp;A1558)+COUNTIF(战士卡组!A:C,"# 1x ("&amp;K1558&amp;") "&amp;A1558)=0,COUNTIF(单卡排行!A:J,A1558&amp;"★")=0),"",1),2)</f>
        <v/>
      </c>
      <c r="E1558" s="53" t="str">
        <f>IF(收藏进度!E1558="","",收藏进度!E1558)</f>
        <v>女巫森林</v>
      </c>
      <c r="F1558" s="53" t="str">
        <f>IF(收藏进度!F1558="","",收藏进度!F1558)</f>
        <v/>
      </c>
      <c r="G1558" s="53" t="str">
        <f>IF(收藏进度!G1558="","",收藏进度!G1558)</f>
        <v>中立</v>
      </c>
      <c r="H1558" s="53" t="str">
        <f>IF(收藏进度!H1558="","",收藏进度!H1558)</f>
        <v>普通</v>
      </c>
      <c r="I1558" s="53" t="str">
        <f>IF(收藏进度!I1558="","",收藏进度!I1558)</f>
        <v>随从</v>
      </c>
      <c r="J1558" s="53" t="str">
        <f>IF(收藏进度!J1558="","",收藏进度!J1558)</f>
        <v/>
      </c>
      <c r="K1558" s="53">
        <f>IF(收藏进度!K1558="","",收藏进度!K1558)</f>
        <v>3</v>
      </c>
      <c r="L1558" s="53">
        <f>IF(收藏进度!L1558="","",收藏进度!L1558)</f>
        <v>3</v>
      </c>
      <c r="M1558" s="53">
        <f>IF(收藏进度!M1558="","",收藏进度!M1558)</f>
        <v>3</v>
      </c>
      <c r="N1558" s="54" t="str">
        <f>IF(收藏进度!N1558="","",收藏进度!N1558)</f>
        <v>回响</v>
      </c>
    </row>
    <row r="1559" spans="1:14" x14ac:dyDescent="0.15">
      <c r="A1559" s="52" t="str">
        <f>IF(收藏进度!A1559="","",收藏进度!A1559)</f>
        <v>唤鸦者</v>
      </c>
      <c r="B1559" s="52">
        <f>IF(收藏进度!B1559="","",收藏进度!B1559)</f>
        <v>2</v>
      </c>
      <c r="C1559" s="52" t="str">
        <f t="shared" si="24"/>
        <v/>
      </c>
      <c r="D1559" s="52" t="str">
        <f>IF(AND(COUNTIF(德鲁伊卡组!A:C,"# 2x ("&amp;K1559&amp;") "&amp;A1559)+COUNTIF(猎人卡组!A:C,"# 2x ("&amp;K1559&amp;") "&amp;A1559)+COUNTIF(法师卡组!A:C,"# 2x ("&amp;K1559&amp;") "&amp;A1559)+COUNTIF(圣骑士卡组!A:C,"# 2x ("&amp;K1559&amp;") "&amp;A1559)+COUNTIF(牧师卡组!A:C,"# 2x ("&amp;K1559&amp;") "&amp;A1559)+COUNTIF(潜行者卡组!A:C,"# 2x ("&amp;K1559&amp;") "&amp;A1559)+COUNTIF(萨满祭司卡组!A:C,"# 2x ("&amp;K1559&amp;") "&amp;A1559)+COUNTIF(术士卡组!A:C,"# 2x ("&amp;K1559&amp;") "&amp;A1559)+COUNTIF(战士卡组!A:C,"# 2x ("&amp;K1559&amp;") "&amp;A1559)=0,COUNTIF(单卡排行!A:J,A1559)=0),IF(AND(COUNTIF(德鲁伊卡组!A:C,"# 1x ("&amp;K1559&amp;") "&amp;A1559)+COUNTIF(猎人卡组!A:C,"# 1x ("&amp;K1559&amp;") "&amp;A1559)+COUNTIF(法师卡组!A:C,"# 1x ("&amp;K1559&amp;") "&amp;A1559)+COUNTIF(圣骑士卡组!A:C,"# 1x ("&amp;K1559&amp;") "&amp;A1559)+COUNTIF(牧师卡组!A:C,"# 1x ("&amp;K1559&amp;") "&amp;A1559)+COUNTIF(潜行者卡组!A:C,"# 1x ("&amp;K1559&amp;") "&amp;A1559)+COUNTIF(萨满祭司卡组!A:C,"# 1x ("&amp;K1559&amp;") "&amp;A1559)+COUNTIF(术士卡组!A:C,"# 1x ("&amp;K1559&amp;") "&amp;A1559)+COUNTIF(战士卡组!A:C,"# 1x ("&amp;K1559&amp;") "&amp;A1559)=0,COUNTIF(单卡排行!A:J,A1559&amp;"★")=0),"",1),2)</f>
        <v/>
      </c>
      <c r="E1559" s="53" t="str">
        <f>IF(收藏进度!E1559="","",收藏进度!E1559)</f>
        <v>女巫森林</v>
      </c>
      <c r="F1559" s="53" t="str">
        <f>IF(收藏进度!F1559="","",收藏进度!F1559)</f>
        <v/>
      </c>
      <c r="G1559" s="53" t="str">
        <f>IF(收藏进度!G1559="","",收藏进度!G1559)</f>
        <v>中立</v>
      </c>
      <c r="H1559" s="53" t="str">
        <f>IF(收藏进度!H1559="","",收藏进度!H1559)</f>
        <v>普通</v>
      </c>
      <c r="I1559" s="53" t="str">
        <f>IF(收藏进度!I1559="","",收藏进度!I1559)</f>
        <v>随从</v>
      </c>
      <c r="J1559" s="53" t="str">
        <f>IF(收藏进度!J1559="","",收藏进度!J1559)</f>
        <v/>
      </c>
      <c r="K1559" s="53">
        <f>IF(收藏进度!K1559="","",收藏进度!K1559)</f>
        <v>3</v>
      </c>
      <c r="L1559" s="53">
        <f>IF(收藏进度!L1559="","",收藏进度!L1559)</f>
        <v>2</v>
      </c>
      <c r="M1559" s="53">
        <f>IF(收藏进度!M1559="","",收藏进度!M1559)</f>
        <v>1</v>
      </c>
      <c r="N1559" s="54" t="str">
        <f>IF(收藏进度!N1559="","",收藏进度!N1559)</f>
        <v>战吼：将两张法力值消耗为（1）的随机随从牌置入你的手牌。</v>
      </c>
    </row>
    <row r="1560" spans="1:14" x14ac:dyDescent="0.15">
      <c r="A1560" s="52" t="str">
        <f>IF(收藏进度!A1560="","",收藏进度!A1560)</f>
        <v>荆棘帮暴徒</v>
      </c>
      <c r="B1560" s="52">
        <f>IF(收藏进度!B1560="","",收藏进度!B1560)</f>
        <v>3</v>
      </c>
      <c r="C1560" s="52" t="str">
        <f t="shared" si="24"/>
        <v/>
      </c>
      <c r="D1560" s="52">
        <f>IF(AND(COUNTIF(德鲁伊卡组!A:C,"# 2x ("&amp;K1560&amp;") "&amp;A1560)+COUNTIF(猎人卡组!A:C,"# 2x ("&amp;K1560&amp;") "&amp;A1560)+COUNTIF(法师卡组!A:C,"# 2x ("&amp;K1560&amp;") "&amp;A1560)+COUNTIF(圣骑士卡组!A:C,"# 2x ("&amp;K1560&amp;") "&amp;A1560)+COUNTIF(牧师卡组!A:C,"# 2x ("&amp;K1560&amp;") "&amp;A1560)+COUNTIF(潜行者卡组!A:C,"# 2x ("&amp;K1560&amp;") "&amp;A1560)+COUNTIF(萨满祭司卡组!A:C,"# 2x ("&amp;K1560&amp;") "&amp;A1560)+COUNTIF(术士卡组!A:C,"# 2x ("&amp;K1560&amp;") "&amp;A1560)+COUNTIF(战士卡组!A:C,"# 2x ("&amp;K1560&amp;") "&amp;A1560)=0,COUNTIF(单卡排行!A:J,A1560)=0),IF(AND(COUNTIF(德鲁伊卡组!A:C,"# 1x ("&amp;K1560&amp;") "&amp;A1560)+COUNTIF(猎人卡组!A:C,"# 1x ("&amp;K1560&amp;") "&amp;A1560)+COUNTIF(法师卡组!A:C,"# 1x ("&amp;K1560&amp;") "&amp;A1560)+COUNTIF(圣骑士卡组!A:C,"# 1x ("&amp;K1560&amp;") "&amp;A1560)+COUNTIF(牧师卡组!A:C,"# 1x ("&amp;K1560&amp;") "&amp;A1560)+COUNTIF(潜行者卡组!A:C,"# 1x ("&amp;K1560&amp;") "&amp;A1560)+COUNTIF(萨满祭司卡组!A:C,"# 1x ("&amp;K1560&amp;") "&amp;A1560)+COUNTIF(术士卡组!A:C,"# 1x ("&amp;K1560&amp;") "&amp;A1560)+COUNTIF(战士卡组!A:C,"# 1x ("&amp;K1560&amp;") "&amp;A1560)=0,COUNTIF(单卡排行!A:J,A1560&amp;"★")=0),"",1),2)</f>
        <v>2</v>
      </c>
      <c r="E1560" s="53" t="str">
        <f>IF(收藏进度!E1560="","",收藏进度!E1560)</f>
        <v>女巫森林</v>
      </c>
      <c r="F1560" s="53" t="str">
        <f>IF(收藏进度!F1560="","",收藏进度!F1560)</f>
        <v/>
      </c>
      <c r="G1560" s="53" t="str">
        <f>IF(收藏进度!G1560="","",收藏进度!G1560)</f>
        <v>中立</v>
      </c>
      <c r="H1560" s="53" t="str">
        <f>IF(收藏进度!H1560="","",收藏进度!H1560)</f>
        <v>普通</v>
      </c>
      <c r="I1560" s="53" t="str">
        <f>IF(收藏进度!I1560="","",收藏进度!I1560)</f>
        <v>随从</v>
      </c>
      <c r="J1560" s="53" t="str">
        <f>IF(收藏进度!J1560="","",收藏进度!J1560)</f>
        <v/>
      </c>
      <c r="K1560" s="53">
        <f>IF(收藏进度!K1560="","",收藏进度!K1560)</f>
        <v>3</v>
      </c>
      <c r="L1560" s="53">
        <f>IF(收藏进度!L1560="","",收藏进度!L1560)</f>
        <v>3</v>
      </c>
      <c r="M1560" s="53">
        <f>IF(收藏进度!M1560="","",收藏进度!M1560)</f>
        <v>3</v>
      </c>
      <c r="N1560" s="54" t="str">
        <f>IF(收藏进度!N1560="","",收藏进度!N1560)</f>
        <v>在你的英雄攻击后，该随从获得+1/+1。</v>
      </c>
    </row>
    <row r="1561" spans="1:14" x14ac:dyDescent="0.15">
      <c r="A1561" s="52" t="str">
        <f>IF(收藏进度!A1561="","",收藏进度!A1561)</f>
        <v>南瓜农夫</v>
      </c>
      <c r="B1561" s="52">
        <f>IF(收藏进度!B1561="","",收藏进度!B1561)</f>
        <v>5</v>
      </c>
      <c r="C1561" s="52" t="str">
        <f t="shared" si="24"/>
        <v/>
      </c>
      <c r="D1561" s="52" t="str">
        <f>IF(AND(COUNTIF(德鲁伊卡组!A:C,"# 2x ("&amp;K1561&amp;") "&amp;A1561)+COUNTIF(猎人卡组!A:C,"# 2x ("&amp;K1561&amp;") "&amp;A1561)+COUNTIF(法师卡组!A:C,"# 2x ("&amp;K1561&amp;") "&amp;A1561)+COUNTIF(圣骑士卡组!A:C,"# 2x ("&amp;K1561&amp;") "&amp;A1561)+COUNTIF(牧师卡组!A:C,"# 2x ("&amp;K1561&amp;") "&amp;A1561)+COUNTIF(潜行者卡组!A:C,"# 2x ("&amp;K1561&amp;") "&amp;A1561)+COUNTIF(萨满祭司卡组!A:C,"# 2x ("&amp;K1561&amp;") "&amp;A1561)+COUNTIF(术士卡组!A:C,"# 2x ("&amp;K1561&amp;") "&amp;A1561)+COUNTIF(战士卡组!A:C,"# 2x ("&amp;K1561&amp;") "&amp;A1561)=0,COUNTIF(单卡排行!A:J,A1561)=0),IF(AND(COUNTIF(德鲁伊卡组!A:C,"# 1x ("&amp;K1561&amp;") "&amp;A1561)+COUNTIF(猎人卡组!A:C,"# 1x ("&amp;K1561&amp;") "&amp;A1561)+COUNTIF(法师卡组!A:C,"# 1x ("&amp;K1561&amp;") "&amp;A1561)+COUNTIF(圣骑士卡组!A:C,"# 1x ("&amp;K1561&amp;") "&amp;A1561)+COUNTIF(牧师卡组!A:C,"# 1x ("&amp;K1561&amp;") "&amp;A1561)+COUNTIF(潜行者卡组!A:C,"# 1x ("&amp;K1561&amp;") "&amp;A1561)+COUNTIF(萨满祭司卡组!A:C,"# 1x ("&amp;K1561&amp;") "&amp;A1561)+COUNTIF(术士卡组!A:C,"# 1x ("&amp;K1561&amp;") "&amp;A1561)+COUNTIF(战士卡组!A:C,"# 1x ("&amp;K1561&amp;") "&amp;A1561)=0,COUNTIF(单卡排行!A:J,A1561&amp;"★")=0),"",1),2)</f>
        <v/>
      </c>
      <c r="E1561" s="53" t="str">
        <f>IF(收藏进度!E1561="","",收藏进度!E1561)</f>
        <v>女巫森林</v>
      </c>
      <c r="F1561" s="53" t="str">
        <f>IF(收藏进度!F1561="","",收藏进度!F1561)</f>
        <v/>
      </c>
      <c r="G1561" s="53" t="str">
        <f>IF(收藏进度!G1561="","",收藏进度!G1561)</f>
        <v>中立</v>
      </c>
      <c r="H1561" s="53" t="str">
        <f>IF(收藏进度!H1561="","",收藏进度!H1561)</f>
        <v>普通</v>
      </c>
      <c r="I1561" s="53" t="str">
        <f>IF(收藏进度!I1561="","",收藏进度!I1561)</f>
        <v>随从</v>
      </c>
      <c r="J1561" s="53" t="str">
        <f>IF(收藏进度!J1561="","",收藏进度!J1561)</f>
        <v/>
      </c>
      <c r="K1561" s="53">
        <f>IF(收藏进度!K1561="","",收藏进度!K1561)</f>
        <v>3</v>
      </c>
      <c r="L1561" s="53">
        <f>IF(收藏进度!L1561="","",收藏进度!L1561)</f>
        <v>2</v>
      </c>
      <c r="M1561" s="53">
        <f>IF(收藏进度!M1561="","",收藏进度!M1561)</f>
        <v>4</v>
      </c>
      <c r="N1561" s="54" t="str">
        <f>IF(收藏进度!N1561="","",收藏进度!N1561)</f>
        <v>吸血
如果这张牌在你的手牌中，每个回合使其攻击力和生命值互换。</v>
      </c>
    </row>
    <row r="1562" spans="1:14" x14ac:dyDescent="0.15">
      <c r="A1562" s="52" t="str">
        <f>IF(收藏进度!A1562="","",收藏进度!A1562)</f>
        <v>杂毛秘术师</v>
      </c>
      <c r="B1562" s="52">
        <f>IF(收藏进度!B1562="","",收藏进度!B1562)</f>
        <v>2</v>
      </c>
      <c r="C1562" s="52" t="str">
        <f t="shared" si="24"/>
        <v/>
      </c>
      <c r="D1562" s="52" t="str">
        <f>IF(AND(COUNTIF(德鲁伊卡组!A:C,"# 2x ("&amp;K1562&amp;") "&amp;A1562)+COUNTIF(猎人卡组!A:C,"# 2x ("&amp;K1562&amp;") "&amp;A1562)+COUNTIF(法师卡组!A:C,"# 2x ("&amp;K1562&amp;") "&amp;A1562)+COUNTIF(圣骑士卡组!A:C,"# 2x ("&amp;K1562&amp;") "&amp;A1562)+COUNTIF(牧师卡组!A:C,"# 2x ("&amp;K1562&amp;") "&amp;A1562)+COUNTIF(潜行者卡组!A:C,"# 2x ("&amp;K1562&amp;") "&amp;A1562)+COUNTIF(萨满祭司卡组!A:C,"# 2x ("&amp;K1562&amp;") "&amp;A1562)+COUNTIF(术士卡组!A:C,"# 2x ("&amp;K1562&amp;") "&amp;A1562)+COUNTIF(战士卡组!A:C,"# 2x ("&amp;K1562&amp;") "&amp;A1562)=0,COUNTIF(单卡排行!A:J,A1562)=0),IF(AND(COUNTIF(德鲁伊卡组!A:C,"# 1x ("&amp;K1562&amp;") "&amp;A1562)+COUNTIF(猎人卡组!A:C,"# 1x ("&amp;K1562&amp;") "&amp;A1562)+COUNTIF(法师卡组!A:C,"# 1x ("&amp;K1562&amp;") "&amp;A1562)+COUNTIF(圣骑士卡组!A:C,"# 1x ("&amp;K1562&amp;") "&amp;A1562)+COUNTIF(牧师卡组!A:C,"# 1x ("&amp;K1562&amp;") "&amp;A1562)+COUNTIF(潜行者卡组!A:C,"# 1x ("&amp;K1562&amp;") "&amp;A1562)+COUNTIF(萨满祭司卡组!A:C,"# 1x ("&amp;K1562&amp;") "&amp;A1562)+COUNTIF(术士卡组!A:C,"# 1x ("&amp;K1562&amp;") "&amp;A1562)+COUNTIF(战士卡组!A:C,"# 1x ("&amp;K1562&amp;") "&amp;A1562)=0,COUNTIF(单卡排行!A:J,A1562&amp;"★")=0),"",1),2)</f>
        <v/>
      </c>
      <c r="E1562" s="53" t="str">
        <f>IF(收藏进度!E1562="","",收藏进度!E1562)</f>
        <v>女巫森林</v>
      </c>
      <c r="F1562" s="53" t="str">
        <f>IF(收藏进度!F1562="","",收藏进度!F1562)</f>
        <v/>
      </c>
      <c r="G1562" s="53" t="str">
        <f>IF(收藏进度!G1562="","",收藏进度!G1562)</f>
        <v>中立</v>
      </c>
      <c r="H1562" s="53" t="str">
        <f>IF(收藏进度!H1562="","",收藏进度!H1562)</f>
        <v>普通</v>
      </c>
      <c r="I1562" s="53" t="str">
        <f>IF(收藏进度!I1562="","",收藏进度!I1562)</f>
        <v>随从</v>
      </c>
      <c r="J1562" s="53" t="str">
        <f>IF(收藏进度!J1562="","",收藏进度!J1562)</f>
        <v/>
      </c>
      <c r="K1562" s="53">
        <f>IF(收藏进度!K1562="","",收藏进度!K1562)</f>
        <v>3</v>
      </c>
      <c r="L1562" s="53">
        <f>IF(收藏进度!L1562="","",收藏进度!L1562)</f>
        <v>3</v>
      </c>
      <c r="M1562" s="53">
        <f>IF(收藏进度!M1562="","",收藏进度!M1562)</f>
        <v>4</v>
      </c>
      <c r="N1562" s="54" t="str">
        <f>IF(收藏进度!N1562="","",收藏进度!N1562)</f>
        <v>战吼：
随机将一张法力值消耗为（2）的随从牌置入每个玩家的手牌。</v>
      </c>
    </row>
    <row r="1563" spans="1:14" x14ac:dyDescent="0.15">
      <c r="A1563" s="52" t="str">
        <f>IF(收藏进度!A1563="","",收藏进度!A1563)</f>
        <v>沼泽飞龙</v>
      </c>
      <c r="B1563" s="52">
        <f>IF(收藏进度!B1563="","",收藏进度!B1563)</f>
        <v>2</v>
      </c>
      <c r="C1563" s="52" t="str">
        <f t="shared" si="24"/>
        <v/>
      </c>
      <c r="D1563" s="52" t="str">
        <f>IF(AND(COUNTIF(德鲁伊卡组!A:C,"# 2x ("&amp;K1563&amp;") "&amp;A1563)+COUNTIF(猎人卡组!A:C,"# 2x ("&amp;K1563&amp;") "&amp;A1563)+COUNTIF(法师卡组!A:C,"# 2x ("&amp;K1563&amp;") "&amp;A1563)+COUNTIF(圣骑士卡组!A:C,"# 2x ("&amp;K1563&amp;") "&amp;A1563)+COUNTIF(牧师卡组!A:C,"# 2x ("&amp;K1563&amp;") "&amp;A1563)+COUNTIF(潜行者卡组!A:C,"# 2x ("&amp;K1563&amp;") "&amp;A1563)+COUNTIF(萨满祭司卡组!A:C,"# 2x ("&amp;K1563&amp;") "&amp;A1563)+COUNTIF(术士卡组!A:C,"# 2x ("&amp;K1563&amp;") "&amp;A1563)+COUNTIF(战士卡组!A:C,"# 2x ("&amp;K1563&amp;") "&amp;A1563)=0,COUNTIF(单卡排行!A:J,A1563)=0),IF(AND(COUNTIF(德鲁伊卡组!A:C,"# 1x ("&amp;K1563&amp;") "&amp;A1563)+COUNTIF(猎人卡组!A:C,"# 1x ("&amp;K1563&amp;") "&amp;A1563)+COUNTIF(法师卡组!A:C,"# 1x ("&amp;K1563&amp;") "&amp;A1563)+COUNTIF(圣骑士卡组!A:C,"# 1x ("&amp;K1563&amp;") "&amp;A1563)+COUNTIF(牧师卡组!A:C,"# 1x ("&amp;K1563&amp;") "&amp;A1563)+COUNTIF(潜行者卡组!A:C,"# 1x ("&amp;K1563&amp;") "&amp;A1563)+COUNTIF(萨满祭司卡组!A:C,"# 1x ("&amp;K1563&amp;") "&amp;A1563)+COUNTIF(术士卡组!A:C,"# 1x ("&amp;K1563&amp;") "&amp;A1563)+COUNTIF(战士卡组!A:C,"# 1x ("&amp;K1563&amp;") "&amp;A1563)=0,COUNTIF(单卡排行!A:J,A1563&amp;"★")=0),"",1),2)</f>
        <v/>
      </c>
      <c r="E1563" s="53" t="str">
        <f>IF(收藏进度!E1563="","",收藏进度!E1563)</f>
        <v>女巫森林</v>
      </c>
      <c r="F1563" s="53" t="str">
        <f>IF(收藏进度!F1563="","",收藏进度!F1563)</f>
        <v/>
      </c>
      <c r="G1563" s="53" t="str">
        <f>IF(收藏进度!G1563="","",收藏进度!G1563)</f>
        <v>中立</v>
      </c>
      <c r="H1563" s="53" t="str">
        <f>IF(收藏进度!H1563="","",收藏进度!H1563)</f>
        <v>普通</v>
      </c>
      <c r="I1563" s="53" t="str">
        <f>IF(收藏进度!I1563="","",收藏进度!I1563)</f>
        <v>随从</v>
      </c>
      <c r="J1563" s="53" t="str">
        <f>IF(收藏进度!J1563="","",收藏进度!J1563)</f>
        <v>龙</v>
      </c>
      <c r="K1563" s="53">
        <f>IF(收藏进度!K1563="","",收藏进度!K1563)</f>
        <v>3</v>
      </c>
      <c r="L1563" s="53">
        <f>IF(收藏进度!L1563="","",收藏进度!L1563)</f>
        <v>5</v>
      </c>
      <c r="M1563" s="53">
        <f>IF(收藏进度!M1563="","",收藏进度!M1563)</f>
        <v>4</v>
      </c>
      <c r="N1563" s="54" t="str">
        <f>IF(收藏进度!N1563="","",收藏进度!N1563)</f>
        <v>战吼：为你的对手召唤一个2/1并具有剧毒的飞龙猎手。</v>
      </c>
    </row>
    <row r="1564" spans="1:14" x14ac:dyDescent="0.15">
      <c r="A1564" s="52" t="str">
        <f>IF(收藏进度!A1564="","",收藏进度!A1564)</f>
        <v>魅影民兵</v>
      </c>
      <c r="B1564" s="52">
        <f>IF(收藏进度!B1564="","",收藏进度!B1564)</f>
        <v>2</v>
      </c>
      <c r="C1564" s="52" t="str">
        <f t="shared" si="24"/>
        <v/>
      </c>
      <c r="D1564" s="52">
        <f>IF(AND(COUNTIF(德鲁伊卡组!A:C,"# 2x ("&amp;K1564&amp;") "&amp;A1564)+COUNTIF(猎人卡组!A:C,"# 2x ("&amp;K1564&amp;") "&amp;A1564)+COUNTIF(法师卡组!A:C,"# 2x ("&amp;K1564&amp;") "&amp;A1564)+COUNTIF(圣骑士卡组!A:C,"# 2x ("&amp;K1564&amp;") "&amp;A1564)+COUNTIF(牧师卡组!A:C,"# 2x ("&amp;K1564&amp;") "&amp;A1564)+COUNTIF(潜行者卡组!A:C,"# 2x ("&amp;K1564&amp;") "&amp;A1564)+COUNTIF(萨满祭司卡组!A:C,"# 2x ("&amp;K1564&amp;") "&amp;A1564)+COUNTIF(术士卡组!A:C,"# 2x ("&amp;K1564&amp;") "&amp;A1564)+COUNTIF(战士卡组!A:C,"# 2x ("&amp;K1564&amp;") "&amp;A1564)=0,COUNTIF(单卡排行!A:J,A1564)=0),IF(AND(COUNTIF(德鲁伊卡组!A:C,"# 1x ("&amp;K1564&amp;") "&amp;A1564)+COUNTIF(猎人卡组!A:C,"# 1x ("&amp;K1564&amp;") "&amp;A1564)+COUNTIF(法师卡组!A:C,"# 1x ("&amp;K1564&amp;") "&amp;A1564)+COUNTIF(圣骑士卡组!A:C,"# 1x ("&amp;K1564&amp;") "&amp;A1564)+COUNTIF(牧师卡组!A:C,"# 1x ("&amp;K1564&amp;") "&amp;A1564)+COUNTIF(潜行者卡组!A:C,"# 1x ("&amp;K1564&amp;") "&amp;A1564)+COUNTIF(萨满祭司卡组!A:C,"# 1x ("&amp;K1564&amp;") "&amp;A1564)+COUNTIF(术士卡组!A:C,"# 1x ("&amp;K1564&amp;") "&amp;A1564)+COUNTIF(战士卡组!A:C,"# 1x ("&amp;K1564&amp;") "&amp;A1564)=0,COUNTIF(单卡排行!A:J,A1564&amp;"★")=0),"",1),2)</f>
        <v>2</v>
      </c>
      <c r="E1564" s="53" t="str">
        <f>IF(收藏进度!E1564="","",收藏进度!E1564)</f>
        <v>女巫森林</v>
      </c>
      <c r="F1564" s="53" t="str">
        <f>IF(收藏进度!F1564="","",收藏进度!F1564)</f>
        <v/>
      </c>
      <c r="G1564" s="53" t="str">
        <f>IF(收藏进度!G1564="","",收藏进度!G1564)</f>
        <v>中立</v>
      </c>
      <c r="H1564" s="53" t="str">
        <f>IF(收藏进度!H1564="","",收藏进度!H1564)</f>
        <v>稀有</v>
      </c>
      <c r="I1564" s="53" t="str">
        <f>IF(收藏进度!I1564="","",收藏进度!I1564)</f>
        <v>随从</v>
      </c>
      <c r="J1564" s="53" t="str">
        <f>IF(收藏进度!J1564="","",收藏进度!J1564)</f>
        <v/>
      </c>
      <c r="K1564" s="53">
        <f>IF(收藏进度!K1564="","",收藏进度!K1564)</f>
        <v>3</v>
      </c>
      <c r="L1564" s="53">
        <f>IF(收藏进度!L1564="","",收藏进度!L1564)</f>
        <v>2</v>
      </c>
      <c r="M1564" s="53">
        <f>IF(收藏进度!M1564="","",收藏进度!M1564)</f>
        <v>4</v>
      </c>
      <c r="N1564" s="54" t="str">
        <f>IF(收藏进度!N1564="","",收藏进度!N1564)</f>
        <v>回响，嘲讽</v>
      </c>
    </row>
    <row r="1565" spans="1:14" x14ac:dyDescent="0.15">
      <c r="A1565" s="52" t="str">
        <f>IF(收藏进度!A1565="","",收藏进度!A1565)</f>
        <v>梦魇融合怪</v>
      </c>
      <c r="B1565" s="52">
        <f>IF(收藏进度!B1565="","",收藏进度!B1565)</f>
        <v>0</v>
      </c>
      <c r="C1565" s="52">
        <f t="shared" si="24"/>
        <v>2</v>
      </c>
      <c r="D1565" s="52">
        <f>IF(AND(COUNTIF(德鲁伊卡组!A:C,"# 2x ("&amp;K1565&amp;") "&amp;A1565)+COUNTIF(猎人卡组!A:C,"# 2x ("&amp;K1565&amp;") "&amp;A1565)+COUNTIF(法师卡组!A:C,"# 2x ("&amp;K1565&amp;") "&amp;A1565)+COUNTIF(圣骑士卡组!A:C,"# 2x ("&amp;K1565&amp;") "&amp;A1565)+COUNTIF(牧师卡组!A:C,"# 2x ("&amp;K1565&amp;") "&amp;A1565)+COUNTIF(潜行者卡组!A:C,"# 2x ("&amp;K1565&amp;") "&amp;A1565)+COUNTIF(萨满祭司卡组!A:C,"# 2x ("&amp;K1565&amp;") "&amp;A1565)+COUNTIF(术士卡组!A:C,"# 2x ("&amp;K1565&amp;") "&amp;A1565)+COUNTIF(战士卡组!A:C,"# 2x ("&amp;K1565&amp;") "&amp;A1565)=0,COUNTIF(单卡排行!A:J,A1565)=0),IF(AND(COUNTIF(德鲁伊卡组!A:C,"# 1x ("&amp;K1565&amp;") "&amp;A1565)+COUNTIF(猎人卡组!A:C,"# 1x ("&amp;K1565&amp;") "&amp;A1565)+COUNTIF(法师卡组!A:C,"# 1x ("&amp;K1565&amp;") "&amp;A1565)+COUNTIF(圣骑士卡组!A:C,"# 1x ("&amp;K1565&amp;") "&amp;A1565)+COUNTIF(牧师卡组!A:C,"# 1x ("&amp;K1565&amp;") "&amp;A1565)+COUNTIF(潜行者卡组!A:C,"# 1x ("&amp;K1565&amp;") "&amp;A1565)+COUNTIF(萨满祭司卡组!A:C,"# 1x ("&amp;K1565&amp;") "&amp;A1565)+COUNTIF(术士卡组!A:C,"# 1x ("&amp;K1565&amp;") "&amp;A1565)+COUNTIF(战士卡组!A:C,"# 1x ("&amp;K1565&amp;") "&amp;A1565)=0,COUNTIF(单卡排行!A:J,A1565&amp;"★")=0),"",1),2)</f>
        <v>2</v>
      </c>
      <c r="E1565" s="53" t="str">
        <f>IF(收藏进度!E1565="","",收藏进度!E1565)</f>
        <v>女巫森林</v>
      </c>
      <c r="F1565" s="53" t="str">
        <f>IF(收藏进度!F1565="","",收藏进度!F1565)</f>
        <v/>
      </c>
      <c r="G1565" s="53" t="str">
        <f>IF(收藏进度!G1565="","",收藏进度!G1565)</f>
        <v>中立</v>
      </c>
      <c r="H1565" s="53" t="str">
        <f>IF(收藏进度!H1565="","",收藏进度!H1565)</f>
        <v>史诗</v>
      </c>
      <c r="I1565" s="53" t="str">
        <f>IF(收藏进度!I1565="","",收藏进度!I1565)</f>
        <v>随从</v>
      </c>
      <c r="J1565" s="53" t="str">
        <f>IF(收藏进度!J1565="","",收藏进度!J1565)</f>
        <v>全部</v>
      </c>
      <c r="K1565" s="53">
        <f>IF(收藏进度!K1565="","",收藏进度!K1565)</f>
        <v>3</v>
      </c>
      <c r="L1565" s="53">
        <f>IF(收藏进度!L1565="","",收藏进度!L1565)</f>
        <v>3</v>
      </c>
      <c r="M1565" s="53">
        <f>IF(收藏进度!M1565="","",收藏进度!M1565)</f>
        <v>4</v>
      </c>
      <c r="N1565" s="54" t="str">
        <f>IF(收藏进度!N1565="","",收藏进度!N1565)</f>
        <v>这张牌是元素，机械，恶魔，鱼人，龙，野兽，海盗和图腾。</v>
      </c>
    </row>
    <row r="1566" spans="1:14" x14ac:dyDescent="0.15">
      <c r="A1566" s="52" t="str">
        <f>IF(收藏进度!A1566="","",收藏进度!A1566)</f>
        <v>女巫的坩埚</v>
      </c>
      <c r="B1566" s="52">
        <f>IF(收藏进度!B1566="","",收藏进度!B1566)</f>
        <v>1</v>
      </c>
      <c r="C1566" s="52" t="str">
        <f t="shared" si="24"/>
        <v/>
      </c>
      <c r="D1566" s="52" t="str">
        <f>IF(AND(COUNTIF(德鲁伊卡组!A:C,"# 2x ("&amp;K1566&amp;") "&amp;A1566)+COUNTIF(猎人卡组!A:C,"# 2x ("&amp;K1566&amp;") "&amp;A1566)+COUNTIF(法师卡组!A:C,"# 2x ("&amp;K1566&amp;") "&amp;A1566)+COUNTIF(圣骑士卡组!A:C,"# 2x ("&amp;K1566&amp;") "&amp;A1566)+COUNTIF(牧师卡组!A:C,"# 2x ("&amp;K1566&amp;") "&amp;A1566)+COUNTIF(潜行者卡组!A:C,"# 2x ("&amp;K1566&amp;") "&amp;A1566)+COUNTIF(萨满祭司卡组!A:C,"# 2x ("&amp;K1566&amp;") "&amp;A1566)+COUNTIF(术士卡组!A:C,"# 2x ("&amp;K1566&amp;") "&amp;A1566)+COUNTIF(战士卡组!A:C,"# 2x ("&amp;K1566&amp;") "&amp;A1566)=0,COUNTIF(单卡排行!A:J,A1566)=0),IF(AND(COUNTIF(德鲁伊卡组!A:C,"# 1x ("&amp;K1566&amp;") "&amp;A1566)+COUNTIF(猎人卡组!A:C,"# 1x ("&amp;K1566&amp;") "&amp;A1566)+COUNTIF(法师卡组!A:C,"# 1x ("&amp;K1566&amp;") "&amp;A1566)+COUNTIF(圣骑士卡组!A:C,"# 1x ("&amp;K1566&amp;") "&amp;A1566)+COUNTIF(牧师卡组!A:C,"# 1x ("&amp;K1566&amp;") "&amp;A1566)+COUNTIF(潜行者卡组!A:C,"# 1x ("&amp;K1566&amp;") "&amp;A1566)+COUNTIF(萨满祭司卡组!A:C,"# 1x ("&amp;K1566&amp;") "&amp;A1566)+COUNTIF(术士卡组!A:C,"# 1x ("&amp;K1566&amp;") "&amp;A1566)+COUNTIF(战士卡组!A:C,"# 1x ("&amp;K1566&amp;") "&amp;A1566)=0,COUNTIF(单卡排行!A:J,A1566&amp;"★")=0),"",1),2)</f>
        <v/>
      </c>
      <c r="E1566" s="53" t="str">
        <f>IF(收藏进度!E1566="","",收藏进度!E1566)</f>
        <v>女巫森林</v>
      </c>
      <c r="F1566" s="53" t="str">
        <f>IF(收藏进度!F1566="","",收藏进度!F1566)</f>
        <v/>
      </c>
      <c r="G1566" s="53" t="str">
        <f>IF(收藏进度!G1566="","",收藏进度!G1566)</f>
        <v>中立</v>
      </c>
      <c r="H1566" s="53" t="str">
        <f>IF(收藏进度!H1566="","",收藏进度!H1566)</f>
        <v>史诗</v>
      </c>
      <c r="I1566" s="53" t="str">
        <f>IF(收藏进度!I1566="","",收藏进度!I1566)</f>
        <v>随从</v>
      </c>
      <c r="J1566" s="53" t="str">
        <f>IF(收藏进度!J1566="","",收藏进度!J1566)</f>
        <v/>
      </c>
      <c r="K1566" s="53">
        <f>IF(收藏进度!K1566="","",收藏进度!K1566)</f>
        <v>3</v>
      </c>
      <c r="L1566" s="53">
        <f>IF(收藏进度!L1566="","",收藏进度!L1566)</f>
        <v>0</v>
      </c>
      <c r="M1566" s="53">
        <f>IF(收藏进度!M1566="","",收藏进度!M1566)</f>
        <v>4</v>
      </c>
      <c r="N1566" s="54" t="str">
        <f>IF(收藏进度!N1566="","",收藏进度!N1566)</f>
        <v>在一个友方随从死亡后，随机将一张萨满法术牌置入你的
手牌。</v>
      </c>
    </row>
    <row r="1567" spans="1:14" x14ac:dyDescent="0.15">
      <c r="A1567" s="52" t="str">
        <f>IF(收藏进度!A1567="","",收藏进度!A1567)</f>
        <v>巫毒娃娃</v>
      </c>
      <c r="B1567" s="52">
        <f>IF(收藏进度!B1567="","",收藏进度!B1567)</f>
        <v>1</v>
      </c>
      <c r="C1567" s="52">
        <f t="shared" si="24"/>
        <v>1</v>
      </c>
      <c r="D1567" s="52">
        <f>IF(AND(COUNTIF(德鲁伊卡组!A:C,"# 2x ("&amp;K1567&amp;") "&amp;A1567)+COUNTIF(猎人卡组!A:C,"# 2x ("&amp;K1567&amp;") "&amp;A1567)+COUNTIF(法师卡组!A:C,"# 2x ("&amp;K1567&amp;") "&amp;A1567)+COUNTIF(圣骑士卡组!A:C,"# 2x ("&amp;K1567&amp;") "&amp;A1567)+COUNTIF(牧师卡组!A:C,"# 2x ("&amp;K1567&amp;") "&amp;A1567)+COUNTIF(潜行者卡组!A:C,"# 2x ("&amp;K1567&amp;") "&amp;A1567)+COUNTIF(萨满祭司卡组!A:C,"# 2x ("&amp;K1567&amp;") "&amp;A1567)+COUNTIF(术士卡组!A:C,"# 2x ("&amp;K1567&amp;") "&amp;A1567)+COUNTIF(战士卡组!A:C,"# 2x ("&amp;K1567&amp;") "&amp;A1567)=0,COUNTIF(单卡排行!A:J,A1567)=0),IF(AND(COUNTIF(德鲁伊卡组!A:C,"# 1x ("&amp;K1567&amp;") "&amp;A1567)+COUNTIF(猎人卡组!A:C,"# 1x ("&amp;K1567&amp;") "&amp;A1567)+COUNTIF(法师卡组!A:C,"# 1x ("&amp;K1567&amp;") "&amp;A1567)+COUNTIF(圣骑士卡组!A:C,"# 1x ("&amp;K1567&amp;") "&amp;A1567)+COUNTIF(牧师卡组!A:C,"# 1x ("&amp;K1567&amp;") "&amp;A1567)+COUNTIF(潜行者卡组!A:C,"# 1x ("&amp;K1567&amp;") "&amp;A1567)+COUNTIF(萨满祭司卡组!A:C,"# 1x ("&amp;K1567&amp;") "&amp;A1567)+COUNTIF(术士卡组!A:C,"# 1x ("&amp;K1567&amp;") "&amp;A1567)+COUNTIF(战士卡组!A:C,"# 1x ("&amp;K1567&amp;") "&amp;A1567)=0,COUNTIF(单卡排行!A:J,A1567&amp;"★")=0),"",1),2)</f>
        <v>2</v>
      </c>
      <c r="E1567" s="53" t="str">
        <f>IF(收藏进度!E1567="","",收藏进度!E1567)</f>
        <v>女巫森林</v>
      </c>
      <c r="F1567" s="53" t="str">
        <f>IF(收藏进度!F1567="","",收藏进度!F1567)</f>
        <v/>
      </c>
      <c r="G1567" s="53" t="str">
        <f>IF(收藏进度!G1567="","",收藏进度!G1567)</f>
        <v>中立</v>
      </c>
      <c r="H1567" s="53" t="str">
        <f>IF(收藏进度!H1567="","",收藏进度!H1567)</f>
        <v>史诗</v>
      </c>
      <c r="I1567" s="53" t="str">
        <f>IF(收藏进度!I1567="","",收藏进度!I1567)</f>
        <v>随从</v>
      </c>
      <c r="J1567" s="53" t="str">
        <f>IF(收藏进度!J1567="","",收藏进度!J1567)</f>
        <v/>
      </c>
      <c r="K1567" s="53">
        <f>IF(收藏进度!K1567="","",收藏进度!K1567)</f>
        <v>3</v>
      </c>
      <c r="L1567" s="53">
        <f>IF(收藏进度!L1567="","",收藏进度!L1567)</f>
        <v>1</v>
      </c>
      <c r="M1567" s="53">
        <f>IF(收藏进度!M1567="","",收藏进度!M1567)</f>
        <v>1</v>
      </c>
      <c r="N1567" s="54" t="str">
        <f>IF(收藏进度!N1567="","",收藏进度!N1567)</f>
        <v>战吼：选择一个随从。亡语：消灭选择的随从。</v>
      </c>
    </row>
    <row r="1568" spans="1:14" x14ac:dyDescent="0.15">
      <c r="A1568" s="52" t="str">
        <f>IF(收藏进度!A1568="","",收藏进度!A1568)</f>
        <v>破铜烂铁机器人</v>
      </c>
      <c r="B1568" s="52">
        <f>IF(收藏进度!B1568="","",收藏进度!B1568)</f>
        <v>2</v>
      </c>
      <c r="C1568" s="52" t="str">
        <f t="shared" si="24"/>
        <v/>
      </c>
      <c r="D1568" s="52" t="str">
        <f>IF(AND(COUNTIF(德鲁伊卡组!A:C,"# 2x ("&amp;K1568&amp;") "&amp;A1568)+COUNTIF(猎人卡组!A:C,"# 2x ("&amp;K1568&amp;") "&amp;A1568)+COUNTIF(法师卡组!A:C,"# 2x ("&amp;K1568&amp;") "&amp;A1568)+COUNTIF(圣骑士卡组!A:C,"# 2x ("&amp;K1568&amp;") "&amp;A1568)+COUNTIF(牧师卡组!A:C,"# 2x ("&amp;K1568&amp;") "&amp;A1568)+COUNTIF(潜行者卡组!A:C,"# 2x ("&amp;K1568&amp;") "&amp;A1568)+COUNTIF(萨满祭司卡组!A:C,"# 2x ("&amp;K1568&amp;") "&amp;A1568)+COUNTIF(术士卡组!A:C,"# 2x ("&amp;K1568&amp;") "&amp;A1568)+COUNTIF(战士卡组!A:C,"# 2x ("&amp;K1568&amp;") "&amp;A1568)=0,COUNTIF(单卡排行!A:J,A1568)=0),IF(AND(COUNTIF(德鲁伊卡组!A:C,"# 1x ("&amp;K1568&amp;") "&amp;A1568)+COUNTIF(猎人卡组!A:C,"# 1x ("&amp;K1568&amp;") "&amp;A1568)+COUNTIF(法师卡组!A:C,"# 1x ("&amp;K1568&amp;") "&amp;A1568)+COUNTIF(圣骑士卡组!A:C,"# 1x ("&amp;K1568&amp;") "&amp;A1568)+COUNTIF(牧师卡组!A:C,"# 1x ("&amp;K1568&amp;") "&amp;A1568)+COUNTIF(潜行者卡组!A:C,"# 1x ("&amp;K1568&amp;") "&amp;A1568)+COUNTIF(萨满祭司卡组!A:C,"# 1x ("&amp;K1568&amp;") "&amp;A1568)+COUNTIF(术士卡组!A:C,"# 1x ("&amp;K1568&amp;") "&amp;A1568)+COUNTIF(战士卡组!A:C,"# 1x ("&amp;K1568&amp;") "&amp;A1568)=0,COUNTIF(单卡排行!A:J,A1568&amp;"★")=0),"",1),2)</f>
        <v/>
      </c>
      <c r="E1568" s="53" t="str">
        <f>IF(收藏进度!E1568="","",收藏进度!E1568)</f>
        <v>女巫森林</v>
      </c>
      <c r="F1568" s="53" t="str">
        <f>IF(收藏进度!F1568="","",收藏进度!F1568)</f>
        <v/>
      </c>
      <c r="G1568" s="53" t="str">
        <f>IF(收藏进度!G1568="","",收藏进度!G1568)</f>
        <v>中立</v>
      </c>
      <c r="H1568" s="53" t="str">
        <f>IF(收藏进度!H1568="","",收藏进度!H1568)</f>
        <v>普通</v>
      </c>
      <c r="I1568" s="53" t="str">
        <f>IF(收藏进度!I1568="","",收藏进度!I1568)</f>
        <v>随从</v>
      </c>
      <c r="J1568" s="53" t="str">
        <f>IF(收藏进度!J1568="","",收藏进度!J1568)</f>
        <v>机械</v>
      </c>
      <c r="K1568" s="53">
        <f>IF(收藏进度!K1568="","",收藏进度!K1568)</f>
        <v>4</v>
      </c>
      <c r="L1568" s="53">
        <f>IF(收藏进度!L1568="","",收藏进度!L1568)</f>
        <v>0</v>
      </c>
      <c r="M1568" s="53">
        <f>IF(收藏进度!M1568="","",收藏进度!M1568)</f>
        <v>9</v>
      </c>
      <c r="N1568" s="54" t="str">
        <f>IF(收藏进度!N1568="","",收藏进度!N1568)</f>
        <v>嘲讽</v>
      </c>
    </row>
    <row r="1569" spans="1:14" x14ac:dyDescent="0.15">
      <c r="A1569" s="52" t="str">
        <f>IF(收藏进度!A1569="","",收藏进度!A1569)</f>
        <v>邪魂审判官</v>
      </c>
      <c r="B1569" s="52">
        <f>IF(收藏进度!B1569="","",收藏进度!B1569)</f>
        <v>2</v>
      </c>
      <c r="C1569" s="52" t="str">
        <f t="shared" si="24"/>
        <v/>
      </c>
      <c r="D1569" s="52" t="str">
        <f>IF(AND(COUNTIF(德鲁伊卡组!A:C,"# 2x ("&amp;K1569&amp;") "&amp;A1569)+COUNTIF(猎人卡组!A:C,"# 2x ("&amp;K1569&amp;") "&amp;A1569)+COUNTIF(法师卡组!A:C,"# 2x ("&amp;K1569&amp;") "&amp;A1569)+COUNTIF(圣骑士卡组!A:C,"# 2x ("&amp;K1569&amp;") "&amp;A1569)+COUNTIF(牧师卡组!A:C,"# 2x ("&amp;K1569&amp;") "&amp;A1569)+COUNTIF(潜行者卡组!A:C,"# 2x ("&amp;K1569&amp;") "&amp;A1569)+COUNTIF(萨满祭司卡组!A:C,"# 2x ("&amp;K1569&amp;") "&amp;A1569)+COUNTIF(术士卡组!A:C,"# 2x ("&amp;K1569&amp;") "&amp;A1569)+COUNTIF(战士卡组!A:C,"# 2x ("&amp;K1569&amp;") "&amp;A1569)=0,COUNTIF(单卡排行!A:J,A1569)=0),IF(AND(COUNTIF(德鲁伊卡组!A:C,"# 1x ("&amp;K1569&amp;") "&amp;A1569)+COUNTIF(猎人卡组!A:C,"# 1x ("&amp;K1569&amp;") "&amp;A1569)+COUNTIF(法师卡组!A:C,"# 1x ("&amp;K1569&amp;") "&amp;A1569)+COUNTIF(圣骑士卡组!A:C,"# 1x ("&amp;K1569&amp;") "&amp;A1569)+COUNTIF(牧师卡组!A:C,"# 1x ("&amp;K1569&amp;") "&amp;A1569)+COUNTIF(潜行者卡组!A:C,"# 1x ("&amp;K1569&amp;") "&amp;A1569)+COUNTIF(萨满祭司卡组!A:C,"# 1x ("&amp;K1569&amp;") "&amp;A1569)+COUNTIF(术士卡组!A:C,"# 1x ("&amp;K1569&amp;") "&amp;A1569)+COUNTIF(战士卡组!A:C,"# 1x ("&amp;K1569&amp;") "&amp;A1569)=0,COUNTIF(单卡排行!A:J,A1569&amp;"★")=0),"",1),2)</f>
        <v/>
      </c>
      <c r="E1569" s="53" t="str">
        <f>IF(收藏进度!E1569="","",收藏进度!E1569)</f>
        <v>女巫森林</v>
      </c>
      <c r="F1569" s="53" t="str">
        <f>IF(收藏进度!F1569="","",收藏进度!F1569)</f>
        <v/>
      </c>
      <c r="G1569" s="53" t="str">
        <f>IF(收藏进度!G1569="","",收藏进度!G1569)</f>
        <v>中立</v>
      </c>
      <c r="H1569" s="53" t="str">
        <f>IF(收藏进度!H1569="","",收藏进度!H1569)</f>
        <v>普通</v>
      </c>
      <c r="I1569" s="53" t="str">
        <f>IF(收藏进度!I1569="","",收藏进度!I1569)</f>
        <v>随从</v>
      </c>
      <c r="J1569" s="53" t="str">
        <f>IF(收藏进度!J1569="","",收藏进度!J1569)</f>
        <v>恶魔</v>
      </c>
      <c r="K1569" s="53">
        <f>IF(收藏进度!K1569="","",收藏进度!K1569)</f>
        <v>4</v>
      </c>
      <c r="L1569" s="53">
        <f>IF(收藏进度!L1569="","",收藏进度!L1569)</f>
        <v>1</v>
      </c>
      <c r="M1569" s="53">
        <f>IF(收藏进度!M1569="","",收藏进度!M1569)</f>
        <v>6</v>
      </c>
      <c r="N1569" s="54" t="str">
        <f>IF(收藏进度!N1569="","",收藏进度!N1569)</f>
        <v>吸血，嘲讽</v>
      </c>
    </row>
    <row r="1570" spans="1:14" x14ac:dyDescent="0.15">
      <c r="A1570" s="52" t="str">
        <f>IF(收藏进度!A1570="","",收藏进度!A1570)</f>
        <v>迅捷的信使</v>
      </c>
      <c r="B1570" s="52">
        <f>IF(收藏进度!B1570="","",收藏进度!B1570)</f>
        <v>2</v>
      </c>
      <c r="C1570" s="52" t="str">
        <f t="shared" si="24"/>
        <v/>
      </c>
      <c r="D1570" s="52" t="str">
        <f>IF(AND(COUNTIF(德鲁伊卡组!A:C,"# 2x ("&amp;K1570&amp;") "&amp;A1570)+COUNTIF(猎人卡组!A:C,"# 2x ("&amp;K1570&amp;") "&amp;A1570)+COUNTIF(法师卡组!A:C,"# 2x ("&amp;K1570&amp;") "&amp;A1570)+COUNTIF(圣骑士卡组!A:C,"# 2x ("&amp;K1570&amp;") "&amp;A1570)+COUNTIF(牧师卡组!A:C,"# 2x ("&amp;K1570&amp;") "&amp;A1570)+COUNTIF(潜行者卡组!A:C,"# 2x ("&amp;K1570&amp;") "&amp;A1570)+COUNTIF(萨满祭司卡组!A:C,"# 2x ("&amp;K1570&amp;") "&amp;A1570)+COUNTIF(术士卡组!A:C,"# 2x ("&amp;K1570&amp;") "&amp;A1570)+COUNTIF(战士卡组!A:C,"# 2x ("&amp;K1570&amp;") "&amp;A1570)=0,COUNTIF(单卡排行!A:J,A1570)=0),IF(AND(COUNTIF(德鲁伊卡组!A:C,"# 1x ("&amp;K1570&amp;") "&amp;A1570)+COUNTIF(猎人卡组!A:C,"# 1x ("&amp;K1570&amp;") "&amp;A1570)+COUNTIF(法师卡组!A:C,"# 1x ("&amp;K1570&amp;") "&amp;A1570)+COUNTIF(圣骑士卡组!A:C,"# 1x ("&amp;K1570&amp;") "&amp;A1570)+COUNTIF(牧师卡组!A:C,"# 1x ("&amp;K1570&amp;") "&amp;A1570)+COUNTIF(潜行者卡组!A:C,"# 1x ("&amp;K1570&amp;") "&amp;A1570)+COUNTIF(萨满祭司卡组!A:C,"# 1x ("&amp;K1570&amp;") "&amp;A1570)+COUNTIF(术士卡组!A:C,"# 1x ("&amp;K1570&amp;") "&amp;A1570)+COUNTIF(战士卡组!A:C,"# 1x ("&amp;K1570&amp;") "&amp;A1570)=0,COUNTIF(单卡排行!A:J,A1570&amp;"★")=0),"",1),2)</f>
        <v/>
      </c>
      <c r="E1570" s="53" t="str">
        <f>IF(收藏进度!E1570="","",收藏进度!E1570)</f>
        <v>女巫森林</v>
      </c>
      <c r="F1570" s="53" t="str">
        <f>IF(收藏进度!F1570="","",收藏进度!F1570)</f>
        <v/>
      </c>
      <c r="G1570" s="53" t="str">
        <f>IF(收藏进度!G1570="","",收藏进度!G1570)</f>
        <v>中立</v>
      </c>
      <c r="H1570" s="53" t="str">
        <f>IF(收藏进度!H1570="","",收藏进度!H1570)</f>
        <v>普通</v>
      </c>
      <c r="I1570" s="53" t="str">
        <f>IF(收藏进度!I1570="","",收藏进度!I1570)</f>
        <v>随从</v>
      </c>
      <c r="J1570" s="53" t="str">
        <f>IF(收藏进度!J1570="","",收藏进度!J1570)</f>
        <v/>
      </c>
      <c r="K1570" s="53">
        <f>IF(收藏进度!K1570="","",收藏进度!K1570)</f>
        <v>4</v>
      </c>
      <c r="L1570" s="53">
        <f>IF(收藏进度!L1570="","",收藏进度!L1570)</f>
        <v>2</v>
      </c>
      <c r="M1570" s="53">
        <f>IF(收藏进度!M1570="","",收藏进度!M1570)</f>
        <v>6</v>
      </c>
      <c r="N1570" s="54" t="str">
        <f>IF(收藏进度!N1570="","",收藏进度!N1570)</f>
        <v>突袭
如果这张牌在你的手牌中，每个回合使其攻击力和生命值互换。</v>
      </c>
    </row>
    <row r="1571" spans="1:14" x14ac:dyDescent="0.15">
      <c r="A1571" s="52" t="str">
        <f>IF(收藏进度!A1571="","",收藏进度!A1571)</f>
        <v>暗夜徘徊者</v>
      </c>
      <c r="B1571" s="52">
        <f>IF(收藏进度!B1571="","",收藏进度!B1571)</f>
        <v>2</v>
      </c>
      <c r="C1571" s="52" t="str">
        <f t="shared" si="24"/>
        <v/>
      </c>
      <c r="D1571" s="52" t="str">
        <f>IF(AND(COUNTIF(德鲁伊卡组!A:C,"# 2x ("&amp;K1571&amp;") "&amp;A1571)+COUNTIF(猎人卡组!A:C,"# 2x ("&amp;K1571&amp;") "&amp;A1571)+COUNTIF(法师卡组!A:C,"# 2x ("&amp;K1571&amp;") "&amp;A1571)+COUNTIF(圣骑士卡组!A:C,"# 2x ("&amp;K1571&amp;") "&amp;A1571)+COUNTIF(牧师卡组!A:C,"# 2x ("&amp;K1571&amp;") "&amp;A1571)+COUNTIF(潜行者卡组!A:C,"# 2x ("&amp;K1571&amp;") "&amp;A1571)+COUNTIF(萨满祭司卡组!A:C,"# 2x ("&amp;K1571&amp;") "&amp;A1571)+COUNTIF(术士卡组!A:C,"# 2x ("&amp;K1571&amp;") "&amp;A1571)+COUNTIF(战士卡组!A:C,"# 2x ("&amp;K1571&amp;") "&amp;A1571)=0,COUNTIF(单卡排行!A:J,A1571)=0),IF(AND(COUNTIF(德鲁伊卡组!A:C,"# 1x ("&amp;K1571&amp;") "&amp;A1571)+COUNTIF(猎人卡组!A:C,"# 1x ("&amp;K1571&amp;") "&amp;A1571)+COUNTIF(法师卡组!A:C,"# 1x ("&amp;K1571&amp;") "&amp;A1571)+COUNTIF(圣骑士卡组!A:C,"# 1x ("&amp;K1571&amp;") "&amp;A1571)+COUNTIF(牧师卡组!A:C,"# 1x ("&amp;K1571&amp;") "&amp;A1571)+COUNTIF(潜行者卡组!A:C,"# 1x ("&amp;K1571&amp;") "&amp;A1571)+COUNTIF(萨满祭司卡组!A:C,"# 1x ("&amp;K1571&amp;") "&amp;A1571)+COUNTIF(术士卡组!A:C,"# 1x ("&amp;K1571&amp;") "&amp;A1571)+COUNTIF(战士卡组!A:C,"# 1x ("&amp;K1571&amp;") "&amp;A1571)=0,COUNTIF(单卡排行!A:J,A1571&amp;"★")=0),"",1),2)</f>
        <v/>
      </c>
      <c r="E1571" s="53" t="str">
        <f>IF(收藏进度!E1571="","",收藏进度!E1571)</f>
        <v>女巫森林</v>
      </c>
      <c r="F1571" s="53" t="str">
        <f>IF(收藏进度!F1571="","",收藏进度!F1571)</f>
        <v/>
      </c>
      <c r="G1571" s="53" t="str">
        <f>IF(收藏进度!G1571="","",收藏进度!G1571)</f>
        <v>中立</v>
      </c>
      <c r="H1571" s="53" t="str">
        <f>IF(收藏进度!H1571="","",收藏进度!H1571)</f>
        <v>稀有</v>
      </c>
      <c r="I1571" s="53" t="str">
        <f>IF(收藏进度!I1571="","",收藏进度!I1571)</f>
        <v>随从</v>
      </c>
      <c r="J1571" s="53" t="str">
        <f>IF(收藏进度!J1571="","",收藏进度!J1571)</f>
        <v>野兽</v>
      </c>
      <c r="K1571" s="53">
        <f>IF(收藏进度!K1571="","",收藏进度!K1571)</f>
        <v>4</v>
      </c>
      <c r="L1571" s="53">
        <f>IF(收藏进度!L1571="","",收藏进度!L1571)</f>
        <v>3</v>
      </c>
      <c r="M1571" s="53">
        <f>IF(收藏进度!M1571="","",收藏进度!M1571)</f>
        <v>3</v>
      </c>
      <c r="N1571" s="54" t="str">
        <f>IF(收藏进度!N1571="","",收藏进度!N1571)</f>
        <v>战吼：如果它是战场上的唯一一个随从，获得+3/+3。</v>
      </c>
    </row>
    <row r="1572" spans="1:14" x14ac:dyDescent="0.15">
      <c r="A1572" s="52" t="str">
        <f>IF(收藏进度!A1572="","",收藏进度!A1572)</f>
        <v>疯帽客</v>
      </c>
      <c r="B1572" s="52">
        <f>IF(收藏进度!B1572="","",收藏进度!B1572)</f>
        <v>1</v>
      </c>
      <c r="C1572" s="52" t="str">
        <f t="shared" si="24"/>
        <v/>
      </c>
      <c r="D1572" s="52" t="str">
        <f>IF(AND(COUNTIF(德鲁伊卡组!A:C,"# 2x ("&amp;K1572&amp;") "&amp;A1572)+COUNTIF(猎人卡组!A:C,"# 2x ("&amp;K1572&amp;") "&amp;A1572)+COUNTIF(法师卡组!A:C,"# 2x ("&amp;K1572&amp;") "&amp;A1572)+COUNTIF(圣骑士卡组!A:C,"# 2x ("&amp;K1572&amp;") "&amp;A1572)+COUNTIF(牧师卡组!A:C,"# 2x ("&amp;K1572&amp;") "&amp;A1572)+COUNTIF(潜行者卡组!A:C,"# 2x ("&amp;K1572&amp;") "&amp;A1572)+COUNTIF(萨满祭司卡组!A:C,"# 2x ("&amp;K1572&amp;") "&amp;A1572)+COUNTIF(术士卡组!A:C,"# 2x ("&amp;K1572&amp;") "&amp;A1572)+COUNTIF(战士卡组!A:C,"# 2x ("&amp;K1572&amp;") "&amp;A1572)=0,COUNTIF(单卡排行!A:J,A1572)=0),IF(AND(COUNTIF(德鲁伊卡组!A:C,"# 1x ("&amp;K1572&amp;") "&amp;A1572)+COUNTIF(猎人卡组!A:C,"# 1x ("&amp;K1572&amp;") "&amp;A1572)+COUNTIF(法师卡组!A:C,"# 1x ("&amp;K1572&amp;") "&amp;A1572)+COUNTIF(圣骑士卡组!A:C,"# 1x ("&amp;K1572&amp;") "&amp;A1572)+COUNTIF(牧师卡组!A:C,"# 1x ("&amp;K1572&amp;") "&amp;A1572)+COUNTIF(潜行者卡组!A:C,"# 1x ("&amp;K1572&amp;") "&amp;A1572)+COUNTIF(萨满祭司卡组!A:C,"# 1x ("&amp;K1572&amp;") "&amp;A1572)+COUNTIF(术士卡组!A:C,"# 1x ("&amp;K1572&amp;") "&amp;A1572)+COUNTIF(战士卡组!A:C,"# 1x ("&amp;K1572&amp;") "&amp;A1572)=0,COUNTIF(单卡排行!A:J,A1572&amp;"★")=0),"",1),2)</f>
        <v/>
      </c>
      <c r="E1572" s="53" t="str">
        <f>IF(收藏进度!E1572="","",收藏进度!E1572)</f>
        <v>女巫森林</v>
      </c>
      <c r="F1572" s="53" t="str">
        <f>IF(收藏进度!F1572="","",收藏进度!F1572)</f>
        <v/>
      </c>
      <c r="G1572" s="53" t="str">
        <f>IF(收藏进度!G1572="","",收藏进度!G1572)</f>
        <v>中立</v>
      </c>
      <c r="H1572" s="53" t="str">
        <f>IF(收藏进度!H1572="","",收藏进度!H1572)</f>
        <v>稀有</v>
      </c>
      <c r="I1572" s="53" t="str">
        <f>IF(收藏进度!I1572="","",收藏进度!I1572)</f>
        <v>随从</v>
      </c>
      <c r="J1572" s="53" t="str">
        <f>IF(收藏进度!J1572="","",收藏进度!J1572)</f>
        <v/>
      </c>
      <c r="K1572" s="53">
        <f>IF(收藏进度!K1572="","",收藏进度!K1572)</f>
        <v>4</v>
      </c>
      <c r="L1572" s="53">
        <f>IF(收藏进度!L1572="","",收藏进度!L1572)</f>
        <v>3</v>
      </c>
      <c r="M1572" s="53">
        <f>IF(收藏进度!M1572="","",收藏进度!M1572)</f>
        <v>2</v>
      </c>
      <c r="N1572" s="54" t="str">
        <f>IF(收藏进度!N1572="","",收藏进度!N1572)</f>
        <v>战吼：随机向其他随从丢出三顶帽子。每顶帽子可使随从获得+1/+1。</v>
      </c>
    </row>
    <row r="1573" spans="1:14" x14ac:dyDescent="0.15">
      <c r="A1573" s="52" t="str">
        <f>IF(收藏进度!A1573="","",收藏进度!A1573)</f>
        <v>巨鳞蠕虫</v>
      </c>
      <c r="B1573" s="52">
        <f>IF(收藏进度!B1573="","",收藏进度!B1573)</f>
        <v>3</v>
      </c>
      <c r="C1573" s="52" t="str">
        <f t="shared" si="24"/>
        <v/>
      </c>
      <c r="D1573" s="52" t="str">
        <f>IF(AND(COUNTIF(德鲁伊卡组!A:C,"# 2x ("&amp;K1573&amp;") "&amp;A1573)+COUNTIF(猎人卡组!A:C,"# 2x ("&amp;K1573&amp;") "&amp;A1573)+COUNTIF(法师卡组!A:C,"# 2x ("&amp;K1573&amp;") "&amp;A1573)+COUNTIF(圣骑士卡组!A:C,"# 2x ("&amp;K1573&amp;") "&amp;A1573)+COUNTIF(牧师卡组!A:C,"# 2x ("&amp;K1573&amp;") "&amp;A1573)+COUNTIF(潜行者卡组!A:C,"# 2x ("&amp;K1573&amp;") "&amp;A1573)+COUNTIF(萨满祭司卡组!A:C,"# 2x ("&amp;K1573&amp;") "&amp;A1573)+COUNTIF(术士卡组!A:C,"# 2x ("&amp;K1573&amp;") "&amp;A1573)+COUNTIF(战士卡组!A:C,"# 2x ("&amp;K1573&amp;") "&amp;A1573)=0,COUNTIF(单卡排行!A:J,A1573)=0),IF(AND(COUNTIF(德鲁伊卡组!A:C,"# 1x ("&amp;K1573&amp;") "&amp;A1573)+COUNTIF(猎人卡组!A:C,"# 1x ("&amp;K1573&amp;") "&amp;A1573)+COUNTIF(法师卡组!A:C,"# 1x ("&amp;K1573&amp;") "&amp;A1573)+COUNTIF(圣骑士卡组!A:C,"# 1x ("&amp;K1573&amp;") "&amp;A1573)+COUNTIF(牧师卡组!A:C,"# 1x ("&amp;K1573&amp;") "&amp;A1573)+COUNTIF(潜行者卡组!A:C,"# 1x ("&amp;K1573&amp;") "&amp;A1573)+COUNTIF(萨满祭司卡组!A:C,"# 1x ("&amp;K1573&amp;") "&amp;A1573)+COUNTIF(术士卡组!A:C,"# 1x ("&amp;K1573&amp;") "&amp;A1573)+COUNTIF(战士卡组!A:C,"# 1x ("&amp;K1573&amp;") "&amp;A1573)=0,COUNTIF(单卡排行!A:J,A1573&amp;"★")=0),"",1),2)</f>
        <v/>
      </c>
      <c r="E1573" s="53" t="str">
        <f>IF(收藏进度!E1573="","",收藏进度!E1573)</f>
        <v>女巫森林</v>
      </c>
      <c r="F1573" s="53" t="str">
        <f>IF(收藏进度!F1573="","",收藏进度!F1573)</f>
        <v/>
      </c>
      <c r="G1573" s="53" t="str">
        <f>IF(收藏进度!G1573="","",收藏进度!G1573)</f>
        <v>中立</v>
      </c>
      <c r="H1573" s="53" t="str">
        <f>IF(收藏进度!H1573="","",收藏进度!H1573)</f>
        <v>稀有</v>
      </c>
      <c r="I1573" s="53" t="str">
        <f>IF(收藏进度!I1573="","",收藏进度!I1573)</f>
        <v>随从</v>
      </c>
      <c r="J1573" s="53" t="str">
        <f>IF(收藏进度!J1573="","",收藏进度!J1573)</f>
        <v>野兽</v>
      </c>
      <c r="K1573" s="53">
        <f>IF(收藏进度!K1573="","",收藏进度!K1573)</f>
        <v>4</v>
      </c>
      <c r="L1573" s="53">
        <f>IF(收藏进度!L1573="","",收藏进度!L1573)</f>
        <v>4</v>
      </c>
      <c r="M1573" s="53">
        <f>IF(收藏进度!M1573="","",收藏进度!M1573)</f>
        <v>4</v>
      </c>
      <c r="N1573" s="54" t="str">
        <f>IF(收藏进度!N1573="","",收藏进度!N1573)</f>
        <v>战吼：如果你的手牌中有龙牌，便获得+1攻击力和突袭。</v>
      </c>
    </row>
    <row r="1574" spans="1:14" x14ac:dyDescent="0.15">
      <c r="A1574" s="52" t="str">
        <f>IF(收藏进度!A1574="","",收藏进度!A1574)</f>
        <v>女巫森林吹笛人</v>
      </c>
      <c r="B1574" s="52">
        <f>IF(收藏进度!B1574="","",收藏进度!B1574)</f>
        <v>2</v>
      </c>
      <c r="C1574" s="52" t="str">
        <f t="shared" si="24"/>
        <v/>
      </c>
      <c r="D1574" s="52">
        <f>IF(AND(COUNTIF(德鲁伊卡组!A:C,"# 2x ("&amp;K1574&amp;") "&amp;A1574)+COUNTIF(猎人卡组!A:C,"# 2x ("&amp;K1574&amp;") "&amp;A1574)+COUNTIF(法师卡组!A:C,"# 2x ("&amp;K1574&amp;") "&amp;A1574)+COUNTIF(圣骑士卡组!A:C,"# 2x ("&amp;K1574&amp;") "&amp;A1574)+COUNTIF(牧师卡组!A:C,"# 2x ("&amp;K1574&amp;") "&amp;A1574)+COUNTIF(潜行者卡组!A:C,"# 2x ("&amp;K1574&amp;") "&amp;A1574)+COUNTIF(萨满祭司卡组!A:C,"# 2x ("&amp;K1574&amp;") "&amp;A1574)+COUNTIF(术士卡组!A:C,"# 2x ("&amp;K1574&amp;") "&amp;A1574)+COUNTIF(战士卡组!A:C,"# 2x ("&amp;K1574&amp;") "&amp;A1574)=0,COUNTIF(单卡排行!A:J,A1574)=0),IF(AND(COUNTIF(德鲁伊卡组!A:C,"# 1x ("&amp;K1574&amp;") "&amp;A1574)+COUNTIF(猎人卡组!A:C,"# 1x ("&amp;K1574&amp;") "&amp;A1574)+COUNTIF(法师卡组!A:C,"# 1x ("&amp;K1574&amp;") "&amp;A1574)+COUNTIF(圣骑士卡组!A:C,"# 1x ("&amp;K1574&amp;") "&amp;A1574)+COUNTIF(牧师卡组!A:C,"# 1x ("&amp;K1574&amp;") "&amp;A1574)+COUNTIF(潜行者卡组!A:C,"# 1x ("&amp;K1574&amp;") "&amp;A1574)+COUNTIF(萨满祭司卡组!A:C,"# 1x ("&amp;K1574&amp;") "&amp;A1574)+COUNTIF(术士卡组!A:C,"# 1x ("&amp;K1574&amp;") "&amp;A1574)+COUNTIF(战士卡组!A:C,"# 1x ("&amp;K1574&amp;") "&amp;A1574)=0,COUNTIF(单卡排行!A:J,A1574&amp;"★")=0),"",1),2)</f>
        <v>2</v>
      </c>
      <c r="E1574" s="53" t="str">
        <f>IF(收藏进度!E1574="","",收藏进度!E1574)</f>
        <v>女巫森林</v>
      </c>
      <c r="F1574" s="53" t="str">
        <f>IF(收藏进度!F1574="","",收藏进度!F1574)</f>
        <v/>
      </c>
      <c r="G1574" s="53" t="str">
        <f>IF(收藏进度!G1574="","",收藏进度!G1574)</f>
        <v>中立</v>
      </c>
      <c r="H1574" s="53" t="str">
        <f>IF(收藏进度!H1574="","",收藏进度!H1574)</f>
        <v>稀有</v>
      </c>
      <c r="I1574" s="53" t="str">
        <f>IF(收藏进度!I1574="","",收藏进度!I1574)</f>
        <v>随从</v>
      </c>
      <c r="J1574" s="53" t="str">
        <f>IF(收藏进度!J1574="","",收藏进度!J1574)</f>
        <v>恶魔</v>
      </c>
      <c r="K1574" s="53">
        <f>IF(收藏进度!K1574="","",收藏进度!K1574)</f>
        <v>4</v>
      </c>
      <c r="L1574" s="53">
        <f>IF(收藏进度!L1574="","",收藏进度!L1574)</f>
        <v>3</v>
      </c>
      <c r="M1574" s="53">
        <f>IF(收藏进度!M1574="","",收藏进度!M1574)</f>
        <v>3</v>
      </c>
      <c r="N1574" s="54" t="str">
        <f>IF(收藏进度!N1574="","",收藏进度!N1574)</f>
        <v>战吼：从你的牌库中抽一张法力值消耗最低的随从牌。</v>
      </c>
    </row>
    <row r="1575" spans="1:14" x14ac:dyDescent="0.15">
      <c r="A1575" s="52" t="str">
        <f>IF(收藏进度!A1575="","",收藏进度!A1575)</f>
        <v>吸血蚊</v>
      </c>
      <c r="B1575" s="52">
        <f>IF(收藏进度!B1575="","",收藏进度!B1575)</f>
        <v>2</v>
      </c>
      <c r="C1575" s="52" t="str">
        <f t="shared" si="24"/>
        <v/>
      </c>
      <c r="D1575" s="52">
        <f>IF(AND(COUNTIF(德鲁伊卡组!A:C,"# 2x ("&amp;K1575&amp;") "&amp;A1575)+COUNTIF(猎人卡组!A:C,"# 2x ("&amp;K1575&amp;") "&amp;A1575)+COUNTIF(法师卡组!A:C,"# 2x ("&amp;K1575&amp;") "&amp;A1575)+COUNTIF(圣骑士卡组!A:C,"# 2x ("&amp;K1575&amp;") "&amp;A1575)+COUNTIF(牧师卡组!A:C,"# 2x ("&amp;K1575&amp;") "&amp;A1575)+COUNTIF(潜行者卡组!A:C,"# 2x ("&amp;K1575&amp;") "&amp;A1575)+COUNTIF(萨满祭司卡组!A:C,"# 2x ("&amp;K1575&amp;") "&amp;A1575)+COUNTIF(术士卡组!A:C,"# 2x ("&amp;K1575&amp;") "&amp;A1575)+COUNTIF(战士卡组!A:C,"# 2x ("&amp;K1575&amp;") "&amp;A1575)=0,COUNTIF(单卡排行!A:J,A1575)=0),IF(AND(COUNTIF(德鲁伊卡组!A:C,"# 1x ("&amp;K1575&amp;") "&amp;A1575)+COUNTIF(猎人卡组!A:C,"# 1x ("&amp;K1575&amp;") "&amp;A1575)+COUNTIF(法师卡组!A:C,"# 1x ("&amp;K1575&amp;") "&amp;A1575)+COUNTIF(圣骑士卡组!A:C,"# 1x ("&amp;K1575&amp;") "&amp;A1575)+COUNTIF(牧师卡组!A:C,"# 1x ("&amp;K1575&amp;") "&amp;A1575)+COUNTIF(潜行者卡组!A:C,"# 1x ("&amp;K1575&amp;") "&amp;A1575)+COUNTIF(萨满祭司卡组!A:C,"# 1x ("&amp;K1575&amp;") "&amp;A1575)+COUNTIF(术士卡组!A:C,"# 1x ("&amp;K1575&amp;") "&amp;A1575)+COUNTIF(战士卡组!A:C,"# 1x ("&amp;K1575&amp;") "&amp;A1575)=0,COUNTIF(单卡排行!A:J,A1575&amp;"★")=0),"",1),2)</f>
        <v>2</v>
      </c>
      <c r="E1575" s="53" t="str">
        <f>IF(收藏进度!E1575="","",收藏进度!E1575)</f>
        <v>女巫森林</v>
      </c>
      <c r="F1575" s="53" t="str">
        <f>IF(收藏进度!F1575="","",收藏进度!F1575)</f>
        <v/>
      </c>
      <c r="G1575" s="53" t="str">
        <f>IF(收藏进度!G1575="","",收藏进度!G1575)</f>
        <v>中立</v>
      </c>
      <c r="H1575" s="53" t="str">
        <f>IF(收藏进度!H1575="","",收藏进度!H1575)</f>
        <v>稀有</v>
      </c>
      <c r="I1575" s="53" t="str">
        <f>IF(收藏进度!I1575="","",收藏进度!I1575)</f>
        <v>随从</v>
      </c>
      <c r="J1575" s="53" t="str">
        <f>IF(收藏进度!J1575="","",收藏进度!J1575)</f>
        <v>野兽</v>
      </c>
      <c r="K1575" s="53">
        <f>IF(收藏进度!K1575="","",收藏进度!K1575)</f>
        <v>4</v>
      </c>
      <c r="L1575" s="53">
        <f>IF(收藏进度!L1575="","",收藏进度!L1575)</f>
        <v>3</v>
      </c>
      <c r="M1575" s="53">
        <f>IF(收藏进度!M1575="","",收藏进度!M1575)</f>
        <v>3</v>
      </c>
      <c r="N1575" s="54" t="str">
        <f>IF(收藏进度!N1575="","",收藏进度!N1575)</f>
        <v>战吼：对敌方英雄造成#3点伤害。为你的英雄恢复3点生命值。</v>
      </c>
    </row>
    <row r="1576" spans="1:14" x14ac:dyDescent="0.15">
      <c r="A1576" s="52" t="str">
        <f>IF(收藏进度!A1576="","",收藏进度!A1576)</f>
        <v>缚沙者</v>
      </c>
      <c r="B1576" s="52">
        <f>IF(收藏进度!B1576="","",收藏进度!B1576)</f>
        <v>1</v>
      </c>
      <c r="C1576" s="52" t="str">
        <f t="shared" si="24"/>
        <v/>
      </c>
      <c r="D1576" s="52">
        <f>IF(AND(COUNTIF(德鲁伊卡组!A:C,"# 2x ("&amp;K1576&amp;") "&amp;A1576)+COUNTIF(猎人卡组!A:C,"# 2x ("&amp;K1576&amp;") "&amp;A1576)+COUNTIF(法师卡组!A:C,"# 2x ("&amp;K1576&amp;") "&amp;A1576)+COUNTIF(圣骑士卡组!A:C,"# 2x ("&amp;K1576&amp;") "&amp;A1576)+COUNTIF(牧师卡组!A:C,"# 2x ("&amp;K1576&amp;") "&amp;A1576)+COUNTIF(潜行者卡组!A:C,"# 2x ("&amp;K1576&amp;") "&amp;A1576)+COUNTIF(萨满祭司卡组!A:C,"# 2x ("&amp;K1576&amp;") "&amp;A1576)+COUNTIF(术士卡组!A:C,"# 2x ("&amp;K1576&amp;") "&amp;A1576)+COUNTIF(战士卡组!A:C,"# 2x ("&amp;K1576&amp;") "&amp;A1576)=0,COUNTIF(单卡排行!A:J,A1576)=0),IF(AND(COUNTIF(德鲁伊卡组!A:C,"# 1x ("&amp;K1576&amp;") "&amp;A1576)+COUNTIF(猎人卡组!A:C,"# 1x ("&amp;K1576&amp;") "&amp;A1576)+COUNTIF(法师卡组!A:C,"# 1x ("&amp;K1576&amp;") "&amp;A1576)+COUNTIF(圣骑士卡组!A:C,"# 1x ("&amp;K1576&amp;") "&amp;A1576)+COUNTIF(牧师卡组!A:C,"# 1x ("&amp;K1576&amp;") "&amp;A1576)+COUNTIF(潜行者卡组!A:C,"# 1x ("&amp;K1576&amp;") "&amp;A1576)+COUNTIF(萨满祭司卡组!A:C,"# 1x ("&amp;K1576&amp;") "&amp;A1576)+COUNTIF(术士卡组!A:C,"# 1x ("&amp;K1576&amp;") "&amp;A1576)+COUNTIF(战士卡组!A:C,"# 1x ("&amp;K1576&amp;") "&amp;A1576)=0,COUNTIF(单卡排行!A:J,A1576&amp;"★")=0),"",1),2)</f>
        <v>1</v>
      </c>
      <c r="E1576" s="53" t="str">
        <f>IF(收藏进度!E1576="","",收藏进度!E1576)</f>
        <v>女巫森林</v>
      </c>
      <c r="F1576" s="53" t="str">
        <f>IF(收藏进度!F1576="","",收藏进度!F1576)</f>
        <v/>
      </c>
      <c r="G1576" s="53" t="str">
        <f>IF(收藏进度!G1576="","",收藏进度!G1576)</f>
        <v>中立</v>
      </c>
      <c r="H1576" s="53" t="str">
        <f>IF(收藏进度!H1576="","",收藏进度!H1576)</f>
        <v>史诗</v>
      </c>
      <c r="I1576" s="53" t="str">
        <f>IF(收藏进度!I1576="","",收藏进度!I1576)</f>
        <v>随从</v>
      </c>
      <c r="J1576" s="53" t="str">
        <f>IF(收藏进度!J1576="","",收藏进度!J1576)</f>
        <v/>
      </c>
      <c r="K1576" s="53">
        <f>IF(收藏进度!K1576="","",收藏进度!K1576)</f>
        <v>4</v>
      </c>
      <c r="L1576" s="53">
        <f>IF(收藏进度!L1576="","",收藏进度!L1576)</f>
        <v>2</v>
      </c>
      <c r="M1576" s="53">
        <f>IF(收藏进度!M1576="","",收藏进度!M1576)</f>
        <v>4</v>
      </c>
      <c r="N1576" s="54" t="str">
        <f>IF(收藏进度!N1576="","",收藏进度!N1576)</f>
        <v>战吼：从你的牌库中抽一张元素牌。</v>
      </c>
    </row>
    <row r="1577" spans="1:14" x14ac:dyDescent="0.15">
      <c r="A1577" s="52" t="str">
        <f>IF(收藏进度!A1577="","",收藏进度!A1577)</f>
        <v>发条机器人</v>
      </c>
      <c r="B1577" s="52">
        <f>IF(收藏进度!B1577="","",收藏进度!B1577)</f>
        <v>2</v>
      </c>
      <c r="C1577" s="52" t="str">
        <f t="shared" si="24"/>
        <v/>
      </c>
      <c r="D1577" s="52" t="str">
        <f>IF(AND(COUNTIF(德鲁伊卡组!A:C,"# 2x ("&amp;K1577&amp;") "&amp;A1577)+COUNTIF(猎人卡组!A:C,"# 2x ("&amp;K1577&amp;") "&amp;A1577)+COUNTIF(法师卡组!A:C,"# 2x ("&amp;K1577&amp;") "&amp;A1577)+COUNTIF(圣骑士卡组!A:C,"# 2x ("&amp;K1577&amp;") "&amp;A1577)+COUNTIF(牧师卡组!A:C,"# 2x ("&amp;K1577&amp;") "&amp;A1577)+COUNTIF(潜行者卡组!A:C,"# 2x ("&amp;K1577&amp;") "&amp;A1577)+COUNTIF(萨满祭司卡组!A:C,"# 2x ("&amp;K1577&amp;") "&amp;A1577)+COUNTIF(术士卡组!A:C,"# 2x ("&amp;K1577&amp;") "&amp;A1577)+COUNTIF(战士卡组!A:C,"# 2x ("&amp;K1577&amp;") "&amp;A1577)=0,COUNTIF(单卡排行!A:J,A1577)=0),IF(AND(COUNTIF(德鲁伊卡组!A:C,"# 1x ("&amp;K1577&amp;") "&amp;A1577)+COUNTIF(猎人卡组!A:C,"# 1x ("&amp;K1577&amp;") "&amp;A1577)+COUNTIF(法师卡组!A:C,"# 1x ("&amp;K1577&amp;") "&amp;A1577)+COUNTIF(圣骑士卡组!A:C,"# 1x ("&amp;K1577&amp;") "&amp;A1577)+COUNTIF(牧师卡组!A:C,"# 1x ("&amp;K1577&amp;") "&amp;A1577)+COUNTIF(潜行者卡组!A:C,"# 1x ("&amp;K1577&amp;") "&amp;A1577)+COUNTIF(萨满祭司卡组!A:C,"# 1x ("&amp;K1577&amp;") "&amp;A1577)+COUNTIF(术士卡组!A:C,"# 1x ("&amp;K1577&amp;") "&amp;A1577)+COUNTIF(战士卡组!A:C,"# 1x ("&amp;K1577&amp;") "&amp;A1577)=0,COUNTIF(单卡排行!A:J,A1577&amp;"★")=0),"",1),2)</f>
        <v/>
      </c>
      <c r="E1577" s="53" t="str">
        <f>IF(收藏进度!E1577="","",收藏进度!E1577)</f>
        <v>女巫森林</v>
      </c>
      <c r="F1577" s="53" t="str">
        <f>IF(收藏进度!F1577="","",收藏进度!F1577)</f>
        <v/>
      </c>
      <c r="G1577" s="53" t="str">
        <f>IF(收藏进度!G1577="","",收藏进度!G1577)</f>
        <v>中立</v>
      </c>
      <c r="H1577" s="53" t="str">
        <f>IF(收藏进度!H1577="","",收藏进度!H1577)</f>
        <v>普通</v>
      </c>
      <c r="I1577" s="53" t="str">
        <f>IF(收藏进度!I1577="","",收藏进度!I1577)</f>
        <v>随从</v>
      </c>
      <c r="J1577" s="53" t="str">
        <f>IF(收藏进度!J1577="","",收藏进度!J1577)</f>
        <v>机械</v>
      </c>
      <c r="K1577" s="53">
        <f>IF(收藏进度!K1577="","",收藏进度!K1577)</f>
        <v>5</v>
      </c>
      <c r="L1577" s="53">
        <f>IF(收藏进度!L1577="","",收藏进度!L1577)</f>
        <v>4</v>
      </c>
      <c r="M1577" s="53">
        <f>IF(收藏进度!M1577="","",收藏进度!M1577)</f>
        <v>4</v>
      </c>
      <c r="N1577" s="54" t="str">
        <f>IF(收藏进度!N1577="","",收藏进度!N1577)</f>
        <v>使你的英雄技能的伤害和治疗效果翻倍。</v>
      </c>
    </row>
    <row r="1578" spans="1:14" x14ac:dyDescent="0.15">
      <c r="A1578" s="52" t="str">
        <f>IF(收藏进度!A1578="","",收藏进度!A1578)</f>
        <v>腐烂的苹果树</v>
      </c>
      <c r="B1578" s="52">
        <f>IF(收藏进度!B1578="","",收藏进度!B1578)</f>
        <v>2</v>
      </c>
      <c r="C1578" s="52" t="str">
        <f t="shared" si="24"/>
        <v/>
      </c>
      <c r="D1578" s="52">
        <f>IF(AND(COUNTIF(德鲁伊卡组!A:C,"# 2x ("&amp;K1578&amp;") "&amp;A1578)+COUNTIF(猎人卡组!A:C,"# 2x ("&amp;K1578&amp;") "&amp;A1578)+COUNTIF(法师卡组!A:C,"# 2x ("&amp;K1578&amp;") "&amp;A1578)+COUNTIF(圣骑士卡组!A:C,"# 2x ("&amp;K1578&amp;") "&amp;A1578)+COUNTIF(牧师卡组!A:C,"# 2x ("&amp;K1578&amp;") "&amp;A1578)+COUNTIF(潜行者卡组!A:C,"# 2x ("&amp;K1578&amp;") "&amp;A1578)+COUNTIF(萨满祭司卡组!A:C,"# 2x ("&amp;K1578&amp;") "&amp;A1578)+COUNTIF(术士卡组!A:C,"# 2x ("&amp;K1578&amp;") "&amp;A1578)+COUNTIF(战士卡组!A:C,"# 2x ("&amp;K1578&amp;") "&amp;A1578)=0,COUNTIF(单卡排行!A:J,A1578)=0),IF(AND(COUNTIF(德鲁伊卡组!A:C,"# 1x ("&amp;K1578&amp;") "&amp;A1578)+COUNTIF(猎人卡组!A:C,"# 1x ("&amp;K1578&amp;") "&amp;A1578)+COUNTIF(法师卡组!A:C,"# 1x ("&amp;K1578&amp;") "&amp;A1578)+COUNTIF(圣骑士卡组!A:C,"# 1x ("&amp;K1578&amp;") "&amp;A1578)+COUNTIF(牧师卡组!A:C,"# 1x ("&amp;K1578&amp;") "&amp;A1578)+COUNTIF(潜行者卡组!A:C,"# 1x ("&amp;K1578&amp;") "&amp;A1578)+COUNTIF(萨满祭司卡组!A:C,"# 1x ("&amp;K1578&amp;") "&amp;A1578)+COUNTIF(术士卡组!A:C,"# 1x ("&amp;K1578&amp;") "&amp;A1578)+COUNTIF(战士卡组!A:C,"# 1x ("&amp;K1578&amp;") "&amp;A1578)=0,COUNTIF(单卡排行!A:J,A1578&amp;"★")=0),"",1),2)</f>
        <v>2</v>
      </c>
      <c r="E1578" s="53" t="str">
        <f>IF(收藏进度!E1578="","",收藏进度!E1578)</f>
        <v>女巫森林</v>
      </c>
      <c r="F1578" s="53" t="str">
        <f>IF(收藏进度!F1578="","",收藏进度!F1578)</f>
        <v/>
      </c>
      <c r="G1578" s="53" t="str">
        <f>IF(收藏进度!G1578="","",收藏进度!G1578)</f>
        <v>中立</v>
      </c>
      <c r="H1578" s="53" t="str">
        <f>IF(收藏进度!H1578="","",收藏进度!H1578)</f>
        <v>普通</v>
      </c>
      <c r="I1578" s="53" t="str">
        <f>IF(收藏进度!I1578="","",收藏进度!I1578)</f>
        <v>随从</v>
      </c>
      <c r="J1578" s="53" t="str">
        <f>IF(收藏进度!J1578="","",收藏进度!J1578)</f>
        <v/>
      </c>
      <c r="K1578" s="53">
        <f>IF(收藏进度!K1578="","",收藏进度!K1578)</f>
        <v>5</v>
      </c>
      <c r="L1578" s="53">
        <f>IF(收藏进度!L1578="","",收藏进度!L1578)</f>
        <v>4</v>
      </c>
      <c r="M1578" s="53">
        <f>IF(收藏进度!M1578="","",收藏进度!M1578)</f>
        <v>5</v>
      </c>
      <c r="N1578" s="54" t="str">
        <f>IF(收藏进度!N1578="","",收藏进度!N1578)</f>
        <v>嘲讽，亡语：为你的英雄恢复#4点生命值。</v>
      </c>
    </row>
    <row r="1579" spans="1:14" x14ac:dyDescent="0.15">
      <c r="A1579" s="52" t="str">
        <f>IF(收藏进度!A1579="","",收藏进度!A1579)</f>
        <v>女巫森林灰熊</v>
      </c>
      <c r="B1579" s="52">
        <f>IF(收藏进度!B1579="","",收藏进度!B1579)</f>
        <v>2</v>
      </c>
      <c r="C1579" s="52" t="str">
        <f t="shared" si="24"/>
        <v/>
      </c>
      <c r="D1579" s="52">
        <f>IF(AND(COUNTIF(德鲁伊卡组!A:C,"# 2x ("&amp;K1579&amp;") "&amp;A1579)+COUNTIF(猎人卡组!A:C,"# 2x ("&amp;K1579&amp;") "&amp;A1579)+COUNTIF(法师卡组!A:C,"# 2x ("&amp;K1579&amp;") "&amp;A1579)+COUNTIF(圣骑士卡组!A:C,"# 2x ("&amp;K1579&amp;") "&amp;A1579)+COUNTIF(牧师卡组!A:C,"# 2x ("&amp;K1579&amp;") "&amp;A1579)+COUNTIF(潜行者卡组!A:C,"# 2x ("&amp;K1579&amp;") "&amp;A1579)+COUNTIF(萨满祭司卡组!A:C,"# 2x ("&amp;K1579&amp;") "&amp;A1579)+COUNTIF(术士卡组!A:C,"# 2x ("&amp;K1579&amp;") "&amp;A1579)+COUNTIF(战士卡组!A:C,"# 2x ("&amp;K1579&amp;") "&amp;A1579)=0,COUNTIF(单卡排行!A:J,A1579)=0),IF(AND(COUNTIF(德鲁伊卡组!A:C,"# 1x ("&amp;K1579&amp;") "&amp;A1579)+COUNTIF(猎人卡组!A:C,"# 1x ("&amp;K1579&amp;") "&amp;A1579)+COUNTIF(法师卡组!A:C,"# 1x ("&amp;K1579&amp;") "&amp;A1579)+COUNTIF(圣骑士卡组!A:C,"# 1x ("&amp;K1579&amp;") "&amp;A1579)+COUNTIF(牧师卡组!A:C,"# 1x ("&amp;K1579&amp;") "&amp;A1579)+COUNTIF(潜行者卡组!A:C,"# 1x ("&amp;K1579&amp;") "&amp;A1579)+COUNTIF(萨满祭司卡组!A:C,"# 1x ("&amp;K1579&amp;") "&amp;A1579)+COUNTIF(术士卡组!A:C,"# 1x ("&amp;K1579&amp;") "&amp;A1579)+COUNTIF(战士卡组!A:C,"# 1x ("&amp;K1579&amp;") "&amp;A1579)=0,COUNTIF(单卡排行!A:J,A1579&amp;"★")=0),"",1),2)</f>
        <v>2</v>
      </c>
      <c r="E1579" s="53" t="str">
        <f>IF(收藏进度!E1579="","",收藏进度!E1579)</f>
        <v>女巫森林</v>
      </c>
      <c r="F1579" s="53" t="str">
        <f>IF(收藏进度!F1579="","",收藏进度!F1579)</f>
        <v/>
      </c>
      <c r="G1579" s="53" t="str">
        <f>IF(收藏进度!G1579="","",收藏进度!G1579)</f>
        <v>中立</v>
      </c>
      <c r="H1579" s="53" t="str">
        <f>IF(收藏进度!H1579="","",收藏进度!H1579)</f>
        <v>稀有</v>
      </c>
      <c r="I1579" s="53" t="str">
        <f>IF(收藏进度!I1579="","",收藏进度!I1579)</f>
        <v>随从</v>
      </c>
      <c r="J1579" s="53" t="str">
        <f>IF(收藏进度!J1579="","",收藏进度!J1579)</f>
        <v>野兽</v>
      </c>
      <c r="K1579" s="53">
        <f>IF(收藏进度!K1579="","",收藏进度!K1579)</f>
        <v>5</v>
      </c>
      <c r="L1579" s="53">
        <f>IF(收藏进度!L1579="","",收藏进度!L1579)</f>
        <v>3</v>
      </c>
      <c r="M1579" s="53">
        <f>IF(收藏进度!M1579="","",收藏进度!M1579)</f>
        <v>12</v>
      </c>
      <c r="N1579" s="54" t="str">
        <f>IF(收藏进度!N1579="","",收藏进度!N1579)</f>
        <v>嘲讽，战吼：
你的对手每有一张手牌，该随从便失去1点生命值。</v>
      </c>
    </row>
    <row r="1580" spans="1:14" x14ac:dyDescent="0.15">
      <c r="A1580" s="52" t="str">
        <f>IF(收藏进度!A1580="","",收藏进度!A1580)</f>
        <v>总督察</v>
      </c>
      <c r="B1580" s="52">
        <f>IF(收藏进度!B1580="","",收藏进度!B1580)</f>
        <v>1</v>
      </c>
      <c r="C1580" s="52" t="str">
        <f t="shared" si="24"/>
        <v/>
      </c>
      <c r="D1580" s="52" t="str">
        <f>IF(AND(COUNTIF(德鲁伊卡组!A:C,"# 2x ("&amp;K1580&amp;") "&amp;A1580)+COUNTIF(猎人卡组!A:C,"# 2x ("&amp;K1580&amp;") "&amp;A1580)+COUNTIF(法师卡组!A:C,"# 2x ("&amp;K1580&amp;") "&amp;A1580)+COUNTIF(圣骑士卡组!A:C,"# 2x ("&amp;K1580&amp;") "&amp;A1580)+COUNTIF(牧师卡组!A:C,"# 2x ("&amp;K1580&amp;") "&amp;A1580)+COUNTIF(潜行者卡组!A:C,"# 2x ("&amp;K1580&amp;") "&amp;A1580)+COUNTIF(萨满祭司卡组!A:C,"# 2x ("&amp;K1580&amp;") "&amp;A1580)+COUNTIF(术士卡组!A:C,"# 2x ("&amp;K1580&amp;") "&amp;A1580)+COUNTIF(战士卡组!A:C,"# 2x ("&amp;K1580&amp;") "&amp;A1580)=0,COUNTIF(单卡排行!A:J,A1580)=0),IF(AND(COUNTIF(德鲁伊卡组!A:C,"# 1x ("&amp;K1580&amp;") "&amp;A1580)+COUNTIF(猎人卡组!A:C,"# 1x ("&amp;K1580&amp;") "&amp;A1580)+COUNTIF(法师卡组!A:C,"# 1x ("&amp;K1580&amp;") "&amp;A1580)+COUNTIF(圣骑士卡组!A:C,"# 1x ("&amp;K1580&amp;") "&amp;A1580)+COUNTIF(牧师卡组!A:C,"# 1x ("&amp;K1580&amp;") "&amp;A1580)+COUNTIF(潜行者卡组!A:C,"# 1x ("&amp;K1580&amp;") "&amp;A1580)+COUNTIF(萨满祭司卡组!A:C,"# 1x ("&amp;K1580&amp;") "&amp;A1580)+COUNTIF(术士卡组!A:C,"# 1x ("&amp;K1580&amp;") "&amp;A1580)+COUNTIF(战士卡组!A:C,"# 1x ("&amp;K1580&amp;") "&amp;A1580)=0,COUNTIF(单卡排行!A:J,A1580&amp;"★")=0),"",1),2)</f>
        <v/>
      </c>
      <c r="E1580" s="53" t="str">
        <f>IF(收藏进度!E1580="","",收藏进度!E1580)</f>
        <v>女巫森林</v>
      </c>
      <c r="F1580" s="53" t="str">
        <f>IF(收藏进度!F1580="","",收藏进度!F1580)</f>
        <v/>
      </c>
      <c r="G1580" s="53" t="str">
        <f>IF(收藏进度!G1580="","",收藏进度!G1580)</f>
        <v>中立</v>
      </c>
      <c r="H1580" s="53" t="str">
        <f>IF(收藏进度!H1580="","",收藏进度!H1580)</f>
        <v>稀有</v>
      </c>
      <c r="I1580" s="53" t="str">
        <f>IF(收藏进度!I1580="","",收藏进度!I1580)</f>
        <v>随从</v>
      </c>
      <c r="J1580" s="53" t="str">
        <f>IF(收藏进度!J1580="","",收藏进度!J1580)</f>
        <v/>
      </c>
      <c r="K1580" s="53">
        <f>IF(收藏进度!K1580="","",收藏进度!K1580)</f>
        <v>5</v>
      </c>
      <c r="L1580" s="53">
        <f>IF(收藏进度!L1580="","",收藏进度!L1580)</f>
        <v>4</v>
      </c>
      <c r="M1580" s="53">
        <f>IF(收藏进度!M1580="","",收藏进度!M1580)</f>
        <v>6</v>
      </c>
      <c r="N1580" s="54" t="str">
        <f>IF(收藏进度!N1580="","",收藏进度!N1580)</f>
        <v>战吼：摧毁所有敌方奥秘。</v>
      </c>
    </row>
    <row r="1581" spans="1:14" x14ac:dyDescent="0.15">
      <c r="A1581" s="52" t="str">
        <f>IF(收藏进度!A1581="","",收藏进度!A1581)</f>
        <v>泥沼狩猎者</v>
      </c>
      <c r="B1581" s="52">
        <f>IF(收藏进度!B1581="","",收藏进度!B1581)</f>
        <v>2</v>
      </c>
      <c r="C1581" s="52" t="str">
        <f t="shared" si="24"/>
        <v/>
      </c>
      <c r="D1581" s="52" t="str">
        <f>IF(AND(COUNTIF(德鲁伊卡组!A:C,"# 2x ("&amp;K1581&amp;") "&amp;A1581)+COUNTIF(猎人卡组!A:C,"# 2x ("&amp;K1581&amp;") "&amp;A1581)+COUNTIF(法师卡组!A:C,"# 2x ("&amp;K1581&amp;") "&amp;A1581)+COUNTIF(圣骑士卡组!A:C,"# 2x ("&amp;K1581&amp;") "&amp;A1581)+COUNTIF(牧师卡组!A:C,"# 2x ("&amp;K1581&amp;") "&amp;A1581)+COUNTIF(潜行者卡组!A:C,"# 2x ("&amp;K1581&amp;") "&amp;A1581)+COUNTIF(萨满祭司卡组!A:C,"# 2x ("&amp;K1581&amp;") "&amp;A1581)+COUNTIF(术士卡组!A:C,"# 2x ("&amp;K1581&amp;") "&amp;A1581)+COUNTIF(战士卡组!A:C,"# 2x ("&amp;K1581&amp;") "&amp;A1581)=0,COUNTIF(单卡排行!A:J,A1581)=0),IF(AND(COUNTIF(德鲁伊卡组!A:C,"# 1x ("&amp;K1581&amp;") "&amp;A1581)+COUNTIF(猎人卡组!A:C,"# 1x ("&amp;K1581&amp;") "&amp;A1581)+COUNTIF(法师卡组!A:C,"# 1x ("&amp;K1581&amp;") "&amp;A1581)+COUNTIF(圣骑士卡组!A:C,"# 1x ("&amp;K1581&amp;") "&amp;A1581)+COUNTIF(牧师卡组!A:C,"# 1x ("&amp;K1581&amp;") "&amp;A1581)+COUNTIF(潜行者卡组!A:C,"# 1x ("&amp;K1581&amp;") "&amp;A1581)+COUNTIF(萨满祭司卡组!A:C,"# 1x ("&amp;K1581&amp;") "&amp;A1581)+COUNTIF(术士卡组!A:C,"# 1x ("&amp;K1581&amp;") "&amp;A1581)+COUNTIF(战士卡组!A:C,"# 1x ("&amp;K1581&amp;") "&amp;A1581)=0,COUNTIF(单卡排行!A:J,A1581&amp;"★")=0),"",1),2)</f>
        <v/>
      </c>
      <c r="E1581" s="53" t="str">
        <f>IF(收藏进度!E1581="","",收藏进度!E1581)</f>
        <v>女巫森林</v>
      </c>
      <c r="F1581" s="53" t="str">
        <f>IF(收藏进度!F1581="","",收藏进度!F1581)</f>
        <v/>
      </c>
      <c r="G1581" s="53" t="str">
        <f>IF(收藏进度!G1581="","",收藏进度!G1581)</f>
        <v>中立</v>
      </c>
      <c r="H1581" s="53" t="str">
        <f>IF(收藏进度!H1581="","",收藏进度!H1581)</f>
        <v>史诗</v>
      </c>
      <c r="I1581" s="53" t="str">
        <f>IF(收藏进度!I1581="","",收藏进度!I1581)</f>
        <v>随从</v>
      </c>
      <c r="J1581" s="53" t="str">
        <f>IF(收藏进度!J1581="","",收藏进度!J1581)</f>
        <v/>
      </c>
      <c r="K1581" s="53">
        <f>IF(收藏进度!K1581="","",收藏进度!K1581)</f>
        <v>5</v>
      </c>
      <c r="L1581" s="53">
        <f>IF(收藏进度!L1581="","",收藏进度!L1581)</f>
        <v>5</v>
      </c>
      <c r="M1581" s="53">
        <f>IF(收藏进度!M1581="","",收藏进度!M1581)</f>
        <v>8</v>
      </c>
      <c r="N1581" s="54" t="str">
        <f>IF(收藏进度!N1581="","",收藏进度!N1581)</f>
        <v>突袭，战吼：为你的对手召唤两个2/1的泥沼怪。</v>
      </c>
    </row>
    <row r="1582" spans="1:14" x14ac:dyDescent="0.15">
      <c r="A1582" s="52" t="str">
        <f>IF(收藏进度!A1582="","",收藏进度!A1582)</f>
        <v>人偶大师多里安</v>
      </c>
      <c r="B1582" s="52">
        <f>IF(收藏进度!B1582="","",收藏进度!B1582)</f>
        <v>0</v>
      </c>
      <c r="C1582" s="52" t="str">
        <f t="shared" si="24"/>
        <v/>
      </c>
      <c r="D1582" s="52" t="str">
        <f>IF(AND(COUNTIF(德鲁伊卡组!A:C,"# 2x ("&amp;K1582&amp;") "&amp;A1582)+COUNTIF(猎人卡组!A:C,"# 2x ("&amp;K1582&amp;") "&amp;A1582)+COUNTIF(法师卡组!A:C,"# 2x ("&amp;K1582&amp;") "&amp;A1582)+COUNTIF(圣骑士卡组!A:C,"# 2x ("&amp;K1582&amp;") "&amp;A1582)+COUNTIF(牧师卡组!A:C,"# 2x ("&amp;K1582&amp;") "&amp;A1582)+COUNTIF(潜行者卡组!A:C,"# 2x ("&amp;K1582&amp;") "&amp;A1582)+COUNTIF(萨满祭司卡组!A:C,"# 2x ("&amp;K1582&amp;") "&amp;A1582)+COUNTIF(术士卡组!A:C,"# 2x ("&amp;K1582&amp;") "&amp;A1582)+COUNTIF(战士卡组!A:C,"# 2x ("&amp;K1582&amp;") "&amp;A1582)=0,COUNTIF(单卡排行!A:J,A1582)=0),IF(AND(COUNTIF(德鲁伊卡组!A:C,"# 1x ("&amp;K1582&amp;") "&amp;A1582)+COUNTIF(猎人卡组!A:C,"# 1x ("&amp;K1582&amp;") "&amp;A1582)+COUNTIF(法师卡组!A:C,"# 1x ("&amp;K1582&amp;") "&amp;A1582)+COUNTIF(圣骑士卡组!A:C,"# 1x ("&amp;K1582&amp;") "&amp;A1582)+COUNTIF(牧师卡组!A:C,"# 1x ("&amp;K1582&amp;") "&amp;A1582)+COUNTIF(潜行者卡组!A:C,"# 1x ("&amp;K1582&amp;") "&amp;A1582)+COUNTIF(萨满祭司卡组!A:C,"# 1x ("&amp;K1582&amp;") "&amp;A1582)+COUNTIF(术士卡组!A:C,"# 1x ("&amp;K1582&amp;") "&amp;A1582)+COUNTIF(战士卡组!A:C,"# 1x ("&amp;K1582&amp;") "&amp;A1582)=0,COUNTIF(单卡排行!A:J,A1582&amp;"★")=0),"",1),2)</f>
        <v/>
      </c>
      <c r="E1582" s="53" t="str">
        <f>IF(收藏进度!E1582="","",收藏进度!E1582)</f>
        <v>女巫森林</v>
      </c>
      <c r="F1582" s="53" t="str">
        <f>IF(收藏进度!F1582="","",收藏进度!F1582)</f>
        <v/>
      </c>
      <c r="G1582" s="53" t="str">
        <f>IF(收藏进度!G1582="","",收藏进度!G1582)</f>
        <v>中立</v>
      </c>
      <c r="H1582" s="53" t="str">
        <f>IF(收藏进度!H1582="","",收藏进度!H1582)</f>
        <v>传说</v>
      </c>
      <c r="I1582" s="53" t="str">
        <f>IF(收藏进度!I1582="","",收藏进度!I1582)</f>
        <v>随从</v>
      </c>
      <c r="J1582" s="53" t="str">
        <f>IF(收藏进度!J1582="","",收藏进度!J1582)</f>
        <v/>
      </c>
      <c r="K1582" s="53">
        <f>IF(收藏进度!K1582="","",收藏进度!K1582)</f>
        <v>5</v>
      </c>
      <c r="L1582" s="53">
        <f>IF(收藏进度!L1582="","",收藏进度!L1582)</f>
        <v>2</v>
      </c>
      <c r="M1582" s="53">
        <f>IF(收藏进度!M1582="","",收藏进度!M1582)</f>
        <v>6</v>
      </c>
      <c r="N1582" s="54" t="str">
        <f>IF(收藏进度!N1582="","",收藏进度!N1582)</f>
        <v>每当你抽到一张随从牌，召唤一个它的1/1复制。</v>
      </c>
    </row>
    <row r="1583" spans="1:14" x14ac:dyDescent="0.15">
      <c r="A1583" s="52" t="str">
        <f>IF(收藏进度!A1583="","",收藏进度!A1583)</f>
        <v>苔藓恐魔</v>
      </c>
      <c r="B1583" s="52">
        <f>IF(收藏进度!B1583="","",收藏进度!B1583)</f>
        <v>0</v>
      </c>
      <c r="C1583" s="52" t="str">
        <f t="shared" si="24"/>
        <v/>
      </c>
      <c r="D1583" s="52" t="str">
        <f>IF(AND(COUNTIF(德鲁伊卡组!A:C,"# 2x ("&amp;K1583&amp;") "&amp;A1583)+COUNTIF(猎人卡组!A:C,"# 2x ("&amp;K1583&amp;") "&amp;A1583)+COUNTIF(法师卡组!A:C,"# 2x ("&amp;K1583&amp;") "&amp;A1583)+COUNTIF(圣骑士卡组!A:C,"# 2x ("&amp;K1583&amp;") "&amp;A1583)+COUNTIF(牧师卡组!A:C,"# 2x ("&amp;K1583&amp;") "&amp;A1583)+COUNTIF(潜行者卡组!A:C,"# 2x ("&amp;K1583&amp;") "&amp;A1583)+COUNTIF(萨满祭司卡组!A:C,"# 2x ("&amp;K1583&amp;") "&amp;A1583)+COUNTIF(术士卡组!A:C,"# 2x ("&amp;K1583&amp;") "&amp;A1583)+COUNTIF(战士卡组!A:C,"# 2x ("&amp;K1583&amp;") "&amp;A1583)=0,COUNTIF(单卡排行!A:J,A1583)=0),IF(AND(COUNTIF(德鲁伊卡组!A:C,"# 1x ("&amp;K1583&amp;") "&amp;A1583)+COUNTIF(猎人卡组!A:C,"# 1x ("&amp;K1583&amp;") "&amp;A1583)+COUNTIF(法师卡组!A:C,"# 1x ("&amp;K1583&amp;") "&amp;A1583)+COUNTIF(圣骑士卡组!A:C,"# 1x ("&amp;K1583&amp;") "&amp;A1583)+COUNTIF(牧师卡组!A:C,"# 1x ("&amp;K1583&amp;") "&amp;A1583)+COUNTIF(潜行者卡组!A:C,"# 1x ("&amp;K1583&amp;") "&amp;A1583)+COUNTIF(萨满祭司卡组!A:C,"# 1x ("&amp;K1583&amp;") "&amp;A1583)+COUNTIF(术士卡组!A:C,"# 1x ("&amp;K1583&amp;") "&amp;A1583)+COUNTIF(战士卡组!A:C,"# 1x ("&amp;K1583&amp;") "&amp;A1583)=0,COUNTIF(单卡排行!A:J,A1583&amp;"★")=0),"",1),2)</f>
        <v/>
      </c>
      <c r="E1583" s="53" t="str">
        <f>IF(收藏进度!E1583="","",收藏进度!E1583)</f>
        <v>女巫森林</v>
      </c>
      <c r="F1583" s="53" t="str">
        <f>IF(收藏进度!F1583="","",收藏进度!F1583)</f>
        <v/>
      </c>
      <c r="G1583" s="53" t="str">
        <f>IF(收藏进度!G1583="","",收藏进度!G1583)</f>
        <v>中立</v>
      </c>
      <c r="H1583" s="53" t="str">
        <f>IF(收藏进度!H1583="","",收藏进度!H1583)</f>
        <v>史诗</v>
      </c>
      <c r="I1583" s="53" t="str">
        <f>IF(收藏进度!I1583="","",收藏进度!I1583)</f>
        <v>随从</v>
      </c>
      <c r="J1583" s="53" t="str">
        <f>IF(收藏进度!J1583="","",收藏进度!J1583)</f>
        <v/>
      </c>
      <c r="K1583" s="53">
        <f>IF(收藏进度!K1583="","",收藏进度!K1583)</f>
        <v>6</v>
      </c>
      <c r="L1583" s="53">
        <f>IF(收藏进度!L1583="","",收藏进度!L1583)</f>
        <v>2</v>
      </c>
      <c r="M1583" s="53">
        <f>IF(收藏进度!M1583="","",收藏进度!M1583)</f>
        <v>7</v>
      </c>
      <c r="N1583" s="54" t="str">
        <f>IF(收藏进度!N1583="","",收藏进度!N1583)</f>
        <v>战吼：消灭其他所有攻击力小于或等于2的随从。</v>
      </c>
    </row>
    <row r="1584" spans="1:14" x14ac:dyDescent="0.15">
      <c r="A1584" s="52" t="str">
        <f>IF(收藏进度!A1584="","",收藏进度!A1584)</f>
        <v>吉恩·格雷迈恩</v>
      </c>
      <c r="B1584" s="52">
        <f>IF(收藏进度!B1584="","",收藏进度!B1584)</f>
        <v>1</v>
      </c>
      <c r="C1584" s="52" t="str">
        <f t="shared" si="24"/>
        <v/>
      </c>
      <c r="D1584" s="52">
        <f>IF(AND(COUNTIF(德鲁伊卡组!A:C,"# 2x ("&amp;K1584&amp;") "&amp;A1584)+COUNTIF(猎人卡组!A:C,"# 2x ("&amp;K1584&amp;") "&amp;A1584)+COUNTIF(法师卡组!A:C,"# 2x ("&amp;K1584&amp;") "&amp;A1584)+COUNTIF(圣骑士卡组!A:C,"# 2x ("&amp;K1584&amp;") "&amp;A1584)+COUNTIF(牧师卡组!A:C,"# 2x ("&amp;K1584&amp;") "&amp;A1584)+COUNTIF(潜行者卡组!A:C,"# 2x ("&amp;K1584&amp;") "&amp;A1584)+COUNTIF(萨满祭司卡组!A:C,"# 2x ("&amp;K1584&amp;") "&amp;A1584)+COUNTIF(术士卡组!A:C,"# 2x ("&amp;K1584&amp;") "&amp;A1584)+COUNTIF(战士卡组!A:C,"# 2x ("&amp;K1584&amp;") "&amp;A1584)=0,COUNTIF(单卡排行!A:J,A1584)=0),IF(AND(COUNTIF(德鲁伊卡组!A:C,"# 1x ("&amp;K1584&amp;") "&amp;A1584)+COUNTIF(猎人卡组!A:C,"# 1x ("&amp;K1584&amp;") "&amp;A1584)+COUNTIF(法师卡组!A:C,"# 1x ("&amp;K1584&amp;") "&amp;A1584)+COUNTIF(圣骑士卡组!A:C,"# 1x ("&amp;K1584&amp;") "&amp;A1584)+COUNTIF(牧师卡组!A:C,"# 1x ("&amp;K1584&amp;") "&amp;A1584)+COUNTIF(潜行者卡组!A:C,"# 1x ("&amp;K1584&amp;") "&amp;A1584)+COUNTIF(萨满祭司卡组!A:C,"# 1x ("&amp;K1584&amp;") "&amp;A1584)+COUNTIF(术士卡组!A:C,"# 1x ("&amp;K1584&amp;") "&amp;A1584)+COUNTIF(战士卡组!A:C,"# 1x ("&amp;K1584&amp;") "&amp;A1584)=0,COUNTIF(单卡排行!A:J,A1584&amp;"★")=0),"",1),2)</f>
        <v>1</v>
      </c>
      <c r="E1584" s="53" t="str">
        <f>IF(收藏进度!E1584="","",收藏进度!E1584)</f>
        <v>女巫森林</v>
      </c>
      <c r="F1584" s="53" t="str">
        <f>IF(收藏进度!F1584="","",收藏进度!F1584)</f>
        <v/>
      </c>
      <c r="G1584" s="53" t="str">
        <f>IF(收藏进度!G1584="","",收藏进度!G1584)</f>
        <v>中立</v>
      </c>
      <c r="H1584" s="53" t="str">
        <f>IF(收藏进度!H1584="","",收藏进度!H1584)</f>
        <v>传说</v>
      </c>
      <c r="I1584" s="53" t="str">
        <f>IF(收藏进度!I1584="","",收藏进度!I1584)</f>
        <v>随从</v>
      </c>
      <c r="J1584" s="53" t="str">
        <f>IF(收藏进度!J1584="","",收藏进度!J1584)</f>
        <v/>
      </c>
      <c r="K1584" s="53">
        <f>IF(收藏进度!K1584="","",收藏进度!K1584)</f>
        <v>6</v>
      </c>
      <c r="L1584" s="53">
        <f>IF(收藏进度!L1584="","",收藏进度!L1584)</f>
        <v>6</v>
      </c>
      <c r="M1584" s="53">
        <f>IF(收藏进度!M1584="","",收藏进度!M1584)</f>
        <v>5</v>
      </c>
      <c r="N1584" s="54" t="str">
        <f>IF(收藏进度!N1584="","",收藏进度!N1584)</f>
        <v>对战开始时：如果你的套牌中只有法力值消耗为偶数的牌，你的初始英雄技能的法力值消耗变为（1）。</v>
      </c>
    </row>
    <row r="1585" spans="1:14" x14ac:dyDescent="0.15">
      <c r="A1585" s="52" t="str">
        <f>IF(收藏进度!A1585="","",收藏进度!A1585)</f>
        <v>暴怒的双头巨人</v>
      </c>
      <c r="B1585" s="52">
        <f>IF(收藏进度!B1585="","",收藏进度!B1585)</f>
        <v>2</v>
      </c>
      <c r="C1585" s="52" t="str">
        <f t="shared" si="24"/>
        <v/>
      </c>
      <c r="D1585" s="52" t="str">
        <f>IF(AND(COUNTIF(德鲁伊卡组!A:C,"# 2x ("&amp;K1585&amp;") "&amp;A1585)+COUNTIF(猎人卡组!A:C,"# 2x ("&amp;K1585&amp;") "&amp;A1585)+COUNTIF(法师卡组!A:C,"# 2x ("&amp;K1585&amp;") "&amp;A1585)+COUNTIF(圣骑士卡组!A:C,"# 2x ("&amp;K1585&amp;") "&amp;A1585)+COUNTIF(牧师卡组!A:C,"# 2x ("&amp;K1585&amp;") "&amp;A1585)+COUNTIF(潜行者卡组!A:C,"# 2x ("&amp;K1585&amp;") "&amp;A1585)+COUNTIF(萨满祭司卡组!A:C,"# 2x ("&amp;K1585&amp;") "&amp;A1585)+COUNTIF(术士卡组!A:C,"# 2x ("&amp;K1585&amp;") "&amp;A1585)+COUNTIF(战士卡组!A:C,"# 2x ("&amp;K1585&amp;") "&amp;A1585)=0,COUNTIF(单卡排行!A:J,A1585)=0),IF(AND(COUNTIF(德鲁伊卡组!A:C,"# 1x ("&amp;K1585&amp;") "&amp;A1585)+COUNTIF(猎人卡组!A:C,"# 1x ("&amp;K1585&amp;") "&amp;A1585)+COUNTIF(法师卡组!A:C,"# 1x ("&amp;K1585&amp;") "&amp;A1585)+COUNTIF(圣骑士卡组!A:C,"# 1x ("&amp;K1585&amp;") "&amp;A1585)+COUNTIF(牧师卡组!A:C,"# 1x ("&amp;K1585&amp;") "&amp;A1585)+COUNTIF(潜行者卡组!A:C,"# 1x ("&amp;K1585&amp;") "&amp;A1585)+COUNTIF(萨满祭司卡组!A:C,"# 1x ("&amp;K1585&amp;") "&amp;A1585)+COUNTIF(术士卡组!A:C,"# 1x ("&amp;K1585&amp;") "&amp;A1585)+COUNTIF(战士卡组!A:C,"# 1x ("&amp;K1585&amp;") "&amp;A1585)=0,COUNTIF(单卡排行!A:J,A1585&amp;"★")=0),"",1),2)</f>
        <v/>
      </c>
      <c r="E1585" s="53" t="str">
        <f>IF(收藏进度!E1585="","",收藏进度!E1585)</f>
        <v>女巫森林</v>
      </c>
      <c r="F1585" s="53" t="str">
        <f>IF(收藏进度!F1585="","",收藏进度!F1585)</f>
        <v/>
      </c>
      <c r="G1585" s="53" t="str">
        <f>IF(收藏进度!G1585="","",收藏进度!G1585)</f>
        <v>中立</v>
      </c>
      <c r="H1585" s="53" t="str">
        <f>IF(收藏进度!H1585="","",收藏进度!H1585)</f>
        <v>普通</v>
      </c>
      <c r="I1585" s="53" t="str">
        <f>IF(收藏进度!I1585="","",收藏进度!I1585)</f>
        <v>随从</v>
      </c>
      <c r="J1585" s="53" t="str">
        <f>IF(收藏进度!J1585="","",收藏进度!J1585)</f>
        <v/>
      </c>
      <c r="K1585" s="53">
        <f>IF(收藏进度!K1585="","",收藏进度!K1585)</f>
        <v>7</v>
      </c>
      <c r="L1585" s="53">
        <f>IF(收藏进度!L1585="","",收藏进度!L1585)</f>
        <v>5</v>
      </c>
      <c r="M1585" s="53">
        <f>IF(收藏进度!M1585="","",收藏进度!M1585)</f>
        <v>9</v>
      </c>
      <c r="N1585" s="54" t="str">
        <f>IF(收藏进度!N1585="","",收藏进度!N1585)</f>
        <v>嘲讽</v>
      </c>
    </row>
    <row r="1586" spans="1:14" x14ac:dyDescent="0.15">
      <c r="A1586" s="52" t="str">
        <f>IF(收藏进度!A1586="","",收藏进度!A1586)</f>
        <v>黑沼枭兽</v>
      </c>
      <c r="B1586" s="52">
        <f>IF(收藏进度!B1586="","",收藏进度!B1586)</f>
        <v>2</v>
      </c>
      <c r="C1586" s="52" t="str">
        <f t="shared" si="24"/>
        <v/>
      </c>
      <c r="D1586" s="52" t="str">
        <f>IF(AND(COUNTIF(德鲁伊卡组!A:C,"# 2x ("&amp;K1586&amp;") "&amp;A1586)+COUNTIF(猎人卡组!A:C,"# 2x ("&amp;K1586&amp;") "&amp;A1586)+COUNTIF(法师卡组!A:C,"# 2x ("&amp;K1586&amp;") "&amp;A1586)+COUNTIF(圣骑士卡组!A:C,"# 2x ("&amp;K1586&amp;") "&amp;A1586)+COUNTIF(牧师卡组!A:C,"# 2x ("&amp;K1586&amp;") "&amp;A1586)+COUNTIF(潜行者卡组!A:C,"# 2x ("&amp;K1586&amp;") "&amp;A1586)+COUNTIF(萨满祭司卡组!A:C,"# 2x ("&amp;K1586&amp;") "&amp;A1586)+COUNTIF(术士卡组!A:C,"# 2x ("&amp;K1586&amp;") "&amp;A1586)+COUNTIF(战士卡组!A:C,"# 2x ("&amp;K1586&amp;") "&amp;A1586)=0,COUNTIF(单卡排行!A:J,A1586)=0),IF(AND(COUNTIF(德鲁伊卡组!A:C,"# 1x ("&amp;K1586&amp;") "&amp;A1586)+COUNTIF(猎人卡组!A:C,"# 1x ("&amp;K1586&amp;") "&amp;A1586)+COUNTIF(法师卡组!A:C,"# 1x ("&amp;K1586&amp;") "&amp;A1586)+COUNTIF(圣骑士卡组!A:C,"# 1x ("&amp;K1586&amp;") "&amp;A1586)+COUNTIF(牧师卡组!A:C,"# 1x ("&amp;K1586&amp;") "&amp;A1586)+COUNTIF(潜行者卡组!A:C,"# 1x ("&amp;K1586&amp;") "&amp;A1586)+COUNTIF(萨满祭司卡组!A:C,"# 1x ("&amp;K1586&amp;") "&amp;A1586)+COUNTIF(术士卡组!A:C,"# 1x ("&amp;K1586&amp;") "&amp;A1586)+COUNTIF(战士卡组!A:C,"# 1x ("&amp;K1586&amp;") "&amp;A1586)=0,COUNTIF(单卡排行!A:J,A1586&amp;"★")=0),"",1),2)</f>
        <v/>
      </c>
      <c r="E1586" s="53" t="str">
        <f>IF(收藏进度!E1586="","",收藏进度!E1586)</f>
        <v>女巫森林</v>
      </c>
      <c r="F1586" s="53" t="str">
        <f>IF(收藏进度!F1586="","",收藏进度!F1586)</f>
        <v/>
      </c>
      <c r="G1586" s="53" t="str">
        <f>IF(收藏进度!G1586="","",收藏进度!G1586)</f>
        <v>中立</v>
      </c>
      <c r="H1586" s="53" t="str">
        <f>IF(收藏进度!H1586="","",收藏进度!H1586)</f>
        <v>普通</v>
      </c>
      <c r="I1586" s="53" t="str">
        <f>IF(收藏进度!I1586="","",收藏进度!I1586)</f>
        <v>随从</v>
      </c>
      <c r="J1586" s="53" t="str">
        <f>IF(收藏进度!J1586="","",收藏进度!J1586)</f>
        <v/>
      </c>
      <c r="K1586" s="53">
        <f>IF(收藏进度!K1586="","",收藏进度!K1586)</f>
        <v>7</v>
      </c>
      <c r="L1586" s="53">
        <f>IF(收藏进度!L1586="","",收藏进度!L1586)</f>
        <v>2</v>
      </c>
      <c r="M1586" s="53">
        <f>IF(收藏进度!M1586="","",收藏进度!M1586)</f>
        <v>8</v>
      </c>
      <c r="N1586" s="54" t="str">
        <f>IF(收藏进度!N1586="","",收藏进度!N1586)</f>
        <v>法术伤害+2</v>
      </c>
    </row>
    <row r="1587" spans="1:14" x14ac:dyDescent="0.15">
      <c r="A1587" s="52" t="str">
        <f>IF(收藏进度!A1587="","",收藏进度!A1587)</f>
        <v>龙骨卫士</v>
      </c>
      <c r="B1587" s="52">
        <f>IF(收藏进度!B1587="","",收藏进度!B1587)</f>
        <v>2</v>
      </c>
      <c r="C1587" s="52" t="str">
        <f t="shared" si="24"/>
        <v/>
      </c>
      <c r="D1587" s="52" t="str">
        <f>IF(AND(COUNTIF(德鲁伊卡组!A:C,"# 2x ("&amp;K1587&amp;") "&amp;A1587)+COUNTIF(猎人卡组!A:C,"# 2x ("&amp;K1587&amp;") "&amp;A1587)+COUNTIF(法师卡组!A:C,"# 2x ("&amp;K1587&amp;") "&amp;A1587)+COUNTIF(圣骑士卡组!A:C,"# 2x ("&amp;K1587&amp;") "&amp;A1587)+COUNTIF(牧师卡组!A:C,"# 2x ("&amp;K1587&amp;") "&amp;A1587)+COUNTIF(潜行者卡组!A:C,"# 2x ("&amp;K1587&amp;") "&amp;A1587)+COUNTIF(萨满祭司卡组!A:C,"# 2x ("&amp;K1587&amp;") "&amp;A1587)+COUNTIF(术士卡组!A:C,"# 2x ("&amp;K1587&amp;") "&amp;A1587)+COUNTIF(战士卡组!A:C,"# 2x ("&amp;K1587&amp;") "&amp;A1587)=0,COUNTIF(单卡排行!A:J,A1587)=0),IF(AND(COUNTIF(德鲁伊卡组!A:C,"# 1x ("&amp;K1587&amp;") "&amp;A1587)+COUNTIF(猎人卡组!A:C,"# 1x ("&amp;K1587&amp;") "&amp;A1587)+COUNTIF(法师卡组!A:C,"# 1x ("&amp;K1587&amp;") "&amp;A1587)+COUNTIF(圣骑士卡组!A:C,"# 1x ("&amp;K1587&amp;") "&amp;A1587)+COUNTIF(牧师卡组!A:C,"# 1x ("&amp;K1587&amp;") "&amp;A1587)+COUNTIF(潜行者卡组!A:C,"# 1x ("&amp;K1587&amp;") "&amp;A1587)+COUNTIF(萨满祭司卡组!A:C,"# 1x ("&amp;K1587&amp;") "&amp;A1587)+COUNTIF(术士卡组!A:C,"# 1x ("&amp;K1587&amp;") "&amp;A1587)+COUNTIF(战士卡组!A:C,"# 1x ("&amp;K1587&amp;") "&amp;A1587)=0,COUNTIF(单卡排行!A:J,A1587&amp;"★")=0),"",1),2)</f>
        <v/>
      </c>
      <c r="E1587" s="53" t="str">
        <f>IF(收藏进度!E1587="","",收藏进度!E1587)</f>
        <v>女巫森林</v>
      </c>
      <c r="F1587" s="53" t="str">
        <f>IF(收藏进度!F1587="","",收藏进度!F1587)</f>
        <v/>
      </c>
      <c r="G1587" s="53" t="str">
        <f>IF(收藏进度!G1587="","",收藏进度!G1587)</f>
        <v>中立</v>
      </c>
      <c r="H1587" s="53" t="str">
        <f>IF(收藏进度!H1587="","",收藏进度!H1587)</f>
        <v>普通</v>
      </c>
      <c r="I1587" s="53" t="str">
        <f>IF(收藏进度!I1587="","",收藏进度!I1587)</f>
        <v>随从</v>
      </c>
      <c r="J1587" s="53" t="str">
        <f>IF(收藏进度!J1587="","",收藏进度!J1587)</f>
        <v/>
      </c>
      <c r="K1587" s="53">
        <f>IF(收藏进度!K1587="","",收藏进度!K1587)</f>
        <v>7</v>
      </c>
      <c r="L1587" s="53">
        <f>IF(收藏进度!L1587="","",收藏进度!L1587)</f>
        <v>3</v>
      </c>
      <c r="M1587" s="53">
        <f>IF(收藏进度!M1587="","",收藏进度!M1587)</f>
        <v>11</v>
      </c>
      <c r="N1587" s="54" t="str">
        <f>IF(收藏进度!N1587="","",收藏进度!N1587)</f>
        <v>战吼：如果你的手牌中有龙牌，便获得+1攻击力和嘲讽。</v>
      </c>
    </row>
    <row r="1588" spans="1:14" x14ac:dyDescent="0.15">
      <c r="A1588" s="52" t="str">
        <f>IF(收藏进度!A1588="","",收藏进度!A1588)</f>
        <v>狼人憎恶</v>
      </c>
      <c r="B1588" s="52">
        <f>IF(收藏进度!B1588="","",收藏进度!B1588)</f>
        <v>0</v>
      </c>
      <c r="C1588" s="52" t="str">
        <f t="shared" si="24"/>
        <v/>
      </c>
      <c r="D1588" s="52" t="str">
        <f>IF(AND(COUNTIF(德鲁伊卡组!A:C,"# 2x ("&amp;K1588&amp;") "&amp;A1588)+COUNTIF(猎人卡组!A:C,"# 2x ("&amp;K1588&amp;") "&amp;A1588)+COUNTIF(法师卡组!A:C,"# 2x ("&amp;K1588&amp;") "&amp;A1588)+COUNTIF(圣骑士卡组!A:C,"# 2x ("&amp;K1588&amp;") "&amp;A1588)+COUNTIF(牧师卡组!A:C,"# 2x ("&amp;K1588&amp;") "&amp;A1588)+COUNTIF(潜行者卡组!A:C,"# 2x ("&amp;K1588&amp;") "&amp;A1588)+COUNTIF(萨满祭司卡组!A:C,"# 2x ("&amp;K1588&amp;") "&amp;A1588)+COUNTIF(术士卡组!A:C,"# 2x ("&amp;K1588&amp;") "&amp;A1588)+COUNTIF(战士卡组!A:C,"# 2x ("&amp;K1588&amp;") "&amp;A1588)=0,COUNTIF(单卡排行!A:J,A1588)=0),IF(AND(COUNTIF(德鲁伊卡组!A:C,"# 1x ("&amp;K1588&amp;") "&amp;A1588)+COUNTIF(猎人卡组!A:C,"# 1x ("&amp;K1588&amp;") "&amp;A1588)+COUNTIF(法师卡组!A:C,"# 1x ("&amp;K1588&amp;") "&amp;A1588)+COUNTIF(圣骑士卡组!A:C,"# 1x ("&amp;K1588&amp;") "&amp;A1588)+COUNTIF(牧师卡组!A:C,"# 1x ("&amp;K1588&amp;") "&amp;A1588)+COUNTIF(潜行者卡组!A:C,"# 1x ("&amp;K1588&amp;") "&amp;A1588)+COUNTIF(萨满祭司卡组!A:C,"# 1x ("&amp;K1588&amp;") "&amp;A1588)+COUNTIF(术士卡组!A:C,"# 1x ("&amp;K1588&amp;") "&amp;A1588)+COUNTIF(战士卡组!A:C,"# 1x ("&amp;K1588&amp;") "&amp;A1588)=0,COUNTIF(单卡排行!A:J,A1588&amp;"★")=0),"",1),2)</f>
        <v/>
      </c>
      <c r="E1588" s="53" t="str">
        <f>IF(收藏进度!E1588="","",收藏进度!E1588)</f>
        <v>女巫森林</v>
      </c>
      <c r="F1588" s="53" t="str">
        <f>IF(收藏进度!F1588="","",收藏进度!F1588)</f>
        <v/>
      </c>
      <c r="G1588" s="53" t="str">
        <f>IF(收藏进度!G1588="","",收藏进度!G1588)</f>
        <v>中立</v>
      </c>
      <c r="H1588" s="53" t="str">
        <f>IF(收藏进度!H1588="","",收藏进度!H1588)</f>
        <v>史诗</v>
      </c>
      <c r="I1588" s="53" t="str">
        <f>IF(收藏进度!I1588="","",收藏进度!I1588)</f>
        <v>随从</v>
      </c>
      <c r="J1588" s="53" t="str">
        <f>IF(收藏进度!J1588="","",收藏进度!J1588)</f>
        <v/>
      </c>
      <c r="K1588" s="53">
        <f>IF(收藏进度!K1588="","",收藏进度!K1588)</f>
        <v>7</v>
      </c>
      <c r="L1588" s="53">
        <f>IF(收藏进度!L1588="","",收藏进度!L1588)</f>
        <v>6</v>
      </c>
      <c r="M1588" s="53">
        <f>IF(收藏进度!M1588="","",收藏进度!M1588)</f>
        <v>6</v>
      </c>
      <c r="N1588" s="54" t="str">
        <f>IF(收藏进度!N1588="","",收藏进度!N1588)</f>
        <v>在你的回合结束时，对所有其他受伤的随从造成2点伤害。</v>
      </c>
    </row>
    <row r="1589" spans="1:14" x14ac:dyDescent="0.15">
      <c r="A1589" s="52" t="str">
        <f>IF(收藏进度!A1589="","",收藏进度!A1589)</f>
        <v>女伯爵阿莎摩尔</v>
      </c>
      <c r="B1589" s="52">
        <f>IF(收藏进度!B1589="","",收藏进度!B1589)</f>
        <v>0</v>
      </c>
      <c r="C1589" s="52" t="str">
        <f t="shared" si="24"/>
        <v/>
      </c>
      <c r="D1589" s="52" t="str">
        <f>IF(AND(COUNTIF(德鲁伊卡组!A:C,"# 2x ("&amp;K1589&amp;") "&amp;A1589)+COUNTIF(猎人卡组!A:C,"# 2x ("&amp;K1589&amp;") "&amp;A1589)+COUNTIF(法师卡组!A:C,"# 2x ("&amp;K1589&amp;") "&amp;A1589)+COUNTIF(圣骑士卡组!A:C,"# 2x ("&amp;K1589&amp;") "&amp;A1589)+COUNTIF(牧师卡组!A:C,"# 2x ("&amp;K1589&amp;") "&amp;A1589)+COUNTIF(潜行者卡组!A:C,"# 2x ("&amp;K1589&amp;") "&amp;A1589)+COUNTIF(萨满祭司卡组!A:C,"# 2x ("&amp;K1589&amp;") "&amp;A1589)+COUNTIF(术士卡组!A:C,"# 2x ("&amp;K1589&amp;") "&amp;A1589)+COUNTIF(战士卡组!A:C,"# 2x ("&amp;K1589&amp;") "&amp;A1589)=0,COUNTIF(单卡排行!A:J,A1589)=0),IF(AND(COUNTIF(德鲁伊卡组!A:C,"# 1x ("&amp;K1589&amp;") "&amp;A1589)+COUNTIF(猎人卡组!A:C,"# 1x ("&amp;K1589&amp;") "&amp;A1589)+COUNTIF(法师卡组!A:C,"# 1x ("&amp;K1589&amp;") "&amp;A1589)+COUNTIF(圣骑士卡组!A:C,"# 1x ("&amp;K1589&amp;") "&amp;A1589)+COUNTIF(牧师卡组!A:C,"# 1x ("&amp;K1589&amp;") "&amp;A1589)+COUNTIF(潜行者卡组!A:C,"# 1x ("&amp;K1589&amp;") "&amp;A1589)+COUNTIF(萨满祭司卡组!A:C,"# 1x ("&amp;K1589&amp;") "&amp;A1589)+COUNTIF(术士卡组!A:C,"# 1x ("&amp;K1589&amp;") "&amp;A1589)+COUNTIF(战士卡组!A:C,"# 1x ("&amp;K1589&amp;") "&amp;A1589)=0,COUNTIF(单卡排行!A:J,A1589&amp;"★")=0),"",1),2)</f>
        <v/>
      </c>
      <c r="E1589" s="53" t="str">
        <f>IF(收藏进度!E1589="","",收藏进度!E1589)</f>
        <v>女巫森林</v>
      </c>
      <c r="F1589" s="53" t="str">
        <f>IF(收藏进度!F1589="","",收藏进度!F1589)</f>
        <v/>
      </c>
      <c r="G1589" s="53" t="str">
        <f>IF(收藏进度!G1589="","",收藏进度!G1589)</f>
        <v>中立</v>
      </c>
      <c r="H1589" s="53" t="str">
        <f>IF(收藏进度!H1589="","",收藏进度!H1589)</f>
        <v>传说</v>
      </c>
      <c r="I1589" s="53" t="str">
        <f>IF(收藏进度!I1589="","",收藏进度!I1589)</f>
        <v>随从</v>
      </c>
      <c r="J1589" s="53" t="str">
        <f>IF(收藏进度!J1589="","",收藏进度!J1589)</f>
        <v/>
      </c>
      <c r="K1589" s="53">
        <f>IF(收藏进度!K1589="","",收藏进度!K1589)</f>
        <v>7</v>
      </c>
      <c r="L1589" s="53">
        <f>IF(收藏进度!L1589="","",收藏进度!L1589)</f>
        <v>6</v>
      </c>
      <c r="M1589" s="53">
        <f>IF(收藏进度!M1589="","",收藏进度!M1589)</f>
        <v>6</v>
      </c>
      <c r="N1589" s="54" t="str">
        <f>IF(收藏进度!N1589="","",收藏进度!N1589)</f>
        <v>战吼：从你的牌库中抽一张突袭牌、吸血牌和亡语牌。</v>
      </c>
    </row>
    <row r="1590" spans="1:14" x14ac:dyDescent="0.15">
      <c r="A1590" s="52" t="str">
        <f>IF(收藏进度!A1590="","",收藏进度!A1590)</f>
        <v>窃魂者阿扎莉娜</v>
      </c>
      <c r="B1590" s="52">
        <f>IF(收藏进度!B1590="","",收藏进度!B1590)</f>
        <v>0</v>
      </c>
      <c r="C1590" s="52">
        <f t="shared" si="24"/>
        <v>1</v>
      </c>
      <c r="D1590" s="52">
        <f>IF(AND(COUNTIF(德鲁伊卡组!A:C,"# 2x ("&amp;K1590&amp;") "&amp;A1590)+COUNTIF(猎人卡组!A:C,"# 2x ("&amp;K1590&amp;") "&amp;A1590)+COUNTIF(法师卡组!A:C,"# 2x ("&amp;K1590&amp;") "&amp;A1590)+COUNTIF(圣骑士卡组!A:C,"# 2x ("&amp;K1590&amp;") "&amp;A1590)+COUNTIF(牧师卡组!A:C,"# 2x ("&amp;K1590&amp;") "&amp;A1590)+COUNTIF(潜行者卡组!A:C,"# 2x ("&amp;K1590&amp;") "&amp;A1590)+COUNTIF(萨满祭司卡组!A:C,"# 2x ("&amp;K1590&amp;") "&amp;A1590)+COUNTIF(术士卡组!A:C,"# 2x ("&amp;K1590&amp;") "&amp;A1590)+COUNTIF(战士卡组!A:C,"# 2x ("&amp;K1590&amp;") "&amp;A1590)=0,COUNTIF(单卡排行!A:J,A1590)=0),IF(AND(COUNTIF(德鲁伊卡组!A:C,"# 1x ("&amp;K1590&amp;") "&amp;A1590)+COUNTIF(猎人卡组!A:C,"# 1x ("&amp;K1590&amp;") "&amp;A1590)+COUNTIF(法师卡组!A:C,"# 1x ("&amp;K1590&amp;") "&amp;A1590)+COUNTIF(圣骑士卡组!A:C,"# 1x ("&amp;K1590&amp;") "&amp;A1590)+COUNTIF(牧师卡组!A:C,"# 1x ("&amp;K1590&amp;") "&amp;A1590)+COUNTIF(潜行者卡组!A:C,"# 1x ("&amp;K1590&amp;") "&amp;A1590)+COUNTIF(萨满祭司卡组!A:C,"# 1x ("&amp;K1590&amp;") "&amp;A1590)+COUNTIF(术士卡组!A:C,"# 1x ("&amp;K1590&amp;") "&amp;A1590)+COUNTIF(战士卡组!A:C,"# 1x ("&amp;K1590&amp;") "&amp;A1590)=0,COUNTIF(单卡排行!A:J,A1590&amp;"★")=0),"",1),2)</f>
        <v>1</v>
      </c>
      <c r="E1590" s="53" t="str">
        <f>IF(收藏进度!E1590="","",收藏进度!E1590)</f>
        <v>女巫森林</v>
      </c>
      <c r="F1590" s="53" t="str">
        <f>IF(收藏进度!F1590="","",收藏进度!F1590)</f>
        <v/>
      </c>
      <c r="G1590" s="53" t="str">
        <f>IF(收藏进度!G1590="","",收藏进度!G1590)</f>
        <v>中立</v>
      </c>
      <c r="H1590" s="53" t="str">
        <f>IF(收藏进度!H1590="","",收藏进度!H1590)</f>
        <v>传说</v>
      </c>
      <c r="I1590" s="53" t="str">
        <f>IF(收藏进度!I1590="","",收藏进度!I1590)</f>
        <v>随从</v>
      </c>
      <c r="J1590" s="53" t="str">
        <f>IF(收藏进度!J1590="","",收藏进度!J1590)</f>
        <v/>
      </c>
      <c r="K1590" s="53">
        <f>IF(收藏进度!K1590="","",收藏进度!K1590)</f>
        <v>7</v>
      </c>
      <c r="L1590" s="53">
        <f>IF(收藏进度!L1590="","",收藏进度!L1590)</f>
        <v>3</v>
      </c>
      <c r="M1590" s="53">
        <f>IF(收藏进度!M1590="","",收藏进度!M1590)</f>
        <v>3</v>
      </c>
      <c r="N1590" s="54" t="str">
        <f>IF(收藏进度!N1590="","",收藏进度!N1590)</f>
        <v>战吼：将你的手牌替换成对手手牌的
复制。</v>
      </c>
    </row>
    <row r="1591" spans="1:14" x14ac:dyDescent="0.15">
      <c r="A1591" s="52" t="str">
        <f>IF(收藏进度!A1591="","",收藏进度!A1591)</f>
        <v>癫狂的医生</v>
      </c>
      <c r="B1591" s="52">
        <f>IF(收藏进度!B1591="","",收藏进度!B1591)</f>
        <v>3</v>
      </c>
      <c r="C1591" s="52" t="str">
        <f t="shared" si="24"/>
        <v/>
      </c>
      <c r="D1591" s="52" t="str">
        <f>IF(AND(COUNTIF(德鲁伊卡组!A:C,"# 2x ("&amp;K1591&amp;") "&amp;A1591)+COUNTIF(猎人卡组!A:C,"# 2x ("&amp;K1591&amp;") "&amp;A1591)+COUNTIF(法师卡组!A:C,"# 2x ("&amp;K1591&amp;") "&amp;A1591)+COUNTIF(圣骑士卡组!A:C,"# 2x ("&amp;K1591&amp;") "&amp;A1591)+COUNTIF(牧师卡组!A:C,"# 2x ("&amp;K1591&amp;") "&amp;A1591)+COUNTIF(潜行者卡组!A:C,"# 2x ("&amp;K1591&amp;") "&amp;A1591)+COUNTIF(萨满祭司卡组!A:C,"# 2x ("&amp;K1591&amp;") "&amp;A1591)+COUNTIF(术士卡组!A:C,"# 2x ("&amp;K1591&amp;") "&amp;A1591)+COUNTIF(战士卡组!A:C,"# 2x ("&amp;K1591&amp;") "&amp;A1591)=0,COUNTIF(单卡排行!A:J,A1591)=0),IF(AND(COUNTIF(德鲁伊卡组!A:C,"# 1x ("&amp;K1591&amp;") "&amp;A1591)+COUNTIF(猎人卡组!A:C,"# 1x ("&amp;K1591&amp;") "&amp;A1591)+COUNTIF(法师卡组!A:C,"# 1x ("&amp;K1591&amp;") "&amp;A1591)+COUNTIF(圣骑士卡组!A:C,"# 1x ("&amp;K1591&amp;") "&amp;A1591)+COUNTIF(牧师卡组!A:C,"# 1x ("&amp;K1591&amp;") "&amp;A1591)+COUNTIF(潜行者卡组!A:C,"# 1x ("&amp;K1591&amp;") "&amp;A1591)+COUNTIF(萨满祭司卡组!A:C,"# 1x ("&amp;K1591&amp;") "&amp;A1591)+COUNTIF(术士卡组!A:C,"# 1x ("&amp;K1591&amp;") "&amp;A1591)+COUNTIF(战士卡组!A:C,"# 1x ("&amp;K1591&amp;") "&amp;A1591)=0,COUNTIF(单卡排行!A:J,A1591&amp;"★")=0),"",1),2)</f>
        <v/>
      </c>
      <c r="E1591" s="53" t="str">
        <f>IF(收藏进度!E1591="","",收藏进度!E1591)</f>
        <v>女巫森林</v>
      </c>
      <c r="F1591" s="53" t="str">
        <f>IF(收藏进度!F1591="","",收藏进度!F1591)</f>
        <v/>
      </c>
      <c r="G1591" s="53" t="str">
        <f>IF(收藏进度!G1591="","",收藏进度!G1591)</f>
        <v>中立</v>
      </c>
      <c r="H1591" s="53" t="str">
        <f>IF(收藏进度!H1591="","",收藏进度!H1591)</f>
        <v>普通</v>
      </c>
      <c r="I1591" s="53" t="str">
        <f>IF(收藏进度!I1591="","",收藏进度!I1591)</f>
        <v>随从</v>
      </c>
      <c r="J1591" s="53" t="str">
        <f>IF(收藏进度!J1591="","",收藏进度!J1591)</f>
        <v/>
      </c>
      <c r="K1591" s="53">
        <f>IF(收藏进度!K1591="","",收藏进度!K1591)</f>
        <v>8</v>
      </c>
      <c r="L1591" s="53">
        <f>IF(收藏进度!L1591="","",收藏进度!L1591)</f>
        <v>8</v>
      </c>
      <c r="M1591" s="53">
        <f>IF(收藏进度!M1591="","",收藏进度!M1591)</f>
        <v>8</v>
      </c>
      <c r="N1591" s="54" t="str">
        <f>IF(收藏进度!N1591="","",收藏进度!N1591)</f>
        <v>亡语：为你的英雄恢复#8点生命值。</v>
      </c>
    </row>
    <row r="1592" spans="1:14" x14ac:dyDescent="0.15">
      <c r="A1592" s="52" t="str">
        <f>IF(收藏进度!A1592="","",收藏进度!A1592)</f>
        <v>坩埚元素</v>
      </c>
      <c r="B1592" s="52">
        <f>IF(收藏进度!B1592="","",收藏进度!B1592)</f>
        <v>3</v>
      </c>
      <c r="C1592" s="52" t="str">
        <f t="shared" si="24"/>
        <v/>
      </c>
      <c r="D1592" s="52" t="str">
        <f>IF(AND(COUNTIF(德鲁伊卡组!A:C,"# 2x ("&amp;K1592&amp;") "&amp;A1592)+COUNTIF(猎人卡组!A:C,"# 2x ("&amp;K1592&amp;") "&amp;A1592)+COUNTIF(法师卡组!A:C,"# 2x ("&amp;K1592&amp;") "&amp;A1592)+COUNTIF(圣骑士卡组!A:C,"# 2x ("&amp;K1592&amp;") "&amp;A1592)+COUNTIF(牧师卡组!A:C,"# 2x ("&amp;K1592&amp;") "&amp;A1592)+COUNTIF(潜行者卡组!A:C,"# 2x ("&amp;K1592&amp;") "&amp;A1592)+COUNTIF(萨满祭司卡组!A:C,"# 2x ("&amp;K1592&amp;") "&amp;A1592)+COUNTIF(术士卡组!A:C,"# 2x ("&amp;K1592&amp;") "&amp;A1592)+COUNTIF(战士卡组!A:C,"# 2x ("&amp;K1592&amp;") "&amp;A1592)=0,COUNTIF(单卡排行!A:J,A1592)=0),IF(AND(COUNTIF(德鲁伊卡组!A:C,"# 1x ("&amp;K1592&amp;") "&amp;A1592)+COUNTIF(猎人卡组!A:C,"# 1x ("&amp;K1592&amp;") "&amp;A1592)+COUNTIF(法师卡组!A:C,"# 1x ("&amp;K1592&amp;") "&amp;A1592)+COUNTIF(圣骑士卡组!A:C,"# 1x ("&amp;K1592&amp;") "&amp;A1592)+COUNTIF(牧师卡组!A:C,"# 1x ("&amp;K1592&amp;") "&amp;A1592)+COUNTIF(潜行者卡组!A:C,"# 1x ("&amp;K1592&amp;") "&amp;A1592)+COUNTIF(萨满祭司卡组!A:C,"# 1x ("&amp;K1592&amp;") "&amp;A1592)+COUNTIF(术士卡组!A:C,"# 1x ("&amp;K1592&amp;") "&amp;A1592)+COUNTIF(战士卡组!A:C,"# 1x ("&amp;K1592&amp;") "&amp;A1592)=0,COUNTIF(单卡排行!A:J,A1592&amp;"★")=0),"",1),2)</f>
        <v/>
      </c>
      <c r="E1592" s="53" t="str">
        <f>IF(收藏进度!E1592="","",收藏进度!E1592)</f>
        <v>女巫森林</v>
      </c>
      <c r="F1592" s="53" t="str">
        <f>IF(收藏进度!F1592="","",收藏进度!F1592)</f>
        <v/>
      </c>
      <c r="G1592" s="53" t="str">
        <f>IF(收藏进度!G1592="","",收藏进度!G1592)</f>
        <v>中立</v>
      </c>
      <c r="H1592" s="53" t="str">
        <f>IF(收藏进度!H1592="","",收藏进度!H1592)</f>
        <v>普通</v>
      </c>
      <c r="I1592" s="53" t="str">
        <f>IF(收藏进度!I1592="","",收藏进度!I1592)</f>
        <v>随从</v>
      </c>
      <c r="J1592" s="53" t="str">
        <f>IF(收藏进度!J1592="","",收藏进度!J1592)</f>
        <v>元素</v>
      </c>
      <c r="K1592" s="53">
        <f>IF(收藏进度!K1592="","",收藏进度!K1592)</f>
        <v>8</v>
      </c>
      <c r="L1592" s="53">
        <f>IF(收藏进度!L1592="","",收藏进度!L1592)</f>
        <v>7</v>
      </c>
      <c r="M1592" s="53">
        <f>IF(收藏进度!M1592="","",收藏进度!M1592)</f>
        <v>7</v>
      </c>
      <c r="N1592" s="54" t="str">
        <f>IF(收藏进度!N1592="","",收藏进度!N1592)</f>
        <v>你的其他元素获得+2攻击力。</v>
      </c>
    </row>
    <row r="1593" spans="1:14" x14ac:dyDescent="0.15">
      <c r="A1593" s="52" t="str">
        <f>IF(收藏进度!A1593="","",收藏进度!A1593)</f>
        <v>吉尔尼斯皇家卫兵</v>
      </c>
      <c r="B1593" s="52">
        <f>IF(收藏进度!B1593="","",收藏进度!B1593)</f>
        <v>3</v>
      </c>
      <c r="C1593" s="52" t="str">
        <f t="shared" si="24"/>
        <v/>
      </c>
      <c r="D1593" s="52" t="str">
        <f>IF(AND(COUNTIF(德鲁伊卡组!A:C,"# 2x ("&amp;K1593&amp;") "&amp;A1593)+COUNTIF(猎人卡组!A:C,"# 2x ("&amp;K1593&amp;") "&amp;A1593)+COUNTIF(法师卡组!A:C,"# 2x ("&amp;K1593&amp;") "&amp;A1593)+COUNTIF(圣骑士卡组!A:C,"# 2x ("&amp;K1593&amp;") "&amp;A1593)+COUNTIF(牧师卡组!A:C,"# 2x ("&amp;K1593&amp;") "&amp;A1593)+COUNTIF(潜行者卡组!A:C,"# 2x ("&amp;K1593&amp;") "&amp;A1593)+COUNTIF(萨满祭司卡组!A:C,"# 2x ("&amp;K1593&amp;") "&amp;A1593)+COUNTIF(术士卡组!A:C,"# 2x ("&amp;K1593&amp;") "&amp;A1593)+COUNTIF(战士卡组!A:C,"# 2x ("&amp;K1593&amp;") "&amp;A1593)=0,COUNTIF(单卡排行!A:J,A1593)=0),IF(AND(COUNTIF(德鲁伊卡组!A:C,"# 1x ("&amp;K1593&amp;") "&amp;A1593)+COUNTIF(猎人卡组!A:C,"# 1x ("&amp;K1593&amp;") "&amp;A1593)+COUNTIF(法师卡组!A:C,"# 1x ("&amp;K1593&amp;") "&amp;A1593)+COUNTIF(圣骑士卡组!A:C,"# 1x ("&amp;K1593&amp;") "&amp;A1593)+COUNTIF(牧师卡组!A:C,"# 1x ("&amp;K1593&amp;") "&amp;A1593)+COUNTIF(潜行者卡组!A:C,"# 1x ("&amp;K1593&amp;") "&amp;A1593)+COUNTIF(萨满祭司卡组!A:C,"# 1x ("&amp;K1593&amp;") "&amp;A1593)+COUNTIF(术士卡组!A:C,"# 1x ("&amp;K1593&amp;") "&amp;A1593)+COUNTIF(战士卡组!A:C,"# 1x ("&amp;K1593&amp;") "&amp;A1593)=0,COUNTIF(单卡排行!A:J,A1593&amp;"★")=0),"",1),2)</f>
        <v/>
      </c>
      <c r="E1593" s="53" t="str">
        <f>IF(收藏进度!E1593="","",收藏进度!E1593)</f>
        <v>女巫森林</v>
      </c>
      <c r="F1593" s="53" t="str">
        <f>IF(收藏进度!F1593="","",收藏进度!F1593)</f>
        <v/>
      </c>
      <c r="G1593" s="53" t="str">
        <f>IF(收藏进度!G1593="","",收藏进度!G1593)</f>
        <v>中立</v>
      </c>
      <c r="H1593" s="53" t="str">
        <f>IF(收藏进度!H1593="","",收藏进度!H1593)</f>
        <v>稀有</v>
      </c>
      <c r="I1593" s="53" t="str">
        <f>IF(收藏进度!I1593="","",收藏进度!I1593)</f>
        <v>随从</v>
      </c>
      <c r="J1593" s="53" t="str">
        <f>IF(收藏进度!J1593="","",收藏进度!J1593)</f>
        <v/>
      </c>
      <c r="K1593" s="53">
        <f>IF(收藏进度!K1593="","",收藏进度!K1593)</f>
        <v>8</v>
      </c>
      <c r="L1593" s="53">
        <f>IF(收藏进度!L1593="","",收藏进度!L1593)</f>
        <v>3</v>
      </c>
      <c r="M1593" s="53">
        <f>IF(收藏进度!M1593="","",收藏进度!M1593)</f>
        <v>8</v>
      </c>
      <c r="N1593" s="54" t="str">
        <f>IF(收藏进度!N1593="","",收藏进度!N1593)</f>
        <v>圣盾，突袭
如果这张牌在你的手牌中，每个回合使其攻击力和生命值互换。</v>
      </c>
    </row>
    <row r="1594" spans="1:14" x14ac:dyDescent="0.15">
      <c r="A1594" s="52" t="str">
        <f>IF(收藏进度!A1594="","",收藏进度!A1594)</f>
        <v>分裂腐树</v>
      </c>
      <c r="B1594" s="52">
        <f>IF(收藏进度!B1594="","",收藏进度!B1594)</f>
        <v>0</v>
      </c>
      <c r="C1594" s="52" t="str">
        <f t="shared" si="24"/>
        <v/>
      </c>
      <c r="D1594" s="52" t="str">
        <f>IF(AND(COUNTIF(德鲁伊卡组!A:C,"# 2x ("&amp;K1594&amp;") "&amp;A1594)+COUNTIF(猎人卡组!A:C,"# 2x ("&amp;K1594&amp;") "&amp;A1594)+COUNTIF(法师卡组!A:C,"# 2x ("&amp;K1594&amp;") "&amp;A1594)+COUNTIF(圣骑士卡组!A:C,"# 2x ("&amp;K1594&amp;") "&amp;A1594)+COUNTIF(牧师卡组!A:C,"# 2x ("&amp;K1594&amp;") "&amp;A1594)+COUNTIF(潜行者卡组!A:C,"# 2x ("&amp;K1594&amp;") "&amp;A1594)+COUNTIF(萨满祭司卡组!A:C,"# 2x ("&amp;K1594&amp;") "&amp;A1594)+COUNTIF(术士卡组!A:C,"# 2x ("&amp;K1594&amp;") "&amp;A1594)+COUNTIF(战士卡组!A:C,"# 2x ("&amp;K1594&amp;") "&amp;A1594)=0,COUNTIF(单卡排行!A:J,A1594)=0),IF(AND(COUNTIF(德鲁伊卡组!A:C,"# 1x ("&amp;K1594&amp;") "&amp;A1594)+COUNTIF(猎人卡组!A:C,"# 1x ("&amp;K1594&amp;") "&amp;A1594)+COUNTIF(法师卡组!A:C,"# 1x ("&amp;K1594&amp;") "&amp;A1594)+COUNTIF(圣骑士卡组!A:C,"# 1x ("&amp;K1594&amp;") "&amp;A1594)+COUNTIF(牧师卡组!A:C,"# 1x ("&amp;K1594&amp;") "&amp;A1594)+COUNTIF(潜行者卡组!A:C,"# 1x ("&amp;K1594&amp;") "&amp;A1594)+COUNTIF(萨满祭司卡组!A:C,"# 1x ("&amp;K1594&amp;") "&amp;A1594)+COUNTIF(术士卡组!A:C,"# 1x ("&amp;K1594&amp;") "&amp;A1594)+COUNTIF(战士卡组!A:C,"# 1x ("&amp;K1594&amp;") "&amp;A1594)=0,COUNTIF(单卡排行!A:J,A1594&amp;"★")=0),"",1),2)</f>
        <v/>
      </c>
      <c r="E1594" s="53" t="str">
        <f>IF(收藏进度!E1594="","",收藏进度!E1594)</f>
        <v>女巫森林</v>
      </c>
      <c r="F1594" s="53" t="str">
        <f>IF(收藏进度!F1594="","",收藏进度!F1594)</f>
        <v/>
      </c>
      <c r="G1594" s="53" t="str">
        <f>IF(收藏进度!G1594="","",收藏进度!G1594)</f>
        <v>中立</v>
      </c>
      <c r="H1594" s="53" t="str">
        <f>IF(收藏进度!H1594="","",收藏进度!H1594)</f>
        <v>史诗</v>
      </c>
      <c r="I1594" s="53" t="str">
        <f>IF(收藏进度!I1594="","",收藏进度!I1594)</f>
        <v>随从</v>
      </c>
      <c r="J1594" s="53" t="str">
        <f>IF(收藏进度!J1594="","",收藏进度!J1594)</f>
        <v/>
      </c>
      <c r="K1594" s="53">
        <f>IF(收藏进度!K1594="","",收藏进度!K1594)</f>
        <v>8</v>
      </c>
      <c r="L1594" s="53">
        <f>IF(收藏进度!L1594="","",收藏进度!L1594)</f>
        <v>4</v>
      </c>
      <c r="M1594" s="53">
        <f>IF(收藏进度!M1594="","",收藏进度!M1594)</f>
        <v>4</v>
      </c>
      <c r="N1594" s="54" t="str">
        <f>IF(收藏进度!N1594="","",收藏进度!N1594)</f>
        <v>亡语：召唤两个2/2的分裂树苗。</v>
      </c>
    </row>
    <row r="1595" spans="1:14" x14ac:dyDescent="0.15">
      <c r="A1595" s="52" t="str">
        <f>IF(收藏进度!A1595="","",收藏进度!A1595)</f>
        <v>噬月者巴库</v>
      </c>
      <c r="B1595" s="52">
        <f>IF(收藏进度!B1595="","",收藏进度!B1595)</f>
        <v>1</v>
      </c>
      <c r="C1595" s="52" t="str">
        <f t="shared" si="24"/>
        <v/>
      </c>
      <c r="D1595" s="52">
        <f>IF(AND(COUNTIF(德鲁伊卡组!A:C,"# 2x ("&amp;K1595&amp;") "&amp;A1595)+COUNTIF(猎人卡组!A:C,"# 2x ("&amp;K1595&amp;") "&amp;A1595)+COUNTIF(法师卡组!A:C,"# 2x ("&amp;K1595&amp;") "&amp;A1595)+COUNTIF(圣骑士卡组!A:C,"# 2x ("&amp;K1595&amp;") "&amp;A1595)+COUNTIF(牧师卡组!A:C,"# 2x ("&amp;K1595&amp;") "&amp;A1595)+COUNTIF(潜行者卡组!A:C,"# 2x ("&amp;K1595&amp;") "&amp;A1595)+COUNTIF(萨满祭司卡组!A:C,"# 2x ("&amp;K1595&amp;") "&amp;A1595)+COUNTIF(术士卡组!A:C,"# 2x ("&amp;K1595&amp;") "&amp;A1595)+COUNTIF(战士卡组!A:C,"# 2x ("&amp;K1595&amp;") "&amp;A1595)=0,COUNTIF(单卡排行!A:J,A1595)=0),IF(AND(COUNTIF(德鲁伊卡组!A:C,"# 1x ("&amp;K1595&amp;") "&amp;A1595)+COUNTIF(猎人卡组!A:C,"# 1x ("&amp;K1595&amp;") "&amp;A1595)+COUNTIF(法师卡组!A:C,"# 1x ("&amp;K1595&amp;") "&amp;A1595)+COUNTIF(圣骑士卡组!A:C,"# 1x ("&amp;K1595&amp;") "&amp;A1595)+COUNTIF(牧师卡组!A:C,"# 1x ("&amp;K1595&amp;") "&amp;A1595)+COUNTIF(潜行者卡组!A:C,"# 1x ("&amp;K1595&amp;") "&amp;A1595)+COUNTIF(萨满祭司卡组!A:C,"# 1x ("&amp;K1595&amp;") "&amp;A1595)+COUNTIF(术士卡组!A:C,"# 1x ("&amp;K1595&amp;") "&amp;A1595)+COUNTIF(战士卡组!A:C,"# 1x ("&amp;K1595&amp;") "&amp;A1595)=0,COUNTIF(单卡排行!A:J,A1595&amp;"★")=0),"",1),2)</f>
        <v>1</v>
      </c>
      <c r="E1595" s="53" t="str">
        <f>IF(收藏进度!E1595="","",收藏进度!E1595)</f>
        <v>女巫森林</v>
      </c>
      <c r="F1595" s="53" t="str">
        <f>IF(收藏进度!F1595="","",收藏进度!F1595)</f>
        <v/>
      </c>
      <c r="G1595" s="53" t="str">
        <f>IF(收藏进度!G1595="","",收藏进度!G1595)</f>
        <v>中立</v>
      </c>
      <c r="H1595" s="53" t="str">
        <f>IF(收藏进度!H1595="","",收藏进度!H1595)</f>
        <v>传说</v>
      </c>
      <c r="I1595" s="53" t="str">
        <f>IF(收藏进度!I1595="","",收藏进度!I1595)</f>
        <v>随从</v>
      </c>
      <c r="J1595" s="53" t="str">
        <f>IF(收藏进度!J1595="","",收藏进度!J1595)</f>
        <v>野兽</v>
      </c>
      <c r="K1595" s="53">
        <f>IF(收藏进度!K1595="","",收藏进度!K1595)</f>
        <v>9</v>
      </c>
      <c r="L1595" s="53">
        <f>IF(收藏进度!L1595="","",收藏进度!L1595)</f>
        <v>7</v>
      </c>
      <c r="M1595" s="53">
        <f>IF(收藏进度!M1595="","",收藏进度!M1595)</f>
        <v>8</v>
      </c>
      <c r="N1595" s="54" t="str">
        <f>IF(收藏进度!N1595="","",收藏进度!N1595)</f>
        <v>对战开始时：如果你的套牌中只有法力值消耗为奇数的牌，升级你的英雄技能。</v>
      </c>
    </row>
    <row r="1596" spans="1:14" x14ac:dyDescent="0.15">
      <c r="A1596" s="55" t="str">
        <f>IF(收藏进度!A1596="","",收藏进度!A1596)</f>
        <v>生物计划</v>
      </c>
      <c r="B1596" s="55">
        <f>IF(收藏进度!B1596="","",收藏进度!B1596)</f>
        <v>2</v>
      </c>
      <c r="C1596" s="55" t="str">
        <f t="shared" ref="C1596:C1659" si="25">IF(D1596="","",IF(D1596&gt;B1596,D1596-B1596,""))</f>
        <v/>
      </c>
      <c r="D1596" s="55" t="str">
        <f>IF(AND(COUNTIF(德鲁伊卡组!A:C,"# 2x ("&amp;K1596&amp;") "&amp;A1596)+COUNTIF(猎人卡组!A:C,"# 2x ("&amp;K1596&amp;") "&amp;A1596)+COUNTIF(法师卡组!A:C,"# 2x ("&amp;K1596&amp;") "&amp;A1596)+COUNTIF(圣骑士卡组!A:C,"# 2x ("&amp;K1596&amp;") "&amp;A1596)+COUNTIF(牧师卡组!A:C,"# 2x ("&amp;K1596&amp;") "&amp;A1596)+COUNTIF(潜行者卡组!A:C,"# 2x ("&amp;K1596&amp;") "&amp;A1596)+COUNTIF(萨满祭司卡组!A:C,"# 2x ("&amp;K1596&amp;") "&amp;A1596)+COUNTIF(术士卡组!A:C,"# 2x ("&amp;K1596&amp;") "&amp;A1596)+COUNTIF(战士卡组!A:C,"# 2x ("&amp;K1596&amp;") "&amp;A1596)=0,COUNTIF(单卡排行!A:J,A1596)=0),IF(AND(COUNTIF(德鲁伊卡组!A:C,"# 1x ("&amp;K1596&amp;") "&amp;A1596)+COUNTIF(猎人卡组!A:C,"# 1x ("&amp;K1596&amp;") "&amp;A1596)+COUNTIF(法师卡组!A:C,"# 1x ("&amp;K1596&amp;") "&amp;A1596)+COUNTIF(圣骑士卡组!A:C,"# 1x ("&amp;K1596&amp;") "&amp;A1596)+COUNTIF(牧师卡组!A:C,"# 1x ("&amp;K1596&amp;") "&amp;A1596)+COUNTIF(潜行者卡组!A:C,"# 1x ("&amp;K1596&amp;") "&amp;A1596)+COUNTIF(萨满祭司卡组!A:C,"# 1x ("&amp;K1596&amp;") "&amp;A1596)+COUNTIF(术士卡组!A:C,"# 1x ("&amp;K1596&amp;") "&amp;A1596)+COUNTIF(战士卡组!A:C,"# 1x ("&amp;K1596&amp;") "&amp;A1596)=0,COUNTIF(单卡排行!A:J,A1596&amp;"★")=0),"",1),2)</f>
        <v/>
      </c>
      <c r="E1596" s="56" t="str">
        <f>IF(收藏进度!E1596="","",收藏进度!E1596)</f>
        <v>砰砰计划</v>
      </c>
      <c r="F1596" s="56" t="str">
        <f>IF(收藏进度!F1596="","",收藏进度!F1596)</f>
        <v/>
      </c>
      <c r="G1596" s="56" t="str">
        <f>IF(收藏进度!G1596="","",收藏进度!G1596)</f>
        <v>德鲁伊</v>
      </c>
      <c r="H1596" s="56" t="str">
        <f>IF(收藏进度!H1596="","",收藏进度!H1596)</f>
        <v>普通</v>
      </c>
      <c r="I1596" s="56" t="str">
        <f>IF(收藏进度!I1596="","",收藏进度!I1596)</f>
        <v>法术</v>
      </c>
      <c r="J1596" s="56" t="str">
        <f>IF(收藏进度!J1596="","",收藏进度!J1596)</f>
        <v/>
      </c>
      <c r="K1596" s="56">
        <f>IF(收藏进度!K1596="","",收藏进度!K1596)</f>
        <v>1</v>
      </c>
      <c r="L1596" s="56">
        <f>IF(收藏进度!L1596="","",收藏进度!L1596)</f>
        <v>0</v>
      </c>
      <c r="M1596" s="56">
        <f>IF(收藏进度!M1596="","",收藏进度!M1596)</f>
        <v>0</v>
      </c>
      <c r="N1596" s="57" t="str">
        <f>IF(收藏进度!N1596="","",收藏进度!N1596)</f>
        <v>每个玩家获得两个法力水晶。</v>
      </c>
    </row>
    <row r="1597" spans="1:14" x14ac:dyDescent="0.15">
      <c r="A1597" s="55" t="str">
        <f>IF(收藏进度!A1597="","",收藏进度!A1597)</f>
        <v>弗洛普的神奇黏液</v>
      </c>
      <c r="B1597" s="55">
        <f>IF(收藏进度!B1597="","",收藏进度!B1597)</f>
        <v>0</v>
      </c>
      <c r="C1597" s="55" t="str">
        <f t="shared" si="25"/>
        <v/>
      </c>
      <c r="D1597" s="55" t="str">
        <f>IF(AND(COUNTIF(德鲁伊卡组!A:C,"# 2x ("&amp;K1597&amp;") "&amp;A1597)+COUNTIF(猎人卡组!A:C,"# 2x ("&amp;K1597&amp;") "&amp;A1597)+COUNTIF(法师卡组!A:C,"# 2x ("&amp;K1597&amp;") "&amp;A1597)+COUNTIF(圣骑士卡组!A:C,"# 2x ("&amp;K1597&amp;") "&amp;A1597)+COUNTIF(牧师卡组!A:C,"# 2x ("&amp;K1597&amp;") "&amp;A1597)+COUNTIF(潜行者卡组!A:C,"# 2x ("&amp;K1597&amp;") "&amp;A1597)+COUNTIF(萨满祭司卡组!A:C,"# 2x ("&amp;K1597&amp;") "&amp;A1597)+COUNTIF(术士卡组!A:C,"# 2x ("&amp;K1597&amp;") "&amp;A1597)+COUNTIF(战士卡组!A:C,"# 2x ("&amp;K1597&amp;") "&amp;A1597)=0,COUNTIF(单卡排行!A:J,A1597)=0),IF(AND(COUNTIF(德鲁伊卡组!A:C,"# 1x ("&amp;K1597&amp;") "&amp;A1597)+COUNTIF(猎人卡组!A:C,"# 1x ("&amp;K1597&amp;") "&amp;A1597)+COUNTIF(法师卡组!A:C,"# 1x ("&amp;K1597&amp;") "&amp;A1597)+COUNTIF(圣骑士卡组!A:C,"# 1x ("&amp;K1597&amp;") "&amp;A1597)+COUNTIF(牧师卡组!A:C,"# 1x ("&amp;K1597&amp;") "&amp;A1597)+COUNTIF(潜行者卡组!A:C,"# 1x ("&amp;K1597&amp;") "&amp;A1597)+COUNTIF(萨满祭司卡组!A:C,"# 1x ("&amp;K1597&amp;") "&amp;A1597)+COUNTIF(术士卡组!A:C,"# 1x ("&amp;K1597&amp;") "&amp;A1597)+COUNTIF(战士卡组!A:C,"# 1x ("&amp;K1597&amp;") "&amp;A1597)=0,COUNTIF(单卡排行!A:J,A1597&amp;"★")=0),"",1),2)</f>
        <v/>
      </c>
      <c r="E1597" s="56" t="str">
        <f>IF(收藏进度!E1597="","",收藏进度!E1597)</f>
        <v>砰砰计划</v>
      </c>
      <c r="F1597" s="56" t="str">
        <f>IF(收藏进度!F1597="","",收藏进度!F1597)</f>
        <v/>
      </c>
      <c r="G1597" s="56" t="str">
        <f>IF(收藏进度!G1597="","",收藏进度!G1597)</f>
        <v>德鲁伊</v>
      </c>
      <c r="H1597" s="56" t="str">
        <f>IF(收藏进度!H1597="","",收藏进度!H1597)</f>
        <v>传说</v>
      </c>
      <c r="I1597" s="56" t="str">
        <f>IF(收藏进度!I1597="","",收藏进度!I1597)</f>
        <v>法术</v>
      </c>
      <c r="J1597" s="56" t="str">
        <f>IF(收藏进度!J1597="","",收藏进度!J1597)</f>
        <v/>
      </c>
      <c r="K1597" s="56">
        <f>IF(收藏进度!K1597="","",收藏进度!K1597)</f>
        <v>1</v>
      </c>
      <c r="L1597" s="56">
        <f>IF(收藏进度!L1597="","",收藏进度!L1597)</f>
        <v>0</v>
      </c>
      <c r="M1597" s="56">
        <f>IF(收藏进度!M1597="","",收藏进度!M1597)</f>
        <v>0</v>
      </c>
      <c r="N1597" s="57" t="str">
        <f>IF(收藏进度!N1597="","",收藏进度!N1597)</f>
        <v>在本回合中，每当一个随从死亡，便获得一个仅限本回合可用的法力水晶。</v>
      </c>
    </row>
    <row r="1598" spans="1:14" x14ac:dyDescent="0.15">
      <c r="A1598" s="55" t="str">
        <f>IF(收藏进度!A1598="","",收藏进度!A1598)</f>
        <v>树木学家</v>
      </c>
      <c r="B1598" s="55">
        <f>IF(收藏进度!B1598="","",收藏进度!B1598)</f>
        <v>2</v>
      </c>
      <c r="C1598" s="55" t="str">
        <f t="shared" si="25"/>
        <v/>
      </c>
      <c r="D1598" s="55" t="str">
        <f>IF(AND(COUNTIF(德鲁伊卡组!A:C,"# 2x ("&amp;K1598&amp;") "&amp;A1598)+COUNTIF(猎人卡组!A:C,"# 2x ("&amp;K1598&amp;") "&amp;A1598)+COUNTIF(法师卡组!A:C,"# 2x ("&amp;K1598&amp;") "&amp;A1598)+COUNTIF(圣骑士卡组!A:C,"# 2x ("&amp;K1598&amp;") "&amp;A1598)+COUNTIF(牧师卡组!A:C,"# 2x ("&amp;K1598&amp;") "&amp;A1598)+COUNTIF(潜行者卡组!A:C,"# 2x ("&amp;K1598&amp;") "&amp;A1598)+COUNTIF(萨满祭司卡组!A:C,"# 2x ("&amp;K1598&amp;") "&amp;A1598)+COUNTIF(术士卡组!A:C,"# 2x ("&amp;K1598&amp;") "&amp;A1598)+COUNTIF(战士卡组!A:C,"# 2x ("&amp;K1598&amp;") "&amp;A1598)=0,COUNTIF(单卡排行!A:J,A1598)=0),IF(AND(COUNTIF(德鲁伊卡组!A:C,"# 1x ("&amp;K1598&amp;") "&amp;A1598)+COUNTIF(猎人卡组!A:C,"# 1x ("&amp;K1598&amp;") "&amp;A1598)+COUNTIF(法师卡组!A:C,"# 1x ("&amp;K1598&amp;") "&amp;A1598)+COUNTIF(圣骑士卡组!A:C,"# 1x ("&amp;K1598&amp;") "&amp;A1598)+COUNTIF(牧师卡组!A:C,"# 1x ("&amp;K1598&amp;") "&amp;A1598)+COUNTIF(潜行者卡组!A:C,"# 1x ("&amp;K1598&amp;") "&amp;A1598)+COUNTIF(萨满祭司卡组!A:C,"# 1x ("&amp;K1598&amp;") "&amp;A1598)+COUNTIF(术士卡组!A:C,"# 1x ("&amp;K1598&amp;") "&amp;A1598)+COUNTIF(战士卡组!A:C,"# 1x ("&amp;K1598&amp;") "&amp;A1598)=0,COUNTIF(单卡排行!A:J,A1598&amp;"★")=0),"",1),2)</f>
        <v/>
      </c>
      <c r="E1598" s="56" t="str">
        <f>IF(收藏进度!E1598="","",收藏进度!E1598)</f>
        <v>砰砰计划</v>
      </c>
      <c r="F1598" s="56" t="str">
        <f>IF(收藏进度!F1598="","",收藏进度!F1598)</f>
        <v/>
      </c>
      <c r="G1598" s="56" t="str">
        <f>IF(收藏进度!G1598="","",收藏进度!G1598)</f>
        <v>德鲁伊</v>
      </c>
      <c r="H1598" s="56" t="str">
        <f>IF(收藏进度!H1598="","",收藏进度!H1598)</f>
        <v>稀有</v>
      </c>
      <c r="I1598" s="56" t="str">
        <f>IF(收藏进度!I1598="","",收藏进度!I1598)</f>
        <v>随从</v>
      </c>
      <c r="J1598" s="56" t="str">
        <f>IF(收藏进度!J1598="","",收藏进度!J1598)</f>
        <v/>
      </c>
      <c r="K1598" s="56">
        <f>IF(收藏进度!K1598="","",收藏进度!K1598)</f>
        <v>2</v>
      </c>
      <c r="L1598" s="56">
        <f>IF(收藏进度!L1598="","",收藏进度!L1598)</f>
        <v>2</v>
      </c>
      <c r="M1598" s="56">
        <f>IF(收藏进度!M1598="","",收藏进度!M1598)</f>
        <v>3</v>
      </c>
      <c r="N1598" s="57" t="str">
        <f>IF(收藏进度!N1598="","",收藏进度!N1598)</f>
        <v>战吼：如果你控制一个树人，发现一张法术牌。</v>
      </c>
    </row>
    <row r="1599" spans="1:14" x14ac:dyDescent="0.15">
      <c r="A1599" s="55" t="str">
        <f>IF(收藏进度!A1599="","",收藏进度!A1599)</f>
        <v>植树造林</v>
      </c>
      <c r="B1599" s="55">
        <f>IF(收藏进度!B1599="","",收藏进度!B1599)</f>
        <v>2</v>
      </c>
      <c r="C1599" s="55" t="str">
        <f t="shared" si="25"/>
        <v/>
      </c>
      <c r="D1599" s="55" t="str">
        <f>IF(AND(COUNTIF(德鲁伊卡组!A:C,"# 2x ("&amp;K1599&amp;") "&amp;A1599)+COUNTIF(猎人卡组!A:C,"# 2x ("&amp;K1599&amp;") "&amp;A1599)+COUNTIF(法师卡组!A:C,"# 2x ("&amp;K1599&amp;") "&amp;A1599)+COUNTIF(圣骑士卡组!A:C,"# 2x ("&amp;K1599&amp;") "&amp;A1599)+COUNTIF(牧师卡组!A:C,"# 2x ("&amp;K1599&amp;") "&amp;A1599)+COUNTIF(潜行者卡组!A:C,"# 2x ("&amp;K1599&amp;") "&amp;A1599)+COUNTIF(萨满祭司卡组!A:C,"# 2x ("&amp;K1599&amp;") "&amp;A1599)+COUNTIF(术士卡组!A:C,"# 2x ("&amp;K1599&amp;") "&amp;A1599)+COUNTIF(战士卡组!A:C,"# 2x ("&amp;K1599&amp;") "&amp;A1599)=0,COUNTIF(单卡排行!A:J,A1599)=0),IF(AND(COUNTIF(德鲁伊卡组!A:C,"# 1x ("&amp;K1599&amp;") "&amp;A1599)+COUNTIF(猎人卡组!A:C,"# 1x ("&amp;K1599&amp;") "&amp;A1599)+COUNTIF(法师卡组!A:C,"# 1x ("&amp;K1599&amp;") "&amp;A1599)+COUNTIF(圣骑士卡组!A:C,"# 1x ("&amp;K1599&amp;") "&amp;A1599)+COUNTIF(牧师卡组!A:C,"# 1x ("&amp;K1599&amp;") "&amp;A1599)+COUNTIF(潜行者卡组!A:C,"# 1x ("&amp;K1599&amp;") "&amp;A1599)+COUNTIF(萨满祭司卡组!A:C,"# 1x ("&amp;K1599&amp;") "&amp;A1599)+COUNTIF(术士卡组!A:C,"# 1x ("&amp;K1599&amp;") "&amp;A1599)+COUNTIF(战士卡组!A:C,"# 1x ("&amp;K1599&amp;") "&amp;A1599)=0,COUNTIF(单卡排行!A:J,A1599&amp;"★")=0),"",1),2)</f>
        <v/>
      </c>
      <c r="E1599" s="56" t="str">
        <f>IF(收藏进度!E1599="","",收藏进度!E1599)</f>
        <v>砰砰计划</v>
      </c>
      <c r="F1599" s="56" t="str">
        <f>IF(收藏进度!F1599="","",收藏进度!F1599)</f>
        <v/>
      </c>
      <c r="G1599" s="56" t="str">
        <f>IF(收藏进度!G1599="","",收藏进度!G1599)</f>
        <v>德鲁伊</v>
      </c>
      <c r="H1599" s="56" t="str">
        <f>IF(收藏进度!H1599="","",收藏进度!H1599)</f>
        <v>普通</v>
      </c>
      <c r="I1599" s="56" t="str">
        <f>IF(收藏进度!I1599="","",收藏进度!I1599)</f>
        <v>法术</v>
      </c>
      <c r="J1599" s="56" t="str">
        <f>IF(收藏进度!J1599="","",收藏进度!J1599)</f>
        <v/>
      </c>
      <c r="K1599" s="56">
        <f>IF(收藏进度!K1599="","",收藏进度!K1599)</f>
        <v>3</v>
      </c>
      <c r="L1599" s="56">
        <f>IF(收藏进度!L1599="","",收藏进度!L1599)</f>
        <v>0</v>
      </c>
      <c r="M1599" s="56">
        <f>IF(收藏进度!M1599="","",收藏进度!M1599)</f>
        <v>0</v>
      </c>
      <c r="N1599" s="57" t="str">
        <f>IF(收藏进度!N1599="","",收藏进度!N1599)</f>
        <v>召唤两个2/2的树人。</v>
      </c>
    </row>
    <row r="1600" spans="1:14" x14ac:dyDescent="0.15">
      <c r="A1600" s="55" t="str">
        <f>IF(收藏进度!A1600="","",收藏进度!A1600)</f>
        <v>香甜的灵力瓜</v>
      </c>
      <c r="B1600" s="55">
        <f>IF(收藏进度!B1600="","",收藏进度!B1600)</f>
        <v>2</v>
      </c>
      <c r="C1600" s="55" t="str">
        <f t="shared" si="25"/>
        <v/>
      </c>
      <c r="D1600" s="55" t="str">
        <f>IF(AND(COUNTIF(德鲁伊卡组!A:C,"# 2x ("&amp;K1600&amp;") "&amp;A1600)+COUNTIF(猎人卡组!A:C,"# 2x ("&amp;K1600&amp;") "&amp;A1600)+COUNTIF(法师卡组!A:C,"# 2x ("&amp;K1600&amp;") "&amp;A1600)+COUNTIF(圣骑士卡组!A:C,"# 2x ("&amp;K1600&amp;") "&amp;A1600)+COUNTIF(牧师卡组!A:C,"# 2x ("&amp;K1600&amp;") "&amp;A1600)+COUNTIF(潜行者卡组!A:C,"# 2x ("&amp;K1600&amp;") "&amp;A1600)+COUNTIF(萨满祭司卡组!A:C,"# 2x ("&amp;K1600&amp;") "&amp;A1600)+COUNTIF(术士卡组!A:C,"# 2x ("&amp;K1600&amp;") "&amp;A1600)+COUNTIF(战士卡组!A:C,"# 2x ("&amp;K1600&amp;") "&amp;A1600)=0,COUNTIF(单卡排行!A:J,A1600)=0),IF(AND(COUNTIF(德鲁伊卡组!A:C,"# 1x ("&amp;K1600&amp;") "&amp;A1600)+COUNTIF(猎人卡组!A:C,"# 1x ("&amp;K1600&amp;") "&amp;A1600)+COUNTIF(法师卡组!A:C,"# 1x ("&amp;K1600&amp;") "&amp;A1600)+COUNTIF(圣骑士卡组!A:C,"# 1x ("&amp;K1600&amp;") "&amp;A1600)+COUNTIF(牧师卡组!A:C,"# 1x ("&amp;K1600&amp;") "&amp;A1600)+COUNTIF(潜行者卡组!A:C,"# 1x ("&amp;K1600&amp;") "&amp;A1600)+COUNTIF(萨满祭司卡组!A:C,"# 1x ("&amp;K1600&amp;") "&amp;A1600)+COUNTIF(术士卡组!A:C,"# 1x ("&amp;K1600&amp;") "&amp;A1600)+COUNTIF(战士卡组!A:C,"# 1x ("&amp;K1600&amp;") "&amp;A1600)=0,COUNTIF(单卡排行!A:J,A1600&amp;"★")=0),"",1),2)</f>
        <v/>
      </c>
      <c r="E1600" s="56" t="str">
        <f>IF(收藏进度!E1600="","",收藏进度!E1600)</f>
        <v>砰砰计划</v>
      </c>
      <c r="F1600" s="56" t="str">
        <f>IF(收藏进度!F1600="","",收藏进度!F1600)</f>
        <v/>
      </c>
      <c r="G1600" s="56" t="str">
        <f>IF(收藏进度!G1600="","",收藏进度!G1600)</f>
        <v>德鲁伊</v>
      </c>
      <c r="H1600" s="56" t="str">
        <f>IF(收藏进度!H1600="","",收藏进度!H1600)</f>
        <v>史诗</v>
      </c>
      <c r="I1600" s="56" t="str">
        <f>IF(收藏进度!I1600="","",收藏进度!I1600)</f>
        <v>法术</v>
      </c>
      <c r="J1600" s="56" t="str">
        <f>IF(收藏进度!J1600="","",收藏进度!J1600)</f>
        <v/>
      </c>
      <c r="K1600" s="56">
        <f>IF(收藏进度!K1600="","",收藏进度!K1600)</f>
        <v>4</v>
      </c>
      <c r="L1600" s="56">
        <f>IF(收藏进度!L1600="","",收藏进度!L1600)</f>
        <v>0</v>
      </c>
      <c r="M1600" s="56">
        <f>IF(收藏进度!M1600="","",收藏进度!M1600)</f>
        <v>0</v>
      </c>
      <c r="N1600" s="57" t="str">
        <f>IF(收藏进度!N1600="","",收藏进度!N1600)</f>
        <v>从你的牌库中抽取法力值消耗为（7），（8），（9）和（10）的随从牌各一张。</v>
      </c>
    </row>
    <row r="1601" spans="1:14" x14ac:dyDescent="0.15">
      <c r="A1601" s="55" t="str">
        <f>IF(收藏进度!A1601="","",收藏进度!A1601)</f>
        <v>软泥教授弗洛普</v>
      </c>
      <c r="B1601" s="55">
        <f>IF(收藏进度!B1601="","",收藏进度!B1601)</f>
        <v>1</v>
      </c>
      <c r="C1601" s="55" t="str">
        <f t="shared" si="25"/>
        <v/>
      </c>
      <c r="D1601" s="55" t="str">
        <f>IF(AND(COUNTIF(德鲁伊卡组!A:C,"# 2x ("&amp;K1601&amp;") "&amp;A1601)+COUNTIF(猎人卡组!A:C,"# 2x ("&amp;K1601&amp;") "&amp;A1601)+COUNTIF(法师卡组!A:C,"# 2x ("&amp;K1601&amp;") "&amp;A1601)+COUNTIF(圣骑士卡组!A:C,"# 2x ("&amp;K1601&amp;") "&amp;A1601)+COUNTIF(牧师卡组!A:C,"# 2x ("&amp;K1601&amp;") "&amp;A1601)+COUNTIF(潜行者卡组!A:C,"# 2x ("&amp;K1601&amp;") "&amp;A1601)+COUNTIF(萨满祭司卡组!A:C,"# 2x ("&amp;K1601&amp;") "&amp;A1601)+COUNTIF(术士卡组!A:C,"# 2x ("&amp;K1601&amp;") "&amp;A1601)+COUNTIF(战士卡组!A:C,"# 2x ("&amp;K1601&amp;") "&amp;A1601)=0,COUNTIF(单卡排行!A:J,A1601)=0),IF(AND(COUNTIF(德鲁伊卡组!A:C,"# 1x ("&amp;K1601&amp;") "&amp;A1601)+COUNTIF(猎人卡组!A:C,"# 1x ("&amp;K1601&amp;") "&amp;A1601)+COUNTIF(法师卡组!A:C,"# 1x ("&amp;K1601&amp;") "&amp;A1601)+COUNTIF(圣骑士卡组!A:C,"# 1x ("&amp;K1601&amp;") "&amp;A1601)+COUNTIF(牧师卡组!A:C,"# 1x ("&amp;K1601&amp;") "&amp;A1601)+COUNTIF(潜行者卡组!A:C,"# 1x ("&amp;K1601&amp;") "&amp;A1601)+COUNTIF(萨满祭司卡组!A:C,"# 1x ("&amp;K1601&amp;") "&amp;A1601)+COUNTIF(术士卡组!A:C,"# 1x ("&amp;K1601&amp;") "&amp;A1601)+COUNTIF(战士卡组!A:C,"# 1x ("&amp;K1601&amp;") "&amp;A1601)=0,COUNTIF(单卡排行!A:J,A1601&amp;"★")=0),"",1),2)</f>
        <v/>
      </c>
      <c r="E1601" s="56" t="str">
        <f>IF(收藏进度!E1601="","",收藏进度!E1601)</f>
        <v>砰砰计划</v>
      </c>
      <c r="F1601" s="56" t="str">
        <f>IF(收藏进度!F1601="","",收藏进度!F1601)</f>
        <v/>
      </c>
      <c r="G1601" s="56" t="str">
        <f>IF(收藏进度!G1601="","",收藏进度!G1601)</f>
        <v>德鲁伊</v>
      </c>
      <c r="H1601" s="56" t="str">
        <f>IF(收藏进度!H1601="","",收藏进度!H1601)</f>
        <v>传说</v>
      </c>
      <c r="I1601" s="56" t="str">
        <f>IF(收藏进度!I1601="","",收藏进度!I1601)</f>
        <v>随从</v>
      </c>
      <c r="J1601" s="56" t="str">
        <f>IF(收藏进度!J1601="","",收藏进度!J1601)</f>
        <v/>
      </c>
      <c r="K1601" s="56">
        <f>IF(收藏进度!K1601="","",收藏进度!K1601)</f>
        <v>4</v>
      </c>
      <c r="L1601" s="56">
        <f>IF(收藏进度!L1601="","",收藏进度!L1601)</f>
        <v>3</v>
      </c>
      <c r="M1601" s="56">
        <f>IF(收藏进度!M1601="","",收藏进度!M1601)</f>
        <v>4</v>
      </c>
      <c r="N1601" s="57" t="str">
        <f>IF(收藏进度!N1601="","",收藏进度!N1601)</f>
        <v>如果这张牌在你的手牌中，变成你使用的最后一张随从牌的3/4复制。</v>
      </c>
    </row>
    <row r="1602" spans="1:14" x14ac:dyDescent="0.15">
      <c r="A1602" s="55" t="str">
        <f>IF(收藏进度!A1602="","",收藏进度!A1602)</f>
        <v>牛头人园丁</v>
      </c>
      <c r="B1602" s="55">
        <f>IF(收藏进度!B1602="","",收藏进度!B1602)</f>
        <v>2</v>
      </c>
      <c r="C1602" s="55" t="str">
        <f t="shared" si="25"/>
        <v/>
      </c>
      <c r="D1602" s="55" t="str">
        <f>IF(AND(COUNTIF(德鲁伊卡组!A:C,"# 2x ("&amp;K1602&amp;") "&amp;A1602)+COUNTIF(猎人卡组!A:C,"# 2x ("&amp;K1602&amp;") "&amp;A1602)+COUNTIF(法师卡组!A:C,"# 2x ("&amp;K1602&amp;") "&amp;A1602)+COUNTIF(圣骑士卡组!A:C,"# 2x ("&amp;K1602&amp;") "&amp;A1602)+COUNTIF(牧师卡组!A:C,"# 2x ("&amp;K1602&amp;") "&amp;A1602)+COUNTIF(潜行者卡组!A:C,"# 2x ("&amp;K1602&amp;") "&amp;A1602)+COUNTIF(萨满祭司卡组!A:C,"# 2x ("&amp;K1602&amp;") "&amp;A1602)+COUNTIF(术士卡组!A:C,"# 2x ("&amp;K1602&amp;") "&amp;A1602)+COUNTIF(战士卡组!A:C,"# 2x ("&amp;K1602&amp;") "&amp;A1602)=0,COUNTIF(单卡排行!A:J,A1602)=0),IF(AND(COUNTIF(德鲁伊卡组!A:C,"# 1x ("&amp;K1602&amp;") "&amp;A1602)+COUNTIF(猎人卡组!A:C,"# 1x ("&amp;K1602&amp;") "&amp;A1602)+COUNTIF(法师卡组!A:C,"# 1x ("&amp;K1602&amp;") "&amp;A1602)+COUNTIF(圣骑士卡组!A:C,"# 1x ("&amp;K1602&amp;") "&amp;A1602)+COUNTIF(牧师卡组!A:C,"# 1x ("&amp;K1602&amp;") "&amp;A1602)+COUNTIF(潜行者卡组!A:C,"# 1x ("&amp;K1602&amp;") "&amp;A1602)+COUNTIF(萨满祭司卡组!A:C,"# 1x ("&amp;K1602&amp;") "&amp;A1602)+COUNTIF(术士卡组!A:C,"# 1x ("&amp;K1602&amp;") "&amp;A1602)+COUNTIF(战士卡组!A:C,"# 1x ("&amp;K1602&amp;") "&amp;A1602)=0,COUNTIF(单卡排行!A:J,A1602&amp;"★")=0),"",1),2)</f>
        <v/>
      </c>
      <c r="E1602" s="56" t="str">
        <f>IF(收藏进度!E1602="","",收藏进度!E1602)</f>
        <v>砰砰计划</v>
      </c>
      <c r="F1602" s="56" t="str">
        <f>IF(收藏进度!F1602="","",收藏进度!F1602)</f>
        <v/>
      </c>
      <c r="G1602" s="56" t="str">
        <f>IF(收藏进度!G1602="","",收藏进度!G1602)</f>
        <v>德鲁伊</v>
      </c>
      <c r="H1602" s="56" t="str">
        <f>IF(收藏进度!H1602="","",收藏进度!H1602)</f>
        <v>稀有</v>
      </c>
      <c r="I1602" s="56" t="str">
        <f>IF(收藏进度!I1602="","",收藏进度!I1602)</f>
        <v>随从</v>
      </c>
      <c r="J1602" s="56" t="str">
        <f>IF(收藏进度!J1602="","",收藏进度!J1602)</f>
        <v/>
      </c>
      <c r="K1602" s="56">
        <f>IF(收藏进度!K1602="","",收藏进度!K1602)</f>
        <v>6</v>
      </c>
      <c r="L1602" s="56">
        <f>IF(收藏进度!L1602="","",收藏进度!L1602)</f>
        <v>3</v>
      </c>
      <c r="M1602" s="56">
        <f>IF(收藏进度!M1602="","",收藏进度!M1602)</f>
        <v>4</v>
      </c>
      <c r="N1602" s="57" t="str">
        <f>IF(收藏进度!N1602="","",收藏进度!N1602)</f>
        <v>抉择：
使你的所有其他随从获得+1/+1；或者召唤两个2/2的树人。</v>
      </c>
    </row>
    <row r="1603" spans="1:14" x14ac:dyDescent="0.15">
      <c r="A1603" s="55" t="str">
        <f>IF(收藏进度!A1603="","",收藏进度!A1603)</f>
        <v>梦境花栽种师</v>
      </c>
      <c r="B1603" s="55">
        <f>IF(收藏进度!B1603="","",收藏进度!B1603)</f>
        <v>0</v>
      </c>
      <c r="C1603" s="55" t="str">
        <f t="shared" si="25"/>
        <v/>
      </c>
      <c r="D1603" s="55" t="str">
        <f>IF(AND(COUNTIF(德鲁伊卡组!A:C,"# 2x ("&amp;K1603&amp;") "&amp;A1603)+COUNTIF(猎人卡组!A:C,"# 2x ("&amp;K1603&amp;") "&amp;A1603)+COUNTIF(法师卡组!A:C,"# 2x ("&amp;K1603&amp;") "&amp;A1603)+COUNTIF(圣骑士卡组!A:C,"# 2x ("&amp;K1603&amp;") "&amp;A1603)+COUNTIF(牧师卡组!A:C,"# 2x ("&amp;K1603&amp;") "&amp;A1603)+COUNTIF(潜行者卡组!A:C,"# 2x ("&amp;K1603&amp;") "&amp;A1603)+COUNTIF(萨满祭司卡组!A:C,"# 2x ("&amp;K1603&amp;") "&amp;A1603)+COUNTIF(术士卡组!A:C,"# 2x ("&amp;K1603&amp;") "&amp;A1603)+COUNTIF(战士卡组!A:C,"# 2x ("&amp;K1603&amp;") "&amp;A1603)=0,COUNTIF(单卡排行!A:J,A1603)=0),IF(AND(COUNTIF(德鲁伊卡组!A:C,"# 1x ("&amp;K1603&amp;") "&amp;A1603)+COUNTIF(猎人卡组!A:C,"# 1x ("&amp;K1603&amp;") "&amp;A1603)+COUNTIF(法师卡组!A:C,"# 1x ("&amp;K1603&amp;") "&amp;A1603)+COUNTIF(圣骑士卡组!A:C,"# 1x ("&amp;K1603&amp;") "&amp;A1603)+COUNTIF(牧师卡组!A:C,"# 1x ("&amp;K1603&amp;") "&amp;A1603)+COUNTIF(潜行者卡组!A:C,"# 1x ("&amp;K1603&amp;") "&amp;A1603)+COUNTIF(萨满祭司卡组!A:C,"# 1x ("&amp;K1603&amp;") "&amp;A1603)+COUNTIF(术士卡组!A:C,"# 1x ("&amp;K1603&amp;") "&amp;A1603)+COUNTIF(战士卡组!A:C,"# 1x ("&amp;K1603&amp;") "&amp;A1603)=0,COUNTIF(单卡排行!A:J,A1603&amp;"★")=0),"",1),2)</f>
        <v/>
      </c>
      <c r="E1603" s="56" t="str">
        <f>IF(收藏进度!E1603="","",收藏进度!E1603)</f>
        <v>砰砰计划</v>
      </c>
      <c r="F1603" s="56" t="str">
        <f>IF(收藏进度!F1603="","",收藏进度!F1603)</f>
        <v/>
      </c>
      <c r="G1603" s="56" t="str">
        <f>IF(收藏进度!G1603="","",收藏进度!G1603)</f>
        <v>德鲁伊</v>
      </c>
      <c r="H1603" s="56" t="str">
        <f>IF(收藏进度!H1603="","",收藏进度!H1603)</f>
        <v>史诗</v>
      </c>
      <c r="I1603" s="56" t="str">
        <f>IF(收藏进度!I1603="","",收藏进度!I1603)</f>
        <v>随从</v>
      </c>
      <c r="J1603" s="56" t="str">
        <f>IF(收藏进度!J1603="","",收藏进度!J1603)</f>
        <v/>
      </c>
      <c r="K1603" s="56">
        <f>IF(收藏进度!K1603="","",收藏进度!K1603)</f>
        <v>7</v>
      </c>
      <c r="L1603" s="56">
        <f>IF(收藏进度!L1603="","",收藏进度!L1603)</f>
        <v>4</v>
      </c>
      <c r="M1603" s="56">
        <f>IF(收藏进度!M1603="","",收藏进度!M1603)</f>
        <v>4</v>
      </c>
      <c r="N1603" s="57" t="str">
        <f>IF(收藏进度!N1603="","",收藏进度!N1603)</f>
        <v>在你的回合结束时，使你手牌中一张随机随从牌的法力值消耗减少（7）点。</v>
      </c>
    </row>
    <row r="1604" spans="1:14" x14ac:dyDescent="0.15">
      <c r="A1604" s="55" t="str">
        <f>IF(收藏进度!A1604="","",收藏进度!A1604)</f>
        <v>黏液喷射者</v>
      </c>
      <c r="B1604" s="55">
        <f>IF(收藏进度!B1604="","",收藏进度!B1604)</f>
        <v>2</v>
      </c>
      <c r="C1604" s="55" t="str">
        <f t="shared" si="25"/>
        <v/>
      </c>
      <c r="D1604" s="55" t="str">
        <f>IF(AND(COUNTIF(德鲁伊卡组!A:C,"# 2x ("&amp;K1604&amp;") "&amp;A1604)+COUNTIF(猎人卡组!A:C,"# 2x ("&amp;K1604&amp;") "&amp;A1604)+COUNTIF(法师卡组!A:C,"# 2x ("&amp;K1604&amp;") "&amp;A1604)+COUNTIF(圣骑士卡组!A:C,"# 2x ("&amp;K1604&amp;") "&amp;A1604)+COUNTIF(牧师卡组!A:C,"# 2x ("&amp;K1604&amp;") "&amp;A1604)+COUNTIF(潜行者卡组!A:C,"# 2x ("&amp;K1604&amp;") "&amp;A1604)+COUNTIF(萨满祭司卡组!A:C,"# 2x ("&amp;K1604&amp;") "&amp;A1604)+COUNTIF(术士卡组!A:C,"# 2x ("&amp;K1604&amp;") "&amp;A1604)+COUNTIF(战士卡组!A:C,"# 2x ("&amp;K1604&amp;") "&amp;A1604)=0,COUNTIF(单卡排行!A:J,A1604)=0),IF(AND(COUNTIF(德鲁伊卡组!A:C,"# 1x ("&amp;K1604&amp;") "&amp;A1604)+COUNTIF(猎人卡组!A:C,"# 1x ("&amp;K1604&amp;") "&amp;A1604)+COUNTIF(法师卡组!A:C,"# 1x ("&amp;K1604&amp;") "&amp;A1604)+COUNTIF(圣骑士卡组!A:C,"# 1x ("&amp;K1604&amp;") "&amp;A1604)+COUNTIF(牧师卡组!A:C,"# 1x ("&amp;K1604&amp;") "&amp;A1604)+COUNTIF(潜行者卡组!A:C,"# 1x ("&amp;K1604&amp;") "&amp;A1604)+COUNTIF(萨满祭司卡组!A:C,"# 1x ("&amp;K1604&amp;") "&amp;A1604)+COUNTIF(术士卡组!A:C,"# 1x ("&amp;K1604&amp;") "&amp;A1604)+COUNTIF(战士卡组!A:C,"# 1x ("&amp;K1604&amp;") "&amp;A1604)=0,COUNTIF(单卡排行!A:J,A1604&amp;"★")=0),"",1),2)</f>
        <v/>
      </c>
      <c r="E1604" s="56" t="str">
        <f>IF(收藏进度!E1604="","",收藏进度!E1604)</f>
        <v>砰砰计划</v>
      </c>
      <c r="F1604" s="56" t="str">
        <f>IF(收藏进度!F1604="","",收藏进度!F1604)</f>
        <v/>
      </c>
      <c r="G1604" s="56" t="str">
        <f>IF(收藏进度!G1604="","",收藏进度!G1604)</f>
        <v>德鲁伊</v>
      </c>
      <c r="H1604" s="56" t="str">
        <f>IF(收藏进度!H1604="","",收藏进度!H1604)</f>
        <v>普通</v>
      </c>
      <c r="I1604" s="56" t="str">
        <f>IF(收藏进度!I1604="","",收藏进度!I1604)</f>
        <v>随从</v>
      </c>
      <c r="J1604" s="56" t="str">
        <f>IF(收藏进度!J1604="","",收藏进度!J1604)</f>
        <v/>
      </c>
      <c r="K1604" s="56">
        <f>IF(收藏进度!K1604="","",收藏进度!K1604)</f>
        <v>8</v>
      </c>
      <c r="L1604" s="56">
        <f>IF(收藏进度!L1604="","",收藏进度!L1604)</f>
        <v>4</v>
      </c>
      <c r="M1604" s="56">
        <f>IF(收藏进度!M1604="","",收藏进度!M1604)</f>
        <v>4</v>
      </c>
      <c r="N1604" s="57" t="str">
        <f>IF(收藏进度!N1604="","",收藏进度!N1604)</f>
        <v>战吼：
为相邻的随从各召唤一个复制。</v>
      </c>
    </row>
    <row r="1605" spans="1:14" x14ac:dyDescent="0.15">
      <c r="A1605" s="55" t="str">
        <f>IF(收藏进度!A1605="","",收藏进度!A1605)</f>
        <v>植被破碎机</v>
      </c>
      <c r="B1605" s="55">
        <f>IF(收藏进度!B1605="","",收藏进度!B1605)</f>
        <v>3</v>
      </c>
      <c r="C1605" s="55" t="str">
        <f t="shared" si="25"/>
        <v/>
      </c>
      <c r="D1605" s="55" t="str">
        <f>IF(AND(COUNTIF(德鲁伊卡组!A:C,"# 2x ("&amp;K1605&amp;") "&amp;A1605)+COUNTIF(猎人卡组!A:C,"# 2x ("&amp;K1605&amp;") "&amp;A1605)+COUNTIF(法师卡组!A:C,"# 2x ("&amp;K1605&amp;") "&amp;A1605)+COUNTIF(圣骑士卡组!A:C,"# 2x ("&amp;K1605&amp;") "&amp;A1605)+COUNTIF(牧师卡组!A:C,"# 2x ("&amp;K1605&amp;") "&amp;A1605)+COUNTIF(潜行者卡组!A:C,"# 2x ("&amp;K1605&amp;") "&amp;A1605)+COUNTIF(萨满祭司卡组!A:C,"# 2x ("&amp;K1605&amp;") "&amp;A1605)+COUNTIF(术士卡组!A:C,"# 2x ("&amp;K1605&amp;") "&amp;A1605)+COUNTIF(战士卡组!A:C,"# 2x ("&amp;K1605&amp;") "&amp;A1605)=0,COUNTIF(单卡排行!A:J,A1605)=0),IF(AND(COUNTIF(德鲁伊卡组!A:C,"# 1x ("&amp;K1605&amp;") "&amp;A1605)+COUNTIF(猎人卡组!A:C,"# 1x ("&amp;K1605&amp;") "&amp;A1605)+COUNTIF(法师卡组!A:C,"# 1x ("&amp;K1605&amp;") "&amp;A1605)+COUNTIF(圣骑士卡组!A:C,"# 1x ("&amp;K1605&amp;") "&amp;A1605)+COUNTIF(牧师卡组!A:C,"# 1x ("&amp;K1605&amp;") "&amp;A1605)+COUNTIF(潜行者卡组!A:C,"# 1x ("&amp;K1605&amp;") "&amp;A1605)+COUNTIF(萨满祭司卡组!A:C,"# 1x ("&amp;K1605&amp;") "&amp;A1605)+COUNTIF(术士卡组!A:C,"# 1x ("&amp;K1605&amp;") "&amp;A1605)+COUNTIF(战士卡组!A:C,"# 1x ("&amp;K1605&amp;") "&amp;A1605)=0,COUNTIF(单卡排行!A:J,A1605&amp;"★")=0),"",1),2)</f>
        <v/>
      </c>
      <c r="E1605" s="56" t="str">
        <f>IF(收藏进度!E1605="","",收藏进度!E1605)</f>
        <v>砰砰计划</v>
      </c>
      <c r="F1605" s="56" t="str">
        <f>IF(收藏进度!F1605="","",收藏进度!F1605)</f>
        <v/>
      </c>
      <c r="G1605" s="56" t="str">
        <f>IF(收藏进度!G1605="","",收藏进度!G1605)</f>
        <v>德鲁伊</v>
      </c>
      <c r="H1605" s="56" t="str">
        <f>IF(收藏进度!H1605="","",收藏进度!H1605)</f>
        <v>稀有</v>
      </c>
      <c r="I1605" s="56" t="str">
        <f>IF(收藏进度!I1605="","",收藏进度!I1605)</f>
        <v>随从</v>
      </c>
      <c r="J1605" s="56" t="str">
        <f>IF(收藏进度!J1605="","",收藏进度!J1605)</f>
        <v>机械</v>
      </c>
      <c r="K1605" s="56">
        <f>IF(收藏进度!K1605="","",收藏进度!K1605)</f>
        <v>10</v>
      </c>
      <c r="L1605" s="56">
        <f>IF(收藏进度!L1605="","",收藏进度!L1605)</f>
        <v>8</v>
      </c>
      <c r="M1605" s="56">
        <f>IF(收藏进度!M1605="","",收藏进度!M1605)</f>
        <v>8</v>
      </c>
      <c r="N1605" s="57" t="str">
        <f>IF(收藏进度!N1605="","",收藏进度!N1605)</f>
        <v>突袭
在本局对战中，每有一个友方树人死亡，该牌的法力值消耗便减少（1）点。</v>
      </c>
    </row>
    <row r="1606" spans="1:14" x14ac:dyDescent="0.15">
      <c r="A1606" s="55" t="str">
        <f>IF(收藏进度!A1606="","",收藏进度!A1606)</f>
        <v>奥秘图纸</v>
      </c>
      <c r="B1606" s="55">
        <f>IF(收藏进度!B1606="","",收藏进度!B1606)</f>
        <v>2</v>
      </c>
      <c r="C1606" s="55" t="str">
        <f t="shared" si="25"/>
        <v/>
      </c>
      <c r="D1606" s="55" t="str">
        <f>IF(AND(COUNTIF(德鲁伊卡组!A:C,"# 2x ("&amp;K1606&amp;") "&amp;A1606)+COUNTIF(猎人卡组!A:C,"# 2x ("&amp;K1606&amp;") "&amp;A1606)+COUNTIF(法师卡组!A:C,"# 2x ("&amp;K1606&amp;") "&amp;A1606)+COUNTIF(圣骑士卡组!A:C,"# 2x ("&amp;K1606&amp;") "&amp;A1606)+COUNTIF(牧师卡组!A:C,"# 2x ("&amp;K1606&amp;") "&amp;A1606)+COUNTIF(潜行者卡组!A:C,"# 2x ("&amp;K1606&amp;") "&amp;A1606)+COUNTIF(萨满祭司卡组!A:C,"# 2x ("&amp;K1606&amp;") "&amp;A1606)+COUNTIF(术士卡组!A:C,"# 2x ("&amp;K1606&amp;") "&amp;A1606)+COUNTIF(战士卡组!A:C,"# 2x ("&amp;K1606&amp;") "&amp;A1606)=0,COUNTIF(单卡排行!A:J,A1606)=0),IF(AND(COUNTIF(德鲁伊卡组!A:C,"# 1x ("&amp;K1606&amp;") "&amp;A1606)+COUNTIF(猎人卡组!A:C,"# 1x ("&amp;K1606&amp;") "&amp;A1606)+COUNTIF(法师卡组!A:C,"# 1x ("&amp;K1606&amp;") "&amp;A1606)+COUNTIF(圣骑士卡组!A:C,"# 1x ("&amp;K1606&amp;") "&amp;A1606)+COUNTIF(牧师卡组!A:C,"# 1x ("&amp;K1606&amp;") "&amp;A1606)+COUNTIF(潜行者卡组!A:C,"# 1x ("&amp;K1606&amp;") "&amp;A1606)+COUNTIF(萨满祭司卡组!A:C,"# 1x ("&amp;K1606&amp;") "&amp;A1606)+COUNTIF(术士卡组!A:C,"# 1x ("&amp;K1606&amp;") "&amp;A1606)+COUNTIF(战士卡组!A:C,"# 1x ("&amp;K1606&amp;") "&amp;A1606)=0,COUNTIF(单卡排行!A:J,A1606&amp;"★")=0),"",1),2)</f>
        <v/>
      </c>
      <c r="E1606" s="56" t="str">
        <f>IF(收藏进度!E1606="","",收藏进度!E1606)</f>
        <v>砰砰计划</v>
      </c>
      <c r="F1606" s="56" t="str">
        <f>IF(收藏进度!F1606="","",收藏进度!F1606)</f>
        <v/>
      </c>
      <c r="G1606" s="56" t="str">
        <f>IF(收藏进度!G1606="","",收藏进度!G1606)</f>
        <v>猎人</v>
      </c>
      <c r="H1606" s="56" t="str">
        <f>IF(收藏进度!H1606="","",收藏进度!H1606)</f>
        <v>普通</v>
      </c>
      <c r="I1606" s="56" t="str">
        <f>IF(收藏进度!I1606="","",收藏进度!I1606)</f>
        <v>法术</v>
      </c>
      <c r="J1606" s="56" t="str">
        <f>IF(收藏进度!J1606="","",收藏进度!J1606)</f>
        <v/>
      </c>
      <c r="K1606" s="56">
        <f>IF(收藏进度!K1606="","",收藏进度!K1606)</f>
        <v>1</v>
      </c>
      <c r="L1606" s="56">
        <f>IF(收藏进度!L1606="","",收藏进度!L1606)</f>
        <v>0</v>
      </c>
      <c r="M1606" s="56">
        <f>IF(收藏进度!M1606="","",收藏进度!M1606)</f>
        <v>0</v>
      </c>
      <c r="N1606" s="57" t="str">
        <f>IF(收藏进度!N1606="","",收藏进度!N1606)</f>
        <v>发现一张奥秘牌。</v>
      </c>
    </row>
    <row r="1607" spans="1:14" x14ac:dyDescent="0.15">
      <c r="A1607" s="55" t="str">
        <f>IF(收藏进度!A1607="","",收藏进度!A1607)</f>
        <v>毒箭机器人</v>
      </c>
      <c r="B1607" s="55">
        <f>IF(收藏进度!B1607="","",收藏进度!B1607)</f>
        <v>2</v>
      </c>
      <c r="C1607" s="55" t="str">
        <f t="shared" si="25"/>
        <v/>
      </c>
      <c r="D1607" s="55" t="str">
        <f>IF(AND(COUNTIF(德鲁伊卡组!A:C,"# 2x ("&amp;K1607&amp;") "&amp;A1607)+COUNTIF(猎人卡组!A:C,"# 2x ("&amp;K1607&amp;") "&amp;A1607)+COUNTIF(法师卡组!A:C,"# 2x ("&amp;K1607&amp;") "&amp;A1607)+COUNTIF(圣骑士卡组!A:C,"# 2x ("&amp;K1607&amp;") "&amp;A1607)+COUNTIF(牧师卡组!A:C,"# 2x ("&amp;K1607&amp;") "&amp;A1607)+COUNTIF(潜行者卡组!A:C,"# 2x ("&amp;K1607&amp;") "&amp;A1607)+COUNTIF(萨满祭司卡组!A:C,"# 2x ("&amp;K1607&amp;") "&amp;A1607)+COUNTIF(术士卡组!A:C,"# 2x ("&amp;K1607&amp;") "&amp;A1607)+COUNTIF(战士卡组!A:C,"# 2x ("&amp;K1607&amp;") "&amp;A1607)=0,COUNTIF(单卡排行!A:J,A1607)=0),IF(AND(COUNTIF(德鲁伊卡组!A:C,"# 1x ("&amp;K1607&amp;") "&amp;A1607)+COUNTIF(猎人卡组!A:C,"# 1x ("&amp;K1607&amp;") "&amp;A1607)+COUNTIF(法师卡组!A:C,"# 1x ("&amp;K1607&amp;") "&amp;A1607)+COUNTIF(圣骑士卡组!A:C,"# 1x ("&amp;K1607&amp;") "&amp;A1607)+COUNTIF(牧师卡组!A:C,"# 1x ("&amp;K1607&amp;") "&amp;A1607)+COUNTIF(潜行者卡组!A:C,"# 1x ("&amp;K1607&amp;") "&amp;A1607)+COUNTIF(萨满祭司卡组!A:C,"# 1x ("&amp;K1607&amp;") "&amp;A1607)+COUNTIF(术士卡组!A:C,"# 1x ("&amp;K1607&amp;") "&amp;A1607)+COUNTIF(战士卡组!A:C,"# 1x ("&amp;K1607&amp;") "&amp;A1607)=0,COUNTIF(单卡排行!A:J,A1607&amp;"★")=0),"",1),2)</f>
        <v/>
      </c>
      <c r="E1607" s="56" t="str">
        <f>IF(收藏进度!E1607="","",收藏进度!E1607)</f>
        <v>砰砰计划</v>
      </c>
      <c r="F1607" s="56" t="str">
        <f>IF(收藏进度!F1607="","",收藏进度!F1607)</f>
        <v/>
      </c>
      <c r="G1607" s="56" t="str">
        <f>IF(收藏进度!G1607="","",收藏进度!G1607)</f>
        <v>猎人</v>
      </c>
      <c r="H1607" s="56" t="str">
        <f>IF(收藏进度!H1607="","",收藏进度!H1607)</f>
        <v>普通</v>
      </c>
      <c r="I1607" s="56" t="str">
        <f>IF(收藏进度!I1607="","",收藏进度!I1607)</f>
        <v>随从</v>
      </c>
      <c r="J1607" s="56" t="str">
        <f>IF(收藏进度!J1607="","",收藏进度!J1607)</f>
        <v>机械</v>
      </c>
      <c r="K1607" s="56">
        <f>IF(收藏进度!K1607="","",收藏进度!K1607)</f>
        <v>2</v>
      </c>
      <c r="L1607" s="56">
        <f>IF(收藏进度!L1607="","",收藏进度!L1607)</f>
        <v>2</v>
      </c>
      <c r="M1607" s="56">
        <f>IF(收藏进度!M1607="","",收藏进度!M1607)</f>
        <v>2</v>
      </c>
      <c r="N1607" s="57" t="str">
        <f>IF(收藏进度!N1607="","",收藏进度!N1607)</f>
        <v>磁力
剧毒</v>
      </c>
    </row>
    <row r="1608" spans="1:14" x14ac:dyDescent="0.15">
      <c r="A1608" s="55" t="str">
        <f>IF(收藏进度!A1608="","",收藏进度!A1608)</f>
        <v>投掷炸弹</v>
      </c>
      <c r="B1608" s="55">
        <f>IF(收藏进度!B1608="","",收藏进度!B1608)</f>
        <v>1</v>
      </c>
      <c r="C1608" s="55" t="str">
        <f t="shared" si="25"/>
        <v/>
      </c>
      <c r="D1608" s="55" t="str">
        <f>IF(AND(COUNTIF(德鲁伊卡组!A:C,"# 2x ("&amp;K1608&amp;") "&amp;A1608)+COUNTIF(猎人卡组!A:C,"# 2x ("&amp;K1608&amp;") "&amp;A1608)+COUNTIF(法师卡组!A:C,"# 2x ("&amp;K1608&amp;") "&amp;A1608)+COUNTIF(圣骑士卡组!A:C,"# 2x ("&amp;K1608&amp;") "&amp;A1608)+COUNTIF(牧师卡组!A:C,"# 2x ("&amp;K1608&amp;") "&amp;A1608)+COUNTIF(潜行者卡组!A:C,"# 2x ("&amp;K1608&amp;") "&amp;A1608)+COUNTIF(萨满祭司卡组!A:C,"# 2x ("&amp;K1608&amp;") "&amp;A1608)+COUNTIF(术士卡组!A:C,"# 2x ("&amp;K1608&amp;") "&amp;A1608)+COUNTIF(战士卡组!A:C,"# 2x ("&amp;K1608&amp;") "&amp;A1608)=0,COUNTIF(单卡排行!A:J,A1608)=0),IF(AND(COUNTIF(德鲁伊卡组!A:C,"# 1x ("&amp;K1608&amp;") "&amp;A1608)+COUNTIF(猎人卡组!A:C,"# 1x ("&amp;K1608&amp;") "&amp;A1608)+COUNTIF(法师卡组!A:C,"# 1x ("&amp;K1608&amp;") "&amp;A1608)+COUNTIF(圣骑士卡组!A:C,"# 1x ("&amp;K1608&amp;") "&amp;A1608)+COUNTIF(牧师卡组!A:C,"# 1x ("&amp;K1608&amp;") "&amp;A1608)+COUNTIF(潜行者卡组!A:C,"# 1x ("&amp;K1608&amp;") "&amp;A1608)+COUNTIF(萨满祭司卡组!A:C,"# 1x ("&amp;K1608&amp;") "&amp;A1608)+COUNTIF(术士卡组!A:C,"# 1x ("&amp;K1608&amp;") "&amp;A1608)+COUNTIF(战士卡组!A:C,"# 1x ("&amp;K1608&amp;") "&amp;A1608)=0,COUNTIF(单卡排行!A:J,A1608&amp;"★")=0),"",1),2)</f>
        <v/>
      </c>
      <c r="E1608" s="56" t="str">
        <f>IF(收藏进度!E1608="","",收藏进度!E1608)</f>
        <v>砰砰计划</v>
      </c>
      <c r="F1608" s="56" t="str">
        <f>IF(收藏进度!F1608="","",收藏进度!F1608)</f>
        <v/>
      </c>
      <c r="G1608" s="56" t="str">
        <f>IF(收藏进度!G1608="","",收藏进度!G1608)</f>
        <v>猎人</v>
      </c>
      <c r="H1608" s="56" t="str">
        <f>IF(收藏进度!H1608="","",收藏进度!H1608)</f>
        <v>普通</v>
      </c>
      <c r="I1608" s="56" t="str">
        <f>IF(收藏进度!I1608="","",收藏进度!I1608)</f>
        <v>法术</v>
      </c>
      <c r="J1608" s="56" t="str">
        <f>IF(收藏进度!J1608="","",收藏进度!J1608)</f>
        <v/>
      </c>
      <c r="K1608" s="56">
        <f>IF(收藏进度!K1608="","",收藏进度!K1608)</f>
        <v>2</v>
      </c>
      <c r="L1608" s="56">
        <f>IF(收藏进度!L1608="","",收藏进度!L1608)</f>
        <v>0</v>
      </c>
      <c r="M1608" s="56">
        <f>IF(收藏进度!M1608="","",收藏进度!M1608)</f>
        <v>0</v>
      </c>
      <c r="N1608" s="57" t="str">
        <f>IF(收藏进度!N1608="","",收藏进度!N1608)</f>
        <v>造成2点伤害。召唤一个0/2的地精炸弹。</v>
      </c>
    </row>
    <row r="1609" spans="1:14" x14ac:dyDescent="0.15">
      <c r="A1609" s="55" t="str">
        <f>IF(收藏进度!A1609="","",收藏进度!A1609)</f>
        <v>机核芯片</v>
      </c>
      <c r="B1609" s="55">
        <f>IF(收藏进度!B1609="","",收藏进度!B1609)</f>
        <v>2</v>
      </c>
      <c r="C1609" s="55" t="str">
        <f t="shared" si="25"/>
        <v/>
      </c>
      <c r="D1609" s="55" t="str">
        <f>IF(AND(COUNTIF(德鲁伊卡组!A:C,"# 2x ("&amp;K1609&amp;") "&amp;A1609)+COUNTIF(猎人卡组!A:C,"# 2x ("&amp;K1609&amp;") "&amp;A1609)+COUNTIF(法师卡组!A:C,"# 2x ("&amp;K1609&amp;") "&amp;A1609)+COUNTIF(圣骑士卡组!A:C,"# 2x ("&amp;K1609&amp;") "&amp;A1609)+COUNTIF(牧师卡组!A:C,"# 2x ("&amp;K1609&amp;") "&amp;A1609)+COUNTIF(潜行者卡组!A:C,"# 2x ("&amp;K1609&amp;") "&amp;A1609)+COUNTIF(萨满祭司卡组!A:C,"# 2x ("&amp;K1609&amp;") "&amp;A1609)+COUNTIF(术士卡组!A:C,"# 2x ("&amp;K1609&amp;") "&amp;A1609)+COUNTIF(战士卡组!A:C,"# 2x ("&amp;K1609&amp;") "&amp;A1609)=0,COUNTIF(单卡排行!A:J,A1609)=0),IF(AND(COUNTIF(德鲁伊卡组!A:C,"# 1x ("&amp;K1609&amp;") "&amp;A1609)+COUNTIF(猎人卡组!A:C,"# 1x ("&amp;K1609&amp;") "&amp;A1609)+COUNTIF(法师卡组!A:C,"# 1x ("&amp;K1609&amp;") "&amp;A1609)+COUNTIF(圣骑士卡组!A:C,"# 1x ("&amp;K1609&amp;") "&amp;A1609)+COUNTIF(牧师卡组!A:C,"# 1x ("&amp;K1609&amp;") "&amp;A1609)+COUNTIF(潜行者卡组!A:C,"# 1x ("&amp;K1609&amp;") "&amp;A1609)+COUNTIF(萨满祭司卡组!A:C,"# 1x ("&amp;K1609&amp;") "&amp;A1609)+COUNTIF(术士卡组!A:C,"# 1x ("&amp;K1609&amp;") "&amp;A1609)+COUNTIF(战士卡组!A:C,"# 1x ("&amp;K1609&amp;") "&amp;A1609)=0,COUNTIF(单卡排行!A:J,A1609&amp;"★")=0),"",1),2)</f>
        <v/>
      </c>
      <c r="E1609" s="56" t="str">
        <f>IF(收藏进度!E1609="","",收藏进度!E1609)</f>
        <v>砰砰计划</v>
      </c>
      <c r="F1609" s="56" t="str">
        <f>IF(收藏进度!F1609="","",收藏进度!F1609)</f>
        <v/>
      </c>
      <c r="G1609" s="56" t="str">
        <f>IF(收藏进度!G1609="","",收藏进度!G1609)</f>
        <v>猎人</v>
      </c>
      <c r="H1609" s="56" t="str">
        <f>IF(收藏进度!H1609="","",收藏进度!H1609)</f>
        <v>稀有</v>
      </c>
      <c r="I1609" s="56" t="str">
        <f>IF(收藏进度!I1609="","",收藏进度!I1609)</f>
        <v>法术</v>
      </c>
      <c r="J1609" s="56" t="str">
        <f>IF(收藏进度!J1609="","",收藏进度!J1609)</f>
        <v/>
      </c>
      <c r="K1609" s="56">
        <f>IF(收藏进度!K1609="","",收藏进度!K1609)</f>
        <v>2</v>
      </c>
      <c r="L1609" s="56">
        <f>IF(收藏进度!L1609="","",收藏进度!L1609)</f>
        <v>0</v>
      </c>
      <c r="M1609" s="56">
        <f>IF(收藏进度!M1609="","",收藏进度!M1609)</f>
        <v>0</v>
      </c>
      <c r="N1609" s="57" t="str">
        <f>IF(收藏进度!N1609="","",收藏进度!N1609)</f>
        <v>使你的所有随从获得
“亡语：随机将一张机械牌置入你的手牌”。</v>
      </c>
    </row>
    <row r="1610" spans="1:14" x14ac:dyDescent="0.15">
      <c r="A1610" s="55" t="str">
        <f>IF(收藏进度!A1610="","",收藏进度!A1610)</f>
        <v>烟火技师</v>
      </c>
      <c r="B1610" s="55">
        <f>IF(收藏进度!B1610="","",收藏进度!B1610)</f>
        <v>2</v>
      </c>
      <c r="C1610" s="55" t="str">
        <f t="shared" si="25"/>
        <v/>
      </c>
      <c r="D1610" s="55" t="str">
        <f>IF(AND(COUNTIF(德鲁伊卡组!A:C,"# 2x ("&amp;K1610&amp;") "&amp;A1610)+COUNTIF(猎人卡组!A:C,"# 2x ("&amp;K1610&amp;") "&amp;A1610)+COUNTIF(法师卡组!A:C,"# 2x ("&amp;K1610&amp;") "&amp;A1610)+COUNTIF(圣骑士卡组!A:C,"# 2x ("&amp;K1610&amp;") "&amp;A1610)+COUNTIF(牧师卡组!A:C,"# 2x ("&amp;K1610&amp;") "&amp;A1610)+COUNTIF(潜行者卡组!A:C,"# 2x ("&amp;K1610&amp;") "&amp;A1610)+COUNTIF(萨满祭司卡组!A:C,"# 2x ("&amp;K1610&amp;") "&amp;A1610)+COUNTIF(术士卡组!A:C,"# 2x ("&amp;K1610&amp;") "&amp;A1610)+COUNTIF(战士卡组!A:C,"# 2x ("&amp;K1610&amp;") "&amp;A1610)=0,COUNTIF(单卡排行!A:J,A1610)=0),IF(AND(COUNTIF(德鲁伊卡组!A:C,"# 1x ("&amp;K1610&amp;") "&amp;A1610)+COUNTIF(猎人卡组!A:C,"# 1x ("&amp;K1610&amp;") "&amp;A1610)+COUNTIF(法师卡组!A:C,"# 1x ("&amp;K1610&amp;") "&amp;A1610)+COUNTIF(圣骑士卡组!A:C,"# 1x ("&amp;K1610&amp;") "&amp;A1610)+COUNTIF(牧师卡组!A:C,"# 1x ("&amp;K1610&amp;") "&amp;A1610)+COUNTIF(潜行者卡组!A:C,"# 1x ("&amp;K1610&amp;") "&amp;A1610)+COUNTIF(萨满祭司卡组!A:C,"# 1x ("&amp;K1610&amp;") "&amp;A1610)+COUNTIF(术士卡组!A:C,"# 1x ("&amp;K1610&amp;") "&amp;A1610)+COUNTIF(战士卡组!A:C,"# 1x ("&amp;K1610&amp;") "&amp;A1610)=0,COUNTIF(单卡排行!A:J,A1610&amp;"★")=0),"",1),2)</f>
        <v/>
      </c>
      <c r="E1610" s="56" t="str">
        <f>IF(收藏进度!E1610="","",收藏进度!E1610)</f>
        <v>砰砰计划</v>
      </c>
      <c r="F1610" s="56" t="str">
        <f>IF(收藏进度!F1610="","",收藏进度!F1610)</f>
        <v/>
      </c>
      <c r="G1610" s="56" t="str">
        <f>IF(收藏进度!G1610="","",收藏进度!G1610)</f>
        <v>猎人</v>
      </c>
      <c r="H1610" s="56" t="str">
        <f>IF(收藏进度!H1610="","",收藏进度!H1610)</f>
        <v>稀有</v>
      </c>
      <c r="I1610" s="56" t="str">
        <f>IF(收藏进度!I1610="","",收藏进度!I1610)</f>
        <v>随从</v>
      </c>
      <c r="J1610" s="56" t="str">
        <f>IF(收藏进度!J1610="","",收藏进度!J1610)</f>
        <v/>
      </c>
      <c r="K1610" s="56">
        <f>IF(收藏进度!K1610="","",收藏进度!K1610)</f>
        <v>2</v>
      </c>
      <c r="L1610" s="56">
        <f>IF(收藏进度!L1610="","",收藏进度!L1610)</f>
        <v>2</v>
      </c>
      <c r="M1610" s="56">
        <f>IF(收藏进度!M1610="","",收藏进度!M1610)</f>
        <v>1</v>
      </c>
      <c r="N1610" s="57" t="str">
        <f>IF(收藏进度!N1610="","",收藏进度!N1610)</f>
        <v>战吼：使一个友方机械获得+1/+1。如果它具有亡语，则将其
触发。</v>
      </c>
    </row>
    <row r="1611" spans="1:14" x14ac:dyDescent="0.15">
      <c r="A1611" s="55" t="str">
        <f>IF(收藏进度!A1611="","",收藏进度!A1611)</f>
        <v>地精的把戏</v>
      </c>
      <c r="B1611" s="55">
        <f>IF(收藏进度!B1611="","",收藏进度!B1611)</f>
        <v>1</v>
      </c>
      <c r="C1611" s="55" t="str">
        <f t="shared" si="25"/>
        <v/>
      </c>
      <c r="D1611" s="55" t="str">
        <f>IF(AND(COUNTIF(德鲁伊卡组!A:C,"# 2x ("&amp;K1611&amp;") "&amp;A1611)+COUNTIF(猎人卡组!A:C,"# 2x ("&amp;K1611&amp;") "&amp;A1611)+COUNTIF(法师卡组!A:C,"# 2x ("&amp;K1611&amp;") "&amp;A1611)+COUNTIF(圣骑士卡组!A:C,"# 2x ("&amp;K1611&amp;") "&amp;A1611)+COUNTIF(牧师卡组!A:C,"# 2x ("&amp;K1611&amp;") "&amp;A1611)+COUNTIF(潜行者卡组!A:C,"# 2x ("&amp;K1611&amp;") "&amp;A1611)+COUNTIF(萨满祭司卡组!A:C,"# 2x ("&amp;K1611&amp;") "&amp;A1611)+COUNTIF(术士卡组!A:C,"# 2x ("&amp;K1611&amp;") "&amp;A1611)+COUNTIF(战士卡组!A:C,"# 2x ("&amp;K1611&amp;") "&amp;A1611)=0,COUNTIF(单卡排行!A:J,A1611)=0),IF(AND(COUNTIF(德鲁伊卡组!A:C,"# 1x ("&amp;K1611&amp;") "&amp;A1611)+COUNTIF(猎人卡组!A:C,"# 1x ("&amp;K1611&amp;") "&amp;A1611)+COUNTIF(法师卡组!A:C,"# 1x ("&amp;K1611&amp;") "&amp;A1611)+COUNTIF(圣骑士卡组!A:C,"# 1x ("&amp;K1611&amp;") "&amp;A1611)+COUNTIF(牧师卡组!A:C,"# 1x ("&amp;K1611&amp;") "&amp;A1611)+COUNTIF(潜行者卡组!A:C,"# 1x ("&amp;K1611&amp;") "&amp;A1611)+COUNTIF(萨满祭司卡组!A:C,"# 1x ("&amp;K1611&amp;") "&amp;A1611)+COUNTIF(术士卡组!A:C,"# 1x ("&amp;K1611&amp;") "&amp;A1611)+COUNTIF(战士卡组!A:C,"# 1x ("&amp;K1611&amp;") "&amp;A1611)=0,COUNTIF(单卡排行!A:J,A1611&amp;"★")=0),"",1),2)</f>
        <v/>
      </c>
      <c r="E1611" s="56" t="str">
        <f>IF(收藏进度!E1611="","",收藏进度!E1611)</f>
        <v>砰砰计划</v>
      </c>
      <c r="F1611" s="56" t="str">
        <f>IF(收藏进度!F1611="","",收藏进度!F1611)</f>
        <v/>
      </c>
      <c r="G1611" s="56" t="str">
        <f>IF(收藏进度!G1611="","",收藏进度!G1611)</f>
        <v>猎人</v>
      </c>
      <c r="H1611" s="56" t="str">
        <f>IF(收藏进度!H1611="","",收藏进度!H1611)</f>
        <v>史诗</v>
      </c>
      <c r="I1611" s="56" t="str">
        <f>IF(收藏进度!I1611="","",收藏进度!I1611)</f>
        <v>法术</v>
      </c>
      <c r="J1611" s="56" t="str">
        <f>IF(收藏进度!J1611="","",收藏进度!J1611)</f>
        <v/>
      </c>
      <c r="K1611" s="56">
        <f>IF(收藏进度!K1611="","",收藏进度!K1611)</f>
        <v>2</v>
      </c>
      <c r="L1611" s="56">
        <f>IF(收藏进度!L1611="","",收藏进度!L1611)</f>
        <v>0</v>
      </c>
      <c r="M1611" s="56">
        <f>IF(收藏进度!M1611="","",收藏进度!M1611)</f>
        <v>0</v>
      </c>
      <c r="N1611" s="57" t="str">
        <f>IF(收藏进度!N1611="","",收藏进度!N1611)</f>
        <v>使一个友方随从获得+3/+3和突袭，该随从会在回合结束时死亡。</v>
      </c>
    </row>
    <row r="1612" spans="1:14" x14ac:dyDescent="0.15">
      <c r="A1612" s="55" t="str">
        <f>IF(收藏进度!A1612="","",收藏进度!A1612)</f>
        <v>蜘蛛炸弹</v>
      </c>
      <c r="B1612" s="55">
        <f>IF(收藏进度!B1612="","",收藏进度!B1612)</f>
        <v>2</v>
      </c>
      <c r="C1612" s="55" t="str">
        <f t="shared" si="25"/>
        <v/>
      </c>
      <c r="D1612" s="55" t="str">
        <f>IF(AND(COUNTIF(德鲁伊卡组!A:C,"# 2x ("&amp;K1612&amp;") "&amp;A1612)+COUNTIF(猎人卡组!A:C,"# 2x ("&amp;K1612&amp;") "&amp;A1612)+COUNTIF(法师卡组!A:C,"# 2x ("&amp;K1612&amp;") "&amp;A1612)+COUNTIF(圣骑士卡组!A:C,"# 2x ("&amp;K1612&amp;") "&amp;A1612)+COUNTIF(牧师卡组!A:C,"# 2x ("&amp;K1612&amp;") "&amp;A1612)+COUNTIF(潜行者卡组!A:C,"# 2x ("&amp;K1612&amp;") "&amp;A1612)+COUNTIF(萨满祭司卡组!A:C,"# 2x ("&amp;K1612&amp;") "&amp;A1612)+COUNTIF(术士卡组!A:C,"# 2x ("&amp;K1612&amp;") "&amp;A1612)+COUNTIF(战士卡组!A:C,"# 2x ("&amp;K1612&amp;") "&amp;A1612)=0,COUNTIF(单卡排行!A:J,A1612)=0),IF(AND(COUNTIF(德鲁伊卡组!A:C,"# 1x ("&amp;K1612&amp;") "&amp;A1612)+COUNTIF(猎人卡组!A:C,"# 1x ("&amp;K1612&amp;") "&amp;A1612)+COUNTIF(法师卡组!A:C,"# 1x ("&amp;K1612&amp;") "&amp;A1612)+COUNTIF(圣骑士卡组!A:C,"# 1x ("&amp;K1612&amp;") "&amp;A1612)+COUNTIF(牧师卡组!A:C,"# 1x ("&amp;K1612&amp;") "&amp;A1612)+COUNTIF(潜行者卡组!A:C,"# 1x ("&amp;K1612&amp;") "&amp;A1612)+COUNTIF(萨满祭司卡组!A:C,"# 1x ("&amp;K1612&amp;") "&amp;A1612)+COUNTIF(术士卡组!A:C,"# 1x ("&amp;K1612&amp;") "&amp;A1612)+COUNTIF(战士卡组!A:C,"# 1x ("&amp;K1612&amp;") "&amp;A1612)=0,COUNTIF(单卡排行!A:J,A1612&amp;"★")=0),"",1),2)</f>
        <v/>
      </c>
      <c r="E1612" s="56" t="str">
        <f>IF(收藏进度!E1612="","",收藏进度!E1612)</f>
        <v>砰砰计划</v>
      </c>
      <c r="F1612" s="56" t="str">
        <f>IF(收藏进度!F1612="","",收藏进度!F1612)</f>
        <v/>
      </c>
      <c r="G1612" s="56" t="str">
        <f>IF(收藏进度!G1612="","",收藏进度!G1612)</f>
        <v>猎人</v>
      </c>
      <c r="H1612" s="56" t="str">
        <f>IF(收藏进度!H1612="","",收藏进度!H1612)</f>
        <v>稀有</v>
      </c>
      <c r="I1612" s="56" t="str">
        <f>IF(收藏进度!I1612="","",收藏进度!I1612)</f>
        <v>随从</v>
      </c>
      <c r="J1612" s="56" t="str">
        <f>IF(收藏进度!J1612="","",收藏进度!J1612)</f>
        <v>机械</v>
      </c>
      <c r="K1612" s="56">
        <f>IF(收藏进度!K1612="","",收藏进度!K1612)</f>
        <v>3</v>
      </c>
      <c r="L1612" s="56">
        <f>IF(收藏进度!L1612="","",收藏进度!L1612)</f>
        <v>2</v>
      </c>
      <c r="M1612" s="56">
        <f>IF(收藏进度!M1612="","",收藏进度!M1612)</f>
        <v>2</v>
      </c>
      <c r="N1612" s="57" t="str">
        <f>IF(收藏进度!N1612="","",收藏进度!N1612)</f>
        <v>磁力，亡语：随机消灭一个敌方随从。</v>
      </c>
    </row>
    <row r="1613" spans="1:14" x14ac:dyDescent="0.15">
      <c r="A1613" s="55" t="str">
        <f>IF(收藏进度!A1613="","",收藏进度!A1613)</f>
        <v>死灵机械师</v>
      </c>
      <c r="B1613" s="55">
        <f>IF(收藏进度!B1613="","",收藏进度!B1613)</f>
        <v>1</v>
      </c>
      <c r="C1613" s="55" t="str">
        <f t="shared" si="25"/>
        <v/>
      </c>
      <c r="D1613" s="55" t="str">
        <f>IF(AND(COUNTIF(德鲁伊卡组!A:C,"# 2x ("&amp;K1613&amp;") "&amp;A1613)+COUNTIF(猎人卡组!A:C,"# 2x ("&amp;K1613&amp;") "&amp;A1613)+COUNTIF(法师卡组!A:C,"# 2x ("&amp;K1613&amp;") "&amp;A1613)+COUNTIF(圣骑士卡组!A:C,"# 2x ("&amp;K1613&amp;") "&amp;A1613)+COUNTIF(牧师卡组!A:C,"# 2x ("&amp;K1613&amp;") "&amp;A1613)+COUNTIF(潜行者卡组!A:C,"# 2x ("&amp;K1613&amp;") "&amp;A1613)+COUNTIF(萨满祭司卡组!A:C,"# 2x ("&amp;K1613&amp;") "&amp;A1613)+COUNTIF(术士卡组!A:C,"# 2x ("&amp;K1613&amp;") "&amp;A1613)+COUNTIF(战士卡组!A:C,"# 2x ("&amp;K1613&amp;") "&amp;A1613)=0,COUNTIF(单卡排行!A:J,A1613)=0),IF(AND(COUNTIF(德鲁伊卡组!A:C,"# 1x ("&amp;K1613&amp;") "&amp;A1613)+COUNTIF(猎人卡组!A:C,"# 1x ("&amp;K1613&amp;") "&amp;A1613)+COUNTIF(法师卡组!A:C,"# 1x ("&amp;K1613&amp;") "&amp;A1613)+COUNTIF(圣骑士卡组!A:C,"# 1x ("&amp;K1613&amp;") "&amp;A1613)+COUNTIF(牧师卡组!A:C,"# 1x ("&amp;K1613&amp;") "&amp;A1613)+COUNTIF(潜行者卡组!A:C,"# 1x ("&amp;K1613&amp;") "&amp;A1613)+COUNTIF(萨满祭司卡组!A:C,"# 1x ("&amp;K1613&amp;") "&amp;A1613)+COUNTIF(术士卡组!A:C,"# 1x ("&amp;K1613&amp;") "&amp;A1613)+COUNTIF(战士卡组!A:C,"# 1x ("&amp;K1613&amp;") "&amp;A1613)=0,COUNTIF(单卡排行!A:J,A1613&amp;"★")=0),"",1),2)</f>
        <v/>
      </c>
      <c r="E1613" s="56" t="str">
        <f>IF(收藏进度!E1613="","",收藏进度!E1613)</f>
        <v>砰砰计划</v>
      </c>
      <c r="F1613" s="56" t="str">
        <f>IF(收藏进度!F1613="","",收藏进度!F1613)</f>
        <v/>
      </c>
      <c r="G1613" s="56" t="str">
        <f>IF(收藏进度!G1613="","",收藏进度!G1613)</f>
        <v>猎人</v>
      </c>
      <c r="H1613" s="56" t="str">
        <f>IF(收藏进度!H1613="","",收藏进度!H1613)</f>
        <v>史诗</v>
      </c>
      <c r="I1613" s="56" t="str">
        <f>IF(收藏进度!I1613="","",收藏进度!I1613)</f>
        <v>随从</v>
      </c>
      <c r="J1613" s="56" t="str">
        <f>IF(收藏进度!J1613="","",收藏进度!J1613)</f>
        <v/>
      </c>
      <c r="K1613" s="56">
        <f>IF(收藏进度!K1613="","",收藏进度!K1613)</f>
        <v>5</v>
      </c>
      <c r="L1613" s="56">
        <f>IF(收藏进度!L1613="","",收藏进度!L1613)</f>
        <v>3</v>
      </c>
      <c r="M1613" s="56">
        <f>IF(收藏进度!M1613="","",收藏进度!M1613)</f>
        <v>6</v>
      </c>
      <c r="N1613" s="57" t="str">
        <f>IF(收藏进度!N1613="","",收藏进度!N1613)</f>
        <v>你的亡语会触发
两次。</v>
      </c>
    </row>
    <row r="1614" spans="1:14" x14ac:dyDescent="0.15">
      <c r="A1614" s="55" t="str">
        <f>IF(收藏进度!A1614="","",收藏进度!A1614)</f>
        <v>爆破大师弗拉克</v>
      </c>
      <c r="B1614" s="55">
        <f>IF(收藏进度!B1614="","",收藏进度!B1614)</f>
        <v>0</v>
      </c>
      <c r="C1614" s="55" t="str">
        <f t="shared" si="25"/>
        <v/>
      </c>
      <c r="D1614" s="55" t="str">
        <f>IF(AND(COUNTIF(德鲁伊卡组!A:C,"# 2x ("&amp;K1614&amp;") "&amp;A1614)+COUNTIF(猎人卡组!A:C,"# 2x ("&amp;K1614&amp;") "&amp;A1614)+COUNTIF(法师卡组!A:C,"# 2x ("&amp;K1614&amp;") "&amp;A1614)+COUNTIF(圣骑士卡组!A:C,"# 2x ("&amp;K1614&amp;") "&amp;A1614)+COUNTIF(牧师卡组!A:C,"# 2x ("&amp;K1614&amp;") "&amp;A1614)+COUNTIF(潜行者卡组!A:C,"# 2x ("&amp;K1614&amp;") "&amp;A1614)+COUNTIF(萨满祭司卡组!A:C,"# 2x ("&amp;K1614&amp;") "&amp;A1614)+COUNTIF(术士卡组!A:C,"# 2x ("&amp;K1614&amp;") "&amp;A1614)+COUNTIF(战士卡组!A:C,"# 2x ("&amp;K1614&amp;") "&amp;A1614)=0,COUNTIF(单卡排行!A:J,A1614)=0),IF(AND(COUNTIF(德鲁伊卡组!A:C,"# 1x ("&amp;K1614&amp;") "&amp;A1614)+COUNTIF(猎人卡组!A:C,"# 1x ("&amp;K1614&amp;") "&amp;A1614)+COUNTIF(法师卡组!A:C,"# 1x ("&amp;K1614&amp;") "&amp;A1614)+COUNTIF(圣骑士卡组!A:C,"# 1x ("&amp;K1614&amp;") "&amp;A1614)+COUNTIF(牧师卡组!A:C,"# 1x ("&amp;K1614&amp;") "&amp;A1614)+COUNTIF(潜行者卡组!A:C,"# 1x ("&amp;K1614&amp;") "&amp;A1614)+COUNTIF(萨满祭司卡组!A:C,"# 1x ("&amp;K1614&amp;") "&amp;A1614)+COUNTIF(术士卡组!A:C,"# 1x ("&amp;K1614&amp;") "&amp;A1614)+COUNTIF(战士卡组!A:C,"# 1x ("&amp;K1614&amp;") "&amp;A1614)=0,COUNTIF(单卡排行!A:J,A1614&amp;"★")=0),"",1),2)</f>
        <v/>
      </c>
      <c r="E1614" s="56" t="str">
        <f>IF(收藏进度!E1614="","",收藏进度!E1614)</f>
        <v>砰砰计划</v>
      </c>
      <c r="F1614" s="56" t="str">
        <f>IF(收藏进度!F1614="","",收藏进度!F1614)</f>
        <v/>
      </c>
      <c r="G1614" s="56" t="str">
        <f>IF(收藏进度!G1614="","",收藏进度!G1614)</f>
        <v>猎人</v>
      </c>
      <c r="H1614" s="56" t="str">
        <f>IF(收藏进度!H1614="","",收藏进度!H1614)</f>
        <v>传说</v>
      </c>
      <c r="I1614" s="56" t="str">
        <f>IF(收藏进度!I1614="","",收藏进度!I1614)</f>
        <v>随从</v>
      </c>
      <c r="J1614" s="56" t="str">
        <f>IF(收藏进度!J1614="","",收藏进度!J1614)</f>
        <v/>
      </c>
      <c r="K1614" s="56">
        <f>IF(收藏进度!K1614="","",收藏进度!K1614)</f>
        <v>7</v>
      </c>
      <c r="L1614" s="56">
        <f>IF(收藏进度!L1614="","",收藏进度!L1614)</f>
        <v>5</v>
      </c>
      <c r="M1614" s="56">
        <f>IF(收藏进度!M1614="","",收藏进度!M1614)</f>
        <v>5</v>
      </c>
      <c r="N1614" s="57" t="str">
        <f>IF(收藏进度!N1614="","",收藏进度!N1614)</f>
        <v>战吼：召唤四个0/2的地精炸弹。</v>
      </c>
    </row>
    <row r="1615" spans="1:14" x14ac:dyDescent="0.15">
      <c r="A1615" s="55" t="str">
        <f>IF(收藏进度!A1615="","",收藏进度!A1615)</f>
        <v>弗拉克的火箭炮</v>
      </c>
      <c r="B1615" s="55">
        <f>IF(收藏进度!B1615="","",收藏进度!B1615)</f>
        <v>0</v>
      </c>
      <c r="C1615" s="55" t="str">
        <f t="shared" si="25"/>
        <v/>
      </c>
      <c r="D1615" s="55" t="str">
        <f>IF(AND(COUNTIF(德鲁伊卡组!A:C,"# 2x ("&amp;K1615&amp;") "&amp;A1615)+COUNTIF(猎人卡组!A:C,"# 2x ("&amp;K1615&amp;") "&amp;A1615)+COUNTIF(法师卡组!A:C,"# 2x ("&amp;K1615&amp;") "&amp;A1615)+COUNTIF(圣骑士卡组!A:C,"# 2x ("&amp;K1615&amp;") "&amp;A1615)+COUNTIF(牧师卡组!A:C,"# 2x ("&amp;K1615&amp;") "&amp;A1615)+COUNTIF(潜行者卡组!A:C,"# 2x ("&amp;K1615&amp;") "&amp;A1615)+COUNTIF(萨满祭司卡组!A:C,"# 2x ("&amp;K1615&amp;") "&amp;A1615)+COUNTIF(术士卡组!A:C,"# 2x ("&amp;K1615&amp;") "&amp;A1615)+COUNTIF(战士卡组!A:C,"# 2x ("&amp;K1615&amp;") "&amp;A1615)=0,COUNTIF(单卡排行!A:J,A1615)=0),IF(AND(COUNTIF(德鲁伊卡组!A:C,"# 1x ("&amp;K1615&amp;") "&amp;A1615)+COUNTIF(猎人卡组!A:C,"# 1x ("&amp;K1615&amp;") "&amp;A1615)+COUNTIF(法师卡组!A:C,"# 1x ("&amp;K1615&amp;") "&amp;A1615)+COUNTIF(圣骑士卡组!A:C,"# 1x ("&amp;K1615&amp;") "&amp;A1615)+COUNTIF(牧师卡组!A:C,"# 1x ("&amp;K1615&amp;") "&amp;A1615)+COUNTIF(潜行者卡组!A:C,"# 1x ("&amp;K1615&amp;") "&amp;A1615)+COUNTIF(萨满祭司卡组!A:C,"# 1x ("&amp;K1615&amp;") "&amp;A1615)+COUNTIF(术士卡组!A:C,"# 1x ("&amp;K1615&amp;") "&amp;A1615)+COUNTIF(战士卡组!A:C,"# 1x ("&amp;K1615&amp;") "&amp;A1615)=0,COUNTIF(单卡排行!A:J,A1615&amp;"★")=0),"",1),2)</f>
        <v/>
      </c>
      <c r="E1615" s="56" t="str">
        <f>IF(收藏进度!E1615="","",收藏进度!E1615)</f>
        <v>砰砰计划</v>
      </c>
      <c r="F1615" s="56" t="str">
        <f>IF(收藏进度!F1615="","",收藏进度!F1615)</f>
        <v/>
      </c>
      <c r="G1615" s="56" t="str">
        <f>IF(收藏进度!G1615="","",收藏进度!G1615)</f>
        <v>猎人</v>
      </c>
      <c r="H1615" s="56" t="str">
        <f>IF(收藏进度!H1615="","",收藏进度!H1615)</f>
        <v>传说</v>
      </c>
      <c r="I1615" s="56" t="str">
        <f>IF(收藏进度!I1615="","",收藏进度!I1615)</f>
        <v>法术</v>
      </c>
      <c r="J1615" s="56" t="str">
        <f>IF(收藏进度!J1615="","",收藏进度!J1615)</f>
        <v/>
      </c>
      <c r="K1615" s="56">
        <f>IF(收藏进度!K1615="","",收藏进度!K1615)</f>
        <v>8</v>
      </c>
      <c r="L1615" s="56">
        <f>IF(收藏进度!L1615="","",收藏进度!L1615)</f>
        <v>0</v>
      </c>
      <c r="M1615" s="56">
        <f>IF(收藏进度!M1615="","",收藏进度!M1615)</f>
        <v>0</v>
      </c>
      <c r="N1615" s="57" t="str">
        <f>IF(收藏进度!N1615="","",收藏进度!N1615)</f>
        <v>从你的牌库中召唤三个随从。他们会攻击敌方随从，然后死亡。</v>
      </c>
    </row>
    <row r="1616" spans="1:14" x14ac:dyDescent="0.15">
      <c r="A1616" s="55" t="str">
        <f>IF(收藏进度!A1616="","",收藏进度!A1616)</f>
        <v>迸射流星</v>
      </c>
      <c r="B1616" s="55">
        <f>IF(收藏进度!B1616="","",收藏进度!B1616)</f>
        <v>2</v>
      </c>
      <c r="C1616" s="55" t="str">
        <f t="shared" si="25"/>
        <v/>
      </c>
      <c r="D1616" s="55" t="str">
        <f>IF(AND(COUNTIF(德鲁伊卡组!A:C,"# 2x ("&amp;K1616&amp;") "&amp;A1616)+COUNTIF(猎人卡组!A:C,"# 2x ("&amp;K1616&amp;") "&amp;A1616)+COUNTIF(法师卡组!A:C,"# 2x ("&amp;K1616&amp;") "&amp;A1616)+COUNTIF(圣骑士卡组!A:C,"# 2x ("&amp;K1616&amp;") "&amp;A1616)+COUNTIF(牧师卡组!A:C,"# 2x ("&amp;K1616&amp;") "&amp;A1616)+COUNTIF(潜行者卡组!A:C,"# 2x ("&amp;K1616&amp;") "&amp;A1616)+COUNTIF(萨满祭司卡组!A:C,"# 2x ("&amp;K1616&amp;") "&amp;A1616)+COUNTIF(术士卡组!A:C,"# 2x ("&amp;K1616&amp;") "&amp;A1616)+COUNTIF(战士卡组!A:C,"# 2x ("&amp;K1616&amp;") "&amp;A1616)=0,COUNTIF(单卡排行!A:J,A1616)=0),IF(AND(COUNTIF(德鲁伊卡组!A:C,"# 1x ("&amp;K1616&amp;") "&amp;A1616)+COUNTIF(猎人卡组!A:C,"# 1x ("&amp;K1616&amp;") "&amp;A1616)+COUNTIF(法师卡组!A:C,"# 1x ("&amp;K1616&amp;") "&amp;A1616)+COUNTIF(圣骑士卡组!A:C,"# 1x ("&amp;K1616&amp;") "&amp;A1616)+COUNTIF(牧师卡组!A:C,"# 1x ("&amp;K1616&amp;") "&amp;A1616)+COUNTIF(潜行者卡组!A:C,"# 1x ("&amp;K1616&amp;") "&amp;A1616)+COUNTIF(萨满祭司卡组!A:C,"# 1x ("&amp;K1616&amp;") "&amp;A1616)+COUNTIF(术士卡组!A:C,"# 1x ("&amp;K1616&amp;") "&amp;A1616)+COUNTIF(战士卡组!A:C,"# 1x ("&amp;K1616&amp;") "&amp;A1616)=0,COUNTIF(单卡排行!A:J,A1616&amp;"★")=0),"",1),2)</f>
        <v/>
      </c>
      <c r="E1616" s="56" t="str">
        <f>IF(收藏进度!E1616="","",收藏进度!E1616)</f>
        <v>砰砰计划</v>
      </c>
      <c r="F1616" s="56" t="str">
        <f>IF(收藏进度!F1616="","",收藏进度!F1616)</f>
        <v/>
      </c>
      <c r="G1616" s="56" t="str">
        <f>IF(收藏进度!G1616="","",收藏进度!G1616)</f>
        <v>法师</v>
      </c>
      <c r="H1616" s="56" t="str">
        <f>IF(收藏进度!H1616="","",收藏进度!H1616)</f>
        <v>普通</v>
      </c>
      <c r="I1616" s="56" t="str">
        <f>IF(收藏进度!I1616="","",收藏进度!I1616)</f>
        <v>法术</v>
      </c>
      <c r="J1616" s="56" t="str">
        <f>IF(收藏进度!J1616="","",收藏进度!J1616)</f>
        <v/>
      </c>
      <c r="K1616" s="56">
        <f>IF(收藏进度!K1616="","",收藏进度!K1616)</f>
        <v>1</v>
      </c>
      <c r="L1616" s="56">
        <f>IF(收藏进度!L1616="","",收藏进度!L1616)</f>
        <v>0</v>
      </c>
      <c r="M1616" s="56">
        <f>IF(收藏进度!M1616="","",收藏进度!M1616)</f>
        <v>0</v>
      </c>
      <c r="N1616" s="57" t="str">
        <f>IF(收藏进度!N1616="","",收藏进度!N1616)</f>
        <v>对一个随从及其相邻的随从造成1点伤害。</v>
      </c>
    </row>
    <row r="1617" spans="1:14" x14ac:dyDescent="0.15">
      <c r="A1617" s="55" t="str">
        <f>IF(收藏进度!A1617="","",收藏进度!A1617)</f>
        <v>研发计划</v>
      </c>
      <c r="B1617" s="55">
        <f>IF(收藏进度!B1617="","",收藏进度!B1617)</f>
        <v>2</v>
      </c>
      <c r="C1617" s="55" t="str">
        <f t="shared" si="25"/>
        <v/>
      </c>
      <c r="D1617" s="55" t="str">
        <f>IF(AND(COUNTIF(德鲁伊卡组!A:C,"# 2x ("&amp;K1617&amp;") "&amp;A1617)+COUNTIF(猎人卡组!A:C,"# 2x ("&amp;K1617&amp;") "&amp;A1617)+COUNTIF(法师卡组!A:C,"# 2x ("&amp;K1617&amp;") "&amp;A1617)+COUNTIF(圣骑士卡组!A:C,"# 2x ("&amp;K1617&amp;") "&amp;A1617)+COUNTIF(牧师卡组!A:C,"# 2x ("&amp;K1617&amp;") "&amp;A1617)+COUNTIF(潜行者卡组!A:C,"# 2x ("&amp;K1617&amp;") "&amp;A1617)+COUNTIF(萨满祭司卡组!A:C,"# 2x ("&amp;K1617&amp;") "&amp;A1617)+COUNTIF(术士卡组!A:C,"# 2x ("&amp;K1617&amp;") "&amp;A1617)+COUNTIF(战士卡组!A:C,"# 2x ("&amp;K1617&amp;") "&amp;A1617)=0,COUNTIF(单卡排行!A:J,A1617)=0),IF(AND(COUNTIF(德鲁伊卡组!A:C,"# 1x ("&amp;K1617&amp;") "&amp;A1617)+COUNTIF(猎人卡组!A:C,"# 1x ("&amp;K1617&amp;") "&amp;A1617)+COUNTIF(法师卡组!A:C,"# 1x ("&amp;K1617&amp;") "&amp;A1617)+COUNTIF(圣骑士卡组!A:C,"# 1x ("&amp;K1617&amp;") "&amp;A1617)+COUNTIF(牧师卡组!A:C,"# 1x ("&amp;K1617&amp;") "&amp;A1617)+COUNTIF(潜行者卡组!A:C,"# 1x ("&amp;K1617&amp;") "&amp;A1617)+COUNTIF(萨满祭司卡组!A:C,"# 1x ("&amp;K1617&amp;") "&amp;A1617)+COUNTIF(术士卡组!A:C,"# 1x ("&amp;K1617&amp;") "&amp;A1617)+COUNTIF(战士卡组!A:C,"# 1x ("&amp;K1617&amp;") "&amp;A1617)=0,COUNTIF(单卡排行!A:J,A1617&amp;"★")=0),"",1),2)</f>
        <v/>
      </c>
      <c r="E1617" s="56" t="str">
        <f>IF(收藏进度!E1617="","",收藏进度!E1617)</f>
        <v>砰砰计划</v>
      </c>
      <c r="F1617" s="56" t="str">
        <f>IF(收藏进度!F1617="","",收藏进度!F1617)</f>
        <v/>
      </c>
      <c r="G1617" s="56" t="str">
        <f>IF(收藏进度!G1617="","",收藏进度!G1617)</f>
        <v>法师</v>
      </c>
      <c r="H1617" s="56" t="str">
        <f>IF(收藏进度!H1617="","",收藏进度!H1617)</f>
        <v>普通</v>
      </c>
      <c r="I1617" s="56" t="str">
        <f>IF(收藏进度!I1617="","",收藏进度!I1617)</f>
        <v>法术</v>
      </c>
      <c r="J1617" s="56" t="str">
        <f>IF(收藏进度!J1617="","",收藏进度!J1617)</f>
        <v/>
      </c>
      <c r="K1617" s="56">
        <f>IF(收藏进度!K1617="","",收藏进度!K1617)</f>
        <v>2</v>
      </c>
      <c r="L1617" s="56">
        <f>IF(收藏进度!L1617="","",收藏进度!L1617)</f>
        <v>0</v>
      </c>
      <c r="M1617" s="56">
        <f>IF(收藏进度!M1617="","",收藏进度!M1617)</f>
        <v>0</v>
      </c>
      <c r="N1617" s="57" t="str">
        <f>IF(收藏进度!N1617="","",收藏进度!N1617)</f>
        <v>每个玩家抽两张牌。</v>
      </c>
    </row>
    <row r="1618" spans="1:14" x14ac:dyDescent="0.15">
      <c r="A1618" s="55" t="str">
        <f>IF(收藏进度!A1618="","",收藏进度!A1618)</f>
        <v>星界裂隙</v>
      </c>
      <c r="B1618" s="55">
        <f>IF(收藏进度!B1618="","",收藏进度!B1618)</f>
        <v>2</v>
      </c>
      <c r="C1618" s="55" t="str">
        <f t="shared" si="25"/>
        <v/>
      </c>
      <c r="D1618" s="55" t="str">
        <f>IF(AND(COUNTIF(德鲁伊卡组!A:C,"# 2x ("&amp;K1618&amp;") "&amp;A1618)+COUNTIF(猎人卡组!A:C,"# 2x ("&amp;K1618&amp;") "&amp;A1618)+COUNTIF(法师卡组!A:C,"# 2x ("&amp;K1618&amp;") "&amp;A1618)+COUNTIF(圣骑士卡组!A:C,"# 2x ("&amp;K1618&amp;") "&amp;A1618)+COUNTIF(牧师卡组!A:C,"# 2x ("&amp;K1618&amp;") "&amp;A1618)+COUNTIF(潜行者卡组!A:C,"# 2x ("&amp;K1618&amp;") "&amp;A1618)+COUNTIF(萨满祭司卡组!A:C,"# 2x ("&amp;K1618&amp;") "&amp;A1618)+COUNTIF(术士卡组!A:C,"# 2x ("&amp;K1618&amp;") "&amp;A1618)+COUNTIF(战士卡组!A:C,"# 2x ("&amp;K1618&amp;") "&amp;A1618)=0,COUNTIF(单卡排行!A:J,A1618)=0),IF(AND(COUNTIF(德鲁伊卡组!A:C,"# 1x ("&amp;K1618&amp;") "&amp;A1618)+COUNTIF(猎人卡组!A:C,"# 1x ("&amp;K1618&amp;") "&amp;A1618)+COUNTIF(法师卡组!A:C,"# 1x ("&amp;K1618&amp;") "&amp;A1618)+COUNTIF(圣骑士卡组!A:C,"# 1x ("&amp;K1618&amp;") "&amp;A1618)+COUNTIF(牧师卡组!A:C,"# 1x ("&amp;K1618&amp;") "&amp;A1618)+COUNTIF(潜行者卡组!A:C,"# 1x ("&amp;K1618&amp;") "&amp;A1618)+COUNTIF(萨满祭司卡组!A:C,"# 1x ("&amp;K1618&amp;") "&amp;A1618)+COUNTIF(术士卡组!A:C,"# 1x ("&amp;K1618&amp;") "&amp;A1618)+COUNTIF(战士卡组!A:C,"# 1x ("&amp;K1618&amp;") "&amp;A1618)=0,COUNTIF(单卡排行!A:J,A1618&amp;"★")=0),"",1),2)</f>
        <v/>
      </c>
      <c r="E1618" s="56" t="str">
        <f>IF(收藏进度!E1618="","",收藏进度!E1618)</f>
        <v>砰砰计划</v>
      </c>
      <c r="F1618" s="56" t="str">
        <f>IF(收藏进度!F1618="","",收藏进度!F1618)</f>
        <v/>
      </c>
      <c r="G1618" s="56" t="str">
        <f>IF(收藏进度!G1618="","",收藏进度!G1618)</f>
        <v>法师</v>
      </c>
      <c r="H1618" s="56" t="str">
        <f>IF(收藏进度!H1618="","",收藏进度!H1618)</f>
        <v>稀有</v>
      </c>
      <c r="I1618" s="56" t="str">
        <f>IF(收藏进度!I1618="","",收藏进度!I1618)</f>
        <v>法术</v>
      </c>
      <c r="J1618" s="56" t="str">
        <f>IF(收藏进度!J1618="","",收藏进度!J1618)</f>
        <v/>
      </c>
      <c r="K1618" s="56">
        <f>IF(收藏进度!K1618="","",收藏进度!K1618)</f>
        <v>2</v>
      </c>
      <c r="L1618" s="56">
        <f>IF(收藏进度!L1618="","",收藏进度!L1618)</f>
        <v>0</v>
      </c>
      <c r="M1618" s="56">
        <f>IF(收藏进度!M1618="","",收藏进度!M1618)</f>
        <v>0</v>
      </c>
      <c r="N1618" s="57" t="str">
        <f>IF(收藏进度!N1618="","",收藏进度!N1618)</f>
        <v>随机将两张随从牌置入你的
手牌。</v>
      </c>
    </row>
    <row r="1619" spans="1:14" x14ac:dyDescent="0.15">
      <c r="A1619" s="55" t="str">
        <f>IF(收藏进度!A1619="","",收藏进度!A1619)</f>
        <v>星界密使</v>
      </c>
      <c r="B1619" s="55">
        <f>IF(收藏进度!B1619="","",收藏进度!B1619)</f>
        <v>2</v>
      </c>
      <c r="C1619" s="55" t="str">
        <f t="shared" si="25"/>
        <v/>
      </c>
      <c r="D1619" s="55" t="str">
        <f>IF(AND(COUNTIF(德鲁伊卡组!A:C,"# 2x ("&amp;K1619&amp;") "&amp;A1619)+COUNTIF(猎人卡组!A:C,"# 2x ("&amp;K1619&amp;") "&amp;A1619)+COUNTIF(法师卡组!A:C,"# 2x ("&amp;K1619&amp;") "&amp;A1619)+COUNTIF(圣骑士卡组!A:C,"# 2x ("&amp;K1619&amp;") "&amp;A1619)+COUNTIF(牧师卡组!A:C,"# 2x ("&amp;K1619&amp;") "&amp;A1619)+COUNTIF(潜行者卡组!A:C,"# 2x ("&amp;K1619&amp;") "&amp;A1619)+COUNTIF(萨满祭司卡组!A:C,"# 2x ("&amp;K1619&amp;") "&amp;A1619)+COUNTIF(术士卡组!A:C,"# 2x ("&amp;K1619&amp;") "&amp;A1619)+COUNTIF(战士卡组!A:C,"# 2x ("&amp;K1619&amp;") "&amp;A1619)=0,COUNTIF(单卡排行!A:J,A1619)=0),IF(AND(COUNTIF(德鲁伊卡组!A:C,"# 1x ("&amp;K1619&amp;") "&amp;A1619)+COUNTIF(猎人卡组!A:C,"# 1x ("&amp;K1619&amp;") "&amp;A1619)+COUNTIF(法师卡组!A:C,"# 1x ("&amp;K1619&amp;") "&amp;A1619)+COUNTIF(圣骑士卡组!A:C,"# 1x ("&amp;K1619&amp;") "&amp;A1619)+COUNTIF(牧师卡组!A:C,"# 1x ("&amp;K1619&amp;") "&amp;A1619)+COUNTIF(潜行者卡组!A:C,"# 1x ("&amp;K1619&amp;") "&amp;A1619)+COUNTIF(萨满祭司卡组!A:C,"# 1x ("&amp;K1619&amp;") "&amp;A1619)+COUNTIF(术士卡组!A:C,"# 1x ("&amp;K1619&amp;") "&amp;A1619)+COUNTIF(战士卡组!A:C,"# 1x ("&amp;K1619&amp;") "&amp;A1619)=0,COUNTIF(单卡排行!A:J,A1619&amp;"★")=0),"",1),2)</f>
        <v/>
      </c>
      <c r="E1619" s="56" t="str">
        <f>IF(收藏进度!E1619="","",收藏进度!E1619)</f>
        <v>砰砰计划</v>
      </c>
      <c r="F1619" s="56" t="str">
        <f>IF(收藏进度!F1619="","",收藏进度!F1619)</f>
        <v/>
      </c>
      <c r="G1619" s="56" t="str">
        <f>IF(收藏进度!G1619="","",收藏进度!G1619)</f>
        <v>法师</v>
      </c>
      <c r="H1619" s="56" t="str">
        <f>IF(收藏进度!H1619="","",收藏进度!H1619)</f>
        <v>稀有</v>
      </c>
      <c r="I1619" s="56" t="str">
        <f>IF(收藏进度!I1619="","",收藏进度!I1619)</f>
        <v>随从</v>
      </c>
      <c r="J1619" s="56" t="str">
        <f>IF(收藏进度!J1619="","",收藏进度!J1619)</f>
        <v>元素</v>
      </c>
      <c r="K1619" s="56">
        <f>IF(收藏进度!K1619="","",收藏进度!K1619)</f>
        <v>2</v>
      </c>
      <c r="L1619" s="56">
        <f>IF(收藏进度!L1619="","",收藏进度!L1619)</f>
        <v>2</v>
      </c>
      <c r="M1619" s="56">
        <f>IF(收藏进度!M1619="","",收藏进度!M1619)</f>
        <v>1</v>
      </c>
      <c r="N1619" s="57" t="str">
        <f>IF(收藏进度!N1619="","",收藏进度!N1619)</f>
        <v>战吼：在本回合中，你的下一个法术将获得法术伤害+2。</v>
      </c>
    </row>
    <row r="1620" spans="1:14" x14ac:dyDescent="0.15">
      <c r="A1620" s="55" t="str">
        <f>IF(收藏进度!A1620="","",收藏进度!A1620)</f>
        <v>观星者露娜</v>
      </c>
      <c r="B1620" s="55">
        <f>IF(收藏进度!B1620="","",收藏进度!B1620)</f>
        <v>1</v>
      </c>
      <c r="C1620" s="55" t="str">
        <f t="shared" si="25"/>
        <v/>
      </c>
      <c r="D1620" s="55" t="str">
        <f>IF(AND(COUNTIF(德鲁伊卡组!A:C,"# 2x ("&amp;K1620&amp;") "&amp;A1620)+COUNTIF(猎人卡组!A:C,"# 2x ("&amp;K1620&amp;") "&amp;A1620)+COUNTIF(法师卡组!A:C,"# 2x ("&amp;K1620&amp;") "&amp;A1620)+COUNTIF(圣骑士卡组!A:C,"# 2x ("&amp;K1620&amp;") "&amp;A1620)+COUNTIF(牧师卡组!A:C,"# 2x ("&amp;K1620&amp;") "&amp;A1620)+COUNTIF(潜行者卡组!A:C,"# 2x ("&amp;K1620&amp;") "&amp;A1620)+COUNTIF(萨满祭司卡组!A:C,"# 2x ("&amp;K1620&amp;") "&amp;A1620)+COUNTIF(术士卡组!A:C,"# 2x ("&amp;K1620&amp;") "&amp;A1620)+COUNTIF(战士卡组!A:C,"# 2x ("&amp;K1620&amp;") "&amp;A1620)=0,COUNTIF(单卡排行!A:J,A1620)=0),IF(AND(COUNTIF(德鲁伊卡组!A:C,"# 1x ("&amp;K1620&amp;") "&amp;A1620)+COUNTIF(猎人卡组!A:C,"# 1x ("&amp;K1620&amp;") "&amp;A1620)+COUNTIF(法师卡组!A:C,"# 1x ("&amp;K1620&amp;") "&amp;A1620)+COUNTIF(圣骑士卡组!A:C,"# 1x ("&amp;K1620&amp;") "&amp;A1620)+COUNTIF(牧师卡组!A:C,"# 1x ("&amp;K1620&amp;") "&amp;A1620)+COUNTIF(潜行者卡组!A:C,"# 1x ("&amp;K1620&amp;") "&amp;A1620)+COUNTIF(萨满祭司卡组!A:C,"# 1x ("&amp;K1620&amp;") "&amp;A1620)+COUNTIF(术士卡组!A:C,"# 1x ("&amp;K1620&amp;") "&amp;A1620)+COUNTIF(战士卡组!A:C,"# 1x ("&amp;K1620&amp;") "&amp;A1620)=0,COUNTIF(单卡排行!A:J,A1620&amp;"★")=0),"",1),2)</f>
        <v/>
      </c>
      <c r="E1620" s="56" t="str">
        <f>IF(收藏进度!E1620="","",收藏进度!E1620)</f>
        <v>砰砰计划</v>
      </c>
      <c r="F1620" s="56" t="str">
        <f>IF(收藏进度!F1620="","",收藏进度!F1620)</f>
        <v/>
      </c>
      <c r="G1620" s="56" t="str">
        <f>IF(收藏进度!G1620="","",收藏进度!G1620)</f>
        <v>法师</v>
      </c>
      <c r="H1620" s="56" t="str">
        <f>IF(收藏进度!H1620="","",收藏进度!H1620)</f>
        <v>传说</v>
      </c>
      <c r="I1620" s="56" t="str">
        <f>IF(收藏进度!I1620="","",收藏进度!I1620)</f>
        <v>随从</v>
      </c>
      <c r="J1620" s="56" t="str">
        <f>IF(收藏进度!J1620="","",收藏进度!J1620)</f>
        <v/>
      </c>
      <c r="K1620" s="56">
        <f>IF(收藏进度!K1620="","",收藏进度!K1620)</f>
        <v>3</v>
      </c>
      <c r="L1620" s="56">
        <f>IF(收藏进度!L1620="","",收藏进度!L1620)</f>
        <v>2</v>
      </c>
      <c r="M1620" s="56">
        <f>IF(收藏进度!M1620="","",收藏进度!M1620)</f>
        <v>4</v>
      </c>
      <c r="N1620" s="57" t="str">
        <f>IF(收藏进度!N1620="","",收藏进度!N1620)</f>
        <v>在你使用最右边的一张手牌后，抽
一张牌。</v>
      </c>
    </row>
    <row r="1621" spans="1:14" x14ac:dyDescent="0.15">
      <c r="A1621" s="55" t="str">
        <f>IF(收藏进度!A1621="","",收藏进度!A1621)</f>
        <v>宇宙异象</v>
      </c>
      <c r="B1621" s="55">
        <f>IF(收藏进度!B1621="","",收藏进度!B1621)</f>
        <v>2</v>
      </c>
      <c r="C1621" s="55" t="str">
        <f t="shared" si="25"/>
        <v/>
      </c>
      <c r="D1621" s="55" t="str">
        <f>IF(AND(COUNTIF(德鲁伊卡组!A:C,"# 2x ("&amp;K1621&amp;") "&amp;A1621)+COUNTIF(猎人卡组!A:C,"# 2x ("&amp;K1621&amp;") "&amp;A1621)+COUNTIF(法师卡组!A:C,"# 2x ("&amp;K1621&amp;") "&amp;A1621)+COUNTIF(圣骑士卡组!A:C,"# 2x ("&amp;K1621&amp;") "&amp;A1621)+COUNTIF(牧师卡组!A:C,"# 2x ("&amp;K1621&amp;") "&amp;A1621)+COUNTIF(潜行者卡组!A:C,"# 2x ("&amp;K1621&amp;") "&amp;A1621)+COUNTIF(萨满祭司卡组!A:C,"# 2x ("&amp;K1621&amp;") "&amp;A1621)+COUNTIF(术士卡组!A:C,"# 2x ("&amp;K1621&amp;") "&amp;A1621)+COUNTIF(战士卡组!A:C,"# 2x ("&amp;K1621&amp;") "&amp;A1621)=0,COUNTIF(单卡排行!A:J,A1621)=0),IF(AND(COUNTIF(德鲁伊卡组!A:C,"# 1x ("&amp;K1621&amp;") "&amp;A1621)+COUNTIF(猎人卡组!A:C,"# 1x ("&amp;K1621&amp;") "&amp;A1621)+COUNTIF(法师卡组!A:C,"# 1x ("&amp;K1621&amp;") "&amp;A1621)+COUNTIF(圣骑士卡组!A:C,"# 1x ("&amp;K1621&amp;") "&amp;A1621)+COUNTIF(牧师卡组!A:C,"# 1x ("&amp;K1621&amp;") "&amp;A1621)+COUNTIF(潜行者卡组!A:C,"# 1x ("&amp;K1621&amp;") "&amp;A1621)+COUNTIF(萨满祭司卡组!A:C,"# 1x ("&amp;K1621&amp;") "&amp;A1621)+COUNTIF(术士卡组!A:C,"# 1x ("&amp;K1621&amp;") "&amp;A1621)+COUNTIF(战士卡组!A:C,"# 1x ("&amp;K1621&amp;") "&amp;A1621)=0,COUNTIF(单卡排行!A:J,A1621&amp;"★")=0),"",1),2)</f>
        <v/>
      </c>
      <c r="E1621" s="56" t="str">
        <f>IF(收藏进度!E1621="","",收藏进度!E1621)</f>
        <v>砰砰计划</v>
      </c>
      <c r="F1621" s="56" t="str">
        <f>IF(收藏进度!F1621="","",收藏进度!F1621)</f>
        <v/>
      </c>
      <c r="G1621" s="56" t="str">
        <f>IF(收藏进度!G1621="","",收藏进度!G1621)</f>
        <v>法师</v>
      </c>
      <c r="H1621" s="56" t="str">
        <f>IF(收藏进度!H1621="","",收藏进度!H1621)</f>
        <v>普通</v>
      </c>
      <c r="I1621" s="56" t="str">
        <f>IF(收藏进度!I1621="","",收藏进度!I1621)</f>
        <v>随从</v>
      </c>
      <c r="J1621" s="56" t="str">
        <f>IF(收藏进度!J1621="","",收藏进度!J1621)</f>
        <v>元素</v>
      </c>
      <c r="K1621" s="56">
        <f>IF(收藏进度!K1621="","",收藏进度!K1621)</f>
        <v>4</v>
      </c>
      <c r="L1621" s="56">
        <f>IF(收藏进度!L1621="","",收藏进度!L1621)</f>
        <v>4</v>
      </c>
      <c r="M1621" s="56">
        <f>IF(收藏进度!M1621="","",收藏进度!M1621)</f>
        <v>3</v>
      </c>
      <c r="N1621" s="57" t="str">
        <f>IF(收藏进度!N1621="","",收藏进度!N1621)</f>
        <v>法术伤害+2</v>
      </c>
    </row>
    <row r="1622" spans="1:14" x14ac:dyDescent="0.15">
      <c r="A1622" s="55" t="str">
        <f>IF(收藏进度!A1622="","",收藏进度!A1622)</f>
        <v>鲁莽试验</v>
      </c>
      <c r="B1622" s="55">
        <f>IF(收藏进度!B1622="","",收藏进度!B1622)</f>
        <v>1</v>
      </c>
      <c r="C1622" s="55" t="str">
        <f t="shared" si="25"/>
        <v/>
      </c>
      <c r="D1622" s="55" t="str">
        <f>IF(AND(COUNTIF(德鲁伊卡组!A:C,"# 2x ("&amp;K1622&amp;") "&amp;A1622)+COUNTIF(猎人卡组!A:C,"# 2x ("&amp;K1622&amp;") "&amp;A1622)+COUNTIF(法师卡组!A:C,"# 2x ("&amp;K1622&amp;") "&amp;A1622)+COUNTIF(圣骑士卡组!A:C,"# 2x ("&amp;K1622&amp;") "&amp;A1622)+COUNTIF(牧师卡组!A:C,"# 2x ("&amp;K1622&amp;") "&amp;A1622)+COUNTIF(潜行者卡组!A:C,"# 2x ("&amp;K1622&amp;") "&amp;A1622)+COUNTIF(萨满祭司卡组!A:C,"# 2x ("&amp;K1622&amp;") "&amp;A1622)+COUNTIF(术士卡组!A:C,"# 2x ("&amp;K1622&amp;") "&amp;A1622)+COUNTIF(战士卡组!A:C,"# 2x ("&amp;K1622&amp;") "&amp;A1622)=0,COUNTIF(单卡排行!A:J,A1622)=0),IF(AND(COUNTIF(德鲁伊卡组!A:C,"# 1x ("&amp;K1622&amp;") "&amp;A1622)+COUNTIF(猎人卡组!A:C,"# 1x ("&amp;K1622&amp;") "&amp;A1622)+COUNTIF(法师卡组!A:C,"# 1x ("&amp;K1622&amp;") "&amp;A1622)+COUNTIF(圣骑士卡组!A:C,"# 1x ("&amp;K1622&amp;") "&amp;A1622)+COUNTIF(牧师卡组!A:C,"# 1x ("&amp;K1622&amp;") "&amp;A1622)+COUNTIF(潜行者卡组!A:C,"# 1x ("&amp;K1622&amp;") "&amp;A1622)+COUNTIF(萨满祭司卡组!A:C,"# 1x ("&amp;K1622&amp;") "&amp;A1622)+COUNTIF(术士卡组!A:C,"# 1x ("&amp;K1622&amp;") "&amp;A1622)+COUNTIF(战士卡组!A:C,"# 1x ("&amp;K1622&amp;") "&amp;A1622)=0,COUNTIF(单卡排行!A:J,A1622&amp;"★")=0),"",1),2)</f>
        <v/>
      </c>
      <c r="E1622" s="56" t="str">
        <f>IF(收藏进度!E1622="","",收藏进度!E1622)</f>
        <v>砰砰计划</v>
      </c>
      <c r="F1622" s="56" t="str">
        <f>IF(收藏进度!F1622="","",收藏进度!F1622)</f>
        <v/>
      </c>
      <c r="G1622" s="56" t="str">
        <f>IF(收藏进度!G1622="","",收藏进度!G1622)</f>
        <v>法师</v>
      </c>
      <c r="H1622" s="56" t="str">
        <f>IF(收藏进度!H1622="","",收藏进度!H1622)</f>
        <v>史诗</v>
      </c>
      <c r="I1622" s="56" t="str">
        <f>IF(收藏进度!I1622="","",收藏进度!I1622)</f>
        <v>法术</v>
      </c>
      <c r="J1622" s="56" t="str">
        <f>IF(收藏进度!J1622="","",收藏进度!J1622)</f>
        <v/>
      </c>
      <c r="K1622" s="56">
        <f>IF(收藏进度!K1622="","",收藏进度!K1622)</f>
        <v>4</v>
      </c>
      <c r="L1622" s="56">
        <f>IF(收藏进度!L1622="","",收藏进度!L1622)</f>
        <v>0</v>
      </c>
      <c r="M1622" s="56">
        <f>IF(收藏进度!M1622="","",收藏进度!M1622)</f>
        <v>0</v>
      </c>
      <c r="N1622" s="57" t="str">
        <f>IF(收藏进度!N1622="","",收藏进度!N1622)</f>
        <v>召唤两个法力值消耗为（2）点的随机随从（受法术伤害加成影响）。</v>
      </c>
    </row>
    <row r="1623" spans="1:14" x14ac:dyDescent="0.15">
      <c r="A1623" s="55" t="str">
        <f>IF(收藏进度!A1623="","",收藏进度!A1623)</f>
        <v>气象学家</v>
      </c>
      <c r="B1623" s="55">
        <f>IF(收藏进度!B1623="","",收藏进度!B1623)</f>
        <v>2</v>
      </c>
      <c r="C1623" s="55" t="str">
        <f t="shared" si="25"/>
        <v/>
      </c>
      <c r="D1623" s="55" t="str">
        <f>IF(AND(COUNTIF(德鲁伊卡组!A:C,"# 2x ("&amp;K1623&amp;") "&amp;A1623)+COUNTIF(猎人卡组!A:C,"# 2x ("&amp;K1623&amp;") "&amp;A1623)+COUNTIF(法师卡组!A:C,"# 2x ("&amp;K1623&amp;") "&amp;A1623)+COUNTIF(圣骑士卡组!A:C,"# 2x ("&amp;K1623&amp;") "&amp;A1623)+COUNTIF(牧师卡组!A:C,"# 2x ("&amp;K1623&amp;") "&amp;A1623)+COUNTIF(潜行者卡组!A:C,"# 2x ("&amp;K1623&amp;") "&amp;A1623)+COUNTIF(萨满祭司卡组!A:C,"# 2x ("&amp;K1623&amp;") "&amp;A1623)+COUNTIF(术士卡组!A:C,"# 2x ("&amp;K1623&amp;") "&amp;A1623)+COUNTIF(战士卡组!A:C,"# 2x ("&amp;K1623&amp;") "&amp;A1623)=0,COUNTIF(单卡排行!A:J,A1623)=0),IF(AND(COUNTIF(德鲁伊卡组!A:C,"# 1x ("&amp;K1623&amp;") "&amp;A1623)+COUNTIF(猎人卡组!A:C,"# 1x ("&amp;K1623&amp;") "&amp;A1623)+COUNTIF(法师卡组!A:C,"# 1x ("&amp;K1623&amp;") "&amp;A1623)+COUNTIF(圣骑士卡组!A:C,"# 1x ("&amp;K1623&amp;") "&amp;A1623)+COUNTIF(牧师卡组!A:C,"# 1x ("&amp;K1623&amp;") "&amp;A1623)+COUNTIF(潜行者卡组!A:C,"# 1x ("&amp;K1623&amp;") "&amp;A1623)+COUNTIF(萨满祭司卡组!A:C,"# 1x ("&amp;K1623&amp;") "&amp;A1623)+COUNTIF(术士卡组!A:C,"# 1x ("&amp;K1623&amp;") "&amp;A1623)+COUNTIF(战士卡组!A:C,"# 1x ("&amp;K1623&amp;") "&amp;A1623)=0,COUNTIF(单卡排行!A:J,A1623&amp;"★")=0),"",1),2)</f>
        <v/>
      </c>
      <c r="E1623" s="56" t="str">
        <f>IF(收藏进度!E1623="","",收藏进度!E1623)</f>
        <v>砰砰计划</v>
      </c>
      <c r="F1623" s="56" t="str">
        <f>IF(收藏进度!F1623="","",收藏进度!F1623)</f>
        <v/>
      </c>
      <c r="G1623" s="56" t="str">
        <f>IF(收藏进度!G1623="","",收藏进度!G1623)</f>
        <v>法师</v>
      </c>
      <c r="H1623" s="56" t="str">
        <f>IF(收藏进度!H1623="","",收藏进度!H1623)</f>
        <v>稀有</v>
      </c>
      <c r="I1623" s="56" t="str">
        <f>IF(收藏进度!I1623="","",收藏进度!I1623)</f>
        <v>随从</v>
      </c>
      <c r="J1623" s="56" t="str">
        <f>IF(收藏进度!J1623="","",收藏进度!J1623)</f>
        <v/>
      </c>
      <c r="K1623" s="56">
        <f>IF(收藏进度!K1623="","",收藏进度!K1623)</f>
        <v>6</v>
      </c>
      <c r="L1623" s="56">
        <f>IF(收藏进度!L1623="","",收藏进度!L1623)</f>
        <v>3</v>
      </c>
      <c r="M1623" s="56">
        <f>IF(收藏进度!M1623="","",收藏进度!M1623)</f>
        <v>3</v>
      </c>
      <c r="N1623" s="57" t="str">
        <f>IF(收藏进度!N1623="","",收藏进度!N1623)</f>
        <v>战吼：你每有一张手牌，便对一个随机敌人造成1点伤害。</v>
      </c>
    </row>
    <row r="1624" spans="1:14" x14ac:dyDescent="0.15">
      <c r="A1624" s="55" t="str">
        <f>IF(收藏进度!A1624="","",收藏进度!A1624)</f>
        <v>星术师</v>
      </c>
      <c r="B1624" s="55">
        <f>IF(收藏进度!B1624="","",收藏进度!B1624)</f>
        <v>2</v>
      </c>
      <c r="C1624" s="55" t="str">
        <f t="shared" si="25"/>
        <v/>
      </c>
      <c r="D1624" s="55" t="str">
        <f>IF(AND(COUNTIF(德鲁伊卡组!A:C,"# 2x ("&amp;K1624&amp;") "&amp;A1624)+COUNTIF(猎人卡组!A:C,"# 2x ("&amp;K1624&amp;") "&amp;A1624)+COUNTIF(法师卡组!A:C,"# 2x ("&amp;K1624&amp;") "&amp;A1624)+COUNTIF(圣骑士卡组!A:C,"# 2x ("&amp;K1624&amp;") "&amp;A1624)+COUNTIF(牧师卡组!A:C,"# 2x ("&amp;K1624&amp;") "&amp;A1624)+COUNTIF(潜行者卡组!A:C,"# 2x ("&amp;K1624&amp;") "&amp;A1624)+COUNTIF(萨满祭司卡组!A:C,"# 2x ("&amp;K1624&amp;") "&amp;A1624)+COUNTIF(术士卡组!A:C,"# 2x ("&amp;K1624&amp;") "&amp;A1624)+COUNTIF(战士卡组!A:C,"# 2x ("&amp;K1624&amp;") "&amp;A1624)=0,COUNTIF(单卡排行!A:J,A1624)=0),IF(AND(COUNTIF(德鲁伊卡组!A:C,"# 1x ("&amp;K1624&amp;") "&amp;A1624)+COUNTIF(猎人卡组!A:C,"# 1x ("&amp;K1624&amp;") "&amp;A1624)+COUNTIF(法师卡组!A:C,"# 1x ("&amp;K1624&amp;") "&amp;A1624)+COUNTIF(圣骑士卡组!A:C,"# 1x ("&amp;K1624&amp;") "&amp;A1624)+COUNTIF(牧师卡组!A:C,"# 1x ("&amp;K1624&amp;") "&amp;A1624)+COUNTIF(潜行者卡组!A:C,"# 1x ("&amp;K1624&amp;") "&amp;A1624)+COUNTIF(萨满祭司卡组!A:C,"# 1x ("&amp;K1624&amp;") "&amp;A1624)+COUNTIF(术士卡组!A:C,"# 1x ("&amp;K1624&amp;") "&amp;A1624)+COUNTIF(战士卡组!A:C,"# 1x ("&amp;K1624&amp;") "&amp;A1624)=0,COUNTIF(单卡排行!A:J,A1624&amp;"★")=0),"",1),2)</f>
        <v/>
      </c>
      <c r="E1624" s="56" t="str">
        <f>IF(收藏进度!E1624="","",收藏进度!E1624)</f>
        <v>砰砰计划</v>
      </c>
      <c r="F1624" s="56" t="str">
        <f>IF(收藏进度!F1624="","",收藏进度!F1624)</f>
        <v/>
      </c>
      <c r="G1624" s="56" t="str">
        <f>IF(收藏进度!G1624="","",收藏进度!G1624)</f>
        <v>法师</v>
      </c>
      <c r="H1624" s="56" t="str">
        <f>IF(收藏进度!H1624="","",收藏进度!H1624)</f>
        <v>史诗</v>
      </c>
      <c r="I1624" s="56" t="str">
        <f>IF(收藏进度!I1624="","",收藏进度!I1624)</f>
        <v>随从</v>
      </c>
      <c r="J1624" s="56" t="str">
        <f>IF(收藏进度!J1624="","",收藏进度!J1624)</f>
        <v/>
      </c>
      <c r="K1624" s="56">
        <f>IF(收藏进度!K1624="","",收藏进度!K1624)</f>
        <v>7</v>
      </c>
      <c r="L1624" s="56">
        <f>IF(收藏进度!L1624="","",收藏进度!L1624)</f>
        <v>5</v>
      </c>
      <c r="M1624" s="56">
        <f>IF(收藏进度!M1624="","",收藏进度!M1624)</f>
        <v>5</v>
      </c>
      <c r="N1624" s="57" t="str">
        <f>IF(收藏进度!N1624="","",收藏进度!N1624)</f>
        <v>战吼：召唤一个法力值消耗等同于你手牌数量的随机随从。</v>
      </c>
    </row>
    <row r="1625" spans="1:14" x14ac:dyDescent="0.15">
      <c r="A1625" s="55" t="str">
        <f>IF(收藏进度!A1625="","",收藏进度!A1625)</f>
        <v>露娜的口袋银河</v>
      </c>
      <c r="B1625" s="55">
        <f>IF(收藏进度!B1625="","",收藏进度!B1625)</f>
        <v>0</v>
      </c>
      <c r="C1625" s="55" t="str">
        <f t="shared" si="25"/>
        <v/>
      </c>
      <c r="D1625" s="55" t="str">
        <f>IF(AND(COUNTIF(德鲁伊卡组!A:C,"# 2x ("&amp;K1625&amp;") "&amp;A1625)+COUNTIF(猎人卡组!A:C,"# 2x ("&amp;K1625&amp;") "&amp;A1625)+COUNTIF(法师卡组!A:C,"# 2x ("&amp;K1625&amp;") "&amp;A1625)+COUNTIF(圣骑士卡组!A:C,"# 2x ("&amp;K1625&amp;") "&amp;A1625)+COUNTIF(牧师卡组!A:C,"# 2x ("&amp;K1625&amp;") "&amp;A1625)+COUNTIF(潜行者卡组!A:C,"# 2x ("&amp;K1625&amp;") "&amp;A1625)+COUNTIF(萨满祭司卡组!A:C,"# 2x ("&amp;K1625&amp;") "&amp;A1625)+COUNTIF(术士卡组!A:C,"# 2x ("&amp;K1625&amp;") "&amp;A1625)+COUNTIF(战士卡组!A:C,"# 2x ("&amp;K1625&amp;") "&amp;A1625)=0,COUNTIF(单卡排行!A:J,A1625)=0),IF(AND(COUNTIF(德鲁伊卡组!A:C,"# 1x ("&amp;K1625&amp;") "&amp;A1625)+COUNTIF(猎人卡组!A:C,"# 1x ("&amp;K1625&amp;") "&amp;A1625)+COUNTIF(法师卡组!A:C,"# 1x ("&amp;K1625&amp;") "&amp;A1625)+COUNTIF(圣骑士卡组!A:C,"# 1x ("&amp;K1625&amp;") "&amp;A1625)+COUNTIF(牧师卡组!A:C,"# 1x ("&amp;K1625&amp;") "&amp;A1625)+COUNTIF(潜行者卡组!A:C,"# 1x ("&amp;K1625&amp;") "&amp;A1625)+COUNTIF(萨满祭司卡组!A:C,"# 1x ("&amp;K1625&amp;") "&amp;A1625)+COUNTIF(术士卡组!A:C,"# 1x ("&amp;K1625&amp;") "&amp;A1625)+COUNTIF(战士卡组!A:C,"# 1x ("&amp;K1625&amp;") "&amp;A1625)=0,COUNTIF(单卡排行!A:J,A1625&amp;"★")=0),"",1),2)</f>
        <v/>
      </c>
      <c r="E1625" s="56" t="str">
        <f>IF(收藏进度!E1625="","",收藏进度!E1625)</f>
        <v>砰砰计划</v>
      </c>
      <c r="F1625" s="56" t="str">
        <f>IF(收藏进度!F1625="","",收藏进度!F1625)</f>
        <v/>
      </c>
      <c r="G1625" s="56" t="str">
        <f>IF(收藏进度!G1625="","",收藏进度!G1625)</f>
        <v>法师</v>
      </c>
      <c r="H1625" s="56" t="str">
        <f>IF(收藏进度!H1625="","",收藏进度!H1625)</f>
        <v>传说</v>
      </c>
      <c r="I1625" s="56" t="str">
        <f>IF(收藏进度!I1625="","",收藏进度!I1625)</f>
        <v>法术</v>
      </c>
      <c r="J1625" s="56" t="str">
        <f>IF(收藏进度!J1625="","",收藏进度!J1625)</f>
        <v/>
      </c>
      <c r="K1625" s="56">
        <f>IF(收藏进度!K1625="","",收藏进度!K1625)</f>
        <v>7</v>
      </c>
      <c r="L1625" s="56">
        <f>IF(收藏进度!L1625="","",收藏进度!L1625)</f>
        <v>0</v>
      </c>
      <c r="M1625" s="56">
        <f>IF(收藏进度!M1625="","",收藏进度!M1625)</f>
        <v>0</v>
      </c>
      <c r="N1625" s="57" t="str">
        <f>IF(收藏进度!N1625="","",收藏进度!N1625)</f>
        <v>使你牌库中所有随从牌的法力值消耗变为（1）。</v>
      </c>
    </row>
    <row r="1626" spans="1:14" x14ac:dyDescent="0.15">
      <c r="A1626" s="55" t="str">
        <f>IF(收藏进度!A1626="","",收藏进度!A1626)</f>
        <v>格洛顿</v>
      </c>
      <c r="B1626" s="55">
        <f>IF(收藏进度!B1626="","",收藏进度!B1626)</f>
        <v>2</v>
      </c>
      <c r="C1626" s="55" t="str">
        <f t="shared" si="25"/>
        <v/>
      </c>
      <c r="D1626" s="55" t="str">
        <f>IF(AND(COUNTIF(德鲁伊卡组!A:C,"# 2x ("&amp;K1626&amp;") "&amp;A1626)+COUNTIF(猎人卡组!A:C,"# 2x ("&amp;K1626&amp;") "&amp;A1626)+COUNTIF(法师卡组!A:C,"# 2x ("&amp;K1626&amp;") "&amp;A1626)+COUNTIF(圣骑士卡组!A:C,"# 2x ("&amp;K1626&amp;") "&amp;A1626)+COUNTIF(牧师卡组!A:C,"# 2x ("&amp;K1626&amp;") "&amp;A1626)+COUNTIF(潜行者卡组!A:C,"# 2x ("&amp;K1626&amp;") "&amp;A1626)+COUNTIF(萨满祭司卡组!A:C,"# 2x ("&amp;K1626&amp;") "&amp;A1626)+COUNTIF(术士卡组!A:C,"# 2x ("&amp;K1626&amp;") "&amp;A1626)+COUNTIF(战士卡组!A:C,"# 2x ("&amp;K1626&amp;") "&amp;A1626)=0,COUNTIF(单卡排行!A:J,A1626)=0),IF(AND(COUNTIF(德鲁伊卡组!A:C,"# 1x ("&amp;K1626&amp;") "&amp;A1626)+COUNTIF(猎人卡组!A:C,"# 1x ("&amp;K1626&amp;") "&amp;A1626)+COUNTIF(法师卡组!A:C,"# 1x ("&amp;K1626&amp;") "&amp;A1626)+COUNTIF(圣骑士卡组!A:C,"# 1x ("&amp;K1626&amp;") "&amp;A1626)+COUNTIF(牧师卡组!A:C,"# 1x ("&amp;K1626&amp;") "&amp;A1626)+COUNTIF(潜行者卡组!A:C,"# 1x ("&amp;K1626&amp;") "&amp;A1626)+COUNTIF(萨满祭司卡组!A:C,"# 1x ("&amp;K1626&amp;") "&amp;A1626)+COUNTIF(术士卡组!A:C,"# 1x ("&amp;K1626&amp;") "&amp;A1626)+COUNTIF(战士卡组!A:C,"# 1x ("&amp;K1626&amp;") "&amp;A1626)=0,COUNTIF(单卡排行!A:J,A1626&amp;"★")=0),"",1),2)</f>
        <v/>
      </c>
      <c r="E1626" s="56" t="str">
        <f>IF(收藏进度!E1626="","",收藏进度!E1626)</f>
        <v>砰砰计划</v>
      </c>
      <c r="F1626" s="56" t="str">
        <f>IF(收藏进度!F1626="","",收藏进度!F1626)</f>
        <v/>
      </c>
      <c r="G1626" s="56" t="str">
        <f>IF(收藏进度!G1626="","",收藏进度!G1626)</f>
        <v>圣骑士</v>
      </c>
      <c r="H1626" s="56" t="str">
        <f>IF(收藏进度!H1626="","",收藏进度!H1626)</f>
        <v>普通</v>
      </c>
      <c r="I1626" s="56" t="str">
        <f>IF(收藏进度!I1626="","",收藏进度!I1626)</f>
        <v>随从</v>
      </c>
      <c r="J1626" s="56" t="str">
        <f>IF(收藏进度!J1626="","",收藏进度!J1626)</f>
        <v>机械</v>
      </c>
      <c r="K1626" s="56">
        <f>IF(收藏进度!K1626="","",收藏进度!K1626)</f>
        <v>1</v>
      </c>
      <c r="L1626" s="56">
        <f>IF(收藏进度!L1626="","",收藏进度!L1626)</f>
        <v>1</v>
      </c>
      <c r="M1626" s="56">
        <f>IF(收藏进度!M1626="","",收藏进度!M1626)</f>
        <v>3</v>
      </c>
      <c r="N1626" s="57" t="str">
        <f>IF(收藏进度!N1626="","",收藏进度!N1626)</f>
        <v>磁力</v>
      </c>
    </row>
    <row r="1627" spans="1:14" x14ac:dyDescent="0.15">
      <c r="A1627" s="55" t="str">
        <f>IF(收藏进度!A1627="","",收藏进度!A1627)</f>
        <v>自动防御矩阵</v>
      </c>
      <c r="B1627" s="55">
        <f>IF(收藏进度!B1627="","",收藏进度!B1627)</f>
        <v>2</v>
      </c>
      <c r="C1627" s="55" t="str">
        <f t="shared" si="25"/>
        <v/>
      </c>
      <c r="D1627" s="55" t="str">
        <f>IF(AND(COUNTIF(德鲁伊卡组!A:C,"# 2x ("&amp;K1627&amp;") "&amp;A1627)+COUNTIF(猎人卡组!A:C,"# 2x ("&amp;K1627&amp;") "&amp;A1627)+COUNTIF(法师卡组!A:C,"# 2x ("&amp;K1627&amp;") "&amp;A1627)+COUNTIF(圣骑士卡组!A:C,"# 2x ("&amp;K1627&amp;") "&amp;A1627)+COUNTIF(牧师卡组!A:C,"# 2x ("&amp;K1627&amp;") "&amp;A1627)+COUNTIF(潜行者卡组!A:C,"# 2x ("&amp;K1627&amp;") "&amp;A1627)+COUNTIF(萨满祭司卡组!A:C,"# 2x ("&amp;K1627&amp;") "&amp;A1627)+COUNTIF(术士卡组!A:C,"# 2x ("&amp;K1627&amp;") "&amp;A1627)+COUNTIF(战士卡组!A:C,"# 2x ("&amp;K1627&amp;") "&amp;A1627)=0,COUNTIF(单卡排行!A:J,A1627)=0),IF(AND(COUNTIF(德鲁伊卡组!A:C,"# 1x ("&amp;K1627&amp;") "&amp;A1627)+COUNTIF(猎人卡组!A:C,"# 1x ("&amp;K1627&amp;") "&amp;A1627)+COUNTIF(法师卡组!A:C,"# 1x ("&amp;K1627&amp;") "&amp;A1627)+COUNTIF(圣骑士卡组!A:C,"# 1x ("&amp;K1627&amp;") "&amp;A1627)+COUNTIF(牧师卡组!A:C,"# 1x ("&amp;K1627&amp;") "&amp;A1627)+COUNTIF(潜行者卡组!A:C,"# 1x ("&amp;K1627&amp;") "&amp;A1627)+COUNTIF(萨满祭司卡组!A:C,"# 1x ("&amp;K1627&amp;") "&amp;A1627)+COUNTIF(术士卡组!A:C,"# 1x ("&amp;K1627&amp;") "&amp;A1627)+COUNTIF(战士卡组!A:C,"# 1x ("&amp;K1627&amp;") "&amp;A1627)=0,COUNTIF(单卡排行!A:J,A1627&amp;"★")=0),"",1),2)</f>
        <v/>
      </c>
      <c r="E1627" s="56" t="str">
        <f>IF(收藏进度!E1627="","",收藏进度!E1627)</f>
        <v>砰砰计划</v>
      </c>
      <c r="F1627" s="56" t="str">
        <f>IF(收藏进度!F1627="","",收藏进度!F1627)</f>
        <v/>
      </c>
      <c r="G1627" s="56" t="str">
        <f>IF(收藏进度!G1627="","",收藏进度!G1627)</f>
        <v>圣骑士</v>
      </c>
      <c r="H1627" s="56" t="str">
        <f>IF(收藏进度!H1627="","",收藏进度!H1627)</f>
        <v>普通</v>
      </c>
      <c r="I1627" s="56" t="str">
        <f>IF(收藏进度!I1627="","",收藏进度!I1627)</f>
        <v>法术</v>
      </c>
      <c r="J1627" s="56" t="str">
        <f>IF(收藏进度!J1627="","",收藏进度!J1627)</f>
        <v/>
      </c>
      <c r="K1627" s="56">
        <f>IF(收藏进度!K1627="","",收藏进度!K1627)</f>
        <v>1</v>
      </c>
      <c r="L1627" s="56">
        <f>IF(收藏进度!L1627="","",收藏进度!L1627)</f>
        <v>0</v>
      </c>
      <c r="M1627" s="56">
        <f>IF(收藏进度!M1627="","",收藏进度!M1627)</f>
        <v>0</v>
      </c>
      <c r="N1627" s="57" t="str">
        <f>IF(收藏进度!N1627="","",收藏进度!N1627)</f>
        <v>奥秘：当你的随从受到攻击时，使其获得圣盾。</v>
      </c>
    </row>
    <row r="1628" spans="1:14" x14ac:dyDescent="0.15">
      <c r="A1628" s="55" t="str">
        <f>IF(收藏进度!A1628="","",收藏进度!A1628)</f>
        <v>水晶学</v>
      </c>
      <c r="B1628" s="55">
        <f>IF(收藏进度!B1628="","",收藏进度!B1628)</f>
        <v>2</v>
      </c>
      <c r="C1628" s="55" t="str">
        <f t="shared" si="25"/>
        <v/>
      </c>
      <c r="D1628" s="55" t="str">
        <f>IF(AND(COUNTIF(德鲁伊卡组!A:C,"# 2x ("&amp;K1628&amp;") "&amp;A1628)+COUNTIF(猎人卡组!A:C,"# 2x ("&amp;K1628&amp;") "&amp;A1628)+COUNTIF(法师卡组!A:C,"# 2x ("&amp;K1628&amp;") "&amp;A1628)+COUNTIF(圣骑士卡组!A:C,"# 2x ("&amp;K1628&amp;") "&amp;A1628)+COUNTIF(牧师卡组!A:C,"# 2x ("&amp;K1628&amp;") "&amp;A1628)+COUNTIF(潜行者卡组!A:C,"# 2x ("&amp;K1628&amp;") "&amp;A1628)+COUNTIF(萨满祭司卡组!A:C,"# 2x ("&amp;K1628&amp;") "&amp;A1628)+COUNTIF(术士卡组!A:C,"# 2x ("&amp;K1628&amp;") "&amp;A1628)+COUNTIF(战士卡组!A:C,"# 2x ("&amp;K1628&amp;") "&amp;A1628)=0,COUNTIF(单卡排行!A:J,A1628)=0),IF(AND(COUNTIF(德鲁伊卡组!A:C,"# 1x ("&amp;K1628&amp;") "&amp;A1628)+COUNTIF(猎人卡组!A:C,"# 1x ("&amp;K1628&amp;") "&amp;A1628)+COUNTIF(法师卡组!A:C,"# 1x ("&amp;K1628&amp;") "&amp;A1628)+COUNTIF(圣骑士卡组!A:C,"# 1x ("&amp;K1628&amp;") "&amp;A1628)+COUNTIF(牧师卡组!A:C,"# 1x ("&amp;K1628&amp;") "&amp;A1628)+COUNTIF(潜行者卡组!A:C,"# 1x ("&amp;K1628&amp;") "&amp;A1628)+COUNTIF(萨满祭司卡组!A:C,"# 1x ("&amp;K1628&amp;") "&amp;A1628)+COUNTIF(术士卡组!A:C,"# 1x ("&amp;K1628&amp;") "&amp;A1628)+COUNTIF(战士卡组!A:C,"# 1x ("&amp;K1628&amp;") "&amp;A1628)=0,COUNTIF(单卡排行!A:J,A1628&amp;"★")=0),"",1),2)</f>
        <v/>
      </c>
      <c r="E1628" s="56" t="str">
        <f>IF(收藏进度!E1628="","",收藏进度!E1628)</f>
        <v>砰砰计划</v>
      </c>
      <c r="F1628" s="56" t="str">
        <f>IF(收藏进度!F1628="","",收藏进度!F1628)</f>
        <v/>
      </c>
      <c r="G1628" s="56" t="str">
        <f>IF(收藏进度!G1628="","",收藏进度!G1628)</f>
        <v>圣骑士</v>
      </c>
      <c r="H1628" s="56" t="str">
        <f>IF(收藏进度!H1628="","",收藏进度!H1628)</f>
        <v>稀有</v>
      </c>
      <c r="I1628" s="56" t="str">
        <f>IF(收藏进度!I1628="","",收藏进度!I1628)</f>
        <v>法术</v>
      </c>
      <c r="J1628" s="56" t="str">
        <f>IF(收藏进度!J1628="","",收藏进度!J1628)</f>
        <v/>
      </c>
      <c r="K1628" s="56">
        <f>IF(收藏进度!K1628="","",收藏进度!K1628)</f>
        <v>2</v>
      </c>
      <c r="L1628" s="56">
        <f>IF(收藏进度!L1628="","",收藏进度!L1628)</f>
        <v>0</v>
      </c>
      <c r="M1628" s="56">
        <f>IF(收藏进度!M1628="","",收藏进度!M1628)</f>
        <v>0</v>
      </c>
      <c r="N1628" s="57" t="str">
        <f>IF(收藏进度!N1628="","",收藏进度!N1628)</f>
        <v>从你的牌库中抽两张攻击力为1的随从牌。</v>
      </c>
    </row>
    <row r="1629" spans="1:14" x14ac:dyDescent="0.15">
      <c r="A1629" s="55" t="str">
        <f>IF(收藏进度!A1629="","",收藏进度!A1629)</f>
        <v>水晶工匠坎格尔</v>
      </c>
      <c r="B1629" s="55">
        <f>IF(收藏进度!B1629="","",收藏进度!B1629)</f>
        <v>0</v>
      </c>
      <c r="C1629" s="55" t="str">
        <f t="shared" si="25"/>
        <v/>
      </c>
      <c r="D1629" s="55" t="str">
        <f>IF(AND(COUNTIF(德鲁伊卡组!A:C,"# 2x ("&amp;K1629&amp;") "&amp;A1629)+COUNTIF(猎人卡组!A:C,"# 2x ("&amp;K1629&amp;") "&amp;A1629)+COUNTIF(法师卡组!A:C,"# 2x ("&amp;K1629&amp;") "&amp;A1629)+COUNTIF(圣骑士卡组!A:C,"# 2x ("&amp;K1629&amp;") "&amp;A1629)+COUNTIF(牧师卡组!A:C,"# 2x ("&amp;K1629&amp;") "&amp;A1629)+COUNTIF(潜行者卡组!A:C,"# 2x ("&amp;K1629&amp;") "&amp;A1629)+COUNTIF(萨满祭司卡组!A:C,"# 2x ("&amp;K1629&amp;") "&amp;A1629)+COUNTIF(术士卡组!A:C,"# 2x ("&amp;K1629&amp;") "&amp;A1629)+COUNTIF(战士卡组!A:C,"# 2x ("&amp;K1629&amp;") "&amp;A1629)=0,COUNTIF(单卡排行!A:J,A1629)=0),IF(AND(COUNTIF(德鲁伊卡组!A:C,"# 1x ("&amp;K1629&amp;") "&amp;A1629)+COUNTIF(猎人卡组!A:C,"# 1x ("&amp;K1629&amp;") "&amp;A1629)+COUNTIF(法师卡组!A:C,"# 1x ("&amp;K1629&amp;") "&amp;A1629)+COUNTIF(圣骑士卡组!A:C,"# 1x ("&amp;K1629&amp;") "&amp;A1629)+COUNTIF(牧师卡组!A:C,"# 1x ("&amp;K1629&amp;") "&amp;A1629)+COUNTIF(潜行者卡组!A:C,"# 1x ("&amp;K1629&amp;") "&amp;A1629)+COUNTIF(萨满祭司卡组!A:C,"# 1x ("&amp;K1629&amp;") "&amp;A1629)+COUNTIF(术士卡组!A:C,"# 1x ("&amp;K1629&amp;") "&amp;A1629)+COUNTIF(战士卡组!A:C,"# 1x ("&amp;K1629&amp;") "&amp;A1629)=0,COUNTIF(单卡排行!A:J,A1629&amp;"★")=0),"",1),2)</f>
        <v/>
      </c>
      <c r="E1629" s="56" t="str">
        <f>IF(收藏进度!E1629="","",收藏进度!E1629)</f>
        <v>砰砰计划</v>
      </c>
      <c r="F1629" s="56" t="str">
        <f>IF(收藏进度!F1629="","",收藏进度!F1629)</f>
        <v/>
      </c>
      <c r="G1629" s="56" t="str">
        <f>IF(收藏进度!G1629="","",收藏进度!G1629)</f>
        <v>圣骑士</v>
      </c>
      <c r="H1629" s="56" t="str">
        <f>IF(收藏进度!H1629="","",收藏进度!H1629)</f>
        <v>传说</v>
      </c>
      <c r="I1629" s="56" t="str">
        <f>IF(收藏进度!I1629="","",收藏进度!I1629)</f>
        <v>随从</v>
      </c>
      <c r="J1629" s="56" t="str">
        <f>IF(收藏进度!J1629="","",收藏进度!J1629)</f>
        <v/>
      </c>
      <c r="K1629" s="56">
        <f>IF(收藏进度!K1629="","",收藏进度!K1629)</f>
        <v>2</v>
      </c>
      <c r="L1629" s="56">
        <f>IF(收藏进度!L1629="","",收藏进度!L1629)</f>
        <v>1</v>
      </c>
      <c r="M1629" s="56">
        <f>IF(收藏进度!M1629="","",收藏进度!M1629)</f>
        <v>2</v>
      </c>
      <c r="N1629" s="57" t="str">
        <f>IF(收藏进度!N1629="","",收藏进度!N1629)</f>
        <v>圣盾，吸血
你的治疗效果翻倍。</v>
      </c>
    </row>
    <row r="1630" spans="1:14" x14ac:dyDescent="0.15">
      <c r="A1630" s="55" t="str">
        <f>IF(收藏进度!A1630="","",收藏进度!A1630)</f>
        <v>吵吵模组</v>
      </c>
      <c r="B1630" s="55">
        <f>IF(收藏进度!B1630="","",收藏进度!B1630)</f>
        <v>2</v>
      </c>
      <c r="C1630" s="55" t="str">
        <f t="shared" si="25"/>
        <v/>
      </c>
      <c r="D1630" s="55" t="str">
        <f>IF(AND(COUNTIF(德鲁伊卡组!A:C,"# 2x ("&amp;K1630&amp;") "&amp;A1630)+COUNTIF(猎人卡组!A:C,"# 2x ("&amp;K1630&amp;") "&amp;A1630)+COUNTIF(法师卡组!A:C,"# 2x ("&amp;K1630&amp;") "&amp;A1630)+COUNTIF(圣骑士卡组!A:C,"# 2x ("&amp;K1630&amp;") "&amp;A1630)+COUNTIF(牧师卡组!A:C,"# 2x ("&amp;K1630&amp;") "&amp;A1630)+COUNTIF(潜行者卡组!A:C,"# 2x ("&amp;K1630&amp;") "&amp;A1630)+COUNTIF(萨满祭司卡组!A:C,"# 2x ("&amp;K1630&amp;") "&amp;A1630)+COUNTIF(术士卡组!A:C,"# 2x ("&amp;K1630&amp;") "&amp;A1630)+COUNTIF(战士卡组!A:C,"# 2x ("&amp;K1630&amp;") "&amp;A1630)=0,COUNTIF(单卡排行!A:J,A1630)=0),IF(AND(COUNTIF(德鲁伊卡组!A:C,"# 1x ("&amp;K1630&amp;") "&amp;A1630)+COUNTIF(猎人卡组!A:C,"# 1x ("&amp;K1630&amp;") "&amp;A1630)+COUNTIF(法师卡组!A:C,"# 1x ("&amp;K1630&amp;") "&amp;A1630)+COUNTIF(圣骑士卡组!A:C,"# 1x ("&amp;K1630&amp;") "&amp;A1630)+COUNTIF(牧师卡组!A:C,"# 1x ("&amp;K1630&amp;") "&amp;A1630)+COUNTIF(潜行者卡组!A:C,"# 1x ("&amp;K1630&amp;") "&amp;A1630)+COUNTIF(萨满祭司卡组!A:C,"# 1x ("&amp;K1630&amp;") "&amp;A1630)+COUNTIF(术士卡组!A:C,"# 1x ("&amp;K1630&amp;") "&amp;A1630)+COUNTIF(战士卡组!A:C,"# 1x ("&amp;K1630&amp;") "&amp;A1630)=0,COUNTIF(单卡排行!A:J,A1630&amp;"★")=0),"",1),2)</f>
        <v/>
      </c>
      <c r="E1630" s="56" t="str">
        <f>IF(收藏进度!E1630="","",收藏进度!E1630)</f>
        <v>砰砰计划</v>
      </c>
      <c r="F1630" s="56" t="str">
        <f>IF(收藏进度!F1630="","",收藏进度!F1630)</f>
        <v/>
      </c>
      <c r="G1630" s="56" t="str">
        <f>IF(收藏进度!G1630="","",收藏进度!G1630)</f>
        <v>圣骑士</v>
      </c>
      <c r="H1630" s="56" t="str">
        <f>IF(收藏进度!H1630="","",收藏进度!H1630)</f>
        <v>稀有</v>
      </c>
      <c r="I1630" s="56" t="str">
        <f>IF(收藏进度!I1630="","",收藏进度!I1630)</f>
        <v>随从</v>
      </c>
      <c r="J1630" s="56" t="str">
        <f>IF(收藏进度!J1630="","",收藏进度!J1630)</f>
        <v>机械</v>
      </c>
      <c r="K1630" s="56">
        <f>IF(收藏进度!K1630="","",收藏进度!K1630)</f>
        <v>4</v>
      </c>
      <c r="L1630" s="56">
        <f>IF(收藏进度!L1630="","",收藏进度!L1630)</f>
        <v>2</v>
      </c>
      <c r="M1630" s="56">
        <f>IF(收藏进度!M1630="","",收藏进度!M1630)</f>
        <v>4</v>
      </c>
      <c r="N1630" s="57" t="str">
        <f>IF(收藏进度!N1630="","",收藏进度!N1630)</f>
        <v>磁力
圣盾
嘲讽</v>
      </c>
    </row>
    <row r="1631" spans="1:14" x14ac:dyDescent="0.15">
      <c r="A1631" s="55" t="str">
        <f>IF(收藏进度!A1631="","",收藏进度!A1631)</f>
        <v>棱彩透镜</v>
      </c>
      <c r="B1631" s="55">
        <f>IF(收藏进度!B1631="","",收藏进度!B1631)</f>
        <v>1</v>
      </c>
      <c r="C1631" s="55" t="str">
        <f t="shared" si="25"/>
        <v/>
      </c>
      <c r="D1631" s="55" t="str">
        <f>IF(AND(COUNTIF(德鲁伊卡组!A:C,"# 2x ("&amp;K1631&amp;") "&amp;A1631)+COUNTIF(猎人卡组!A:C,"# 2x ("&amp;K1631&amp;") "&amp;A1631)+COUNTIF(法师卡组!A:C,"# 2x ("&amp;K1631&amp;") "&amp;A1631)+COUNTIF(圣骑士卡组!A:C,"# 2x ("&amp;K1631&amp;") "&amp;A1631)+COUNTIF(牧师卡组!A:C,"# 2x ("&amp;K1631&amp;") "&amp;A1631)+COUNTIF(潜行者卡组!A:C,"# 2x ("&amp;K1631&amp;") "&amp;A1631)+COUNTIF(萨满祭司卡组!A:C,"# 2x ("&amp;K1631&amp;") "&amp;A1631)+COUNTIF(术士卡组!A:C,"# 2x ("&amp;K1631&amp;") "&amp;A1631)+COUNTIF(战士卡组!A:C,"# 2x ("&amp;K1631&amp;") "&amp;A1631)=0,COUNTIF(单卡排行!A:J,A1631)=0),IF(AND(COUNTIF(德鲁伊卡组!A:C,"# 1x ("&amp;K1631&amp;") "&amp;A1631)+COUNTIF(猎人卡组!A:C,"# 1x ("&amp;K1631&amp;") "&amp;A1631)+COUNTIF(法师卡组!A:C,"# 1x ("&amp;K1631&amp;") "&amp;A1631)+COUNTIF(圣骑士卡组!A:C,"# 1x ("&amp;K1631&amp;") "&amp;A1631)+COUNTIF(牧师卡组!A:C,"# 1x ("&amp;K1631&amp;") "&amp;A1631)+COUNTIF(潜行者卡组!A:C,"# 1x ("&amp;K1631&amp;") "&amp;A1631)+COUNTIF(萨满祭司卡组!A:C,"# 1x ("&amp;K1631&amp;") "&amp;A1631)+COUNTIF(术士卡组!A:C,"# 1x ("&amp;K1631&amp;") "&amp;A1631)+COUNTIF(战士卡组!A:C,"# 1x ("&amp;K1631&amp;") "&amp;A1631)=0,COUNTIF(单卡排行!A:J,A1631&amp;"★")=0),"",1),2)</f>
        <v/>
      </c>
      <c r="E1631" s="56" t="str">
        <f>IF(收藏进度!E1631="","",收藏进度!E1631)</f>
        <v>砰砰计划</v>
      </c>
      <c r="F1631" s="56" t="str">
        <f>IF(收藏进度!F1631="","",收藏进度!F1631)</f>
        <v/>
      </c>
      <c r="G1631" s="56" t="str">
        <f>IF(收藏进度!G1631="","",收藏进度!G1631)</f>
        <v>圣骑士</v>
      </c>
      <c r="H1631" s="56" t="str">
        <f>IF(收藏进度!H1631="","",收藏进度!H1631)</f>
        <v>史诗</v>
      </c>
      <c r="I1631" s="56" t="str">
        <f>IF(收藏进度!I1631="","",收藏进度!I1631)</f>
        <v>法术</v>
      </c>
      <c r="J1631" s="56" t="str">
        <f>IF(收藏进度!J1631="","",收藏进度!J1631)</f>
        <v/>
      </c>
      <c r="K1631" s="56">
        <f>IF(收藏进度!K1631="","",收藏进度!K1631)</f>
        <v>4</v>
      </c>
      <c r="L1631" s="56">
        <f>IF(收藏进度!L1631="","",收藏进度!L1631)</f>
        <v>0</v>
      </c>
      <c r="M1631" s="56">
        <f>IF(收藏进度!M1631="","",收藏进度!M1631)</f>
        <v>0</v>
      </c>
      <c r="N1631" s="57" t="str">
        <f>IF(收藏进度!N1631="","",收藏进度!N1631)</f>
        <v>从你的牌库中抽一张随从牌和一张法术牌，并使其法力值消耗互换。</v>
      </c>
    </row>
    <row r="1632" spans="1:14" x14ac:dyDescent="0.15">
      <c r="A1632" s="55" t="str">
        <f>IF(收藏进度!A1632="","",收藏进度!A1632)</f>
        <v>机械蛋</v>
      </c>
      <c r="B1632" s="55">
        <f>IF(收藏进度!B1632="","",收藏进度!B1632)</f>
        <v>2</v>
      </c>
      <c r="C1632" s="55" t="str">
        <f t="shared" si="25"/>
        <v/>
      </c>
      <c r="D1632" s="55" t="str">
        <f>IF(AND(COUNTIF(德鲁伊卡组!A:C,"# 2x ("&amp;K1632&amp;") "&amp;A1632)+COUNTIF(猎人卡组!A:C,"# 2x ("&amp;K1632&amp;") "&amp;A1632)+COUNTIF(法师卡组!A:C,"# 2x ("&amp;K1632&amp;") "&amp;A1632)+COUNTIF(圣骑士卡组!A:C,"# 2x ("&amp;K1632&amp;") "&amp;A1632)+COUNTIF(牧师卡组!A:C,"# 2x ("&amp;K1632&amp;") "&amp;A1632)+COUNTIF(潜行者卡组!A:C,"# 2x ("&amp;K1632&amp;") "&amp;A1632)+COUNTIF(萨满祭司卡组!A:C,"# 2x ("&amp;K1632&amp;") "&amp;A1632)+COUNTIF(术士卡组!A:C,"# 2x ("&amp;K1632&amp;") "&amp;A1632)+COUNTIF(战士卡组!A:C,"# 2x ("&amp;K1632&amp;") "&amp;A1632)=0,COUNTIF(单卡排行!A:J,A1632)=0),IF(AND(COUNTIF(德鲁伊卡组!A:C,"# 1x ("&amp;K1632&amp;") "&amp;A1632)+COUNTIF(猎人卡组!A:C,"# 1x ("&amp;K1632&amp;") "&amp;A1632)+COUNTIF(法师卡组!A:C,"# 1x ("&amp;K1632&amp;") "&amp;A1632)+COUNTIF(圣骑士卡组!A:C,"# 1x ("&amp;K1632&amp;") "&amp;A1632)+COUNTIF(牧师卡组!A:C,"# 1x ("&amp;K1632&amp;") "&amp;A1632)+COUNTIF(潜行者卡组!A:C,"# 1x ("&amp;K1632&amp;") "&amp;A1632)+COUNTIF(萨满祭司卡组!A:C,"# 1x ("&amp;K1632&amp;") "&amp;A1632)+COUNTIF(术士卡组!A:C,"# 1x ("&amp;K1632&amp;") "&amp;A1632)+COUNTIF(战士卡组!A:C,"# 1x ("&amp;K1632&amp;") "&amp;A1632)=0,COUNTIF(单卡排行!A:J,A1632&amp;"★")=0),"",1),2)</f>
        <v/>
      </c>
      <c r="E1632" s="56" t="str">
        <f>IF(收藏进度!E1632="","",收藏进度!E1632)</f>
        <v>砰砰计划</v>
      </c>
      <c r="F1632" s="56" t="str">
        <f>IF(收藏进度!F1632="","",收藏进度!F1632)</f>
        <v/>
      </c>
      <c r="G1632" s="56" t="str">
        <f>IF(收藏进度!G1632="","",收藏进度!G1632)</f>
        <v>圣骑士</v>
      </c>
      <c r="H1632" s="56" t="str">
        <f>IF(收藏进度!H1632="","",收藏进度!H1632)</f>
        <v>普通</v>
      </c>
      <c r="I1632" s="56" t="str">
        <f>IF(收藏进度!I1632="","",收藏进度!I1632)</f>
        <v>随从</v>
      </c>
      <c r="J1632" s="56" t="str">
        <f>IF(收藏进度!J1632="","",收藏进度!J1632)</f>
        <v>机械</v>
      </c>
      <c r="K1632" s="56">
        <f>IF(收藏进度!K1632="","",收藏进度!K1632)</f>
        <v>5</v>
      </c>
      <c r="L1632" s="56">
        <f>IF(收藏进度!L1632="","",收藏进度!L1632)</f>
        <v>0</v>
      </c>
      <c r="M1632" s="56">
        <f>IF(收藏进度!M1632="","",收藏进度!M1632)</f>
        <v>5</v>
      </c>
      <c r="N1632" s="57" t="str">
        <f>IF(收藏进度!N1632="","",收藏进度!N1632)</f>
        <v>亡语：召唤一个8/8的机械暴龙。</v>
      </c>
    </row>
    <row r="1633" spans="1:14" x14ac:dyDescent="0.15">
      <c r="A1633" s="55" t="str">
        <f>IF(收藏进度!A1633="","",收藏进度!A1633)</f>
        <v>萎缩射线</v>
      </c>
      <c r="B1633" s="55">
        <f>IF(收藏进度!B1633="","",收藏进度!B1633)</f>
        <v>2</v>
      </c>
      <c r="C1633" s="55" t="str">
        <f t="shared" si="25"/>
        <v/>
      </c>
      <c r="D1633" s="55" t="str">
        <f>IF(AND(COUNTIF(德鲁伊卡组!A:C,"# 2x ("&amp;K1633&amp;") "&amp;A1633)+COUNTIF(猎人卡组!A:C,"# 2x ("&amp;K1633&amp;") "&amp;A1633)+COUNTIF(法师卡组!A:C,"# 2x ("&amp;K1633&amp;") "&amp;A1633)+COUNTIF(圣骑士卡组!A:C,"# 2x ("&amp;K1633&amp;") "&amp;A1633)+COUNTIF(牧师卡组!A:C,"# 2x ("&amp;K1633&amp;") "&amp;A1633)+COUNTIF(潜行者卡组!A:C,"# 2x ("&amp;K1633&amp;") "&amp;A1633)+COUNTIF(萨满祭司卡组!A:C,"# 2x ("&amp;K1633&amp;") "&amp;A1633)+COUNTIF(术士卡组!A:C,"# 2x ("&amp;K1633&amp;") "&amp;A1633)+COUNTIF(战士卡组!A:C,"# 2x ("&amp;K1633&amp;") "&amp;A1633)=0,COUNTIF(单卡排行!A:J,A1633)=0),IF(AND(COUNTIF(德鲁伊卡组!A:C,"# 1x ("&amp;K1633&amp;") "&amp;A1633)+COUNTIF(猎人卡组!A:C,"# 1x ("&amp;K1633&amp;") "&amp;A1633)+COUNTIF(法师卡组!A:C,"# 1x ("&amp;K1633&amp;") "&amp;A1633)+COUNTIF(圣骑士卡组!A:C,"# 1x ("&amp;K1633&amp;") "&amp;A1633)+COUNTIF(牧师卡组!A:C,"# 1x ("&amp;K1633&amp;") "&amp;A1633)+COUNTIF(潜行者卡组!A:C,"# 1x ("&amp;K1633&amp;") "&amp;A1633)+COUNTIF(萨满祭司卡组!A:C,"# 1x ("&amp;K1633&amp;") "&amp;A1633)+COUNTIF(术士卡组!A:C,"# 1x ("&amp;K1633&amp;") "&amp;A1633)+COUNTIF(战士卡组!A:C,"# 1x ("&amp;K1633&amp;") "&amp;A1633)=0,COUNTIF(单卡排行!A:J,A1633&amp;"★")=0),"",1),2)</f>
        <v/>
      </c>
      <c r="E1633" s="56" t="str">
        <f>IF(收藏进度!E1633="","",收藏进度!E1633)</f>
        <v>砰砰计划</v>
      </c>
      <c r="F1633" s="56" t="str">
        <f>IF(收藏进度!F1633="","",收藏进度!F1633)</f>
        <v/>
      </c>
      <c r="G1633" s="56" t="str">
        <f>IF(收藏进度!G1633="","",收藏进度!G1633)</f>
        <v>圣骑士</v>
      </c>
      <c r="H1633" s="56" t="str">
        <f>IF(收藏进度!H1633="","",收藏进度!H1633)</f>
        <v>稀有</v>
      </c>
      <c r="I1633" s="56" t="str">
        <f>IF(收藏进度!I1633="","",收藏进度!I1633)</f>
        <v>法术</v>
      </c>
      <c r="J1633" s="56" t="str">
        <f>IF(收藏进度!J1633="","",收藏进度!J1633)</f>
        <v/>
      </c>
      <c r="K1633" s="56">
        <f>IF(收藏进度!K1633="","",收藏进度!K1633)</f>
        <v>5</v>
      </c>
      <c r="L1633" s="56">
        <f>IF(收藏进度!L1633="","",收藏进度!L1633)</f>
        <v>0</v>
      </c>
      <c r="M1633" s="56">
        <f>IF(收藏进度!M1633="","",收藏进度!M1633)</f>
        <v>0</v>
      </c>
      <c r="N1633" s="57" t="str">
        <f>IF(收藏进度!N1633="","",收藏进度!N1633)</f>
        <v>将所有随从的攻击力和生命值
变为1。</v>
      </c>
    </row>
    <row r="1634" spans="1:14" x14ac:dyDescent="0.15">
      <c r="A1634" s="55" t="str">
        <f>IF(收藏进度!A1634="","",收藏进度!A1634)</f>
        <v>亮石技师</v>
      </c>
      <c r="B1634" s="55">
        <f>IF(收藏进度!B1634="","",收藏进度!B1634)</f>
        <v>0</v>
      </c>
      <c r="C1634" s="55" t="str">
        <f t="shared" si="25"/>
        <v/>
      </c>
      <c r="D1634" s="55" t="str">
        <f>IF(AND(COUNTIF(德鲁伊卡组!A:C,"# 2x ("&amp;K1634&amp;") "&amp;A1634)+COUNTIF(猎人卡组!A:C,"# 2x ("&amp;K1634&amp;") "&amp;A1634)+COUNTIF(法师卡组!A:C,"# 2x ("&amp;K1634&amp;") "&amp;A1634)+COUNTIF(圣骑士卡组!A:C,"# 2x ("&amp;K1634&amp;") "&amp;A1634)+COUNTIF(牧师卡组!A:C,"# 2x ("&amp;K1634&amp;") "&amp;A1634)+COUNTIF(潜行者卡组!A:C,"# 2x ("&amp;K1634&amp;") "&amp;A1634)+COUNTIF(萨满祭司卡组!A:C,"# 2x ("&amp;K1634&amp;") "&amp;A1634)+COUNTIF(术士卡组!A:C,"# 2x ("&amp;K1634&amp;") "&amp;A1634)+COUNTIF(战士卡组!A:C,"# 2x ("&amp;K1634&amp;") "&amp;A1634)=0,COUNTIF(单卡排行!A:J,A1634)=0),IF(AND(COUNTIF(德鲁伊卡组!A:C,"# 1x ("&amp;K1634&amp;") "&amp;A1634)+COUNTIF(猎人卡组!A:C,"# 1x ("&amp;K1634&amp;") "&amp;A1634)+COUNTIF(法师卡组!A:C,"# 1x ("&amp;K1634&amp;") "&amp;A1634)+COUNTIF(圣骑士卡组!A:C,"# 1x ("&amp;K1634&amp;") "&amp;A1634)+COUNTIF(牧师卡组!A:C,"# 1x ("&amp;K1634&amp;") "&amp;A1634)+COUNTIF(潜行者卡组!A:C,"# 1x ("&amp;K1634&amp;") "&amp;A1634)+COUNTIF(萨满祭司卡组!A:C,"# 1x ("&amp;K1634&amp;") "&amp;A1634)+COUNTIF(术士卡组!A:C,"# 1x ("&amp;K1634&amp;") "&amp;A1634)+COUNTIF(战士卡组!A:C,"# 1x ("&amp;K1634&amp;") "&amp;A1634)=0,COUNTIF(单卡排行!A:J,A1634&amp;"★")=0),"",1),2)</f>
        <v/>
      </c>
      <c r="E1634" s="56" t="str">
        <f>IF(收藏进度!E1634="","",收藏进度!E1634)</f>
        <v>砰砰计划</v>
      </c>
      <c r="F1634" s="56" t="str">
        <f>IF(收藏进度!F1634="","",收藏进度!F1634)</f>
        <v/>
      </c>
      <c r="G1634" s="56" t="str">
        <f>IF(收藏进度!G1634="","",收藏进度!G1634)</f>
        <v>圣骑士</v>
      </c>
      <c r="H1634" s="56" t="str">
        <f>IF(收藏进度!H1634="","",收藏进度!H1634)</f>
        <v>史诗</v>
      </c>
      <c r="I1634" s="56" t="str">
        <f>IF(收藏进度!I1634="","",收藏进度!I1634)</f>
        <v>随从</v>
      </c>
      <c r="J1634" s="56" t="str">
        <f>IF(收藏进度!J1634="","",收藏进度!J1634)</f>
        <v/>
      </c>
      <c r="K1634" s="56">
        <f>IF(收藏进度!K1634="","",收藏进度!K1634)</f>
        <v>6</v>
      </c>
      <c r="L1634" s="56">
        <f>IF(收藏进度!L1634="","",收藏进度!L1634)</f>
        <v>3</v>
      </c>
      <c r="M1634" s="56">
        <f>IF(收藏进度!M1634="","",收藏进度!M1634)</f>
        <v>4</v>
      </c>
      <c r="N1634" s="57" t="str">
        <f>IF(收藏进度!N1634="","",收藏进度!N1634)</f>
        <v>战吼：使你手牌中的所有随从牌获得+2/+2。</v>
      </c>
    </row>
    <row r="1635" spans="1:14" x14ac:dyDescent="0.15">
      <c r="A1635" s="55" t="str">
        <f>IF(收藏进度!A1635="","",收藏进度!A1635)</f>
        <v>坎格尔的无尽大军</v>
      </c>
      <c r="B1635" s="55">
        <f>IF(收藏进度!B1635="","",收藏进度!B1635)</f>
        <v>0</v>
      </c>
      <c r="C1635" s="55" t="str">
        <f t="shared" si="25"/>
        <v/>
      </c>
      <c r="D1635" s="55" t="str">
        <f>IF(AND(COUNTIF(德鲁伊卡组!A:C,"# 2x ("&amp;K1635&amp;") "&amp;A1635)+COUNTIF(猎人卡组!A:C,"# 2x ("&amp;K1635&amp;") "&amp;A1635)+COUNTIF(法师卡组!A:C,"# 2x ("&amp;K1635&amp;") "&amp;A1635)+COUNTIF(圣骑士卡组!A:C,"# 2x ("&amp;K1635&amp;") "&amp;A1635)+COUNTIF(牧师卡组!A:C,"# 2x ("&amp;K1635&amp;") "&amp;A1635)+COUNTIF(潜行者卡组!A:C,"# 2x ("&amp;K1635&amp;") "&amp;A1635)+COUNTIF(萨满祭司卡组!A:C,"# 2x ("&amp;K1635&amp;") "&amp;A1635)+COUNTIF(术士卡组!A:C,"# 2x ("&amp;K1635&amp;") "&amp;A1635)+COUNTIF(战士卡组!A:C,"# 2x ("&amp;K1635&amp;") "&amp;A1635)=0,COUNTIF(单卡排行!A:J,A1635)=0),IF(AND(COUNTIF(德鲁伊卡组!A:C,"# 1x ("&amp;K1635&amp;") "&amp;A1635)+COUNTIF(猎人卡组!A:C,"# 1x ("&amp;K1635&amp;") "&amp;A1635)+COUNTIF(法师卡组!A:C,"# 1x ("&amp;K1635&amp;") "&amp;A1635)+COUNTIF(圣骑士卡组!A:C,"# 1x ("&amp;K1635&amp;") "&amp;A1635)+COUNTIF(牧师卡组!A:C,"# 1x ("&amp;K1635&amp;") "&amp;A1635)+COUNTIF(潜行者卡组!A:C,"# 1x ("&amp;K1635&amp;") "&amp;A1635)+COUNTIF(萨满祭司卡组!A:C,"# 1x ("&amp;K1635&amp;") "&amp;A1635)+COUNTIF(术士卡组!A:C,"# 1x ("&amp;K1635&amp;") "&amp;A1635)+COUNTIF(战士卡组!A:C,"# 1x ("&amp;K1635&amp;") "&amp;A1635)=0,COUNTIF(单卡排行!A:J,A1635&amp;"★")=0),"",1),2)</f>
        <v/>
      </c>
      <c r="E1635" s="56" t="str">
        <f>IF(收藏进度!E1635="","",收藏进度!E1635)</f>
        <v>砰砰计划</v>
      </c>
      <c r="F1635" s="56" t="str">
        <f>IF(收藏进度!F1635="","",收藏进度!F1635)</f>
        <v/>
      </c>
      <c r="G1635" s="56" t="str">
        <f>IF(收藏进度!G1635="","",收藏进度!G1635)</f>
        <v>圣骑士</v>
      </c>
      <c r="H1635" s="56" t="str">
        <f>IF(收藏进度!H1635="","",收藏进度!H1635)</f>
        <v>传说</v>
      </c>
      <c r="I1635" s="56" t="str">
        <f>IF(收藏进度!I1635="","",收藏进度!I1635)</f>
        <v>法术</v>
      </c>
      <c r="J1635" s="56" t="str">
        <f>IF(收藏进度!J1635="","",收藏进度!J1635)</f>
        <v/>
      </c>
      <c r="K1635" s="56">
        <f>IF(收藏进度!K1635="","",收藏进度!K1635)</f>
        <v>7</v>
      </c>
      <c r="L1635" s="56">
        <f>IF(收藏进度!L1635="","",收藏进度!L1635)</f>
        <v>0</v>
      </c>
      <c r="M1635" s="56">
        <f>IF(收藏进度!M1635="","",收藏进度!M1635)</f>
        <v>0</v>
      </c>
      <c r="N1635" s="57" t="str">
        <f>IF(收藏进度!N1635="","",收藏进度!N1635)</f>
        <v>复活三个友方机械，它们会保留所有磁力升级。</v>
      </c>
    </row>
    <row r="1636" spans="1:14" x14ac:dyDescent="0.15">
      <c r="A1636" s="55" t="str">
        <f>IF(收藏进度!A1636="","",收藏进度!A1636)</f>
        <v>引力翻转</v>
      </c>
      <c r="B1636" s="55">
        <f>IF(收藏进度!B1636="","",收藏进度!B1636)</f>
        <v>2</v>
      </c>
      <c r="C1636" s="55" t="str">
        <f t="shared" si="25"/>
        <v/>
      </c>
      <c r="D1636" s="55" t="str">
        <f>IF(AND(COUNTIF(德鲁伊卡组!A:C,"# 2x ("&amp;K1636&amp;") "&amp;A1636)+COUNTIF(猎人卡组!A:C,"# 2x ("&amp;K1636&amp;") "&amp;A1636)+COUNTIF(法师卡组!A:C,"# 2x ("&amp;K1636&amp;") "&amp;A1636)+COUNTIF(圣骑士卡组!A:C,"# 2x ("&amp;K1636&amp;") "&amp;A1636)+COUNTIF(牧师卡组!A:C,"# 2x ("&amp;K1636&amp;") "&amp;A1636)+COUNTIF(潜行者卡组!A:C,"# 2x ("&amp;K1636&amp;") "&amp;A1636)+COUNTIF(萨满祭司卡组!A:C,"# 2x ("&amp;K1636&amp;") "&amp;A1636)+COUNTIF(术士卡组!A:C,"# 2x ("&amp;K1636&amp;") "&amp;A1636)+COUNTIF(战士卡组!A:C,"# 2x ("&amp;K1636&amp;") "&amp;A1636)=0,COUNTIF(单卡排行!A:J,A1636)=0),IF(AND(COUNTIF(德鲁伊卡组!A:C,"# 1x ("&amp;K1636&amp;") "&amp;A1636)+COUNTIF(猎人卡组!A:C,"# 1x ("&amp;K1636&amp;") "&amp;A1636)+COUNTIF(法师卡组!A:C,"# 1x ("&amp;K1636&amp;") "&amp;A1636)+COUNTIF(圣骑士卡组!A:C,"# 1x ("&amp;K1636&amp;") "&amp;A1636)+COUNTIF(牧师卡组!A:C,"# 1x ("&amp;K1636&amp;") "&amp;A1636)+COUNTIF(潜行者卡组!A:C,"# 1x ("&amp;K1636&amp;") "&amp;A1636)+COUNTIF(萨满祭司卡组!A:C,"# 1x ("&amp;K1636&amp;") "&amp;A1636)+COUNTIF(术士卡组!A:C,"# 1x ("&amp;K1636&amp;") "&amp;A1636)+COUNTIF(战士卡组!A:C,"# 1x ("&amp;K1636&amp;") "&amp;A1636)=0,COUNTIF(单卡排行!A:J,A1636&amp;"★")=0),"",1),2)</f>
        <v/>
      </c>
      <c r="E1636" s="56" t="str">
        <f>IF(收藏进度!E1636="","",收藏进度!E1636)</f>
        <v>砰砰计划</v>
      </c>
      <c r="F1636" s="56" t="str">
        <f>IF(收藏进度!F1636="","",收藏进度!F1636)</f>
        <v/>
      </c>
      <c r="G1636" s="56" t="str">
        <f>IF(收藏进度!G1636="","",收藏进度!G1636)</f>
        <v>牧师</v>
      </c>
      <c r="H1636" s="56" t="str">
        <f>IF(收藏进度!H1636="","",收藏进度!H1636)</f>
        <v>普通</v>
      </c>
      <c r="I1636" s="56" t="str">
        <f>IF(收藏进度!I1636="","",收藏进度!I1636)</f>
        <v>法术</v>
      </c>
      <c r="J1636" s="56" t="str">
        <f>IF(收藏进度!J1636="","",收藏进度!J1636)</f>
        <v/>
      </c>
      <c r="K1636" s="56">
        <f>IF(收藏进度!K1636="","",收藏进度!K1636)</f>
        <v>0</v>
      </c>
      <c r="L1636" s="56">
        <f>IF(收藏进度!L1636="","",收藏进度!L1636)</f>
        <v>0</v>
      </c>
      <c r="M1636" s="56">
        <f>IF(收藏进度!M1636="","",收藏进度!M1636)</f>
        <v>0</v>
      </c>
      <c r="N1636" s="57" t="str">
        <f>IF(收藏进度!N1636="","",收藏进度!N1636)</f>
        <v>使一个随从的攻击力和生命值
互换。</v>
      </c>
    </row>
    <row r="1637" spans="1:14" x14ac:dyDescent="0.15">
      <c r="A1637" s="55" t="str">
        <f>IF(收藏进度!A1637="","",收藏进度!A1637)</f>
        <v>实验体</v>
      </c>
      <c r="B1637" s="55">
        <f>IF(收藏进度!B1637="","",收藏进度!B1637)</f>
        <v>2</v>
      </c>
      <c r="C1637" s="55" t="str">
        <f t="shared" si="25"/>
        <v/>
      </c>
      <c r="D1637" s="55" t="str">
        <f>IF(AND(COUNTIF(德鲁伊卡组!A:C,"# 2x ("&amp;K1637&amp;") "&amp;A1637)+COUNTIF(猎人卡组!A:C,"# 2x ("&amp;K1637&amp;") "&amp;A1637)+COUNTIF(法师卡组!A:C,"# 2x ("&amp;K1637&amp;") "&amp;A1637)+COUNTIF(圣骑士卡组!A:C,"# 2x ("&amp;K1637&amp;") "&amp;A1637)+COUNTIF(牧师卡组!A:C,"# 2x ("&amp;K1637&amp;") "&amp;A1637)+COUNTIF(潜行者卡组!A:C,"# 2x ("&amp;K1637&amp;") "&amp;A1637)+COUNTIF(萨满祭司卡组!A:C,"# 2x ("&amp;K1637&amp;") "&amp;A1637)+COUNTIF(术士卡组!A:C,"# 2x ("&amp;K1637&amp;") "&amp;A1637)+COUNTIF(战士卡组!A:C,"# 2x ("&amp;K1637&amp;") "&amp;A1637)=0,COUNTIF(单卡排行!A:J,A1637)=0),IF(AND(COUNTIF(德鲁伊卡组!A:C,"# 1x ("&amp;K1637&amp;") "&amp;A1637)+COUNTIF(猎人卡组!A:C,"# 1x ("&amp;K1637&amp;") "&amp;A1637)+COUNTIF(法师卡组!A:C,"# 1x ("&amp;K1637&amp;") "&amp;A1637)+COUNTIF(圣骑士卡组!A:C,"# 1x ("&amp;K1637&amp;") "&amp;A1637)+COUNTIF(牧师卡组!A:C,"# 1x ("&amp;K1637&amp;") "&amp;A1637)+COUNTIF(潜行者卡组!A:C,"# 1x ("&amp;K1637&amp;") "&amp;A1637)+COUNTIF(萨满祭司卡组!A:C,"# 1x ("&amp;K1637&amp;") "&amp;A1637)+COUNTIF(术士卡组!A:C,"# 1x ("&amp;K1637&amp;") "&amp;A1637)+COUNTIF(战士卡组!A:C,"# 1x ("&amp;K1637&amp;") "&amp;A1637)=0,COUNTIF(单卡排行!A:J,A1637&amp;"★")=0),"",1),2)</f>
        <v/>
      </c>
      <c r="E1637" s="56" t="str">
        <f>IF(收藏进度!E1637="","",收藏进度!E1637)</f>
        <v>砰砰计划</v>
      </c>
      <c r="F1637" s="56" t="str">
        <f>IF(收藏进度!F1637="","",收藏进度!F1637)</f>
        <v/>
      </c>
      <c r="G1637" s="56" t="str">
        <f>IF(收藏进度!G1637="","",收藏进度!G1637)</f>
        <v>牧师</v>
      </c>
      <c r="H1637" s="56" t="str">
        <f>IF(收藏进度!H1637="","",收藏进度!H1637)</f>
        <v>稀有</v>
      </c>
      <c r="I1637" s="56" t="str">
        <f>IF(收藏进度!I1637="","",收藏进度!I1637)</f>
        <v>随从</v>
      </c>
      <c r="J1637" s="56" t="str">
        <f>IF(收藏进度!J1637="","",收藏进度!J1637)</f>
        <v/>
      </c>
      <c r="K1637" s="56">
        <f>IF(收藏进度!K1637="","",收藏进度!K1637)</f>
        <v>1</v>
      </c>
      <c r="L1637" s="56">
        <f>IF(收藏进度!L1637="","",收藏进度!L1637)</f>
        <v>0</v>
      </c>
      <c r="M1637" s="56">
        <f>IF(收藏进度!M1637="","",收藏进度!M1637)</f>
        <v>2</v>
      </c>
      <c r="N1637" s="57" t="str">
        <f>IF(收藏进度!N1637="","",收藏进度!N1637)</f>
        <v>亡语：将你施放在该随从身上的所有法术移回你的手牌。</v>
      </c>
    </row>
    <row r="1638" spans="1:14" x14ac:dyDescent="0.15">
      <c r="A1638" s="55" t="str">
        <f>IF(收藏进度!A1638="","",收藏进度!A1638)</f>
        <v>克隆装置</v>
      </c>
      <c r="B1638" s="55">
        <f>IF(收藏进度!B1638="","",收藏进度!B1638)</f>
        <v>2</v>
      </c>
      <c r="C1638" s="55" t="str">
        <f t="shared" si="25"/>
        <v/>
      </c>
      <c r="D1638" s="55" t="str">
        <f>IF(AND(COUNTIF(德鲁伊卡组!A:C,"# 2x ("&amp;K1638&amp;") "&amp;A1638)+COUNTIF(猎人卡组!A:C,"# 2x ("&amp;K1638&amp;") "&amp;A1638)+COUNTIF(法师卡组!A:C,"# 2x ("&amp;K1638&amp;") "&amp;A1638)+COUNTIF(圣骑士卡组!A:C,"# 2x ("&amp;K1638&amp;") "&amp;A1638)+COUNTIF(牧师卡组!A:C,"# 2x ("&amp;K1638&amp;") "&amp;A1638)+COUNTIF(潜行者卡组!A:C,"# 2x ("&amp;K1638&amp;") "&amp;A1638)+COUNTIF(萨满祭司卡组!A:C,"# 2x ("&amp;K1638&amp;") "&amp;A1638)+COUNTIF(术士卡组!A:C,"# 2x ("&amp;K1638&amp;") "&amp;A1638)+COUNTIF(战士卡组!A:C,"# 2x ("&amp;K1638&amp;") "&amp;A1638)=0,COUNTIF(单卡排行!A:J,A1638)=0),IF(AND(COUNTIF(德鲁伊卡组!A:C,"# 1x ("&amp;K1638&amp;") "&amp;A1638)+COUNTIF(猎人卡组!A:C,"# 1x ("&amp;K1638&amp;") "&amp;A1638)+COUNTIF(法师卡组!A:C,"# 1x ("&amp;K1638&amp;") "&amp;A1638)+COUNTIF(圣骑士卡组!A:C,"# 1x ("&amp;K1638&amp;") "&amp;A1638)+COUNTIF(牧师卡组!A:C,"# 1x ("&amp;K1638&amp;") "&amp;A1638)+COUNTIF(潜行者卡组!A:C,"# 1x ("&amp;K1638&amp;") "&amp;A1638)+COUNTIF(萨满祭司卡组!A:C,"# 1x ("&amp;K1638&amp;") "&amp;A1638)+COUNTIF(术士卡组!A:C,"# 1x ("&amp;K1638&amp;") "&amp;A1638)+COUNTIF(战士卡组!A:C,"# 1x ("&amp;K1638&amp;") "&amp;A1638)=0,COUNTIF(单卡排行!A:J,A1638&amp;"★")=0),"",1),2)</f>
        <v/>
      </c>
      <c r="E1638" s="56" t="str">
        <f>IF(收藏进度!E1638="","",收藏进度!E1638)</f>
        <v>砰砰计划</v>
      </c>
      <c r="F1638" s="56" t="str">
        <f>IF(收藏进度!F1638="","",收藏进度!F1638)</f>
        <v/>
      </c>
      <c r="G1638" s="56" t="str">
        <f>IF(收藏进度!G1638="","",收藏进度!G1638)</f>
        <v>牧师</v>
      </c>
      <c r="H1638" s="56" t="str">
        <f>IF(收藏进度!H1638="","",收藏进度!H1638)</f>
        <v>普通</v>
      </c>
      <c r="I1638" s="56" t="str">
        <f>IF(收藏进度!I1638="","",收藏进度!I1638)</f>
        <v>法术</v>
      </c>
      <c r="J1638" s="56" t="str">
        <f>IF(收藏进度!J1638="","",收藏进度!J1638)</f>
        <v/>
      </c>
      <c r="K1638" s="56">
        <f>IF(收藏进度!K1638="","",收藏进度!K1638)</f>
        <v>2</v>
      </c>
      <c r="L1638" s="56">
        <f>IF(收藏进度!L1638="","",收藏进度!L1638)</f>
        <v>0</v>
      </c>
      <c r="M1638" s="56">
        <f>IF(收藏进度!M1638="","",收藏进度!M1638)</f>
        <v>0</v>
      </c>
      <c r="N1638" s="57" t="str">
        <f>IF(收藏进度!N1638="","",收藏进度!N1638)</f>
        <v>从你对手的牌库中发现一张随从牌，复制该随从牌并置入你的手牌。</v>
      </c>
    </row>
    <row r="1639" spans="1:14" x14ac:dyDescent="0.15">
      <c r="A1639" s="55" t="str">
        <f>IF(收藏进度!A1639="","",收藏进度!A1639)</f>
        <v>丧钟机器人</v>
      </c>
      <c r="B1639" s="55">
        <f>IF(收藏进度!B1639="","",收藏进度!B1639)</f>
        <v>2</v>
      </c>
      <c r="C1639" s="55" t="str">
        <f t="shared" si="25"/>
        <v/>
      </c>
      <c r="D1639" s="55" t="str">
        <f>IF(AND(COUNTIF(德鲁伊卡组!A:C,"# 2x ("&amp;K1639&amp;") "&amp;A1639)+COUNTIF(猎人卡组!A:C,"# 2x ("&amp;K1639&amp;") "&amp;A1639)+COUNTIF(法师卡组!A:C,"# 2x ("&amp;K1639&amp;") "&amp;A1639)+COUNTIF(圣骑士卡组!A:C,"# 2x ("&amp;K1639&amp;") "&amp;A1639)+COUNTIF(牧师卡组!A:C,"# 2x ("&amp;K1639&amp;") "&amp;A1639)+COUNTIF(潜行者卡组!A:C,"# 2x ("&amp;K1639&amp;") "&amp;A1639)+COUNTIF(萨满祭司卡组!A:C,"# 2x ("&amp;K1639&amp;") "&amp;A1639)+COUNTIF(术士卡组!A:C,"# 2x ("&amp;K1639&amp;") "&amp;A1639)+COUNTIF(战士卡组!A:C,"# 2x ("&amp;K1639&amp;") "&amp;A1639)=0,COUNTIF(单卡排行!A:J,A1639)=0),IF(AND(COUNTIF(德鲁伊卡组!A:C,"# 1x ("&amp;K1639&amp;") "&amp;A1639)+COUNTIF(猎人卡组!A:C,"# 1x ("&amp;K1639&amp;") "&amp;A1639)+COUNTIF(法师卡组!A:C,"# 1x ("&amp;K1639&amp;") "&amp;A1639)+COUNTIF(圣骑士卡组!A:C,"# 1x ("&amp;K1639&amp;") "&amp;A1639)+COUNTIF(牧师卡组!A:C,"# 1x ("&amp;K1639&amp;") "&amp;A1639)+COUNTIF(潜行者卡组!A:C,"# 1x ("&amp;K1639&amp;") "&amp;A1639)+COUNTIF(萨满祭司卡组!A:C,"# 1x ("&amp;K1639&amp;") "&amp;A1639)+COUNTIF(术士卡组!A:C,"# 1x ("&amp;K1639&amp;") "&amp;A1639)+COUNTIF(战士卡组!A:C,"# 1x ("&amp;K1639&amp;") "&amp;A1639)=0,COUNTIF(单卡排行!A:J,A1639&amp;"★")=0),"",1),2)</f>
        <v/>
      </c>
      <c r="E1639" s="56" t="str">
        <f>IF(收藏进度!E1639="","",收藏进度!E1639)</f>
        <v>砰砰计划</v>
      </c>
      <c r="F1639" s="56" t="str">
        <f>IF(收藏进度!F1639="","",收藏进度!F1639)</f>
        <v/>
      </c>
      <c r="G1639" s="56" t="str">
        <f>IF(收藏进度!G1639="","",收藏进度!G1639)</f>
        <v>牧师</v>
      </c>
      <c r="H1639" s="56" t="str">
        <f>IF(收藏进度!H1639="","",收藏进度!H1639)</f>
        <v>普通</v>
      </c>
      <c r="I1639" s="56" t="str">
        <f>IF(收藏进度!I1639="","",收藏进度!I1639)</f>
        <v>随从</v>
      </c>
      <c r="J1639" s="56" t="str">
        <f>IF(收藏进度!J1639="","",收藏进度!J1639)</f>
        <v>机械</v>
      </c>
      <c r="K1639" s="56">
        <f>IF(收藏进度!K1639="","",收藏进度!K1639)</f>
        <v>2</v>
      </c>
      <c r="L1639" s="56">
        <f>IF(收藏进度!L1639="","",收藏进度!L1639)</f>
        <v>2</v>
      </c>
      <c r="M1639" s="56">
        <f>IF(收藏进度!M1639="","",收藏进度!M1639)</f>
        <v>1</v>
      </c>
      <c r="N1639" s="57" t="str">
        <f>IF(收藏进度!N1639="","",收藏进度!N1639)</f>
        <v>亡语：从你的牌库中抽一张具有亡语的随从牌。</v>
      </c>
    </row>
    <row r="1640" spans="1:14" x14ac:dyDescent="0.15">
      <c r="A1640" s="55" t="str">
        <f>IF(收藏进度!A1640="","",收藏进度!A1640)</f>
        <v>欧米茄医护兵</v>
      </c>
      <c r="B1640" s="55">
        <f>IF(收藏进度!B1640="","",收藏进度!B1640)</f>
        <v>2</v>
      </c>
      <c r="C1640" s="55" t="str">
        <f t="shared" si="25"/>
        <v/>
      </c>
      <c r="D1640" s="55" t="str">
        <f>IF(AND(COUNTIF(德鲁伊卡组!A:C,"# 2x ("&amp;K1640&amp;") "&amp;A1640)+COUNTIF(猎人卡组!A:C,"# 2x ("&amp;K1640&amp;") "&amp;A1640)+COUNTIF(法师卡组!A:C,"# 2x ("&amp;K1640&amp;") "&amp;A1640)+COUNTIF(圣骑士卡组!A:C,"# 2x ("&amp;K1640&amp;") "&amp;A1640)+COUNTIF(牧师卡组!A:C,"# 2x ("&amp;K1640&amp;") "&amp;A1640)+COUNTIF(潜行者卡组!A:C,"# 2x ("&amp;K1640&amp;") "&amp;A1640)+COUNTIF(萨满祭司卡组!A:C,"# 2x ("&amp;K1640&amp;") "&amp;A1640)+COUNTIF(术士卡组!A:C,"# 2x ("&amp;K1640&amp;") "&amp;A1640)+COUNTIF(战士卡组!A:C,"# 2x ("&amp;K1640&amp;") "&amp;A1640)=0,COUNTIF(单卡排行!A:J,A1640)=0),IF(AND(COUNTIF(德鲁伊卡组!A:C,"# 1x ("&amp;K1640&amp;") "&amp;A1640)+COUNTIF(猎人卡组!A:C,"# 1x ("&amp;K1640&amp;") "&amp;A1640)+COUNTIF(法师卡组!A:C,"# 1x ("&amp;K1640&amp;") "&amp;A1640)+COUNTIF(圣骑士卡组!A:C,"# 1x ("&amp;K1640&amp;") "&amp;A1640)+COUNTIF(牧师卡组!A:C,"# 1x ("&amp;K1640&amp;") "&amp;A1640)+COUNTIF(潜行者卡组!A:C,"# 1x ("&amp;K1640&amp;") "&amp;A1640)+COUNTIF(萨满祭司卡组!A:C,"# 1x ("&amp;K1640&amp;") "&amp;A1640)+COUNTIF(术士卡组!A:C,"# 1x ("&amp;K1640&amp;") "&amp;A1640)+COUNTIF(战士卡组!A:C,"# 1x ("&amp;K1640&amp;") "&amp;A1640)=0,COUNTIF(单卡排行!A:J,A1640&amp;"★")=0),"",1),2)</f>
        <v/>
      </c>
      <c r="E1640" s="56" t="str">
        <f>IF(收藏进度!E1640="","",收藏进度!E1640)</f>
        <v>砰砰计划</v>
      </c>
      <c r="F1640" s="56" t="str">
        <f>IF(收藏进度!F1640="","",收藏进度!F1640)</f>
        <v/>
      </c>
      <c r="G1640" s="56" t="str">
        <f>IF(收藏进度!G1640="","",收藏进度!G1640)</f>
        <v>牧师</v>
      </c>
      <c r="H1640" s="56" t="str">
        <f>IF(收藏进度!H1640="","",收藏进度!H1640)</f>
        <v>稀有</v>
      </c>
      <c r="I1640" s="56" t="str">
        <f>IF(收藏进度!I1640="","",收藏进度!I1640)</f>
        <v>随从</v>
      </c>
      <c r="J1640" s="56" t="str">
        <f>IF(收藏进度!J1640="","",收藏进度!J1640)</f>
        <v/>
      </c>
      <c r="K1640" s="56">
        <f>IF(收藏进度!K1640="","",收藏进度!K1640)</f>
        <v>3</v>
      </c>
      <c r="L1640" s="56">
        <f>IF(收藏进度!L1640="","",收藏进度!L1640)</f>
        <v>3</v>
      </c>
      <c r="M1640" s="56">
        <f>IF(收藏进度!M1640="","",收藏进度!M1640)</f>
        <v>4</v>
      </c>
      <c r="N1640" s="57" t="str">
        <f>IF(收藏进度!N1640="","",收藏进度!N1640)</f>
        <v>战吼：如果你有十个法力水晶，为你的英雄恢复#10点生命值。</v>
      </c>
    </row>
    <row r="1641" spans="1:14" x14ac:dyDescent="0.15">
      <c r="A1641" s="55" t="str">
        <f>IF(收藏进度!A1641="","",收藏进度!A1641)</f>
        <v>增生手臂</v>
      </c>
      <c r="B1641" s="55">
        <f>IF(收藏进度!B1641="","",收藏进度!B1641)</f>
        <v>2</v>
      </c>
      <c r="C1641" s="55" t="str">
        <f t="shared" si="25"/>
        <v/>
      </c>
      <c r="D1641" s="55" t="str">
        <f>IF(AND(COUNTIF(德鲁伊卡组!A:C,"# 2x ("&amp;K1641&amp;") "&amp;A1641)+COUNTIF(猎人卡组!A:C,"# 2x ("&amp;K1641&amp;") "&amp;A1641)+COUNTIF(法师卡组!A:C,"# 2x ("&amp;K1641&amp;") "&amp;A1641)+COUNTIF(圣骑士卡组!A:C,"# 2x ("&amp;K1641&amp;") "&amp;A1641)+COUNTIF(牧师卡组!A:C,"# 2x ("&amp;K1641&amp;") "&amp;A1641)+COUNTIF(潜行者卡组!A:C,"# 2x ("&amp;K1641&amp;") "&amp;A1641)+COUNTIF(萨满祭司卡组!A:C,"# 2x ("&amp;K1641&amp;") "&amp;A1641)+COUNTIF(术士卡组!A:C,"# 2x ("&amp;K1641&amp;") "&amp;A1641)+COUNTIF(战士卡组!A:C,"# 2x ("&amp;K1641&amp;") "&amp;A1641)=0,COUNTIF(单卡排行!A:J,A1641)=0),IF(AND(COUNTIF(德鲁伊卡组!A:C,"# 1x ("&amp;K1641&amp;") "&amp;A1641)+COUNTIF(猎人卡组!A:C,"# 1x ("&amp;K1641&amp;") "&amp;A1641)+COUNTIF(法师卡组!A:C,"# 1x ("&amp;K1641&amp;") "&amp;A1641)+COUNTIF(圣骑士卡组!A:C,"# 1x ("&amp;K1641&amp;") "&amp;A1641)+COUNTIF(牧师卡组!A:C,"# 1x ("&amp;K1641&amp;") "&amp;A1641)+COUNTIF(潜行者卡组!A:C,"# 1x ("&amp;K1641&amp;") "&amp;A1641)+COUNTIF(萨满祭司卡组!A:C,"# 1x ("&amp;K1641&amp;") "&amp;A1641)+COUNTIF(术士卡组!A:C,"# 1x ("&amp;K1641&amp;") "&amp;A1641)+COUNTIF(战士卡组!A:C,"# 1x ("&amp;K1641&amp;") "&amp;A1641)=0,COUNTIF(单卡排行!A:J,A1641&amp;"★")=0),"",1),2)</f>
        <v/>
      </c>
      <c r="E1641" s="56" t="str">
        <f>IF(收藏进度!E1641="","",收藏进度!E1641)</f>
        <v>砰砰计划</v>
      </c>
      <c r="F1641" s="56" t="str">
        <f>IF(收藏进度!F1641="","",收藏进度!F1641)</f>
        <v/>
      </c>
      <c r="G1641" s="56" t="str">
        <f>IF(收藏进度!G1641="","",收藏进度!G1641)</f>
        <v>牧师</v>
      </c>
      <c r="H1641" s="56" t="str">
        <f>IF(收藏进度!H1641="","",收藏进度!H1641)</f>
        <v>稀有</v>
      </c>
      <c r="I1641" s="56" t="str">
        <f>IF(收藏进度!I1641="","",收藏进度!I1641)</f>
        <v>法术</v>
      </c>
      <c r="J1641" s="56" t="str">
        <f>IF(收藏进度!J1641="","",收藏进度!J1641)</f>
        <v/>
      </c>
      <c r="K1641" s="56">
        <f>IF(收藏进度!K1641="","",收藏进度!K1641)</f>
        <v>3</v>
      </c>
      <c r="L1641" s="56">
        <f>IF(收藏进度!L1641="","",收藏进度!L1641)</f>
        <v>0</v>
      </c>
      <c r="M1641" s="56">
        <f>IF(收藏进度!M1641="","",收藏进度!M1641)</f>
        <v>0</v>
      </c>
      <c r="N1641" s="57" t="str">
        <f>IF(收藏进度!N1641="","",收藏进度!N1641)</f>
        <v>使一个随从获得+2/+2。将一张可使一个随从获得+2/+2的“更多手臂”置入你的手牌。</v>
      </c>
    </row>
    <row r="1642" spans="1:14" x14ac:dyDescent="0.15">
      <c r="A1642" s="55" t="str">
        <f>IF(收藏进度!A1642="","",收藏进度!A1642)</f>
        <v>鲁莽的实验者</v>
      </c>
      <c r="B1642" s="55">
        <f>IF(收藏进度!B1642="","",收藏进度!B1642)</f>
        <v>1</v>
      </c>
      <c r="C1642" s="55" t="str">
        <f t="shared" si="25"/>
        <v/>
      </c>
      <c r="D1642" s="55" t="str">
        <f>IF(AND(COUNTIF(德鲁伊卡组!A:C,"# 2x ("&amp;K1642&amp;") "&amp;A1642)+COUNTIF(猎人卡组!A:C,"# 2x ("&amp;K1642&amp;") "&amp;A1642)+COUNTIF(法师卡组!A:C,"# 2x ("&amp;K1642&amp;") "&amp;A1642)+COUNTIF(圣骑士卡组!A:C,"# 2x ("&amp;K1642&amp;") "&amp;A1642)+COUNTIF(牧师卡组!A:C,"# 2x ("&amp;K1642&amp;") "&amp;A1642)+COUNTIF(潜行者卡组!A:C,"# 2x ("&amp;K1642&amp;") "&amp;A1642)+COUNTIF(萨满祭司卡组!A:C,"# 2x ("&amp;K1642&amp;") "&amp;A1642)+COUNTIF(术士卡组!A:C,"# 2x ("&amp;K1642&amp;") "&amp;A1642)+COUNTIF(战士卡组!A:C,"# 2x ("&amp;K1642&amp;") "&amp;A1642)=0,COUNTIF(单卡排行!A:J,A1642)=0),IF(AND(COUNTIF(德鲁伊卡组!A:C,"# 1x ("&amp;K1642&amp;") "&amp;A1642)+COUNTIF(猎人卡组!A:C,"# 1x ("&amp;K1642&amp;") "&amp;A1642)+COUNTIF(法师卡组!A:C,"# 1x ("&amp;K1642&amp;") "&amp;A1642)+COUNTIF(圣骑士卡组!A:C,"# 1x ("&amp;K1642&amp;") "&amp;A1642)+COUNTIF(牧师卡组!A:C,"# 1x ("&amp;K1642&amp;") "&amp;A1642)+COUNTIF(潜行者卡组!A:C,"# 1x ("&amp;K1642&amp;") "&amp;A1642)+COUNTIF(萨满祭司卡组!A:C,"# 1x ("&amp;K1642&amp;") "&amp;A1642)+COUNTIF(术士卡组!A:C,"# 1x ("&amp;K1642&amp;") "&amp;A1642)+COUNTIF(战士卡组!A:C,"# 1x ("&amp;K1642&amp;") "&amp;A1642)=0,COUNTIF(单卡排行!A:J,A1642&amp;"★")=0),"",1),2)</f>
        <v/>
      </c>
      <c r="E1642" s="56" t="str">
        <f>IF(收藏进度!E1642="","",收藏进度!E1642)</f>
        <v>砰砰计划</v>
      </c>
      <c r="F1642" s="56" t="str">
        <f>IF(收藏进度!F1642="","",收藏进度!F1642)</f>
        <v/>
      </c>
      <c r="G1642" s="56" t="str">
        <f>IF(收藏进度!G1642="","",收藏进度!G1642)</f>
        <v>牧师</v>
      </c>
      <c r="H1642" s="56" t="str">
        <f>IF(收藏进度!H1642="","",收藏进度!H1642)</f>
        <v>史诗</v>
      </c>
      <c r="I1642" s="56" t="str">
        <f>IF(收藏进度!I1642="","",收藏进度!I1642)</f>
        <v>随从</v>
      </c>
      <c r="J1642" s="56" t="str">
        <f>IF(收藏进度!J1642="","",收藏进度!J1642)</f>
        <v/>
      </c>
      <c r="K1642" s="56">
        <f>IF(收藏进度!K1642="","",收藏进度!K1642)</f>
        <v>5</v>
      </c>
      <c r="L1642" s="56">
        <f>IF(收藏进度!L1642="","",收藏进度!L1642)</f>
        <v>4</v>
      </c>
      <c r="M1642" s="56">
        <f>IF(收藏进度!M1642="","",收藏进度!M1642)</f>
        <v>6</v>
      </c>
      <c r="N1642" s="57" t="str">
        <f>IF(收藏进度!N1642="","",收藏进度!N1642)</f>
        <v>你使用的亡语随从牌的法力值消耗减少（3）点，但会在回合结束时死亡。</v>
      </c>
    </row>
    <row r="1643" spans="1:14" x14ac:dyDescent="0.15">
      <c r="A1643" s="55" t="str">
        <f>IF(收藏进度!A1643="","",收藏进度!A1643)</f>
        <v>真言术：仿</v>
      </c>
      <c r="B1643" s="55">
        <f>IF(收藏进度!B1643="","",收藏进度!B1643)</f>
        <v>1</v>
      </c>
      <c r="C1643" s="55" t="str">
        <f t="shared" si="25"/>
        <v/>
      </c>
      <c r="D1643" s="55" t="str">
        <f>IF(AND(COUNTIF(德鲁伊卡组!A:C,"# 2x ("&amp;K1643&amp;") "&amp;A1643)+COUNTIF(猎人卡组!A:C,"# 2x ("&amp;K1643&amp;") "&amp;A1643)+COUNTIF(法师卡组!A:C,"# 2x ("&amp;K1643&amp;") "&amp;A1643)+COUNTIF(圣骑士卡组!A:C,"# 2x ("&amp;K1643&amp;") "&amp;A1643)+COUNTIF(牧师卡组!A:C,"# 2x ("&amp;K1643&amp;") "&amp;A1643)+COUNTIF(潜行者卡组!A:C,"# 2x ("&amp;K1643&amp;") "&amp;A1643)+COUNTIF(萨满祭司卡组!A:C,"# 2x ("&amp;K1643&amp;") "&amp;A1643)+COUNTIF(术士卡组!A:C,"# 2x ("&amp;K1643&amp;") "&amp;A1643)+COUNTIF(战士卡组!A:C,"# 2x ("&amp;K1643&amp;") "&amp;A1643)=0,COUNTIF(单卡排行!A:J,A1643)=0),IF(AND(COUNTIF(德鲁伊卡组!A:C,"# 1x ("&amp;K1643&amp;") "&amp;A1643)+COUNTIF(猎人卡组!A:C,"# 1x ("&amp;K1643&amp;") "&amp;A1643)+COUNTIF(法师卡组!A:C,"# 1x ("&amp;K1643&amp;") "&amp;A1643)+COUNTIF(圣骑士卡组!A:C,"# 1x ("&amp;K1643&amp;") "&amp;A1643)+COUNTIF(牧师卡组!A:C,"# 1x ("&amp;K1643&amp;") "&amp;A1643)+COUNTIF(潜行者卡组!A:C,"# 1x ("&amp;K1643&amp;") "&amp;A1643)+COUNTIF(萨满祭司卡组!A:C,"# 1x ("&amp;K1643&amp;") "&amp;A1643)+COUNTIF(术士卡组!A:C,"# 1x ("&amp;K1643&amp;") "&amp;A1643)+COUNTIF(战士卡组!A:C,"# 1x ("&amp;K1643&amp;") "&amp;A1643)=0,COUNTIF(单卡排行!A:J,A1643&amp;"★")=0),"",1),2)</f>
        <v/>
      </c>
      <c r="E1643" s="56" t="str">
        <f>IF(收藏进度!E1643="","",收藏进度!E1643)</f>
        <v>砰砰计划</v>
      </c>
      <c r="F1643" s="56" t="str">
        <f>IF(收藏进度!F1643="","",收藏进度!F1643)</f>
        <v/>
      </c>
      <c r="G1643" s="56" t="str">
        <f>IF(收藏进度!G1643="","",收藏进度!G1643)</f>
        <v>牧师</v>
      </c>
      <c r="H1643" s="56" t="str">
        <f>IF(收藏进度!H1643="","",收藏进度!H1643)</f>
        <v>史诗</v>
      </c>
      <c r="I1643" s="56" t="str">
        <f>IF(收藏进度!I1643="","",收藏进度!I1643)</f>
        <v>法术</v>
      </c>
      <c r="J1643" s="56" t="str">
        <f>IF(收藏进度!J1643="","",收藏进度!J1643)</f>
        <v/>
      </c>
      <c r="K1643" s="56">
        <f>IF(收藏进度!K1643="","",收藏进度!K1643)</f>
        <v>5</v>
      </c>
      <c r="L1643" s="56">
        <f>IF(收藏进度!L1643="","",收藏进度!L1643)</f>
        <v>0</v>
      </c>
      <c r="M1643" s="56">
        <f>IF(收藏进度!M1643="","",收藏进度!M1643)</f>
        <v>0</v>
      </c>
      <c r="N1643" s="57" t="str">
        <f>IF(收藏进度!N1643="","",收藏进度!N1643)</f>
        <v>选择一个友方随从，召唤一个该随从的5/5复制。</v>
      </c>
    </row>
    <row r="1644" spans="1:14" x14ac:dyDescent="0.15">
      <c r="A1644" s="55" t="str">
        <f>IF(收藏进度!A1644="","",收藏进度!A1644)</f>
        <v>克隆大师泽里克</v>
      </c>
      <c r="B1644" s="55">
        <f>IF(收藏进度!B1644="","",收藏进度!B1644)</f>
        <v>0</v>
      </c>
      <c r="C1644" s="55" t="str">
        <f t="shared" si="25"/>
        <v/>
      </c>
      <c r="D1644" s="55" t="str">
        <f>IF(AND(COUNTIF(德鲁伊卡组!A:C,"# 2x ("&amp;K1644&amp;") "&amp;A1644)+COUNTIF(猎人卡组!A:C,"# 2x ("&amp;K1644&amp;") "&amp;A1644)+COUNTIF(法师卡组!A:C,"# 2x ("&amp;K1644&amp;") "&amp;A1644)+COUNTIF(圣骑士卡组!A:C,"# 2x ("&amp;K1644&amp;") "&amp;A1644)+COUNTIF(牧师卡组!A:C,"# 2x ("&amp;K1644&amp;") "&amp;A1644)+COUNTIF(潜行者卡组!A:C,"# 2x ("&amp;K1644&amp;") "&amp;A1644)+COUNTIF(萨满祭司卡组!A:C,"# 2x ("&amp;K1644&amp;") "&amp;A1644)+COUNTIF(术士卡组!A:C,"# 2x ("&amp;K1644&amp;") "&amp;A1644)+COUNTIF(战士卡组!A:C,"# 2x ("&amp;K1644&amp;") "&amp;A1644)=0,COUNTIF(单卡排行!A:J,A1644)=0),IF(AND(COUNTIF(德鲁伊卡组!A:C,"# 1x ("&amp;K1644&amp;") "&amp;A1644)+COUNTIF(猎人卡组!A:C,"# 1x ("&amp;K1644&amp;") "&amp;A1644)+COUNTIF(法师卡组!A:C,"# 1x ("&amp;K1644&amp;") "&amp;A1644)+COUNTIF(圣骑士卡组!A:C,"# 1x ("&amp;K1644&amp;") "&amp;A1644)+COUNTIF(牧师卡组!A:C,"# 1x ("&amp;K1644&amp;") "&amp;A1644)+COUNTIF(潜行者卡组!A:C,"# 1x ("&amp;K1644&amp;") "&amp;A1644)+COUNTIF(萨满祭司卡组!A:C,"# 1x ("&amp;K1644&amp;") "&amp;A1644)+COUNTIF(术士卡组!A:C,"# 1x ("&amp;K1644&amp;") "&amp;A1644)+COUNTIF(战士卡组!A:C,"# 1x ("&amp;K1644&amp;") "&amp;A1644)=0,COUNTIF(单卡排行!A:J,A1644&amp;"★")=0),"",1),2)</f>
        <v/>
      </c>
      <c r="E1644" s="56" t="str">
        <f>IF(收藏进度!E1644="","",收藏进度!E1644)</f>
        <v>砰砰计划</v>
      </c>
      <c r="F1644" s="56" t="str">
        <f>IF(收藏进度!F1644="","",收藏进度!F1644)</f>
        <v/>
      </c>
      <c r="G1644" s="56" t="str">
        <f>IF(收藏进度!G1644="","",收藏进度!G1644)</f>
        <v>牧师</v>
      </c>
      <c r="H1644" s="56" t="str">
        <f>IF(收藏进度!H1644="","",收藏进度!H1644)</f>
        <v>传说</v>
      </c>
      <c r="I1644" s="56" t="str">
        <f>IF(收藏进度!I1644="","",收藏进度!I1644)</f>
        <v>随从</v>
      </c>
      <c r="J1644" s="56" t="str">
        <f>IF(收藏进度!J1644="","",收藏进度!J1644)</f>
        <v/>
      </c>
      <c r="K1644" s="56">
        <f>IF(收藏进度!K1644="","",收藏进度!K1644)</f>
        <v>6</v>
      </c>
      <c r="L1644" s="56">
        <f>IF(收藏进度!L1644="","",收藏进度!L1644)</f>
        <v>5</v>
      </c>
      <c r="M1644" s="56">
        <f>IF(收藏进度!M1644="","",收藏进度!M1644)</f>
        <v>5</v>
      </c>
      <c r="N1644" s="57" t="str">
        <f>IF(收藏进度!N1644="","",收藏进度!N1644)</f>
        <v>亡语：如果你对该随从施放过任意法术，再次召唤该随从。</v>
      </c>
    </row>
    <row r="1645" spans="1:14" x14ac:dyDescent="0.15">
      <c r="A1645" s="55" t="str">
        <f>IF(收藏进度!A1645="","",收藏进度!A1645)</f>
        <v>泽里克的克隆展</v>
      </c>
      <c r="B1645" s="55">
        <f>IF(收藏进度!B1645="","",收藏进度!B1645)</f>
        <v>0</v>
      </c>
      <c r="C1645" s="55" t="str">
        <f t="shared" si="25"/>
        <v/>
      </c>
      <c r="D1645" s="55" t="str">
        <f>IF(AND(COUNTIF(德鲁伊卡组!A:C,"# 2x ("&amp;K1645&amp;") "&amp;A1645)+COUNTIF(猎人卡组!A:C,"# 2x ("&amp;K1645&amp;") "&amp;A1645)+COUNTIF(法师卡组!A:C,"# 2x ("&amp;K1645&amp;") "&amp;A1645)+COUNTIF(圣骑士卡组!A:C,"# 2x ("&amp;K1645&amp;") "&amp;A1645)+COUNTIF(牧师卡组!A:C,"# 2x ("&amp;K1645&amp;") "&amp;A1645)+COUNTIF(潜行者卡组!A:C,"# 2x ("&amp;K1645&amp;") "&amp;A1645)+COUNTIF(萨满祭司卡组!A:C,"# 2x ("&amp;K1645&amp;") "&amp;A1645)+COUNTIF(术士卡组!A:C,"# 2x ("&amp;K1645&amp;") "&amp;A1645)+COUNTIF(战士卡组!A:C,"# 2x ("&amp;K1645&amp;") "&amp;A1645)=0,COUNTIF(单卡排行!A:J,A1645)=0),IF(AND(COUNTIF(德鲁伊卡组!A:C,"# 1x ("&amp;K1645&amp;") "&amp;A1645)+COUNTIF(猎人卡组!A:C,"# 1x ("&amp;K1645&amp;") "&amp;A1645)+COUNTIF(法师卡组!A:C,"# 1x ("&amp;K1645&amp;") "&amp;A1645)+COUNTIF(圣骑士卡组!A:C,"# 1x ("&amp;K1645&amp;") "&amp;A1645)+COUNTIF(牧师卡组!A:C,"# 1x ("&amp;K1645&amp;") "&amp;A1645)+COUNTIF(潜行者卡组!A:C,"# 1x ("&amp;K1645&amp;") "&amp;A1645)+COUNTIF(萨满祭司卡组!A:C,"# 1x ("&amp;K1645&amp;") "&amp;A1645)+COUNTIF(术士卡组!A:C,"# 1x ("&amp;K1645&amp;") "&amp;A1645)+COUNTIF(战士卡组!A:C,"# 1x ("&amp;K1645&amp;") "&amp;A1645)=0,COUNTIF(单卡排行!A:J,A1645&amp;"★")=0),"",1),2)</f>
        <v/>
      </c>
      <c r="E1645" s="56" t="str">
        <f>IF(收藏进度!E1645="","",收藏进度!E1645)</f>
        <v>砰砰计划</v>
      </c>
      <c r="F1645" s="56" t="str">
        <f>IF(收藏进度!F1645="","",收藏进度!F1645)</f>
        <v/>
      </c>
      <c r="G1645" s="56" t="str">
        <f>IF(收藏进度!G1645="","",收藏进度!G1645)</f>
        <v>牧师</v>
      </c>
      <c r="H1645" s="56" t="str">
        <f>IF(收藏进度!H1645="","",收藏进度!H1645)</f>
        <v>传说</v>
      </c>
      <c r="I1645" s="56" t="str">
        <f>IF(收藏进度!I1645="","",收藏进度!I1645)</f>
        <v>法术</v>
      </c>
      <c r="J1645" s="56" t="str">
        <f>IF(收藏进度!J1645="","",收藏进度!J1645)</f>
        <v/>
      </c>
      <c r="K1645" s="56">
        <f>IF(收藏进度!K1645="","",收藏进度!K1645)</f>
        <v>9</v>
      </c>
      <c r="L1645" s="56">
        <f>IF(收藏进度!L1645="","",收藏进度!L1645)</f>
        <v>0</v>
      </c>
      <c r="M1645" s="56">
        <f>IF(收藏进度!M1645="","",收藏进度!M1645)</f>
        <v>0</v>
      </c>
      <c r="N1645" s="57" t="str">
        <f>IF(收藏进度!N1645="","",收藏进度!N1645)</f>
        <v>召唤你的牌库中每一个随从的1/1复制。</v>
      </c>
    </row>
    <row r="1646" spans="1:14" x14ac:dyDescent="0.15">
      <c r="A1646" s="55" t="str">
        <f>IF(收藏进度!A1646="","",收藏进度!A1646)</f>
        <v>实验室招募员</v>
      </c>
      <c r="B1646" s="55">
        <f>IF(收藏进度!B1646="","",收藏进度!B1646)</f>
        <v>2</v>
      </c>
      <c r="C1646" s="55" t="str">
        <f t="shared" si="25"/>
        <v/>
      </c>
      <c r="D1646" s="55" t="str">
        <f>IF(AND(COUNTIF(德鲁伊卡组!A:C,"# 2x ("&amp;K1646&amp;") "&amp;A1646)+COUNTIF(猎人卡组!A:C,"# 2x ("&amp;K1646&amp;") "&amp;A1646)+COUNTIF(法师卡组!A:C,"# 2x ("&amp;K1646&amp;") "&amp;A1646)+COUNTIF(圣骑士卡组!A:C,"# 2x ("&amp;K1646&amp;") "&amp;A1646)+COUNTIF(牧师卡组!A:C,"# 2x ("&amp;K1646&amp;") "&amp;A1646)+COUNTIF(潜行者卡组!A:C,"# 2x ("&amp;K1646&amp;") "&amp;A1646)+COUNTIF(萨满祭司卡组!A:C,"# 2x ("&amp;K1646&amp;") "&amp;A1646)+COUNTIF(术士卡组!A:C,"# 2x ("&amp;K1646&amp;") "&amp;A1646)+COUNTIF(战士卡组!A:C,"# 2x ("&amp;K1646&amp;") "&amp;A1646)=0,COUNTIF(单卡排行!A:J,A1646)=0),IF(AND(COUNTIF(德鲁伊卡组!A:C,"# 1x ("&amp;K1646&amp;") "&amp;A1646)+COUNTIF(猎人卡组!A:C,"# 1x ("&amp;K1646&amp;") "&amp;A1646)+COUNTIF(法师卡组!A:C,"# 1x ("&amp;K1646&amp;") "&amp;A1646)+COUNTIF(圣骑士卡组!A:C,"# 1x ("&amp;K1646&amp;") "&amp;A1646)+COUNTIF(牧师卡组!A:C,"# 1x ("&amp;K1646&amp;") "&amp;A1646)+COUNTIF(潜行者卡组!A:C,"# 1x ("&amp;K1646&amp;") "&amp;A1646)+COUNTIF(萨满祭司卡组!A:C,"# 1x ("&amp;K1646&amp;") "&amp;A1646)+COUNTIF(术士卡组!A:C,"# 1x ("&amp;K1646&amp;") "&amp;A1646)+COUNTIF(战士卡组!A:C,"# 1x ("&amp;K1646&amp;") "&amp;A1646)=0,COUNTIF(单卡排行!A:J,A1646&amp;"★")=0),"",1),2)</f>
        <v/>
      </c>
      <c r="E1646" s="56" t="str">
        <f>IF(收藏进度!E1646="","",收藏进度!E1646)</f>
        <v>砰砰计划</v>
      </c>
      <c r="F1646" s="56" t="str">
        <f>IF(收藏进度!F1646="","",收藏进度!F1646)</f>
        <v/>
      </c>
      <c r="G1646" s="56" t="str">
        <f>IF(收藏进度!G1646="","",收藏进度!G1646)</f>
        <v>潜行者</v>
      </c>
      <c r="H1646" s="56" t="str">
        <f>IF(收藏进度!H1646="","",收藏进度!H1646)</f>
        <v>普通</v>
      </c>
      <c r="I1646" s="56" t="str">
        <f>IF(收藏进度!I1646="","",收藏进度!I1646)</f>
        <v>随从</v>
      </c>
      <c r="J1646" s="56" t="str">
        <f>IF(收藏进度!J1646="","",收藏进度!J1646)</f>
        <v/>
      </c>
      <c r="K1646" s="56">
        <f>IF(收藏进度!K1646="","",收藏进度!K1646)</f>
        <v>2</v>
      </c>
      <c r="L1646" s="56">
        <f>IF(收藏进度!L1646="","",收藏进度!L1646)</f>
        <v>3</v>
      </c>
      <c r="M1646" s="56">
        <f>IF(收藏进度!M1646="","",收藏进度!M1646)</f>
        <v>2</v>
      </c>
      <c r="N1646" s="57" t="str">
        <f>IF(收藏进度!N1646="","",收藏进度!N1646)</f>
        <v>战吼：将一个友方随从的三个复制洗入你的牌库。</v>
      </c>
    </row>
    <row r="1647" spans="1:14" x14ac:dyDescent="0.15">
      <c r="A1647" s="55" t="str">
        <f>IF(收藏进度!A1647="","",收藏进度!A1647)</f>
        <v>蹦蹦兔</v>
      </c>
      <c r="B1647" s="55">
        <f>IF(收藏进度!B1647="","",收藏进度!B1647)</f>
        <v>1</v>
      </c>
      <c r="C1647" s="55" t="str">
        <f t="shared" si="25"/>
        <v/>
      </c>
      <c r="D1647" s="55" t="str">
        <f>IF(AND(COUNTIF(德鲁伊卡组!A:C,"# 2x ("&amp;K1647&amp;") "&amp;A1647)+COUNTIF(猎人卡组!A:C,"# 2x ("&amp;K1647&amp;") "&amp;A1647)+COUNTIF(法师卡组!A:C,"# 2x ("&amp;K1647&amp;") "&amp;A1647)+COUNTIF(圣骑士卡组!A:C,"# 2x ("&amp;K1647&amp;") "&amp;A1647)+COUNTIF(牧师卡组!A:C,"# 2x ("&amp;K1647&amp;") "&amp;A1647)+COUNTIF(潜行者卡组!A:C,"# 2x ("&amp;K1647&amp;") "&amp;A1647)+COUNTIF(萨满祭司卡组!A:C,"# 2x ("&amp;K1647&amp;") "&amp;A1647)+COUNTIF(术士卡组!A:C,"# 2x ("&amp;K1647&amp;") "&amp;A1647)+COUNTIF(战士卡组!A:C,"# 2x ("&amp;K1647&amp;") "&amp;A1647)=0,COUNTIF(单卡排行!A:J,A1647)=0),IF(AND(COUNTIF(德鲁伊卡组!A:C,"# 1x ("&amp;K1647&amp;") "&amp;A1647)+COUNTIF(猎人卡组!A:C,"# 1x ("&amp;K1647&amp;") "&amp;A1647)+COUNTIF(法师卡组!A:C,"# 1x ("&amp;K1647&amp;") "&amp;A1647)+COUNTIF(圣骑士卡组!A:C,"# 1x ("&amp;K1647&amp;") "&amp;A1647)+COUNTIF(牧师卡组!A:C,"# 1x ("&amp;K1647&amp;") "&amp;A1647)+COUNTIF(潜行者卡组!A:C,"# 1x ("&amp;K1647&amp;") "&amp;A1647)+COUNTIF(萨满祭司卡组!A:C,"# 1x ("&amp;K1647&amp;") "&amp;A1647)+COUNTIF(术士卡组!A:C,"# 1x ("&amp;K1647&amp;") "&amp;A1647)+COUNTIF(战士卡组!A:C,"# 1x ("&amp;K1647&amp;") "&amp;A1647)=0,COUNTIF(单卡排行!A:J,A1647&amp;"★")=0),"",1),2)</f>
        <v/>
      </c>
      <c r="E1647" s="56" t="str">
        <f>IF(收藏进度!E1647="","",收藏进度!E1647)</f>
        <v>砰砰计划</v>
      </c>
      <c r="F1647" s="56" t="str">
        <f>IF(收藏进度!F1647="","",收藏进度!F1647)</f>
        <v/>
      </c>
      <c r="G1647" s="56" t="str">
        <f>IF(收藏进度!G1647="","",收藏进度!G1647)</f>
        <v>潜行者</v>
      </c>
      <c r="H1647" s="56" t="str">
        <f>IF(收藏进度!H1647="","",收藏进度!H1647)</f>
        <v>稀有</v>
      </c>
      <c r="I1647" s="56" t="str">
        <f>IF(收藏进度!I1647="","",收藏进度!I1647)</f>
        <v>随从</v>
      </c>
      <c r="J1647" s="56" t="str">
        <f>IF(收藏进度!J1647="","",收藏进度!J1647)</f>
        <v>机械</v>
      </c>
      <c r="K1647" s="56">
        <f>IF(收藏进度!K1647="","",收藏进度!K1647)</f>
        <v>2</v>
      </c>
      <c r="L1647" s="56">
        <f>IF(收藏进度!L1647="","",收藏进度!L1647)</f>
        <v>1</v>
      </c>
      <c r="M1647" s="56">
        <f>IF(收藏进度!M1647="","",收藏进度!M1647)</f>
        <v>1</v>
      </c>
      <c r="N1647" s="57" t="str">
        <f>IF(收藏进度!N1647="","",收藏进度!N1647)</f>
        <v>战吼：在本局对战中，你每使用一张蹦蹦兔就会使其获得+2/+2。</v>
      </c>
    </row>
    <row r="1648" spans="1:14" x14ac:dyDescent="0.15">
      <c r="A1648" s="55" t="str">
        <f>IF(收藏进度!A1648="","",收藏进度!A1648)</f>
        <v>紫色烟雾</v>
      </c>
      <c r="B1648" s="55">
        <f>IF(收藏进度!B1648="","",收藏进度!B1648)</f>
        <v>2</v>
      </c>
      <c r="C1648" s="55" t="str">
        <f t="shared" si="25"/>
        <v/>
      </c>
      <c r="D1648" s="55" t="str">
        <f>IF(AND(COUNTIF(德鲁伊卡组!A:C,"# 2x ("&amp;K1648&amp;") "&amp;A1648)+COUNTIF(猎人卡组!A:C,"# 2x ("&amp;K1648&amp;") "&amp;A1648)+COUNTIF(法师卡组!A:C,"# 2x ("&amp;K1648&amp;") "&amp;A1648)+COUNTIF(圣骑士卡组!A:C,"# 2x ("&amp;K1648&amp;") "&amp;A1648)+COUNTIF(牧师卡组!A:C,"# 2x ("&amp;K1648&amp;") "&amp;A1648)+COUNTIF(潜行者卡组!A:C,"# 2x ("&amp;K1648&amp;") "&amp;A1648)+COUNTIF(萨满祭司卡组!A:C,"# 2x ("&amp;K1648&amp;") "&amp;A1648)+COUNTIF(术士卡组!A:C,"# 2x ("&amp;K1648&amp;") "&amp;A1648)+COUNTIF(战士卡组!A:C,"# 2x ("&amp;K1648&amp;") "&amp;A1648)=0,COUNTIF(单卡排行!A:J,A1648)=0),IF(AND(COUNTIF(德鲁伊卡组!A:C,"# 1x ("&amp;K1648&amp;") "&amp;A1648)+COUNTIF(猎人卡组!A:C,"# 1x ("&amp;K1648&amp;") "&amp;A1648)+COUNTIF(法师卡组!A:C,"# 1x ("&amp;K1648&amp;") "&amp;A1648)+COUNTIF(圣骑士卡组!A:C,"# 1x ("&amp;K1648&amp;") "&amp;A1648)+COUNTIF(牧师卡组!A:C,"# 1x ("&amp;K1648&amp;") "&amp;A1648)+COUNTIF(潜行者卡组!A:C,"# 1x ("&amp;K1648&amp;") "&amp;A1648)+COUNTIF(萨满祭司卡组!A:C,"# 1x ("&amp;K1648&amp;") "&amp;A1648)+COUNTIF(术士卡组!A:C,"# 1x ("&amp;K1648&amp;") "&amp;A1648)+COUNTIF(战士卡组!A:C,"# 1x ("&amp;K1648&amp;") "&amp;A1648)=0,COUNTIF(单卡排行!A:J,A1648&amp;"★")=0),"",1),2)</f>
        <v/>
      </c>
      <c r="E1648" s="56" t="str">
        <f>IF(收藏进度!E1648="","",收藏进度!E1648)</f>
        <v>砰砰计划</v>
      </c>
      <c r="F1648" s="56" t="str">
        <f>IF(收藏进度!F1648="","",收藏进度!F1648)</f>
        <v/>
      </c>
      <c r="G1648" s="56" t="str">
        <f>IF(收藏进度!G1648="","",收藏进度!G1648)</f>
        <v>潜行者</v>
      </c>
      <c r="H1648" s="56" t="str">
        <f>IF(收藏进度!H1648="","",收藏进度!H1648)</f>
        <v>普通</v>
      </c>
      <c r="I1648" s="56" t="str">
        <f>IF(收藏进度!I1648="","",收藏进度!I1648)</f>
        <v>法术</v>
      </c>
      <c r="J1648" s="56" t="str">
        <f>IF(收藏进度!J1648="","",收藏进度!J1648)</f>
        <v/>
      </c>
      <c r="K1648" s="56">
        <f>IF(收藏进度!K1648="","",收藏进度!K1648)</f>
        <v>3</v>
      </c>
      <c r="L1648" s="56">
        <f>IF(收藏进度!L1648="","",收藏进度!L1648)</f>
        <v>0</v>
      </c>
      <c r="M1648" s="56">
        <f>IF(收藏进度!M1648="","",收藏进度!M1648)</f>
        <v>0</v>
      </c>
      <c r="N1648" s="57" t="str">
        <f>IF(收藏进度!N1648="","",收藏进度!N1648)</f>
        <v>随机将两张亡语牌置入你的
手牌。</v>
      </c>
    </row>
    <row r="1649" spans="1:14" x14ac:dyDescent="0.15">
      <c r="A1649" s="55" t="str">
        <f>IF(收藏进度!A1649="","",收藏进度!A1649)</f>
        <v>死金匕首</v>
      </c>
      <c r="B1649" s="55">
        <f>IF(收藏进度!B1649="","",收藏进度!B1649)</f>
        <v>1</v>
      </c>
      <c r="C1649" s="55" t="str">
        <f t="shared" si="25"/>
        <v/>
      </c>
      <c r="D1649" s="55" t="str">
        <f>IF(AND(COUNTIF(德鲁伊卡组!A:C,"# 2x ("&amp;K1649&amp;") "&amp;A1649)+COUNTIF(猎人卡组!A:C,"# 2x ("&amp;K1649&amp;") "&amp;A1649)+COUNTIF(法师卡组!A:C,"# 2x ("&amp;K1649&amp;") "&amp;A1649)+COUNTIF(圣骑士卡组!A:C,"# 2x ("&amp;K1649&amp;") "&amp;A1649)+COUNTIF(牧师卡组!A:C,"# 2x ("&amp;K1649&amp;") "&amp;A1649)+COUNTIF(潜行者卡组!A:C,"# 2x ("&amp;K1649&amp;") "&amp;A1649)+COUNTIF(萨满祭司卡组!A:C,"# 2x ("&amp;K1649&amp;") "&amp;A1649)+COUNTIF(术士卡组!A:C,"# 2x ("&amp;K1649&amp;") "&amp;A1649)+COUNTIF(战士卡组!A:C,"# 2x ("&amp;K1649&amp;") "&amp;A1649)=0,COUNTIF(单卡排行!A:J,A1649)=0),IF(AND(COUNTIF(德鲁伊卡组!A:C,"# 1x ("&amp;K1649&amp;") "&amp;A1649)+COUNTIF(猎人卡组!A:C,"# 1x ("&amp;K1649&amp;") "&amp;A1649)+COUNTIF(法师卡组!A:C,"# 1x ("&amp;K1649&amp;") "&amp;A1649)+COUNTIF(圣骑士卡组!A:C,"# 1x ("&amp;K1649&amp;") "&amp;A1649)+COUNTIF(牧师卡组!A:C,"# 1x ("&amp;K1649&amp;") "&amp;A1649)+COUNTIF(潜行者卡组!A:C,"# 1x ("&amp;K1649&amp;") "&amp;A1649)+COUNTIF(萨满祭司卡组!A:C,"# 1x ("&amp;K1649&amp;") "&amp;A1649)+COUNTIF(术士卡组!A:C,"# 1x ("&amp;K1649&amp;") "&amp;A1649)+COUNTIF(战士卡组!A:C,"# 1x ("&amp;K1649&amp;") "&amp;A1649)=0,COUNTIF(单卡排行!A:J,A1649&amp;"★")=0),"",1),2)</f>
        <v/>
      </c>
      <c r="E1649" s="56" t="str">
        <f>IF(收藏进度!E1649="","",收藏进度!E1649)</f>
        <v>砰砰计划</v>
      </c>
      <c r="F1649" s="56" t="str">
        <f>IF(收藏进度!F1649="","",收藏进度!F1649)</f>
        <v/>
      </c>
      <c r="G1649" s="56" t="str">
        <f>IF(收藏进度!G1649="","",收藏进度!G1649)</f>
        <v>潜行者</v>
      </c>
      <c r="H1649" s="56" t="str">
        <f>IF(收藏进度!H1649="","",收藏进度!H1649)</f>
        <v>稀有</v>
      </c>
      <c r="I1649" s="56" t="str">
        <f>IF(收藏进度!I1649="","",收藏进度!I1649)</f>
        <v>武器</v>
      </c>
      <c r="J1649" s="56" t="str">
        <f>IF(收藏进度!J1649="","",收藏进度!J1649)</f>
        <v/>
      </c>
      <c r="K1649" s="56">
        <f>IF(收藏进度!K1649="","",收藏进度!K1649)</f>
        <v>3</v>
      </c>
      <c r="L1649" s="56">
        <f>IF(收藏进度!L1649="","",收藏进度!L1649)</f>
        <v>3</v>
      </c>
      <c r="M1649" s="56">
        <f>IF(收藏进度!M1649="","",收藏进度!M1649)</f>
        <v>0</v>
      </c>
      <c r="N1649" s="57" t="str">
        <f>IF(收藏进度!N1649="","",收藏进度!N1649)</f>
        <v>亡语：
触发一个随机友方随从的亡语。</v>
      </c>
    </row>
    <row r="1650" spans="1:14" x14ac:dyDescent="0.15">
      <c r="A1650" s="55" t="str">
        <f>IF(收藏进度!A1650="","",收藏进度!A1650)</f>
        <v>荒疫爬行者</v>
      </c>
      <c r="B1650" s="55">
        <f>IF(收藏进度!B1650="","",收藏进度!B1650)</f>
        <v>2</v>
      </c>
      <c r="C1650" s="55" t="str">
        <f t="shared" si="25"/>
        <v/>
      </c>
      <c r="D1650" s="55" t="str">
        <f>IF(AND(COUNTIF(德鲁伊卡组!A:C,"# 2x ("&amp;K1650&amp;") "&amp;A1650)+COUNTIF(猎人卡组!A:C,"# 2x ("&amp;K1650&amp;") "&amp;A1650)+COUNTIF(法师卡组!A:C,"# 2x ("&amp;K1650&amp;") "&amp;A1650)+COUNTIF(圣骑士卡组!A:C,"# 2x ("&amp;K1650&amp;") "&amp;A1650)+COUNTIF(牧师卡组!A:C,"# 2x ("&amp;K1650&amp;") "&amp;A1650)+COUNTIF(潜行者卡组!A:C,"# 2x ("&amp;K1650&amp;") "&amp;A1650)+COUNTIF(萨满祭司卡组!A:C,"# 2x ("&amp;K1650&amp;") "&amp;A1650)+COUNTIF(术士卡组!A:C,"# 2x ("&amp;K1650&amp;") "&amp;A1650)+COUNTIF(战士卡组!A:C,"# 2x ("&amp;K1650&amp;") "&amp;A1650)=0,COUNTIF(单卡排行!A:J,A1650)=0),IF(AND(COUNTIF(德鲁伊卡组!A:C,"# 1x ("&amp;K1650&amp;") "&amp;A1650)+COUNTIF(猎人卡组!A:C,"# 1x ("&amp;K1650&amp;") "&amp;A1650)+COUNTIF(法师卡组!A:C,"# 1x ("&amp;K1650&amp;") "&amp;A1650)+COUNTIF(圣骑士卡组!A:C,"# 1x ("&amp;K1650&amp;") "&amp;A1650)+COUNTIF(牧师卡组!A:C,"# 1x ("&amp;K1650&amp;") "&amp;A1650)+COUNTIF(潜行者卡组!A:C,"# 1x ("&amp;K1650&amp;") "&amp;A1650)+COUNTIF(萨满祭司卡组!A:C,"# 1x ("&amp;K1650&amp;") "&amp;A1650)+COUNTIF(术士卡组!A:C,"# 1x ("&amp;K1650&amp;") "&amp;A1650)+COUNTIF(战士卡组!A:C,"# 1x ("&amp;K1650&amp;") "&amp;A1650)=0,COUNTIF(单卡排行!A:J,A1650&amp;"★")=0),"",1),2)</f>
        <v/>
      </c>
      <c r="E1650" s="56" t="str">
        <f>IF(收藏进度!E1650="","",收藏进度!E1650)</f>
        <v>砰砰计划</v>
      </c>
      <c r="F1650" s="56" t="str">
        <f>IF(收藏进度!F1650="","",收藏进度!F1650)</f>
        <v/>
      </c>
      <c r="G1650" s="56" t="str">
        <f>IF(收藏进度!G1650="","",收藏进度!G1650)</f>
        <v>潜行者</v>
      </c>
      <c r="H1650" s="56" t="str">
        <f>IF(收藏进度!H1650="","",收藏进度!H1650)</f>
        <v>稀有</v>
      </c>
      <c r="I1650" s="56" t="str">
        <f>IF(收藏进度!I1650="","",收藏进度!I1650)</f>
        <v>随从</v>
      </c>
      <c r="J1650" s="56" t="str">
        <f>IF(收藏进度!J1650="","",收藏进度!J1650)</f>
        <v>机械</v>
      </c>
      <c r="K1650" s="56">
        <f>IF(收藏进度!K1650="","",收藏进度!K1650)</f>
        <v>4</v>
      </c>
      <c r="L1650" s="56">
        <f>IF(收藏进度!L1650="","",收藏进度!L1650)</f>
        <v>2</v>
      </c>
      <c r="M1650" s="56">
        <f>IF(收藏进度!M1650="","",收藏进度!M1650)</f>
        <v>4</v>
      </c>
      <c r="N1650" s="57" t="str">
        <f>IF(收藏进度!N1650="","",收藏进度!N1650)</f>
        <v>亡语：召唤一个1/1并具有剧毒和突袭的软泥怪。</v>
      </c>
    </row>
    <row r="1651" spans="1:14" x14ac:dyDescent="0.15">
      <c r="A1651" s="55" t="str">
        <f>IF(收藏进度!A1651="","",收藏进度!A1651)</f>
        <v>学术剽窃</v>
      </c>
      <c r="B1651" s="55">
        <f>IF(收藏进度!B1651="","",收藏进度!B1651)</f>
        <v>1</v>
      </c>
      <c r="C1651" s="55" t="str">
        <f t="shared" si="25"/>
        <v/>
      </c>
      <c r="D1651" s="55" t="str">
        <f>IF(AND(COUNTIF(德鲁伊卡组!A:C,"# 2x ("&amp;K1651&amp;") "&amp;A1651)+COUNTIF(猎人卡组!A:C,"# 2x ("&amp;K1651&amp;") "&amp;A1651)+COUNTIF(法师卡组!A:C,"# 2x ("&amp;K1651&amp;") "&amp;A1651)+COUNTIF(圣骑士卡组!A:C,"# 2x ("&amp;K1651&amp;") "&amp;A1651)+COUNTIF(牧师卡组!A:C,"# 2x ("&amp;K1651&amp;") "&amp;A1651)+COUNTIF(潜行者卡组!A:C,"# 2x ("&amp;K1651&amp;") "&amp;A1651)+COUNTIF(萨满祭司卡组!A:C,"# 2x ("&amp;K1651&amp;") "&amp;A1651)+COUNTIF(术士卡组!A:C,"# 2x ("&amp;K1651&amp;") "&amp;A1651)+COUNTIF(战士卡组!A:C,"# 2x ("&amp;K1651&amp;") "&amp;A1651)=0,COUNTIF(单卡排行!A:J,A1651)=0),IF(AND(COUNTIF(德鲁伊卡组!A:C,"# 1x ("&amp;K1651&amp;") "&amp;A1651)+COUNTIF(猎人卡组!A:C,"# 1x ("&amp;K1651&amp;") "&amp;A1651)+COUNTIF(法师卡组!A:C,"# 1x ("&amp;K1651&amp;") "&amp;A1651)+COUNTIF(圣骑士卡组!A:C,"# 1x ("&amp;K1651&amp;") "&amp;A1651)+COUNTIF(牧师卡组!A:C,"# 1x ("&amp;K1651&amp;") "&amp;A1651)+COUNTIF(潜行者卡组!A:C,"# 1x ("&amp;K1651&amp;") "&amp;A1651)+COUNTIF(萨满祭司卡组!A:C,"# 1x ("&amp;K1651&amp;") "&amp;A1651)+COUNTIF(术士卡组!A:C,"# 1x ("&amp;K1651&amp;") "&amp;A1651)+COUNTIF(战士卡组!A:C,"# 1x ("&amp;K1651&amp;") "&amp;A1651)=0,COUNTIF(单卡排行!A:J,A1651&amp;"★")=0),"",1),2)</f>
        <v/>
      </c>
      <c r="E1651" s="56" t="str">
        <f>IF(收藏进度!E1651="","",收藏进度!E1651)</f>
        <v>砰砰计划</v>
      </c>
      <c r="F1651" s="56" t="str">
        <f>IF(收藏进度!F1651="","",收藏进度!F1651)</f>
        <v/>
      </c>
      <c r="G1651" s="56" t="str">
        <f>IF(收藏进度!G1651="","",收藏进度!G1651)</f>
        <v>潜行者</v>
      </c>
      <c r="H1651" s="56" t="str">
        <f>IF(收藏进度!H1651="","",收藏进度!H1651)</f>
        <v>史诗</v>
      </c>
      <c r="I1651" s="56" t="str">
        <f>IF(收藏进度!I1651="","",收藏进度!I1651)</f>
        <v>法术</v>
      </c>
      <c r="J1651" s="56" t="str">
        <f>IF(收藏进度!J1651="","",收藏进度!J1651)</f>
        <v/>
      </c>
      <c r="K1651" s="56">
        <f>IF(收藏进度!K1651="","",收藏进度!K1651)</f>
        <v>4</v>
      </c>
      <c r="L1651" s="56">
        <f>IF(收藏进度!L1651="","",收藏进度!L1651)</f>
        <v>0</v>
      </c>
      <c r="M1651" s="56">
        <f>IF(收藏进度!M1651="","",收藏进度!M1651)</f>
        <v>0</v>
      </c>
      <c r="N1651" s="57" t="str">
        <f>IF(收藏进度!N1651="","",收藏进度!N1651)</f>
        <v>将十张你对手的职业牌洗入你的牌库，其法力值消耗为
（1）点。</v>
      </c>
    </row>
    <row r="1652" spans="1:14" x14ac:dyDescent="0.15">
      <c r="A1652" s="55" t="str">
        <f>IF(收藏进度!A1652="","",收藏进度!A1652)</f>
        <v>疯狂的药剂师</v>
      </c>
      <c r="B1652" s="55">
        <f>IF(收藏进度!B1652="","",收藏进度!B1652)</f>
        <v>2</v>
      </c>
      <c r="C1652" s="55" t="str">
        <f t="shared" si="25"/>
        <v/>
      </c>
      <c r="D1652" s="55" t="str">
        <f>IF(AND(COUNTIF(德鲁伊卡组!A:C,"# 2x ("&amp;K1652&amp;") "&amp;A1652)+COUNTIF(猎人卡组!A:C,"# 2x ("&amp;K1652&amp;") "&amp;A1652)+COUNTIF(法师卡组!A:C,"# 2x ("&amp;K1652&amp;") "&amp;A1652)+COUNTIF(圣骑士卡组!A:C,"# 2x ("&amp;K1652&amp;") "&amp;A1652)+COUNTIF(牧师卡组!A:C,"# 2x ("&amp;K1652&amp;") "&amp;A1652)+COUNTIF(潜行者卡组!A:C,"# 2x ("&amp;K1652&amp;") "&amp;A1652)+COUNTIF(萨满祭司卡组!A:C,"# 2x ("&amp;K1652&amp;") "&amp;A1652)+COUNTIF(术士卡组!A:C,"# 2x ("&amp;K1652&amp;") "&amp;A1652)+COUNTIF(战士卡组!A:C,"# 2x ("&amp;K1652&amp;") "&amp;A1652)=0,COUNTIF(单卡排行!A:J,A1652)=0),IF(AND(COUNTIF(德鲁伊卡组!A:C,"# 1x ("&amp;K1652&amp;") "&amp;A1652)+COUNTIF(猎人卡组!A:C,"# 1x ("&amp;K1652&amp;") "&amp;A1652)+COUNTIF(法师卡组!A:C,"# 1x ("&amp;K1652&amp;") "&amp;A1652)+COUNTIF(圣骑士卡组!A:C,"# 1x ("&amp;K1652&amp;") "&amp;A1652)+COUNTIF(牧师卡组!A:C,"# 1x ("&amp;K1652&amp;") "&amp;A1652)+COUNTIF(潜行者卡组!A:C,"# 1x ("&amp;K1652&amp;") "&amp;A1652)+COUNTIF(萨满祭司卡组!A:C,"# 1x ("&amp;K1652&amp;") "&amp;A1652)+COUNTIF(术士卡组!A:C,"# 1x ("&amp;K1652&amp;") "&amp;A1652)+COUNTIF(战士卡组!A:C,"# 1x ("&amp;K1652&amp;") "&amp;A1652)=0,COUNTIF(单卡排行!A:J,A1652&amp;"★")=0),"",1),2)</f>
        <v/>
      </c>
      <c r="E1652" s="56" t="str">
        <f>IF(收藏进度!E1652="","",收藏进度!E1652)</f>
        <v>砰砰计划</v>
      </c>
      <c r="F1652" s="56" t="str">
        <f>IF(收藏进度!F1652="","",收藏进度!F1652)</f>
        <v/>
      </c>
      <c r="G1652" s="56" t="str">
        <f>IF(收藏进度!G1652="","",收藏进度!G1652)</f>
        <v>潜行者</v>
      </c>
      <c r="H1652" s="56" t="str">
        <f>IF(收藏进度!H1652="","",收藏进度!H1652)</f>
        <v>普通</v>
      </c>
      <c r="I1652" s="56" t="str">
        <f>IF(收藏进度!I1652="","",收藏进度!I1652)</f>
        <v>随从</v>
      </c>
      <c r="J1652" s="56" t="str">
        <f>IF(收藏进度!J1652="","",收藏进度!J1652)</f>
        <v/>
      </c>
      <c r="K1652" s="56">
        <f>IF(收藏进度!K1652="","",收藏进度!K1652)</f>
        <v>5</v>
      </c>
      <c r="L1652" s="56">
        <f>IF(收藏进度!L1652="","",收藏进度!L1652)</f>
        <v>4</v>
      </c>
      <c r="M1652" s="56">
        <f>IF(收藏进度!M1652="","",收藏进度!M1652)</f>
        <v>4</v>
      </c>
      <c r="N1652" s="57" t="str">
        <f>IF(收藏进度!N1652="","",收藏进度!N1652)</f>
        <v>连击：使一个友方随从获得+4攻击力。</v>
      </c>
    </row>
    <row r="1653" spans="1:14" x14ac:dyDescent="0.15">
      <c r="A1653" s="55" t="str">
        <f>IF(收藏进度!A1653="","",收藏进度!A1653)</f>
        <v>死金药剂</v>
      </c>
      <c r="B1653" s="55">
        <f>IF(收藏进度!B1653="","",收藏进度!B1653)</f>
        <v>0</v>
      </c>
      <c r="C1653" s="55" t="str">
        <f t="shared" si="25"/>
        <v/>
      </c>
      <c r="D1653" s="55" t="str">
        <f>IF(AND(COUNTIF(德鲁伊卡组!A:C,"# 2x ("&amp;K1653&amp;") "&amp;A1653)+COUNTIF(猎人卡组!A:C,"# 2x ("&amp;K1653&amp;") "&amp;A1653)+COUNTIF(法师卡组!A:C,"# 2x ("&amp;K1653&amp;") "&amp;A1653)+COUNTIF(圣骑士卡组!A:C,"# 2x ("&amp;K1653&amp;") "&amp;A1653)+COUNTIF(牧师卡组!A:C,"# 2x ("&amp;K1653&amp;") "&amp;A1653)+COUNTIF(潜行者卡组!A:C,"# 2x ("&amp;K1653&amp;") "&amp;A1653)+COUNTIF(萨满祭司卡组!A:C,"# 2x ("&amp;K1653&amp;") "&amp;A1653)+COUNTIF(术士卡组!A:C,"# 2x ("&amp;K1653&amp;") "&amp;A1653)+COUNTIF(战士卡组!A:C,"# 2x ("&amp;K1653&amp;") "&amp;A1653)=0,COUNTIF(单卡排行!A:J,A1653)=0),IF(AND(COUNTIF(德鲁伊卡组!A:C,"# 1x ("&amp;K1653&amp;") "&amp;A1653)+COUNTIF(猎人卡组!A:C,"# 1x ("&amp;K1653&amp;") "&amp;A1653)+COUNTIF(法师卡组!A:C,"# 1x ("&amp;K1653&amp;") "&amp;A1653)+COUNTIF(圣骑士卡组!A:C,"# 1x ("&amp;K1653&amp;") "&amp;A1653)+COUNTIF(牧师卡组!A:C,"# 1x ("&amp;K1653&amp;") "&amp;A1653)+COUNTIF(潜行者卡组!A:C,"# 1x ("&amp;K1653&amp;") "&amp;A1653)+COUNTIF(萨满祭司卡组!A:C,"# 1x ("&amp;K1653&amp;") "&amp;A1653)+COUNTIF(术士卡组!A:C,"# 1x ("&amp;K1653&amp;") "&amp;A1653)+COUNTIF(战士卡组!A:C,"# 1x ("&amp;K1653&amp;") "&amp;A1653)=0,COUNTIF(单卡排行!A:J,A1653&amp;"★")=0),"",1),2)</f>
        <v/>
      </c>
      <c r="E1653" s="56" t="str">
        <f>IF(收藏进度!E1653="","",收藏进度!E1653)</f>
        <v>砰砰计划</v>
      </c>
      <c r="F1653" s="56" t="str">
        <f>IF(收藏进度!F1653="","",收藏进度!F1653)</f>
        <v/>
      </c>
      <c r="G1653" s="56" t="str">
        <f>IF(收藏进度!G1653="","",收藏进度!G1653)</f>
        <v>潜行者</v>
      </c>
      <c r="H1653" s="56" t="str">
        <f>IF(收藏进度!H1653="","",收藏进度!H1653)</f>
        <v>史诗</v>
      </c>
      <c r="I1653" s="56" t="str">
        <f>IF(收藏进度!I1653="","",收藏进度!I1653)</f>
        <v>法术</v>
      </c>
      <c r="J1653" s="56" t="str">
        <f>IF(收藏进度!J1653="","",收藏进度!J1653)</f>
        <v/>
      </c>
      <c r="K1653" s="56">
        <f>IF(收藏进度!K1653="","",收藏进度!K1653)</f>
        <v>5</v>
      </c>
      <c r="L1653" s="56">
        <f>IF(收藏进度!L1653="","",收藏进度!L1653)</f>
        <v>0</v>
      </c>
      <c r="M1653" s="56">
        <f>IF(收藏进度!M1653="","",收藏进度!M1653)</f>
        <v>0</v>
      </c>
      <c r="N1653" s="57" t="str">
        <f>IF(收藏进度!N1653="","",收藏进度!N1653)</f>
        <v>触发一个友方随从的亡语两次。</v>
      </c>
    </row>
    <row r="1654" spans="1:14" x14ac:dyDescent="0.15">
      <c r="A1654" s="55" t="str">
        <f>IF(收藏进度!A1654="","",收藏进度!A1654)</f>
        <v>迈拉·腐泉</v>
      </c>
      <c r="B1654" s="55">
        <f>IF(收藏进度!B1654="","",收藏进度!B1654)</f>
        <v>0</v>
      </c>
      <c r="C1654" s="55" t="str">
        <f t="shared" si="25"/>
        <v/>
      </c>
      <c r="D1654" s="55" t="str">
        <f>IF(AND(COUNTIF(德鲁伊卡组!A:C,"# 2x ("&amp;K1654&amp;") "&amp;A1654)+COUNTIF(猎人卡组!A:C,"# 2x ("&amp;K1654&amp;") "&amp;A1654)+COUNTIF(法师卡组!A:C,"# 2x ("&amp;K1654&amp;") "&amp;A1654)+COUNTIF(圣骑士卡组!A:C,"# 2x ("&amp;K1654&amp;") "&amp;A1654)+COUNTIF(牧师卡组!A:C,"# 2x ("&amp;K1654&amp;") "&amp;A1654)+COUNTIF(潜行者卡组!A:C,"# 2x ("&amp;K1654&amp;") "&amp;A1654)+COUNTIF(萨满祭司卡组!A:C,"# 2x ("&amp;K1654&amp;") "&amp;A1654)+COUNTIF(术士卡组!A:C,"# 2x ("&amp;K1654&amp;") "&amp;A1654)+COUNTIF(战士卡组!A:C,"# 2x ("&amp;K1654&amp;") "&amp;A1654)=0,COUNTIF(单卡排行!A:J,A1654)=0),IF(AND(COUNTIF(德鲁伊卡组!A:C,"# 1x ("&amp;K1654&amp;") "&amp;A1654)+COUNTIF(猎人卡组!A:C,"# 1x ("&amp;K1654&amp;") "&amp;A1654)+COUNTIF(法师卡组!A:C,"# 1x ("&amp;K1654&amp;") "&amp;A1654)+COUNTIF(圣骑士卡组!A:C,"# 1x ("&amp;K1654&amp;") "&amp;A1654)+COUNTIF(牧师卡组!A:C,"# 1x ("&amp;K1654&amp;") "&amp;A1654)+COUNTIF(潜行者卡组!A:C,"# 1x ("&amp;K1654&amp;") "&amp;A1654)+COUNTIF(萨满祭司卡组!A:C,"# 1x ("&amp;K1654&amp;") "&amp;A1654)+COUNTIF(术士卡组!A:C,"# 1x ("&amp;K1654&amp;") "&amp;A1654)+COUNTIF(战士卡组!A:C,"# 1x ("&amp;K1654&amp;") "&amp;A1654)=0,COUNTIF(单卡排行!A:J,A1654&amp;"★")=0),"",1),2)</f>
        <v/>
      </c>
      <c r="E1654" s="56" t="str">
        <f>IF(收藏进度!E1654="","",收藏进度!E1654)</f>
        <v>砰砰计划</v>
      </c>
      <c r="F1654" s="56" t="str">
        <f>IF(收藏进度!F1654="","",收藏进度!F1654)</f>
        <v/>
      </c>
      <c r="G1654" s="56" t="str">
        <f>IF(收藏进度!G1654="","",收藏进度!G1654)</f>
        <v>潜行者</v>
      </c>
      <c r="H1654" s="56" t="str">
        <f>IF(收藏进度!H1654="","",收藏进度!H1654)</f>
        <v>传说</v>
      </c>
      <c r="I1654" s="56" t="str">
        <f>IF(收藏进度!I1654="","",收藏进度!I1654)</f>
        <v>随从</v>
      </c>
      <c r="J1654" s="56" t="str">
        <f>IF(收藏进度!J1654="","",收藏进度!J1654)</f>
        <v/>
      </c>
      <c r="K1654" s="56">
        <f>IF(收藏进度!K1654="","",收藏进度!K1654)</f>
        <v>5</v>
      </c>
      <c r="L1654" s="56">
        <f>IF(收藏进度!L1654="","",收藏进度!L1654)</f>
        <v>4</v>
      </c>
      <c r="M1654" s="56">
        <f>IF(收藏进度!M1654="","",收藏进度!M1654)</f>
        <v>2</v>
      </c>
      <c r="N1654" s="57" t="str">
        <f>IF(收藏进度!N1654="","",收藏进度!N1654)</f>
        <v>战吼：
发现一张亡语随从牌，并获得其亡语。</v>
      </c>
    </row>
    <row r="1655" spans="1:14" x14ac:dyDescent="0.15">
      <c r="A1655" s="55" t="str">
        <f>IF(收藏进度!A1655="","",收藏进度!A1655)</f>
        <v>迈拉的不稳定元素</v>
      </c>
      <c r="B1655" s="55">
        <f>IF(收藏进度!B1655="","",收藏进度!B1655)</f>
        <v>0</v>
      </c>
      <c r="C1655" s="55" t="str">
        <f t="shared" si="25"/>
        <v/>
      </c>
      <c r="D1655" s="55" t="str">
        <f>IF(AND(COUNTIF(德鲁伊卡组!A:C,"# 2x ("&amp;K1655&amp;") "&amp;A1655)+COUNTIF(猎人卡组!A:C,"# 2x ("&amp;K1655&amp;") "&amp;A1655)+COUNTIF(法师卡组!A:C,"# 2x ("&amp;K1655&amp;") "&amp;A1655)+COUNTIF(圣骑士卡组!A:C,"# 2x ("&amp;K1655&amp;") "&amp;A1655)+COUNTIF(牧师卡组!A:C,"# 2x ("&amp;K1655&amp;") "&amp;A1655)+COUNTIF(潜行者卡组!A:C,"# 2x ("&amp;K1655&amp;") "&amp;A1655)+COUNTIF(萨满祭司卡组!A:C,"# 2x ("&amp;K1655&amp;") "&amp;A1655)+COUNTIF(术士卡组!A:C,"# 2x ("&amp;K1655&amp;") "&amp;A1655)+COUNTIF(战士卡组!A:C,"# 2x ("&amp;K1655&amp;") "&amp;A1655)=0,COUNTIF(单卡排行!A:J,A1655)=0),IF(AND(COUNTIF(德鲁伊卡组!A:C,"# 1x ("&amp;K1655&amp;") "&amp;A1655)+COUNTIF(猎人卡组!A:C,"# 1x ("&amp;K1655&amp;") "&amp;A1655)+COUNTIF(法师卡组!A:C,"# 1x ("&amp;K1655&amp;") "&amp;A1655)+COUNTIF(圣骑士卡组!A:C,"# 1x ("&amp;K1655&amp;") "&amp;A1655)+COUNTIF(牧师卡组!A:C,"# 1x ("&amp;K1655&amp;") "&amp;A1655)+COUNTIF(潜行者卡组!A:C,"# 1x ("&amp;K1655&amp;") "&amp;A1655)+COUNTIF(萨满祭司卡组!A:C,"# 1x ("&amp;K1655&amp;") "&amp;A1655)+COUNTIF(术士卡组!A:C,"# 1x ("&amp;K1655&amp;") "&amp;A1655)+COUNTIF(战士卡组!A:C,"# 1x ("&amp;K1655&amp;") "&amp;A1655)=0,COUNTIF(单卡排行!A:J,A1655&amp;"★")=0),"",1),2)</f>
        <v/>
      </c>
      <c r="E1655" s="56" t="str">
        <f>IF(收藏进度!E1655="","",收藏进度!E1655)</f>
        <v>砰砰计划</v>
      </c>
      <c r="F1655" s="56" t="str">
        <f>IF(收藏进度!F1655="","",收藏进度!F1655)</f>
        <v/>
      </c>
      <c r="G1655" s="56" t="str">
        <f>IF(收藏进度!G1655="","",收藏进度!G1655)</f>
        <v>潜行者</v>
      </c>
      <c r="H1655" s="56" t="str">
        <f>IF(收藏进度!H1655="","",收藏进度!H1655)</f>
        <v>传说</v>
      </c>
      <c r="I1655" s="56" t="str">
        <f>IF(收藏进度!I1655="","",收藏进度!I1655)</f>
        <v>法术</v>
      </c>
      <c r="J1655" s="56" t="str">
        <f>IF(收藏进度!J1655="","",收藏进度!J1655)</f>
        <v/>
      </c>
      <c r="K1655" s="56">
        <f>IF(收藏进度!K1655="","",收藏进度!K1655)</f>
        <v>5</v>
      </c>
      <c r="L1655" s="56">
        <f>IF(收藏进度!L1655="","",收藏进度!L1655)</f>
        <v>0</v>
      </c>
      <c r="M1655" s="56">
        <f>IF(收藏进度!M1655="","",收藏进度!M1655)</f>
        <v>0</v>
      </c>
      <c r="N1655" s="57" t="str">
        <f>IF(收藏进度!N1655="","",收藏进度!N1655)</f>
        <v>抽取你牌库剩下的牌。</v>
      </c>
    </row>
    <row r="1656" spans="1:14" x14ac:dyDescent="0.15">
      <c r="A1656" s="55" t="str">
        <f>IF(收藏进度!A1656="","",收藏进度!A1656)</f>
        <v>瓶装闪电</v>
      </c>
      <c r="B1656" s="55">
        <f>IF(收藏进度!B1656="","",收藏进度!B1656)</f>
        <v>2</v>
      </c>
      <c r="C1656" s="55" t="str">
        <f t="shared" si="25"/>
        <v/>
      </c>
      <c r="D1656" s="55" t="str">
        <f>IF(AND(COUNTIF(德鲁伊卡组!A:C,"# 2x ("&amp;K1656&amp;") "&amp;A1656)+COUNTIF(猎人卡组!A:C,"# 2x ("&amp;K1656&amp;") "&amp;A1656)+COUNTIF(法师卡组!A:C,"# 2x ("&amp;K1656&amp;") "&amp;A1656)+COUNTIF(圣骑士卡组!A:C,"# 2x ("&amp;K1656&amp;") "&amp;A1656)+COUNTIF(牧师卡组!A:C,"# 2x ("&amp;K1656&amp;") "&amp;A1656)+COUNTIF(潜行者卡组!A:C,"# 2x ("&amp;K1656&amp;") "&amp;A1656)+COUNTIF(萨满祭司卡组!A:C,"# 2x ("&amp;K1656&amp;") "&amp;A1656)+COUNTIF(术士卡组!A:C,"# 2x ("&amp;K1656&amp;") "&amp;A1656)+COUNTIF(战士卡组!A:C,"# 2x ("&amp;K1656&amp;") "&amp;A1656)=0,COUNTIF(单卡排行!A:J,A1656)=0),IF(AND(COUNTIF(德鲁伊卡组!A:C,"# 1x ("&amp;K1656&amp;") "&amp;A1656)+COUNTIF(猎人卡组!A:C,"# 1x ("&amp;K1656&amp;") "&amp;A1656)+COUNTIF(法师卡组!A:C,"# 1x ("&amp;K1656&amp;") "&amp;A1656)+COUNTIF(圣骑士卡组!A:C,"# 1x ("&amp;K1656&amp;") "&amp;A1656)+COUNTIF(牧师卡组!A:C,"# 1x ("&amp;K1656&amp;") "&amp;A1656)+COUNTIF(潜行者卡组!A:C,"# 1x ("&amp;K1656&amp;") "&amp;A1656)+COUNTIF(萨满祭司卡组!A:C,"# 1x ("&amp;K1656&amp;") "&amp;A1656)+COUNTIF(术士卡组!A:C,"# 1x ("&amp;K1656&amp;") "&amp;A1656)+COUNTIF(战士卡组!A:C,"# 1x ("&amp;K1656&amp;") "&amp;A1656)=0,COUNTIF(单卡排行!A:J,A1656&amp;"★")=0),"",1),2)</f>
        <v/>
      </c>
      <c r="E1656" s="56" t="str">
        <f>IF(收藏进度!E1656="","",收藏进度!E1656)</f>
        <v>砰砰计划</v>
      </c>
      <c r="F1656" s="56" t="str">
        <f>IF(收藏进度!F1656="","",收藏进度!F1656)</f>
        <v/>
      </c>
      <c r="G1656" s="56" t="str">
        <f>IF(收藏进度!G1656="","",收藏进度!G1656)</f>
        <v>萨满祭司</v>
      </c>
      <c r="H1656" s="56" t="str">
        <f>IF(收藏进度!H1656="","",收藏进度!H1656)</f>
        <v>普通</v>
      </c>
      <c r="I1656" s="56" t="str">
        <f>IF(收藏进度!I1656="","",收藏进度!I1656)</f>
        <v>法术</v>
      </c>
      <c r="J1656" s="56" t="str">
        <f>IF(收藏进度!J1656="","",收藏进度!J1656)</f>
        <v/>
      </c>
      <c r="K1656" s="56">
        <f>IF(收藏进度!K1656="","",收藏进度!K1656)</f>
        <v>0</v>
      </c>
      <c r="L1656" s="56">
        <f>IF(收藏进度!L1656="","",收藏进度!L1656)</f>
        <v>0</v>
      </c>
      <c r="M1656" s="56">
        <f>IF(收藏进度!M1656="","",收藏进度!M1656)</f>
        <v>0</v>
      </c>
      <c r="N1656" s="57" t="str">
        <f>IF(收藏进度!N1656="","",收藏进度!N1656)</f>
        <v>对所有随从造成1点伤害。
过载：（2）</v>
      </c>
    </row>
    <row r="1657" spans="1:14" x14ac:dyDescent="0.15">
      <c r="A1657" s="55" t="str">
        <f>IF(收藏进度!A1657="","",收藏进度!A1657)</f>
        <v>流电爆裂</v>
      </c>
      <c r="B1657" s="55">
        <f>IF(收藏进度!B1657="","",收藏进度!B1657)</f>
        <v>2</v>
      </c>
      <c r="C1657" s="55" t="str">
        <f t="shared" si="25"/>
        <v/>
      </c>
      <c r="D1657" s="55" t="str">
        <f>IF(AND(COUNTIF(德鲁伊卡组!A:C,"# 2x ("&amp;K1657&amp;") "&amp;A1657)+COUNTIF(猎人卡组!A:C,"# 2x ("&amp;K1657&amp;") "&amp;A1657)+COUNTIF(法师卡组!A:C,"# 2x ("&amp;K1657&amp;") "&amp;A1657)+COUNTIF(圣骑士卡组!A:C,"# 2x ("&amp;K1657&amp;") "&amp;A1657)+COUNTIF(牧师卡组!A:C,"# 2x ("&amp;K1657&amp;") "&amp;A1657)+COUNTIF(潜行者卡组!A:C,"# 2x ("&amp;K1657&amp;") "&amp;A1657)+COUNTIF(萨满祭司卡组!A:C,"# 2x ("&amp;K1657&amp;") "&amp;A1657)+COUNTIF(术士卡组!A:C,"# 2x ("&amp;K1657&amp;") "&amp;A1657)+COUNTIF(战士卡组!A:C,"# 2x ("&amp;K1657&amp;") "&amp;A1657)=0,COUNTIF(单卡排行!A:J,A1657)=0),IF(AND(COUNTIF(德鲁伊卡组!A:C,"# 1x ("&amp;K1657&amp;") "&amp;A1657)+COUNTIF(猎人卡组!A:C,"# 1x ("&amp;K1657&amp;") "&amp;A1657)+COUNTIF(法师卡组!A:C,"# 1x ("&amp;K1657&amp;") "&amp;A1657)+COUNTIF(圣骑士卡组!A:C,"# 1x ("&amp;K1657&amp;") "&amp;A1657)+COUNTIF(牧师卡组!A:C,"# 1x ("&amp;K1657&amp;") "&amp;A1657)+COUNTIF(潜行者卡组!A:C,"# 1x ("&amp;K1657&amp;") "&amp;A1657)+COUNTIF(萨满祭司卡组!A:C,"# 1x ("&amp;K1657&amp;") "&amp;A1657)+COUNTIF(术士卡组!A:C,"# 1x ("&amp;K1657&amp;") "&amp;A1657)+COUNTIF(战士卡组!A:C,"# 1x ("&amp;K1657&amp;") "&amp;A1657)=0,COUNTIF(单卡排行!A:J,A1657&amp;"★")=0),"",1),2)</f>
        <v/>
      </c>
      <c r="E1657" s="56" t="str">
        <f>IF(收藏进度!E1657="","",收藏进度!E1657)</f>
        <v>砰砰计划</v>
      </c>
      <c r="F1657" s="56" t="str">
        <f>IF(收藏进度!F1657="","",收藏进度!F1657)</f>
        <v/>
      </c>
      <c r="G1657" s="56" t="str">
        <f>IF(收藏进度!G1657="","",收藏进度!G1657)</f>
        <v>萨满祭司</v>
      </c>
      <c r="H1657" s="56" t="str">
        <f>IF(收藏进度!H1657="","",收藏进度!H1657)</f>
        <v>稀有</v>
      </c>
      <c r="I1657" s="56" t="str">
        <f>IF(收藏进度!I1657="","",收藏进度!I1657)</f>
        <v>法术</v>
      </c>
      <c r="J1657" s="56" t="str">
        <f>IF(收藏进度!J1657="","",收藏进度!J1657)</f>
        <v/>
      </c>
      <c r="K1657" s="56">
        <f>IF(收藏进度!K1657="","",收藏进度!K1657)</f>
        <v>1</v>
      </c>
      <c r="L1657" s="56">
        <f>IF(收藏进度!L1657="","",收藏进度!L1657)</f>
        <v>0</v>
      </c>
      <c r="M1657" s="56">
        <f>IF(收藏进度!M1657="","",收藏进度!M1657)</f>
        <v>0</v>
      </c>
      <c r="N1657" s="57" t="str">
        <f>IF(收藏进度!N1657="","",收藏进度!N1657)</f>
        <v>召唤两个1/1并具有突袭的“火花”。过载：（1）</v>
      </c>
    </row>
    <row r="1658" spans="1:14" x14ac:dyDescent="0.15">
      <c r="A1658" s="55" t="str">
        <f>IF(收藏进度!A1658="","",收藏进度!A1658)</f>
        <v>凶恶的雨云</v>
      </c>
      <c r="B1658" s="55">
        <f>IF(收藏进度!B1658="","",收藏进度!B1658)</f>
        <v>2</v>
      </c>
      <c r="C1658" s="55" t="str">
        <f t="shared" si="25"/>
        <v/>
      </c>
      <c r="D1658" s="55" t="str">
        <f>IF(AND(COUNTIF(德鲁伊卡组!A:C,"# 2x ("&amp;K1658&amp;") "&amp;A1658)+COUNTIF(猎人卡组!A:C,"# 2x ("&amp;K1658&amp;") "&amp;A1658)+COUNTIF(法师卡组!A:C,"# 2x ("&amp;K1658&amp;") "&amp;A1658)+COUNTIF(圣骑士卡组!A:C,"# 2x ("&amp;K1658&amp;") "&amp;A1658)+COUNTIF(牧师卡组!A:C,"# 2x ("&amp;K1658&amp;") "&amp;A1658)+COUNTIF(潜行者卡组!A:C,"# 2x ("&amp;K1658&amp;") "&amp;A1658)+COUNTIF(萨满祭司卡组!A:C,"# 2x ("&amp;K1658&amp;") "&amp;A1658)+COUNTIF(术士卡组!A:C,"# 2x ("&amp;K1658&amp;") "&amp;A1658)+COUNTIF(战士卡组!A:C,"# 2x ("&amp;K1658&amp;") "&amp;A1658)=0,COUNTIF(单卡排行!A:J,A1658)=0),IF(AND(COUNTIF(德鲁伊卡组!A:C,"# 1x ("&amp;K1658&amp;") "&amp;A1658)+COUNTIF(猎人卡组!A:C,"# 1x ("&amp;K1658&amp;") "&amp;A1658)+COUNTIF(法师卡组!A:C,"# 1x ("&amp;K1658&amp;") "&amp;A1658)+COUNTIF(圣骑士卡组!A:C,"# 1x ("&amp;K1658&amp;") "&amp;A1658)+COUNTIF(牧师卡组!A:C,"# 1x ("&amp;K1658&amp;") "&amp;A1658)+COUNTIF(潜行者卡组!A:C,"# 1x ("&amp;K1658&amp;") "&amp;A1658)+COUNTIF(萨满祭司卡组!A:C,"# 1x ("&amp;K1658&amp;") "&amp;A1658)+COUNTIF(术士卡组!A:C,"# 1x ("&amp;K1658&amp;") "&amp;A1658)+COUNTIF(战士卡组!A:C,"# 1x ("&amp;K1658&amp;") "&amp;A1658)=0,COUNTIF(单卡排行!A:J,A1658&amp;"★")=0),"",1),2)</f>
        <v/>
      </c>
      <c r="E1658" s="56" t="str">
        <f>IF(收藏进度!E1658="","",收藏进度!E1658)</f>
        <v>砰砰计划</v>
      </c>
      <c r="F1658" s="56" t="str">
        <f>IF(收藏进度!F1658="","",收藏进度!F1658)</f>
        <v/>
      </c>
      <c r="G1658" s="56" t="str">
        <f>IF(收藏进度!G1658="","",收藏进度!G1658)</f>
        <v>萨满祭司</v>
      </c>
      <c r="H1658" s="56" t="str">
        <f>IF(收藏进度!H1658="","",收藏进度!H1658)</f>
        <v>普通</v>
      </c>
      <c r="I1658" s="56" t="str">
        <f>IF(收藏进度!I1658="","",收藏进度!I1658)</f>
        <v>随从</v>
      </c>
      <c r="J1658" s="56" t="str">
        <f>IF(收藏进度!J1658="","",收藏进度!J1658)</f>
        <v>元素</v>
      </c>
      <c r="K1658" s="56">
        <f>IF(收藏进度!K1658="","",收藏进度!K1658)</f>
        <v>2</v>
      </c>
      <c r="L1658" s="56">
        <f>IF(收藏进度!L1658="","",收藏进度!L1658)</f>
        <v>2</v>
      </c>
      <c r="M1658" s="56">
        <f>IF(收藏进度!M1658="","",收藏进度!M1658)</f>
        <v>2</v>
      </c>
      <c r="N1658" s="57" t="str">
        <f>IF(收藏进度!N1658="","",收藏进度!N1658)</f>
        <v>战吼：将一张随机元素牌置入你的手牌。</v>
      </c>
    </row>
    <row r="1659" spans="1:14" x14ac:dyDescent="0.15">
      <c r="A1659" s="55" t="str">
        <f>IF(收藏进度!A1659="","",收藏进度!A1659)</f>
        <v>元素反应</v>
      </c>
      <c r="B1659" s="55">
        <f>IF(收藏进度!B1659="","",收藏进度!B1659)</f>
        <v>2</v>
      </c>
      <c r="C1659" s="55" t="str">
        <f t="shared" si="25"/>
        <v/>
      </c>
      <c r="D1659" s="55" t="str">
        <f>IF(AND(COUNTIF(德鲁伊卡组!A:C,"# 2x ("&amp;K1659&amp;") "&amp;A1659)+COUNTIF(猎人卡组!A:C,"# 2x ("&amp;K1659&amp;") "&amp;A1659)+COUNTIF(法师卡组!A:C,"# 2x ("&amp;K1659&amp;") "&amp;A1659)+COUNTIF(圣骑士卡组!A:C,"# 2x ("&amp;K1659&amp;") "&amp;A1659)+COUNTIF(牧师卡组!A:C,"# 2x ("&amp;K1659&amp;") "&amp;A1659)+COUNTIF(潜行者卡组!A:C,"# 2x ("&amp;K1659&amp;") "&amp;A1659)+COUNTIF(萨满祭司卡组!A:C,"# 2x ("&amp;K1659&amp;") "&amp;A1659)+COUNTIF(术士卡组!A:C,"# 2x ("&amp;K1659&amp;") "&amp;A1659)+COUNTIF(战士卡组!A:C,"# 2x ("&amp;K1659&amp;") "&amp;A1659)=0,COUNTIF(单卡排行!A:J,A1659)=0),IF(AND(COUNTIF(德鲁伊卡组!A:C,"# 1x ("&amp;K1659&amp;") "&amp;A1659)+COUNTIF(猎人卡组!A:C,"# 1x ("&amp;K1659&amp;") "&amp;A1659)+COUNTIF(法师卡组!A:C,"# 1x ("&amp;K1659&amp;") "&amp;A1659)+COUNTIF(圣骑士卡组!A:C,"# 1x ("&amp;K1659&amp;") "&amp;A1659)+COUNTIF(牧师卡组!A:C,"# 1x ("&amp;K1659&amp;") "&amp;A1659)+COUNTIF(潜行者卡组!A:C,"# 1x ("&amp;K1659&amp;") "&amp;A1659)+COUNTIF(萨满祭司卡组!A:C,"# 1x ("&amp;K1659&amp;") "&amp;A1659)+COUNTIF(术士卡组!A:C,"# 1x ("&amp;K1659&amp;") "&amp;A1659)+COUNTIF(战士卡组!A:C,"# 1x ("&amp;K1659&amp;") "&amp;A1659)=0,COUNTIF(单卡排行!A:J,A1659&amp;"★")=0),"",1),2)</f>
        <v/>
      </c>
      <c r="E1659" s="56" t="str">
        <f>IF(收藏进度!E1659="","",收藏进度!E1659)</f>
        <v>砰砰计划</v>
      </c>
      <c r="F1659" s="56" t="str">
        <f>IF(收藏进度!F1659="","",收藏进度!F1659)</f>
        <v/>
      </c>
      <c r="G1659" s="56" t="str">
        <f>IF(收藏进度!G1659="","",收藏进度!G1659)</f>
        <v>萨满祭司</v>
      </c>
      <c r="H1659" s="56" t="str">
        <f>IF(收藏进度!H1659="","",收藏进度!H1659)</f>
        <v>普通</v>
      </c>
      <c r="I1659" s="56" t="str">
        <f>IF(收藏进度!I1659="","",收藏进度!I1659)</f>
        <v>法术</v>
      </c>
      <c r="J1659" s="56" t="str">
        <f>IF(收藏进度!J1659="","",收藏进度!J1659)</f>
        <v/>
      </c>
      <c r="K1659" s="56">
        <f>IF(收藏进度!K1659="","",收藏进度!K1659)</f>
        <v>2</v>
      </c>
      <c r="L1659" s="56">
        <f>IF(收藏进度!L1659="","",收藏进度!L1659)</f>
        <v>0</v>
      </c>
      <c r="M1659" s="56">
        <f>IF(收藏进度!M1659="","",收藏进度!M1659)</f>
        <v>0</v>
      </c>
      <c r="N1659" s="57" t="str">
        <f>IF(收藏进度!N1659="","",收藏进度!N1659)</f>
        <v>抽一张牌。如果你在上个回合使用过元素牌，则复制抽到的牌。</v>
      </c>
    </row>
    <row r="1660" spans="1:14" x14ac:dyDescent="0.15">
      <c r="A1660" s="55" t="str">
        <f>IF(收藏进度!A1660="","",收藏进度!A1660)</f>
        <v>欧米茄灵能者</v>
      </c>
      <c r="B1660" s="55">
        <f>IF(收藏进度!B1660="","",收藏进度!B1660)</f>
        <v>2</v>
      </c>
      <c r="C1660" s="55" t="str">
        <f t="shared" ref="C1660:C1723" si="26">IF(D1660="","",IF(D1660&gt;B1660,D1660-B1660,""))</f>
        <v/>
      </c>
      <c r="D1660" s="55" t="str">
        <f>IF(AND(COUNTIF(德鲁伊卡组!A:C,"# 2x ("&amp;K1660&amp;") "&amp;A1660)+COUNTIF(猎人卡组!A:C,"# 2x ("&amp;K1660&amp;") "&amp;A1660)+COUNTIF(法师卡组!A:C,"# 2x ("&amp;K1660&amp;") "&amp;A1660)+COUNTIF(圣骑士卡组!A:C,"# 2x ("&amp;K1660&amp;") "&amp;A1660)+COUNTIF(牧师卡组!A:C,"# 2x ("&amp;K1660&amp;") "&amp;A1660)+COUNTIF(潜行者卡组!A:C,"# 2x ("&amp;K1660&amp;") "&amp;A1660)+COUNTIF(萨满祭司卡组!A:C,"# 2x ("&amp;K1660&amp;") "&amp;A1660)+COUNTIF(术士卡组!A:C,"# 2x ("&amp;K1660&amp;") "&amp;A1660)+COUNTIF(战士卡组!A:C,"# 2x ("&amp;K1660&amp;") "&amp;A1660)=0,COUNTIF(单卡排行!A:J,A1660)=0),IF(AND(COUNTIF(德鲁伊卡组!A:C,"# 1x ("&amp;K1660&amp;") "&amp;A1660)+COUNTIF(猎人卡组!A:C,"# 1x ("&amp;K1660&amp;") "&amp;A1660)+COUNTIF(法师卡组!A:C,"# 1x ("&amp;K1660&amp;") "&amp;A1660)+COUNTIF(圣骑士卡组!A:C,"# 1x ("&amp;K1660&amp;") "&amp;A1660)+COUNTIF(牧师卡组!A:C,"# 1x ("&amp;K1660&amp;") "&amp;A1660)+COUNTIF(潜行者卡组!A:C,"# 1x ("&amp;K1660&amp;") "&amp;A1660)+COUNTIF(萨满祭司卡组!A:C,"# 1x ("&amp;K1660&amp;") "&amp;A1660)+COUNTIF(术士卡组!A:C,"# 1x ("&amp;K1660&amp;") "&amp;A1660)+COUNTIF(战士卡组!A:C,"# 1x ("&amp;K1660&amp;") "&amp;A1660)=0,COUNTIF(单卡排行!A:J,A1660&amp;"★")=0),"",1),2)</f>
        <v/>
      </c>
      <c r="E1660" s="56" t="str">
        <f>IF(收藏进度!E1660="","",收藏进度!E1660)</f>
        <v>砰砰计划</v>
      </c>
      <c r="F1660" s="56" t="str">
        <f>IF(收藏进度!F1660="","",收藏进度!F1660)</f>
        <v/>
      </c>
      <c r="G1660" s="56" t="str">
        <f>IF(收藏进度!G1660="","",收藏进度!G1660)</f>
        <v>萨满祭司</v>
      </c>
      <c r="H1660" s="56" t="str">
        <f>IF(收藏进度!H1660="","",收藏进度!H1660)</f>
        <v>史诗</v>
      </c>
      <c r="I1660" s="56" t="str">
        <f>IF(收藏进度!I1660="","",收藏进度!I1660)</f>
        <v>随从</v>
      </c>
      <c r="J1660" s="56" t="str">
        <f>IF(收藏进度!J1660="","",收藏进度!J1660)</f>
        <v/>
      </c>
      <c r="K1660" s="56">
        <f>IF(收藏进度!K1660="","",收藏进度!K1660)</f>
        <v>2</v>
      </c>
      <c r="L1660" s="56">
        <f>IF(收藏进度!L1660="","",收藏进度!L1660)</f>
        <v>2</v>
      </c>
      <c r="M1660" s="56">
        <f>IF(收藏进度!M1660="","",收藏进度!M1660)</f>
        <v>3</v>
      </c>
      <c r="N1660" s="57" t="str">
        <f>IF(收藏进度!N1660="","",收藏进度!N1660)</f>
        <v>战吼：如果你有十个法力水晶，在本回合中你的所有法术具有
吸血。</v>
      </c>
    </row>
    <row r="1661" spans="1:14" x14ac:dyDescent="0.15">
      <c r="A1661" s="55" t="str">
        <f>IF(收藏进度!A1661="","",收藏进度!A1661)</f>
        <v>伊莱克特拉·风潮</v>
      </c>
      <c r="B1661" s="55">
        <f>IF(收藏进度!B1661="","",收藏进度!B1661)</f>
        <v>0</v>
      </c>
      <c r="C1661" s="55" t="str">
        <f t="shared" si="26"/>
        <v/>
      </c>
      <c r="D1661" s="55" t="str">
        <f>IF(AND(COUNTIF(德鲁伊卡组!A:C,"# 2x ("&amp;K1661&amp;") "&amp;A1661)+COUNTIF(猎人卡组!A:C,"# 2x ("&amp;K1661&amp;") "&amp;A1661)+COUNTIF(法师卡组!A:C,"# 2x ("&amp;K1661&amp;") "&amp;A1661)+COUNTIF(圣骑士卡组!A:C,"# 2x ("&amp;K1661&amp;") "&amp;A1661)+COUNTIF(牧师卡组!A:C,"# 2x ("&amp;K1661&amp;") "&amp;A1661)+COUNTIF(潜行者卡组!A:C,"# 2x ("&amp;K1661&amp;") "&amp;A1661)+COUNTIF(萨满祭司卡组!A:C,"# 2x ("&amp;K1661&amp;") "&amp;A1661)+COUNTIF(术士卡组!A:C,"# 2x ("&amp;K1661&amp;") "&amp;A1661)+COUNTIF(战士卡组!A:C,"# 2x ("&amp;K1661&amp;") "&amp;A1661)=0,COUNTIF(单卡排行!A:J,A1661)=0),IF(AND(COUNTIF(德鲁伊卡组!A:C,"# 1x ("&amp;K1661&amp;") "&amp;A1661)+COUNTIF(猎人卡组!A:C,"# 1x ("&amp;K1661&amp;") "&amp;A1661)+COUNTIF(法师卡组!A:C,"# 1x ("&amp;K1661&amp;") "&amp;A1661)+COUNTIF(圣骑士卡组!A:C,"# 1x ("&amp;K1661&amp;") "&amp;A1661)+COUNTIF(牧师卡组!A:C,"# 1x ("&amp;K1661&amp;") "&amp;A1661)+COUNTIF(潜行者卡组!A:C,"# 1x ("&amp;K1661&amp;") "&amp;A1661)+COUNTIF(萨满祭司卡组!A:C,"# 1x ("&amp;K1661&amp;") "&amp;A1661)+COUNTIF(术士卡组!A:C,"# 1x ("&amp;K1661&amp;") "&amp;A1661)+COUNTIF(战士卡组!A:C,"# 1x ("&amp;K1661&amp;") "&amp;A1661)=0,COUNTIF(单卡排行!A:J,A1661&amp;"★")=0),"",1),2)</f>
        <v/>
      </c>
      <c r="E1661" s="56" t="str">
        <f>IF(收藏进度!E1661="","",收藏进度!E1661)</f>
        <v>砰砰计划</v>
      </c>
      <c r="F1661" s="56" t="str">
        <f>IF(收藏进度!F1661="","",收藏进度!F1661)</f>
        <v/>
      </c>
      <c r="G1661" s="56" t="str">
        <f>IF(收藏进度!G1661="","",收藏进度!G1661)</f>
        <v>萨满祭司</v>
      </c>
      <c r="H1661" s="56" t="str">
        <f>IF(收藏进度!H1661="","",收藏进度!H1661)</f>
        <v>传说</v>
      </c>
      <c r="I1661" s="56" t="str">
        <f>IF(收藏进度!I1661="","",收藏进度!I1661)</f>
        <v>随从</v>
      </c>
      <c r="J1661" s="56" t="str">
        <f>IF(收藏进度!J1661="","",收藏进度!J1661)</f>
        <v>元素</v>
      </c>
      <c r="K1661" s="56">
        <f>IF(收藏进度!K1661="","",收藏进度!K1661)</f>
        <v>3</v>
      </c>
      <c r="L1661" s="56">
        <f>IF(收藏进度!L1661="","",收藏进度!L1661)</f>
        <v>3</v>
      </c>
      <c r="M1661" s="56">
        <f>IF(收藏进度!M1661="","",收藏进度!M1661)</f>
        <v>3</v>
      </c>
      <c r="N1661" s="57" t="str">
        <f>IF(收藏进度!N1661="","",收藏进度!N1661)</f>
        <v>战吼：在本回合中，你的下一个法术将施放两次。</v>
      </c>
    </row>
    <row r="1662" spans="1:14" x14ac:dyDescent="0.15">
      <c r="A1662" s="55" t="str">
        <f>IF(收藏进度!A1662="","",收藏进度!A1662)</f>
        <v>风暴追逐者</v>
      </c>
      <c r="B1662" s="55">
        <f>IF(收藏进度!B1662="","",收藏进度!B1662)</f>
        <v>0</v>
      </c>
      <c r="C1662" s="55" t="str">
        <f t="shared" si="26"/>
        <v/>
      </c>
      <c r="D1662" s="55" t="str">
        <f>IF(AND(COUNTIF(德鲁伊卡组!A:C,"# 2x ("&amp;K1662&amp;") "&amp;A1662)+COUNTIF(猎人卡组!A:C,"# 2x ("&amp;K1662&amp;") "&amp;A1662)+COUNTIF(法师卡组!A:C,"# 2x ("&amp;K1662&amp;") "&amp;A1662)+COUNTIF(圣骑士卡组!A:C,"# 2x ("&amp;K1662&amp;") "&amp;A1662)+COUNTIF(牧师卡组!A:C,"# 2x ("&amp;K1662&amp;") "&amp;A1662)+COUNTIF(潜行者卡组!A:C,"# 2x ("&amp;K1662&amp;") "&amp;A1662)+COUNTIF(萨满祭司卡组!A:C,"# 2x ("&amp;K1662&amp;") "&amp;A1662)+COUNTIF(术士卡组!A:C,"# 2x ("&amp;K1662&amp;") "&amp;A1662)+COUNTIF(战士卡组!A:C,"# 2x ("&amp;K1662&amp;") "&amp;A1662)=0,COUNTIF(单卡排行!A:J,A1662)=0),IF(AND(COUNTIF(德鲁伊卡组!A:C,"# 1x ("&amp;K1662&amp;") "&amp;A1662)+COUNTIF(猎人卡组!A:C,"# 1x ("&amp;K1662&amp;") "&amp;A1662)+COUNTIF(法师卡组!A:C,"# 1x ("&amp;K1662&amp;") "&amp;A1662)+COUNTIF(圣骑士卡组!A:C,"# 1x ("&amp;K1662&amp;") "&amp;A1662)+COUNTIF(牧师卡组!A:C,"# 1x ("&amp;K1662&amp;") "&amp;A1662)+COUNTIF(潜行者卡组!A:C,"# 1x ("&amp;K1662&amp;") "&amp;A1662)+COUNTIF(萨满祭司卡组!A:C,"# 1x ("&amp;K1662&amp;") "&amp;A1662)+COUNTIF(术士卡组!A:C,"# 1x ("&amp;K1662&amp;") "&amp;A1662)+COUNTIF(战士卡组!A:C,"# 1x ("&amp;K1662&amp;") "&amp;A1662)=0,COUNTIF(单卡排行!A:J,A1662&amp;"★")=0),"",1),2)</f>
        <v/>
      </c>
      <c r="E1662" s="56" t="str">
        <f>IF(收藏进度!E1662="","",收藏进度!E1662)</f>
        <v>砰砰计划</v>
      </c>
      <c r="F1662" s="56" t="str">
        <f>IF(收藏进度!F1662="","",收藏进度!F1662)</f>
        <v/>
      </c>
      <c r="G1662" s="56" t="str">
        <f>IF(收藏进度!G1662="","",收藏进度!G1662)</f>
        <v>萨满祭司</v>
      </c>
      <c r="H1662" s="56" t="str">
        <f>IF(收藏进度!H1662="","",收藏进度!H1662)</f>
        <v>稀有</v>
      </c>
      <c r="I1662" s="56" t="str">
        <f>IF(收藏进度!I1662="","",收藏进度!I1662)</f>
        <v>随从</v>
      </c>
      <c r="J1662" s="56" t="str">
        <f>IF(收藏进度!J1662="","",收藏进度!J1662)</f>
        <v>元素</v>
      </c>
      <c r="K1662" s="56">
        <f>IF(收藏进度!K1662="","",收藏进度!K1662)</f>
        <v>4</v>
      </c>
      <c r="L1662" s="56">
        <f>IF(收藏进度!L1662="","",收藏进度!L1662)</f>
        <v>3</v>
      </c>
      <c r="M1662" s="56">
        <f>IF(收藏进度!M1662="","",收藏进度!M1662)</f>
        <v>4</v>
      </c>
      <c r="N1662" s="57" t="str">
        <f>IF(收藏进度!N1662="","",收藏进度!N1662)</f>
        <v>战吼：从你的牌库中抽一张法力值消耗大于或等于（5）的
法术牌。</v>
      </c>
    </row>
    <row r="1663" spans="1:14" x14ac:dyDescent="0.15">
      <c r="A1663" s="55" t="str">
        <f>IF(收藏进度!A1663="","",收藏进度!A1663)</f>
        <v>雷云元素</v>
      </c>
      <c r="B1663" s="55">
        <f>IF(收藏进度!B1663="","",收藏进度!B1663)</f>
        <v>0</v>
      </c>
      <c r="C1663" s="55" t="str">
        <f t="shared" si="26"/>
        <v/>
      </c>
      <c r="D1663" s="55" t="str">
        <f>IF(AND(COUNTIF(德鲁伊卡组!A:C,"# 2x ("&amp;K1663&amp;") "&amp;A1663)+COUNTIF(猎人卡组!A:C,"# 2x ("&amp;K1663&amp;") "&amp;A1663)+COUNTIF(法师卡组!A:C,"# 2x ("&amp;K1663&amp;") "&amp;A1663)+COUNTIF(圣骑士卡组!A:C,"# 2x ("&amp;K1663&amp;") "&amp;A1663)+COUNTIF(牧师卡组!A:C,"# 2x ("&amp;K1663&amp;") "&amp;A1663)+COUNTIF(潜行者卡组!A:C,"# 2x ("&amp;K1663&amp;") "&amp;A1663)+COUNTIF(萨满祭司卡组!A:C,"# 2x ("&amp;K1663&amp;") "&amp;A1663)+COUNTIF(术士卡组!A:C,"# 2x ("&amp;K1663&amp;") "&amp;A1663)+COUNTIF(战士卡组!A:C,"# 2x ("&amp;K1663&amp;") "&amp;A1663)=0,COUNTIF(单卡排行!A:J,A1663)=0),IF(AND(COUNTIF(德鲁伊卡组!A:C,"# 1x ("&amp;K1663&amp;") "&amp;A1663)+COUNTIF(猎人卡组!A:C,"# 1x ("&amp;K1663&amp;") "&amp;A1663)+COUNTIF(法师卡组!A:C,"# 1x ("&amp;K1663&amp;") "&amp;A1663)+COUNTIF(圣骑士卡组!A:C,"# 1x ("&amp;K1663&amp;") "&amp;A1663)+COUNTIF(牧师卡组!A:C,"# 1x ("&amp;K1663&amp;") "&amp;A1663)+COUNTIF(潜行者卡组!A:C,"# 1x ("&amp;K1663&amp;") "&amp;A1663)+COUNTIF(萨满祭司卡组!A:C,"# 1x ("&amp;K1663&amp;") "&amp;A1663)+COUNTIF(术士卡组!A:C,"# 1x ("&amp;K1663&amp;") "&amp;A1663)+COUNTIF(战士卡组!A:C,"# 1x ("&amp;K1663&amp;") "&amp;A1663)=0,COUNTIF(单卡排行!A:J,A1663&amp;"★")=0),"",1),2)</f>
        <v/>
      </c>
      <c r="E1663" s="56" t="str">
        <f>IF(收藏进度!E1663="","",收藏进度!E1663)</f>
        <v>砰砰计划</v>
      </c>
      <c r="F1663" s="56" t="str">
        <f>IF(收藏进度!F1663="","",收藏进度!F1663)</f>
        <v/>
      </c>
      <c r="G1663" s="56" t="str">
        <f>IF(收藏进度!G1663="","",收藏进度!G1663)</f>
        <v>萨满祭司</v>
      </c>
      <c r="H1663" s="56" t="str">
        <f>IF(收藏进度!H1663="","",收藏进度!H1663)</f>
        <v>史诗</v>
      </c>
      <c r="I1663" s="56" t="str">
        <f>IF(收藏进度!I1663="","",收藏进度!I1663)</f>
        <v>随从</v>
      </c>
      <c r="J1663" s="56" t="str">
        <f>IF(收藏进度!J1663="","",收藏进度!J1663)</f>
        <v>元素</v>
      </c>
      <c r="K1663" s="56">
        <f>IF(收藏进度!K1663="","",收藏进度!K1663)</f>
        <v>4</v>
      </c>
      <c r="L1663" s="56">
        <f>IF(收藏进度!L1663="","",收藏进度!L1663)</f>
        <v>3</v>
      </c>
      <c r="M1663" s="56">
        <f>IF(收藏进度!M1663="","",收藏进度!M1663)</f>
        <v>5</v>
      </c>
      <c r="N1663" s="57" t="str">
        <f>IF(收藏进度!N1663="","",收藏进度!N1663)</f>
        <v>在你使用一张过载牌后，召唤两个1/1并具有突袭的“火花”。</v>
      </c>
    </row>
    <row r="1664" spans="1:14" x14ac:dyDescent="0.15">
      <c r="A1664" s="55" t="str">
        <f>IF(收藏进度!A1664="","",收藏进度!A1664)</f>
        <v>我找到了！</v>
      </c>
      <c r="B1664" s="55">
        <f>IF(收藏进度!B1664="","",收藏进度!B1664)</f>
        <v>0</v>
      </c>
      <c r="C1664" s="55" t="str">
        <f t="shared" si="26"/>
        <v/>
      </c>
      <c r="D1664" s="55" t="str">
        <f>IF(AND(COUNTIF(德鲁伊卡组!A:C,"# 2x ("&amp;K1664&amp;") "&amp;A1664)+COUNTIF(猎人卡组!A:C,"# 2x ("&amp;K1664&amp;") "&amp;A1664)+COUNTIF(法师卡组!A:C,"# 2x ("&amp;K1664&amp;") "&amp;A1664)+COUNTIF(圣骑士卡组!A:C,"# 2x ("&amp;K1664&amp;") "&amp;A1664)+COUNTIF(牧师卡组!A:C,"# 2x ("&amp;K1664&amp;") "&amp;A1664)+COUNTIF(潜行者卡组!A:C,"# 2x ("&amp;K1664&amp;") "&amp;A1664)+COUNTIF(萨满祭司卡组!A:C,"# 2x ("&amp;K1664&amp;") "&amp;A1664)+COUNTIF(术士卡组!A:C,"# 2x ("&amp;K1664&amp;") "&amp;A1664)+COUNTIF(战士卡组!A:C,"# 2x ("&amp;K1664&amp;") "&amp;A1664)=0,COUNTIF(单卡排行!A:J,A1664)=0),IF(AND(COUNTIF(德鲁伊卡组!A:C,"# 1x ("&amp;K1664&amp;") "&amp;A1664)+COUNTIF(猎人卡组!A:C,"# 1x ("&amp;K1664&amp;") "&amp;A1664)+COUNTIF(法师卡组!A:C,"# 1x ("&amp;K1664&amp;") "&amp;A1664)+COUNTIF(圣骑士卡组!A:C,"# 1x ("&amp;K1664&amp;") "&amp;A1664)+COUNTIF(牧师卡组!A:C,"# 1x ("&amp;K1664&amp;") "&amp;A1664)+COUNTIF(潜行者卡组!A:C,"# 1x ("&amp;K1664&amp;") "&amp;A1664)+COUNTIF(萨满祭司卡组!A:C,"# 1x ("&amp;K1664&amp;") "&amp;A1664)+COUNTIF(术士卡组!A:C,"# 1x ("&amp;K1664&amp;") "&amp;A1664)+COUNTIF(战士卡组!A:C,"# 1x ("&amp;K1664&amp;") "&amp;A1664)=0,COUNTIF(单卡排行!A:J,A1664&amp;"★")=0),"",1),2)</f>
        <v/>
      </c>
      <c r="E1664" s="56" t="str">
        <f>IF(收藏进度!E1664="","",收藏进度!E1664)</f>
        <v>砰砰计划</v>
      </c>
      <c r="F1664" s="56" t="str">
        <f>IF(收藏进度!F1664="","",收藏进度!F1664)</f>
        <v/>
      </c>
      <c r="G1664" s="56" t="str">
        <f>IF(收藏进度!G1664="","",收藏进度!G1664)</f>
        <v>萨满祭司</v>
      </c>
      <c r="H1664" s="56" t="str">
        <f>IF(收藏进度!H1664="","",收藏进度!H1664)</f>
        <v>稀有</v>
      </c>
      <c r="I1664" s="56" t="str">
        <f>IF(收藏进度!I1664="","",收藏进度!I1664)</f>
        <v>法术</v>
      </c>
      <c r="J1664" s="56" t="str">
        <f>IF(收藏进度!J1664="","",收藏进度!J1664)</f>
        <v/>
      </c>
      <c r="K1664" s="56">
        <f>IF(收藏进度!K1664="","",收藏进度!K1664)</f>
        <v>6</v>
      </c>
      <c r="L1664" s="56">
        <f>IF(收藏进度!L1664="","",收藏进度!L1664)</f>
        <v>0</v>
      </c>
      <c r="M1664" s="56">
        <f>IF(收藏进度!M1664="","",收藏进度!M1664)</f>
        <v>0</v>
      </c>
      <c r="N1664" s="57" t="str">
        <f>IF(收藏进度!N1664="","",收藏进度!N1664)</f>
        <v>随机挑选你手牌里的一个随从，召唤一个复制。</v>
      </c>
    </row>
    <row r="1665" spans="1:14" x14ac:dyDescent="0.15">
      <c r="A1665" s="55" t="str">
        <f>IF(收藏进度!A1665="","",收藏进度!A1665)</f>
        <v>风暴聚合器</v>
      </c>
      <c r="B1665" s="55">
        <f>IF(收藏进度!B1665="","",收藏进度!B1665)</f>
        <v>0</v>
      </c>
      <c r="C1665" s="55" t="str">
        <f t="shared" si="26"/>
        <v/>
      </c>
      <c r="D1665" s="55" t="str">
        <f>IF(AND(COUNTIF(德鲁伊卡组!A:C,"# 2x ("&amp;K1665&amp;") "&amp;A1665)+COUNTIF(猎人卡组!A:C,"# 2x ("&amp;K1665&amp;") "&amp;A1665)+COUNTIF(法师卡组!A:C,"# 2x ("&amp;K1665&amp;") "&amp;A1665)+COUNTIF(圣骑士卡组!A:C,"# 2x ("&amp;K1665&amp;") "&amp;A1665)+COUNTIF(牧师卡组!A:C,"# 2x ("&amp;K1665&amp;") "&amp;A1665)+COUNTIF(潜行者卡组!A:C,"# 2x ("&amp;K1665&amp;") "&amp;A1665)+COUNTIF(萨满祭司卡组!A:C,"# 2x ("&amp;K1665&amp;") "&amp;A1665)+COUNTIF(术士卡组!A:C,"# 2x ("&amp;K1665&amp;") "&amp;A1665)+COUNTIF(战士卡组!A:C,"# 2x ("&amp;K1665&amp;") "&amp;A1665)=0,COUNTIF(单卡排行!A:J,A1665)=0),IF(AND(COUNTIF(德鲁伊卡组!A:C,"# 1x ("&amp;K1665&amp;") "&amp;A1665)+COUNTIF(猎人卡组!A:C,"# 1x ("&amp;K1665&amp;") "&amp;A1665)+COUNTIF(法师卡组!A:C,"# 1x ("&amp;K1665&amp;") "&amp;A1665)+COUNTIF(圣骑士卡组!A:C,"# 1x ("&amp;K1665&amp;") "&amp;A1665)+COUNTIF(牧师卡组!A:C,"# 1x ("&amp;K1665&amp;") "&amp;A1665)+COUNTIF(潜行者卡组!A:C,"# 1x ("&amp;K1665&amp;") "&amp;A1665)+COUNTIF(萨满祭司卡组!A:C,"# 1x ("&amp;K1665&amp;") "&amp;A1665)+COUNTIF(术士卡组!A:C,"# 1x ("&amp;K1665&amp;") "&amp;A1665)+COUNTIF(战士卡组!A:C,"# 1x ("&amp;K1665&amp;") "&amp;A1665)=0,COUNTIF(单卡排行!A:J,A1665&amp;"★")=0),"",1),2)</f>
        <v/>
      </c>
      <c r="E1665" s="56" t="str">
        <f>IF(收藏进度!E1665="","",收藏进度!E1665)</f>
        <v>砰砰计划</v>
      </c>
      <c r="F1665" s="56" t="str">
        <f>IF(收藏进度!F1665="","",收藏进度!F1665)</f>
        <v/>
      </c>
      <c r="G1665" s="56" t="str">
        <f>IF(收藏进度!G1665="","",收藏进度!G1665)</f>
        <v>萨满祭司</v>
      </c>
      <c r="H1665" s="56" t="str">
        <f>IF(收藏进度!H1665="","",收藏进度!H1665)</f>
        <v>传说</v>
      </c>
      <c r="I1665" s="56" t="str">
        <f>IF(收藏进度!I1665="","",收藏进度!I1665)</f>
        <v>法术</v>
      </c>
      <c r="J1665" s="56" t="str">
        <f>IF(收藏进度!J1665="","",收藏进度!J1665)</f>
        <v/>
      </c>
      <c r="K1665" s="56">
        <f>IF(收藏进度!K1665="","",收藏进度!K1665)</f>
        <v>7</v>
      </c>
      <c r="L1665" s="56">
        <f>IF(收藏进度!L1665="","",收藏进度!L1665)</f>
        <v>0</v>
      </c>
      <c r="M1665" s="56">
        <f>IF(收藏进度!M1665="","",收藏进度!M1665)</f>
        <v>0</v>
      </c>
      <c r="N1665" s="57" t="str">
        <f>IF(收藏进度!N1665="","",收藏进度!N1665)</f>
        <v>将你所有的随从随机变形成为传说随从。</v>
      </c>
    </row>
    <row r="1666" spans="1:14" x14ac:dyDescent="0.15">
      <c r="A1666" s="55" t="str">
        <f>IF(收藏进度!A1666="","",收藏进度!A1666)</f>
        <v>灵魂灌注</v>
      </c>
      <c r="B1666" s="55">
        <f>IF(收藏进度!B1666="","",收藏进度!B1666)</f>
        <v>2</v>
      </c>
      <c r="C1666" s="55" t="str">
        <f t="shared" si="26"/>
        <v/>
      </c>
      <c r="D1666" s="55" t="str">
        <f>IF(AND(COUNTIF(德鲁伊卡组!A:C,"# 2x ("&amp;K1666&amp;") "&amp;A1666)+COUNTIF(猎人卡组!A:C,"# 2x ("&amp;K1666&amp;") "&amp;A1666)+COUNTIF(法师卡组!A:C,"# 2x ("&amp;K1666&amp;") "&amp;A1666)+COUNTIF(圣骑士卡组!A:C,"# 2x ("&amp;K1666&amp;") "&amp;A1666)+COUNTIF(牧师卡组!A:C,"# 2x ("&amp;K1666&amp;") "&amp;A1666)+COUNTIF(潜行者卡组!A:C,"# 2x ("&amp;K1666&amp;") "&amp;A1666)+COUNTIF(萨满祭司卡组!A:C,"# 2x ("&amp;K1666&amp;") "&amp;A1666)+COUNTIF(术士卡组!A:C,"# 2x ("&amp;K1666&amp;") "&amp;A1666)+COUNTIF(战士卡组!A:C,"# 2x ("&amp;K1666&amp;") "&amp;A1666)=0,COUNTIF(单卡排行!A:J,A1666)=0),IF(AND(COUNTIF(德鲁伊卡组!A:C,"# 1x ("&amp;K1666&amp;") "&amp;A1666)+COUNTIF(猎人卡组!A:C,"# 1x ("&amp;K1666&amp;") "&amp;A1666)+COUNTIF(法师卡组!A:C,"# 1x ("&amp;K1666&amp;") "&amp;A1666)+COUNTIF(圣骑士卡组!A:C,"# 1x ("&amp;K1666&amp;") "&amp;A1666)+COUNTIF(牧师卡组!A:C,"# 1x ("&amp;K1666&amp;") "&amp;A1666)+COUNTIF(潜行者卡组!A:C,"# 1x ("&amp;K1666&amp;") "&amp;A1666)+COUNTIF(萨满祭司卡组!A:C,"# 1x ("&amp;K1666&amp;") "&amp;A1666)+COUNTIF(术士卡组!A:C,"# 1x ("&amp;K1666&amp;") "&amp;A1666)+COUNTIF(战士卡组!A:C,"# 1x ("&amp;K1666&amp;") "&amp;A1666)=0,COUNTIF(单卡排行!A:J,A1666&amp;"★")=0),"",1),2)</f>
        <v/>
      </c>
      <c r="E1666" s="56" t="str">
        <f>IF(收藏进度!E1666="","",收藏进度!E1666)</f>
        <v>砰砰计划</v>
      </c>
      <c r="F1666" s="56" t="str">
        <f>IF(收藏进度!F1666="","",收藏进度!F1666)</f>
        <v/>
      </c>
      <c r="G1666" s="56" t="str">
        <f>IF(收藏进度!G1666="","",收藏进度!G1666)</f>
        <v>术士</v>
      </c>
      <c r="H1666" s="56" t="str">
        <f>IF(收藏进度!H1666="","",收藏进度!H1666)</f>
        <v>稀有</v>
      </c>
      <c r="I1666" s="56" t="str">
        <f>IF(收藏进度!I1666="","",收藏进度!I1666)</f>
        <v>法术</v>
      </c>
      <c r="J1666" s="56" t="str">
        <f>IF(收藏进度!J1666="","",收藏进度!J1666)</f>
        <v/>
      </c>
      <c r="K1666" s="56">
        <f>IF(收藏进度!K1666="","",收藏进度!K1666)</f>
        <v>1</v>
      </c>
      <c r="L1666" s="56">
        <f>IF(收藏进度!L1666="","",收藏进度!L1666)</f>
        <v>0</v>
      </c>
      <c r="M1666" s="56">
        <f>IF(收藏进度!M1666="","",收藏进度!M1666)</f>
        <v>0</v>
      </c>
      <c r="N1666" s="57" t="str">
        <f>IF(收藏进度!N1666="","",收藏进度!N1666)</f>
        <v>使你手牌中最左边的随从牌获得+2/+2。</v>
      </c>
    </row>
    <row r="1667" spans="1:14" x14ac:dyDescent="0.15">
      <c r="A1667" s="55" t="str">
        <f>IF(收藏进度!A1667="","",收藏进度!A1667)</f>
        <v>莫瑞甘的灵界</v>
      </c>
      <c r="B1667" s="55">
        <f>IF(收藏进度!B1667="","",收藏进度!B1667)</f>
        <v>1</v>
      </c>
      <c r="C1667" s="55" t="str">
        <f t="shared" si="26"/>
        <v/>
      </c>
      <c r="D1667" s="55" t="str">
        <f>IF(AND(COUNTIF(德鲁伊卡组!A:C,"# 2x ("&amp;K1667&amp;") "&amp;A1667)+COUNTIF(猎人卡组!A:C,"# 2x ("&amp;K1667&amp;") "&amp;A1667)+COUNTIF(法师卡组!A:C,"# 2x ("&amp;K1667&amp;") "&amp;A1667)+COUNTIF(圣骑士卡组!A:C,"# 2x ("&amp;K1667&amp;") "&amp;A1667)+COUNTIF(牧师卡组!A:C,"# 2x ("&amp;K1667&amp;") "&amp;A1667)+COUNTIF(潜行者卡组!A:C,"# 2x ("&amp;K1667&amp;") "&amp;A1667)+COUNTIF(萨满祭司卡组!A:C,"# 2x ("&amp;K1667&amp;") "&amp;A1667)+COUNTIF(术士卡组!A:C,"# 2x ("&amp;K1667&amp;") "&amp;A1667)+COUNTIF(战士卡组!A:C,"# 2x ("&amp;K1667&amp;") "&amp;A1667)=0,COUNTIF(单卡排行!A:J,A1667)=0),IF(AND(COUNTIF(德鲁伊卡组!A:C,"# 1x ("&amp;K1667&amp;") "&amp;A1667)+COUNTIF(猎人卡组!A:C,"# 1x ("&amp;K1667&amp;") "&amp;A1667)+COUNTIF(法师卡组!A:C,"# 1x ("&amp;K1667&amp;") "&amp;A1667)+COUNTIF(圣骑士卡组!A:C,"# 1x ("&amp;K1667&amp;") "&amp;A1667)+COUNTIF(牧师卡组!A:C,"# 1x ("&amp;K1667&amp;") "&amp;A1667)+COUNTIF(潜行者卡组!A:C,"# 1x ("&amp;K1667&amp;") "&amp;A1667)+COUNTIF(萨满祭司卡组!A:C,"# 1x ("&amp;K1667&amp;") "&amp;A1667)+COUNTIF(术士卡组!A:C,"# 1x ("&amp;K1667&amp;") "&amp;A1667)+COUNTIF(战士卡组!A:C,"# 1x ("&amp;K1667&amp;") "&amp;A1667)=0,COUNTIF(单卡排行!A:J,A1667&amp;"★")=0),"",1),2)</f>
        <v/>
      </c>
      <c r="E1667" s="56" t="str">
        <f>IF(收藏进度!E1667="","",收藏进度!E1667)</f>
        <v>砰砰计划</v>
      </c>
      <c r="F1667" s="56" t="str">
        <f>IF(收藏进度!F1667="","",收藏进度!F1667)</f>
        <v/>
      </c>
      <c r="G1667" s="56" t="str">
        <f>IF(收藏进度!G1667="","",收藏进度!G1667)</f>
        <v>术士</v>
      </c>
      <c r="H1667" s="56" t="str">
        <f>IF(收藏进度!H1667="","",收藏进度!H1667)</f>
        <v>传说</v>
      </c>
      <c r="I1667" s="56" t="str">
        <f>IF(收藏进度!I1667="","",收藏进度!I1667)</f>
        <v>法术</v>
      </c>
      <c r="J1667" s="56" t="str">
        <f>IF(收藏进度!J1667="","",收藏进度!J1667)</f>
        <v/>
      </c>
      <c r="K1667" s="56">
        <f>IF(收藏进度!K1667="","",收藏进度!K1667)</f>
        <v>1</v>
      </c>
      <c r="L1667" s="56">
        <f>IF(收藏进度!L1667="","",收藏进度!L1667)</f>
        <v>0</v>
      </c>
      <c r="M1667" s="56">
        <f>IF(收藏进度!M1667="","",收藏进度!M1667)</f>
        <v>0</v>
      </c>
      <c r="N1667" s="57" t="str">
        <f>IF(收藏进度!N1667="","",收藏进度!N1667)</f>
        <v>抽三张牌。在你的回合结束时，弃掉它们。</v>
      </c>
    </row>
    <row r="1668" spans="1:14" x14ac:dyDescent="0.15">
      <c r="A1668" s="55" t="str">
        <f>IF(收藏进度!A1668="","",收藏进度!A1668)</f>
        <v>恶魔计划</v>
      </c>
      <c r="B1668" s="55">
        <f>IF(收藏进度!B1668="","",收藏进度!B1668)</f>
        <v>2</v>
      </c>
      <c r="C1668" s="55" t="str">
        <f t="shared" si="26"/>
        <v/>
      </c>
      <c r="D1668" s="55" t="str">
        <f>IF(AND(COUNTIF(德鲁伊卡组!A:C,"# 2x ("&amp;K1668&amp;") "&amp;A1668)+COUNTIF(猎人卡组!A:C,"# 2x ("&amp;K1668&amp;") "&amp;A1668)+COUNTIF(法师卡组!A:C,"# 2x ("&amp;K1668&amp;") "&amp;A1668)+COUNTIF(圣骑士卡组!A:C,"# 2x ("&amp;K1668&amp;") "&amp;A1668)+COUNTIF(牧师卡组!A:C,"# 2x ("&amp;K1668&amp;") "&amp;A1668)+COUNTIF(潜行者卡组!A:C,"# 2x ("&amp;K1668&amp;") "&amp;A1668)+COUNTIF(萨满祭司卡组!A:C,"# 2x ("&amp;K1668&amp;") "&amp;A1668)+COUNTIF(术士卡组!A:C,"# 2x ("&amp;K1668&amp;") "&amp;A1668)+COUNTIF(战士卡组!A:C,"# 2x ("&amp;K1668&amp;") "&amp;A1668)=0,COUNTIF(单卡排行!A:J,A1668)=0),IF(AND(COUNTIF(德鲁伊卡组!A:C,"# 1x ("&amp;K1668&amp;") "&amp;A1668)+COUNTIF(猎人卡组!A:C,"# 1x ("&amp;K1668&amp;") "&amp;A1668)+COUNTIF(法师卡组!A:C,"# 1x ("&amp;K1668&amp;") "&amp;A1668)+COUNTIF(圣骑士卡组!A:C,"# 1x ("&amp;K1668&amp;") "&amp;A1668)+COUNTIF(牧师卡组!A:C,"# 1x ("&amp;K1668&amp;") "&amp;A1668)+COUNTIF(潜行者卡组!A:C,"# 1x ("&amp;K1668&amp;") "&amp;A1668)+COUNTIF(萨满祭司卡组!A:C,"# 1x ("&amp;K1668&amp;") "&amp;A1668)+COUNTIF(术士卡组!A:C,"# 1x ("&amp;K1668&amp;") "&amp;A1668)+COUNTIF(战士卡组!A:C,"# 1x ("&amp;K1668&amp;") "&amp;A1668)=0,COUNTIF(单卡排行!A:J,A1668&amp;"★")=0),"",1),2)</f>
        <v/>
      </c>
      <c r="E1668" s="56" t="str">
        <f>IF(收藏进度!E1668="","",收藏进度!E1668)</f>
        <v>砰砰计划</v>
      </c>
      <c r="F1668" s="56" t="str">
        <f>IF(收藏进度!F1668="","",收藏进度!F1668)</f>
        <v/>
      </c>
      <c r="G1668" s="56" t="str">
        <f>IF(收藏进度!G1668="","",收藏进度!G1668)</f>
        <v>术士</v>
      </c>
      <c r="H1668" s="56" t="str">
        <f>IF(收藏进度!H1668="","",收藏进度!H1668)</f>
        <v>普通</v>
      </c>
      <c r="I1668" s="56" t="str">
        <f>IF(收藏进度!I1668="","",收藏进度!I1668)</f>
        <v>法术</v>
      </c>
      <c r="J1668" s="56" t="str">
        <f>IF(收藏进度!J1668="","",收藏进度!J1668)</f>
        <v/>
      </c>
      <c r="K1668" s="56">
        <f>IF(收藏进度!K1668="","",收藏进度!K1668)</f>
        <v>2</v>
      </c>
      <c r="L1668" s="56">
        <f>IF(收藏进度!L1668="","",收藏进度!L1668)</f>
        <v>0</v>
      </c>
      <c r="M1668" s="56">
        <f>IF(收藏进度!M1668="","",收藏进度!M1668)</f>
        <v>0</v>
      </c>
      <c r="N1668" s="57" t="str">
        <f>IF(收藏进度!N1668="","",收藏进度!N1668)</f>
        <v>每个玩家将其手牌中的一张随机随从牌变形成为一张
恶魔牌。</v>
      </c>
    </row>
    <row r="1669" spans="1:14" x14ac:dyDescent="0.15">
      <c r="A1669" s="55" t="str">
        <f>IF(收藏进度!A1669="","",收藏进度!A1669)</f>
        <v>灵魂炸弹</v>
      </c>
      <c r="B1669" s="55">
        <f>IF(收藏进度!B1669="","",收藏进度!B1669)</f>
        <v>2</v>
      </c>
      <c r="C1669" s="55" t="str">
        <f t="shared" si="26"/>
        <v/>
      </c>
      <c r="D1669" s="55" t="str">
        <f>IF(AND(COUNTIF(德鲁伊卡组!A:C,"# 2x ("&amp;K1669&amp;") "&amp;A1669)+COUNTIF(猎人卡组!A:C,"# 2x ("&amp;K1669&amp;") "&amp;A1669)+COUNTIF(法师卡组!A:C,"# 2x ("&amp;K1669&amp;") "&amp;A1669)+COUNTIF(圣骑士卡组!A:C,"# 2x ("&amp;K1669&amp;") "&amp;A1669)+COUNTIF(牧师卡组!A:C,"# 2x ("&amp;K1669&amp;") "&amp;A1669)+COUNTIF(潜行者卡组!A:C,"# 2x ("&amp;K1669&amp;") "&amp;A1669)+COUNTIF(萨满祭司卡组!A:C,"# 2x ("&amp;K1669&amp;") "&amp;A1669)+COUNTIF(术士卡组!A:C,"# 2x ("&amp;K1669&amp;") "&amp;A1669)+COUNTIF(战士卡组!A:C,"# 2x ("&amp;K1669&amp;") "&amp;A1669)=0,COUNTIF(单卡排行!A:J,A1669)=0),IF(AND(COUNTIF(德鲁伊卡组!A:C,"# 1x ("&amp;K1669&amp;") "&amp;A1669)+COUNTIF(猎人卡组!A:C,"# 1x ("&amp;K1669&amp;") "&amp;A1669)+COUNTIF(法师卡组!A:C,"# 1x ("&amp;K1669&amp;") "&amp;A1669)+COUNTIF(圣骑士卡组!A:C,"# 1x ("&amp;K1669&amp;") "&amp;A1669)+COUNTIF(牧师卡组!A:C,"# 1x ("&amp;K1669&amp;") "&amp;A1669)+COUNTIF(潜行者卡组!A:C,"# 1x ("&amp;K1669&amp;") "&amp;A1669)+COUNTIF(萨满祭司卡组!A:C,"# 1x ("&amp;K1669&amp;") "&amp;A1669)+COUNTIF(术士卡组!A:C,"# 1x ("&amp;K1669&amp;") "&amp;A1669)+COUNTIF(战士卡组!A:C,"# 1x ("&amp;K1669&amp;") "&amp;A1669)=0,COUNTIF(单卡排行!A:J,A1669&amp;"★")=0),"",1),2)</f>
        <v/>
      </c>
      <c r="E1669" s="56" t="str">
        <f>IF(收藏进度!E1669="","",收藏进度!E1669)</f>
        <v>砰砰计划</v>
      </c>
      <c r="F1669" s="56" t="str">
        <f>IF(收藏进度!F1669="","",收藏进度!F1669)</f>
        <v/>
      </c>
      <c r="G1669" s="56" t="str">
        <f>IF(收藏进度!G1669="","",收藏进度!G1669)</f>
        <v>术士</v>
      </c>
      <c r="H1669" s="56" t="str">
        <f>IF(收藏进度!H1669="","",收藏进度!H1669)</f>
        <v>普通</v>
      </c>
      <c r="I1669" s="56" t="str">
        <f>IF(收藏进度!I1669="","",收藏进度!I1669)</f>
        <v>法术</v>
      </c>
      <c r="J1669" s="56" t="str">
        <f>IF(收藏进度!J1669="","",收藏进度!J1669)</f>
        <v/>
      </c>
      <c r="K1669" s="56">
        <f>IF(收藏进度!K1669="","",收藏进度!K1669)</f>
        <v>2</v>
      </c>
      <c r="L1669" s="56">
        <f>IF(收藏进度!L1669="","",收藏进度!L1669)</f>
        <v>0</v>
      </c>
      <c r="M1669" s="56">
        <f>IF(收藏进度!M1669="","",收藏进度!M1669)</f>
        <v>0</v>
      </c>
      <c r="N1669" s="57" t="str">
        <f>IF(收藏进度!N1669="","",收藏进度!N1669)</f>
        <v>对一个随从和你的英雄各造成4点伤害。</v>
      </c>
    </row>
    <row r="1670" spans="1:14" x14ac:dyDescent="0.15">
      <c r="A1670" s="55" t="str">
        <f>IF(收藏进度!A1670="","",收藏进度!A1670)</f>
        <v>虚空分析师</v>
      </c>
      <c r="B1670" s="55">
        <f>IF(收藏进度!B1670="","",收藏进度!B1670)</f>
        <v>2</v>
      </c>
      <c r="C1670" s="55" t="str">
        <f t="shared" si="26"/>
        <v/>
      </c>
      <c r="D1670" s="55" t="str">
        <f>IF(AND(COUNTIF(德鲁伊卡组!A:C,"# 2x ("&amp;K1670&amp;") "&amp;A1670)+COUNTIF(猎人卡组!A:C,"# 2x ("&amp;K1670&amp;") "&amp;A1670)+COUNTIF(法师卡组!A:C,"# 2x ("&amp;K1670&amp;") "&amp;A1670)+COUNTIF(圣骑士卡组!A:C,"# 2x ("&amp;K1670&amp;") "&amp;A1670)+COUNTIF(牧师卡组!A:C,"# 2x ("&amp;K1670&amp;") "&amp;A1670)+COUNTIF(潜行者卡组!A:C,"# 2x ("&amp;K1670&amp;") "&amp;A1670)+COUNTIF(萨满祭司卡组!A:C,"# 2x ("&amp;K1670&amp;") "&amp;A1670)+COUNTIF(术士卡组!A:C,"# 2x ("&amp;K1670&amp;") "&amp;A1670)+COUNTIF(战士卡组!A:C,"# 2x ("&amp;K1670&amp;") "&amp;A1670)=0,COUNTIF(单卡排行!A:J,A1670)=0),IF(AND(COUNTIF(德鲁伊卡组!A:C,"# 1x ("&amp;K1670&amp;") "&amp;A1670)+COUNTIF(猎人卡组!A:C,"# 1x ("&amp;K1670&amp;") "&amp;A1670)+COUNTIF(法师卡组!A:C,"# 1x ("&amp;K1670&amp;") "&amp;A1670)+COUNTIF(圣骑士卡组!A:C,"# 1x ("&amp;K1670&amp;") "&amp;A1670)+COUNTIF(牧师卡组!A:C,"# 1x ("&amp;K1670&amp;") "&amp;A1670)+COUNTIF(潜行者卡组!A:C,"# 1x ("&amp;K1670&amp;") "&amp;A1670)+COUNTIF(萨满祭司卡组!A:C,"# 1x ("&amp;K1670&amp;") "&amp;A1670)+COUNTIF(术士卡组!A:C,"# 1x ("&amp;K1670&amp;") "&amp;A1670)+COUNTIF(战士卡组!A:C,"# 1x ("&amp;K1670&amp;") "&amp;A1670)=0,COUNTIF(单卡排行!A:J,A1670&amp;"★")=0),"",1),2)</f>
        <v/>
      </c>
      <c r="E1670" s="56" t="str">
        <f>IF(收藏进度!E1670="","",收藏进度!E1670)</f>
        <v>砰砰计划</v>
      </c>
      <c r="F1670" s="56" t="str">
        <f>IF(收藏进度!F1670="","",收藏进度!F1670)</f>
        <v/>
      </c>
      <c r="G1670" s="56" t="str">
        <f>IF(收藏进度!G1670="","",收藏进度!G1670)</f>
        <v>术士</v>
      </c>
      <c r="H1670" s="56" t="str">
        <f>IF(收藏进度!H1670="","",收藏进度!H1670)</f>
        <v>稀有</v>
      </c>
      <c r="I1670" s="56" t="str">
        <f>IF(收藏进度!I1670="","",收藏进度!I1670)</f>
        <v>随从</v>
      </c>
      <c r="J1670" s="56" t="str">
        <f>IF(收藏进度!J1670="","",收藏进度!J1670)</f>
        <v>恶魔</v>
      </c>
      <c r="K1670" s="56">
        <f>IF(收藏进度!K1670="","",收藏进度!K1670)</f>
        <v>2</v>
      </c>
      <c r="L1670" s="56">
        <f>IF(收藏进度!L1670="","",收藏进度!L1670)</f>
        <v>2</v>
      </c>
      <c r="M1670" s="56">
        <f>IF(收藏进度!M1670="","",收藏进度!M1670)</f>
        <v>2</v>
      </c>
      <c r="N1670" s="57" t="str">
        <f>IF(收藏进度!N1670="","",收藏进度!N1670)</f>
        <v>亡语：使你手牌中的所有恶魔牌获得+1/+1。</v>
      </c>
    </row>
    <row r="1671" spans="1:14" x14ac:dyDescent="0.15">
      <c r="A1671" s="55" t="str">
        <f>IF(收藏进度!A1671="","",收藏进度!A1671)</f>
        <v>双生小鬼</v>
      </c>
      <c r="B1671" s="55">
        <f>IF(收藏进度!B1671="","",收藏进度!B1671)</f>
        <v>2</v>
      </c>
      <c r="C1671" s="55" t="str">
        <f t="shared" si="26"/>
        <v/>
      </c>
      <c r="D1671" s="55" t="str">
        <f>IF(AND(COUNTIF(德鲁伊卡组!A:C,"# 2x ("&amp;K1671&amp;") "&amp;A1671)+COUNTIF(猎人卡组!A:C,"# 2x ("&amp;K1671&amp;") "&amp;A1671)+COUNTIF(法师卡组!A:C,"# 2x ("&amp;K1671&amp;") "&amp;A1671)+COUNTIF(圣骑士卡组!A:C,"# 2x ("&amp;K1671&amp;") "&amp;A1671)+COUNTIF(牧师卡组!A:C,"# 2x ("&amp;K1671&amp;") "&amp;A1671)+COUNTIF(潜行者卡组!A:C,"# 2x ("&amp;K1671&amp;") "&amp;A1671)+COUNTIF(萨满祭司卡组!A:C,"# 2x ("&amp;K1671&amp;") "&amp;A1671)+COUNTIF(术士卡组!A:C,"# 2x ("&amp;K1671&amp;") "&amp;A1671)+COUNTIF(战士卡组!A:C,"# 2x ("&amp;K1671&amp;") "&amp;A1671)=0,COUNTIF(单卡排行!A:J,A1671)=0),IF(AND(COUNTIF(德鲁伊卡组!A:C,"# 1x ("&amp;K1671&amp;") "&amp;A1671)+COUNTIF(猎人卡组!A:C,"# 1x ("&amp;K1671&amp;") "&amp;A1671)+COUNTIF(法师卡组!A:C,"# 1x ("&amp;K1671&amp;") "&amp;A1671)+COUNTIF(圣骑士卡组!A:C,"# 1x ("&amp;K1671&amp;") "&amp;A1671)+COUNTIF(牧师卡组!A:C,"# 1x ("&amp;K1671&amp;") "&amp;A1671)+COUNTIF(潜行者卡组!A:C,"# 1x ("&amp;K1671&amp;") "&amp;A1671)+COUNTIF(萨满祭司卡组!A:C,"# 1x ("&amp;K1671&amp;") "&amp;A1671)+COUNTIF(术士卡组!A:C,"# 1x ("&amp;K1671&amp;") "&amp;A1671)+COUNTIF(战士卡组!A:C,"# 1x ("&amp;K1671&amp;") "&amp;A1671)=0,COUNTIF(单卡排行!A:J,A1671&amp;"★")=0),"",1),2)</f>
        <v/>
      </c>
      <c r="E1671" s="56" t="str">
        <f>IF(收藏进度!E1671="","",收藏进度!E1671)</f>
        <v>砰砰计划</v>
      </c>
      <c r="F1671" s="56" t="str">
        <f>IF(收藏进度!F1671="","",收藏进度!F1671)</f>
        <v/>
      </c>
      <c r="G1671" s="56" t="str">
        <f>IF(收藏进度!G1671="","",收藏进度!G1671)</f>
        <v>术士</v>
      </c>
      <c r="H1671" s="56" t="str">
        <f>IF(收藏进度!H1671="","",收藏进度!H1671)</f>
        <v>普通</v>
      </c>
      <c r="I1671" s="56" t="str">
        <f>IF(收藏进度!I1671="","",收藏进度!I1671)</f>
        <v>随从</v>
      </c>
      <c r="J1671" s="56" t="str">
        <f>IF(收藏进度!J1671="","",收藏进度!J1671)</f>
        <v>恶魔</v>
      </c>
      <c r="K1671" s="56">
        <f>IF(收藏进度!K1671="","",收藏进度!K1671)</f>
        <v>3</v>
      </c>
      <c r="L1671" s="56">
        <f>IF(收藏进度!L1671="","",收藏进度!L1671)</f>
        <v>2</v>
      </c>
      <c r="M1671" s="56">
        <f>IF(收藏进度!M1671="","",收藏进度!M1671)</f>
        <v>2</v>
      </c>
      <c r="N1671" s="57" t="str">
        <f>IF(收藏进度!N1671="","",收藏进度!N1671)</f>
        <v>战吼：召唤该随从的一个复制。</v>
      </c>
    </row>
    <row r="1672" spans="1:14" x14ac:dyDescent="0.15">
      <c r="A1672" s="55" t="str">
        <f>IF(收藏进度!A1672="","",收藏进度!A1672)</f>
        <v>虚魂破坏者</v>
      </c>
      <c r="B1672" s="55">
        <f>IF(收藏进度!B1672="","",收藏进度!B1672)</f>
        <v>2</v>
      </c>
      <c r="C1672" s="55" t="str">
        <f t="shared" si="26"/>
        <v/>
      </c>
      <c r="D1672" s="55" t="str">
        <f>IF(AND(COUNTIF(德鲁伊卡组!A:C,"# 2x ("&amp;K1672&amp;") "&amp;A1672)+COUNTIF(猎人卡组!A:C,"# 2x ("&amp;K1672&amp;") "&amp;A1672)+COUNTIF(法师卡组!A:C,"# 2x ("&amp;K1672&amp;") "&amp;A1672)+COUNTIF(圣骑士卡组!A:C,"# 2x ("&amp;K1672&amp;") "&amp;A1672)+COUNTIF(牧师卡组!A:C,"# 2x ("&amp;K1672&amp;") "&amp;A1672)+COUNTIF(潜行者卡组!A:C,"# 2x ("&amp;K1672&amp;") "&amp;A1672)+COUNTIF(萨满祭司卡组!A:C,"# 2x ("&amp;K1672&amp;") "&amp;A1672)+COUNTIF(术士卡组!A:C,"# 2x ("&amp;K1672&amp;") "&amp;A1672)+COUNTIF(战士卡组!A:C,"# 2x ("&amp;K1672&amp;") "&amp;A1672)=0,COUNTIF(单卡排行!A:J,A1672)=0),IF(AND(COUNTIF(德鲁伊卡组!A:C,"# 1x ("&amp;K1672&amp;") "&amp;A1672)+COUNTIF(猎人卡组!A:C,"# 1x ("&amp;K1672&amp;") "&amp;A1672)+COUNTIF(法师卡组!A:C,"# 1x ("&amp;K1672&amp;") "&amp;A1672)+COUNTIF(圣骑士卡组!A:C,"# 1x ("&amp;K1672&amp;") "&amp;A1672)+COUNTIF(牧师卡组!A:C,"# 1x ("&amp;K1672&amp;") "&amp;A1672)+COUNTIF(潜行者卡组!A:C,"# 1x ("&amp;K1672&amp;") "&amp;A1672)+COUNTIF(萨满祭司卡组!A:C,"# 1x ("&amp;K1672&amp;") "&amp;A1672)+COUNTIF(术士卡组!A:C,"# 1x ("&amp;K1672&amp;") "&amp;A1672)+COUNTIF(战士卡组!A:C,"# 1x ("&amp;K1672&amp;") "&amp;A1672)=0,COUNTIF(单卡排行!A:J,A1672&amp;"★")=0),"",1),2)</f>
        <v/>
      </c>
      <c r="E1672" s="56" t="str">
        <f>IF(收藏进度!E1672="","",收藏进度!E1672)</f>
        <v>砰砰计划</v>
      </c>
      <c r="F1672" s="56" t="str">
        <f>IF(收藏进度!F1672="","",收藏进度!F1672)</f>
        <v/>
      </c>
      <c r="G1672" s="56" t="str">
        <f>IF(收藏进度!G1672="","",收藏进度!G1672)</f>
        <v>术士</v>
      </c>
      <c r="H1672" s="56" t="str">
        <f>IF(收藏进度!H1672="","",收藏进度!H1672)</f>
        <v>稀有</v>
      </c>
      <c r="I1672" s="56" t="str">
        <f>IF(收藏进度!I1672="","",收藏进度!I1672)</f>
        <v>随从</v>
      </c>
      <c r="J1672" s="56" t="str">
        <f>IF(收藏进度!J1672="","",收藏进度!J1672)</f>
        <v>恶魔</v>
      </c>
      <c r="K1672" s="56">
        <f>IF(收藏进度!K1672="","",收藏进度!K1672)</f>
        <v>3</v>
      </c>
      <c r="L1672" s="56">
        <f>IF(收藏进度!L1672="","",收藏进度!L1672)</f>
        <v>1</v>
      </c>
      <c r="M1672" s="56">
        <f>IF(收藏进度!M1672="","",收藏进度!M1672)</f>
        <v>5</v>
      </c>
      <c r="N1672" s="57" t="str">
        <f>IF(收藏进度!N1672="","",收藏进度!N1672)</f>
        <v>战吼：在本回合中，你的英雄每受到一点伤害，便获得+1攻击力。</v>
      </c>
    </row>
    <row r="1673" spans="1:14" x14ac:dyDescent="0.15">
      <c r="A1673" s="55" t="str">
        <f>IF(收藏进度!A1673="","",收藏进度!A1673)</f>
        <v>欧米茄探员</v>
      </c>
      <c r="B1673" s="55">
        <f>IF(收藏进度!B1673="","",收藏进度!B1673)</f>
        <v>0</v>
      </c>
      <c r="C1673" s="55" t="str">
        <f t="shared" si="26"/>
        <v/>
      </c>
      <c r="D1673" s="55" t="str">
        <f>IF(AND(COUNTIF(德鲁伊卡组!A:C,"# 2x ("&amp;K1673&amp;") "&amp;A1673)+COUNTIF(猎人卡组!A:C,"# 2x ("&amp;K1673&amp;") "&amp;A1673)+COUNTIF(法师卡组!A:C,"# 2x ("&amp;K1673&amp;") "&amp;A1673)+COUNTIF(圣骑士卡组!A:C,"# 2x ("&amp;K1673&amp;") "&amp;A1673)+COUNTIF(牧师卡组!A:C,"# 2x ("&amp;K1673&amp;") "&amp;A1673)+COUNTIF(潜行者卡组!A:C,"# 2x ("&amp;K1673&amp;") "&amp;A1673)+COUNTIF(萨满祭司卡组!A:C,"# 2x ("&amp;K1673&amp;") "&amp;A1673)+COUNTIF(术士卡组!A:C,"# 2x ("&amp;K1673&amp;") "&amp;A1673)+COUNTIF(战士卡组!A:C,"# 2x ("&amp;K1673&amp;") "&amp;A1673)=0,COUNTIF(单卡排行!A:J,A1673)=0),IF(AND(COUNTIF(德鲁伊卡组!A:C,"# 1x ("&amp;K1673&amp;") "&amp;A1673)+COUNTIF(猎人卡组!A:C,"# 1x ("&amp;K1673&amp;") "&amp;A1673)+COUNTIF(法师卡组!A:C,"# 1x ("&amp;K1673&amp;") "&amp;A1673)+COUNTIF(圣骑士卡组!A:C,"# 1x ("&amp;K1673&amp;") "&amp;A1673)+COUNTIF(牧师卡组!A:C,"# 1x ("&amp;K1673&amp;") "&amp;A1673)+COUNTIF(潜行者卡组!A:C,"# 1x ("&amp;K1673&amp;") "&amp;A1673)+COUNTIF(萨满祭司卡组!A:C,"# 1x ("&amp;K1673&amp;") "&amp;A1673)+COUNTIF(术士卡组!A:C,"# 1x ("&amp;K1673&amp;") "&amp;A1673)+COUNTIF(战士卡组!A:C,"# 1x ("&amp;K1673&amp;") "&amp;A1673)=0,COUNTIF(单卡排行!A:J,A1673&amp;"★")=0),"",1),2)</f>
        <v/>
      </c>
      <c r="E1673" s="56" t="str">
        <f>IF(收藏进度!E1673="","",收藏进度!E1673)</f>
        <v>砰砰计划</v>
      </c>
      <c r="F1673" s="56" t="str">
        <f>IF(收藏进度!F1673="","",收藏进度!F1673)</f>
        <v/>
      </c>
      <c r="G1673" s="56" t="str">
        <f>IF(收藏进度!G1673="","",收藏进度!G1673)</f>
        <v>术士</v>
      </c>
      <c r="H1673" s="56" t="str">
        <f>IF(收藏进度!H1673="","",收藏进度!H1673)</f>
        <v>史诗</v>
      </c>
      <c r="I1673" s="56" t="str">
        <f>IF(收藏进度!I1673="","",收藏进度!I1673)</f>
        <v>随从</v>
      </c>
      <c r="J1673" s="56" t="str">
        <f>IF(收藏进度!J1673="","",收藏进度!J1673)</f>
        <v/>
      </c>
      <c r="K1673" s="56">
        <f>IF(收藏进度!K1673="","",收藏进度!K1673)</f>
        <v>5</v>
      </c>
      <c r="L1673" s="56">
        <f>IF(收藏进度!L1673="","",收藏进度!L1673)</f>
        <v>4</v>
      </c>
      <c r="M1673" s="56">
        <f>IF(收藏进度!M1673="","",收藏进度!M1673)</f>
        <v>5</v>
      </c>
      <c r="N1673" s="57" t="str">
        <f>IF(收藏进度!N1673="","",收藏进度!N1673)</f>
        <v>战吼：如果你有十个法力水晶，召唤该随从的两个复制。</v>
      </c>
    </row>
    <row r="1674" spans="1:14" x14ac:dyDescent="0.15">
      <c r="A1674" s="55" t="str">
        <f>IF(收藏进度!A1674="","",收藏进度!A1674)</f>
        <v>炼魂术</v>
      </c>
      <c r="B1674" s="55">
        <f>IF(收藏进度!B1674="","",收藏进度!B1674)</f>
        <v>1</v>
      </c>
      <c r="C1674" s="55" t="str">
        <f t="shared" si="26"/>
        <v/>
      </c>
      <c r="D1674" s="55" t="str">
        <f>IF(AND(COUNTIF(德鲁伊卡组!A:C,"# 2x ("&amp;K1674&amp;") "&amp;A1674)+COUNTIF(猎人卡组!A:C,"# 2x ("&amp;K1674&amp;") "&amp;A1674)+COUNTIF(法师卡组!A:C,"# 2x ("&amp;K1674&amp;") "&amp;A1674)+COUNTIF(圣骑士卡组!A:C,"# 2x ("&amp;K1674&amp;") "&amp;A1674)+COUNTIF(牧师卡组!A:C,"# 2x ("&amp;K1674&amp;") "&amp;A1674)+COUNTIF(潜行者卡组!A:C,"# 2x ("&amp;K1674&amp;") "&amp;A1674)+COUNTIF(萨满祭司卡组!A:C,"# 2x ("&amp;K1674&amp;") "&amp;A1674)+COUNTIF(术士卡组!A:C,"# 2x ("&amp;K1674&amp;") "&amp;A1674)+COUNTIF(战士卡组!A:C,"# 2x ("&amp;K1674&amp;") "&amp;A1674)=0,COUNTIF(单卡排行!A:J,A1674)=0),IF(AND(COUNTIF(德鲁伊卡组!A:C,"# 1x ("&amp;K1674&amp;") "&amp;A1674)+COUNTIF(猎人卡组!A:C,"# 1x ("&amp;K1674&amp;") "&amp;A1674)+COUNTIF(法师卡组!A:C,"# 1x ("&amp;K1674&amp;") "&amp;A1674)+COUNTIF(圣骑士卡组!A:C,"# 1x ("&amp;K1674&amp;") "&amp;A1674)+COUNTIF(牧师卡组!A:C,"# 1x ("&amp;K1674&amp;") "&amp;A1674)+COUNTIF(潜行者卡组!A:C,"# 1x ("&amp;K1674&amp;") "&amp;A1674)+COUNTIF(萨满祭司卡组!A:C,"# 1x ("&amp;K1674&amp;") "&amp;A1674)+COUNTIF(术士卡组!A:C,"# 1x ("&amp;K1674&amp;") "&amp;A1674)+COUNTIF(战士卡组!A:C,"# 1x ("&amp;K1674&amp;") "&amp;A1674)=0,COUNTIF(单卡排行!A:J,A1674&amp;"★")=0),"",1),2)</f>
        <v/>
      </c>
      <c r="E1674" s="56" t="str">
        <f>IF(收藏进度!E1674="","",收藏进度!E1674)</f>
        <v>砰砰计划</v>
      </c>
      <c r="F1674" s="56" t="str">
        <f>IF(收藏进度!F1674="","",收藏进度!F1674)</f>
        <v/>
      </c>
      <c r="G1674" s="56" t="str">
        <f>IF(收藏进度!G1674="","",收藏进度!G1674)</f>
        <v>术士</v>
      </c>
      <c r="H1674" s="56" t="str">
        <f>IF(收藏进度!H1674="","",收藏进度!H1674)</f>
        <v>史诗</v>
      </c>
      <c r="I1674" s="56" t="str">
        <f>IF(收藏进度!I1674="","",收藏进度!I1674)</f>
        <v>法术</v>
      </c>
      <c r="J1674" s="56" t="str">
        <f>IF(收藏进度!J1674="","",收藏进度!J1674)</f>
        <v/>
      </c>
      <c r="K1674" s="56">
        <f>IF(收藏进度!K1674="","",收藏进度!K1674)</f>
        <v>6</v>
      </c>
      <c r="L1674" s="56">
        <f>IF(收藏进度!L1674="","",收藏进度!L1674)</f>
        <v>0</v>
      </c>
      <c r="M1674" s="56">
        <f>IF(收藏进度!M1674="","",收藏进度!M1674)</f>
        <v>0</v>
      </c>
      <c r="N1674" s="57" t="str">
        <f>IF(收藏进度!N1674="","",收藏进度!N1674)</f>
        <v>召唤你控制的所有恶魔的复制。</v>
      </c>
    </row>
    <row r="1675" spans="1:14" x14ac:dyDescent="0.15">
      <c r="A1675" s="55" t="str">
        <f>IF(收藏进度!A1675="","",收藏进度!A1675)</f>
        <v>莫瑞甘博士</v>
      </c>
      <c r="B1675" s="55">
        <f>IF(收藏进度!B1675="","",收藏进度!B1675)</f>
        <v>0</v>
      </c>
      <c r="C1675" s="55" t="str">
        <f t="shared" si="26"/>
        <v/>
      </c>
      <c r="D1675" s="55" t="str">
        <f>IF(AND(COUNTIF(德鲁伊卡组!A:C,"# 2x ("&amp;K1675&amp;") "&amp;A1675)+COUNTIF(猎人卡组!A:C,"# 2x ("&amp;K1675&amp;") "&amp;A1675)+COUNTIF(法师卡组!A:C,"# 2x ("&amp;K1675&amp;") "&amp;A1675)+COUNTIF(圣骑士卡组!A:C,"# 2x ("&amp;K1675&amp;") "&amp;A1675)+COUNTIF(牧师卡组!A:C,"# 2x ("&amp;K1675&amp;") "&amp;A1675)+COUNTIF(潜行者卡组!A:C,"# 2x ("&amp;K1675&amp;") "&amp;A1675)+COUNTIF(萨满祭司卡组!A:C,"# 2x ("&amp;K1675&amp;") "&amp;A1675)+COUNTIF(术士卡组!A:C,"# 2x ("&amp;K1675&amp;") "&amp;A1675)+COUNTIF(战士卡组!A:C,"# 2x ("&amp;K1675&amp;") "&amp;A1675)=0,COUNTIF(单卡排行!A:J,A1675)=0),IF(AND(COUNTIF(德鲁伊卡组!A:C,"# 1x ("&amp;K1675&amp;") "&amp;A1675)+COUNTIF(猎人卡组!A:C,"# 1x ("&amp;K1675&amp;") "&amp;A1675)+COUNTIF(法师卡组!A:C,"# 1x ("&amp;K1675&amp;") "&amp;A1675)+COUNTIF(圣骑士卡组!A:C,"# 1x ("&amp;K1675&amp;") "&amp;A1675)+COUNTIF(牧师卡组!A:C,"# 1x ("&amp;K1675&amp;") "&amp;A1675)+COUNTIF(潜行者卡组!A:C,"# 1x ("&amp;K1675&amp;") "&amp;A1675)+COUNTIF(萨满祭司卡组!A:C,"# 1x ("&amp;K1675&amp;") "&amp;A1675)+COUNTIF(术士卡组!A:C,"# 1x ("&amp;K1675&amp;") "&amp;A1675)+COUNTIF(战士卡组!A:C,"# 1x ("&amp;K1675&amp;") "&amp;A1675)=0,COUNTIF(单卡排行!A:J,A1675&amp;"★")=0),"",1),2)</f>
        <v/>
      </c>
      <c r="E1675" s="56" t="str">
        <f>IF(收藏进度!E1675="","",收藏进度!E1675)</f>
        <v>砰砰计划</v>
      </c>
      <c r="F1675" s="56" t="str">
        <f>IF(收藏进度!F1675="","",收藏进度!F1675)</f>
        <v/>
      </c>
      <c r="G1675" s="56" t="str">
        <f>IF(收藏进度!G1675="","",收藏进度!G1675)</f>
        <v>术士</v>
      </c>
      <c r="H1675" s="56" t="str">
        <f>IF(收藏进度!H1675="","",收藏进度!H1675)</f>
        <v>传说</v>
      </c>
      <c r="I1675" s="56" t="str">
        <f>IF(收藏进度!I1675="","",收藏进度!I1675)</f>
        <v>随从</v>
      </c>
      <c r="J1675" s="56" t="str">
        <f>IF(收藏进度!J1675="","",收藏进度!J1675)</f>
        <v/>
      </c>
      <c r="K1675" s="56">
        <f>IF(收藏进度!K1675="","",收藏进度!K1675)</f>
        <v>8</v>
      </c>
      <c r="L1675" s="56">
        <f>IF(收藏进度!L1675="","",收藏进度!L1675)</f>
        <v>5</v>
      </c>
      <c r="M1675" s="56">
        <f>IF(收藏进度!M1675="","",收藏进度!M1675)</f>
        <v>5</v>
      </c>
      <c r="N1675" s="57" t="str">
        <f>IF(收藏进度!N1675="","",收藏进度!N1675)</f>
        <v>亡语：
将该随从与你牌库中的一个随从互换。</v>
      </c>
    </row>
    <row r="1676" spans="1:14" x14ac:dyDescent="0.15">
      <c r="A1676" s="55" t="str">
        <f>IF(收藏进度!A1676="","",收藏进度!A1676)</f>
        <v>恒金巡游者</v>
      </c>
      <c r="B1676" s="55">
        <f>IF(收藏进度!B1676="","",收藏进度!B1676)</f>
        <v>2</v>
      </c>
      <c r="C1676" s="55" t="str">
        <f t="shared" si="26"/>
        <v/>
      </c>
      <c r="D1676" s="55" t="str">
        <f>IF(AND(COUNTIF(德鲁伊卡组!A:C,"# 2x ("&amp;K1676&amp;") "&amp;A1676)+COUNTIF(猎人卡组!A:C,"# 2x ("&amp;K1676&amp;") "&amp;A1676)+COUNTIF(法师卡组!A:C,"# 2x ("&amp;K1676&amp;") "&amp;A1676)+COUNTIF(圣骑士卡组!A:C,"# 2x ("&amp;K1676&amp;") "&amp;A1676)+COUNTIF(牧师卡组!A:C,"# 2x ("&amp;K1676&amp;") "&amp;A1676)+COUNTIF(潜行者卡组!A:C,"# 2x ("&amp;K1676&amp;") "&amp;A1676)+COUNTIF(萨满祭司卡组!A:C,"# 2x ("&amp;K1676&amp;") "&amp;A1676)+COUNTIF(术士卡组!A:C,"# 2x ("&amp;K1676&amp;") "&amp;A1676)+COUNTIF(战士卡组!A:C,"# 2x ("&amp;K1676&amp;") "&amp;A1676)=0,COUNTIF(单卡排行!A:J,A1676)=0),IF(AND(COUNTIF(德鲁伊卡组!A:C,"# 1x ("&amp;K1676&amp;") "&amp;A1676)+COUNTIF(猎人卡组!A:C,"# 1x ("&amp;K1676&amp;") "&amp;A1676)+COUNTIF(法师卡组!A:C,"# 1x ("&amp;K1676&amp;") "&amp;A1676)+COUNTIF(圣骑士卡组!A:C,"# 1x ("&amp;K1676&amp;") "&amp;A1676)+COUNTIF(牧师卡组!A:C,"# 1x ("&amp;K1676&amp;") "&amp;A1676)+COUNTIF(潜行者卡组!A:C,"# 1x ("&amp;K1676&amp;") "&amp;A1676)+COUNTIF(萨满祭司卡组!A:C,"# 1x ("&amp;K1676&amp;") "&amp;A1676)+COUNTIF(术士卡组!A:C,"# 1x ("&amp;K1676&amp;") "&amp;A1676)+COUNTIF(战士卡组!A:C,"# 1x ("&amp;K1676&amp;") "&amp;A1676)=0,COUNTIF(单卡排行!A:J,A1676&amp;"★")=0),"",1),2)</f>
        <v/>
      </c>
      <c r="E1676" s="56" t="str">
        <f>IF(收藏进度!E1676="","",收藏进度!E1676)</f>
        <v>砰砰计划</v>
      </c>
      <c r="F1676" s="56" t="str">
        <f>IF(收藏进度!F1676="","",收藏进度!F1676)</f>
        <v/>
      </c>
      <c r="G1676" s="56" t="str">
        <f>IF(收藏进度!G1676="","",收藏进度!G1676)</f>
        <v>战士</v>
      </c>
      <c r="H1676" s="56" t="str">
        <f>IF(收藏进度!H1676="","",收藏进度!H1676)</f>
        <v>普通</v>
      </c>
      <c r="I1676" s="56" t="str">
        <f>IF(收藏进度!I1676="","",收藏进度!I1676)</f>
        <v>随从</v>
      </c>
      <c r="J1676" s="56" t="str">
        <f>IF(收藏进度!J1676="","",收藏进度!J1676)</f>
        <v>机械</v>
      </c>
      <c r="K1676" s="56">
        <f>IF(收藏进度!K1676="","",收藏进度!K1676)</f>
        <v>1</v>
      </c>
      <c r="L1676" s="56">
        <f>IF(收藏进度!L1676="","",收藏进度!L1676)</f>
        <v>1</v>
      </c>
      <c r="M1676" s="56">
        <f>IF(收藏进度!M1676="","",收藏进度!M1676)</f>
        <v>3</v>
      </c>
      <c r="N1676" s="57" t="str">
        <f>IF(收藏进度!N1676="","",收藏进度!N1676)</f>
        <v>每当该随从受到伤害，便获得2点
护甲值。</v>
      </c>
    </row>
    <row r="1677" spans="1:14" x14ac:dyDescent="0.15">
      <c r="A1677" s="55" t="str">
        <f>IF(收藏进度!A1677="","",收藏进度!A1677)</f>
        <v>欧米茄装配</v>
      </c>
      <c r="B1677" s="55">
        <f>IF(收藏进度!B1677="","",收藏进度!B1677)</f>
        <v>1</v>
      </c>
      <c r="C1677" s="55" t="str">
        <f t="shared" si="26"/>
        <v/>
      </c>
      <c r="D1677" s="55" t="str">
        <f>IF(AND(COUNTIF(德鲁伊卡组!A:C,"# 2x ("&amp;K1677&amp;") "&amp;A1677)+COUNTIF(猎人卡组!A:C,"# 2x ("&amp;K1677&amp;") "&amp;A1677)+COUNTIF(法师卡组!A:C,"# 2x ("&amp;K1677&amp;") "&amp;A1677)+COUNTIF(圣骑士卡组!A:C,"# 2x ("&amp;K1677&amp;") "&amp;A1677)+COUNTIF(牧师卡组!A:C,"# 2x ("&amp;K1677&amp;") "&amp;A1677)+COUNTIF(潜行者卡组!A:C,"# 2x ("&amp;K1677&amp;") "&amp;A1677)+COUNTIF(萨满祭司卡组!A:C,"# 2x ("&amp;K1677&amp;") "&amp;A1677)+COUNTIF(术士卡组!A:C,"# 2x ("&amp;K1677&amp;") "&amp;A1677)+COUNTIF(战士卡组!A:C,"# 2x ("&amp;K1677&amp;") "&amp;A1677)=0,COUNTIF(单卡排行!A:J,A1677)=0),IF(AND(COUNTIF(德鲁伊卡组!A:C,"# 1x ("&amp;K1677&amp;") "&amp;A1677)+COUNTIF(猎人卡组!A:C,"# 1x ("&amp;K1677&amp;") "&amp;A1677)+COUNTIF(法师卡组!A:C,"# 1x ("&amp;K1677&amp;") "&amp;A1677)+COUNTIF(圣骑士卡组!A:C,"# 1x ("&amp;K1677&amp;") "&amp;A1677)+COUNTIF(牧师卡组!A:C,"# 1x ("&amp;K1677&amp;") "&amp;A1677)+COUNTIF(潜行者卡组!A:C,"# 1x ("&amp;K1677&amp;") "&amp;A1677)+COUNTIF(萨满祭司卡组!A:C,"# 1x ("&amp;K1677&amp;") "&amp;A1677)+COUNTIF(术士卡组!A:C,"# 1x ("&amp;K1677&amp;") "&amp;A1677)+COUNTIF(战士卡组!A:C,"# 1x ("&amp;K1677&amp;") "&amp;A1677)=0,COUNTIF(单卡排行!A:J,A1677&amp;"★")=0),"",1),2)</f>
        <v/>
      </c>
      <c r="E1677" s="56" t="str">
        <f>IF(收藏进度!E1677="","",收藏进度!E1677)</f>
        <v>砰砰计划</v>
      </c>
      <c r="F1677" s="56" t="str">
        <f>IF(收藏进度!F1677="","",收藏进度!F1677)</f>
        <v/>
      </c>
      <c r="G1677" s="56" t="str">
        <f>IF(收藏进度!G1677="","",收藏进度!G1677)</f>
        <v>战士</v>
      </c>
      <c r="H1677" s="56" t="str">
        <f>IF(收藏进度!H1677="","",收藏进度!H1677)</f>
        <v>稀有</v>
      </c>
      <c r="I1677" s="56" t="str">
        <f>IF(收藏进度!I1677="","",收藏进度!I1677)</f>
        <v>法术</v>
      </c>
      <c r="J1677" s="56" t="str">
        <f>IF(收藏进度!J1677="","",收藏进度!J1677)</f>
        <v/>
      </c>
      <c r="K1677" s="56">
        <f>IF(收藏进度!K1677="","",收藏进度!K1677)</f>
        <v>1</v>
      </c>
      <c r="L1677" s="56">
        <f>IF(收藏进度!L1677="","",收藏进度!L1677)</f>
        <v>0</v>
      </c>
      <c r="M1677" s="56">
        <f>IF(收藏进度!M1677="","",收藏进度!M1677)</f>
        <v>0</v>
      </c>
      <c r="N1677" s="57" t="str">
        <f>IF(收藏进度!N1677="","",收藏进度!N1677)</f>
        <v>发现一张机械牌。如果你有十个法力水晶，保留全部三张牌。</v>
      </c>
    </row>
    <row r="1678" spans="1:14" x14ac:dyDescent="0.15">
      <c r="A1678" s="55" t="str">
        <f>IF(收藏进度!A1678="","",收藏进度!A1678)</f>
        <v>火箭靴</v>
      </c>
      <c r="B1678" s="55">
        <f>IF(收藏进度!B1678="","",收藏进度!B1678)</f>
        <v>2</v>
      </c>
      <c r="C1678" s="55" t="str">
        <f t="shared" si="26"/>
        <v/>
      </c>
      <c r="D1678" s="55" t="str">
        <f>IF(AND(COUNTIF(德鲁伊卡组!A:C,"# 2x ("&amp;K1678&amp;") "&amp;A1678)+COUNTIF(猎人卡组!A:C,"# 2x ("&amp;K1678&amp;") "&amp;A1678)+COUNTIF(法师卡组!A:C,"# 2x ("&amp;K1678&amp;") "&amp;A1678)+COUNTIF(圣骑士卡组!A:C,"# 2x ("&amp;K1678&amp;") "&amp;A1678)+COUNTIF(牧师卡组!A:C,"# 2x ("&amp;K1678&amp;") "&amp;A1678)+COUNTIF(潜行者卡组!A:C,"# 2x ("&amp;K1678&amp;") "&amp;A1678)+COUNTIF(萨满祭司卡组!A:C,"# 2x ("&amp;K1678&amp;") "&amp;A1678)+COUNTIF(术士卡组!A:C,"# 2x ("&amp;K1678&amp;") "&amp;A1678)+COUNTIF(战士卡组!A:C,"# 2x ("&amp;K1678&amp;") "&amp;A1678)=0,COUNTIF(单卡排行!A:J,A1678)=0),IF(AND(COUNTIF(德鲁伊卡组!A:C,"# 1x ("&amp;K1678&amp;") "&amp;A1678)+COUNTIF(猎人卡组!A:C,"# 1x ("&amp;K1678&amp;") "&amp;A1678)+COUNTIF(法师卡组!A:C,"# 1x ("&amp;K1678&amp;") "&amp;A1678)+COUNTIF(圣骑士卡组!A:C,"# 1x ("&amp;K1678&amp;") "&amp;A1678)+COUNTIF(牧师卡组!A:C,"# 1x ("&amp;K1678&amp;") "&amp;A1678)+COUNTIF(潜行者卡组!A:C,"# 1x ("&amp;K1678&amp;") "&amp;A1678)+COUNTIF(萨满祭司卡组!A:C,"# 1x ("&amp;K1678&amp;") "&amp;A1678)+COUNTIF(术士卡组!A:C,"# 1x ("&amp;K1678&amp;") "&amp;A1678)+COUNTIF(战士卡组!A:C,"# 1x ("&amp;K1678&amp;") "&amp;A1678)=0,COUNTIF(单卡排行!A:J,A1678&amp;"★")=0),"",1),2)</f>
        <v/>
      </c>
      <c r="E1678" s="56" t="str">
        <f>IF(收藏进度!E1678="","",收藏进度!E1678)</f>
        <v>砰砰计划</v>
      </c>
      <c r="F1678" s="56" t="str">
        <f>IF(收藏进度!F1678="","",收藏进度!F1678)</f>
        <v/>
      </c>
      <c r="G1678" s="56" t="str">
        <f>IF(收藏进度!G1678="","",收藏进度!G1678)</f>
        <v>战士</v>
      </c>
      <c r="H1678" s="56" t="str">
        <f>IF(收藏进度!H1678="","",收藏进度!H1678)</f>
        <v>普通</v>
      </c>
      <c r="I1678" s="56" t="str">
        <f>IF(收藏进度!I1678="","",收藏进度!I1678)</f>
        <v>法术</v>
      </c>
      <c r="J1678" s="56" t="str">
        <f>IF(收藏进度!J1678="","",收藏进度!J1678)</f>
        <v/>
      </c>
      <c r="K1678" s="56">
        <f>IF(收藏进度!K1678="","",收藏进度!K1678)</f>
        <v>2</v>
      </c>
      <c r="L1678" s="56">
        <f>IF(收藏进度!L1678="","",收藏进度!L1678)</f>
        <v>0</v>
      </c>
      <c r="M1678" s="56">
        <f>IF(收藏进度!M1678="","",收藏进度!M1678)</f>
        <v>0</v>
      </c>
      <c r="N1678" s="57" t="str">
        <f>IF(收藏进度!N1678="","",收藏进度!N1678)</f>
        <v>使一个随从获得突袭。抽
一张牌。</v>
      </c>
    </row>
    <row r="1679" spans="1:14" x14ac:dyDescent="0.15">
      <c r="A1679" s="55" t="str">
        <f>IF(收藏进度!A1679="","",收藏进度!A1679)</f>
        <v>武器计划</v>
      </c>
      <c r="B1679" s="55">
        <f>IF(收藏进度!B1679="","",收藏进度!B1679)</f>
        <v>2</v>
      </c>
      <c r="C1679" s="55" t="str">
        <f t="shared" si="26"/>
        <v/>
      </c>
      <c r="D1679" s="55" t="str">
        <f>IF(AND(COUNTIF(德鲁伊卡组!A:C,"# 2x ("&amp;K1679&amp;") "&amp;A1679)+COUNTIF(猎人卡组!A:C,"# 2x ("&amp;K1679&amp;") "&amp;A1679)+COUNTIF(法师卡组!A:C,"# 2x ("&amp;K1679&amp;") "&amp;A1679)+COUNTIF(圣骑士卡组!A:C,"# 2x ("&amp;K1679&amp;") "&amp;A1679)+COUNTIF(牧师卡组!A:C,"# 2x ("&amp;K1679&amp;") "&amp;A1679)+COUNTIF(潜行者卡组!A:C,"# 2x ("&amp;K1679&amp;") "&amp;A1679)+COUNTIF(萨满祭司卡组!A:C,"# 2x ("&amp;K1679&amp;") "&amp;A1679)+COUNTIF(术士卡组!A:C,"# 2x ("&amp;K1679&amp;") "&amp;A1679)+COUNTIF(战士卡组!A:C,"# 2x ("&amp;K1679&amp;") "&amp;A1679)=0,COUNTIF(单卡排行!A:J,A1679)=0),IF(AND(COUNTIF(德鲁伊卡组!A:C,"# 1x ("&amp;K1679&amp;") "&amp;A1679)+COUNTIF(猎人卡组!A:C,"# 1x ("&amp;K1679&amp;") "&amp;A1679)+COUNTIF(法师卡组!A:C,"# 1x ("&amp;K1679&amp;") "&amp;A1679)+COUNTIF(圣骑士卡组!A:C,"# 1x ("&amp;K1679&amp;") "&amp;A1679)+COUNTIF(牧师卡组!A:C,"# 1x ("&amp;K1679&amp;") "&amp;A1679)+COUNTIF(潜行者卡组!A:C,"# 1x ("&amp;K1679&amp;") "&amp;A1679)+COUNTIF(萨满祭司卡组!A:C,"# 1x ("&amp;K1679&amp;") "&amp;A1679)+COUNTIF(术士卡组!A:C,"# 1x ("&amp;K1679&amp;") "&amp;A1679)+COUNTIF(战士卡组!A:C,"# 1x ("&amp;K1679&amp;") "&amp;A1679)=0,COUNTIF(单卡排行!A:J,A1679&amp;"★")=0),"",1),2)</f>
        <v/>
      </c>
      <c r="E1679" s="56" t="str">
        <f>IF(收藏进度!E1679="","",收藏进度!E1679)</f>
        <v>砰砰计划</v>
      </c>
      <c r="F1679" s="56" t="str">
        <f>IF(收藏进度!F1679="","",收藏进度!F1679)</f>
        <v/>
      </c>
      <c r="G1679" s="56" t="str">
        <f>IF(收藏进度!G1679="","",收藏进度!G1679)</f>
        <v>战士</v>
      </c>
      <c r="H1679" s="56" t="str">
        <f>IF(收藏进度!H1679="","",收藏进度!H1679)</f>
        <v>普通</v>
      </c>
      <c r="I1679" s="56" t="str">
        <f>IF(收藏进度!I1679="","",收藏进度!I1679)</f>
        <v>法术</v>
      </c>
      <c r="J1679" s="56" t="str">
        <f>IF(收藏进度!J1679="","",收藏进度!J1679)</f>
        <v/>
      </c>
      <c r="K1679" s="56">
        <f>IF(收藏进度!K1679="","",收藏进度!K1679)</f>
        <v>2</v>
      </c>
      <c r="L1679" s="56">
        <f>IF(收藏进度!L1679="","",收藏进度!L1679)</f>
        <v>0</v>
      </c>
      <c r="M1679" s="56">
        <f>IF(收藏进度!M1679="","",收藏进度!M1679)</f>
        <v>0</v>
      </c>
      <c r="N1679" s="57" t="str">
        <f>IF(收藏进度!N1679="","",收藏进度!N1679)</f>
        <v>每个玩家装备一把2/3的武器，并获得6点护甲值。</v>
      </c>
    </row>
    <row r="1680" spans="1:14" x14ac:dyDescent="0.15">
      <c r="A1680" s="55" t="str">
        <f>IF(收藏进度!A1680="","",收藏进度!A1680)</f>
        <v>掷弹机器人</v>
      </c>
      <c r="B1680" s="55">
        <f>IF(收藏进度!B1680="","",收藏进度!B1680)</f>
        <v>2</v>
      </c>
      <c r="C1680" s="55" t="str">
        <f t="shared" si="26"/>
        <v/>
      </c>
      <c r="D1680" s="55" t="str">
        <f>IF(AND(COUNTIF(德鲁伊卡组!A:C,"# 2x ("&amp;K1680&amp;") "&amp;A1680)+COUNTIF(猎人卡组!A:C,"# 2x ("&amp;K1680&amp;") "&amp;A1680)+COUNTIF(法师卡组!A:C,"# 2x ("&amp;K1680&amp;") "&amp;A1680)+COUNTIF(圣骑士卡组!A:C,"# 2x ("&amp;K1680&amp;") "&amp;A1680)+COUNTIF(牧师卡组!A:C,"# 2x ("&amp;K1680&amp;") "&amp;A1680)+COUNTIF(潜行者卡组!A:C,"# 2x ("&amp;K1680&amp;") "&amp;A1680)+COUNTIF(萨满祭司卡组!A:C,"# 2x ("&amp;K1680&amp;") "&amp;A1680)+COUNTIF(术士卡组!A:C,"# 2x ("&amp;K1680&amp;") "&amp;A1680)+COUNTIF(战士卡组!A:C,"# 2x ("&amp;K1680&amp;") "&amp;A1680)=0,COUNTIF(单卡排行!A:J,A1680)=0),IF(AND(COUNTIF(德鲁伊卡组!A:C,"# 1x ("&amp;K1680&amp;") "&amp;A1680)+COUNTIF(猎人卡组!A:C,"# 1x ("&amp;K1680&amp;") "&amp;A1680)+COUNTIF(法师卡组!A:C,"# 1x ("&amp;K1680&amp;") "&amp;A1680)+COUNTIF(圣骑士卡组!A:C,"# 1x ("&amp;K1680&amp;") "&amp;A1680)+COUNTIF(牧师卡组!A:C,"# 1x ("&amp;K1680&amp;") "&amp;A1680)+COUNTIF(潜行者卡组!A:C,"# 1x ("&amp;K1680&amp;") "&amp;A1680)+COUNTIF(萨满祭司卡组!A:C,"# 1x ("&amp;K1680&amp;") "&amp;A1680)+COUNTIF(术士卡组!A:C,"# 1x ("&amp;K1680&amp;") "&amp;A1680)+COUNTIF(战士卡组!A:C,"# 1x ("&amp;K1680&amp;") "&amp;A1680)=0,COUNTIF(单卡排行!A:J,A1680&amp;"★")=0),"",1),2)</f>
        <v/>
      </c>
      <c r="E1680" s="56" t="str">
        <f>IF(收藏进度!E1680="","",收藏进度!E1680)</f>
        <v>砰砰计划</v>
      </c>
      <c r="F1680" s="56" t="str">
        <f>IF(收藏进度!F1680="","",收藏进度!F1680)</f>
        <v/>
      </c>
      <c r="G1680" s="56" t="str">
        <f>IF(收藏进度!G1680="","",收藏进度!G1680)</f>
        <v>战士</v>
      </c>
      <c r="H1680" s="56" t="str">
        <f>IF(收藏进度!H1680="","",收藏进度!H1680)</f>
        <v>稀有</v>
      </c>
      <c r="I1680" s="56" t="str">
        <f>IF(收藏进度!I1680="","",收藏进度!I1680)</f>
        <v>随从</v>
      </c>
      <c r="J1680" s="56" t="str">
        <f>IF(收藏进度!J1680="","",收藏进度!J1680)</f>
        <v>机械</v>
      </c>
      <c r="K1680" s="56">
        <f>IF(收藏进度!K1680="","",收藏进度!K1680)</f>
        <v>5</v>
      </c>
      <c r="L1680" s="56">
        <f>IF(收藏进度!L1680="","",收藏进度!L1680)</f>
        <v>3</v>
      </c>
      <c r="M1680" s="56">
        <f>IF(收藏进度!M1680="","",收藏进度!M1680)</f>
        <v>4</v>
      </c>
      <c r="N1680" s="57" t="str">
        <f>IF(收藏进度!N1680="","",收藏进度!N1680)</f>
        <v>战吼：造成5点伤害，随机分配到所有非机械随从身上。</v>
      </c>
    </row>
    <row r="1681" spans="1:14" x14ac:dyDescent="0.15">
      <c r="A1681" s="55" t="str">
        <f>IF(收藏进度!A1681="","",收藏进度!A1681)</f>
        <v>超级对撞器</v>
      </c>
      <c r="B1681" s="55">
        <f>IF(收藏进度!B1681="","",收藏进度!B1681)</f>
        <v>0</v>
      </c>
      <c r="C1681" s="55" t="str">
        <f t="shared" si="26"/>
        <v/>
      </c>
      <c r="D1681" s="55" t="str">
        <f>IF(AND(COUNTIF(德鲁伊卡组!A:C,"# 2x ("&amp;K1681&amp;") "&amp;A1681)+COUNTIF(猎人卡组!A:C,"# 2x ("&amp;K1681&amp;") "&amp;A1681)+COUNTIF(法师卡组!A:C,"# 2x ("&amp;K1681&amp;") "&amp;A1681)+COUNTIF(圣骑士卡组!A:C,"# 2x ("&amp;K1681&amp;") "&amp;A1681)+COUNTIF(牧师卡组!A:C,"# 2x ("&amp;K1681&amp;") "&amp;A1681)+COUNTIF(潜行者卡组!A:C,"# 2x ("&amp;K1681&amp;") "&amp;A1681)+COUNTIF(萨满祭司卡组!A:C,"# 2x ("&amp;K1681&amp;") "&amp;A1681)+COUNTIF(术士卡组!A:C,"# 2x ("&amp;K1681&amp;") "&amp;A1681)+COUNTIF(战士卡组!A:C,"# 2x ("&amp;K1681&amp;") "&amp;A1681)=0,COUNTIF(单卡排行!A:J,A1681)=0),IF(AND(COUNTIF(德鲁伊卡组!A:C,"# 1x ("&amp;K1681&amp;") "&amp;A1681)+COUNTIF(猎人卡组!A:C,"# 1x ("&amp;K1681&amp;") "&amp;A1681)+COUNTIF(法师卡组!A:C,"# 1x ("&amp;K1681&amp;") "&amp;A1681)+COUNTIF(圣骑士卡组!A:C,"# 1x ("&amp;K1681&amp;") "&amp;A1681)+COUNTIF(牧师卡组!A:C,"# 1x ("&amp;K1681&amp;") "&amp;A1681)+COUNTIF(潜行者卡组!A:C,"# 1x ("&amp;K1681&amp;") "&amp;A1681)+COUNTIF(萨满祭司卡组!A:C,"# 1x ("&amp;K1681&amp;") "&amp;A1681)+COUNTIF(术士卡组!A:C,"# 1x ("&amp;K1681&amp;") "&amp;A1681)+COUNTIF(战士卡组!A:C,"# 1x ("&amp;K1681&amp;") "&amp;A1681)=0,COUNTIF(单卡排行!A:J,A1681&amp;"★")=0),"",1),2)</f>
        <v/>
      </c>
      <c r="E1681" s="56" t="str">
        <f>IF(收藏进度!E1681="","",收藏进度!E1681)</f>
        <v>砰砰计划</v>
      </c>
      <c r="F1681" s="56" t="str">
        <f>IF(收藏进度!F1681="","",收藏进度!F1681)</f>
        <v/>
      </c>
      <c r="G1681" s="56" t="str">
        <f>IF(收藏进度!G1681="","",收藏进度!G1681)</f>
        <v>战士</v>
      </c>
      <c r="H1681" s="56" t="str">
        <f>IF(收藏进度!H1681="","",收藏进度!H1681)</f>
        <v>史诗</v>
      </c>
      <c r="I1681" s="56" t="str">
        <f>IF(收藏进度!I1681="","",收藏进度!I1681)</f>
        <v>武器</v>
      </c>
      <c r="J1681" s="56" t="str">
        <f>IF(收藏进度!J1681="","",收藏进度!J1681)</f>
        <v/>
      </c>
      <c r="K1681" s="56">
        <f>IF(收藏进度!K1681="","",收藏进度!K1681)</f>
        <v>5</v>
      </c>
      <c r="L1681" s="56">
        <f>IF(收藏进度!L1681="","",收藏进度!L1681)</f>
        <v>1</v>
      </c>
      <c r="M1681" s="56">
        <f>IF(收藏进度!M1681="","",收藏进度!M1681)</f>
        <v>0</v>
      </c>
      <c r="N1681" s="57" t="str">
        <f>IF(收藏进度!N1681="","",收藏进度!N1681)</f>
        <v>在你攻击一个随从后，迫使其攻击相邻的一个
随从。</v>
      </c>
    </row>
    <row r="1682" spans="1:14" x14ac:dyDescent="0.15">
      <c r="A1682" s="55" t="str">
        <f>IF(收藏进度!A1682="","",收藏进度!A1682)</f>
        <v>安保巡游者</v>
      </c>
      <c r="B1682" s="55">
        <f>IF(收藏进度!B1682="","",收藏进度!B1682)</f>
        <v>2</v>
      </c>
      <c r="C1682" s="55" t="str">
        <f t="shared" si="26"/>
        <v/>
      </c>
      <c r="D1682" s="55" t="str">
        <f>IF(AND(COUNTIF(德鲁伊卡组!A:C,"# 2x ("&amp;K1682&amp;") "&amp;A1682)+COUNTIF(猎人卡组!A:C,"# 2x ("&amp;K1682&amp;") "&amp;A1682)+COUNTIF(法师卡组!A:C,"# 2x ("&amp;K1682&amp;") "&amp;A1682)+COUNTIF(圣骑士卡组!A:C,"# 2x ("&amp;K1682&amp;") "&amp;A1682)+COUNTIF(牧师卡组!A:C,"# 2x ("&amp;K1682&amp;") "&amp;A1682)+COUNTIF(潜行者卡组!A:C,"# 2x ("&amp;K1682&amp;") "&amp;A1682)+COUNTIF(萨满祭司卡组!A:C,"# 2x ("&amp;K1682&amp;") "&amp;A1682)+COUNTIF(术士卡组!A:C,"# 2x ("&amp;K1682&amp;") "&amp;A1682)+COUNTIF(战士卡组!A:C,"# 2x ("&amp;K1682&amp;") "&amp;A1682)=0,COUNTIF(单卡排行!A:J,A1682)=0),IF(AND(COUNTIF(德鲁伊卡组!A:C,"# 1x ("&amp;K1682&amp;") "&amp;A1682)+COUNTIF(猎人卡组!A:C,"# 1x ("&amp;K1682&amp;") "&amp;A1682)+COUNTIF(法师卡组!A:C,"# 1x ("&amp;K1682&amp;") "&amp;A1682)+COUNTIF(圣骑士卡组!A:C,"# 1x ("&amp;K1682&amp;") "&amp;A1682)+COUNTIF(牧师卡组!A:C,"# 1x ("&amp;K1682&amp;") "&amp;A1682)+COUNTIF(潜行者卡组!A:C,"# 1x ("&amp;K1682&amp;") "&amp;A1682)+COUNTIF(萨满祭司卡组!A:C,"# 1x ("&amp;K1682&amp;") "&amp;A1682)+COUNTIF(术士卡组!A:C,"# 1x ("&amp;K1682&amp;") "&amp;A1682)+COUNTIF(战士卡组!A:C,"# 1x ("&amp;K1682&amp;") "&amp;A1682)=0,COUNTIF(单卡排行!A:J,A1682&amp;"★")=0),"",1),2)</f>
        <v/>
      </c>
      <c r="E1682" s="56" t="str">
        <f>IF(收藏进度!E1682="","",收藏进度!E1682)</f>
        <v>砰砰计划</v>
      </c>
      <c r="F1682" s="56" t="str">
        <f>IF(收藏进度!F1682="","",收藏进度!F1682)</f>
        <v/>
      </c>
      <c r="G1682" s="56" t="str">
        <f>IF(收藏进度!G1682="","",收藏进度!G1682)</f>
        <v>战士</v>
      </c>
      <c r="H1682" s="56" t="str">
        <f>IF(收藏进度!H1682="","",收藏进度!H1682)</f>
        <v>稀有</v>
      </c>
      <c r="I1682" s="56" t="str">
        <f>IF(收藏进度!I1682="","",收藏进度!I1682)</f>
        <v>随从</v>
      </c>
      <c r="J1682" s="56" t="str">
        <f>IF(收藏进度!J1682="","",收藏进度!J1682)</f>
        <v>机械</v>
      </c>
      <c r="K1682" s="56">
        <f>IF(收藏进度!K1682="","",收藏进度!K1682)</f>
        <v>6</v>
      </c>
      <c r="L1682" s="56">
        <f>IF(收藏进度!L1682="","",收藏进度!L1682)</f>
        <v>2</v>
      </c>
      <c r="M1682" s="56">
        <f>IF(收藏进度!M1682="","",收藏进度!M1682)</f>
        <v>5</v>
      </c>
      <c r="N1682" s="57" t="str">
        <f>IF(收藏进度!N1682="","",收藏进度!N1682)</f>
        <v>每当该随从受到伤害，召唤一个2/3并具有嘲讽的机械。</v>
      </c>
    </row>
    <row r="1683" spans="1:14" x14ac:dyDescent="0.15">
      <c r="A1683" s="55" t="str">
        <f>IF(收藏进度!A1683="","",收藏进度!A1683)</f>
        <v>铍金毁灭者</v>
      </c>
      <c r="B1683" s="55">
        <f>IF(收藏进度!B1683="","",收藏进度!B1683)</f>
        <v>0</v>
      </c>
      <c r="C1683" s="55" t="str">
        <f t="shared" si="26"/>
        <v/>
      </c>
      <c r="D1683" s="55" t="str">
        <f>IF(AND(COUNTIF(德鲁伊卡组!A:C,"# 2x ("&amp;K1683&amp;") "&amp;A1683)+COUNTIF(猎人卡组!A:C,"# 2x ("&amp;K1683&amp;") "&amp;A1683)+COUNTIF(法师卡组!A:C,"# 2x ("&amp;K1683&amp;") "&amp;A1683)+COUNTIF(圣骑士卡组!A:C,"# 2x ("&amp;K1683&amp;") "&amp;A1683)+COUNTIF(牧师卡组!A:C,"# 2x ("&amp;K1683&amp;") "&amp;A1683)+COUNTIF(潜行者卡组!A:C,"# 2x ("&amp;K1683&amp;") "&amp;A1683)+COUNTIF(萨满祭司卡组!A:C,"# 2x ("&amp;K1683&amp;") "&amp;A1683)+COUNTIF(术士卡组!A:C,"# 2x ("&amp;K1683&amp;") "&amp;A1683)+COUNTIF(战士卡组!A:C,"# 2x ("&amp;K1683&amp;") "&amp;A1683)=0,COUNTIF(单卡排行!A:J,A1683)=0),IF(AND(COUNTIF(德鲁伊卡组!A:C,"# 1x ("&amp;K1683&amp;") "&amp;A1683)+COUNTIF(猎人卡组!A:C,"# 1x ("&amp;K1683&amp;") "&amp;A1683)+COUNTIF(法师卡组!A:C,"# 1x ("&amp;K1683&amp;") "&amp;A1683)+COUNTIF(圣骑士卡组!A:C,"# 1x ("&amp;K1683&amp;") "&amp;A1683)+COUNTIF(牧师卡组!A:C,"# 1x ("&amp;K1683&amp;") "&amp;A1683)+COUNTIF(潜行者卡组!A:C,"# 1x ("&amp;K1683&amp;") "&amp;A1683)+COUNTIF(萨满祭司卡组!A:C,"# 1x ("&amp;K1683&amp;") "&amp;A1683)+COUNTIF(术士卡组!A:C,"# 1x ("&amp;K1683&amp;") "&amp;A1683)+COUNTIF(战士卡组!A:C,"# 1x ("&amp;K1683&amp;") "&amp;A1683)=0,COUNTIF(单卡排行!A:J,A1683&amp;"★")=0),"",1),2)</f>
        <v/>
      </c>
      <c r="E1683" s="56" t="str">
        <f>IF(收藏进度!E1683="","",收藏进度!E1683)</f>
        <v>砰砰计划</v>
      </c>
      <c r="F1683" s="56" t="str">
        <f>IF(收藏进度!F1683="","",收藏进度!F1683)</f>
        <v/>
      </c>
      <c r="G1683" s="56" t="str">
        <f>IF(收藏进度!G1683="","",收藏进度!G1683)</f>
        <v>战士</v>
      </c>
      <c r="H1683" s="56" t="str">
        <f>IF(收藏进度!H1683="","",收藏进度!H1683)</f>
        <v>史诗</v>
      </c>
      <c r="I1683" s="56" t="str">
        <f>IF(收藏进度!I1683="","",收藏进度!I1683)</f>
        <v>随从</v>
      </c>
      <c r="J1683" s="56" t="str">
        <f>IF(收藏进度!J1683="","",收藏进度!J1683)</f>
        <v>机械</v>
      </c>
      <c r="K1683" s="56">
        <f>IF(收藏进度!K1683="","",收藏进度!K1683)</f>
        <v>7</v>
      </c>
      <c r="L1683" s="56">
        <f>IF(收藏进度!L1683="","",收藏进度!L1683)</f>
        <v>3</v>
      </c>
      <c r="M1683" s="56">
        <f>IF(收藏进度!M1683="","",收藏进度!M1683)</f>
        <v>8</v>
      </c>
      <c r="N1683" s="57" t="str">
        <f>IF(收藏进度!N1683="","",收藏进度!N1683)</f>
        <v>磁力
无法成为法术或英雄技能的目标。</v>
      </c>
    </row>
    <row r="1684" spans="1:14" x14ac:dyDescent="0.15">
      <c r="A1684" s="55" t="str">
        <f>IF(收藏进度!A1684="","",收藏进度!A1684)</f>
        <v>“科学狂人”砰砰博士</v>
      </c>
      <c r="B1684" s="55">
        <f>IF(收藏进度!B1684="","",收藏进度!B1684)</f>
        <v>0</v>
      </c>
      <c r="C1684" s="55" t="str">
        <f t="shared" si="26"/>
        <v/>
      </c>
      <c r="D1684" s="55" t="str">
        <f>IF(AND(COUNTIF(德鲁伊卡组!A:C,"# 2x ("&amp;K1684&amp;") "&amp;A1684)+COUNTIF(猎人卡组!A:C,"# 2x ("&amp;K1684&amp;") "&amp;A1684)+COUNTIF(法师卡组!A:C,"# 2x ("&amp;K1684&amp;") "&amp;A1684)+COUNTIF(圣骑士卡组!A:C,"# 2x ("&amp;K1684&amp;") "&amp;A1684)+COUNTIF(牧师卡组!A:C,"# 2x ("&amp;K1684&amp;") "&amp;A1684)+COUNTIF(潜行者卡组!A:C,"# 2x ("&amp;K1684&amp;") "&amp;A1684)+COUNTIF(萨满祭司卡组!A:C,"# 2x ("&amp;K1684&amp;") "&amp;A1684)+COUNTIF(术士卡组!A:C,"# 2x ("&amp;K1684&amp;") "&amp;A1684)+COUNTIF(战士卡组!A:C,"# 2x ("&amp;K1684&amp;") "&amp;A1684)=0,COUNTIF(单卡排行!A:J,A1684)=0),IF(AND(COUNTIF(德鲁伊卡组!A:C,"# 1x ("&amp;K1684&amp;") "&amp;A1684)+COUNTIF(猎人卡组!A:C,"# 1x ("&amp;K1684&amp;") "&amp;A1684)+COUNTIF(法师卡组!A:C,"# 1x ("&amp;K1684&amp;") "&amp;A1684)+COUNTIF(圣骑士卡组!A:C,"# 1x ("&amp;K1684&amp;") "&amp;A1684)+COUNTIF(牧师卡组!A:C,"# 1x ("&amp;K1684&amp;") "&amp;A1684)+COUNTIF(潜行者卡组!A:C,"# 1x ("&amp;K1684&amp;") "&amp;A1684)+COUNTIF(萨满祭司卡组!A:C,"# 1x ("&amp;K1684&amp;") "&amp;A1684)+COUNTIF(术士卡组!A:C,"# 1x ("&amp;K1684&amp;") "&amp;A1684)+COUNTIF(战士卡组!A:C,"# 1x ("&amp;K1684&amp;") "&amp;A1684)=0,COUNTIF(单卡排行!A:J,A1684&amp;"★")=0),"",1),2)</f>
        <v/>
      </c>
      <c r="E1684" s="56" t="str">
        <f>IF(收藏进度!E1684="","",收藏进度!E1684)</f>
        <v>砰砰计划</v>
      </c>
      <c r="F1684" s="56" t="str">
        <f>IF(收藏进度!F1684="","",收藏进度!F1684)</f>
        <v/>
      </c>
      <c r="G1684" s="56" t="str">
        <f>IF(收藏进度!G1684="","",收藏进度!G1684)</f>
        <v>战士</v>
      </c>
      <c r="H1684" s="56" t="str">
        <f>IF(收藏进度!H1684="","",收藏进度!H1684)</f>
        <v>传说</v>
      </c>
      <c r="I1684" s="56" t="str">
        <f>IF(收藏进度!I1684="","",收藏进度!I1684)</f>
        <v>英雄</v>
      </c>
      <c r="J1684" s="56" t="str">
        <f>IF(收藏进度!J1684="","",收藏进度!J1684)</f>
        <v/>
      </c>
      <c r="K1684" s="56">
        <f>IF(收藏进度!K1684="","",收藏进度!K1684)</f>
        <v>7</v>
      </c>
      <c r="L1684" s="56">
        <f>IF(收藏进度!L1684="","",收藏进度!L1684)</f>
        <v>0</v>
      </c>
      <c r="M1684" s="56">
        <f>IF(收藏进度!M1684="","",收藏进度!M1684)</f>
        <v>30</v>
      </c>
      <c r="N1684" s="57" t="str">
        <f>IF(收藏进度!N1684="","",收藏进度!N1684)</f>
        <v>战吼：在本局对战的剩余时间内，你的所有机械获得
突袭。</v>
      </c>
    </row>
    <row r="1685" spans="1:14" x14ac:dyDescent="0.15">
      <c r="A1685" s="55" t="str">
        <f>IF(收藏进度!A1685="","",收藏进度!A1685)</f>
        <v>砰砰飞艇</v>
      </c>
      <c r="B1685" s="55">
        <f>IF(收藏进度!B1685="","",收藏进度!B1685)</f>
        <v>0</v>
      </c>
      <c r="C1685" s="55" t="str">
        <f t="shared" si="26"/>
        <v/>
      </c>
      <c r="D1685" s="55" t="str">
        <f>IF(AND(COUNTIF(德鲁伊卡组!A:C,"# 2x ("&amp;K1685&amp;") "&amp;A1685)+COUNTIF(猎人卡组!A:C,"# 2x ("&amp;K1685&amp;") "&amp;A1685)+COUNTIF(法师卡组!A:C,"# 2x ("&amp;K1685&amp;") "&amp;A1685)+COUNTIF(圣骑士卡组!A:C,"# 2x ("&amp;K1685&amp;") "&amp;A1685)+COUNTIF(牧师卡组!A:C,"# 2x ("&amp;K1685&amp;") "&amp;A1685)+COUNTIF(潜行者卡组!A:C,"# 2x ("&amp;K1685&amp;") "&amp;A1685)+COUNTIF(萨满祭司卡组!A:C,"# 2x ("&amp;K1685&amp;") "&amp;A1685)+COUNTIF(术士卡组!A:C,"# 2x ("&amp;K1685&amp;") "&amp;A1685)+COUNTIF(战士卡组!A:C,"# 2x ("&amp;K1685&amp;") "&amp;A1685)=0,COUNTIF(单卡排行!A:J,A1685)=0),IF(AND(COUNTIF(德鲁伊卡组!A:C,"# 1x ("&amp;K1685&amp;") "&amp;A1685)+COUNTIF(猎人卡组!A:C,"# 1x ("&amp;K1685&amp;") "&amp;A1685)+COUNTIF(法师卡组!A:C,"# 1x ("&amp;K1685&amp;") "&amp;A1685)+COUNTIF(圣骑士卡组!A:C,"# 1x ("&amp;K1685&amp;") "&amp;A1685)+COUNTIF(牧师卡组!A:C,"# 1x ("&amp;K1685&amp;") "&amp;A1685)+COUNTIF(潜行者卡组!A:C,"# 1x ("&amp;K1685&amp;") "&amp;A1685)+COUNTIF(萨满祭司卡组!A:C,"# 1x ("&amp;K1685&amp;") "&amp;A1685)+COUNTIF(术士卡组!A:C,"# 1x ("&amp;K1685&amp;") "&amp;A1685)+COUNTIF(战士卡组!A:C,"# 1x ("&amp;K1685&amp;") "&amp;A1685)=0,COUNTIF(单卡排行!A:J,A1685&amp;"★")=0),"",1),2)</f>
        <v/>
      </c>
      <c r="E1685" s="56" t="str">
        <f>IF(收藏进度!E1685="","",收藏进度!E1685)</f>
        <v>砰砰计划</v>
      </c>
      <c r="F1685" s="56" t="str">
        <f>IF(收藏进度!F1685="","",收藏进度!F1685)</f>
        <v/>
      </c>
      <c r="G1685" s="56" t="str">
        <f>IF(收藏进度!G1685="","",收藏进度!G1685)</f>
        <v>战士</v>
      </c>
      <c r="H1685" s="56" t="str">
        <f>IF(收藏进度!H1685="","",收藏进度!H1685)</f>
        <v>传说</v>
      </c>
      <c r="I1685" s="56" t="str">
        <f>IF(收藏进度!I1685="","",收藏进度!I1685)</f>
        <v>法术</v>
      </c>
      <c r="J1685" s="56" t="str">
        <f>IF(收藏进度!J1685="","",收藏进度!J1685)</f>
        <v/>
      </c>
      <c r="K1685" s="56">
        <f>IF(收藏进度!K1685="","",收藏进度!K1685)</f>
        <v>9</v>
      </c>
      <c r="L1685" s="56">
        <f>IF(收藏进度!L1685="","",收藏进度!L1685)</f>
        <v>0</v>
      </c>
      <c r="M1685" s="56">
        <f>IF(收藏进度!M1685="","",收藏进度!M1685)</f>
        <v>0</v>
      </c>
      <c r="N1685" s="57" t="str">
        <f>IF(收藏进度!N1685="","",收藏进度!N1685)</f>
        <v>从你的手牌中召唤三个随机随从，并使其获得突袭。</v>
      </c>
    </row>
    <row r="1686" spans="1:14" x14ac:dyDescent="0.15">
      <c r="A1686" s="55" t="str">
        <f>IF(收藏进度!A1686="","",收藏进度!A1686)</f>
        <v>地精炸弹</v>
      </c>
      <c r="B1686" s="55">
        <f>IF(收藏进度!B1686="","",收藏进度!B1686)</f>
        <v>2</v>
      </c>
      <c r="C1686" s="55" t="str">
        <f t="shared" si="26"/>
        <v/>
      </c>
      <c r="D1686" s="55" t="str">
        <f>IF(AND(COUNTIF(德鲁伊卡组!A:C,"# 2x ("&amp;K1686&amp;") "&amp;A1686)+COUNTIF(猎人卡组!A:C,"# 2x ("&amp;K1686&amp;") "&amp;A1686)+COUNTIF(法师卡组!A:C,"# 2x ("&amp;K1686&amp;") "&amp;A1686)+COUNTIF(圣骑士卡组!A:C,"# 2x ("&amp;K1686&amp;") "&amp;A1686)+COUNTIF(牧师卡组!A:C,"# 2x ("&amp;K1686&amp;") "&amp;A1686)+COUNTIF(潜行者卡组!A:C,"# 2x ("&amp;K1686&amp;") "&amp;A1686)+COUNTIF(萨满祭司卡组!A:C,"# 2x ("&amp;K1686&amp;") "&amp;A1686)+COUNTIF(术士卡组!A:C,"# 2x ("&amp;K1686&amp;") "&amp;A1686)+COUNTIF(战士卡组!A:C,"# 2x ("&amp;K1686&amp;") "&amp;A1686)=0,COUNTIF(单卡排行!A:J,A1686)=0),IF(AND(COUNTIF(德鲁伊卡组!A:C,"# 1x ("&amp;K1686&amp;") "&amp;A1686)+COUNTIF(猎人卡组!A:C,"# 1x ("&amp;K1686&amp;") "&amp;A1686)+COUNTIF(法师卡组!A:C,"# 1x ("&amp;K1686&amp;") "&amp;A1686)+COUNTIF(圣骑士卡组!A:C,"# 1x ("&amp;K1686&amp;") "&amp;A1686)+COUNTIF(牧师卡组!A:C,"# 1x ("&amp;K1686&amp;") "&amp;A1686)+COUNTIF(潜行者卡组!A:C,"# 1x ("&amp;K1686&amp;") "&amp;A1686)+COUNTIF(萨满祭司卡组!A:C,"# 1x ("&amp;K1686&amp;") "&amp;A1686)+COUNTIF(术士卡组!A:C,"# 1x ("&amp;K1686&amp;") "&amp;A1686)+COUNTIF(战士卡组!A:C,"# 1x ("&amp;K1686&amp;") "&amp;A1686)=0,COUNTIF(单卡排行!A:J,A1686&amp;"★")=0),"",1),2)</f>
        <v/>
      </c>
      <c r="E1686" s="56" t="str">
        <f>IF(收藏进度!E1686="","",收藏进度!E1686)</f>
        <v>砰砰计划</v>
      </c>
      <c r="F1686" s="56" t="str">
        <f>IF(收藏进度!F1686="","",收藏进度!F1686)</f>
        <v/>
      </c>
      <c r="G1686" s="56" t="str">
        <f>IF(收藏进度!G1686="","",收藏进度!G1686)</f>
        <v>中立</v>
      </c>
      <c r="H1686" s="56" t="str">
        <f>IF(收藏进度!H1686="","",收藏进度!H1686)</f>
        <v>普通</v>
      </c>
      <c r="I1686" s="56" t="str">
        <f>IF(收藏进度!I1686="","",收藏进度!I1686)</f>
        <v>随从</v>
      </c>
      <c r="J1686" s="56" t="str">
        <f>IF(收藏进度!J1686="","",收藏进度!J1686)</f>
        <v>机械</v>
      </c>
      <c r="K1686" s="56">
        <f>IF(收藏进度!K1686="","",收藏进度!K1686)</f>
        <v>1</v>
      </c>
      <c r="L1686" s="56">
        <f>IF(收藏进度!L1686="","",收藏进度!L1686)</f>
        <v>0</v>
      </c>
      <c r="M1686" s="56">
        <f>IF(收藏进度!M1686="","",收藏进度!M1686)</f>
        <v>2</v>
      </c>
      <c r="N1686" s="57" t="str">
        <f>IF(收藏进度!N1686="","",收藏进度!N1686)</f>
        <v>亡语：对敌方英雄造成2点伤害。</v>
      </c>
    </row>
    <row r="1687" spans="1:14" x14ac:dyDescent="0.15">
      <c r="A1687" s="55" t="str">
        <f>IF(收藏进度!A1687="","",收藏进度!A1687)</f>
        <v>滑板机器人</v>
      </c>
      <c r="B1687" s="55">
        <f>IF(收藏进度!B1687="","",收藏进度!B1687)</f>
        <v>2</v>
      </c>
      <c r="C1687" s="55" t="str">
        <f t="shared" si="26"/>
        <v/>
      </c>
      <c r="D1687" s="55" t="str">
        <f>IF(AND(COUNTIF(德鲁伊卡组!A:C,"# 2x ("&amp;K1687&amp;") "&amp;A1687)+COUNTIF(猎人卡组!A:C,"# 2x ("&amp;K1687&amp;") "&amp;A1687)+COUNTIF(法师卡组!A:C,"# 2x ("&amp;K1687&amp;") "&amp;A1687)+COUNTIF(圣骑士卡组!A:C,"# 2x ("&amp;K1687&amp;") "&amp;A1687)+COUNTIF(牧师卡组!A:C,"# 2x ("&amp;K1687&amp;") "&amp;A1687)+COUNTIF(潜行者卡组!A:C,"# 2x ("&amp;K1687&amp;") "&amp;A1687)+COUNTIF(萨满祭司卡组!A:C,"# 2x ("&amp;K1687&amp;") "&amp;A1687)+COUNTIF(术士卡组!A:C,"# 2x ("&amp;K1687&amp;") "&amp;A1687)+COUNTIF(战士卡组!A:C,"# 2x ("&amp;K1687&amp;") "&amp;A1687)=0,COUNTIF(单卡排行!A:J,A1687)=0),IF(AND(COUNTIF(德鲁伊卡组!A:C,"# 1x ("&amp;K1687&amp;") "&amp;A1687)+COUNTIF(猎人卡组!A:C,"# 1x ("&amp;K1687&amp;") "&amp;A1687)+COUNTIF(法师卡组!A:C,"# 1x ("&amp;K1687&amp;") "&amp;A1687)+COUNTIF(圣骑士卡组!A:C,"# 1x ("&amp;K1687&amp;") "&amp;A1687)+COUNTIF(牧师卡组!A:C,"# 1x ("&amp;K1687&amp;") "&amp;A1687)+COUNTIF(潜行者卡组!A:C,"# 1x ("&amp;K1687&amp;") "&amp;A1687)+COUNTIF(萨满祭司卡组!A:C,"# 1x ("&amp;K1687&amp;") "&amp;A1687)+COUNTIF(术士卡组!A:C,"# 1x ("&amp;K1687&amp;") "&amp;A1687)+COUNTIF(战士卡组!A:C,"# 1x ("&amp;K1687&amp;") "&amp;A1687)=0,COUNTIF(单卡排行!A:J,A1687&amp;"★")=0),"",1),2)</f>
        <v/>
      </c>
      <c r="E1687" s="56" t="str">
        <f>IF(收藏进度!E1687="","",收藏进度!E1687)</f>
        <v>砰砰计划</v>
      </c>
      <c r="F1687" s="56" t="str">
        <f>IF(收藏进度!F1687="","",收藏进度!F1687)</f>
        <v/>
      </c>
      <c r="G1687" s="56" t="str">
        <f>IF(收藏进度!G1687="","",收藏进度!G1687)</f>
        <v>中立</v>
      </c>
      <c r="H1687" s="56" t="str">
        <f>IF(收藏进度!H1687="","",收藏进度!H1687)</f>
        <v>普通</v>
      </c>
      <c r="I1687" s="56" t="str">
        <f>IF(收藏进度!I1687="","",收藏进度!I1687)</f>
        <v>随从</v>
      </c>
      <c r="J1687" s="56" t="str">
        <f>IF(收藏进度!J1687="","",收藏进度!J1687)</f>
        <v>机械</v>
      </c>
      <c r="K1687" s="56">
        <f>IF(收藏进度!K1687="","",收藏进度!K1687)</f>
        <v>1</v>
      </c>
      <c r="L1687" s="56">
        <f>IF(收藏进度!L1687="","",收藏进度!L1687)</f>
        <v>1</v>
      </c>
      <c r="M1687" s="56">
        <f>IF(收藏进度!M1687="","",收藏进度!M1687)</f>
        <v>1</v>
      </c>
      <c r="N1687" s="57" t="str">
        <f>IF(收藏进度!N1687="","",收藏进度!N1687)</f>
        <v>磁力
突袭</v>
      </c>
    </row>
    <row r="1688" spans="1:14" x14ac:dyDescent="0.15">
      <c r="A1688" s="55" t="str">
        <f>IF(收藏进度!A1688="","",收藏进度!A1688)</f>
        <v>机械袋鼠</v>
      </c>
      <c r="B1688" s="55">
        <f>IF(收藏进度!B1688="","",收藏进度!B1688)</f>
        <v>2</v>
      </c>
      <c r="C1688" s="55" t="str">
        <f t="shared" si="26"/>
        <v/>
      </c>
      <c r="D1688" s="55" t="str">
        <f>IF(AND(COUNTIF(德鲁伊卡组!A:C,"# 2x ("&amp;K1688&amp;") "&amp;A1688)+COUNTIF(猎人卡组!A:C,"# 2x ("&amp;K1688&amp;") "&amp;A1688)+COUNTIF(法师卡组!A:C,"# 2x ("&amp;K1688&amp;") "&amp;A1688)+COUNTIF(圣骑士卡组!A:C,"# 2x ("&amp;K1688&amp;") "&amp;A1688)+COUNTIF(牧师卡组!A:C,"# 2x ("&amp;K1688&amp;") "&amp;A1688)+COUNTIF(潜行者卡组!A:C,"# 2x ("&amp;K1688&amp;") "&amp;A1688)+COUNTIF(萨满祭司卡组!A:C,"# 2x ("&amp;K1688&amp;") "&amp;A1688)+COUNTIF(术士卡组!A:C,"# 2x ("&amp;K1688&amp;") "&amp;A1688)+COUNTIF(战士卡组!A:C,"# 2x ("&amp;K1688&amp;") "&amp;A1688)=0,COUNTIF(单卡排行!A:J,A1688)=0),IF(AND(COUNTIF(德鲁伊卡组!A:C,"# 1x ("&amp;K1688&amp;") "&amp;A1688)+COUNTIF(猎人卡组!A:C,"# 1x ("&amp;K1688&amp;") "&amp;A1688)+COUNTIF(法师卡组!A:C,"# 1x ("&amp;K1688&amp;") "&amp;A1688)+COUNTIF(圣骑士卡组!A:C,"# 1x ("&amp;K1688&amp;") "&amp;A1688)+COUNTIF(牧师卡组!A:C,"# 1x ("&amp;K1688&amp;") "&amp;A1688)+COUNTIF(潜行者卡组!A:C,"# 1x ("&amp;K1688&amp;") "&amp;A1688)+COUNTIF(萨满祭司卡组!A:C,"# 1x ("&amp;K1688&amp;") "&amp;A1688)+COUNTIF(术士卡组!A:C,"# 1x ("&amp;K1688&amp;") "&amp;A1688)+COUNTIF(战士卡组!A:C,"# 1x ("&amp;K1688&amp;") "&amp;A1688)=0,COUNTIF(单卡排行!A:J,A1688&amp;"★")=0),"",1),2)</f>
        <v/>
      </c>
      <c r="E1688" s="56" t="str">
        <f>IF(收藏进度!E1688="","",收藏进度!E1688)</f>
        <v>砰砰计划</v>
      </c>
      <c r="F1688" s="56" t="str">
        <f>IF(收藏进度!F1688="","",收藏进度!F1688)</f>
        <v/>
      </c>
      <c r="G1688" s="56" t="str">
        <f>IF(收藏进度!G1688="","",收藏进度!G1688)</f>
        <v>中立</v>
      </c>
      <c r="H1688" s="56" t="str">
        <f>IF(收藏进度!H1688="","",收藏进度!H1688)</f>
        <v>普通</v>
      </c>
      <c r="I1688" s="56" t="str">
        <f>IF(收藏进度!I1688="","",收藏进度!I1688)</f>
        <v>随从</v>
      </c>
      <c r="J1688" s="56" t="str">
        <f>IF(收藏进度!J1688="","",收藏进度!J1688)</f>
        <v>机械</v>
      </c>
      <c r="K1688" s="56">
        <f>IF(收藏进度!K1688="","",收藏进度!K1688)</f>
        <v>1</v>
      </c>
      <c r="L1688" s="56">
        <f>IF(收藏进度!L1688="","",收藏进度!L1688)</f>
        <v>1</v>
      </c>
      <c r="M1688" s="56">
        <f>IF(收藏进度!M1688="","",收藏进度!M1688)</f>
        <v>1</v>
      </c>
      <c r="N1688" s="57" t="str">
        <f>IF(收藏进度!N1688="","",收藏进度!N1688)</f>
        <v>亡语：召唤一个1/1的机械袋鼠宝宝。</v>
      </c>
    </row>
    <row r="1689" spans="1:14" x14ac:dyDescent="0.15">
      <c r="A1689" s="55" t="str">
        <f>IF(收藏进度!A1689="","",收藏进度!A1689)</f>
        <v>可靠的灯泡</v>
      </c>
      <c r="B1689" s="55">
        <f>IF(收藏进度!B1689="","",收藏进度!B1689)</f>
        <v>2</v>
      </c>
      <c r="C1689" s="55" t="str">
        <f t="shared" si="26"/>
        <v/>
      </c>
      <c r="D1689" s="55" t="str">
        <f>IF(AND(COUNTIF(德鲁伊卡组!A:C,"# 2x ("&amp;K1689&amp;") "&amp;A1689)+COUNTIF(猎人卡组!A:C,"# 2x ("&amp;K1689&amp;") "&amp;A1689)+COUNTIF(法师卡组!A:C,"# 2x ("&amp;K1689&amp;") "&amp;A1689)+COUNTIF(圣骑士卡组!A:C,"# 2x ("&amp;K1689&amp;") "&amp;A1689)+COUNTIF(牧师卡组!A:C,"# 2x ("&amp;K1689&amp;") "&amp;A1689)+COUNTIF(潜行者卡组!A:C,"# 2x ("&amp;K1689&amp;") "&amp;A1689)+COUNTIF(萨满祭司卡组!A:C,"# 2x ("&amp;K1689&amp;") "&amp;A1689)+COUNTIF(术士卡组!A:C,"# 2x ("&amp;K1689&amp;") "&amp;A1689)+COUNTIF(战士卡组!A:C,"# 2x ("&amp;K1689&amp;") "&amp;A1689)=0,COUNTIF(单卡排行!A:J,A1689)=0),IF(AND(COUNTIF(德鲁伊卡组!A:C,"# 1x ("&amp;K1689&amp;") "&amp;A1689)+COUNTIF(猎人卡组!A:C,"# 1x ("&amp;K1689&amp;") "&amp;A1689)+COUNTIF(法师卡组!A:C,"# 1x ("&amp;K1689&amp;") "&amp;A1689)+COUNTIF(圣骑士卡组!A:C,"# 1x ("&amp;K1689&amp;") "&amp;A1689)+COUNTIF(牧师卡组!A:C,"# 1x ("&amp;K1689&amp;") "&amp;A1689)+COUNTIF(潜行者卡组!A:C,"# 1x ("&amp;K1689&amp;") "&amp;A1689)+COUNTIF(萨满祭司卡组!A:C,"# 1x ("&amp;K1689&amp;") "&amp;A1689)+COUNTIF(术士卡组!A:C,"# 1x ("&amp;K1689&amp;") "&amp;A1689)+COUNTIF(战士卡组!A:C,"# 1x ("&amp;K1689&amp;") "&amp;A1689)=0,COUNTIF(单卡排行!A:J,A1689&amp;"★")=0),"",1),2)</f>
        <v/>
      </c>
      <c r="E1689" s="56" t="str">
        <f>IF(收藏进度!E1689="","",收藏进度!E1689)</f>
        <v>砰砰计划</v>
      </c>
      <c r="F1689" s="56" t="str">
        <f>IF(收藏进度!F1689="","",收藏进度!F1689)</f>
        <v/>
      </c>
      <c r="G1689" s="56" t="str">
        <f>IF(收藏进度!G1689="","",收藏进度!G1689)</f>
        <v>中立</v>
      </c>
      <c r="H1689" s="56" t="str">
        <f>IF(收藏进度!H1689="","",收藏进度!H1689)</f>
        <v>普通</v>
      </c>
      <c r="I1689" s="56" t="str">
        <f>IF(收藏进度!I1689="","",收藏进度!I1689)</f>
        <v>随从</v>
      </c>
      <c r="J1689" s="56" t="str">
        <f>IF(收藏进度!J1689="","",收藏进度!J1689)</f>
        <v>机械</v>
      </c>
      <c r="K1689" s="56">
        <f>IF(收藏进度!K1689="","",收藏进度!K1689)</f>
        <v>1</v>
      </c>
      <c r="L1689" s="56">
        <f>IF(收藏进度!L1689="","",收藏进度!L1689)</f>
        <v>1</v>
      </c>
      <c r="M1689" s="56">
        <f>IF(收藏进度!M1689="","",收藏进度!M1689)</f>
        <v>1</v>
      </c>
      <c r="N1689" s="57" t="str">
        <f>IF(收藏进度!N1689="","",收藏进度!N1689)</f>
        <v>战吼：使一个友方机械获得+1/+1。</v>
      </c>
    </row>
    <row r="1690" spans="1:14" x14ac:dyDescent="0.15">
      <c r="A1690" s="55" t="str">
        <f>IF(收藏进度!A1690="","",收藏进度!A1690)</f>
        <v>晶化师</v>
      </c>
      <c r="B1690" s="55">
        <f>IF(收藏进度!B1690="","",收藏进度!B1690)</f>
        <v>1</v>
      </c>
      <c r="C1690" s="55" t="str">
        <f t="shared" si="26"/>
        <v/>
      </c>
      <c r="D1690" s="55" t="str">
        <f>IF(AND(COUNTIF(德鲁伊卡组!A:C,"# 2x ("&amp;K1690&amp;") "&amp;A1690)+COUNTIF(猎人卡组!A:C,"# 2x ("&amp;K1690&amp;") "&amp;A1690)+COUNTIF(法师卡组!A:C,"# 2x ("&amp;K1690&amp;") "&amp;A1690)+COUNTIF(圣骑士卡组!A:C,"# 2x ("&amp;K1690&amp;") "&amp;A1690)+COUNTIF(牧师卡组!A:C,"# 2x ("&amp;K1690&amp;") "&amp;A1690)+COUNTIF(潜行者卡组!A:C,"# 2x ("&amp;K1690&amp;") "&amp;A1690)+COUNTIF(萨满祭司卡组!A:C,"# 2x ("&amp;K1690&amp;") "&amp;A1690)+COUNTIF(术士卡组!A:C,"# 2x ("&amp;K1690&amp;") "&amp;A1690)+COUNTIF(战士卡组!A:C,"# 2x ("&amp;K1690&amp;") "&amp;A1690)=0,COUNTIF(单卡排行!A:J,A1690)=0),IF(AND(COUNTIF(德鲁伊卡组!A:C,"# 1x ("&amp;K1690&amp;") "&amp;A1690)+COUNTIF(猎人卡组!A:C,"# 1x ("&amp;K1690&amp;") "&amp;A1690)+COUNTIF(法师卡组!A:C,"# 1x ("&amp;K1690&amp;") "&amp;A1690)+COUNTIF(圣骑士卡组!A:C,"# 1x ("&amp;K1690&amp;") "&amp;A1690)+COUNTIF(牧师卡组!A:C,"# 1x ("&amp;K1690&amp;") "&amp;A1690)+COUNTIF(潜行者卡组!A:C,"# 1x ("&amp;K1690&amp;") "&amp;A1690)+COUNTIF(萨满祭司卡组!A:C,"# 1x ("&amp;K1690&amp;") "&amp;A1690)+COUNTIF(术士卡组!A:C,"# 1x ("&amp;K1690&amp;") "&amp;A1690)+COUNTIF(战士卡组!A:C,"# 1x ("&amp;K1690&amp;") "&amp;A1690)=0,COUNTIF(单卡排行!A:J,A1690&amp;"★")=0),"",1),2)</f>
        <v/>
      </c>
      <c r="E1690" s="56" t="str">
        <f>IF(收藏进度!E1690="","",收藏进度!E1690)</f>
        <v>砰砰计划</v>
      </c>
      <c r="F1690" s="56" t="str">
        <f>IF(收藏进度!F1690="","",收藏进度!F1690)</f>
        <v/>
      </c>
      <c r="G1690" s="56" t="str">
        <f>IF(收藏进度!G1690="","",收藏进度!G1690)</f>
        <v>中立</v>
      </c>
      <c r="H1690" s="56" t="str">
        <f>IF(收藏进度!H1690="","",收藏进度!H1690)</f>
        <v>史诗</v>
      </c>
      <c r="I1690" s="56" t="str">
        <f>IF(收藏进度!I1690="","",收藏进度!I1690)</f>
        <v>随从</v>
      </c>
      <c r="J1690" s="56" t="str">
        <f>IF(收藏进度!J1690="","",收藏进度!J1690)</f>
        <v/>
      </c>
      <c r="K1690" s="56">
        <f>IF(收藏进度!K1690="","",收藏进度!K1690)</f>
        <v>1</v>
      </c>
      <c r="L1690" s="56">
        <f>IF(收藏进度!L1690="","",收藏进度!L1690)</f>
        <v>1</v>
      </c>
      <c r="M1690" s="56">
        <f>IF(收藏进度!M1690="","",收藏进度!M1690)</f>
        <v>3</v>
      </c>
      <c r="N1690" s="57" t="str">
        <f>IF(收藏进度!N1690="","",收藏进度!N1690)</f>
        <v>战吼：对你的英雄造成5点伤害。获得5点护甲值。</v>
      </c>
    </row>
    <row r="1691" spans="1:14" x14ac:dyDescent="0.15">
      <c r="A1691" s="55" t="str">
        <f>IF(收藏进度!A1691="","",收藏进度!A1691)</f>
        <v>毒物学家</v>
      </c>
      <c r="B1691" s="55">
        <f>IF(收藏进度!B1691="","",收藏进度!B1691)</f>
        <v>2</v>
      </c>
      <c r="C1691" s="55" t="str">
        <f t="shared" si="26"/>
        <v/>
      </c>
      <c r="D1691" s="55" t="str">
        <f>IF(AND(COUNTIF(德鲁伊卡组!A:C,"# 2x ("&amp;K1691&amp;") "&amp;A1691)+COUNTIF(猎人卡组!A:C,"# 2x ("&amp;K1691&amp;") "&amp;A1691)+COUNTIF(法师卡组!A:C,"# 2x ("&amp;K1691&amp;") "&amp;A1691)+COUNTIF(圣骑士卡组!A:C,"# 2x ("&amp;K1691&amp;") "&amp;A1691)+COUNTIF(牧师卡组!A:C,"# 2x ("&amp;K1691&amp;") "&amp;A1691)+COUNTIF(潜行者卡组!A:C,"# 2x ("&amp;K1691&amp;") "&amp;A1691)+COUNTIF(萨满祭司卡组!A:C,"# 2x ("&amp;K1691&amp;") "&amp;A1691)+COUNTIF(术士卡组!A:C,"# 2x ("&amp;K1691&amp;") "&amp;A1691)+COUNTIF(战士卡组!A:C,"# 2x ("&amp;K1691&amp;") "&amp;A1691)=0,COUNTIF(单卡排行!A:J,A1691)=0),IF(AND(COUNTIF(德鲁伊卡组!A:C,"# 1x ("&amp;K1691&amp;") "&amp;A1691)+COUNTIF(猎人卡组!A:C,"# 1x ("&amp;K1691&amp;") "&amp;A1691)+COUNTIF(法师卡组!A:C,"# 1x ("&amp;K1691&amp;") "&amp;A1691)+COUNTIF(圣骑士卡组!A:C,"# 1x ("&amp;K1691&amp;") "&amp;A1691)+COUNTIF(牧师卡组!A:C,"# 1x ("&amp;K1691&amp;") "&amp;A1691)+COUNTIF(潜行者卡组!A:C,"# 1x ("&amp;K1691&amp;") "&amp;A1691)+COUNTIF(萨满祭司卡组!A:C,"# 1x ("&amp;K1691&amp;") "&amp;A1691)+COUNTIF(术士卡组!A:C,"# 1x ("&amp;K1691&amp;") "&amp;A1691)+COUNTIF(战士卡组!A:C,"# 1x ("&amp;K1691&amp;") "&amp;A1691)=0,COUNTIF(单卡排行!A:J,A1691&amp;"★")=0),"",1),2)</f>
        <v/>
      </c>
      <c r="E1691" s="56" t="str">
        <f>IF(收藏进度!E1691="","",收藏进度!E1691)</f>
        <v>砰砰计划</v>
      </c>
      <c r="F1691" s="56" t="str">
        <f>IF(收藏进度!F1691="","",收藏进度!F1691)</f>
        <v/>
      </c>
      <c r="G1691" s="56" t="str">
        <f>IF(收藏进度!G1691="","",收藏进度!G1691)</f>
        <v>中立</v>
      </c>
      <c r="H1691" s="56" t="str">
        <f>IF(收藏进度!H1691="","",收藏进度!H1691)</f>
        <v>普通</v>
      </c>
      <c r="I1691" s="56" t="str">
        <f>IF(收藏进度!I1691="","",收藏进度!I1691)</f>
        <v>随从</v>
      </c>
      <c r="J1691" s="56" t="str">
        <f>IF(收藏进度!J1691="","",收藏进度!J1691)</f>
        <v/>
      </c>
      <c r="K1691" s="56">
        <f>IF(收藏进度!K1691="","",收藏进度!K1691)</f>
        <v>2</v>
      </c>
      <c r="L1691" s="56">
        <f>IF(收藏进度!L1691="","",收藏进度!L1691)</f>
        <v>2</v>
      </c>
      <c r="M1691" s="56">
        <f>IF(收藏进度!M1691="","",收藏进度!M1691)</f>
        <v>2</v>
      </c>
      <c r="N1691" s="57" t="str">
        <f>IF(收藏进度!N1691="","",收藏进度!N1691)</f>
        <v>战吼：使你的武器获得+1攻击力。</v>
      </c>
    </row>
    <row r="1692" spans="1:14" x14ac:dyDescent="0.15">
      <c r="A1692" s="55" t="str">
        <f>IF(收藏进度!A1692="","",收藏进度!A1692)</f>
        <v>可升级机器人</v>
      </c>
      <c r="B1692" s="55">
        <f>IF(收藏进度!B1692="","",收藏进度!B1692)</f>
        <v>2</v>
      </c>
      <c r="C1692" s="55" t="str">
        <f t="shared" si="26"/>
        <v/>
      </c>
      <c r="D1692" s="55" t="str">
        <f>IF(AND(COUNTIF(德鲁伊卡组!A:C,"# 2x ("&amp;K1692&amp;") "&amp;A1692)+COUNTIF(猎人卡组!A:C,"# 2x ("&amp;K1692&amp;") "&amp;A1692)+COUNTIF(法师卡组!A:C,"# 2x ("&amp;K1692&amp;") "&amp;A1692)+COUNTIF(圣骑士卡组!A:C,"# 2x ("&amp;K1692&amp;") "&amp;A1692)+COUNTIF(牧师卡组!A:C,"# 2x ("&amp;K1692&amp;") "&amp;A1692)+COUNTIF(潜行者卡组!A:C,"# 2x ("&amp;K1692&amp;") "&amp;A1692)+COUNTIF(萨满祭司卡组!A:C,"# 2x ("&amp;K1692&amp;") "&amp;A1692)+COUNTIF(术士卡组!A:C,"# 2x ("&amp;K1692&amp;") "&amp;A1692)+COUNTIF(战士卡组!A:C,"# 2x ("&amp;K1692&amp;") "&amp;A1692)=0,COUNTIF(单卡排行!A:J,A1692)=0),IF(AND(COUNTIF(德鲁伊卡组!A:C,"# 1x ("&amp;K1692&amp;") "&amp;A1692)+COUNTIF(猎人卡组!A:C,"# 1x ("&amp;K1692&amp;") "&amp;A1692)+COUNTIF(法师卡组!A:C,"# 1x ("&amp;K1692&amp;") "&amp;A1692)+COUNTIF(圣骑士卡组!A:C,"# 1x ("&amp;K1692&amp;") "&amp;A1692)+COUNTIF(牧师卡组!A:C,"# 1x ("&amp;K1692&amp;") "&amp;A1692)+COUNTIF(潜行者卡组!A:C,"# 1x ("&amp;K1692&amp;") "&amp;A1692)+COUNTIF(萨满祭司卡组!A:C,"# 1x ("&amp;K1692&amp;") "&amp;A1692)+COUNTIF(术士卡组!A:C,"# 1x ("&amp;K1692&amp;") "&amp;A1692)+COUNTIF(战士卡组!A:C,"# 1x ("&amp;K1692&amp;") "&amp;A1692)=0,COUNTIF(单卡排行!A:J,A1692&amp;"★")=0),"",1),2)</f>
        <v/>
      </c>
      <c r="E1692" s="56" t="str">
        <f>IF(收藏进度!E1692="","",收藏进度!E1692)</f>
        <v>砰砰计划</v>
      </c>
      <c r="F1692" s="56" t="str">
        <f>IF(收藏进度!F1692="","",收藏进度!F1692)</f>
        <v/>
      </c>
      <c r="G1692" s="56" t="str">
        <f>IF(收藏进度!G1692="","",收藏进度!G1692)</f>
        <v>中立</v>
      </c>
      <c r="H1692" s="56" t="str">
        <f>IF(收藏进度!H1692="","",收藏进度!H1692)</f>
        <v>普通</v>
      </c>
      <c r="I1692" s="56" t="str">
        <f>IF(收藏进度!I1692="","",收藏进度!I1692)</f>
        <v>随从</v>
      </c>
      <c r="J1692" s="56" t="str">
        <f>IF(收藏进度!J1692="","",收藏进度!J1692)</f>
        <v>机械</v>
      </c>
      <c r="K1692" s="56">
        <f>IF(收藏进度!K1692="","",收藏进度!K1692)</f>
        <v>2</v>
      </c>
      <c r="L1692" s="56">
        <f>IF(收藏进度!L1692="","",收藏进度!L1692)</f>
        <v>1</v>
      </c>
      <c r="M1692" s="56">
        <f>IF(收藏进度!M1692="","",收藏进度!M1692)</f>
        <v>5</v>
      </c>
      <c r="N1692" s="57" t="str">
        <f>IF(收藏进度!N1692="","",收藏进度!N1692)</f>
        <v/>
      </c>
    </row>
    <row r="1693" spans="1:14" x14ac:dyDescent="0.15">
      <c r="A1693" s="55" t="str">
        <f>IF(收藏进度!A1693="","",收藏进度!A1693)</f>
        <v>旋翼滑翔者</v>
      </c>
      <c r="B1693" s="55">
        <f>IF(收藏进度!B1693="","",收藏进度!B1693)</f>
        <v>2</v>
      </c>
      <c r="C1693" s="55" t="str">
        <f t="shared" si="26"/>
        <v/>
      </c>
      <c r="D1693" s="55" t="str">
        <f>IF(AND(COUNTIF(德鲁伊卡组!A:C,"# 2x ("&amp;K1693&amp;") "&amp;A1693)+COUNTIF(猎人卡组!A:C,"# 2x ("&amp;K1693&amp;") "&amp;A1693)+COUNTIF(法师卡组!A:C,"# 2x ("&amp;K1693&amp;") "&amp;A1693)+COUNTIF(圣骑士卡组!A:C,"# 2x ("&amp;K1693&amp;") "&amp;A1693)+COUNTIF(牧师卡组!A:C,"# 2x ("&amp;K1693&amp;") "&amp;A1693)+COUNTIF(潜行者卡组!A:C,"# 2x ("&amp;K1693&amp;") "&amp;A1693)+COUNTIF(萨满祭司卡组!A:C,"# 2x ("&amp;K1693&amp;") "&amp;A1693)+COUNTIF(术士卡组!A:C,"# 2x ("&amp;K1693&amp;") "&amp;A1693)+COUNTIF(战士卡组!A:C,"# 2x ("&amp;K1693&amp;") "&amp;A1693)=0,COUNTIF(单卡排行!A:J,A1693)=0),IF(AND(COUNTIF(德鲁伊卡组!A:C,"# 1x ("&amp;K1693&amp;") "&amp;A1693)+COUNTIF(猎人卡组!A:C,"# 1x ("&amp;K1693&amp;") "&amp;A1693)+COUNTIF(法师卡组!A:C,"# 1x ("&amp;K1693&amp;") "&amp;A1693)+COUNTIF(圣骑士卡组!A:C,"# 1x ("&amp;K1693&amp;") "&amp;A1693)+COUNTIF(牧师卡组!A:C,"# 1x ("&amp;K1693&amp;") "&amp;A1693)+COUNTIF(潜行者卡组!A:C,"# 1x ("&amp;K1693&amp;") "&amp;A1693)+COUNTIF(萨满祭司卡组!A:C,"# 1x ("&amp;K1693&amp;") "&amp;A1693)+COUNTIF(术士卡组!A:C,"# 1x ("&amp;K1693&amp;") "&amp;A1693)+COUNTIF(战士卡组!A:C,"# 1x ("&amp;K1693&amp;") "&amp;A1693)=0,COUNTIF(单卡排行!A:J,A1693&amp;"★")=0),"",1),2)</f>
        <v/>
      </c>
      <c r="E1693" s="56" t="str">
        <f>IF(收藏进度!E1693="","",收藏进度!E1693)</f>
        <v>砰砰计划</v>
      </c>
      <c r="F1693" s="56" t="str">
        <f>IF(收藏进度!F1693="","",收藏进度!F1693)</f>
        <v/>
      </c>
      <c r="G1693" s="56" t="str">
        <f>IF(收藏进度!G1693="","",收藏进度!G1693)</f>
        <v>中立</v>
      </c>
      <c r="H1693" s="56" t="str">
        <f>IF(收藏进度!H1693="","",收藏进度!H1693)</f>
        <v>普通</v>
      </c>
      <c r="I1693" s="56" t="str">
        <f>IF(收藏进度!I1693="","",收藏进度!I1693)</f>
        <v>随从</v>
      </c>
      <c r="J1693" s="56" t="str">
        <f>IF(收藏进度!J1693="","",收藏进度!J1693)</f>
        <v/>
      </c>
      <c r="K1693" s="56">
        <f>IF(收藏进度!K1693="","",收藏进度!K1693)</f>
        <v>2</v>
      </c>
      <c r="L1693" s="56">
        <f>IF(收藏进度!L1693="","",收藏进度!L1693)</f>
        <v>2</v>
      </c>
      <c r="M1693" s="56">
        <f>IF(收藏进度!M1693="","",收藏进度!M1693)</f>
        <v>1</v>
      </c>
      <c r="N1693" s="57" t="str">
        <f>IF(收藏进度!N1693="","",收藏进度!N1693)</f>
        <v>战吼：召唤一个0/2的地精炸弹。</v>
      </c>
    </row>
    <row r="1694" spans="1:14" x14ac:dyDescent="0.15">
      <c r="A1694" s="55" t="str">
        <f>IF(收藏进度!A1694="","",收藏进度!A1694)</f>
        <v>隐鳞药剂师</v>
      </c>
      <c r="B1694" s="55">
        <f>IF(收藏进度!B1694="","",收藏进度!B1694)</f>
        <v>2</v>
      </c>
      <c r="C1694" s="55" t="str">
        <f t="shared" si="26"/>
        <v/>
      </c>
      <c r="D1694" s="55" t="str">
        <f>IF(AND(COUNTIF(德鲁伊卡组!A:C,"# 2x ("&amp;K1694&amp;") "&amp;A1694)+COUNTIF(猎人卡组!A:C,"# 2x ("&amp;K1694&amp;") "&amp;A1694)+COUNTIF(法师卡组!A:C,"# 2x ("&amp;K1694&amp;") "&amp;A1694)+COUNTIF(圣骑士卡组!A:C,"# 2x ("&amp;K1694&amp;") "&amp;A1694)+COUNTIF(牧师卡组!A:C,"# 2x ("&amp;K1694&amp;") "&amp;A1694)+COUNTIF(潜行者卡组!A:C,"# 2x ("&amp;K1694&amp;") "&amp;A1694)+COUNTIF(萨满祭司卡组!A:C,"# 2x ("&amp;K1694&amp;") "&amp;A1694)+COUNTIF(术士卡组!A:C,"# 2x ("&amp;K1694&amp;") "&amp;A1694)+COUNTIF(战士卡组!A:C,"# 2x ("&amp;K1694&amp;") "&amp;A1694)=0,COUNTIF(单卡排行!A:J,A1694)=0),IF(AND(COUNTIF(德鲁伊卡组!A:C,"# 1x ("&amp;K1694&amp;") "&amp;A1694)+COUNTIF(猎人卡组!A:C,"# 1x ("&amp;K1694&amp;") "&amp;A1694)+COUNTIF(法师卡组!A:C,"# 1x ("&amp;K1694&amp;") "&amp;A1694)+COUNTIF(圣骑士卡组!A:C,"# 1x ("&amp;K1694&amp;") "&amp;A1694)+COUNTIF(牧师卡组!A:C,"# 1x ("&amp;K1694&amp;") "&amp;A1694)+COUNTIF(潜行者卡组!A:C,"# 1x ("&amp;K1694&amp;") "&amp;A1694)+COUNTIF(萨满祭司卡组!A:C,"# 1x ("&amp;K1694&amp;") "&amp;A1694)+COUNTIF(术士卡组!A:C,"# 1x ("&amp;K1694&amp;") "&amp;A1694)+COUNTIF(战士卡组!A:C,"# 1x ("&amp;K1694&amp;") "&amp;A1694)=0,COUNTIF(单卡排行!A:J,A1694&amp;"★")=0),"",1),2)</f>
        <v/>
      </c>
      <c r="E1694" s="56" t="str">
        <f>IF(收藏进度!E1694="","",收藏进度!E1694)</f>
        <v>砰砰计划</v>
      </c>
      <c r="F1694" s="56" t="str">
        <f>IF(收藏进度!F1694="","",收藏进度!F1694)</f>
        <v/>
      </c>
      <c r="G1694" s="56" t="str">
        <f>IF(收藏进度!G1694="","",收藏进度!G1694)</f>
        <v>中立</v>
      </c>
      <c r="H1694" s="56" t="str">
        <f>IF(收藏进度!H1694="","",收藏进度!H1694)</f>
        <v>普通</v>
      </c>
      <c r="I1694" s="56" t="str">
        <f>IF(收藏进度!I1694="","",收藏进度!I1694)</f>
        <v>随从</v>
      </c>
      <c r="J1694" s="56" t="str">
        <f>IF(收藏进度!J1694="","",收藏进度!J1694)</f>
        <v/>
      </c>
      <c r="K1694" s="56">
        <f>IF(收藏进度!K1694="","",收藏进度!K1694)</f>
        <v>2</v>
      </c>
      <c r="L1694" s="56">
        <f>IF(收藏进度!L1694="","",收藏进度!L1694)</f>
        <v>1</v>
      </c>
      <c r="M1694" s="56">
        <f>IF(收藏进度!M1694="","",收藏进度!M1694)</f>
        <v>2</v>
      </c>
      <c r="N1694" s="57" t="str">
        <f>IF(收藏进度!N1694="","",收藏进度!N1694)</f>
        <v>潜行
圣盾</v>
      </c>
    </row>
    <row r="1695" spans="1:14" x14ac:dyDescent="0.15">
      <c r="A1695" s="55" t="str">
        <f>IF(收藏进度!A1695="","",收藏进度!A1695)</f>
        <v>火花引擎</v>
      </c>
      <c r="B1695" s="55">
        <f>IF(收藏进度!B1695="","",收藏进度!B1695)</f>
        <v>1</v>
      </c>
      <c r="C1695" s="55" t="str">
        <f t="shared" si="26"/>
        <v/>
      </c>
      <c r="D1695" s="55" t="str">
        <f>IF(AND(COUNTIF(德鲁伊卡组!A:C,"# 2x ("&amp;K1695&amp;") "&amp;A1695)+COUNTIF(猎人卡组!A:C,"# 2x ("&amp;K1695&amp;") "&amp;A1695)+COUNTIF(法师卡组!A:C,"# 2x ("&amp;K1695&amp;") "&amp;A1695)+COUNTIF(圣骑士卡组!A:C,"# 2x ("&amp;K1695&amp;") "&amp;A1695)+COUNTIF(牧师卡组!A:C,"# 2x ("&amp;K1695&amp;") "&amp;A1695)+COUNTIF(潜行者卡组!A:C,"# 2x ("&amp;K1695&amp;") "&amp;A1695)+COUNTIF(萨满祭司卡组!A:C,"# 2x ("&amp;K1695&amp;") "&amp;A1695)+COUNTIF(术士卡组!A:C,"# 2x ("&amp;K1695&amp;") "&amp;A1695)+COUNTIF(战士卡组!A:C,"# 2x ("&amp;K1695&amp;") "&amp;A1695)=0,COUNTIF(单卡排行!A:J,A1695)=0),IF(AND(COUNTIF(德鲁伊卡组!A:C,"# 1x ("&amp;K1695&amp;") "&amp;A1695)+COUNTIF(猎人卡组!A:C,"# 1x ("&amp;K1695&amp;") "&amp;A1695)+COUNTIF(法师卡组!A:C,"# 1x ("&amp;K1695&amp;") "&amp;A1695)+COUNTIF(圣骑士卡组!A:C,"# 1x ("&amp;K1695&amp;") "&amp;A1695)+COUNTIF(牧师卡组!A:C,"# 1x ("&amp;K1695&amp;") "&amp;A1695)+COUNTIF(潜行者卡组!A:C,"# 1x ("&amp;K1695&amp;") "&amp;A1695)+COUNTIF(萨满祭司卡组!A:C,"# 1x ("&amp;K1695&amp;") "&amp;A1695)+COUNTIF(术士卡组!A:C,"# 1x ("&amp;K1695&amp;") "&amp;A1695)+COUNTIF(战士卡组!A:C,"# 1x ("&amp;K1695&amp;") "&amp;A1695)=0,COUNTIF(单卡排行!A:J,A1695&amp;"★")=0),"",1),2)</f>
        <v/>
      </c>
      <c r="E1695" s="56" t="str">
        <f>IF(收藏进度!E1695="","",收藏进度!E1695)</f>
        <v>砰砰计划</v>
      </c>
      <c r="F1695" s="56" t="str">
        <f>IF(收藏进度!F1695="","",收藏进度!F1695)</f>
        <v/>
      </c>
      <c r="G1695" s="56" t="str">
        <f>IF(收藏进度!G1695="","",收藏进度!G1695)</f>
        <v>中立</v>
      </c>
      <c r="H1695" s="56" t="str">
        <f>IF(收藏进度!H1695="","",收藏进度!H1695)</f>
        <v>稀有</v>
      </c>
      <c r="I1695" s="56" t="str">
        <f>IF(收藏进度!I1695="","",收藏进度!I1695)</f>
        <v>随从</v>
      </c>
      <c r="J1695" s="56" t="str">
        <f>IF(收藏进度!J1695="","",收藏进度!J1695)</f>
        <v>机械</v>
      </c>
      <c r="K1695" s="56">
        <f>IF(收藏进度!K1695="","",收藏进度!K1695)</f>
        <v>2</v>
      </c>
      <c r="L1695" s="56">
        <f>IF(收藏进度!L1695="","",收藏进度!L1695)</f>
        <v>2</v>
      </c>
      <c r="M1695" s="56">
        <f>IF(收藏进度!M1695="","",收藏进度!M1695)</f>
        <v>1</v>
      </c>
      <c r="N1695" s="57" t="str">
        <f>IF(收藏进度!N1695="","",收藏进度!N1695)</f>
        <v>战吼：将一张1/1并具有突袭的火花置入你的手牌。</v>
      </c>
    </row>
    <row r="1696" spans="1:14" x14ac:dyDescent="0.15">
      <c r="A1696" s="55" t="str">
        <f>IF(收藏进度!A1696="","",收藏进度!A1696)</f>
        <v>没电的铁皮人</v>
      </c>
      <c r="B1696" s="55">
        <f>IF(收藏进度!B1696="","",收藏进度!B1696)</f>
        <v>2</v>
      </c>
      <c r="C1696" s="55" t="str">
        <f t="shared" si="26"/>
        <v/>
      </c>
      <c r="D1696" s="55" t="str">
        <f>IF(AND(COUNTIF(德鲁伊卡组!A:C,"# 2x ("&amp;K1696&amp;") "&amp;A1696)+COUNTIF(猎人卡组!A:C,"# 2x ("&amp;K1696&amp;") "&amp;A1696)+COUNTIF(法师卡组!A:C,"# 2x ("&amp;K1696&amp;") "&amp;A1696)+COUNTIF(圣骑士卡组!A:C,"# 2x ("&amp;K1696&amp;") "&amp;A1696)+COUNTIF(牧师卡组!A:C,"# 2x ("&amp;K1696&amp;") "&amp;A1696)+COUNTIF(潜行者卡组!A:C,"# 2x ("&amp;K1696&amp;") "&amp;A1696)+COUNTIF(萨满祭司卡组!A:C,"# 2x ("&amp;K1696&amp;") "&amp;A1696)+COUNTIF(术士卡组!A:C,"# 2x ("&amp;K1696&amp;") "&amp;A1696)+COUNTIF(战士卡组!A:C,"# 2x ("&amp;K1696&amp;") "&amp;A1696)=0,COUNTIF(单卡排行!A:J,A1696)=0),IF(AND(COUNTIF(德鲁伊卡组!A:C,"# 1x ("&amp;K1696&amp;") "&amp;A1696)+COUNTIF(猎人卡组!A:C,"# 1x ("&amp;K1696&amp;") "&amp;A1696)+COUNTIF(法师卡组!A:C,"# 1x ("&amp;K1696&amp;") "&amp;A1696)+COUNTIF(圣骑士卡组!A:C,"# 1x ("&amp;K1696&amp;") "&amp;A1696)+COUNTIF(牧师卡组!A:C,"# 1x ("&amp;K1696&amp;") "&amp;A1696)+COUNTIF(潜行者卡组!A:C,"# 1x ("&amp;K1696&amp;") "&amp;A1696)+COUNTIF(萨满祭司卡组!A:C,"# 1x ("&amp;K1696&amp;") "&amp;A1696)+COUNTIF(术士卡组!A:C,"# 1x ("&amp;K1696&amp;") "&amp;A1696)+COUNTIF(战士卡组!A:C,"# 1x ("&amp;K1696&amp;") "&amp;A1696)=0,COUNTIF(单卡排行!A:J,A1696&amp;"★")=0),"",1),2)</f>
        <v/>
      </c>
      <c r="E1696" s="56" t="str">
        <f>IF(收藏进度!E1696="","",收藏进度!E1696)</f>
        <v>砰砰计划</v>
      </c>
      <c r="F1696" s="56" t="str">
        <f>IF(收藏进度!F1696="","",收藏进度!F1696)</f>
        <v/>
      </c>
      <c r="G1696" s="56" t="str">
        <f>IF(收藏进度!G1696="","",收藏进度!G1696)</f>
        <v>中立</v>
      </c>
      <c r="H1696" s="56" t="str">
        <f>IF(收藏进度!H1696="","",收藏进度!H1696)</f>
        <v>稀有</v>
      </c>
      <c r="I1696" s="56" t="str">
        <f>IF(收藏进度!I1696="","",收藏进度!I1696)</f>
        <v>随从</v>
      </c>
      <c r="J1696" s="56" t="str">
        <f>IF(收藏进度!J1696="","",收藏进度!J1696)</f>
        <v>机械</v>
      </c>
      <c r="K1696" s="56">
        <f>IF(收藏进度!K1696="","",收藏进度!K1696)</f>
        <v>2</v>
      </c>
      <c r="L1696" s="56">
        <f>IF(收藏进度!L1696="","",收藏进度!L1696)</f>
        <v>2</v>
      </c>
      <c r="M1696" s="56">
        <f>IF(收藏进度!M1696="","",收藏进度!M1696)</f>
        <v>4</v>
      </c>
      <c r="N1696" s="57" t="str">
        <f>IF(收藏进度!N1696="","",收藏进度!N1696)</f>
        <v>在本回合中，除非你施放过法术，否则无法进行攻击。</v>
      </c>
    </row>
    <row r="1697" spans="1:14" x14ac:dyDescent="0.15">
      <c r="A1697" s="55" t="str">
        <f>IF(收藏进度!A1697="","",收藏进度!A1697)</f>
        <v>通电机器人</v>
      </c>
      <c r="B1697" s="55">
        <f>IF(收藏进度!B1697="","",收藏进度!B1697)</f>
        <v>2</v>
      </c>
      <c r="C1697" s="55" t="str">
        <f t="shared" si="26"/>
        <v/>
      </c>
      <c r="D1697" s="55" t="str">
        <f>IF(AND(COUNTIF(德鲁伊卡组!A:C,"# 2x ("&amp;K1697&amp;") "&amp;A1697)+COUNTIF(猎人卡组!A:C,"# 2x ("&amp;K1697&amp;") "&amp;A1697)+COUNTIF(法师卡组!A:C,"# 2x ("&amp;K1697&amp;") "&amp;A1697)+COUNTIF(圣骑士卡组!A:C,"# 2x ("&amp;K1697&amp;") "&amp;A1697)+COUNTIF(牧师卡组!A:C,"# 2x ("&amp;K1697&amp;") "&amp;A1697)+COUNTIF(潜行者卡组!A:C,"# 2x ("&amp;K1697&amp;") "&amp;A1697)+COUNTIF(萨满祭司卡组!A:C,"# 2x ("&amp;K1697&amp;") "&amp;A1697)+COUNTIF(术士卡组!A:C,"# 2x ("&amp;K1697&amp;") "&amp;A1697)+COUNTIF(战士卡组!A:C,"# 2x ("&amp;K1697&amp;") "&amp;A1697)=0,COUNTIF(单卡排行!A:J,A1697)=0),IF(AND(COUNTIF(德鲁伊卡组!A:C,"# 1x ("&amp;K1697&amp;") "&amp;A1697)+COUNTIF(猎人卡组!A:C,"# 1x ("&amp;K1697&amp;") "&amp;A1697)+COUNTIF(法师卡组!A:C,"# 1x ("&amp;K1697&amp;") "&amp;A1697)+COUNTIF(圣骑士卡组!A:C,"# 1x ("&amp;K1697&amp;") "&amp;A1697)+COUNTIF(牧师卡组!A:C,"# 1x ("&amp;K1697&amp;") "&amp;A1697)+COUNTIF(潜行者卡组!A:C,"# 1x ("&amp;K1697&amp;") "&amp;A1697)+COUNTIF(萨满祭司卡组!A:C,"# 1x ("&amp;K1697&amp;") "&amp;A1697)+COUNTIF(术士卡组!A:C,"# 1x ("&amp;K1697&amp;") "&amp;A1697)+COUNTIF(战士卡组!A:C,"# 1x ("&amp;K1697&amp;") "&amp;A1697)=0,COUNTIF(单卡排行!A:J,A1697&amp;"★")=0),"",1),2)</f>
        <v/>
      </c>
      <c r="E1697" s="56" t="str">
        <f>IF(收藏进度!E1697="","",收藏进度!E1697)</f>
        <v>砰砰计划</v>
      </c>
      <c r="F1697" s="56" t="str">
        <f>IF(收藏进度!F1697="","",收藏进度!F1697)</f>
        <v/>
      </c>
      <c r="G1697" s="56" t="str">
        <f>IF(收藏进度!G1697="","",收藏进度!G1697)</f>
        <v>中立</v>
      </c>
      <c r="H1697" s="56" t="str">
        <f>IF(收藏进度!H1697="","",收藏进度!H1697)</f>
        <v>稀有</v>
      </c>
      <c r="I1697" s="56" t="str">
        <f>IF(收藏进度!I1697="","",收藏进度!I1697)</f>
        <v>随从</v>
      </c>
      <c r="J1697" s="56" t="str">
        <f>IF(收藏进度!J1697="","",收藏进度!J1697)</f>
        <v>机械</v>
      </c>
      <c r="K1697" s="56">
        <f>IF(收藏进度!K1697="","",收藏进度!K1697)</f>
        <v>2</v>
      </c>
      <c r="L1697" s="56">
        <f>IF(收藏进度!L1697="","",收藏进度!L1697)</f>
        <v>1</v>
      </c>
      <c r="M1697" s="56">
        <f>IF(收藏进度!M1697="","",收藏进度!M1697)</f>
        <v>2</v>
      </c>
      <c r="N1697" s="57" t="str">
        <f>IF(收藏进度!N1697="","",收藏进度!N1697)</f>
        <v>战吼：使你手牌中所有机械牌的法力值消耗减少（1）点。</v>
      </c>
    </row>
    <row r="1698" spans="1:14" x14ac:dyDescent="0.15">
      <c r="A1698" s="55" t="str">
        <f>IF(收藏进度!A1698="","",收藏进度!A1698)</f>
        <v>爆爆机器人</v>
      </c>
      <c r="B1698" s="55">
        <f>IF(收藏进度!B1698="","",收藏进度!B1698)</f>
        <v>2</v>
      </c>
      <c r="C1698" s="55" t="str">
        <f t="shared" si="26"/>
        <v/>
      </c>
      <c r="D1698" s="55" t="str">
        <f>IF(AND(COUNTIF(德鲁伊卡组!A:C,"# 2x ("&amp;K1698&amp;") "&amp;A1698)+COUNTIF(猎人卡组!A:C,"# 2x ("&amp;K1698&amp;") "&amp;A1698)+COUNTIF(法师卡组!A:C,"# 2x ("&amp;K1698&amp;") "&amp;A1698)+COUNTIF(圣骑士卡组!A:C,"# 2x ("&amp;K1698&amp;") "&amp;A1698)+COUNTIF(牧师卡组!A:C,"# 2x ("&amp;K1698&amp;") "&amp;A1698)+COUNTIF(潜行者卡组!A:C,"# 2x ("&amp;K1698&amp;") "&amp;A1698)+COUNTIF(萨满祭司卡组!A:C,"# 2x ("&amp;K1698&amp;") "&amp;A1698)+COUNTIF(术士卡组!A:C,"# 2x ("&amp;K1698&amp;") "&amp;A1698)+COUNTIF(战士卡组!A:C,"# 2x ("&amp;K1698&amp;") "&amp;A1698)=0,COUNTIF(单卡排行!A:J,A1698)=0),IF(AND(COUNTIF(德鲁伊卡组!A:C,"# 1x ("&amp;K1698&amp;") "&amp;A1698)+COUNTIF(猎人卡组!A:C,"# 1x ("&amp;K1698&amp;") "&amp;A1698)+COUNTIF(法师卡组!A:C,"# 1x ("&amp;K1698&amp;") "&amp;A1698)+COUNTIF(圣骑士卡组!A:C,"# 1x ("&amp;K1698&amp;") "&amp;A1698)+COUNTIF(牧师卡组!A:C,"# 1x ("&amp;K1698&amp;") "&amp;A1698)+COUNTIF(潜行者卡组!A:C,"# 1x ("&amp;K1698&amp;") "&amp;A1698)+COUNTIF(萨满祭司卡组!A:C,"# 1x ("&amp;K1698&amp;") "&amp;A1698)+COUNTIF(术士卡组!A:C,"# 1x ("&amp;K1698&amp;") "&amp;A1698)+COUNTIF(战士卡组!A:C,"# 1x ("&amp;K1698&amp;") "&amp;A1698)=0,COUNTIF(单卡排行!A:J,A1698&amp;"★")=0),"",1),2)</f>
        <v/>
      </c>
      <c r="E1698" s="56" t="str">
        <f>IF(收藏进度!E1698="","",收藏进度!E1698)</f>
        <v>砰砰计划</v>
      </c>
      <c r="F1698" s="56" t="str">
        <f>IF(收藏进度!F1698="","",收藏进度!F1698)</f>
        <v/>
      </c>
      <c r="G1698" s="56" t="str">
        <f>IF(收藏进度!G1698="","",收藏进度!G1698)</f>
        <v>中立</v>
      </c>
      <c r="H1698" s="56" t="str">
        <f>IF(收藏进度!H1698="","",收藏进度!H1698)</f>
        <v>普通</v>
      </c>
      <c r="I1698" s="56" t="str">
        <f>IF(收藏进度!I1698="","",收藏进度!I1698)</f>
        <v>随从</v>
      </c>
      <c r="J1698" s="56" t="str">
        <f>IF(收藏进度!J1698="","",收藏进度!J1698)</f>
        <v>机械</v>
      </c>
      <c r="K1698" s="56">
        <f>IF(收藏进度!K1698="","",收藏进度!K1698)</f>
        <v>3</v>
      </c>
      <c r="L1698" s="56">
        <f>IF(收藏进度!L1698="","",收藏进度!L1698)</f>
        <v>2</v>
      </c>
      <c r="M1698" s="56">
        <f>IF(收藏进度!M1698="","",收藏进度!M1698)</f>
        <v>2</v>
      </c>
      <c r="N1698" s="57" t="str">
        <f>IF(收藏进度!N1698="","",收藏进度!N1698)</f>
        <v>亡语：对一个随机敌方随从造成4点伤害。</v>
      </c>
    </row>
    <row r="1699" spans="1:14" x14ac:dyDescent="0.15">
      <c r="A1699" s="55" t="str">
        <f>IF(收藏进度!A1699="","",收藏进度!A1699)</f>
        <v>弹簧火箭犬</v>
      </c>
      <c r="B1699" s="55">
        <f>IF(收藏进度!B1699="","",收藏进度!B1699)</f>
        <v>2</v>
      </c>
      <c r="C1699" s="55" t="str">
        <f t="shared" si="26"/>
        <v/>
      </c>
      <c r="D1699" s="55" t="str">
        <f>IF(AND(COUNTIF(德鲁伊卡组!A:C,"# 2x ("&amp;K1699&amp;") "&amp;A1699)+COUNTIF(猎人卡组!A:C,"# 2x ("&amp;K1699&amp;") "&amp;A1699)+COUNTIF(法师卡组!A:C,"# 2x ("&amp;K1699&amp;") "&amp;A1699)+COUNTIF(圣骑士卡组!A:C,"# 2x ("&amp;K1699&amp;") "&amp;A1699)+COUNTIF(牧师卡组!A:C,"# 2x ("&amp;K1699&amp;") "&amp;A1699)+COUNTIF(潜行者卡组!A:C,"# 2x ("&amp;K1699&amp;") "&amp;A1699)+COUNTIF(萨满祭司卡组!A:C,"# 2x ("&amp;K1699&amp;") "&amp;A1699)+COUNTIF(术士卡组!A:C,"# 2x ("&amp;K1699&amp;") "&amp;A1699)+COUNTIF(战士卡组!A:C,"# 2x ("&amp;K1699&amp;") "&amp;A1699)=0,COUNTIF(单卡排行!A:J,A1699)=0),IF(AND(COUNTIF(德鲁伊卡组!A:C,"# 1x ("&amp;K1699&amp;") "&amp;A1699)+COUNTIF(猎人卡组!A:C,"# 1x ("&amp;K1699&amp;") "&amp;A1699)+COUNTIF(法师卡组!A:C,"# 1x ("&amp;K1699&amp;") "&amp;A1699)+COUNTIF(圣骑士卡组!A:C,"# 1x ("&amp;K1699&amp;") "&amp;A1699)+COUNTIF(牧师卡组!A:C,"# 1x ("&amp;K1699&amp;") "&amp;A1699)+COUNTIF(潜行者卡组!A:C,"# 1x ("&amp;K1699&amp;") "&amp;A1699)+COUNTIF(萨满祭司卡组!A:C,"# 1x ("&amp;K1699&amp;") "&amp;A1699)+COUNTIF(术士卡组!A:C,"# 1x ("&amp;K1699&amp;") "&amp;A1699)+COUNTIF(战士卡组!A:C,"# 1x ("&amp;K1699&amp;") "&amp;A1699)=0,COUNTIF(单卡排行!A:J,A1699&amp;"★")=0),"",1),2)</f>
        <v/>
      </c>
      <c r="E1699" s="56" t="str">
        <f>IF(收藏进度!E1699="","",收藏进度!E1699)</f>
        <v>砰砰计划</v>
      </c>
      <c r="F1699" s="56" t="str">
        <f>IF(收藏进度!F1699="","",收藏进度!F1699)</f>
        <v/>
      </c>
      <c r="G1699" s="56" t="str">
        <f>IF(收藏进度!G1699="","",收藏进度!G1699)</f>
        <v>中立</v>
      </c>
      <c r="H1699" s="56" t="str">
        <f>IF(收藏进度!H1699="","",收藏进度!H1699)</f>
        <v>普通</v>
      </c>
      <c r="I1699" s="56" t="str">
        <f>IF(收藏进度!I1699="","",收藏进度!I1699)</f>
        <v>随从</v>
      </c>
      <c r="J1699" s="56" t="str">
        <f>IF(收藏进度!J1699="","",收藏进度!J1699)</f>
        <v>机械</v>
      </c>
      <c r="K1699" s="56">
        <f>IF(收藏进度!K1699="","",收藏进度!K1699)</f>
        <v>3</v>
      </c>
      <c r="L1699" s="56">
        <f>IF(收藏进度!L1699="","",收藏进度!L1699)</f>
        <v>2</v>
      </c>
      <c r="M1699" s="56">
        <f>IF(收藏进度!M1699="","",收藏进度!M1699)</f>
        <v>1</v>
      </c>
      <c r="N1699" s="57" t="str">
        <f>IF(收藏进度!N1699="","",收藏进度!N1699)</f>
        <v>战吼：造成2点伤害。</v>
      </c>
    </row>
    <row r="1700" spans="1:14" x14ac:dyDescent="0.15">
      <c r="A1700" s="55" t="str">
        <f>IF(收藏进度!A1700="","",收藏进度!A1700)</f>
        <v>电能工匠</v>
      </c>
      <c r="B1700" s="55">
        <f>IF(收藏进度!B1700="","",收藏进度!B1700)</f>
        <v>2</v>
      </c>
      <c r="C1700" s="55" t="str">
        <f t="shared" si="26"/>
        <v/>
      </c>
      <c r="D1700" s="55" t="str">
        <f>IF(AND(COUNTIF(德鲁伊卡组!A:C,"# 2x ("&amp;K1700&amp;") "&amp;A1700)+COUNTIF(猎人卡组!A:C,"# 2x ("&amp;K1700&amp;") "&amp;A1700)+COUNTIF(法师卡组!A:C,"# 2x ("&amp;K1700&amp;") "&amp;A1700)+COUNTIF(圣骑士卡组!A:C,"# 2x ("&amp;K1700&amp;") "&amp;A1700)+COUNTIF(牧师卡组!A:C,"# 2x ("&amp;K1700&amp;") "&amp;A1700)+COUNTIF(潜行者卡组!A:C,"# 2x ("&amp;K1700&amp;") "&amp;A1700)+COUNTIF(萨满祭司卡组!A:C,"# 2x ("&amp;K1700&amp;") "&amp;A1700)+COUNTIF(术士卡组!A:C,"# 2x ("&amp;K1700&amp;") "&amp;A1700)+COUNTIF(战士卡组!A:C,"# 2x ("&amp;K1700&amp;") "&amp;A1700)=0,COUNTIF(单卡排行!A:J,A1700)=0),IF(AND(COUNTIF(德鲁伊卡组!A:C,"# 1x ("&amp;K1700&amp;") "&amp;A1700)+COUNTIF(猎人卡组!A:C,"# 1x ("&amp;K1700&amp;") "&amp;A1700)+COUNTIF(法师卡组!A:C,"# 1x ("&amp;K1700&amp;") "&amp;A1700)+COUNTIF(圣骑士卡组!A:C,"# 1x ("&amp;K1700&amp;") "&amp;A1700)+COUNTIF(牧师卡组!A:C,"# 1x ("&amp;K1700&amp;") "&amp;A1700)+COUNTIF(潜行者卡组!A:C,"# 1x ("&amp;K1700&amp;") "&amp;A1700)+COUNTIF(萨满祭司卡组!A:C,"# 1x ("&amp;K1700&amp;") "&amp;A1700)+COUNTIF(术士卡组!A:C,"# 1x ("&amp;K1700&amp;") "&amp;A1700)+COUNTIF(战士卡组!A:C,"# 1x ("&amp;K1700&amp;") "&amp;A1700)=0,COUNTIF(单卡排行!A:J,A1700&amp;"★")=0),"",1),2)</f>
        <v/>
      </c>
      <c r="E1700" s="56" t="str">
        <f>IF(收藏进度!E1700="","",收藏进度!E1700)</f>
        <v>砰砰计划</v>
      </c>
      <c r="F1700" s="56" t="str">
        <f>IF(收藏进度!F1700="","",收藏进度!F1700)</f>
        <v/>
      </c>
      <c r="G1700" s="56" t="str">
        <f>IF(收藏进度!G1700="","",收藏进度!G1700)</f>
        <v>中立</v>
      </c>
      <c r="H1700" s="56" t="str">
        <f>IF(收藏进度!H1700="","",收藏进度!H1700)</f>
        <v>普通</v>
      </c>
      <c r="I1700" s="56" t="str">
        <f>IF(收藏进度!I1700="","",收藏进度!I1700)</f>
        <v>随从</v>
      </c>
      <c r="J1700" s="56" t="str">
        <f>IF(收藏进度!J1700="","",收藏进度!J1700)</f>
        <v/>
      </c>
      <c r="K1700" s="56">
        <f>IF(收藏进度!K1700="","",收藏进度!K1700)</f>
        <v>3</v>
      </c>
      <c r="L1700" s="56">
        <f>IF(收藏进度!L1700="","",收藏进度!L1700)</f>
        <v>3</v>
      </c>
      <c r="M1700" s="56">
        <f>IF(收藏进度!M1700="","",收藏进度!M1700)</f>
        <v>3</v>
      </c>
      <c r="N1700" s="57" t="str">
        <f>IF(收藏进度!N1700="","",收藏进度!N1700)</f>
        <v>战吼：
如果你的手牌中有法力值消耗大于或等于（5）的法术牌，便获得+1/+1。</v>
      </c>
    </row>
    <row r="1701" spans="1:14" x14ac:dyDescent="0.15">
      <c r="A1701" s="55" t="str">
        <f>IF(收藏进度!A1701="","",收藏进度!A1701)</f>
        <v>脑力激荡者</v>
      </c>
      <c r="B1701" s="55">
        <f>IF(收藏进度!B1701="","",收藏进度!B1701)</f>
        <v>2</v>
      </c>
      <c r="C1701" s="55" t="str">
        <f t="shared" si="26"/>
        <v/>
      </c>
      <c r="D1701" s="55" t="str">
        <f>IF(AND(COUNTIF(德鲁伊卡组!A:C,"# 2x ("&amp;K1701&amp;") "&amp;A1701)+COUNTIF(猎人卡组!A:C,"# 2x ("&amp;K1701&amp;") "&amp;A1701)+COUNTIF(法师卡组!A:C,"# 2x ("&amp;K1701&amp;") "&amp;A1701)+COUNTIF(圣骑士卡组!A:C,"# 2x ("&amp;K1701&amp;") "&amp;A1701)+COUNTIF(牧师卡组!A:C,"# 2x ("&amp;K1701&amp;") "&amp;A1701)+COUNTIF(潜行者卡组!A:C,"# 2x ("&amp;K1701&amp;") "&amp;A1701)+COUNTIF(萨满祭司卡组!A:C,"# 2x ("&amp;K1701&amp;") "&amp;A1701)+COUNTIF(术士卡组!A:C,"# 2x ("&amp;K1701&amp;") "&amp;A1701)+COUNTIF(战士卡组!A:C,"# 2x ("&amp;K1701&amp;") "&amp;A1701)=0,COUNTIF(单卡排行!A:J,A1701)=0),IF(AND(COUNTIF(德鲁伊卡组!A:C,"# 1x ("&amp;K1701&amp;") "&amp;A1701)+COUNTIF(猎人卡组!A:C,"# 1x ("&amp;K1701&amp;") "&amp;A1701)+COUNTIF(法师卡组!A:C,"# 1x ("&amp;K1701&amp;") "&amp;A1701)+COUNTIF(圣骑士卡组!A:C,"# 1x ("&amp;K1701&amp;") "&amp;A1701)+COUNTIF(牧师卡组!A:C,"# 1x ("&amp;K1701&amp;") "&amp;A1701)+COUNTIF(潜行者卡组!A:C,"# 1x ("&amp;K1701&amp;") "&amp;A1701)+COUNTIF(萨满祭司卡组!A:C,"# 1x ("&amp;K1701&amp;") "&amp;A1701)+COUNTIF(术士卡组!A:C,"# 1x ("&amp;K1701&amp;") "&amp;A1701)+COUNTIF(战士卡组!A:C,"# 1x ("&amp;K1701&amp;") "&amp;A1701)=0,COUNTIF(单卡排行!A:J,A1701&amp;"★")=0),"",1),2)</f>
        <v/>
      </c>
      <c r="E1701" s="56" t="str">
        <f>IF(收藏进度!E1701="","",收藏进度!E1701)</f>
        <v>砰砰计划</v>
      </c>
      <c r="F1701" s="56" t="str">
        <f>IF(收藏进度!F1701="","",收藏进度!F1701)</f>
        <v/>
      </c>
      <c r="G1701" s="56" t="str">
        <f>IF(收藏进度!G1701="","",收藏进度!G1701)</f>
        <v>中立</v>
      </c>
      <c r="H1701" s="56" t="str">
        <f>IF(收藏进度!H1701="","",收藏进度!H1701)</f>
        <v>普通</v>
      </c>
      <c r="I1701" s="56" t="str">
        <f>IF(收藏进度!I1701="","",收藏进度!I1701)</f>
        <v>随从</v>
      </c>
      <c r="J1701" s="56" t="str">
        <f>IF(收藏进度!J1701="","",收藏进度!J1701)</f>
        <v/>
      </c>
      <c r="K1701" s="56">
        <f>IF(收藏进度!K1701="","",收藏进度!K1701)</f>
        <v>3</v>
      </c>
      <c r="L1701" s="56">
        <f>IF(收藏进度!L1701="","",收藏进度!L1701)</f>
        <v>3</v>
      </c>
      <c r="M1701" s="56">
        <f>IF(收藏进度!M1701="","",收藏进度!M1701)</f>
        <v>1</v>
      </c>
      <c r="N1701" s="57" t="str">
        <f>IF(收藏进度!N1701="","",收藏进度!N1701)</f>
        <v>战吼：你手牌中每有一张法术牌，便获得+1生命值。</v>
      </c>
    </row>
    <row r="1702" spans="1:14" x14ac:dyDescent="0.15">
      <c r="A1702" s="55" t="str">
        <f>IF(收藏进度!A1702="","",收藏进度!A1702)</f>
        <v>青铜门卫</v>
      </c>
      <c r="B1702" s="55">
        <f>IF(收藏进度!B1702="","",收藏进度!B1702)</f>
        <v>2</v>
      </c>
      <c r="C1702" s="55" t="str">
        <f t="shared" si="26"/>
        <v/>
      </c>
      <c r="D1702" s="55" t="str">
        <f>IF(AND(COUNTIF(德鲁伊卡组!A:C,"# 2x ("&amp;K1702&amp;") "&amp;A1702)+COUNTIF(猎人卡组!A:C,"# 2x ("&amp;K1702&amp;") "&amp;A1702)+COUNTIF(法师卡组!A:C,"# 2x ("&amp;K1702&amp;") "&amp;A1702)+COUNTIF(圣骑士卡组!A:C,"# 2x ("&amp;K1702&amp;") "&amp;A1702)+COUNTIF(牧师卡组!A:C,"# 2x ("&amp;K1702&amp;") "&amp;A1702)+COUNTIF(潜行者卡组!A:C,"# 2x ("&amp;K1702&amp;") "&amp;A1702)+COUNTIF(萨满祭司卡组!A:C,"# 2x ("&amp;K1702&amp;") "&amp;A1702)+COUNTIF(术士卡组!A:C,"# 2x ("&amp;K1702&amp;") "&amp;A1702)+COUNTIF(战士卡组!A:C,"# 2x ("&amp;K1702&amp;") "&amp;A1702)=0,COUNTIF(单卡排行!A:J,A1702)=0),IF(AND(COUNTIF(德鲁伊卡组!A:C,"# 1x ("&amp;K1702&amp;") "&amp;A1702)+COUNTIF(猎人卡组!A:C,"# 1x ("&amp;K1702&amp;") "&amp;A1702)+COUNTIF(法师卡组!A:C,"# 1x ("&amp;K1702&amp;") "&amp;A1702)+COUNTIF(圣骑士卡组!A:C,"# 1x ("&amp;K1702&amp;") "&amp;A1702)+COUNTIF(牧师卡组!A:C,"# 1x ("&amp;K1702&amp;") "&amp;A1702)+COUNTIF(潜行者卡组!A:C,"# 1x ("&amp;K1702&amp;") "&amp;A1702)+COUNTIF(萨满祭司卡组!A:C,"# 1x ("&amp;K1702&amp;") "&amp;A1702)+COUNTIF(术士卡组!A:C,"# 1x ("&amp;K1702&amp;") "&amp;A1702)+COUNTIF(战士卡组!A:C,"# 1x ("&amp;K1702&amp;") "&amp;A1702)=0,COUNTIF(单卡排行!A:J,A1702&amp;"★")=0),"",1),2)</f>
        <v/>
      </c>
      <c r="E1702" s="56" t="str">
        <f>IF(收藏进度!E1702="","",收藏进度!E1702)</f>
        <v>砰砰计划</v>
      </c>
      <c r="F1702" s="56" t="str">
        <f>IF(收藏进度!F1702="","",收藏进度!F1702)</f>
        <v/>
      </c>
      <c r="G1702" s="56" t="str">
        <f>IF(收藏进度!G1702="","",收藏进度!G1702)</f>
        <v>中立</v>
      </c>
      <c r="H1702" s="56" t="str">
        <f>IF(收藏进度!H1702="","",收藏进度!H1702)</f>
        <v>普通</v>
      </c>
      <c r="I1702" s="56" t="str">
        <f>IF(收藏进度!I1702="","",收藏进度!I1702)</f>
        <v>随从</v>
      </c>
      <c r="J1702" s="56" t="str">
        <f>IF(收藏进度!J1702="","",收藏进度!J1702)</f>
        <v>机械</v>
      </c>
      <c r="K1702" s="56">
        <f>IF(收藏进度!K1702="","",收藏进度!K1702)</f>
        <v>3</v>
      </c>
      <c r="L1702" s="56">
        <f>IF(收藏进度!L1702="","",收藏进度!L1702)</f>
        <v>1</v>
      </c>
      <c r="M1702" s="56">
        <f>IF(收藏进度!M1702="","",收藏进度!M1702)</f>
        <v>5</v>
      </c>
      <c r="N1702" s="57" t="str">
        <f>IF(收藏进度!N1702="","",收藏进度!N1702)</f>
        <v>磁力
嘲讽</v>
      </c>
    </row>
    <row r="1703" spans="1:14" x14ac:dyDescent="0.15">
      <c r="A1703" s="55" t="str">
        <f>IF(收藏进度!A1703="","",收藏进度!A1703)</f>
        <v>微机操控者</v>
      </c>
      <c r="B1703" s="55">
        <f>IF(收藏进度!B1703="","",收藏进度!B1703)</f>
        <v>2</v>
      </c>
      <c r="C1703" s="55" t="str">
        <f t="shared" si="26"/>
        <v/>
      </c>
      <c r="D1703" s="55" t="str">
        <f>IF(AND(COUNTIF(德鲁伊卡组!A:C,"# 2x ("&amp;K1703&amp;") "&amp;A1703)+COUNTIF(猎人卡组!A:C,"# 2x ("&amp;K1703&amp;") "&amp;A1703)+COUNTIF(法师卡组!A:C,"# 2x ("&amp;K1703&amp;") "&amp;A1703)+COUNTIF(圣骑士卡组!A:C,"# 2x ("&amp;K1703&amp;") "&amp;A1703)+COUNTIF(牧师卡组!A:C,"# 2x ("&amp;K1703&amp;") "&amp;A1703)+COUNTIF(潜行者卡组!A:C,"# 2x ("&amp;K1703&amp;") "&amp;A1703)+COUNTIF(萨满祭司卡组!A:C,"# 2x ("&amp;K1703&amp;") "&amp;A1703)+COUNTIF(术士卡组!A:C,"# 2x ("&amp;K1703&amp;") "&amp;A1703)+COUNTIF(战士卡组!A:C,"# 2x ("&amp;K1703&amp;") "&amp;A1703)=0,COUNTIF(单卡排行!A:J,A1703)=0),IF(AND(COUNTIF(德鲁伊卡组!A:C,"# 1x ("&amp;K1703&amp;") "&amp;A1703)+COUNTIF(猎人卡组!A:C,"# 1x ("&amp;K1703&amp;") "&amp;A1703)+COUNTIF(法师卡组!A:C,"# 1x ("&amp;K1703&amp;") "&amp;A1703)+COUNTIF(圣骑士卡组!A:C,"# 1x ("&amp;K1703&amp;") "&amp;A1703)+COUNTIF(牧师卡组!A:C,"# 1x ("&amp;K1703&amp;") "&amp;A1703)+COUNTIF(潜行者卡组!A:C,"# 1x ("&amp;K1703&amp;") "&amp;A1703)+COUNTIF(萨满祭司卡组!A:C,"# 1x ("&amp;K1703&amp;") "&amp;A1703)+COUNTIF(术士卡组!A:C,"# 1x ("&amp;K1703&amp;") "&amp;A1703)+COUNTIF(战士卡组!A:C,"# 1x ("&amp;K1703&amp;") "&amp;A1703)=0,COUNTIF(单卡排行!A:J,A1703&amp;"★")=0),"",1),2)</f>
        <v/>
      </c>
      <c r="E1703" s="56" t="str">
        <f>IF(收藏进度!E1703="","",收藏进度!E1703)</f>
        <v>砰砰计划</v>
      </c>
      <c r="F1703" s="56" t="str">
        <f>IF(收藏进度!F1703="","",收藏进度!F1703)</f>
        <v/>
      </c>
      <c r="G1703" s="56" t="str">
        <f>IF(收藏进度!G1703="","",收藏进度!G1703)</f>
        <v>中立</v>
      </c>
      <c r="H1703" s="56" t="str">
        <f>IF(收藏进度!H1703="","",收藏进度!H1703)</f>
        <v>普通</v>
      </c>
      <c r="I1703" s="56" t="str">
        <f>IF(收藏进度!I1703="","",收藏进度!I1703)</f>
        <v>随从</v>
      </c>
      <c r="J1703" s="56" t="str">
        <f>IF(收藏进度!J1703="","",收藏进度!J1703)</f>
        <v/>
      </c>
      <c r="K1703" s="56">
        <f>IF(收藏进度!K1703="","",收藏进度!K1703)</f>
        <v>3</v>
      </c>
      <c r="L1703" s="56">
        <f>IF(收藏进度!L1703="","",收藏进度!L1703)</f>
        <v>2</v>
      </c>
      <c r="M1703" s="56">
        <f>IF(收藏进度!M1703="","",收藏进度!M1703)</f>
        <v>1</v>
      </c>
      <c r="N1703" s="57" t="str">
        <f>IF(收藏进度!N1703="","",收藏进度!N1703)</f>
        <v>战吼：召唤两个1/1的微型机器人。</v>
      </c>
    </row>
    <row r="1704" spans="1:14" x14ac:dyDescent="0.15">
      <c r="A1704" s="55" t="str">
        <f>IF(收藏进度!A1704="","",收藏进度!A1704)</f>
        <v>强能雷象</v>
      </c>
      <c r="B1704" s="55">
        <f>IF(收藏进度!B1704="","",收藏进度!B1704)</f>
        <v>1</v>
      </c>
      <c r="C1704" s="55" t="str">
        <f t="shared" si="26"/>
        <v/>
      </c>
      <c r="D1704" s="55" t="str">
        <f>IF(AND(COUNTIF(德鲁伊卡组!A:C,"# 2x ("&amp;K1704&amp;") "&amp;A1704)+COUNTIF(猎人卡组!A:C,"# 2x ("&amp;K1704&amp;") "&amp;A1704)+COUNTIF(法师卡组!A:C,"# 2x ("&amp;K1704&amp;") "&amp;A1704)+COUNTIF(圣骑士卡组!A:C,"# 2x ("&amp;K1704&amp;") "&amp;A1704)+COUNTIF(牧师卡组!A:C,"# 2x ("&amp;K1704&amp;") "&amp;A1704)+COUNTIF(潜行者卡组!A:C,"# 2x ("&amp;K1704&amp;") "&amp;A1704)+COUNTIF(萨满祭司卡组!A:C,"# 2x ("&amp;K1704&amp;") "&amp;A1704)+COUNTIF(术士卡组!A:C,"# 2x ("&amp;K1704&amp;") "&amp;A1704)+COUNTIF(战士卡组!A:C,"# 2x ("&amp;K1704&amp;") "&amp;A1704)=0,COUNTIF(单卡排行!A:J,A1704)=0),IF(AND(COUNTIF(德鲁伊卡组!A:C,"# 1x ("&amp;K1704&amp;") "&amp;A1704)+COUNTIF(猎人卡组!A:C,"# 1x ("&amp;K1704&amp;") "&amp;A1704)+COUNTIF(法师卡组!A:C,"# 1x ("&amp;K1704&amp;") "&amp;A1704)+COUNTIF(圣骑士卡组!A:C,"# 1x ("&amp;K1704&amp;") "&amp;A1704)+COUNTIF(牧师卡组!A:C,"# 1x ("&amp;K1704&amp;") "&amp;A1704)+COUNTIF(潜行者卡组!A:C,"# 1x ("&amp;K1704&amp;") "&amp;A1704)+COUNTIF(萨满祭司卡组!A:C,"# 1x ("&amp;K1704&amp;") "&amp;A1704)+COUNTIF(术士卡组!A:C,"# 1x ("&amp;K1704&amp;") "&amp;A1704)+COUNTIF(战士卡组!A:C,"# 1x ("&amp;K1704&amp;") "&amp;A1704)=0,COUNTIF(单卡排行!A:J,A1704&amp;"★")=0),"",1),2)</f>
        <v/>
      </c>
      <c r="E1704" s="56" t="str">
        <f>IF(收藏进度!E1704="","",收藏进度!E1704)</f>
        <v>砰砰计划</v>
      </c>
      <c r="F1704" s="56" t="str">
        <f>IF(收藏进度!F1704="","",收藏进度!F1704)</f>
        <v/>
      </c>
      <c r="G1704" s="56" t="str">
        <f>IF(收藏进度!G1704="","",收藏进度!G1704)</f>
        <v>中立</v>
      </c>
      <c r="H1704" s="56" t="str">
        <f>IF(收藏进度!H1704="","",收藏进度!H1704)</f>
        <v>史诗</v>
      </c>
      <c r="I1704" s="56" t="str">
        <f>IF(收藏进度!I1704="","",收藏进度!I1704)</f>
        <v>随从</v>
      </c>
      <c r="J1704" s="56" t="str">
        <f>IF(收藏进度!J1704="","",收藏进度!J1704)</f>
        <v>野兽</v>
      </c>
      <c r="K1704" s="56">
        <f>IF(收藏进度!K1704="","",收藏进度!K1704)</f>
        <v>3</v>
      </c>
      <c r="L1704" s="56">
        <f>IF(收藏进度!L1704="","",收藏进度!L1704)</f>
        <v>3</v>
      </c>
      <c r="M1704" s="56">
        <f>IF(收藏进度!M1704="","",收藏进度!M1704)</f>
        <v>4</v>
      </c>
      <c r="N1704" s="57" t="str">
        <f>IF(收藏进度!N1704="","",收藏进度!N1704)</f>
        <v>每当你将一张牌洗入牌库，额外洗入一张相同的牌。</v>
      </c>
    </row>
    <row r="1705" spans="1:14" x14ac:dyDescent="0.15">
      <c r="A1705" s="55" t="str">
        <f>IF(收藏进度!A1705="","",收藏进度!A1705)</f>
        <v>钢铁暴怒者</v>
      </c>
      <c r="B1705" s="55">
        <f>IF(收藏进度!B1705="","",收藏进度!B1705)</f>
        <v>2</v>
      </c>
      <c r="C1705" s="55" t="str">
        <f t="shared" si="26"/>
        <v/>
      </c>
      <c r="D1705" s="55" t="str">
        <f>IF(AND(COUNTIF(德鲁伊卡组!A:C,"# 2x ("&amp;K1705&amp;") "&amp;A1705)+COUNTIF(猎人卡组!A:C,"# 2x ("&amp;K1705&amp;") "&amp;A1705)+COUNTIF(法师卡组!A:C,"# 2x ("&amp;K1705&amp;") "&amp;A1705)+COUNTIF(圣骑士卡组!A:C,"# 2x ("&amp;K1705&amp;") "&amp;A1705)+COUNTIF(牧师卡组!A:C,"# 2x ("&amp;K1705&amp;") "&amp;A1705)+COUNTIF(潜行者卡组!A:C,"# 2x ("&amp;K1705&amp;") "&amp;A1705)+COUNTIF(萨满祭司卡组!A:C,"# 2x ("&amp;K1705&amp;") "&amp;A1705)+COUNTIF(术士卡组!A:C,"# 2x ("&amp;K1705&amp;") "&amp;A1705)+COUNTIF(战士卡组!A:C,"# 2x ("&amp;K1705&amp;") "&amp;A1705)=0,COUNTIF(单卡排行!A:J,A1705)=0),IF(AND(COUNTIF(德鲁伊卡组!A:C,"# 1x ("&amp;K1705&amp;") "&amp;A1705)+COUNTIF(猎人卡组!A:C,"# 1x ("&amp;K1705&amp;") "&amp;A1705)+COUNTIF(法师卡组!A:C,"# 1x ("&amp;K1705&amp;") "&amp;A1705)+COUNTIF(圣骑士卡组!A:C,"# 1x ("&amp;K1705&amp;") "&amp;A1705)+COUNTIF(牧师卡组!A:C,"# 1x ("&amp;K1705&amp;") "&amp;A1705)+COUNTIF(潜行者卡组!A:C,"# 1x ("&amp;K1705&amp;") "&amp;A1705)+COUNTIF(萨满祭司卡组!A:C,"# 1x ("&amp;K1705&amp;") "&amp;A1705)+COUNTIF(术士卡组!A:C,"# 1x ("&amp;K1705&amp;") "&amp;A1705)+COUNTIF(战士卡组!A:C,"# 1x ("&amp;K1705&amp;") "&amp;A1705)=0,COUNTIF(单卡排行!A:J,A1705&amp;"★")=0),"",1),2)</f>
        <v/>
      </c>
      <c r="E1705" s="56" t="str">
        <f>IF(收藏进度!E1705="","",收藏进度!E1705)</f>
        <v>砰砰计划</v>
      </c>
      <c r="F1705" s="56" t="str">
        <f>IF(收藏进度!F1705="","",收藏进度!F1705)</f>
        <v/>
      </c>
      <c r="G1705" s="56" t="str">
        <f>IF(收藏进度!G1705="","",收藏进度!G1705)</f>
        <v>中立</v>
      </c>
      <c r="H1705" s="56" t="str">
        <f>IF(收藏进度!H1705="","",收藏进度!H1705)</f>
        <v>普通</v>
      </c>
      <c r="I1705" s="56" t="str">
        <f>IF(收藏进度!I1705="","",收藏进度!I1705)</f>
        <v>随从</v>
      </c>
      <c r="J1705" s="56" t="str">
        <f>IF(收藏进度!J1705="","",收藏进度!J1705)</f>
        <v>机械</v>
      </c>
      <c r="K1705" s="56">
        <f>IF(收藏进度!K1705="","",收藏进度!K1705)</f>
        <v>4</v>
      </c>
      <c r="L1705" s="56">
        <f>IF(收藏进度!L1705="","",收藏进度!L1705)</f>
        <v>5</v>
      </c>
      <c r="M1705" s="56">
        <f>IF(收藏进度!M1705="","",收藏进度!M1705)</f>
        <v>1</v>
      </c>
      <c r="N1705" s="57" t="str">
        <f>IF(收藏进度!N1705="","",收藏进度!N1705)</f>
        <v>突袭</v>
      </c>
    </row>
    <row r="1706" spans="1:14" x14ac:dyDescent="0.15">
      <c r="A1706" s="55" t="str">
        <f>IF(收藏进度!A1706="","",收藏进度!A1706)</f>
        <v>投弹机器人</v>
      </c>
      <c r="B1706" s="55">
        <f>IF(收藏进度!B1706="","",收藏进度!B1706)</f>
        <v>2</v>
      </c>
      <c r="C1706" s="55" t="str">
        <f t="shared" si="26"/>
        <v/>
      </c>
      <c r="D1706" s="55" t="str">
        <f>IF(AND(COUNTIF(德鲁伊卡组!A:C,"# 2x ("&amp;K1706&amp;") "&amp;A1706)+COUNTIF(猎人卡组!A:C,"# 2x ("&amp;K1706&amp;") "&amp;A1706)+COUNTIF(法师卡组!A:C,"# 2x ("&amp;K1706&amp;") "&amp;A1706)+COUNTIF(圣骑士卡组!A:C,"# 2x ("&amp;K1706&amp;") "&amp;A1706)+COUNTIF(牧师卡组!A:C,"# 2x ("&amp;K1706&amp;") "&amp;A1706)+COUNTIF(潜行者卡组!A:C,"# 2x ("&amp;K1706&amp;") "&amp;A1706)+COUNTIF(萨满祭司卡组!A:C,"# 2x ("&amp;K1706&amp;") "&amp;A1706)+COUNTIF(术士卡组!A:C,"# 2x ("&amp;K1706&amp;") "&amp;A1706)+COUNTIF(战士卡组!A:C,"# 2x ("&amp;K1706&amp;") "&amp;A1706)=0,COUNTIF(单卡排行!A:J,A1706)=0),IF(AND(COUNTIF(德鲁伊卡组!A:C,"# 1x ("&amp;K1706&amp;") "&amp;A1706)+COUNTIF(猎人卡组!A:C,"# 1x ("&amp;K1706&amp;") "&amp;A1706)+COUNTIF(法师卡组!A:C,"# 1x ("&amp;K1706&amp;") "&amp;A1706)+COUNTIF(圣骑士卡组!A:C,"# 1x ("&amp;K1706&amp;") "&amp;A1706)+COUNTIF(牧师卡组!A:C,"# 1x ("&amp;K1706&amp;") "&amp;A1706)+COUNTIF(潜行者卡组!A:C,"# 1x ("&amp;K1706&amp;") "&amp;A1706)+COUNTIF(萨满祭司卡组!A:C,"# 1x ("&amp;K1706&amp;") "&amp;A1706)+COUNTIF(术士卡组!A:C,"# 1x ("&amp;K1706&amp;") "&amp;A1706)+COUNTIF(战士卡组!A:C,"# 1x ("&amp;K1706&amp;") "&amp;A1706)=0,COUNTIF(单卡排行!A:J,A1706&amp;"★")=0),"",1),2)</f>
        <v/>
      </c>
      <c r="E1706" s="56" t="str">
        <f>IF(收藏进度!E1706="","",收藏进度!E1706)</f>
        <v>砰砰计划</v>
      </c>
      <c r="F1706" s="56" t="str">
        <f>IF(收藏进度!F1706="","",收藏进度!F1706)</f>
        <v/>
      </c>
      <c r="G1706" s="56" t="str">
        <f>IF(收藏进度!G1706="","",收藏进度!G1706)</f>
        <v>中立</v>
      </c>
      <c r="H1706" s="56" t="str">
        <f>IF(收藏进度!H1706="","",收藏进度!H1706)</f>
        <v>普通</v>
      </c>
      <c r="I1706" s="56" t="str">
        <f>IF(收藏进度!I1706="","",收藏进度!I1706)</f>
        <v>随从</v>
      </c>
      <c r="J1706" s="56" t="str">
        <f>IF(收藏进度!J1706="","",收藏进度!J1706)</f>
        <v>机械</v>
      </c>
      <c r="K1706" s="56">
        <f>IF(收藏进度!K1706="","",收藏进度!K1706)</f>
        <v>4</v>
      </c>
      <c r="L1706" s="56">
        <f>IF(收藏进度!L1706="","",收藏进度!L1706)</f>
        <v>3</v>
      </c>
      <c r="M1706" s="56">
        <f>IF(收藏进度!M1706="","",收藏进度!M1706)</f>
        <v>2</v>
      </c>
      <c r="N1706" s="57" t="str">
        <f>IF(收藏进度!N1706="","",收藏进度!N1706)</f>
        <v>战吼：召唤两个0/2的地精炸弹。</v>
      </c>
    </row>
    <row r="1707" spans="1:14" x14ac:dyDescent="0.15">
      <c r="A1707" s="55" t="str">
        <f>IF(收藏进度!A1707="","",收藏进度!A1707)</f>
        <v>伪装机器人</v>
      </c>
      <c r="B1707" s="55">
        <f>IF(收藏进度!B1707="","",收藏进度!B1707)</f>
        <v>2</v>
      </c>
      <c r="C1707" s="55" t="str">
        <f t="shared" si="26"/>
        <v/>
      </c>
      <c r="D1707" s="55" t="str">
        <f>IF(AND(COUNTIF(德鲁伊卡组!A:C,"# 2x ("&amp;K1707&amp;") "&amp;A1707)+COUNTIF(猎人卡组!A:C,"# 2x ("&amp;K1707&amp;") "&amp;A1707)+COUNTIF(法师卡组!A:C,"# 2x ("&amp;K1707&amp;") "&amp;A1707)+COUNTIF(圣骑士卡组!A:C,"# 2x ("&amp;K1707&amp;") "&amp;A1707)+COUNTIF(牧师卡组!A:C,"# 2x ("&amp;K1707&amp;") "&amp;A1707)+COUNTIF(潜行者卡组!A:C,"# 2x ("&amp;K1707&amp;") "&amp;A1707)+COUNTIF(萨满祭司卡组!A:C,"# 2x ("&amp;K1707&amp;") "&amp;A1707)+COUNTIF(术士卡组!A:C,"# 2x ("&amp;K1707&amp;") "&amp;A1707)+COUNTIF(战士卡组!A:C,"# 2x ("&amp;K1707&amp;") "&amp;A1707)=0,COUNTIF(单卡排行!A:J,A1707)=0),IF(AND(COUNTIF(德鲁伊卡组!A:C,"# 1x ("&amp;K1707&amp;") "&amp;A1707)+COUNTIF(猎人卡组!A:C,"# 1x ("&amp;K1707&amp;") "&amp;A1707)+COUNTIF(法师卡组!A:C,"# 1x ("&amp;K1707&amp;") "&amp;A1707)+COUNTIF(圣骑士卡组!A:C,"# 1x ("&amp;K1707&amp;") "&amp;A1707)+COUNTIF(牧师卡组!A:C,"# 1x ("&amp;K1707&amp;") "&amp;A1707)+COUNTIF(潜行者卡组!A:C,"# 1x ("&amp;K1707&amp;") "&amp;A1707)+COUNTIF(萨满祭司卡组!A:C,"# 1x ("&amp;K1707&amp;") "&amp;A1707)+COUNTIF(术士卡组!A:C,"# 1x ("&amp;K1707&amp;") "&amp;A1707)+COUNTIF(战士卡组!A:C,"# 1x ("&amp;K1707&amp;") "&amp;A1707)=0,COUNTIF(单卡排行!A:J,A1707&amp;"★")=0),"",1),2)</f>
        <v/>
      </c>
      <c r="E1707" s="56" t="str">
        <f>IF(收藏进度!E1707="","",收藏进度!E1707)</f>
        <v>砰砰计划</v>
      </c>
      <c r="F1707" s="56" t="str">
        <f>IF(收藏进度!F1707="","",收藏进度!F1707)</f>
        <v/>
      </c>
      <c r="G1707" s="56" t="str">
        <f>IF(收藏进度!G1707="","",收藏进度!G1707)</f>
        <v>中立</v>
      </c>
      <c r="H1707" s="56" t="str">
        <f>IF(收藏进度!H1707="","",收藏进度!H1707)</f>
        <v>普通</v>
      </c>
      <c r="I1707" s="56" t="str">
        <f>IF(收藏进度!I1707="","",收藏进度!I1707)</f>
        <v>随从</v>
      </c>
      <c r="J1707" s="56" t="str">
        <f>IF(收藏进度!J1707="","",收藏进度!J1707)</f>
        <v>机械</v>
      </c>
      <c r="K1707" s="56">
        <f>IF(收藏进度!K1707="","",收藏进度!K1707)</f>
        <v>4</v>
      </c>
      <c r="L1707" s="56">
        <f>IF(收藏进度!L1707="","",收藏进度!L1707)</f>
        <v>4</v>
      </c>
      <c r="M1707" s="56">
        <f>IF(收藏进度!M1707="","",收藏进度!M1707)</f>
        <v>4</v>
      </c>
      <c r="N1707" s="57" t="str">
        <f>IF(收藏进度!N1707="","",收藏进度!N1707)</f>
        <v>战吼：获得潜行直到你的下个回合。</v>
      </c>
    </row>
    <row r="1708" spans="1:14" x14ac:dyDescent="0.15">
      <c r="A1708" s="55" t="str">
        <f>IF(收藏进度!A1708="","",收藏进度!A1708)</f>
        <v>载人毁灭机</v>
      </c>
      <c r="B1708" s="55">
        <f>IF(收藏进度!B1708="","",收藏进度!B1708)</f>
        <v>2</v>
      </c>
      <c r="C1708" s="55" t="str">
        <f t="shared" si="26"/>
        <v/>
      </c>
      <c r="D1708" s="55" t="str">
        <f>IF(AND(COUNTIF(德鲁伊卡组!A:C,"# 2x ("&amp;K1708&amp;") "&amp;A1708)+COUNTIF(猎人卡组!A:C,"# 2x ("&amp;K1708&amp;") "&amp;A1708)+COUNTIF(法师卡组!A:C,"# 2x ("&amp;K1708&amp;") "&amp;A1708)+COUNTIF(圣骑士卡组!A:C,"# 2x ("&amp;K1708&amp;") "&amp;A1708)+COUNTIF(牧师卡组!A:C,"# 2x ("&amp;K1708&amp;") "&amp;A1708)+COUNTIF(潜行者卡组!A:C,"# 2x ("&amp;K1708&amp;") "&amp;A1708)+COUNTIF(萨满祭司卡组!A:C,"# 2x ("&amp;K1708&amp;") "&amp;A1708)+COUNTIF(术士卡组!A:C,"# 2x ("&amp;K1708&amp;") "&amp;A1708)+COUNTIF(战士卡组!A:C,"# 2x ("&amp;K1708&amp;") "&amp;A1708)=0,COUNTIF(单卡排行!A:J,A1708)=0),IF(AND(COUNTIF(德鲁伊卡组!A:C,"# 1x ("&amp;K1708&amp;") "&amp;A1708)+COUNTIF(猎人卡组!A:C,"# 1x ("&amp;K1708&amp;") "&amp;A1708)+COUNTIF(法师卡组!A:C,"# 1x ("&amp;K1708&amp;") "&amp;A1708)+COUNTIF(圣骑士卡组!A:C,"# 1x ("&amp;K1708&amp;") "&amp;A1708)+COUNTIF(牧师卡组!A:C,"# 1x ("&amp;K1708&amp;") "&amp;A1708)+COUNTIF(潜行者卡组!A:C,"# 1x ("&amp;K1708&amp;") "&amp;A1708)+COUNTIF(萨满祭司卡组!A:C,"# 1x ("&amp;K1708&amp;") "&amp;A1708)+COUNTIF(术士卡组!A:C,"# 1x ("&amp;K1708&amp;") "&amp;A1708)+COUNTIF(战士卡组!A:C,"# 1x ("&amp;K1708&amp;") "&amp;A1708)=0,COUNTIF(单卡排行!A:J,A1708&amp;"★")=0),"",1),2)</f>
        <v/>
      </c>
      <c r="E1708" s="56" t="str">
        <f>IF(收藏进度!E1708="","",收藏进度!E1708)</f>
        <v>砰砰计划</v>
      </c>
      <c r="F1708" s="56" t="str">
        <f>IF(收藏进度!F1708="","",收藏进度!F1708)</f>
        <v/>
      </c>
      <c r="G1708" s="56" t="str">
        <f>IF(收藏进度!G1708="","",收藏进度!G1708)</f>
        <v>中立</v>
      </c>
      <c r="H1708" s="56" t="str">
        <f>IF(收藏进度!H1708="","",收藏进度!H1708)</f>
        <v>普通</v>
      </c>
      <c r="I1708" s="56" t="str">
        <f>IF(收藏进度!I1708="","",收藏进度!I1708)</f>
        <v>随从</v>
      </c>
      <c r="J1708" s="56" t="str">
        <f>IF(收藏进度!J1708="","",收藏进度!J1708)</f>
        <v>机械</v>
      </c>
      <c r="K1708" s="56">
        <f>IF(收藏进度!K1708="","",收藏进度!K1708)</f>
        <v>4</v>
      </c>
      <c r="L1708" s="56">
        <f>IF(收藏进度!L1708="","",收藏进度!L1708)</f>
        <v>4</v>
      </c>
      <c r="M1708" s="56">
        <f>IF(收藏进度!M1708="","",收藏进度!M1708)</f>
        <v>3</v>
      </c>
      <c r="N1708" s="57" t="str">
        <f>IF(收藏进度!N1708="","",收藏进度!N1708)</f>
        <v>亡语：从你的手牌中召唤一个法力值消耗小于或等于（2）的随机随从。</v>
      </c>
    </row>
    <row r="1709" spans="1:14" x14ac:dyDescent="0.15">
      <c r="A1709" s="55" t="str">
        <f>IF(收藏进度!A1709="","",收藏进度!A1709)</f>
        <v>量产型恐吓机</v>
      </c>
      <c r="B1709" s="55">
        <f>IF(收藏进度!B1709="","",收藏进度!B1709)</f>
        <v>1</v>
      </c>
      <c r="C1709" s="55" t="str">
        <f t="shared" si="26"/>
        <v/>
      </c>
      <c r="D1709" s="55" t="str">
        <f>IF(AND(COUNTIF(德鲁伊卡组!A:C,"# 2x ("&amp;K1709&amp;") "&amp;A1709)+COUNTIF(猎人卡组!A:C,"# 2x ("&amp;K1709&amp;") "&amp;A1709)+COUNTIF(法师卡组!A:C,"# 2x ("&amp;K1709&amp;") "&amp;A1709)+COUNTIF(圣骑士卡组!A:C,"# 2x ("&amp;K1709&amp;") "&amp;A1709)+COUNTIF(牧师卡组!A:C,"# 2x ("&amp;K1709&amp;") "&amp;A1709)+COUNTIF(潜行者卡组!A:C,"# 2x ("&amp;K1709&amp;") "&amp;A1709)+COUNTIF(萨满祭司卡组!A:C,"# 2x ("&amp;K1709&amp;") "&amp;A1709)+COUNTIF(术士卡组!A:C,"# 2x ("&amp;K1709&amp;") "&amp;A1709)+COUNTIF(战士卡组!A:C,"# 2x ("&amp;K1709&amp;") "&amp;A1709)=0,COUNTIF(单卡排行!A:J,A1709)=0),IF(AND(COUNTIF(德鲁伊卡组!A:C,"# 1x ("&amp;K1709&amp;") "&amp;A1709)+COUNTIF(猎人卡组!A:C,"# 1x ("&amp;K1709&amp;") "&amp;A1709)+COUNTIF(法师卡组!A:C,"# 1x ("&amp;K1709&amp;") "&amp;A1709)+COUNTIF(圣骑士卡组!A:C,"# 1x ("&amp;K1709&amp;") "&amp;A1709)+COUNTIF(牧师卡组!A:C,"# 1x ("&amp;K1709&amp;") "&amp;A1709)+COUNTIF(潜行者卡组!A:C,"# 1x ("&amp;K1709&amp;") "&amp;A1709)+COUNTIF(萨满祭司卡组!A:C,"# 1x ("&amp;K1709&amp;") "&amp;A1709)+COUNTIF(术士卡组!A:C,"# 1x ("&amp;K1709&amp;") "&amp;A1709)+COUNTIF(战士卡组!A:C,"# 1x ("&amp;K1709&amp;") "&amp;A1709)=0,COUNTIF(单卡排行!A:J,A1709&amp;"★")=0),"",1),2)</f>
        <v/>
      </c>
      <c r="E1709" s="56" t="str">
        <f>IF(收藏进度!E1709="","",收藏进度!E1709)</f>
        <v>砰砰计划</v>
      </c>
      <c r="F1709" s="56" t="str">
        <f>IF(收藏进度!F1709="","",收藏进度!F1709)</f>
        <v/>
      </c>
      <c r="G1709" s="56" t="str">
        <f>IF(收藏进度!G1709="","",收藏进度!G1709)</f>
        <v>中立</v>
      </c>
      <c r="H1709" s="56" t="str">
        <f>IF(收藏进度!H1709="","",收藏进度!H1709)</f>
        <v>稀有</v>
      </c>
      <c r="I1709" s="56" t="str">
        <f>IF(收藏进度!I1709="","",收藏进度!I1709)</f>
        <v>随从</v>
      </c>
      <c r="J1709" s="56" t="str">
        <f>IF(收藏进度!J1709="","",收藏进度!J1709)</f>
        <v>机械</v>
      </c>
      <c r="K1709" s="56">
        <f>IF(收藏进度!K1709="","",收藏进度!K1709)</f>
        <v>4</v>
      </c>
      <c r="L1709" s="56">
        <f>IF(收藏进度!L1709="","",收藏进度!L1709)</f>
        <v>3</v>
      </c>
      <c r="M1709" s="56">
        <f>IF(收藏进度!M1709="","",收藏进度!M1709)</f>
        <v>1</v>
      </c>
      <c r="N1709" s="57" t="str">
        <f>IF(收藏进度!N1709="","",收藏进度!N1709)</f>
        <v>磁力，亡语：召唤三个1/1的微型机器人。</v>
      </c>
    </row>
    <row r="1710" spans="1:14" x14ac:dyDescent="0.15">
      <c r="A1710" s="55" t="str">
        <f>IF(收藏进度!A1710="","",收藏进度!A1710)</f>
        <v>欧米茄防御者</v>
      </c>
      <c r="B1710" s="55">
        <f>IF(收藏进度!B1710="","",收藏进度!B1710)</f>
        <v>2</v>
      </c>
      <c r="C1710" s="55" t="str">
        <f t="shared" si="26"/>
        <v/>
      </c>
      <c r="D1710" s="55" t="str">
        <f>IF(AND(COUNTIF(德鲁伊卡组!A:C,"# 2x ("&amp;K1710&amp;") "&amp;A1710)+COUNTIF(猎人卡组!A:C,"# 2x ("&amp;K1710&amp;") "&amp;A1710)+COUNTIF(法师卡组!A:C,"# 2x ("&amp;K1710&amp;") "&amp;A1710)+COUNTIF(圣骑士卡组!A:C,"# 2x ("&amp;K1710&amp;") "&amp;A1710)+COUNTIF(牧师卡组!A:C,"# 2x ("&amp;K1710&amp;") "&amp;A1710)+COUNTIF(潜行者卡组!A:C,"# 2x ("&amp;K1710&amp;") "&amp;A1710)+COUNTIF(萨满祭司卡组!A:C,"# 2x ("&amp;K1710&amp;") "&amp;A1710)+COUNTIF(术士卡组!A:C,"# 2x ("&amp;K1710&amp;") "&amp;A1710)+COUNTIF(战士卡组!A:C,"# 2x ("&amp;K1710&amp;") "&amp;A1710)=0,COUNTIF(单卡排行!A:J,A1710)=0),IF(AND(COUNTIF(德鲁伊卡组!A:C,"# 1x ("&amp;K1710&amp;") "&amp;A1710)+COUNTIF(猎人卡组!A:C,"# 1x ("&amp;K1710&amp;") "&amp;A1710)+COUNTIF(法师卡组!A:C,"# 1x ("&amp;K1710&amp;") "&amp;A1710)+COUNTIF(圣骑士卡组!A:C,"# 1x ("&amp;K1710&amp;") "&amp;A1710)+COUNTIF(牧师卡组!A:C,"# 1x ("&amp;K1710&amp;") "&amp;A1710)+COUNTIF(潜行者卡组!A:C,"# 1x ("&amp;K1710&amp;") "&amp;A1710)+COUNTIF(萨满祭司卡组!A:C,"# 1x ("&amp;K1710&amp;") "&amp;A1710)+COUNTIF(术士卡组!A:C,"# 1x ("&amp;K1710&amp;") "&amp;A1710)+COUNTIF(战士卡组!A:C,"# 1x ("&amp;K1710&amp;") "&amp;A1710)=0,COUNTIF(单卡排行!A:J,A1710&amp;"★")=0),"",1),2)</f>
        <v/>
      </c>
      <c r="E1710" s="56" t="str">
        <f>IF(收藏进度!E1710="","",收藏进度!E1710)</f>
        <v>砰砰计划</v>
      </c>
      <c r="F1710" s="56" t="str">
        <f>IF(收藏进度!F1710="","",收藏进度!F1710)</f>
        <v/>
      </c>
      <c r="G1710" s="56" t="str">
        <f>IF(收藏进度!G1710="","",收藏进度!G1710)</f>
        <v>中立</v>
      </c>
      <c r="H1710" s="56" t="str">
        <f>IF(收藏进度!H1710="","",收藏进度!H1710)</f>
        <v>史诗</v>
      </c>
      <c r="I1710" s="56" t="str">
        <f>IF(收藏进度!I1710="","",收藏进度!I1710)</f>
        <v>随从</v>
      </c>
      <c r="J1710" s="56" t="str">
        <f>IF(收藏进度!J1710="","",收藏进度!J1710)</f>
        <v/>
      </c>
      <c r="K1710" s="56">
        <f>IF(收藏进度!K1710="","",收藏进度!K1710)</f>
        <v>4</v>
      </c>
      <c r="L1710" s="56">
        <f>IF(收藏进度!L1710="","",收藏进度!L1710)</f>
        <v>2</v>
      </c>
      <c r="M1710" s="56">
        <f>IF(收藏进度!M1710="","",收藏进度!M1710)</f>
        <v>6</v>
      </c>
      <c r="N1710" s="57" t="str">
        <f>IF(收藏进度!N1710="","",收藏进度!N1710)</f>
        <v>嘲讽，战吼：如果你有十个法力水晶，获得+10攻击力。</v>
      </c>
    </row>
    <row r="1711" spans="1:14" x14ac:dyDescent="0.15">
      <c r="A1711" s="55" t="str">
        <f>IF(收藏进度!A1711="","",收藏进度!A1711)</f>
        <v>武装皮纳塔</v>
      </c>
      <c r="B1711" s="55">
        <f>IF(收藏进度!B1711="","",收藏进度!B1711)</f>
        <v>1</v>
      </c>
      <c r="C1711" s="55" t="str">
        <f t="shared" si="26"/>
        <v/>
      </c>
      <c r="D1711" s="55" t="str">
        <f>IF(AND(COUNTIF(德鲁伊卡组!A:C,"# 2x ("&amp;K1711&amp;") "&amp;A1711)+COUNTIF(猎人卡组!A:C,"# 2x ("&amp;K1711&amp;") "&amp;A1711)+COUNTIF(法师卡组!A:C,"# 2x ("&amp;K1711&amp;") "&amp;A1711)+COUNTIF(圣骑士卡组!A:C,"# 2x ("&amp;K1711&amp;") "&amp;A1711)+COUNTIF(牧师卡组!A:C,"# 2x ("&amp;K1711&amp;") "&amp;A1711)+COUNTIF(潜行者卡组!A:C,"# 2x ("&amp;K1711&amp;") "&amp;A1711)+COUNTIF(萨满祭司卡组!A:C,"# 2x ("&amp;K1711&amp;") "&amp;A1711)+COUNTIF(术士卡组!A:C,"# 2x ("&amp;K1711&amp;") "&amp;A1711)+COUNTIF(战士卡组!A:C,"# 2x ("&amp;K1711&amp;") "&amp;A1711)=0,COUNTIF(单卡排行!A:J,A1711)=0),IF(AND(COUNTIF(德鲁伊卡组!A:C,"# 1x ("&amp;K1711&amp;") "&amp;A1711)+COUNTIF(猎人卡组!A:C,"# 1x ("&amp;K1711&amp;") "&amp;A1711)+COUNTIF(法师卡组!A:C,"# 1x ("&amp;K1711&amp;") "&amp;A1711)+COUNTIF(圣骑士卡组!A:C,"# 1x ("&amp;K1711&amp;") "&amp;A1711)+COUNTIF(牧师卡组!A:C,"# 1x ("&amp;K1711&amp;") "&amp;A1711)+COUNTIF(潜行者卡组!A:C,"# 1x ("&amp;K1711&amp;") "&amp;A1711)+COUNTIF(萨满祭司卡组!A:C,"# 1x ("&amp;K1711&amp;") "&amp;A1711)+COUNTIF(术士卡组!A:C,"# 1x ("&amp;K1711&amp;") "&amp;A1711)+COUNTIF(战士卡组!A:C,"# 1x ("&amp;K1711&amp;") "&amp;A1711)=0,COUNTIF(单卡排行!A:J,A1711&amp;"★")=0),"",1),2)</f>
        <v/>
      </c>
      <c r="E1711" s="56" t="str">
        <f>IF(收藏进度!E1711="","",收藏进度!E1711)</f>
        <v>砰砰计划</v>
      </c>
      <c r="F1711" s="56" t="str">
        <f>IF(收藏进度!F1711="","",收藏进度!F1711)</f>
        <v/>
      </c>
      <c r="G1711" s="56" t="str">
        <f>IF(收藏进度!G1711="","",收藏进度!G1711)</f>
        <v>中立</v>
      </c>
      <c r="H1711" s="56" t="str">
        <f>IF(收藏进度!H1711="","",收藏进度!H1711)</f>
        <v>史诗</v>
      </c>
      <c r="I1711" s="56" t="str">
        <f>IF(收藏进度!I1711="","",收藏进度!I1711)</f>
        <v>随从</v>
      </c>
      <c r="J1711" s="56" t="str">
        <f>IF(收藏进度!J1711="","",收藏进度!J1711)</f>
        <v>机械</v>
      </c>
      <c r="K1711" s="56">
        <f>IF(收藏进度!K1711="","",收藏进度!K1711)</f>
        <v>4</v>
      </c>
      <c r="L1711" s="56">
        <f>IF(收藏进度!L1711="","",收藏进度!L1711)</f>
        <v>4</v>
      </c>
      <c r="M1711" s="56">
        <f>IF(收藏进度!M1711="","",收藏进度!M1711)</f>
        <v>3</v>
      </c>
      <c r="N1711" s="57" t="str">
        <f>IF(收藏进度!N1711="","",收藏进度!N1711)</f>
        <v>亡语：随机将一个传说随从置入你的
手牌。</v>
      </c>
    </row>
    <row r="1712" spans="1:14" x14ac:dyDescent="0.15">
      <c r="A1712" s="55" t="str">
        <f>IF(收藏进度!A1712="","",收藏进度!A1712)</f>
        <v>神奇的威兹班</v>
      </c>
      <c r="B1712" s="55">
        <f>IF(收藏进度!B1712="","",收藏进度!B1712)</f>
        <v>0</v>
      </c>
      <c r="C1712" s="55" t="str">
        <f t="shared" si="26"/>
        <v/>
      </c>
      <c r="D1712" s="55" t="str">
        <f>IF(AND(COUNTIF(德鲁伊卡组!A:C,"# 2x ("&amp;K1712&amp;") "&amp;A1712)+COUNTIF(猎人卡组!A:C,"# 2x ("&amp;K1712&amp;") "&amp;A1712)+COUNTIF(法师卡组!A:C,"# 2x ("&amp;K1712&amp;") "&amp;A1712)+COUNTIF(圣骑士卡组!A:C,"# 2x ("&amp;K1712&amp;") "&amp;A1712)+COUNTIF(牧师卡组!A:C,"# 2x ("&amp;K1712&amp;") "&amp;A1712)+COUNTIF(潜行者卡组!A:C,"# 2x ("&amp;K1712&amp;") "&amp;A1712)+COUNTIF(萨满祭司卡组!A:C,"# 2x ("&amp;K1712&amp;") "&amp;A1712)+COUNTIF(术士卡组!A:C,"# 2x ("&amp;K1712&amp;") "&amp;A1712)+COUNTIF(战士卡组!A:C,"# 2x ("&amp;K1712&amp;") "&amp;A1712)=0,COUNTIF(单卡排行!A:J,A1712)=0),IF(AND(COUNTIF(德鲁伊卡组!A:C,"# 1x ("&amp;K1712&amp;") "&amp;A1712)+COUNTIF(猎人卡组!A:C,"# 1x ("&amp;K1712&amp;") "&amp;A1712)+COUNTIF(法师卡组!A:C,"# 1x ("&amp;K1712&amp;") "&amp;A1712)+COUNTIF(圣骑士卡组!A:C,"# 1x ("&amp;K1712&amp;") "&amp;A1712)+COUNTIF(牧师卡组!A:C,"# 1x ("&amp;K1712&amp;") "&amp;A1712)+COUNTIF(潜行者卡组!A:C,"# 1x ("&amp;K1712&amp;") "&amp;A1712)+COUNTIF(萨满祭司卡组!A:C,"# 1x ("&amp;K1712&amp;") "&amp;A1712)+COUNTIF(术士卡组!A:C,"# 1x ("&amp;K1712&amp;") "&amp;A1712)+COUNTIF(战士卡组!A:C,"# 1x ("&amp;K1712&amp;") "&amp;A1712)=0,COUNTIF(单卡排行!A:J,A1712&amp;"★")=0),"",1),2)</f>
        <v/>
      </c>
      <c r="E1712" s="56" t="str">
        <f>IF(收藏进度!E1712="","",收藏进度!E1712)</f>
        <v>砰砰计划</v>
      </c>
      <c r="F1712" s="56" t="str">
        <f>IF(收藏进度!F1712="","",收藏进度!F1712)</f>
        <v/>
      </c>
      <c r="G1712" s="56" t="str">
        <f>IF(收藏进度!G1712="","",收藏进度!G1712)</f>
        <v>中立</v>
      </c>
      <c r="H1712" s="56" t="str">
        <f>IF(收藏进度!H1712="","",收藏进度!H1712)</f>
        <v>传说</v>
      </c>
      <c r="I1712" s="56" t="str">
        <f>IF(收藏进度!I1712="","",收藏进度!I1712)</f>
        <v>随从</v>
      </c>
      <c r="J1712" s="56" t="str">
        <f>IF(收藏进度!J1712="","",收藏进度!J1712)</f>
        <v/>
      </c>
      <c r="K1712" s="56">
        <f>IF(收藏进度!K1712="","",收藏进度!K1712)</f>
        <v>4</v>
      </c>
      <c r="L1712" s="56">
        <f>IF(收藏进度!L1712="","",收藏进度!L1712)</f>
        <v>4</v>
      </c>
      <c r="M1712" s="56">
        <f>IF(收藏进度!M1712="","",收藏进度!M1712)</f>
        <v>5</v>
      </c>
      <c r="N1712" s="57" t="str">
        <f>IF(收藏进度!N1712="","",收藏进度!N1712)</f>
        <v>你改用威兹班的一副梦幻套牌来开始
比赛！</v>
      </c>
    </row>
    <row r="1713" spans="1:14" x14ac:dyDescent="0.15">
      <c r="A1713" s="55" t="str">
        <f>IF(收藏进度!A1713="","",收藏进度!A1713)</f>
        <v>星界使者塞雷西亚</v>
      </c>
      <c r="B1713" s="55">
        <f>IF(收藏进度!B1713="","",收藏进度!B1713)</f>
        <v>1</v>
      </c>
      <c r="C1713" s="55" t="str">
        <f t="shared" si="26"/>
        <v/>
      </c>
      <c r="D1713" s="55" t="str">
        <f>IF(AND(COUNTIF(德鲁伊卡组!A:C,"# 2x ("&amp;K1713&amp;") "&amp;A1713)+COUNTIF(猎人卡组!A:C,"# 2x ("&amp;K1713&amp;") "&amp;A1713)+COUNTIF(法师卡组!A:C,"# 2x ("&amp;K1713&amp;") "&amp;A1713)+COUNTIF(圣骑士卡组!A:C,"# 2x ("&amp;K1713&amp;") "&amp;A1713)+COUNTIF(牧师卡组!A:C,"# 2x ("&amp;K1713&amp;") "&amp;A1713)+COUNTIF(潜行者卡组!A:C,"# 2x ("&amp;K1713&amp;") "&amp;A1713)+COUNTIF(萨满祭司卡组!A:C,"# 2x ("&amp;K1713&amp;") "&amp;A1713)+COUNTIF(术士卡组!A:C,"# 2x ("&amp;K1713&amp;") "&amp;A1713)+COUNTIF(战士卡组!A:C,"# 2x ("&amp;K1713&amp;") "&amp;A1713)=0,COUNTIF(单卡排行!A:J,A1713)=0),IF(AND(COUNTIF(德鲁伊卡组!A:C,"# 1x ("&amp;K1713&amp;") "&amp;A1713)+COUNTIF(猎人卡组!A:C,"# 1x ("&amp;K1713&amp;") "&amp;A1713)+COUNTIF(法师卡组!A:C,"# 1x ("&amp;K1713&amp;") "&amp;A1713)+COUNTIF(圣骑士卡组!A:C,"# 1x ("&amp;K1713&amp;") "&amp;A1713)+COUNTIF(牧师卡组!A:C,"# 1x ("&amp;K1713&amp;") "&amp;A1713)+COUNTIF(潜行者卡组!A:C,"# 1x ("&amp;K1713&amp;") "&amp;A1713)+COUNTIF(萨满祭司卡组!A:C,"# 1x ("&amp;K1713&amp;") "&amp;A1713)+COUNTIF(术士卡组!A:C,"# 1x ("&amp;K1713&amp;") "&amp;A1713)+COUNTIF(战士卡组!A:C,"# 1x ("&amp;K1713&amp;") "&amp;A1713)=0,COUNTIF(单卡排行!A:J,A1713&amp;"★")=0),"",1),2)</f>
        <v/>
      </c>
      <c r="E1713" s="56" t="str">
        <f>IF(收藏进度!E1713="","",收藏进度!E1713)</f>
        <v>砰砰计划</v>
      </c>
      <c r="F1713" s="56" t="str">
        <f>IF(收藏进度!F1713="","",收藏进度!F1713)</f>
        <v/>
      </c>
      <c r="G1713" s="56" t="str">
        <f>IF(收藏进度!G1713="","",收藏进度!G1713)</f>
        <v>中立</v>
      </c>
      <c r="H1713" s="56" t="str">
        <f>IF(收藏进度!H1713="","",收藏进度!H1713)</f>
        <v>传说</v>
      </c>
      <c r="I1713" s="56" t="str">
        <f>IF(收藏进度!I1713="","",收藏进度!I1713)</f>
        <v>随从</v>
      </c>
      <c r="J1713" s="56" t="str">
        <f>IF(收藏进度!J1713="","",收藏进度!J1713)</f>
        <v/>
      </c>
      <c r="K1713" s="56">
        <f>IF(收藏进度!K1713="","",收藏进度!K1713)</f>
        <v>4</v>
      </c>
      <c r="L1713" s="56">
        <f>IF(收藏进度!L1713="","",收藏进度!L1713)</f>
        <v>5</v>
      </c>
      <c r="M1713" s="56">
        <f>IF(收藏进度!M1713="","",收藏进度!M1713)</f>
        <v>6</v>
      </c>
      <c r="N1713" s="57" t="str">
        <f>IF(收藏进度!N1713="","",收藏进度!N1713)</f>
        <v>潜行
在你的对手使用一张随从牌后，变成该随从的复制。</v>
      </c>
    </row>
    <row r="1714" spans="1:14" x14ac:dyDescent="0.15">
      <c r="A1714" s="55" t="str">
        <f>IF(收藏进度!A1714="","",收藏进度!A1714)</f>
        <v>生锈的回收机器人</v>
      </c>
      <c r="B1714" s="55">
        <f>IF(收藏进度!B1714="","",收藏进度!B1714)</f>
        <v>2</v>
      </c>
      <c r="C1714" s="55" t="str">
        <f t="shared" si="26"/>
        <v/>
      </c>
      <c r="D1714" s="55" t="str">
        <f>IF(AND(COUNTIF(德鲁伊卡组!A:C,"# 2x ("&amp;K1714&amp;") "&amp;A1714)+COUNTIF(猎人卡组!A:C,"# 2x ("&amp;K1714&amp;") "&amp;A1714)+COUNTIF(法师卡组!A:C,"# 2x ("&amp;K1714&amp;") "&amp;A1714)+COUNTIF(圣骑士卡组!A:C,"# 2x ("&amp;K1714&amp;") "&amp;A1714)+COUNTIF(牧师卡组!A:C,"# 2x ("&amp;K1714&amp;") "&amp;A1714)+COUNTIF(潜行者卡组!A:C,"# 2x ("&amp;K1714&amp;") "&amp;A1714)+COUNTIF(萨满祭司卡组!A:C,"# 2x ("&amp;K1714&amp;") "&amp;A1714)+COUNTIF(术士卡组!A:C,"# 2x ("&amp;K1714&amp;") "&amp;A1714)+COUNTIF(战士卡组!A:C,"# 2x ("&amp;K1714&amp;") "&amp;A1714)=0,COUNTIF(单卡排行!A:J,A1714)=0),IF(AND(COUNTIF(德鲁伊卡组!A:C,"# 1x ("&amp;K1714&amp;") "&amp;A1714)+COUNTIF(猎人卡组!A:C,"# 1x ("&amp;K1714&amp;") "&amp;A1714)+COUNTIF(法师卡组!A:C,"# 1x ("&amp;K1714&amp;") "&amp;A1714)+COUNTIF(圣骑士卡组!A:C,"# 1x ("&amp;K1714&amp;") "&amp;A1714)+COUNTIF(牧师卡组!A:C,"# 1x ("&amp;K1714&amp;") "&amp;A1714)+COUNTIF(潜行者卡组!A:C,"# 1x ("&amp;K1714&amp;") "&amp;A1714)+COUNTIF(萨满祭司卡组!A:C,"# 1x ("&amp;K1714&amp;") "&amp;A1714)+COUNTIF(术士卡组!A:C,"# 1x ("&amp;K1714&amp;") "&amp;A1714)+COUNTIF(战士卡组!A:C,"# 1x ("&amp;K1714&amp;") "&amp;A1714)=0,COUNTIF(单卡排行!A:J,A1714&amp;"★")=0),"",1),2)</f>
        <v/>
      </c>
      <c r="E1714" s="56" t="str">
        <f>IF(收藏进度!E1714="","",收藏进度!E1714)</f>
        <v>砰砰计划</v>
      </c>
      <c r="F1714" s="56" t="str">
        <f>IF(收藏进度!F1714="","",收藏进度!F1714)</f>
        <v/>
      </c>
      <c r="G1714" s="56" t="str">
        <f>IF(收藏进度!G1714="","",收藏进度!G1714)</f>
        <v>中立</v>
      </c>
      <c r="H1714" s="56" t="str">
        <f>IF(收藏进度!H1714="","",收藏进度!H1714)</f>
        <v>普通</v>
      </c>
      <c r="I1714" s="56" t="str">
        <f>IF(收藏进度!I1714="","",收藏进度!I1714)</f>
        <v>随从</v>
      </c>
      <c r="J1714" s="56" t="str">
        <f>IF(收藏进度!J1714="","",收藏进度!J1714)</f>
        <v>机械</v>
      </c>
      <c r="K1714" s="56">
        <f>IF(收藏进度!K1714="","",收藏进度!K1714)</f>
        <v>5</v>
      </c>
      <c r="L1714" s="56">
        <f>IF(收藏进度!L1714="","",收藏进度!L1714)</f>
        <v>2</v>
      </c>
      <c r="M1714" s="56">
        <f>IF(收藏进度!M1714="","",收藏进度!M1714)</f>
        <v>6</v>
      </c>
      <c r="N1714" s="57" t="str">
        <f>IF(收藏进度!N1714="","",收藏进度!N1714)</f>
        <v>嘲讽
吸血</v>
      </c>
    </row>
    <row r="1715" spans="1:14" x14ac:dyDescent="0.15">
      <c r="A1715" s="55" t="str">
        <f>IF(收藏进度!A1715="","",收藏进度!A1715)</f>
        <v>战争机兵</v>
      </c>
      <c r="B1715" s="55">
        <f>IF(收藏进度!B1715="","",收藏进度!B1715)</f>
        <v>2</v>
      </c>
      <c r="C1715" s="55" t="str">
        <f t="shared" si="26"/>
        <v/>
      </c>
      <c r="D1715" s="55" t="str">
        <f>IF(AND(COUNTIF(德鲁伊卡组!A:C,"# 2x ("&amp;K1715&amp;") "&amp;A1715)+COUNTIF(猎人卡组!A:C,"# 2x ("&amp;K1715&amp;") "&amp;A1715)+COUNTIF(法师卡组!A:C,"# 2x ("&amp;K1715&amp;") "&amp;A1715)+COUNTIF(圣骑士卡组!A:C,"# 2x ("&amp;K1715&amp;") "&amp;A1715)+COUNTIF(牧师卡组!A:C,"# 2x ("&amp;K1715&amp;") "&amp;A1715)+COUNTIF(潜行者卡组!A:C,"# 2x ("&amp;K1715&amp;") "&amp;A1715)+COUNTIF(萨满祭司卡组!A:C,"# 2x ("&amp;K1715&amp;") "&amp;A1715)+COUNTIF(术士卡组!A:C,"# 2x ("&amp;K1715&amp;") "&amp;A1715)+COUNTIF(战士卡组!A:C,"# 2x ("&amp;K1715&amp;") "&amp;A1715)=0,COUNTIF(单卡排行!A:J,A1715)=0),IF(AND(COUNTIF(德鲁伊卡组!A:C,"# 1x ("&amp;K1715&amp;") "&amp;A1715)+COUNTIF(猎人卡组!A:C,"# 1x ("&amp;K1715&amp;") "&amp;A1715)+COUNTIF(法师卡组!A:C,"# 1x ("&amp;K1715&amp;") "&amp;A1715)+COUNTIF(圣骑士卡组!A:C,"# 1x ("&amp;K1715&amp;") "&amp;A1715)+COUNTIF(牧师卡组!A:C,"# 1x ("&amp;K1715&amp;") "&amp;A1715)+COUNTIF(潜行者卡组!A:C,"# 1x ("&amp;K1715&amp;") "&amp;A1715)+COUNTIF(萨满祭司卡组!A:C,"# 1x ("&amp;K1715&amp;") "&amp;A1715)+COUNTIF(术士卡组!A:C,"# 1x ("&amp;K1715&amp;") "&amp;A1715)+COUNTIF(战士卡组!A:C,"# 1x ("&amp;K1715&amp;") "&amp;A1715)=0,COUNTIF(单卡排行!A:J,A1715&amp;"★")=0),"",1),2)</f>
        <v/>
      </c>
      <c r="E1715" s="56" t="str">
        <f>IF(收藏进度!E1715="","",收藏进度!E1715)</f>
        <v>砰砰计划</v>
      </c>
      <c r="F1715" s="56" t="str">
        <f>IF(收藏进度!F1715="","",收藏进度!F1715)</f>
        <v/>
      </c>
      <c r="G1715" s="56" t="str">
        <f>IF(收藏进度!G1715="","",收藏进度!G1715)</f>
        <v>中立</v>
      </c>
      <c r="H1715" s="56" t="str">
        <f>IF(收藏进度!H1715="","",收藏进度!H1715)</f>
        <v>普通</v>
      </c>
      <c r="I1715" s="56" t="str">
        <f>IF(收藏进度!I1715="","",收藏进度!I1715)</f>
        <v>随从</v>
      </c>
      <c r="J1715" s="56" t="str">
        <f>IF(收藏进度!J1715="","",收藏进度!J1715)</f>
        <v>机械</v>
      </c>
      <c r="K1715" s="56">
        <f>IF(收藏进度!K1715="","",收藏进度!K1715)</f>
        <v>5</v>
      </c>
      <c r="L1715" s="56">
        <f>IF(收藏进度!L1715="","",收藏进度!L1715)</f>
        <v>5</v>
      </c>
      <c r="M1715" s="56">
        <f>IF(收藏进度!M1715="","",收藏进度!M1715)</f>
        <v>5</v>
      </c>
      <c r="N1715" s="57" t="str">
        <f>IF(收藏进度!N1715="","",收藏进度!N1715)</f>
        <v>磁力</v>
      </c>
    </row>
    <row r="1716" spans="1:14" x14ac:dyDescent="0.15">
      <c r="A1716" s="55" t="str">
        <f>IF(收藏进度!A1716="","",收藏进度!A1716)</f>
        <v>欢乐的发明家</v>
      </c>
      <c r="B1716" s="55">
        <f>IF(收藏进度!B1716="","",收藏进度!B1716)</f>
        <v>1</v>
      </c>
      <c r="C1716" s="55" t="str">
        <f t="shared" si="26"/>
        <v/>
      </c>
      <c r="D1716" s="55" t="str">
        <f>IF(AND(COUNTIF(德鲁伊卡组!A:C,"# 2x ("&amp;K1716&amp;") "&amp;A1716)+COUNTIF(猎人卡组!A:C,"# 2x ("&amp;K1716&amp;") "&amp;A1716)+COUNTIF(法师卡组!A:C,"# 2x ("&amp;K1716&amp;") "&amp;A1716)+COUNTIF(圣骑士卡组!A:C,"# 2x ("&amp;K1716&amp;") "&amp;A1716)+COUNTIF(牧师卡组!A:C,"# 2x ("&amp;K1716&amp;") "&amp;A1716)+COUNTIF(潜行者卡组!A:C,"# 2x ("&amp;K1716&amp;") "&amp;A1716)+COUNTIF(萨满祭司卡组!A:C,"# 2x ("&amp;K1716&amp;") "&amp;A1716)+COUNTIF(术士卡组!A:C,"# 2x ("&amp;K1716&amp;") "&amp;A1716)+COUNTIF(战士卡组!A:C,"# 2x ("&amp;K1716&amp;") "&amp;A1716)=0,COUNTIF(单卡排行!A:J,A1716)=0),IF(AND(COUNTIF(德鲁伊卡组!A:C,"# 1x ("&amp;K1716&amp;") "&amp;A1716)+COUNTIF(猎人卡组!A:C,"# 1x ("&amp;K1716&amp;") "&amp;A1716)+COUNTIF(法师卡组!A:C,"# 1x ("&amp;K1716&amp;") "&amp;A1716)+COUNTIF(圣骑士卡组!A:C,"# 1x ("&amp;K1716&amp;") "&amp;A1716)+COUNTIF(牧师卡组!A:C,"# 1x ("&amp;K1716&amp;") "&amp;A1716)+COUNTIF(潜行者卡组!A:C,"# 1x ("&amp;K1716&amp;") "&amp;A1716)+COUNTIF(萨满祭司卡组!A:C,"# 1x ("&amp;K1716&amp;") "&amp;A1716)+COUNTIF(术士卡组!A:C,"# 1x ("&amp;K1716&amp;") "&amp;A1716)+COUNTIF(战士卡组!A:C,"# 1x ("&amp;K1716&amp;") "&amp;A1716)=0,COUNTIF(单卡排行!A:J,A1716&amp;"★")=0),"",1),2)</f>
        <v/>
      </c>
      <c r="E1716" s="56" t="str">
        <f>IF(收藏进度!E1716="","",收藏进度!E1716)</f>
        <v>砰砰计划</v>
      </c>
      <c r="F1716" s="56" t="str">
        <f>IF(收藏进度!F1716="","",收藏进度!F1716)</f>
        <v/>
      </c>
      <c r="G1716" s="56" t="str">
        <f>IF(收藏进度!G1716="","",收藏进度!G1716)</f>
        <v>中立</v>
      </c>
      <c r="H1716" s="56" t="str">
        <f>IF(收藏进度!H1716="","",收藏进度!H1716)</f>
        <v>稀有</v>
      </c>
      <c r="I1716" s="56" t="str">
        <f>IF(收藏进度!I1716="","",收藏进度!I1716)</f>
        <v>随从</v>
      </c>
      <c r="J1716" s="56" t="str">
        <f>IF(收藏进度!J1716="","",收藏进度!J1716)</f>
        <v/>
      </c>
      <c r="K1716" s="56">
        <f>IF(收藏进度!K1716="","",收藏进度!K1716)</f>
        <v>5</v>
      </c>
      <c r="L1716" s="56">
        <f>IF(收藏进度!L1716="","",收藏进度!L1716)</f>
        <v>2</v>
      </c>
      <c r="M1716" s="56">
        <f>IF(收藏进度!M1716="","",收藏进度!M1716)</f>
        <v>1</v>
      </c>
      <c r="N1716" s="57" t="str">
        <f>IF(收藏进度!N1716="","",收藏进度!N1716)</f>
        <v>战吼：召唤两个1/2并具有嘲讽和圣盾的
机械。</v>
      </c>
    </row>
    <row r="1717" spans="1:14" x14ac:dyDescent="0.15">
      <c r="A1717" s="55" t="str">
        <f>IF(收藏进度!A1717="","",收藏进度!A1717)</f>
        <v>爆盐投弹手</v>
      </c>
      <c r="B1717" s="55">
        <f>IF(收藏进度!B1717="","",收藏进度!B1717)</f>
        <v>1</v>
      </c>
      <c r="C1717" s="55" t="str">
        <f t="shared" si="26"/>
        <v/>
      </c>
      <c r="D1717" s="55" t="str">
        <f>IF(AND(COUNTIF(德鲁伊卡组!A:C,"# 2x ("&amp;K1717&amp;") "&amp;A1717)+COUNTIF(猎人卡组!A:C,"# 2x ("&amp;K1717&amp;") "&amp;A1717)+COUNTIF(法师卡组!A:C,"# 2x ("&amp;K1717&amp;") "&amp;A1717)+COUNTIF(圣骑士卡组!A:C,"# 2x ("&amp;K1717&amp;") "&amp;A1717)+COUNTIF(牧师卡组!A:C,"# 2x ("&amp;K1717&amp;") "&amp;A1717)+COUNTIF(潜行者卡组!A:C,"# 2x ("&amp;K1717&amp;") "&amp;A1717)+COUNTIF(萨满祭司卡组!A:C,"# 2x ("&amp;K1717&amp;") "&amp;A1717)+COUNTIF(术士卡组!A:C,"# 2x ("&amp;K1717&amp;") "&amp;A1717)+COUNTIF(战士卡组!A:C,"# 2x ("&amp;K1717&amp;") "&amp;A1717)=0,COUNTIF(单卡排行!A:J,A1717)=0),IF(AND(COUNTIF(德鲁伊卡组!A:C,"# 1x ("&amp;K1717&amp;") "&amp;A1717)+COUNTIF(猎人卡组!A:C,"# 1x ("&amp;K1717&amp;") "&amp;A1717)+COUNTIF(法师卡组!A:C,"# 1x ("&amp;K1717&amp;") "&amp;A1717)+COUNTIF(圣骑士卡组!A:C,"# 1x ("&amp;K1717&amp;") "&amp;A1717)+COUNTIF(牧师卡组!A:C,"# 1x ("&amp;K1717&amp;") "&amp;A1717)+COUNTIF(潜行者卡组!A:C,"# 1x ("&amp;K1717&amp;") "&amp;A1717)+COUNTIF(萨满祭司卡组!A:C,"# 1x ("&amp;K1717&amp;") "&amp;A1717)+COUNTIF(术士卡组!A:C,"# 1x ("&amp;K1717&amp;") "&amp;A1717)+COUNTIF(战士卡组!A:C,"# 1x ("&amp;K1717&amp;") "&amp;A1717)=0,COUNTIF(单卡排行!A:J,A1717&amp;"★")=0),"",1),2)</f>
        <v/>
      </c>
      <c r="E1717" s="56" t="str">
        <f>IF(收藏进度!E1717="","",收藏进度!E1717)</f>
        <v>砰砰计划</v>
      </c>
      <c r="F1717" s="56" t="str">
        <f>IF(收藏进度!F1717="","",收藏进度!F1717)</f>
        <v/>
      </c>
      <c r="G1717" s="56" t="str">
        <f>IF(收藏进度!G1717="","",收藏进度!G1717)</f>
        <v>中立</v>
      </c>
      <c r="H1717" s="56" t="str">
        <f>IF(收藏进度!H1717="","",收藏进度!H1717)</f>
        <v>史诗</v>
      </c>
      <c r="I1717" s="56" t="str">
        <f>IF(收藏进度!I1717="","",收藏进度!I1717)</f>
        <v>随从</v>
      </c>
      <c r="J1717" s="56" t="str">
        <f>IF(收藏进度!J1717="","",收藏进度!J1717)</f>
        <v/>
      </c>
      <c r="K1717" s="56">
        <f>IF(收藏进度!K1717="","",收藏进度!K1717)</f>
        <v>5</v>
      </c>
      <c r="L1717" s="56">
        <f>IF(收藏进度!L1717="","",收藏进度!L1717)</f>
        <v>5</v>
      </c>
      <c r="M1717" s="56">
        <f>IF(收藏进度!M1717="","",收藏进度!M1717)</f>
        <v>5</v>
      </c>
      <c r="N1717" s="57" t="str">
        <f>IF(收藏进度!N1717="","",收藏进度!N1717)</f>
        <v>战吼：将一张“炸弹” 牌洗入你的对手的牌库。当你的对手抽到该牌，便对其造成5点伤害。</v>
      </c>
    </row>
    <row r="1718" spans="1:14" x14ac:dyDescent="0.15">
      <c r="A1718" s="55" t="str">
        <f>IF(收藏进度!A1718="","",收藏进度!A1718)</f>
        <v>电磁脉冲特工</v>
      </c>
      <c r="B1718" s="55">
        <f>IF(收藏进度!B1718="","",收藏进度!B1718)</f>
        <v>0</v>
      </c>
      <c r="C1718" s="55" t="str">
        <f t="shared" si="26"/>
        <v/>
      </c>
      <c r="D1718" s="55" t="str">
        <f>IF(AND(COUNTIF(德鲁伊卡组!A:C,"# 2x ("&amp;K1718&amp;") "&amp;A1718)+COUNTIF(猎人卡组!A:C,"# 2x ("&amp;K1718&amp;") "&amp;A1718)+COUNTIF(法师卡组!A:C,"# 2x ("&amp;K1718&amp;") "&amp;A1718)+COUNTIF(圣骑士卡组!A:C,"# 2x ("&amp;K1718&amp;") "&amp;A1718)+COUNTIF(牧师卡组!A:C,"# 2x ("&amp;K1718&amp;") "&amp;A1718)+COUNTIF(潜行者卡组!A:C,"# 2x ("&amp;K1718&amp;") "&amp;A1718)+COUNTIF(萨满祭司卡组!A:C,"# 2x ("&amp;K1718&amp;") "&amp;A1718)+COUNTIF(术士卡组!A:C,"# 2x ("&amp;K1718&amp;") "&amp;A1718)+COUNTIF(战士卡组!A:C,"# 2x ("&amp;K1718&amp;") "&amp;A1718)=0,COUNTIF(单卡排行!A:J,A1718)=0),IF(AND(COUNTIF(德鲁伊卡组!A:C,"# 1x ("&amp;K1718&amp;") "&amp;A1718)+COUNTIF(猎人卡组!A:C,"# 1x ("&amp;K1718&amp;") "&amp;A1718)+COUNTIF(法师卡组!A:C,"# 1x ("&amp;K1718&amp;") "&amp;A1718)+COUNTIF(圣骑士卡组!A:C,"# 1x ("&amp;K1718&amp;") "&amp;A1718)+COUNTIF(牧师卡组!A:C,"# 1x ("&amp;K1718&amp;") "&amp;A1718)+COUNTIF(潜行者卡组!A:C,"# 1x ("&amp;K1718&amp;") "&amp;A1718)+COUNTIF(萨满祭司卡组!A:C,"# 1x ("&amp;K1718&amp;") "&amp;A1718)+COUNTIF(术士卡组!A:C,"# 1x ("&amp;K1718&amp;") "&amp;A1718)+COUNTIF(战士卡组!A:C,"# 1x ("&amp;K1718&amp;") "&amp;A1718)=0,COUNTIF(单卡排行!A:J,A1718&amp;"★")=0),"",1),2)</f>
        <v/>
      </c>
      <c r="E1718" s="56" t="str">
        <f>IF(收藏进度!E1718="","",收藏进度!E1718)</f>
        <v>砰砰计划</v>
      </c>
      <c r="F1718" s="56" t="str">
        <f>IF(收藏进度!F1718="","",收藏进度!F1718)</f>
        <v/>
      </c>
      <c r="G1718" s="56" t="str">
        <f>IF(收藏进度!G1718="","",收藏进度!G1718)</f>
        <v>中立</v>
      </c>
      <c r="H1718" s="56" t="str">
        <f>IF(收藏进度!H1718="","",收藏进度!H1718)</f>
        <v>史诗</v>
      </c>
      <c r="I1718" s="56" t="str">
        <f>IF(收藏进度!I1718="","",收藏进度!I1718)</f>
        <v>随从</v>
      </c>
      <c r="J1718" s="56" t="str">
        <f>IF(收藏进度!J1718="","",收藏进度!J1718)</f>
        <v/>
      </c>
      <c r="K1718" s="56">
        <f>IF(收藏进度!K1718="","",收藏进度!K1718)</f>
        <v>5</v>
      </c>
      <c r="L1718" s="56">
        <f>IF(收藏进度!L1718="","",收藏进度!L1718)</f>
        <v>3</v>
      </c>
      <c r="M1718" s="56">
        <f>IF(收藏进度!M1718="","",收藏进度!M1718)</f>
        <v>3</v>
      </c>
      <c r="N1718" s="57" t="str">
        <f>IF(收藏进度!N1718="","",收藏进度!N1718)</f>
        <v>战吼：
消灭一个机械。</v>
      </c>
    </row>
    <row r="1719" spans="1:14" x14ac:dyDescent="0.15">
      <c r="A1719" s="55" t="str">
        <f>IF(收藏进度!A1719="","",收藏进度!A1719)</f>
        <v>全息术士</v>
      </c>
      <c r="B1719" s="55">
        <f>IF(收藏进度!B1719="","",收藏进度!B1719)</f>
        <v>1</v>
      </c>
      <c r="C1719" s="55" t="str">
        <f t="shared" si="26"/>
        <v/>
      </c>
      <c r="D1719" s="55" t="str">
        <f>IF(AND(COUNTIF(德鲁伊卡组!A:C,"# 2x ("&amp;K1719&amp;") "&amp;A1719)+COUNTIF(猎人卡组!A:C,"# 2x ("&amp;K1719&amp;") "&amp;A1719)+COUNTIF(法师卡组!A:C,"# 2x ("&amp;K1719&amp;") "&amp;A1719)+COUNTIF(圣骑士卡组!A:C,"# 2x ("&amp;K1719&amp;") "&amp;A1719)+COUNTIF(牧师卡组!A:C,"# 2x ("&amp;K1719&amp;") "&amp;A1719)+COUNTIF(潜行者卡组!A:C,"# 2x ("&amp;K1719&amp;") "&amp;A1719)+COUNTIF(萨满祭司卡组!A:C,"# 2x ("&amp;K1719&amp;") "&amp;A1719)+COUNTIF(术士卡组!A:C,"# 2x ("&amp;K1719&amp;") "&amp;A1719)+COUNTIF(战士卡组!A:C,"# 2x ("&amp;K1719&amp;") "&amp;A1719)=0,COUNTIF(单卡排行!A:J,A1719)=0),IF(AND(COUNTIF(德鲁伊卡组!A:C,"# 1x ("&amp;K1719&amp;") "&amp;A1719)+COUNTIF(猎人卡组!A:C,"# 1x ("&amp;K1719&amp;") "&amp;A1719)+COUNTIF(法师卡组!A:C,"# 1x ("&amp;K1719&amp;") "&amp;A1719)+COUNTIF(圣骑士卡组!A:C,"# 1x ("&amp;K1719&amp;") "&amp;A1719)+COUNTIF(牧师卡组!A:C,"# 1x ("&amp;K1719&amp;") "&amp;A1719)+COUNTIF(潜行者卡组!A:C,"# 1x ("&amp;K1719&amp;") "&amp;A1719)+COUNTIF(萨满祭司卡组!A:C,"# 1x ("&amp;K1719&amp;") "&amp;A1719)+COUNTIF(术士卡组!A:C,"# 1x ("&amp;K1719&amp;") "&amp;A1719)+COUNTIF(战士卡组!A:C,"# 1x ("&amp;K1719&amp;") "&amp;A1719)=0,COUNTIF(单卡排行!A:J,A1719&amp;"★")=0),"",1),2)</f>
        <v/>
      </c>
      <c r="E1719" s="56" t="str">
        <f>IF(收藏进度!E1719="","",收藏进度!E1719)</f>
        <v>砰砰计划</v>
      </c>
      <c r="F1719" s="56" t="str">
        <f>IF(收藏进度!F1719="","",收藏进度!F1719)</f>
        <v/>
      </c>
      <c r="G1719" s="56" t="str">
        <f>IF(收藏进度!G1719="","",收藏进度!G1719)</f>
        <v>中立</v>
      </c>
      <c r="H1719" s="56" t="str">
        <f>IF(收藏进度!H1719="","",收藏进度!H1719)</f>
        <v>史诗</v>
      </c>
      <c r="I1719" s="56" t="str">
        <f>IF(收藏进度!I1719="","",收藏进度!I1719)</f>
        <v>随从</v>
      </c>
      <c r="J1719" s="56" t="str">
        <f>IF(收藏进度!J1719="","",收藏进度!J1719)</f>
        <v/>
      </c>
      <c r="K1719" s="56">
        <f>IF(收藏进度!K1719="","",收藏进度!K1719)</f>
        <v>5</v>
      </c>
      <c r="L1719" s="56">
        <f>IF(收藏进度!L1719="","",收藏进度!L1719)</f>
        <v>3</v>
      </c>
      <c r="M1719" s="56">
        <f>IF(收藏进度!M1719="","",收藏进度!M1719)</f>
        <v>3</v>
      </c>
      <c r="N1719" s="57" t="str">
        <f>IF(收藏进度!N1719="","",收藏进度!N1719)</f>
        <v>在你的对手使用一张随从牌后，召唤一个该随从的1/1复制。</v>
      </c>
    </row>
    <row r="1720" spans="1:14" x14ac:dyDescent="0.15">
      <c r="A1720" s="55" t="str">
        <f>IF(收藏进度!A1720="","",收藏进度!A1720)</f>
        <v>脱逃的样本</v>
      </c>
      <c r="B1720" s="55">
        <f>IF(收藏进度!B1720="","",收藏进度!B1720)</f>
        <v>2</v>
      </c>
      <c r="C1720" s="55" t="str">
        <f t="shared" si="26"/>
        <v/>
      </c>
      <c r="D1720" s="55" t="str">
        <f>IF(AND(COUNTIF(德鲁伊卡组!A:C,"# 2x ("&amp;K1720&amp;") "&amp;A1720)+COUNTIF(猎人卡组!A:C,"# 2x ("&amp;K1720&amp;") "&amp;A1720)+COUNTIF(法师卡组!A:C,"# 2x ("&amp;K1720&amp;") "&amp;A1720)+COUNTIF(圣骑士卡组!A:C,"# 2x ("&amp;K1720&amp;") "&amp;A1720)+COUNTIF(牧师卡组!A:C,"# 2x ("&amp;K1720&amp;") "&amp;A1720)+COUNTIF(潜行者卡组!A:C,"# 2x ("&amp;K1720&amp;") "&amp;A1720)+COUNTIF(萨满祭司卡组!A:C,"# 2x ("&amp;K1720&amp;") "&amp;A1720)+COUNTIF(术士卡组!A:C,"# 2x ("&amp;K1720&amp;") "&amp;A1720)+COUNTIF(战士卡组!A:C,"# 2x ("&amp;K1720&amp;") "&amp;A1720)=0,COUNTIF(单卡排行!A:J,A1720)=0),IF(AND(COUNTIF(德鲁伊卡组!A:C,"# 1x ("&amp;K1720&amp;") "&amp;A1720)+COUNTIF(猎人卡组!A:C,"# 1x ("&amp;K1720&amp;") "&amp;A1720)+COUNTIF(法师卡组!A:C,"# 1x ("&amp;K1720&amp;") "&amp;A1720)+COUNTIF(圣骑士卡组!A:C,"# 1x ("&amp;K1720&amp;") "&amp;A1720)+COUNTIF(牧师卡组!A:C,"# 1x ("&amp;K1720&amp;") "&amp;A1720)+COUNTIF(潜行者卡组!A:C,"# 1x ("&amp;K1720&amp;") "&amp;A1720)+COUNTIF(萨满祭司卡组!A:C,"# 1x ("&amp;K1720&amp;") "&amp;A1720)+COUNTIF(术士卡组!A:C,"# 1x ("&amp;K1720&amp;") "&amp;A1720)+COUNTIF(战士卡组!A:C,"# 1x ("&amp;K1720&amp;") "&amp;A1720)=0,COUNTIF(单卡排行!A:J,A1720&amp;"★")=0),"",1),2)</f>
        <v/>
      </c>
      <c r="E1720" s="56" t="str">
        <f>IF(收藏进度!E1720="","",收藏进度!E1720)</f>
        <v>砰砰计划</v>
      </c>
      <c r="F1720" s="56" t="str">
        <f>IF(收藏进度!F1720="","",收藏进度!F1720)</f>
        <v/>
      </c>
      <c r="G1720" s="56" t="str">
        <f>IF(收藏进度!G1720="","",收藏进度!G1720)</f>
        <v>中立</v>
      </c>
      <c r="H1720" s="56" t="str">
        <f>IF(收藏进度!H1720="","",收藏进度!H1720)</f>
        <v>史诗</v>
      </c>
      <c r="I1720" s="56" t="str">
        <f>IF(收藏进度!I1720="","",收藏进度!I1720)</f>
        <v>随从</v>
      </c>
      <c r="J1720" s="56" t="str">
        <f>IF(收藏进度!J1720="","",收藏进度!J1720)</f>
        <v>野兽</v>
      </c>
      <c r="K1720" s="56">
        <f>IF(收藏进度!K1720="","",收藏进度!K1720)</f>
        <v>5</v>
      </c>
      <c r="L1720" s="56">
        <f>IF(收藏进度!L1720="","",收藏进度!L1720)</f>
        <v>6</v>
      </c>
      <c r="M1720" s="56">
        <f>IF(收藏进度!M1720="","",收藏进度!M1720)</f>
        <v>6</v>
      </c>
      <c r="N1720" s="57" t="str">
        <f>IF(收藏进度!N1720="","",收藏进度!N1720)</f>
        <v>战吼：造成6点伤害，随机分配到所有其他友方随从身上。</v>
      </c>
    </row>
    <row r="1721" spans="1:14" x14ac:dyDescent="0.15">
      <c r="A1721" s="55" t="str">
        <f>IF(收藏进度!A1721="","",收藏进度!A1721)</f>
        <v>奇利亚斯</v>
      </c>
      <c r="B1721" s="55">
        <f>IF(收藏进度!B1721="","",收藏进度!B1721)</f>
        <v>1</v>
      </c>
      <c r="C1721" s="55" t="str">
        <f t="shared" si="26"/>
        <v/>
      </c>
      <c r="D1721" s="55" t="str">
        <f>IF(AND(COUNTIF(德鲁伊卡组!A:C,"# 2x ("&amp;K1721&amp;") "&amp;A1721)+COUNTIF(猎人卡组!A:C,"# 2x ("&amp;K1721&amp;") "&amp;A1721)+COUNTIF(法师卡组!A:C,"# 2x ("&amp;K1721&amp;") "&amp;A1721)+COUNTIF(圣骑士卡组!A:C,"# 2x ("&amp;K1721&amp;") "&amp;A1721)+COUNTIF(牧师卡组!A:C,"# 2x ("&amp;K1721&amp;") "&amp;A1721)+COUNTIF(潜行者卡组!A:C,"# 2x ("&amp;K1721&amp;") "&amp;A1721)+COUNTIF(萨满祭司卡组!A:C,"# 2x ("&amp;K1721&amp;") "&amp;A1721)+COUNTIF(术士卡组!A:C,"# 2x ("&amp;K1721&amp;") "&amp;A1721)+COUNTIF(战士卡组!A:C,"# 2x ("&amp;K1721&amp;") "&amp;A1721)=0,COUNTIF(单卡排行!A:J,A1721)=0),IF(AND(COUNTIF(德鲁伊卡组!A:C,"# 1x ("&amp;K1721&amp;") "&amp;A1721)+COUNTIF(猎人卡组!A:C,"# 1x ("&amp;K1721&amp;") "&amp;A1721)+COUNTIF(法师卡组!A:C,"# 1x ("&amp;K1721&amp;") "&amp;A1721)+COUNTIF(圣骑士卡组!A:C,"# 1x ("&amp;K1721&amp;") "&amp;A1721)+COUNTIF(牧师卡组!A:C,"# 1x ("&amp;K1721&amp;") "&amp;A1721)+COUNTIF(潜行者卡组!A:C,"# 1x ("&amp;K1721&amp;") "&amp;A1721)+COUNTIF(萨满祭司卡组!A:C,"# 1x ("&amp;K1721&amp;") "&amp;A1721)+COUNTIF(术士卡组!A:C,"# 1x ("&amp;K1721&amp;") "&amp;A1721)+COUNTIF(战士卡组!A:C,"# 1x ("&amp;K1721&amp;") "&amp;A1721)=0,COUNTIF(单卡排行!A:J,A1721&amp;"★")=0),"",1),2)</f>
        <v/>
      </c>
      <c r="E1721" s="56" t="str">
        <f>IF(收藏进度!E1721="","",收藏进度!E1721)</f>
        <v>砰砰计划</v>
      </c>
      <c r="F1721" s="56" t="str">
        <f>IF(收藏进度!F1721="","",收藏进度!F1721)</f>
        <v/>
      </c>
      <c r="G1721" s="56" t="str">
        <f>IF(收藏进度!G1721="","",收藏进度!G1721)</f>
        <v>中立</v>
      </c>
      <c r="H1721" s="56" t="str">
        <f>IF(收藏进度!H1721="","",收藏进度!H1721)</f>
        <v>传说</v>
      </c>
      <c r="I1721" s="56" t="str">
        <f>IF(收藏进度!I1721="","",收藏进度!I1721)</f>
        <v>随从</v>
      </c>
      <c r="J1721" s="56" t="str">
        <f>IF(收藏进度!J1721="","",收藏进度!J1721)</f>
        <v>机械</v>
      </c>
      <c r="K1721" s="56">
        <f>IF(收藏进度!K1721="","",收藏进度!K1721)</f>
        <v>5</v>
      </c>
      <c r="L1721" s="56">
        <f>IF(收藏进度!L1721="","",收藏进度!L1721)</f>
        <v>3</v>
      </c>
      <c r="M1721" s="56">
        <f>IF(收藏进度!M1721="","",收藏进度!M1721)</f>
        <v>2</v>
      </c>
      <c r="N1721" s="57" t="str">
        <f>IF(收藏进度!N1721="","",收藏进度!N1721)</f>
        <v>磁力，圣盾，嘲讽，吸血，突袭</v>
      </c>
    </row>
    <row r="1722" spans="1:14" x14ac:dyDescent="0.15">
      <c r="A1722" s="55" t="str">
        <f>IF(收藏进度!A1722="","",收藏进度!A1722)</f>
        <v>实验体9号</v>
      </c>
      <c r="B1722" s="55">
        <f>IF(收藏进度!B1722="","",收藏进度!B1722)</f>
        <v>1</v>
      </c>
      <c r="C1722" s="55" t="str">
        <f t="shared" si="26"/>
        <v/>
      </c>
      <c r="D1722" s="55" t="str">
        <f>IF(AND(COUNTIF(德鲁伊卡组!A:C,"# 2x ("&amp;K1722&amp;") "&amp;A1722)+COUNTIF(猎人卡组!A:C,"# 2x ("&amp;K1722&amp;") "&amp;A1722)+COUNTIF(法师卡组!A:C,"# 2x ("&amp;K1722&amp;") "&amp;A1722)+COUNTIF(圣骑士卡组!A:C,"# 2x ("&amp;K1722&amp;") "&amp;A1722)+COUNTIF(牧师卡组!A:C,"# 2x ("&amp;K1722&amp;") "&amp;A1722)+COUNTIF(潜行者卡组!A:C,"# 2x ("&amp;K1722&amp;") "&amp;A1722)+COUNTIF(萨满祭司卡组!A:C,"# 2x ("&amp;K1722&amp;") "&amp;A1722)+COUNTIF(术士卡组!A:C,"# 2x ("&amp;K1722&amp;") "&amp;A1722)+COUNTIF(战士卡组!A:C,"# 2x ("&amp;K1722&amp;") "&amp;A1722)=0,COUNTIF(单卡排行!A:J,A1722)=0),IF(AND(COUNTIF(德鲁伊卡组!A:C,"# 1x ("&amp;K1722&amp;") "&amp;A1722)+COUNTIF(猎人卡组!A:C,"# 1x ("&amp;K1722&amp;") "&amp;A1722)+COUNTIF(法师卡组!A:C,"# 1x ("&amp;K1722&amp;") "&amp;A1722)+COUNTIF(圣骑士卡组!A:C,"# 1x ("&amp;K1722&amp;") "&amp;A1722)+COUNTIF(牧师卡组!A:C,"# 1x ("&amp;K1722&amp;") "&amp;A1722)+COUNTIF(潜行者卡组!A:C,"# 1x ("&amp;K1722&amp;") "&amp;A1722)+COUNTIF(萨满祭司卡组!A:C,"# 1x ("&amp;K1722&amp;") "&amp;A1722)+COUNTIF(术士卡组!A:C,"# 1x ("&amp;K1722&amp;") "&amp;A1722)+COUNTIF(战士卡组!A:C,"# 1x ("&amp;K1722&amp;") "&amp;A1722)=0,COUNTIF(单卡排行!A:J,A1722&amp;"★")=0),"",1),2)</f>
        <v/>
      </c>
      <c r="E1722" s="56" t="str">
        <f>IF(收藏进度!E1722="","",收藏进度!E1722)</f>
        <v>砰砰计划</v>
      </c>
      <c r="F1722" s="56" t="str">
        <f>IF(收藏进度!F1722="","",收藏进度!F1722)</f>
        <v/>
      </c>
      <c r="G1722" s="56" t="str">
        <f>IF(收藏进度!G1722="","",收藏进度!G1722)</f>
        <v>中立</v>
      </c>
      <c r="H1722" s="56" t="str">
        <f>IF(收藏进度!H1722="","",收藏进度!H1722)</f>
        <v>传说</v>
      </c>
      <c r="I1722" s="56" t="str">
        <f>IF(收藏进度!I1722="","",收藏进度!I1722)</f>
        <v>随从</v>
      </c>
      <c r="J1722" s="56" t="str">
        <f>IF(收藏进度!J1722="","",收藏进度!J1722)</f>
        <v>野兽</v>
      </c>
      <c r="K1722" s="56">
        <f>IF(收藏进度!K1722="","",收藏进度!K1722)</f>
        <v>5</v>
      </c>
      <c r="L1722" s="56">
        <f>IF(收藏进度!L1722="","",收藏进度!L1722)</f>
        <v>4</v>
      </c>
      <c r="M1722" s="56">
        <f>IF(收藏进度!M1722="","",收藏进度!M1722)</f>
        <v>4</v>
      </c>
      <c r="N1722" s="57" t="str">
        <f>IF(收藏进度!N1722="","",收藏进度!N1722)</f>
        <v>战吼：
从你的牌库中抽五张不同的奥秘牌。</v>
      </c>
    </row>
    <row r="1723" spans="1:14" x14ac:dyDescent="0.15">
      <c r="A1723" s="55" t="str">
        <f>IF(收藏进度!A1723="","",收藏进度!A1723)</f>
        <v>受损的机械剑龙</v>
      </c>
      <c r="B1723" s="55">
        <f>IF(收藏进度!B1723="","",收藏进度!B1723)</f>
        <v>2</v>
      </c>
      <c r="C1723" s="55" t="str">
        <f t="shared" si="26"/>
        <v/>
      </c>
      <c r="D1723" s="55" t="str">
        <f>IF(AND(COUNTIF(德鲁伊卡组!A:C,"# 2x ("&amp;K1723&amp;") "&amp;A1723)+COUNTIF(猎人卡组!A:C,"# 2x ("&amp;K1723&amp;") "&amp;A1723)+COUNTIF(法师卡组!A:C,"# 2x ("&amp;K1723&amp;") "&amp;A1723)+COUNTIF(圣骑士卡组!A:C,"# 2x ("&amp;K1723&amp;") "&amp;A1723)+COUNTIF(牧师卡组!A:C,"# 2x ("&amp;K1723&amp;") "&amp;A1723)+COUNTIF(潜行者卡组!A:C,"# 2x ("&amp;K1723&amp;") "&amp;A1723)+COUNTIF(萨满祭司卡组!A:C,"# 2x ("&amp;K1723&amp;") "&amp;A1723)+COUNTIF(术士卡组!A:C,"# 2x ("&amp;K1723&amp;") "&amp;A1723)+COUNTIF(战士卡组!A:C,"# 2x ("&amp;K1723&amp;") "&amp;A1723)=0,COUNTIF(单卡排行!A:J,A1723)=0),IF(AND(COUNTIF(德鲁伊卡组!A:C,"# 1x ("&amp;K1723&amp;") "&amp;A1723)+COUNTIF(猎人卡组!A:C,"# 1x ("&amp;K1723&amp;") "&amp;A1723)+COUNTIF(法师卡组!A:C,"# 1x ("&amp;K1723&amp;") "&amp;A1723)+COUNTIF(圣骑士卡组!A:C,"# 1x ("&amp;K1723&amp;") "&amp;A1723)+COUNTIF(牧师卡组!A:C,"# 1x ("&amp;K1723&amp;") "&amp;A1723)+COUNTIF(潜行者卡组!A:C,"# 1x ("&amp;K1723&amp;") "&amp;A1723)+COUNTIF(萨满祭司卡组!A:C,"# 1x ("&amp;K1723&amp;") "&amp;A1723)+COUNTIF(术士卡组!A:C,"# 1x ("&amp;K1723&amp;") "&amp;A1723)+COUNTIF(战士卡组!A:C,"# 1x ("&amp;K1723&amp;") "&amp;A1723)=0,COUNTIF(单卡排行!A:J,A1723&amp;"★")=0),"",1),2)</f>
        <v/>
      </c>
      <c r="E1723" s="56" t="str">
        <f>IF(收藏进度!E1723="","",收藏进度!E1723)</f>
        <v>砰砰计划</v>
      </c>
      <c r="F1723" s="56" t="str">
        <f>IF(收藏进度!F1723="","",收藏进度!F1723)</f>
        <v/>
      </c>
      <c r="G1723" s="56" t="str">
        <f>IF(收藏进度!G1723="","",收藏进度!G1723)</f>
        <v>中立</v>
      </c>
      <c r="H1723" s="56" t="str">
        <f>IF(收藏进度!H1723="","",收藏进度!H1723)</f>
        <v>普通</v>
      </c>
      <c r="I1723" s="56" t="str">
        <f>IF(收藏进度!I1723="","",收藏进度!I1723)</f>
        <v>随从</v>
      </c>
      <c r="J1723" s="56" t="str">
        <f>IF(收藏进度!J1723="","",收藏进度!J1723)</f>
        <v>机械</v>
      </c>
      <c r="K1723" s="56">
        <f>IF(收藏进度!K1723="","",收藏进度!K1723)</f>
        <v>6</v>
      </c>
      <c r="L1723" s="56">
        <f>IF(收藏进度!L1723="","",收藏进度!L1723)</f>
        <v>5</v>
      </c>
      <c r="M1723" s="56">
        <f>IF(收藏进度!M1723="","",收藏进度!M1723)</f>
        <v>12</v>
      </c>
      <c r="N1723" s="57" t="str">
        <f>IF(收藏进度!N1723="","",收藏进度!N1723)</f>
        <v>嘲讽，战吼：对该随从造成6点伤害。</v>
      </c>
    </row>
    <row r="1724" spans="1:14" x14ac:dyDescent="0.15">
      <c r="A1724" s="55" t="str">
        <f>IF(收藏进度!A1724="","",收藏进度!A1724)</f>
        <v>奥能水母</v>
      </c>
      <c r="B1724" s="55">
        <f>IF(收藏进度!B1724="","",收藏进度!B1724)</f>
        <v>2</v>
      </c>
      <c r="C1724" s="55" t="str">
        <f t="shared" ref="C1724:C1730" si="27">IF(D1724="","",IF(D1724&gt;B1724,D1724-B1724,""))</f>
        <v/>
      </c>
      <c r="D1724" s="55" t="str">
        <f>IF(AND(COUNTIF(德鲁伊卡组!A:C,"# 2x ("&amp;K1724&amp;") "&amp;A1724)+COUNTIF(猎人卡组!A:C,"# 2x ("&amp;K1724&amp;") "&amp;A1724)+COUNTIF(法师卡组!A:C,"# 2x ("&amp;K1724&amp;") "&amp;A1724)+COUNTIF(圣骑士卡组!A:C,"# 2x ("&amp;K1724&amp;") "&amp;A1724)+COUNTIF(牧师卡组!A:C,"# 2x ("&amp;K1724&amp;") "&amp;A1724)+COUNTIF(潜行者卡组!A:C,"# 2x ("&amp;K1724&amp;") "&amp;A1724)+COUNTIF(萨满祭司卡组!A:C,"# 2x ("&amp;K1724&amp;") "&amp;A1724)+COUNTIF(术士卡组!A:C,"# 2x ("&amp;K1724&amp;") "&amp;A1724)+COUNTIF(战士卡组!A:C,"# 2x ("&amp;K1724&amp;") "&amp;A1724)=0,COUNTIF(单卡排行!A:J,A1724)=0),IF(AND(COUNTIF(德鲁伊卡组!A:C,"# 1x ("&amp;K1724&amp;") "&amp;A1724)+COUNTIF(猎人卡组!A:C,"# 1x ("&amp;K1724&amp;") "&amp;A1724)+COUNTIF(法师卡组!A:C,"# 1x ("&amp;K1724&amp;") "&amp;A1724)+COUNTIF(圣骑士卡组!A:C,"# 1x ("&amp;K1724&amp;") "&amp;A1724)+COUNTIF(牧师卡组!A:C,"# 1x ("&amp;K1724&amp;") "&amp;A1724)+COUNTIF(潜行者卡组!A:C,"# 1x ("&amp;K1724&amp;") "&amp;A1724)+COUNTIF(萨满祭司卡组!A:C,"# 1x ("&amp;K1724&amp;") "&amp;A1724)+COUNTIF(术士卡组!A:C,"# 1x ("&amp;K1724&amp;") "&amp;A1724)+COUNTIF(战士卡组!A:C,"# 1x ("&amp;K1724&amp;") "&amp;A1724)=0,COUNTIF(单卡排行!A:J,A1724&amp;"★")=0),"",1),2)</f>
        <v/>
      </c>
      <c r="E1724" s="56" t="str">
        <f>IF(收藏进度!E1724="","",收藏进度!E1724)</f>
        <v>砰砰计划</v>
      </c>
      <c r="F1724" s="56" t="str">
        <f>IF(收藏进度!F1724="","",收藏进度!F1724)</f>
        <v/>
      </c>
      <c r="G1724" s="56" t="str">
        <f>IF(收藏进度!G1724="","",收藏进度!G1724)</f>
        <v>中立</v>
      </c>
      <c r="H1724" s="56" t="str">
        <f>IF(收藏进度!H1724="","",收藏进度!H1724)</f>
        <v>稀有</v>
      </c>
      <c r="I1724" s="56" t="str">
        <f>IF(收藏进度!I1724="","",收藏进度!I1724)</f>
        <v>随从</v>
      </c>
      <c r="J1724" s="56" t="str">
        <f>IF(收藏进度!J1724="","",收藏进度!J1724)</f>
        <v/>
      </c>
      <c r="K1724" s="56">
        <f>IF(收藏进度!K1724="","",收藏进度!K1724)</f>
        <v>6</v>
      </c>
      <c r="L1724" s="56">
        <f>IF(收藏进度!L1724="","",收藏进度!L1724)</f>
        <v>3</v>
      </c>
      <c r="M1724" s="56">
        <f>IF(收藏进度!M1724="","",收藏进度!M1724)</f>
        <v>4</v>
      </c>
      <c r="N1724" s="57" t="str">
        <f>IF(收藏进度!N1724="","",收藏进度!N1724)</f>
        <v>战吼：发现一张法力值消耗大于或等于（5）的法术牌。</v>
      </c>
    </row>
    <row r="1725" spans="1:14" x14ac:dyDescent="0.15">
      <c r="A1725" s="55" t="str">
        <f>IF(收藏进度!A1725="","",收藏进度!A1725)</f>
        <v>飞弹机器人</v>
      </c>
      <c r="B1725" s="55">
        <f>IF(收藏进度!B1725="","",收藏进度!B1725)</f>
        <v>2</v>
      </c>
      <c r="C1725" s="55" t="str">
        <f t="shared" si="27"/>
        <v/>
      </c>
      <c r="D1725" s="55" t="str">
        <f>IF(AND(COUNTIF(德鲁伊卡组!A:C,"# 2x ("&amp;K1725&amp;") "&amp;A1725)+COUNTIF(猎人卡组!A:C,"# 2x ("&amp;K1725&amp;") "&amp;A1725)+COUNTIF(法师卡组!A:C,"# 2x ("&amp;K1725&amp;") "&amp;A1725)+COUNTIF(圣骑士卡组!A:C,"# 2x ("&amp;K1725&amp;") "&amp;A1725)+COUNTIF(牧师卡组!A:C,"# 2x ("&amp;K1725&amp;") "&amp;A1725)+COUNTIF(潜行者卡组!A:C,"# 2x ("&amp;K1725&amp;") "&amp;A1725)+COUNTIF(萨满祭司卡组!A:C,"# 2x ("&amp;K1725&amp;") "&amp;A1725)+COUNTIF(术士卡组!A:C,"# 2x ("&amp;K1725&amp;") "&amp;A1725)+COUNTIF(战士卡组!A:C,"# 2x ("&amp;K1725&amp;") "&amp;A1725)=0,COUNTIF(单卡排行!A:J,A1725)=0),IF(AND(COUNTIF(德鲁伊卡组!A:C,"# 1x ("&amp;K1725&amp;") "&amp;A1725)+COUNTIF(猎人卡组!A:C,"# 1x ("&amp;K1725&amp;") "&amp;A1725)+COUNTIF(法师卡组!A:C,"# 1x ("&amp;K1725&amp;") "&amp;A1725)+COUNTIF(圣骑士卡组!A:C,"# 1x ("&amp;K1725&amp;") "&amp;A1725)+COUNTIF(牧师卡组!A:C,"# 1x ("&amp;K1725&amp;") "&amp;A1725)+COUNTIF(潜行者卡组!A:C,"# 1x ("&amp;K1725&amp;") "&amp;A1725)+COUNTIF(萨满祭司卡组!A:C,"# 1x ("&amp;K1725&amp;") "&amp;A1725)+COUNTIF(术士卡组!A:C,"# 1x ("&amp;K1725&amp;") "&amp;A1725)+COUNTIF(战士卡组!A:C,"# 1x ("&amp;K1725&amp;") "&amp;A1725)=0,COUNTIF(单卡排行!A:J,A1725&amp;"★")=0),"",1),2)</f>
        <v/>
      </c>
      <c r="E1725" s="56" t="str">
        <f>IF(收藏进度!E1725="","",收藏进度!E1725)</f>
        <v>砰砰计划</v>
      </c>
      <c r="F1725" s="56" t="str">
        <f>IF(收藏进度!F1725="","",收藏进度!F1725)</f>
        <v/>
      </c>
      <c r="G1725" s="56" t="str">
        <f>IF(收藏进度!G1725="","",收藏进度!G1725)</f>
        <v>中立</v>
      </c>
      <c r="H1725" s="56" t="str">
        <f>IF(收藏进度!H1725="","",收藏进度!H1725)</f>
        <v>稀有</v>
      </c>
      <c r="I1725" s="56" t="str">
        <f>IF(收藏进度!I1725="","",收藏进度!I1725)</f>
        <v>随从</v>
      </c>
      <c r="J1725" s="56" t="str">
        <f>IF(收藏进度!J1725="","",收藏进度!J1725)</f>
        <v>机械</v>
      </c>
      <c r="K1725" s="56">
        <f>IF(收藏进度!K1725="","",收藏进度!K1725)</f>
        <v>6</v>
      </c>
      <c r="L1725" s="56">
        <f>IF(收藏进度!L1725="","",收藏进度!L1725)</f>
        <v>4</v>
      </c>
      <c r="M1725" s="56">
        <f>IF(收藏进度!M1725="","",收藏进度!M1725)</f>
        <v>4</v>
      </c>
      <c r="N1725" s="57" t="str">
        <f>IF(收藏进度!N1725="","",收藏进度!N1725)</f>
        <v>磁力
在你的回合结束时，对所有其他角色造成1点伤害。</v>
      </c>
    </row>
    <row r="1726" spans="1:14" x14ac:dyDescent="0.15">
      <c r="A1726" s="55" t="str">
        <f>IF(收藏进度!A1726="","",收藏进度!A1726)</f>
        <v>火花钻机</v>
      </c>
      <c r="B1726" s="55">
        <f>IF(收藏进度!B1726="","",收藏进度!B1726)</f>
        <v>2</v>
      </c>
      <c r="C1726" s="55" t="str">
        <f t="shared" si="27"/>
        <v/>
      </c>
      <c r="D1726" s="55" t="str">
        <f>IF(AND(COUNTIF(德鲁伊卡组!A:C,"# 2x ("&amp;K1726&amp;") "&amp;A1726)+COUNTIF(猎人卡组!A:C,"# 2x ("&amp;K1726&amp;") "&amp;A1726)+COUNTIF(法师卡组!A:C,"# 2x ("&amp;K1726&amp;") "&amp;A1726)+COUNTIF(圣骑士卡组!A:C,"# 2x ("&amp;K1726&amp;") "&amp;A1726)+COUNTIF(牧师卡组!A:C,"# 2x ("&amp;K1726&amp;") "&amp;A1726)+COUNTIF(潜行者卡组!A:C,"# 2x ("&amp;K1726&amp;") "&amp;A1726)+COUNTIF(萨满祭司卡组!A:C,"# 2x ("&amp;K1726&amp;") "&amp;A1726)+COUNTIF(术士卡组!A:C,"# 2x ("&amp;K1726&amp;") "&amp;A1726)+COUNTIF(战士卡组!A:C,"# 2x ("&amp;K1726&amp;") "&amp;A1726)=0,COUNTIF(单卡排行!A:J,A1726)=0),IF(AND(COUNTIF(德鲁伊卡组!A:C,"# 1x ("&amp;K1726&amp;") "&amp;A1726)+COUNTIF(猎人卡组!A:C,"# 1x ("&amp;K1726&amp;") "&amp;A1726)+COUNTIF(法师卡组!A:C,"# 1x ("&amp;K1726&amp;") "&amp;A1726)+COUNTIF(圣骑士卡组!A:C,"# 1x ("&amp;K1726&amp;") "&amp;A1726)+COUNTIF(牧师卡组!A:C,"# 1x ("&amp;K1726&amp;") "&amp;A1726)+COUNTIF(潜行者卡组!A:C,"# 1x ("&amp;K1726&amp;") "&amp;A1726)+COUNTIF(萨满祭司卡组!A:C,"# 1x ("&amp;K1726&amp;") "&amp;A1726)+COUNTIF(术士卡组!A:C,"# 1x ("&amp;K1726&amp;") "&amp;A1726)+COUNTIF(战士卡组!A:C,"# 1x ("&amp;K1726&amp;") "&amp;A1726)=0,COUNTIF(单卡排行!A:J,A1726&amp;"★")=0),"",1),2)</f>
        <v/>
      </c>
      <c r="E1726" s="56" t="str">
        <f>IF(收藏进度!E1726="","",收藏进度!E1726)</f>
        <v>砰砰计划</v>
      </c>
      <c r="F1726" s="56" t="str">
        <f>IF(收藏进度!F1726="","",收藏进度!F1726)</f>
        <v/>
      </c>
      <c r="G1726" s="56" t="str">
        <f>IF(收藏进度!G1726="","",收藏进度!G1726)</f>
        <v>中立</v>
      </c>
      <c r="H1726" s="56" t="str">
        <f>IF(收藏进度!H1726="","",收藏进度!H1726)</f>
        <v>稀有</v>
      </c>
      <c r="I1726" s="56" t="str">
        <f>IF(收藏进度!I1726="","",收藏进度!I1726)</f>
        <v>随从</v>
      </c>
      <c r="J1726" s="56" t="str">
        <f>IF(收藏进度!J1726="","",收藏进度!J1726)</f>
        <v>机械</v>
      </c>
      <c r="K1726" s="56">
        <f>IF(收藏进度!K1726="","",收藏进度!K1726)</f>
        <v>6</v>
      </c>
      <c r="L1726" s="56">
        <f>IF(收藏进度!L1726="","",收藏进度!L1726)</f>
        <v>5</v>
      </c>
      <c r="M1726" s="56">
        <f>IF(收藏进度!M1726="","",收藏进度!M1726)</f>
        <v>1</v>
      </c>
      <c r="N1726" s="57" t="str">
        <f>IF(收藏进度!N1726="","",收藏进度!N1726)</f>
        <v>突袭，亡语：将两张1/1并具有突袭的“火花”置入你的手牌。</v>
      </c>
    </row>
    <row r="1727" spans="1:14" x14ac:dyDescent="0.15">
      <c r="A1727" s="55" t="str">
        <f>IF(收藏进度!A1727="","",收藏进度!A1727)</f>
        <v>机械雏龙</v>
      </c>
      <c r="B1727" s="55">
        <f>IF(收藏进度!B1727="","",收藏进度!B1727)</f>
        <v>1</v>
      </c>
      <c r="C1727" s="55" t="str">
        <f t="shared" si="27"/>
        <v/>
      </c>
      <c r="D1727" s="55" t="str">
        <f>IF(AND(COUNTIF(德鲁伊卡组!A:C,"# 2x ("&amp;K1727&amp;") "&amp;A1727)+COUNTIF(猎人卡组!A:C,"# 2x ("&amp;K1727&amp;") "&amp;A1727)+COUNTIF(法师卡组!A:C,"# 2x ("&amp;K1727&amp;") "&amp;A1727)+COUNTIF(圣骑士卡组!A:C,"# 2x ("&amp;K1727&amp;") "&amp;A1727)+COUNTIF(牧师卡组!A:C,"# 2x ("&amp;K1727&amp;") "&amp;A1727)+COUNTIF(潜行者卡组!A:C,"# 2x ("&amp;K1727&amp;") "&amp;A1727)+COUNTIF(萨满祭司卡组!A:C,"# 2x ("&amp;K1727&amp;") "&amp;A1727)+COUNTIF(术士卡组!A:C,"# 2x ("&amp;K1727&amp;") "&amp;A1727)+COUNTIF(战士卡组!A:C,"# 2x ("&amp;K1727&amp;") "&amp;A1727)=0,COUNTIF(单卡排行!A:J,A1727)=0),IF(AND(COUNTIF(德鲁伊卡组!A:C,"# 1x ("&amp;K1727&amp;") "&amp;A1727)+COUNTIF(猎人卡组!A:C,"# 1x ("&amp;K1727&amp;") "&amp;A1727)+COUNTIF(法师卡组!A:C,"# 1x ("&amp;K1727&amp;") "&amp;A1727)+COUNTIF(圣骑士卡组!A:C,"# 1x ("&amp;K1727&amp;") "&amp;A1727)+COUNTIF(牧师卡组!A:C,"# 1x ("&amp;K1727&amp;") "&amp;A1727)+COUNTIF(潜行者卡组!A:C,"# 1x ("&amp;K1727&amp;") "&amp;A1727)+COUNTIF(萨满祭司卡组!A:C,"# 1x ("&amp;K1727&amp;") "&amp;A1727)+COUNTIF(术士卡组!A:C,"# 1x ("&amp;K1727&amp;") "&amp;A1727)+COUNTIF(战士卡组!A:C,"# 1x ("&amp;K1727&amp;") "&amp;A1727)=0,COUNTIF(单卡排行!A:J,A1727&amp;"★")=0),"",1),2)</f>
        <v/>
      </c>
      <c r="E1727" s="56" t="str">
        <f>IF(收藏进度!E1727="","",收藏进度!E1727)</f>
        <v>砰砰计划</v>
      </c>
      <c r="F1727" s="56" t="str">
        <f>IF(收藏进度!F1727="","",收藏进度!F1727)</f>
        <v/>
      </c>
      <c r="G1727" s="56" t="str">
        <f>IF(收藏进度!G1727="","",收藏进度!G1727)</f>
        <v>中立</v>
      </c>
      <c r="H1727" s="56" t="str">
        <f>IF(收藏进度!H1727="","",收藏进度!H1727)</f>
        <v>稀有</v>
      </c>
      <c r="I1727" s="56" t="str">
        <f>IF(收藏进度!I1727="","",收藏进度!I1727)</f>
        <v>随从</v>
      </c>
      <c r="J1727" s="56" t="str">
        <f>IF(收藏进度!J1727="","",收藏进度!J1727)</f>
        <v>机械</v>
      </c>
      <c r="K1727" s="56">
        <f>IF(收藏进度!K1727="","",收藏进度!K1727)</f>
        <v>6</v>
      </c>
      <c r="L1727" s="56">
        <f>IF(收藏进度!L1727="","",收藏进度!L1727)</f>
        <v>2</v>
      </c>
      <c r="M1727" s="56">
        <f>IF(收藏进度!M1727="","",收藏进度!M1727)</f>
        <v>2</v>
      </c>
      <c r="N1727" s="57" t="str">
        <f>IF(收藏进度!N1727="","",收藏进度!N1727)</f>
        <v>亡语：召唤一个7/7的机械巨龙。</v>
      </c>
    </row>
    <row r="1728" spans="1:14" x14ac:dyDescent="0.15">
      <c r="A1728" s="55" t="str">
        <f>IF(收藏进度!A1728="","",收藏进度!A1728)</f>
        <v>群星罗列者</v>
      </c>
      <c r="B1728" s="55">
        <f>IF(收藏进度!B1728="","",收藏进度!B1728)</f>
        <v>1</v>
      </c>
      <c r="C1728" s="55" t="str">
        <f t="shared" si="27"/>
        <v/>
      </c>
      <c r="D1728" s="55" t="str">
        <f>IF(AND(COUNTIF(德鲁伊卡组!A:C,"# 2x ("&amp;K1728&amp;") "&amp;A1728)+COUNTIF(猎人卡组!A:C,"# 2x ("&amp;K1728&amp;") "&amp;A1728)+COUNTIF(法师卡组!A:C,"# 2x ("&amp;K1728&amp;") "&amp;A1728)+COUNTIF(圣骑士卡组!A:C,"# 2x ("&amp;K1728&amp;") "&amp;A1728)+COUNTIF(牧师卡组!A:C,"# 2x ("&amp;K1728&amp;") "&amp;A1728)+COUNTIF(潜行者卡组!A:C,"# 2x ("&amp;K1728&amp;") "&amp;A1728)+COUNTIF(萨满祭司卡组!A:C,"# 2x ("&amp;K1728&amp;") "&amp;A1728)+COUNTIF(术士卡组!A:C,"# 2x ("&amp;K1728&amp;") "&amp;A1728)+COUNTIF(战士卡组!A:C,"# 2x ("&amp;K1728&amp;") "&amp;A1728)=0,COUNTIF(单卡排行!A:J,A1728)=0),IF(AND(COUNTIF(德鲁伊卡组!A:C,"# 1x ("&amp;K1728&amp;") "&amp;A1728)+COUNTIF(猎人卡组!A:C,"# 1x ("&amp;K1728&amp;") "&amp;A1728)+COUNTIF(法师卡组!A:C,"# 1x ("&amp;K1728&amp;") "&amp;A1728)+COUNTIF(圣骑士卡组!A:C,"# 1x ("&amp;K1728&amp;") "&amp;A1728)+COUNTIF(牧师卡组!A:C,"# 1x ("&amp;K1728&amp;") "&amp;A1728)+COUNTIF(潜行者卡组!A:C,"# 1x ("&amp;K1728&amp;") "&amp;A1728)+COUNTIF(萨满祭司卡组!A:C,"# 1x ("&amp;K1728&amp;") "&amp;A1728)+COUNTIF(术士卡组!A:C,"# 1x ("&amp;K1728&amp;") "&amp;A1728)+COUNTIF(战士卡组!A:C,"# 1x ("&amp;K1728&amp;") "&amp;A1728)=0,COUNTIF(单卡排行!A:J,A1728&amp;"★")=0),"",1),2)</f>
        <v/>
      </c>
      <c r="E1728" s="56" t="str">
        <f>IF(收藏进度!E1728="","",收藏进度!E1728)</f>
        <v>砰砰计划</v>
      </c>
      <c r="F1728" s="56" t="str">
        <f>IF(收藏进度!F1728="","",收藏进度!F1728)</f>
        <v/>
      </c>
      <c r="G1728" s="56" t="str">
        <f>IF(收藏进度!G1728="","",收藏进度!G1728)</f>
        <v>中立</v>
      </c>
      <c r="H1728" s="56" t="str">
        <f>IF(收藏进度!H1728="","",收藏进度!H1728)</f>
        <v>史诗</v>
      </c>
      <c r="I1728" s="56" t="str">
        <f>IF(收藏进度!I1728="","",收藏进度!I1728)</f>
        <v>随从</v>
      </c>
      <c r="J1728" s="56" t="str">
        <f>IF(收藏进度!J1728="","",收藏进度!J1728)</f>
        <v/>
      </c>
      <c r="K1728" s="56">
        <f>IF(收藏进度!K1728="","",收藏进度!K1728)</f>
        <v>7</v>
      </c>
      <c r="L1728" s="56">
        <f>IF(收藏进度!L1728="","",收藏进度!L1728)</f>
        <v>7</v>
      </c>
      <c r="M1728" s="56">
        <f>IF(收藏进度!M1728="","",收藏进度!M1728)</f>
        <v>7</v>
      </c>
      <c r="N1728" s="57" t="str">
        <f>IF(收藏进度!N1728="","",收藏进度!N1728)</f>
        <v>战吼：如果你控制三个生命值为7的随从，对所有敌人造成7点
伤害。</v>
      </c>
    </row>
    <row r="1729" spans="1:14" x14ac:dyDescent="0.15">
      <c r="A1729" s="55" t="str">
        <f>IF(收藏进度!A1729="","",收藏进度!A1729)</f>
        <v>机械推土牛</v>
      </c>
      <c r="B1729" s="55">
        <f>IF(收藏进度!B1729="","",收藏进度!B1729)</f>
        <v>2</v>
      </c>
      <c r="C1729" s="55" t="str">
        <f t="shared" si="27"/>
        <v/>
      </c>
      <c r="D1729" s="55" t="str">
        <f>IF(AND(COUNTIF(德鲁伊卡组!A:C,"# 2x ("&amp;K1729&amp;") "&amp;A1729)+COUNTIF(猎人卡组!A:C,"# 2x ("&amp;K1729&amp;") "&amp;A1729)+COUNTIF(法师卡组!A:C,"# 2x ("&amp;K1729&amp;") "&amp;A1729)+COUNTIF(圣骑士卡组!A:C,"# 2x ("&amp;K1729&amp;") "&amp;A1729)+COUNTIF(牧师卡组!A:C,"# 2x ("&amp;K1729&amp;") "&amp;A1729)+COUNTIF(潜行者卡组!A:C,"# 2x ("&amp;K1729&amp;") "&amp;A1729)+COUNTIF(萨满祭司卡组!A:C,"# 2x ("&amp;K1729&amp;") "&amp;A1729)+COUNTIF(术士卡组!A:C,"# 2x ("&amp;K1729&amp;") "&amp;A1729)+COUNTIF(战士卡组!A:C,"# 2x ("&amp;K1729&amp;") "&amp;A1729)=0,COUNTIF(单卡排行!A:J,A1729)=0),IF(AND(COUNTIF(德鲁伊卡组!A:C,"# 1x ("&amp;K1729&amp;") "&amp;A1729)+COUNTIF(猎人卡组!A:C,"# 1x ("&amp;K1729&amp;") "&amp;A1729)+COUNTIF(法师卡组!A:C,"# 1x ("&amp;K1729&amp;") "&amp;A1729)+COUNTIF(圣骑士卡组!A:C,"# 1x ("&amp;K1729&amp;") "&amp;A1729)+COUNTIF(牧师卡组!A:C,"# 1x ("&amp;K1729&amp;") "&amp;A1729)+COUNTIF(潜行者卡组!A:C,"# 1x ("&amp;K1729&amp;") "&amp;A1729)+COUNTIF(萨满祭司卡组!A:C,"# 1x ("&amp;K1729&amp;") "&amp;A1729)+COUNTIF(术士卡组!A:C,"# 1x ("&amp;K1729&amp;") "&amp;A1729)+COUNTIF(战士卡组!A:C,"# 1x ("&amp;K1729&amp;") "&amp;A1729)=0,COUNTIF(单卡排行!A:J,A1729&amp;"★")=0),"",1),2)</f>
        <v/>
      </c>
      <c r="E1729" s="56" t="str">
        <f>IF(收藏进度!E1729="","",收藏进度!E1729)</f>
        <v>砰砰计划</v>
      </c>
      <c r="F1729" s="56" t="str">
        <f>IF(收藏进度!F1729="","",收藏进度!F1729)</f>
        <v/>
      </c>
      <c r="G1729" s="56" t="str">
        <f>IF(收藏进度!G1729="","",收藏进度!G1729)</f>
        <v>中立</v>
      </c>
      <c r="H1729" s="56" t="str">
        <f>IF(收藏进度!H1729="","",收藏进度!H1729)</f>
        <v>普通</v>
      </c>
      <c r="I1729" s="56" t="str">
        <f>IF(收藏进度!I1729="","",收藏进度!I1729)</f>
        <v>随从</v>
      </c>
      <c r="J1729" s="56" t="str">
        <f>IF(收藏进度!J1729="","",收藏进度!J1729)</f>
        <v>机械</v>
      </c>
      <c r="K1729" s="56">
        <f>IF(收藏进度!K1729="","",收藏进度!K1729)</f>
        <v>9</v>
      </c>
      <c r="L1729" s="56">
        <f>IF(收藏进度!L1729="","",收藏进度!L1729)</f>
        <v>9</v>
      </c>
      <c r="M1729" s="56">
        <f>IF(收藏进度!M1729="","",收藏进度!M1729)</f>
        <v>7</v>
      </c>
      <c r="N1729" s="57" t="str">
        <f>IF(收藏进度!N1729="","",收藏进度!N1729)</f>
        <v>圣盾</v>
      </c>
    </row>
    <row r="1730" spans="1:14" x14ac:dyDescent="0.15">
      <c r="A1730" s="55" t="str">
        <f>IF(收藏进度!A1730="","",收藏进度!A1730)</f>
        <v>机械克苏恩</v>
      </c>
      <c r="B1730" s="55">
        <f>IF(收藏进度!B1730="","",收藏进度!B1730)</f>
        <v>0</v>
      </c>
      <c r="C1730" s="55" t="str">
        <f t="shared" si="27"/>
        <v/>
      </c>
      <c r="D1730" s="55" t="str">
        <f>IF(AND(COUNTIF(德鲁伊卡组!A:C,"# 2x ("&amp;K1730&amp;") "&amp;A1730)+COUNTIF(猎人卡组!A:C,"# 2x ("&amp;K1730&amp;") "&amp;A1730)+COUNTIF(法师卡组!A:C,"# 2x ("&amp;K1730&amp;") "&amp;A1730)+COUNTIF(圣骑士卡组!A:C,"# 2x ("&amp;K1730&amp;") "&amp;A1730)+COUNTIF(牧师卡组!A:C,"# 2x ("&amp;K1730&amp;") "&amp;A1730)+COUNTIF(潜行者卡组!A:C,"# 2x ("&amp;K1730&amp;") "&amp;A1730)+COUNTIF(萨满祭司卡组!A:C,"# 2x ("&amp;K1730&amp;") "&amp;A1730)+COUNTIF(术士卡组!A:C,"# 2x ("&amp;K1730&amp;") "&amp;A1730)+COUNTIF(战士卡组!A:C,"# 2x ("&amp;K1730&amp;") "&amp;A1730)=0,COUNTIF(单卡排行!A:J,A1730)=0),IF(AND(COUNTIF(德鲁伊卡组!A:C,"# 1x ("&amp;K1730&amp;") "&amp;A1730)+COUNTIF(猎人卡组!A:C,"# 1x ("&amp;K1730&amp;") "&amp;A1730)+COUNTIF(法师卡组!A:C,"# 1x ("&amp;K1730&amp;") "&amp;A1730)+COUNTIF(圣骑士卡组!A:C,"# 1x ("&amp;K1730&amp;") "&amp;A1730)+COUNTIF(牧师卡组!A:C,"# 1x ("&amp;K1730&amp;") "&amp;A1730)+COUNTIF(潜行者卡组!A:C,"# 1x ("&amp;K1730&amp;") "&amp;A1730)+COUNTIF(萨满祭司卡组!A:C,"# 1x ("&amp;K1730&amp;") "&amp;A1730)+COUNTIF(术士卡组!A:C,"# 1x ("&amp;K1730&amp;") "&amp;A1730)+COUNTIF(战士卡组!A:C,"# 1x ("&amp;K1730&amp;") "&amp;A1730)=0,COUNTIF(单卡排行!A:J,A1730&amp;"★")=0),"",1),2)</f>
        <v/>
      </c>
      <c r="E1730" s="56" t="str">
        <f>IF(收藏进度!E1730="","",收藏进度!E1730)</f>
        <v>砰砰计划</v>
      </c>
      <c r="F1730" s="56" t="str">
        <f>IF(收藏进度!F1730="","",收藏进度!F1730)</f>
        <v/>
      </c>
      <c r="G1730" s="56" t="str">
        <f>IF(收藏进度!G1730="","",收藏进度!G1730)</f>
        <v>中立</v>
      </c>
      <c r="H1730" s="56" t="str">
        <f>IF(收藏进度!H1730="","",收藏进度!H1730)</f>
        <v>传说</v>
      </c>
      <c r="I1730" s="56" t="str">
        <f>IF(收藏进度!I1730="","",收藏进度!I1730)</f>
        <v>随从</v>
      </c>
      <c r="J1730" s="56" t="str">
        <f>IF(收藏进度!J1730="","",收藏进度!J1730)</f>
        <v>机械</v>
      </c>
      <c r="K1730" s="56">
        <f>IF(收藏进度!K1730="","",收藏进度!K1730)</f>
        <v>10</v>
      </c>
      <c r="L1730" s="56">
        <f>IF(收藏进度!L1730="","",收藏进度!L1730)</f>
        <v>10</v>
      </c>
      <c r="M1730" s="56">
        <f>IF(收藏进度!M1730="","",收藏进度!M1730)</f>
        <v>10</v>
      </c>
      <c r="N1730" s="57" t="str">
        <f>IF(收藏进度!N1730="","",收藏进度!N1730)</f>
        <v>亡语：
如果你的牌库、手牌和战场没有任何牌，消灭敌方英雄。</v>
      </c>
    </row>
  </sheetData>
  <autoFilter ref="A1:N1595"/>
  <sortState ref="A2:N1595">
    <sortCondition ref="E2:E1595" customList="特殊,荣誉室,奖励,基本,经典,纳克萨玛斯,地精大战侏儒,黑石山的火焰,冠军的试炼,探险家协会,上古之神,卡拉赞,加基森,安戈洛,冰封王座,狗头人,女巫森林"/>
    <sortCondition ref="G2:G1595" customList="德鲁伊,猎人,法师,圣骑士,牧师,潜行者,萨满祭司,术士,战士,玉莲帮,污手党,暗金教,中立"/>
    <sortCondition ref="K2:K1595"/>
    <sortCondition ref="H2:H1595" customList="普通,稀有,史诗,传说,衍生物"/>
    <sortCondition ref="A2:A1595"/>
  </sortState>
  <phoneticPr fontId="6" type="noConversion"/>
  <conditionalFormatting sqref="H1:H1048576">
    <cfRule type="cellIs" dxfId="19" priority="1" stopIfTrue="1" operator="equal">
      <formula>"衍生物"</formula>
    </cfRule>
    <cfRule type="cellIs" dxfId="18" priority="2" stopIfTrue="1" operator="equal">
      <formula>"传说"</formula>
    </cfRule>
    <cfRule type="cellIs" dxfId="17" priority="3" stopIfTrue="1" operator="equal">
      <formula>"史诗"</formula>
    </cfRule>
    <cfRule type="cellIs" dxfId="16" priority="4" stopIfTrue="1" operator="equal">
      <formula>"稀有"</formula>
    </cfRule>
    <cfRule type="cellIs" dxfId="15" priority="5" stopIfTrue="1" operator="equal">
      <formula>"普通"</formula>
    </cfRule>
  </conditionalFormatting>
  <conditionalFormatting sqref="G1:G1048576">
    <cfRule type="cellIs" dxfId="14" priority="6" stopIfTrue="1" operator="equal">
      <formula>"战士"</formula>
    </cfRule>
    <cfRule type="cellIs" dxfId="13" priority="7" stopIfTrue="1" operator="equal">
      <formula>"术士"</formula>
    </cfRule>
    <cfRule type="cellIs" dxfId="12" priority="8" stopIfTrue="1" operator="equal">
      <formula>"萨满祭司"</formula>
    </cfRule>
    <cfRule type="cellIs" dxfId="11" priority="9" stopIfTrue="1" operator="equal">
      <formula>"潜行者"</formula>
    </cfRule>
    <cfRule type="cellIs" dxfId="10" priority="10" stopIfTrue="1" operator="equal">
      <formula>"牧师"</formula>
    </cfRule>
    <cfRule type="cellIs" dxfId="9" priority="11" stopIfTrue="1" operator="equal">
      <formula>"圣骑士"</formula>
    </cfRule>
    <cfRule type="cellIs" dxfId="8" priority="12" stopIfTrue="1" operator="equal">
      <formula>"法师"</formula>
    </cfRule>
    <cfRule type="cellIs" dxfId="7" priority="13" stopIfTrue="1" operator="equal">
      <formula>"猎人"</formula>
    </cfRule>
    <cfRule type="cellIs" dxfId="6" priority="14" stopIfTrue="1" operator="equal">
      <formula>"德鲁伊"</formula>
    </cfRule>
    <cfRule type="cellIs" dxfId="5" priority="15" stopIfTrue="1" operator="equal">
      <formula>"中立"</formula>
    </cfRule>
  </conditionalFormatting>
  <conditionalFormatting sqref="B1:B1048576">
    <cfRule type="expression" dxfId="4" priority="16">
      <formula>AND($B1=1,COUNTIF($H1,"传说")=0)</formula>
    </cfRule>
    <cfRule type="expression" dxfId="3" priority="17">
      <formula>AND($B1=1,COUNTIF($H1,"传说")=1)</formula>
    </cfRule>
    <cfRule type="cellIs" dxfId="2" priority="18" operator="equal">
      <formula>0</formula>
    </cfRule>
    <cfRule type="cellIs" dxfId="1" priority="19" operator="equal">
      <formula>2</formula>
    </cfRule>
    <cfRule type="cellIs" dxfId="0" priority="20" operator="notEqual">
      <formula>0</formula>
    </cfRule>
  </conditionalFormatting>
  <pageMargins left="0.75" right="0.75" top="1" bottom="1" header="0.51041666666666696" footer="0.51041666666666696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3"/>
  <sheetViews>
    <sheetView workbookViewId="0">
      <pane ySplit="1" topLeftCell="A2" activePane="bottomLeft" state="frozen"/>
      <selection activeCell="D50" sqref="D50"/>
      <selection pane="bottomLeft" activeCell="D64" sqref="D64"/>
    </sheetView>
  </sheetViews>
  <sheetFormatPr defaultRowHeight="14.25" x14ac:dyDescent="0.15"/>
  <cols>
    <col min="1" max="10" width="20.625" style="14" customWidth="1"/>
    <col min="11" max="11" width="20.625" customWidth="1"/>
  </cols>
  <sheetData>
    <row r="1" spans="1:11" s="15" customFormat="1" x14ac:dyDescent="0.15">
      <c r="A1" s="18" t="s">
        <v>2982</v>
      </c>
      <c r="B1" s="18" t="s">
        <v>2923</v>
      </c>
      <c r="C1" s="18" t="s">
        <v>2978</v>
      </c>
      <c r="D1" s="18" t="s">
        <v>2979</v>
      </c>
      <c r="E1" s="18" t="s">
        <v>2980</v>
      </c>
      <c r="F1" s="18" t="s">
        <v>2981</v>
      </c>
      <c r="G1" s="18" t="s">
        <v>2924</v>
      </c>
      <c r="H1" s="18" t="s">
        <v>2925</v>
      </c>
      <c r="I1" s="18" t="s">
        <v>2926</v>
      </c>
      <c r="J1" s="18" t="s">
        <v>2927</v>
      </c>
      <c r="K1" s="19"/>
    </row>
    <row r="2" spans="1:11" x14ac:dyDescent="0.15">
      <c r="A2" s="20" t="s">
        <v>3545</v>
      </c>
      <c r="B2" s="17" t="s">
        <v>1500</v>
      </c>
      <c r="C2" s="14" t="s">
        <v>60</v>
      </c>
      <c r="D2" s="14" t="s">
        <v>71</v>
      </c>
      <c r="E2" s="14" t="s">
        <v>1531</v>
      </c>
      <c r="F2" s="14" t="s">
        <v>1732</v>
      </c>
      <c r="G2" s="14" t="s">
        <v>1381</v>
      </c>
      <c r="H2" s="14" t="s">
        <v>133</v>
      </c>
      <c r="I2" s="16" t="s">
        <v>3553</v>
      </c>
      <c r="J2" s="14" t="s">
        <v>387</v>
      </c>
      <c r="K2" s="16"/>
    </row>
    <row r="3" spans="1:11" x14ac:dyDescent="0.15">
      <c r="A3" s="21" t="s">
        <v>3546</v>
      </c>
      <c r="B3" s="14" t="s">
        <v>52</v>
      </c>
      <c r="C3" s="14" t="s">
        <v>2987</v>
      </c>
      <c r="D3" s="14" t="s">
        <v>1330</v>
      </c>
      <c r="E3" s="14" t="s">
        <v>2693</v>
      </c>
      <c r="F3" s="14" t="s">
        <v>1357</v>
      </c>
      <c r="G3" s="14" t="s">
        <v>1426</v>
      </c>
      <c r="H3" s="14" t="s">
        <v>1645</v>
      </c>
      <c r="I3" s="14" t="s">
        <v>151</v>
      </c>
      <c r="J3" s="14" t="s">
        <v>161</v>
      </c>
      <c r="K3" s="16"/>
    </row>
    <row r="4" spans="1:11" x14ac:dyDescent="0.15">
      <c r="A4" s="21" t="s">
        <v>3544</v>
      </c>
      <c r="B4" s="14" t="s">
        <v>229</v>
      </c>
      <c r="C4" s="14" t="s">
        <v>245</v>
      </c>
      <c r="D4" s="14" t="s">
        <v>2995</v>
      </c>
      <c r="E4" s="14" t="s">
        <v>1338</v>
      </c>
      <c r="F4" s="14" t="s">
        <v>1734</v>
      </c>
      <c r="G4" s="14" t="s">
        <v>320</v>
      </c>
      <c r="H4" s="14" t="s">
        <v>2992</v>
      </c>
      <c r="I4" s="14" t="s">
        <v>1590</v>
      </c>
      <c r="J4" s="14" t="s">
        <v>1451</v>
      </c>
    </row>
    <row r="5" spans="1:11" x14ac:dyDescent="0.15">
      <c r="A5" s="14" t="s">
        <v>1441</v>
      </c>
      <c r="B5" s="14" t="s">
        <v>47</v>
      </c>
      <c r="C5" s="14" t="s">
        <v>1686</v>
      </c>
      <c r="D5" s="14" t="s">
        <v>76</v>
      </c>
      <c r="E5" s="14" t="s">
        <v>276</v>
      </c>
      <c r="F5" s="14" t="s">
        <v>2994</v>
      </c>
      <c r="G5" s="14" t="s">
        <v>2056</v>
      </c>
      <c r="H5" s="16" t="s">
        <v>3518</v>
      </c>
      <c r="I5" s="14" t="s">
        <v>1769</v>
      </c>
      <c r="J5" s="14" t="s">
        <v>1610</v>
      </c>
    </row>
    <row r="6" spans="1:11" x14ac:dyDescent="0.15">
      <c r="A6" s="16" t="s">
        <v>3006</v>
      </c>
      <c r="B6" s="14" t="s">
        <v>1677</v>
      </c>
      <c r="C6" s="14" t="s">
        <v>243</v>
      </c>
      <c r="D6" s="14" t="s">
        <v>69</v>
      </c>
      <c r="E6" s="14" t="s">
        <v>1821</v>
      </c>
      <c r="F6" s="14" t="s">
        <v>1480</v>
      </c>
      <c r="G6" s="14" t="s">
        <v>311</v>
      </c>
      <c r="H6" s="14" t="s">
        <v>342</v>
      </c>
      <c r="I6" s="14" t="s">
        <v>2740</v>
      </c>
      <c r="J6" s="14" t="s">
        <v>156</v>
      </c>
    </row>
    <row r="7" spans="1:11" x14ac:dyDescent="0.15">
      <c r="A7" s="14" t="s">
        <v>1426</v>
      </c>
      <c r="B7" s="14" t="s">
        <v>1680</v>
      </c>
      <c r="C7" s="14" t="s">
        <v>61</v>
      </c>
      <c r="D7" s="14" t="s">
        <v>250</v>
      </c>
      <c r="E7" s="16" t="s">
        <v>3494</v>
      </c>
      <c r="F7" s="14" t="s">
        <v>104</v>
      </c>
      <c r="G7" s="14" t="s">
        <v>2985</v>
      </c>
      <c r="H7" s="14" t="s">
        <v>2997</v>
      </c>
      <c r="I7" s="16" t="s">
        <v>3017</v>
      </c>
      <c r="J7" s="14" t="s">
        <v>1983</v>
      </c>
    </row>
    <row r="8" spans="1:11" x14ac:dyDescent="0.15">
      <c r="A8" s="14" t="s">
        <v>1451</v>
      </c>
      <c r="B8" s="14" t="s">
        <v>1681</v>
      </c>
      <c r="C8" s="14" t="s">
        <v>58</v>
      </c>
      <c r="D8" s="14" t="s">
        <v>1328</v>
      </c>
      <c r="E8" s="14" t="s">
        <v>398</v>
      </c>
      <c r="F8" s="14" t="s">
        <v>2989</v>
      </c>
      <c r="G8" s="14" t="s">
        <v>111</v>
      </c>
      <c r="H8" s="14" t="s">
        <v>1390</v>
      </c>
      <c r="I8" s="14" t="s">
        <v>459</v>
      </c>
      <c r="J8" s="14" t="s">
        <v>434</v>
      </c>
    </row>
    <row r="9" spans="1:11" x14ac:dyDescent="0.15">
      <c r="A9" s="14" t="s">
        <v>1645</v>
      </c>
      <c r="B9" s="14" t="s">
        <v>1679</v>
      </c>
      <c r="C9" s="14" t="s">
        <v>237</v>
      </c>
      <c r="D9" s="14" t="s">
        <v>74</v>
      </c>
      <c r="E9" s="14" t="s">
        <v>3019</v>
      </c>
      <c r="F9" s="14" t="s">
        <v>94</v>
      </c>
      <c r="G9" s="14" t="s">
        <v>2282</v>
      </c>
      <c r="H9" s="14" t="s">
        <v>1757</v>
      </c>
      <c r="I9" s="14" t="s">
        <v>1791</v>
      </c>
      <c r="J9" s="14" t="s">
        <v>374</v>
      </c>
    </row>
    <row r="10" spans="1:11" x14ac:dyDescent="0.15">
      <c r="A10" s="14" t="s">
        <v>1821</v>
      </c>
      <c r="B10" s="14" t="s">
        <v>219</v>
      </c>
      <c r="C10" s="14" t="s">
        <v>1687</v>
      </c>
      <c r="D10" s="14" t="s">
        <v>265</v>
      </c>
      <c r="E10" s="14" t="s">
        <v>1719</v>
      </c>
      <c r="F10" s="16" t="s">
        <v>3013</v>
      </c>
      <c r="G10" s="14" t="s">
        <v>1940</v>
      </c>
      <c r="H10" s="14" t="s">
        <v>339</v>
      </c>
      <c r="I10" s="14" t="s">
        <v>1767</v>
      </c>
      <c r="J10" s="16" t="s">
        <v>3486</v>
      </c>
    </row>
    <row r="11" spans="1:11" x14ac:dyDescent="0.15">
      <c r="A11" s="14" t="s">
        <v>1480</v>
      </c>
      <c r="B11" s="14" t="s">
        <v>2993</v>
      </c>
      <c r="C11" s="14" t="s">
        <v>1690</v>
      </c>
      <c r="D11" s="14" t="s">
        <v>1700</v>
      </c>
      <c r="E11" s="14" t="s">
        <v>82</v>
      </c>
      <c r="F11" s="14" t="s">
        <v>98</v>
      </c>
      <c r="G11" s="14" t="s">
        <v>115</v>
      </c>
      <c r="H11" s="14" t="s">
        <v>2025</v>
      </c>
      <c r="I11" s="14" t="s">
        <v>1765</v>
      </c>
      <c r="J11" s="14" t="s">
        <v>2022</v>
      </c>
    </row>
    <row r="12" spans="1:11" x14ac:dyDescent="0.15">
      <c r="A12" s="14" t="s">
        <v>459</v>
      </c>
      <c r="B12" s="14" t="s">
        <v>2983</v>
      </c>
      <c r="C12" s="14" t="s">
        <v>238</v>
      </c>
      <c r="D12" s="14" t="s">
        <v>78</v>
      </c>
      <c r="E12" s="14" t="s">
        <v>1451</v>
      </c>
      <c r="F12" s="14" t="s">
        <v>1548</v>
      </c>
      <c r="G12" s="14" t="s">
        <v>1821</v>
      </c>
      <c r="H12" s="14" t="s">
        <v>434</v>
      </c>
      <c r="I12" s="14" t="s">
        <v>2988</v>
      </c>
      <c r="J12" s="16" t="s">
        <v>3481</v>
      </c>
    </row>
    <row r="13" spans="1:11" x14ac:dyDescent="0.15">
      <c r="A13" s="14" t="s">
        <v>2984</v>
      </c>
      <c r="B13" s="14" t="s">
        <v>215</v>
      </c>
      <c r="C13" s="14" t="s">
        <v>1689</v>
      </c>
      <c r="D13" s="14" t="s">
        <v>251</v>
      </c>
      <c r="E13" s="14" t="s">
        <v>1616</v>
      </c>
      <c r="F13" s="14" t="s">
        <v>463</v>
      </c>
      <c r="G13" s="14" t="s">
        <v>1441</v>
      </c>
      <c r="H13" s="16" t="s">
        <v>3488</v>
      </c>
      <c r="I13" s="14" t="s">
        <v>463</v>
      </c>
      <c r="J13" s="14" t="s">
        <v>377</v>
      </c>
    </row>
    <row r="14" spans="1:11" x14ac:dyDescent="0.15">
      <c r="A14" s="14" t="s">
        <v>2740</v>
      </c>
      <c r="B14" s="14" t="s">
        <v>1441</v>
      </c>
      <c r="C14" s="14" t="s">
        <v>56</v>
      </c>
      <c r="D14" s="14" t="s">
        <v>1705</v>
      </c>
      <c r="E14" s="14" t="s">
        <v>210</v>
      </c>
      <c r="F14" s="14" t="s">
        <v>1728</v>
      </c>
      <c r="G14" s="14" t="s">
        <v>1787</v>
      </c>
      <c r="H14" s="16" t="s">
        <v>3487</v>
      </c>
      <c r="I14" s="14" t="s">
        <v>2983</v>
      </c>
      <c r="J14" s="14" t="s">
        <v>1441</v>
      </c>
    </row>
    <row r="15" spans="1:11" x14ac:dyDescent="0.15">
      <c r="A15" s="14" t="s">
        <v>1791</v>
      </c>
      <c r="B15" s="14" t="s">
        <v>1829</v>
      </c>
      <c r="C15" s="14" t="s">
        <v>1692</v>
      </c>
      <c r="D15" s="14" t="s">
        <v>256</v>
      </c>
      <c r="E15" s="14" t="s">
        <v>439</v>
      </c>
      <c r="F15" s="14" t="s">
        <v>103</v>
      </c>
      <c r="G15" s="14" t="s">
        <v>2984</v>
      </c>
      <c r="H15" s="14" t="s">
        <v>131</v>
      </c>
      <c r="I15" s="14" t="s">
        <v>2314</v>
      </c>
      <c r="J15" s="14" t="s">
        <v>2704</v>
      </c>
    </row>
    <row r="16" spans="1:11" x14ac:dyDescent="0.15">
      <c r="A16" s="14" t="s">
        <v>434</v>
      </c>
      <c r="B16" s="14" t="s">
        <v>1871</v>
      </c>
      <c r="C16" s="16" t="s">
        <v>3524</v>
      </c>
      <c r="D16" s="14" t="s">
        <v>257</v>
      </c>
      <c r="E16" s="14" t="s">
        <v>187</v>
      </c>
      <c r="F16" s="14" t="s">
        <v>416</v>
      </c>
      <c r="G16" s="14" t="s">
        <v>398</v>
      </c>
      <c r="H16" s="14" t="s">
        <v>1423</v>
      </c>
      <c r="I16" s="14" t="s">
        <v>1764</v>
      </c>
      <c r="J16" s="14" t="s">
        <v>154</v>
      </c>
    </row>
    <row r="17" spans="1:10" x14ac:dyDescent="0.15">
      <c r="A17" s="14" t="s">
        <v>2985</v>
      </c>
      <c r="B17" s="14" t="s">
        <v>1867</v>
      </c>
      <c r="C17" s="14" t="s">
        <v>54</v>
      </c>
      <c r="D17" s="16" t="s">
        <v>3477</v>
      </c>
      <c r="E17" s="14" t="s">
        <v>1426</v>
      </c>
      <c r="F17" s="14" t="s">
        <v>1353</v>
      </c>
      <c r="G17" s="14" t="s">
        <v>1452</v>
      </c>
      <c r="H17" s="16" t="s">
        <v>3479</v>
      </c>
      <c r="I17" s="14" t="s">
        <v>1813</v>
      </c>
      <c r="J17" s="14" t="s">
        <v>2032</v>
      </c>
    </row>
    <row r="18" spans="1:10" x14ac:dyDescent="0.15">
      <c r="A18" s="14" t="s">
        <v>439</v>
      </c>
      <c r="B18" s="14" t="s">
        <v>1493</v>
      </c>
      <c r="C18" s="14" t="s">
        <v>244</v>
      </c>
      <c r="D18" s="14" t="s">
        <v>67</v>
      </c>
      <c r="E18" s="16" t="s">
        <v>3537</v>
      </c>
      <c r="F18" s="16" t="s">
        <v>3512</v>
      </c>
      <c r="G18" s="14" t="s">
        <v>1747</v>
      </c>
      <c r="H18" s="14" t="s">
        <v>3002</v>
      </c>
      <c r="I18" s="14" t="s">
        <v>152</v>
      </c>
      <c r="J18" s="14" t="s">
        <v>1645</v>
      </c>
    </row>
    <row r="19" spans="1:10" x14ac:dyDescent="0.15">
      <c r="A19" s="14" t="s">
        <v>398</v>
      </c>
      <c r="B19" s="14" t="s">
        <v>1480</v>
      </c>
      <c r="C19" s="16" t="s">
        <v>3476</v>
      </c>
      <c r="D19" s="14" t="s">
        <v>1337</v>
      </c>
      <c r="E19" s="14" t="s">
        <v>1787</v>
      </c>
      <c r="F19" s="14" t="s">
        <v>1925</v>
      </c>
      <c r="G19" s="14" t="s">
        <v>1658</v>
      </c>
      <c r="H19" s="14" t="s">
        <v>2988</v>
      </c>
      <c r="I19" s="16" t="s">
        <v>3511</v>
      </c>
      <c r="J19" s="14" t="s">
        <v>2983</v>
      </c>
    </row>
    <row r="20" spans="1:10" x14ac:dyDescent="0.15">
      <c r="A20" s="14" t="s">
        <v>1423</v>
      </c>
      <c r="B20" s="14" t="s">
        <v>3000</v>
      </c>
      <c r="C20" s="16" t="s">
        <v>3536</v>
      </c>
      <c r="D20" s="14" t="s">
        <v>2013</v>
      </c>
      <c r="E20" s="14" t="s">
        <v>3010</v>
      </c>
      <c r="F20" s="14" t="s">
        <v>299</v>
      </c>
      <c r="G20" s="14" t="s">
        <v>109</v>
      </c>
      <c r="H20" s="14" t="s">
        <v>1957</v>
      </c>
      <c r="I20" s="14" t="s">
        <v>366</v>
      </c>
      <c r="J20" s="14" t="s">
        <v>1415</v>
      </c>
    </row>
    <row r="21" spans="1:10" x14ac:dyDescent="0.15">
      <c r="A21" s="16" t="s">
        <v>3475</v>
      </c>
      <c r="B21" s="14" t="s">
        <v>1828</v>
      </c>
      <c r="C21" s="16" t="s">
        <v>3523</v>
      </c>
      <c r="D21" s="14" t="s">
        <v>1708</v>
      </c>
      <c r="E21" s="14" t="s">
        <v>1423</v>
      </c>
      <c r="F21" s="14" t="s">
        <v>2986</v>
      </c>
      <c r="G21" s="14" t="s">
        <v>114</v>
      </c>
      <c r="H21" s="16" t="s">
        <v>3520</v>
      </c>
      <c r="I21" s="14" t="s">
        <v>421</v>
      </c>
      <c r="J21" s="16" t="s">
        <v>3489</v>
      </c>
    </row>
    <row r="22" spans="1:10" x14ac:dyDescent="0.15">
      <c r="A22" s="14" t="s">
        <v>1787</v>
      </c>
      <c r="B22" s="14" t="s">
        <v>49</v>
      </c>
      <c r="C22" s="14" t="s">
        <v>3007</v>
      </c>
      <c r="D22" s="14" t="s">
        <v>1902</v>
      </c>
      <c r="E22" s="14" t="s">
        <v>91</v>
      </c>
      <c r="F22" s="14" t="s">
        <v>2738</v>
      </c>
      <c r="G22" s="14" t="s">
        <v>439</v>
      </c>
      <c r="H22" s="14" t="s">
        <v>411</v>
      </c>
      <c r="I22" s="14" t="s">
        <v>1774</v>
      </c>
      <c r="J22" s="14" t="s">
        <v>1480</v>
      </c>
    </row>
    <row r="23" spans="1:10" x14ac:dyDescent="0.15">
      <c r="A23" s="14" t="s">
        <v>2032</v>
      </c>
      <c r="B23" s="14" t="s">
        <v>1678</v>
      </c>
      <c r="C23" s="14" t="s">
        <v>3008</v>
      </c>
      <c r="D23" s="14" t="s">
        <v>2999</v>
      </c>
      <c r="E23" s="14" t="s">
        <v>459</v>
      </c>
      <c r="F23" s="14" t="s">
        <v>1791</v>
      </c>
      <c r="G23" s="14" t="s">
        <v>309</v>
      </c>
      <c r="H23" s="14" t="s">
        <v>1959</v>
      </c>
      <c r="I23" s="14" t="s">
        <v>364</v>
      </c>
      <c r="J23" s="16" t="s">
        <v>3485</v>
      </c>
    </row>
    <row r="24" spans="1:10" x14ac:dyDescent="0.15">
      <c r="A24" s="16" t="s">
        <v>3489</v>
      </c>
      <c r="B24" s="14" t="s">
        <v>223</v>
      </c>
      <c r="C24" s="14" t="s">
        <v>1787</v>
      </c>
      <c r="D24" s="14" t="s">
        <v>2740</v>
      </c>
      <c r="E24" s="14" t="s">
        <v>2736</v>
      </c>
      <c r="F24" s="14" t="s">
        <v>2032</v>
      </c>
      <c r="G24" s="14" t="s">
        <v>3001</v>
      </c>
      <c r="H24" s="14" t="s">
        <v>2983</v>
      </c>
      <c r="I24" s="14" t="s">
        <v>367</v>
      </c>
      <c r="J24" s="14" t="s">
        <v>2984</v>
      </c>
    </row>
    <row r="25" spans="1:10" x14ac:dyDescent="0.15">
      <c r="A25" s="14" t="s">
        <v>52</v>
      </c>
      <c r="B25" s="14" t="s">
        <v>1874</v>
      </c>
      <c r="C25" s="16" t="s">
        <v>3495</v>
      </c>
      <c r="D25" s="14" t="s">
        <v>2423</v>
      </c>
      <c r="E25" s="14" t="s">
        <v>1718</v>
      </c>
      <c r="F25" s="16" t="s">
        <v>3521</v>
      </c>
      <c r="G25" s="14" t="s">
        <v>314</v>
      </c>
      <c r="H25" s="14" t="s">
        <v>1648</v>
      </c>
      <c r="I25" s="14" t="s">
        <v>781</v>
      </c>
      <c r="J25" s="16" t="s">
        <v>3510</v>
      </c>
    </row>
    <row r="26" spans="1:10" x14ac:dyDescent="0.15">
      <c r="A26" s="14" t="s">
        <v>2025</v>
      </c>
      <c r="B26" s="14" t="s">
        <v>3004</v>
      </c>
      <c r="C26" s="16" t="s">
        <v>3496</v>
      </c>
      <c r="D26" s="14" t="s">
        <v>2998</v>
      </c>
      <c r="E26" s="14" t="s">
        <v>1343</v>
      </c>
      <c r="F26" s="14" t="s">
        <v>1670</v>
      </c>
      <c r="G26" s="14" t="s">
        <v>1749</v>
      </c>
      <c r="H26" s="14" t="s">
        <v>139</v>
      </c>
      <c r="I26" s="16" t="s">
        <v>3533</v>
      </c>
      <c r="J26" s="16" t="s">
        <v>3505</v>
      </c>
    </row>
    <row r="27" spans="1:10" x14ac:dyDescent="0.15">
      <c r="A27" s="14" t="s">
        <v>229</v>
      </c>
      <c r="B27" s="14" t="s">
        <v>465</v>
      </c>
      <c r="C27" s="14" t="s">
        <v>247</v>
      </c>
      <c r="D27" s="14" t="s">
        <v>1451</v>
      </c>
      <c r="E27" s="14" t="s">
        <v>90</v>
      </c>
      <c r="F27" s="14" t="s">
        <v>2990</v>
      </c>
      <c r="G27" s="14" t="s">
        <v>485</v>
      </c>
      <c r="H27" s="14" t="s">
        <v>1441</v>
      </c>
      <c r="I27" s="14" t="s">
        <v>3015</v>
      </c>
      <c r="J27" s="14" t="s">
        <v>1984</v>
      </c>
    </row>
    <row r="28" spans="1:10" x14ac:dyDescent="0.15">
      <c r="A28" s="14" t="s">
        <v>47</v>
      </c>
      <c r="B28" s="14" t="s">
        <v>220</v>
      </c>
      <c r="C28" s="14" t="s">
        <v>63</v>
      </c>
      <c r="D28" s="14" t="s">
        <v>2025</v>
      </c>
      <c r="E28" s="14" t="s">
        <v>272</v>
      </c>
      <c r="F28" s="14" t="s">
        <v>2020</v>
      </c>
      <c r="G28" s="14" t="s">
        <v>113</v>
      </c>
      <c r="H28" s="14" t="s">
        <v>2052</v>
      </c>
      <c r="I28" s="14" t="s">
        <v>1451</v>
      </c>
      <c r="J28" s="14" t="s">
        <v>1990</v>
      </c>
    </row>
    <row r="29" spans="1:10" x14ac:dyDescent="0.15">
      <c r="A29" s="14" t="s">
        <v>2986</v>
      </c>
      <c r="B29" s="14" t="s">
        <v>2032</v>
      </c>
      <c r="C29" s="14" t="s">
        <v>2019</v>
      </c>
      <c r="D29" s="14" t="s">
        <v>1702</v>
      </c>
      <c r="E29" s="14" t="s">
        <v>92</v>
      </c>
      <c r="F29" s="14" t="s">
        <v>434</v>
      </c>
      <c r="G29" s="14" t="s">
        <v>308</v>
      </c>
      <c r="H29" s="14" t="s">
        <v>1480</v>
      </c>
      <c r="I29" s="14" t="s">
        <v>145</v>
      </c>
      <c r="J29" s="16" t="s">
        <v>3490</v>
      </c>
    </row>
    <row r="30" spans="1:10" x14ac:dyDescent="0.15">
      <c r="A30" s="14" t="s">
        <v>1677</v>
      </c>
      <c r="B30" s="14" t="s">
        <v>1488</v>
      </c>
      <c r="C30" s="14" t="s">
        <v>2859</v>
      </c>
      <c r="D30" s="14" t="s">
        <v>2983</v>
      </c>
      <c r="E30" s="14" t="s">
        <v>406</v>
      </c>
      <c r="F30" s="14" t="s">
        <v>1729</v>
      </c>
      <c r="G30" s="14" t="s">
        <v>3012</v>
      </c>
      <c r="H30" s="14" t="s">
        <v>486</v>
      </c>
      <c r="I30" s="14" t="s">
        <v>1597</v>
      </c>
      <c r="J30" s="16" t="s">
        <v>3491</v>
      </c>
    </row>
    <row r="31" spans="1:10" x14ac:dyDescent="0.15">
      <c r="A31" s="14" t="s">
        <v>1381</v>
      </c>
      <c r="B31" s="14" t="s">
        <v>1426</v>
      </c>
      <c r="C31" s="14" t="s">
        <v>1478</v>
      </c>
      <c r="D31" s="14" t="s">
        <v>3073</v>
      </c>
      <c r="E31" s="14" t="s">
        <v>1433</v>
      </c>
      <c r="F31" s="14" t="s">
        <v>3073</v>
      </c>
      <c r="G31" s="14" t="s">
        <v>1423</v>
      </c>
      <c r="H31" s="16" t="s">
        <v>3489</v>
      </c>
      <c r="I31" s="16" t="s">
        <v>3526</v>
      </c>
      <c r="J31" s="14" t="s">
        <v>439</v>
      </c>
    </row>
    <row r="32" spans="1:10" x14ac:dyDescent="0.15">
      <c r="A32" s="14" t="s">
        <v>1680</v>
      </c>
      <c r="B32" s="14" t="s">
        <v>1821</v>
      </c>
      <c r="C32" s="14" t="s">
        <v>1501</v>
      </c>
      <c r="D32" s="16" t="s">
        <v>3507</v>
      </c>
      <c r="E32" s="14" t="s">
        <v>453</v>
      </c>
      <c r="F32" s="14" t="s">
        <v>1441</v>
      </c>
      <c r="G32" s="14" t="s">
        <v>119</v>
      </c>
      <c r="H32" s="14" t="s">
        <v>1385</v>
      </c>
      <c r="I32" s="14" t="s">
        <v>1829</v>
      </c>
      <c r="J32" s="14" t="s">
        <v>3005</v>
      </c>
    </row>
    <row r="33" spans="1:10" x14ac:dyDescent="0.15">
      <c r="A33" s="14" t="s">
        <v>2314</v>
      </c>
      <c r="B33" s="14" t="s">
        <v>459</v>
      </c>
      <c r="C33" s="14" t="s">
        <v>459</v>
      </c>
      <c r="D33" s="14" t="s">
        <v>1441</v>
      </c>
      <c r="E33" s="14" t="s">
        <v>1459</v>
      </c>
      <c r="F33" s="14" t="s">
        <v>305</v>
      </c>
      <c r="G33" s="14" t="s">
        <v>1366</v>
      </c>
      <c r="H33" s="14" t="s">
        <v>447</v>
      </c>
      <c r="I33" s="14" t="s">
        <v>1441</v>
      </c>
      <c r="J33" s="14" t="s">
        <v>3018</v>
      </c>
    </row>
    <row r="34" spans="1:10" x14ac:dyDescent="0.15">
      <c r="A34" s="14" t="s">
        <v>60</v>
      </c>
      <c r="B34" s="14" t="s">
        <v>1423</v>
      </c>
      <c r="C34" s="14" t="s">
        <v>240</v>
      </c>
      <c r="D34" s="14" t="s">
        <v>2023</v>
      </c>
      <c r="E34" s="14" t="s">
        <v>445</v>
      </c>
      <c r="F34" s="16" t="s">
        <v>3489</v>
      </c>
      <c r="G34" s="14" t="s">
        <v>2986</v>
      </c>
      <c r="H34" s="14" t="s">
        <v>2991</v>
      </c>
      <c r="I34" s="14" t="s">
        <v>1589</v>
      </c>
      <c r="J34" s="14" t="s">
        <v>157</v>
      </c>
    </row>
    <row r="35" spans="1:10" x14ac:dyDescent="0.15">
      <c r="A35" s="14" t="s">
        <v>2987</v>
      </c>
      <c r="B35" s="16" t="s">
        <v>3501</v>
      </c>
      <c r="C35" s="14" t="s">
        <v>1426</v>
      </c>
      <c r="D35" s="16" t="s">
        <v>3489</v>
      </c>
      <c r="E35" s="14" t="s">
        <v>1441</v>
      </c>
      <c r="F35" s="14" t="s">
        <v>304</v>
      </c>
      <c r="H35" s="16" t="s">
        <v>3014</v>
      </c>
      <c r="I35" s="14" t="s">
        <v>476</v>
      </c>
      <c r="J35" s="14" t="s">
        <v>1607</v>
      </c>
    </row>
    <row r="36" spans="1:10" x14ac:dyDescent="0.15">
      <c r="A36" s="14" t="s">
        <v>245</v>
      </c>
      <c r="B36" s="14" t="s">
        <v>447</v>
      </c>
      <c r="C36" s="16" t="s">
        <v>3072</v>
      </c>
      <c r="D36" s="14" t="s">
        <v>1426</v>
      </c>
      <c r="E36" s="14" t="s">
        <v>2985</v>
      </c>
      <c r="F36" s="14" t="s">
        <v>2314</v>
      </c>
      <c r="H36" s="14" t="s">
        <v>2740</v>
      </c>
      <c r="I36" s="14" t="s">
        <v>146</v>
      </c>
      <c r="J36" s="14" t="s">
        <v>1606</v>
      </c>
    </row>
    <row r="37" spans="1:10" x14ac:dyDescent="0.15">
      <c r="A37" s="14" t="s">
        <v>320</v>
      </c>
      <c r="B37" s="14" t="s">
        <v>1645</v>
      </c>
      <c r="D37" s="14" t="s">
        <v>408</v>
      </c>
      <c r="E37" s="14" t="s">
        <v>2010</v>
      </c>
      <c r="F37" s="14" t="s">
        <v>1658</v>
      </c>
      <c r="H37" s="14" t="s">
        <v>2986</v>
      </c>
      <c r="I37" s="14" t="s">
        <v>350</v>
      </c>
      <c r="J37" s="14" t="s">
        <v>3547</v>
      </c>
    </row>
    <row r="38" spans="1:10" x14ac:dyDescent="0.15">
      <c r="A38" s="14" t="s">
        <v>1686</v>
      </c>
      <c r="B38" s="14" t="s">
        <v>2991</v>
      </c>
      <c r="D38" s="14" t="s">
        <v>2989</v>
      </c>
      <c r="E38" s="14" t="s">
        <v>1348</v>
      </c>
      <c r="F38" s="16" t="s">
        <v>3525</v>
      </c>
      <c r="H38" s="14" t="s">
        <v>1755</v>
      </c>
      <c r="I38" s="14" t="s">
        <v>1645</v>
      </c>
      <c r="J38" s="16" t="s">
        <v>3527</v>
      </c>
    </row>
    <row r="39" spans="1:10" x14ac:dyDescent="0.15">
      <c r="A39" s="14" t="s">
        <v>243</v>
      </c>
      <c r="B39" s="14" t="s">
        <v>1658</v>
      </c>
      <c r="D39" s="16" t="s">
        <v>3541</v>
      </c>
      <c r="E39" s="14" t="s">
        <v>416</v>
      </c>
      <c r="F39" s="14" t="s">
        <v>1365</v>
      </c>
      <c r="H39" s="16" t="s">
        <v>3482</v>
      </c>
      <c r="I39" s="14" t="s">
        <v>144</v>
      </c>
      <c r="J39" s="14" t="s">
        <v>2998</v>
      </c>
    </row>
    <row r="40" spans="1:10" x14ac:dyDescent="0.15">
      <c r="A40" s="14" t="s">
        <v>61</v>
      </c>
      <c r="B40" s="14" t="s">
        <v>2985</v>
      </c>
      <c r="D40" s="14" t="s">
        <v>434</v>
      </c>
      <c r="F40" s="14" t="s">
        <v>1356</v>
      </c>
      <c r="H40" s="14" t="s">
        <v>2736</v>
      </c>
      <c r="I40" s="14" t="s">
        <v>2013</v>
      </c>
      <c r="J40" s="14" t="s">
        <v>380</v>
      </c>
    </row>
    <row r="41" spans="1:10" x14ac:dyDescent="0.15">
      <c r="A41" s="14" t="s">
        <v>2056</v>
      </c>
      <c r="B41" s="14" t="s">
        <v>476</v>
      </c>
      <c r="D41" s="14" t="s">
        <v>2986</v>
      </c>
      <c r="F41" s="16" t="s">
        <v>3501</v>
      </c>
      <c r="H41" s="14" t="s">
        <v>1426</v>
      </c>
      <c r="I41" s="14" t="s">
        <v>3016</v>
      </c>
      <c r="J41" s="16" t="s">
        <v>3483</v>
      </c>
    </row>
    <row r="42" spans="1:10" x14ac:dyDescent="0.15">
      <c r="A42" s="14" t="s">
        <v>1658</v>
      </c>
      <c r="B42" s="14" t="s">
        <v>1869</v>
      </c>
      <c r="D42" s="14" t="s">
        <v>2032</v>
      </c>
      <c r="F42" s="16" t="s">
        <v>3490</v>
      </c>
      <c r="H42" s="14" t="s">
        <v>1455</v>
      </c>
      <c r="I42" s="14" t="s">
        <v>2991</v>
      </c>
      <c r="J42" s="16" t="s">
        <v>3484</v>
      </c>
    </row>
    <row r="43" spans="1:10" x14ac:dyDescent="0.15">
      <c r="A43" s="14" t="s">
        <v>133</v>
      </c>
      <c r="B43" s="14" t="s">
        <v>3500</v>
      </c>
      <c r="D43" s="14" t="s">
        <v>1900</v>
      </c>
      <c r="F43" s="14" t="s">
        <v>1546</v>
      </c>
      <c r="H43" s="14" t="s">
        <v>2314</v>
      </c>
      <c r="I43" s="14" t="s">
        <v>1426</v>
      </c>
      <c r="J43" s="14" t="s">
        <v>2036</v>
      </c>
    </row>
    <row r="44" spans="1:10" x14ac:dyDescent="0.15">
      <c r="A44" s="14" t="s">
        <v>1681</v>
      </c>
      <c r="B44" s="14" t="s">
        <v>2996</v>
      </c>
      <c r="D44" s="14" t="s">
        <v>1791</v>
      </c>
      <c r="F44" s="14" t="s">
        <v>99</v>
      </c>
      <c r="H44" s="14" t="s">
        <v>332</v>
      </c>
      <c r="I44" s="14" t="s">
        <v>2986</v>
      </c>
      <c r="J44" s="16" t="s">
        <v>3504</v>
      </c>
    </row>
    <row r="45" spans="1:10" x14ac:dyDescent="0.15">
      <c r="A45" s="14" t="s">
        <v>2988</v>
      </c>
      <c r="B45" s="14" t="s">
        <v>45</v>
      </c>
      <c r="D45" s="14" t="s">
        <v>66</v>
      </c>
      <c r="F45" s="16" t="s">
        <v>3493</v>
      </c>
      <c r="H45" s="16" t="s">
        <v>3517</v>
      </c>
      <c r="I45" s="14" t="s">
        <v>461</v>
      </c>
      <c r="J45" s="16" t="s">
        <v>3503</v>
      </c>
    </row>
    <row r="46" spans="1:10" x14ac:dyDescent="0.15">
      <c r="A46" s="14" t="s">
        <v>2989</v>
      </c>
      <c r="B46" s="16" t="s">
        <v>3522</v>
      </c>
      <c r="D46" s="14" t="s">
        <v>1476</v>
      </c>
      <c r="F46" s="14" t="s">
        <v>1361</v>
      </c>
      <c r="H46" s="14" t="s">
        <v>416</v>
      </c>
      <c r="I46" s="14" t="s">
        <v>1591</v>
      </c>
      <c r="J46" s="14" t="s">
        <v>476</v>
      </c>
    </row>
    <row r="47" spans="1:10" x14ac:dyDescent="0.15">
      <c r="A47" s="14" t="s">
        <v>311</v>
      </c>
      <c r="B47" s="16" t="s">
        <v>3502</v>
      </c>
      <c r="D47" s="14" t="s">
        <v>3009</v>
      </c>
      <c r="F47" s="14" t="s">
        <v>1451</v>
      </c>
      <c r="H47" s="14" t="s">
        <v>333</v>
      </c>
      <c r="J47" s="16" t="s">
        <v>3516</v>
      </c>
    </row>
    <row r="48" spans="1:10" x14ac:dyDescent="0.15">
      <c r="A48" s="14" t="s">
        <v>463</v>
      </c>
      <c r="B48" s="16" t="s">
        <v>3499</v>
      </c>
      <c r="D48" s="14" t="s">
        <v>1335</v>
      </c>
      <c r="F48" s="14" t="s">
        <v>459</v>
      </c>
      <c r="H48" s="14" t="s">
        <v>1791</v>
      </c>
      <c r="J48" s="14" t="s">
        <v>1408</v>
      </c>
    </row>
    <row r="49" spans="1:10" x14ac:dyDescent="0.15">
      <c r="A49" s="14" t="s">
        <v>58</v>
      </c>
      <c r="B49" s="16" t="s">
        <v>3513</v>
      </c>
      <c r="D49" s="14" t="s">
        <v>1706</v>
      </c>
      <c r="F49" s="14" t="s">
        <v>106</v>
      </c>
      <c r="H49" s="14" t="s">
        <v>1384</v>
      </c>
      <c r="J49" s="16" t="s">
        <v>3509</v>
      </c>
    </row>
    <row r="50" spans="1:10" x14ac:dyDescent="0.15">
      <c r="A50" s="14" t="s">
        <v>237</v>
      </c>
      <c r="D50" s="14" t="s">
        <v>2314</v>
      </c>
      <c r="F50" s="14" t="s">
        <v>3011</v>
      </c>
      <c r="H50" s="14" t="s">
        <v>1956</v>
      </c>
      <c r="J50" s="14" t="s">
        <v>459</v>
      </c>
    </row>
    <row r="51" spans="1:10" x14ac:dyDescent="0.15">
      <c r="A51" s="14" t="s">
        <v>1687</v>
      </c>
      <c r="D51" s="16" t="s">
        <v>3515</v>
      </c>
      <c r="H51" s="14" t="s">
        <v>459</v>
      </c>
      <c r="J51" s="16" t="s">
        <v>3508</v>
      </c>
    </row>
    <row r="52" spans="1:10" x14ac:dyDescent="0.15">
      <c r="A52" s="16" t="s">
        <v>3553</v>
      </c>
      <c r="D52" s="14" t="s">
        <v>2846</v>
      </c>
      <c r="J52" s="16" t="s">
        <v>3492</v>
      </c>
    </row>
    <row r="53" spans="1:10" x14ac:dyDescent="0.15">
      <c r="A53" s="14" t="s">
        <v>1690</v>
      </c>
      <c r="D53" s="14" t="s">
        <v>77</v>
      </c>
      <c r="J53" s="14" t="s">
        <v>384</v>
      </c>
    </row>
    <row r="54" spans="1:10" x14ac:dyDescent="0.15">
      <c r="A54" s="14" t="s">
        <v>1452</v>
      </c>
      <c r="D54" s="14" t="s">
        <v>2302</v>
      </c>
    </row>
    <row r="55" spans="1:10" x14ac:dyDescent="0.15">
      <c r="A55" s="16" t="s">
        <v>3552</v>
      </c>
      <c r="D55" s="14" t="s">
        <v>72</v>
      </c>
    </row>
    <row r="56" spans="1:10" x14ac:dyDescent="0.15">
      <c r="A56" s="14" t="s">
        <v>238</v>
      </c>
      <c r="D56" s="16" t="s">
        <v>3514</v>
      </c>
    </row>
    <row r="57" spans="1:10" x14ac:dyDescent="0.15">
      <c r="A57" s="16" t="s">
        <v>3498</v>
      </c>
      <c r="D57" s="14" t="s">
        <v>1704</v>
      </c>
    </row>
    <row r="58" spans="1:10" x14ac:dyDescent="0.15">
      <c r="A58" s="14" t="s">
        <v>1829</v>
      </c>
      <c r="D58" s="14" t="s">
        <v>1326</v>
      </c>
    </row>
    <row r="59" spans="1:10" x14ac:dyDescent="0.15">
      <c r="A59" s="14" t="s">
        <v>56</v>
      </c>
      <c r="D59" s="14" t="s">
        <v>2996</v>
      </c>
    </row>
    <row r="60" spans="1:10" x14ac:dyDescent="0.15">
      <c r="A60" s="14" t="s">
        <v>1679</v>
      </c>
      <c r="D60" s="14" t="s">
        <v>1897</v>
      </c>
    </row>
    <row r="61" spans="1:10" x14ac:dyDescent="0.15">
      <c r="A61" s="14" t="s">
        <v>151</v>
      </c>
      <c r="D61" s="14" t="s">
        <v>2010</v>
      </c>
    </row>
    <row r="62" spans="1:10" x14ac:dyDescent="0.15">
      <c r="A62" s="14" t="s">
        <v>1590</v>
      </c>
      <c r="D62" s="14" t="s">
        <v>1333</v>
      </c>
    </row>
    <row r="63" spans="1:10" x14ac:dyDescent="0.15">
      <c r="A63" s="14" t="s">
        <v>1769</v>
      </c>
      <c r="D63" s="14" t="s">
        <v>253</v>
      </c>
    </row>
    <row r="64" spans="1:10" x14ac:dyDescent="0.15">
      <c r="A64" s="14" t="s">
        <v>219</v>
      </c>
      <c r="D64" s="14" t="s">
        <v>459</v>
      </c>
    </row>
    <row r="65" spans="1:1" x14ac:dyDescent="0.15">
      <c r="A65" s="14" t="s">
        <v>1732</v>
      </c>
    </row>
    <row r="66" spans="1:1" x14ac:dyDescent="0.15">
      <c r="A66" s="14" t="s">
        <v>1531</v>
      </c>
    </row>
    <row r="67" spans="1:1" x14ac:dyDescent="0.15">
      <c r="A67" s="14" t="s">
        <v>2991</v>
      </c>
    </row>
    <row r="68" spans="1:1" x14ac:dyDescent="0.15">
      <c r="A68" s="14" t="s">
        <v>2992</v>
      </c>
    </row>
    <row r="69" spans="1:1" x14ac:dyDescent="0.15">
      <c r="A69" s="14" t="s">
        <v>2993</v>
      </c>
    </row>
    <row r="70" spans="1:1" x14ac:dyDescent="0.15">
      <c r="A70" s="14" t="s">
        <v>1357</v>
      </c>
    </row>
    <row r="71" spans="1:1" x14ac:dyDescent="0.15">
      <c r="A71" s="14" t="s">
        <v>1734</v>
      </c>
    </row>
    <row r="72" spans="1:1" x14ac:dyDescent="0.15">
      <c r="A72" s="14" t="s">
        <v>2994</v>
      </c>
    </row>
    <row r="73" spans="1:1" x14ac:dyDescent="0.15">
      <c r="A73" s="14" t="s">
        <v>1616</v>
      </c>
    </row>
    <row r="74" spans="1:1" x14ac:dyDescent="0.15">
      <c r="A74" s="14" t="s">
        <v>2693</v>
      </c>
    </row>
    <row r="75" spans="1:1" x14ac:dyDescent="0.15">
      <c r="A75" s="14" t="s">
        <v>1338</v>
      </c>
    </row>
    <row r="76" spans="1:1" x14ac:dyDescent="0.15">
      <c r="A76" s="14" t="s">
        <v>71</v>
      </c>
    </row>
    <row r="77" spans="1:1" x14ac:dyDescent="0.15">
      <c r="A77" s="14" t="s">
        <v>276</v>
      </c>
    </row>
    <row r="78" spans="1:1" x14ac:dyDescent="0.15">
      <c r="A78" s="14" t="s">
        <v>2282</v>
      </c>
    </row>
    <row r="79" spans="1:1" x14ac:dyDescent="0.15">
      <c r="A79" s="16" t="s">
        <v>3518</v>
      </c>
    </row>
    <row r="80" spans="1:1" x14ac:dyDescent="0.15">
      <c r="A80" s="14" t="s">
        <v>1330</v>
      </c>
    </row>
    <row r="81" spans="1:1" x14ac:dyDescent="0.15">
      <c r="A81" s="16" t="s">
        <v>3325</v>
      </c>
    </row>
    <row r="82" spans="1:1" x14ac:dyDescent="0.15">
      <c r="A82" s="14" t="s">
        <v>111</v>
      </c>
    </row>
    <row r="83" spans="1:1" x14ac:dyDescent="0.15">
      <c r="A83" s="14" t="s">
        <v>2995</v>
      </c>
    </row>
    <row r="84" spans="1:1" x14ac:dyDescent="0.15">
      <c r="A84" s="16" t="s">
        <v>3494</v>
      </c>
    </row>
    <row r="85" spans="1:1" x14ac:dyDescent="0.15">
      <c r="A85" s="14" t="s">
        <v>76</v>
      </c>
    </row>
    <row r="86" spans="1:1" x14ac:dyDescent="0.15">
      <c r="A86" s="14" t="s">
        <v>69</v>
      </c>
    </row>
    <row r="87" spans="1:1" x14ac:dyDescent="0.15">
      <c r="A87" s="14" t="s">
        <v>416</v>
      </c>
    </row>
    <row r="88" spans="1:1" x14ac:dyDescent="0.15">
      <c r="A88" s="14" t="s">
        <v>215</v>
      </c>
    </row>
    <row r="89" spans="1:1" x14ac:dyDescent="0.15">
      <c r="A89" s="14" t="s">
        <v>250</v>
      </c>
    </row>
    <row r="90" spans="1:1" x14ac:dyDescent="0.15">
      <c r="A90" s="14" t="s">
        <v>1692</v>
      </c>
    </row>
    <row r="91" spans="1:1" x14ac:dyDescent="0.15">
      <c r="A91" s="14" t="s">
        <v>1940</v>
      </c>
    </row>
    <row r="92" spans="1:1" x14ac:dyDescent="0.15">
      <c r="A92" s="14" t="s">
        <v>115</v>
      </c>
    </row>
    <row r="93" spans="1:1" x14ac:dyDescent="0.15">
      <c r="A93" s="14" t="s">
        <v>2013</v>
      </c>
    </row>
    <row r="94" spans="1:1" x14ac:dyDescent="0.15">
      <c r="A94" s="14" t="s">
        <v>342</v>
      </c>
    </row>
    <row r="95" spans="1:1" x14ac:dyDescent="0.15">
      <c r="A95" s="14" t="s">
        <v>1328</v>
      </c>
    </row>
    <row r="96" spans="1:1" x14ac:dyDescent="0.15">
      <c r="A96" s="14" t="s">
        <v>2996</v>
      </c>
    </row>
    <row r="97" spans="1:1" x14ac:dyDescent="0.15">
      <c r="A97" s="14" t="s">
        <v>74</v>
      </c>
    </row>
    <row r="98" spans="1:1" x14ac:dyDescent="0.15">
      <c r="A98" s="14" t="s">
        <v>2997</v>
      </c>
    </row>
    <row r="99" spans="1:1" x14ac:dyDescent="0.15">
      <c r="A99" s="14" t="s">
        <v>265</v>
      </c>
    </row>
    <row r="100" spans="1:1" x14ac:dyDescent="0.15">
      <c r="A100" s="16" t="s">
        <v>3519</v>
      </c>
    </row>
    <row r="101" spans="1:1" x14ac:dyDescent="0.15">
      <c r="A101" s="14" t="s">
        <v>1700</v>
      </c>
    </row>
    <row r="102" spans="1:1" x14ac:dyDescent="0.15">
      <c r="A102" s="14" t="s">
        <v>78</v>
      </c>
    </row>
    <row r="103" spans="1:1" x14ac:dyDescent="0.15">
      <c r="A103" s="14" t="s">
        <v>447</v>
      </c>
    </row>
    <row r="104" spans="1:1" x14ac:dyDescent="0.15">
      <c r="A104" s="14" t="s">
        <v>251</v>
      </c>
    </row>
    <row r="105" spans="1:1" x14ac:dyDescent="0.15">
      <c r="A105" s="14" t="s">
        <v>1390</v>
      </c>
    </row>
    <row r="106" spans="1:1" x14ac:dyDescent="0.15">
      <c r="A106" s="14" t="s">
        <v>104</v>
      </c>
    </row>
    <row r="107" spans="1:1" x14ac:dyDescent="0.15">
      <c r="A107" s="14" t="s">
        <v>1757</v>
      </c>
    </row>
    <row r="108" spans="1:1" x14ac:dyDescent="0.15">
      <c r="A108" s="14" t="s">
        <v>339</v>
      </c>
    </row>
    <row r="109" spans="1:1" x14ac:dyDescent="0.15">
      <c r="A109" s="14" t="s">
        <v>1705</v>
      </c>
    </row>
    <row r="110" spans="1:1" x14ac:dyDescent="0.15">
      <c r="A110" s="14" t="s">
        <v>1719</v>
      </c>
    </row>
    <row r="111" spans="1:1" x14ac:dyDescent="0.15">
      <c r="A111" s="14" t="s">
        <v>256</v>
      </c>
    </row>
    <row r="112" spans="1:1" x14ac:dyDescent="0.15">
      <c r="A112" s="14" t="s">
        <v>257</v>
      </c>
    </row>
    <row r="113" spans="1:1" x14ac:dyDescent="0.15">
      <c r="A113" s="14" t="s">
        <v>1747</v>
      </c>
    </row>
    <row r="114" spans="1:1" x14ac:dyDescent="0.15">
      <c r="A114" s="14" t="s">
        <v>82</v>
      </c>
    </row>
    <row r="115" spans="1:1" x14ac:dyDescent="0.15">
      <c r="A115" s="14" t="s">
        <v>1767</v>
      </c>
    </row>
    <row r="116" spans="1:1" x14ac:dyDescent="0.15">
      <c r="A116" s="14" t="s">
        <v>3073</v>
      </c>
    </row>
    <row r="117" spans="1:1" x14ac:dyDescent="0.15">
      <c r="A117" s="14" t="s">
        <v>54</v>
      </c>
    </row>
    <row r="118" spans="1:1" x14ac:dyDescent="0.15">
      <c r="A118" s="14" t="s">
        <v>1871</v>
      </c>
    </row>
    <row r="119" spans="1:1" x14ac:dyDescent="0.15">
      <c r="A119" s="14" t="s">
        <v>1867</v>
      </c>
    </row>
    <row r="120" spans="1:1" x14ac:dyDescent="0.15">
      <c r="A120" s="14" t="s">
        <v>2998</v>
      </c>
    </row>
    <row r="121" spans="1:1" x14ac:dyDescent="0.15">
      <c r="A121" s="14" t="s">
        <v>1493</v>
      </c>
    </row>
    <row r="122" spans="1:1" x14ac:dyDescent="0.15">
      <c r="A122" s="14" t="s">
        <v>109</v>
      </c>
    </row>
    <row r="123" spans="1:1" x14ac:dyDescent="0.15">
      <c r="A123" s="16" t="s">
        <v>3477</v>
      </c>
    </row>
    <row r="124" spans="1:1" x14ac:dyDescent="0.15">
      <c r="A124" s="14" t="s">
        <v>1765</v>
      </c>
    </row>
    <row r="125" spans="1:1" x14ac:dyDescent="0.15">
      <c r="A125" s="14" t="s">
        <v>94</v>
      </c>
    </row>
    <row r="126" spans="1:1" x14ac:dyDescent="0.15">
      <c r="A126" s="14" t="s">
        <v>67</v>
      </c>
    </row>
    <row r="127" spans="1:1" x14ac:dyDescent="0.15">
      <c r="A127" s="14" t="s">
        <v>1337</v>
      </c>
    </row>
    <row r="128" spans="1:1" x14ac:dyDescent="0.15">
      <c r="A128" s="14" t="s">
        <v>210</v>
      </c>
    </row>
    <row r="129" spans="1:1" x14ac:dyDescent="0.15">
      <c r="A129" s="14" t="s">
        <v>1708</v>
      </c>
    </row>
    <row r="130" spans="1:1" x14ac:dyDescent="0.15">
      <c r="A130" s="14" t="s">
        <v>1902</v>
      </c>
    </row>
    <row r="131" spans="1:1" x14ac:dyDescent="0.15">
      <c r="A131" s="14" t="s">
        <v>114</v>
      </c>
    </row>
    <row r="132" spans="1:1" x14ac:dyDescent="0.15">
      <c r="A132" s="14" t="s">
        <v>2738</v>
      </c>
    </row>
    <row r="133" spans="1:1" x14ac:dyDescent="0.15">
      <c r="A133" s="14" t="s">
        <v>2999</v>
      </c>
    </row>
    <row r="134" spans="1:1" x14ac:dyDescent="0.15">
      <c r="A134" s="14" t="s">
        <v>387</v>
      </c>
    </row>
    <row r="135" spans="1:1" x14ac:dyDescent="0.15">
      <c r="A135" s="14" t="s">
        <v>476</v>
      </c>
    </row>
    <row r="136" spans="1:1" x14ac:dyDescent="0.15">
      <c r="A136" s="14" t="s">
        <v>1828</v>
      </c>
    </row>
    <row r="137" spans="1:1" x14ac:dyDescent="0.15">
      <c r="A137" s="14" t="s">
        <v>161</v>
      </c>
    </row>
    <row r="138" spans="1:1" x14ac:dyDescent="0.15">
      <c r="A138" s="16" t="s">
        <v>3326</v>
      </c>
    </row>
    <row r="139" spans="1:1" x14ac:dyDescent="0.15">
      <c r="A139" s="14" t="s">
        <v>1813</v>
      </c>
    </row>
    <row r="140" spans="1:1" x14ac:dyDescent="0.15">
      <c r="A140" s="14" t="s">
        <v>309</v>
      </c>
    </row>
    <row r="141" spans="1:1" x14ac:dyDescent="0.15">
      <c r="A141" s="14" t="s">
        <v>3000</v>
      </c>
    </row>
    <row r="142" spans="1:1" x14ac:dyDescent="0.15">
      <c r="A142" s="14" t="s">
        <v>2423</v>
      </c>
    </row>
    <row r="143" spans="1:1" x14ac:dyDescent="0.15">
      <c r="A143" s="14" t="s">
        <v>98</v>
      </c>
    </row>
    <row r="144" spans="1:1" x14ac:dyDescent="0.15">
      <c r="A144" s="14" t="s">
        <v>411</v>
      </c>
    </row>
    <row r="145" spans="1:1" x14ac:dyDescent="0.15">
      <c r="A145" s="14" t="s">
        <v>1764</v>
      </c>
    </row>
    <row r="146" spans="1:1" x14ac:dyDescent="0.15">
      <c r="A146" s="14" t="s">
        <v>3001</v>
      </c>
    </row>
    <row r="147" spans="1:1" x14ac:dyDescent="0.15">
      <c r="A147" s="16" t="s">
        <v>3511</v>
      </c>
    </row>
    <row r="148" spans="1:1" x14ac:dyDescent="0.15">
      <c r="A148" s="14" t="s">
        <v>152</v>
      </c>
    </row>
    <row r="149" spans="1:1" x14ac:dyDescent="0.15">
      <c r="A149" s="16" t="s">
        <v>3478</v>
      </c>
    </row>
    <row r="150" spans="1:1" x14ac:dyDescent="0.15">
      <c r="A150" s="14" t="s">
        <v>1548</v>
      </c>
    </row>
    <row r="151" spans="1:1" x14ac:dyDescent="0.15">
      <c r="A151" s="14" t="s">
        <v>314</v>
      </c>
    </row>
    <row r="152" spans="1:1" x14ac:dyDescent="0.15">
      <c r="A152" s="14" t="s">
        <v>2052</v>
      </c>
    </row>
    <row r="153" spans="1:1" x14ac:dyDescent="0.15">
      <c r="A153" s="14" t="s">
        <v>2023</v>
      </c>
    </row>
    <row r="154" spans="1:1" x14ac:dyDescent="0.15">
      <c r="A154" s="14" t="s">
        <v>1749</v>
      </c>
    </row>
    <row r="155" spans="1:1" x14ac:dyDescent="0.15">
      <c r="A155" s="14" t="s">
        <v>187</v>
      </c>
    </row>
    <row r="156" spans="1:1" x14ac:dyDescent="0.15">
      <c r="A156" s="14" t="s">
        <v>2736</v>
      </c>
    </row>
    <row r="157" spans="1:1" x14ac:dyDescent="0.15">
      <c r="A157" s="14" t="s">
        <v>486</v>
      </c>
    </row>
    <row r="158" spans="1:1" x14ac:dyDescent="0.15">
      <c r="A158" s="14" t="s">
        <v>131</v>
      </c>
    </row>
    <row r="159" spans="1:1" x14ac:dyDescent="0.15">
      <c r="A159" s="14" t="s">
        <v>366</v>
      </c>
    </row>
    <row r="160" spans="1:1" x14ac:dyDescent="0.15">
      <c r="A160" s="14" t="s">
        <v>1702</v>
      </c>
    </row>
    <row r="161" spans="1:1" x14ac:dyDescent="0.15">
      <c r="A161" s="14" t="s">
        <v>421</v>
      </c>
    </row>
    <row r="162" spans="1:1" x14ac:dyDescent="0.15">
      <c r="A162" s="16" t="s">
        <v>3479</v>
      </c>
    </row>
    <row r="163" spans="1:1" x14ac:dyDescent="0.15">
      <c r="A163" s="14" t="s">
        <v>1728</v>
      </c>
    </row>
    <row r="164" spans="1:1" x14ac:dyDescent="0.15">
      <c r="A164" s="14" t="s">
        <v>103</v>
      </c>
    </row>
    <row r="165" spans="1:1" x14ac:dyDescent="0.15">
      <c r="A165" s="14" t="s">
        <v>49</v>
      </c>
    </row>
    <row r="166" spans="1:1" x14ac:dyDescent="0.15">
      <c r="A166" s="14" t="s">
        <v>1353</v>
      </c>
    </row>
    <row r="167" spans="1:1" x14ac:dyDescent="0.15">
      <c r="A167" s="16" t="s">
        <v>3512</v>
      </c>
    </row>
    <row r="168" spans="1:1" x14ac:dyDescent="0.15">
      <c r="A168" s="14" t="s">
        <v>1610</v>
      </c>
    </row>
    <row r="169" spans="1:1" x14ac:dyDescent="0.15">
      <c r="A169" s="14" t="s">
        <v>3002</v>
      </c>
    </row>
    <row r="170" spans="1:1" x14ac:dyDescent="0.15">
      <c r="A170" s="14" t="s">
        <v>1925</v>
      </c>
    </row>
    <row r="171" spans="1:1" x14ac:dyDescent="0.15">
      <c r="A171" s="14" t="s">
        <v>299</v>
      </c>
    </row>
    <row r="172" spans="1:1" x14ac:dyDescent="0.15">
      <c r="A172" s="14" t="s">
        <v>156</v>
      </c>
    </row>
    <row r="173" spans="1:1" x14ac:dyDescent="0.15">
      <c r="A173" s="16" t="s">
        <v>3501</v>
      </c>
    </row>
    <row r="174" spans="1:1" x14ac:dyDescent="0.15">
      <c r="A174" s="14" t="s">
        <v>1957</v>
      </c>
    </row>
    <row r="175" spans="1:1" x14ac:dyDescent="0.15">
      <c r="A175" s="14" t="s">
        <v>1670</v>
      </c>
    </row>
    <row r="176" spans="1:1" x14ac:dyDescent="0.15">
      <c r="A176" s="16" t="s">
        <v>3480</v>
      </c>
    </row>
    <row r="177" spans="1:1" x14ac:dyDescent="0.15">
      <c r="A177" s="14" t="s">
        <v>1648</v>
      </c>
    </row>
    <row r="178" spans="1:1" x14ac:dyDescent="0.15">
      <c r="A178" s="14" t="s">
        <v>2022</v>
      </c>
    </row>
    <row r="179" spans="1:1" x14ac:dyDescent="0.15">
      <c r="A179" s="16" t="s">
        <v>3520</v>
      </c>
    </row>
    <row r="180" spans="1:1" x14ac:dyDescent="0.15">
      <c r="A180" s="14" t="s">
        <v>1678</v>
      </c>
    </row>
    <row r="181" spans="1:1" x14ac:dyDescent="0.15">
      <c r="A181" s="16" t="s">
        <v>3537</v>
      </c>
    </row>
    <row r="182" spans="1:1" x14ac:dyDescent="0.15">
      <c r="A182" s="16" t="s">
        <v>3521</v>
      </c>
    </row>
    <row r="183" spans="1:1" x14ac:dyDescent="0.15">
      <c r="A183" s="14" t="s">
        <v>1983</v>
      </c>
    </row>
    <row r="184" spans="1:1" x14ac:dyDescent="0.15">
      <c r="A184" s="14" t="s">
        <v>408</v>
      </c>
    </row>
    <row r="185" spans="1:1" x14ac:dyDescent="0.15">
      <c r="A185" s="14" t="s">
        <v>374</v>
      </c>
    </row>
    <row r="186" spans="1:1" x14ac:dyDescent="0.15">
      <c r="A186" s="14" t="s">
        <v>1959</v>
      </c>
    </row>
    <row r="187" spans="1:1" x14ac:dyDescent="0.15">
      <c r="A187" s="14" t="s">
        <v>223</v>
      </c>
    </row>
    <row r="188" spans="1:1" x14ac:dyDescent="0.15">
      <c r="A188" s="14" t="s">
        <v>139</v>
      </c>
    </row>
    <row r="189" spans="1:1" x14ac:dyDescent="0.15">
      <c r="A189" s="14" t="s">
        <v>3003</v>
      </c>
    </row>
    <row r="190" spans="1:1" x14ac:dyDescent="0.15">
      <c r="A190" s="14" t="s">
        <v>1874</v>
      </c>
    </row>
    <row r="191" spans="1:1" x14ac:dyDescent="0.15">
      <c r="A191" s="14" t="s">
        <v>485</v>
      </c>
    </row>
    <row r="192" spans="1:1" x14ac:dyDescent="0.15">
      <c r="A192" s="16" t="s">
        <v>3497</v>
      </c>
    </row>
    <row r="193" spans="1:1" x14ac:dyDescent="0.15">
      <c r="A193" s="14" t="s">
        <v>364</v>
      </c>
    </row>
    <row r="194" spans="1:1" x14ac:dyDescent="0.15">
      <c r="A194" s="14" t="s">
        <v>2020</v>
      </c>
    </row>
    <row r="195" spans="1:1" x14ac:dyDescent="0.15">
      <c r="A195" s="14" t="s">
        <v>113</v>
      </c>
    </row>
    <row r="196" spans="1:1" x14ac:dyDescent="0.15">
      <c r="A196" s="14" t="s">
        <v>244</v>
      </c>
    </row>
    <row r="197" spans="1:1" x14ac:dyDescent="0.15">
      <c r="A197" s="16" t="s">
        <v>3506</v>
      </c>
    </row>
    <row r="198" spans="1:1" x14ac:dyDescent="0.15">
      <c r="A198" s="16" t="s">
        <v>3476</v>
      </c>
    </row>
    <row r="199" spans="1:1" x14ac:dyDescent="0.15">
      <c r="A199" s="14" t="s">
        <v>367</v>
      </c>
    </row>
    <row r="200" spans="1:1" x14ac:dyDescent="0.15">
      <c r="A200" s="14" t="s">
        <v>1478</v>
      </c>
    </row>
    <row r="201" spans="1:1" x14ac:dyDescent="0.15">
      <c r="A201" s="14" t="s">
        <v>3004</v>
      </c>
    </row>
    <row r="202" spans="1:1" x14ac:dyDescent="0.15">
      <c r="A202" s="14" t="s">
        <v>308</v>
      </c>
    </row>
    <row r="203" spans="1:1" x14ac:dyDescent="0.15">
      <c r="A203" s="14" t="s">
        <v>465</v>
      </c>
    </row>
    <row r="204" spans="1:1" x14ac:dyDescent="0.15">
      <c r="A204" s="16" t="s">
        <v>3481</v>
      </c>
    </row>
    <row r="205" spans="1:1" x14ac:dyDescent="0.15">
      <c r="A205" s="14" t="s">
        <v>781</v>
      </c>
    </row>
    <row r="206" spans="1:1" x14ac:dyDescent="0.15">
      <c r="A206" s="14" t="s">
        <v>377</v>
      </c>
    </row>
    <row r="207" spans="1:1" x14ac:dyDescent="0.15">
      <c r="A207" s="14" t="s">
        <v>220</v>
      </c>
    </row>
    <row r="208" spans="1:1" x14ac:dyDescent="0.15">
      <c r="A208" s="14" t="s">
        <v>1455</v>
      </c>
    </row>
    <row r="209" spans="1:2" x14ac:dyDescent="0.15">
      <c r="A209" s="16" t="s">
        <v>3541</v>
      </c>
    </row>
    <row r="210" spans="1:2" x14ac:dyDescent="0.15">
      <c r="A210" s="14" t="s">
        <v>3005</v>
      </c>
      <c r="B210" s="17"/>
    </row>
    <row r="211" spans="1:2" x14ac:dyDescent="0.15">
      <c r="A211" s="14" t="s">
        <v>1385</v>
      </c>
    </row>
    <row r="212" spans="1:2" x14ac:dyDescent="0.15">
      <c r="A212" s="14" t="s">
        <v>2010</v>
      </c>
    </row>
    <row r="213" spans="1:2" x14ac:dyDescent="0.15">
      <c r="A213" s="14" t="s">
        <v>2704</v>
      </c>
    </row>
  </sheetData>
  <phoneticPr fontId="6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84"/>
  <sheetViews>
    <sheetView workbookViewId="0">
      <pane ySplit="1" topLeftCell="A38" activePane="bottomLeft" state="frozen"/>
      <selection activeCell="D50" sqref="D50"/>
      <selection pane="bottomLeft" activeCell="D35" sqref="D35"/>
    </sheetView>
  </sheetViews>
  <sheetFormatPr defaultColWidth="25" defaultRowHeight="14.25" x14ac:dyDescent="0.15"/>
  <sheetData>
    <row r="1" spans="1:6" x14ac:dyDescent="0.15">
      <c r="A1" s="10" t="s">
        <v>2956</v>
      </c>
      <c r="B1" s="10" t="s">
        <v>2959</v>
      </c>
      <c r="C1" s="8" t="s">
        <v>2928</v>
      </c>
      <c r="D1" s="9" t="s">
        <v>2929</v>
      </c>
      <c r="E1" s="12" t="s">
        <v>2956</v>
      </c>
      <c r="F1" s="12" t="s">
        <v>2959</v>
      </c>
    </row>
    <row r="2" spans="1:6" x14ac:dyDescent="0.15">
      <c r="A2" s="6" t="s">
        <v>2905</v>
      </c>
      <c r="F2" t="s">
        <v>2962</v>
      </c>
    </row>
    <row r="3" spans="1:6" x14ac:dyDescent="0.15">
      <c r="A3" s="6" t="s">
        <v>2904</v>
      </c>
      <c r="F3" t="s">
        <v>2878</v>
      </c>
    </row>
    <row r="4" spans="1:6" x14ac:dyDescent="0.15">
      <c r="A4" t="s">
        <v>2879</v>
      </c>
      <c r="F4" t="s">
        <v>2903</v>
      </c>
    </row>
    <row r="5" spans="1:6" x14ac:dyDescent="0.15">
      <c r="A5" t="s">
        <v>2880</v>
      </c>
      <c r="F5" t="s">
        <v>2881</v>
      </c>
    </row>
    <row r="6" spans="1:6" x14ac:dyDescent="0.15">
      <c r="A6" t="s">
        <v>2881</v>
      </c>
      <c r="F6" t="s">
        <v>2947</v>
      </c>
    </row>
    <row r="7" spans="1:6" x14ac:dyDescent="0.15">
      <c r="A7" s="6" t="s">
        <v>2901</v>
      </c>
      <c r="F7" t="s">
        <v>2882</v>
      </c>
    </row>
    <row r="8" spans="1:6" x14ac:dyDescent="0.15">
      <c r="A8" t="s">
        <v>2883</v>
      </c>
      <c r="F8" t="s">
        <v>2932</v>
      </c>
    </row>
    <row r="9" spans="1:6" x14ac:dyDescent="0.15">
      <c r="A9" t="s">
        <v>2884</v>
      </c>
      <c r="F9" t="s">
        <v>2884</v>
      </c>
    </row>
    <row r="10" spans="1:6" x14ac:dyDescent="0.15">
      <c r="A10" t="s">
        <v>2885</v>
      </c>
      <c r="F10" t="s">
        <v>2941</v>
      </c>
    </row>
    <row r="11" spans="1:6" x14ac:dyDescent="0.15">
      <c r="A11" t="s">
        <v>2886</v>
      </c>
      <c r="F11" t="s">
        <v>2942</v>
      </c>
    </row>
    <row r="12" spans="1:6" x14ac:dyDescent="0.15">
      <c r="A12" t="s">
        <v>2887</v>
      </c>
      <c r="F12" t="s">
        <v>2963</v>
      </c>
    </row>
    <row r="13" spans="1:6" x14ac:dyDescent="0.15">
      <c r="A13" t="s">
        <v>2888</v>
      </c>
      <c r="F13" t="s">
        <v>2964</v>
      </c>
    </row>
    <row r="14" spans="1:6" x14ac:dyDescent="0.15">
      <c r="A14" t="s">
        <v>2889</v>
      </c>
      <c r="F14" t="s">
        <v>2889</v>
      </c>
    </row>
    <row r="15" spans="1:6" x14ac:dyDescent="0.15">
      <c r="A15" t="s">
        <v>2890</v>
      </c>
      <c r="F15" t="s">
        <v>2965</v>
      </c>
    </row>
    <row r="16" spans="1:6" x14ac:dyDescent="0.15">
      <c r="A16" t="s">
        <v>2891</v>
      </c>
      <c r="F16" t="s">
        <v>2892</v>
      </c>
    </row>
    <row r="17" spans="1:6" x14ac:dyDescent="0.15">
      <c r="A17" t="s">
        <v>2892</v>
      </c>
      <c r="F17" t="s">
        <v>2894</v>
      </c>
    </row>
    <row r="18" spans="1:6" x14ac:dyDescent="0.15">
      <c r="A18" t="s">
        <v>2893</v>
      </c>
      <c r="F18" t="s">
        <v>2896</v>
      </c>
    </row>
    <row r="19" spans="1:6" x14ac:dyDescent="0.15">
      <c r="A19" t="s">
        <v>2894</v>
      </c>
      <c r="F19" t="s">
        <v>2944</v>
      </c>
    </row>
    <row r="20" spans="1:6" x14ac:dyDescent="0.15">
      <c r="A20" t="s">
        <v>2895</v>
      </c>
      <c r="F20" t="s">
        <v>2897</v>
      </c>
    </row>
    <row r="21" spans="1:6" x14ac:dyDescent="0.15">
      <c r="A21" t="s">
        <v>2902</v>
      </c>
      <c r="F21" t="s">
        <v>2945</v>
      </c>
    </row>
    <row r="22" spans="1:6" x14ac:dyDescent="0.15">
      <c r="A22" t="s">
        <v>2897</v>
      </c>
      <c r="F22" t="s">
        <v>2966</v>
      </c>
    </row>
    <row r="23" spans="1:6" x14ac:dyDescent="0.15">
      <c r="A23" t="s">
        <v>2898</v>
      </c>
      <c r="F23" t="s">
        <v>2898</v>
      </c>
    </row>
    <row r="24" spans="1:6" x14ac:dyDescent="0.15">
      <c r="A24" t="s">
        <v>2881</v>
      </c>
      <c r="F24" t="s">
        <v>2967</v>
      </c>
    </row>
    <row r="25" spans="1:6" x14ac:dyDescent="0.15">
      <c r="A25" t="s">
        <v>2899</v>
      </c>
      <c r="F25" t="s">
        <v>2881</v>
      </c>
    </row>
    <row r="26" spans="1:6" x14ac:dyDescent="0.15">
      <c r="A26" t="s">
        <v>2900</v>
      </c>
      <c r="F26" t="s">
        <v>2968</v>
      </c>
    </row>
    <row r="27" spans="1:6" x14ac:dyDescent="0.15">
      <c r="A27" s="6" t="s">
        <v>2976</v>
      </c>
      <c r="F27" t="s">
        <v>2900</v>
      </c>
    </row>
    <row r="28" spans="1:6" x14ac:dyDescent="0.15">
      <c r="B28" t="s">
        <v>2969</v>
      </c>
    </row>
    <row r="29" spans="1:6" x14ac:dyDescent="0.15">
      <c r="A29" t="s">
        <v>2930</v>
      </c>
    </row>
    <row r="30" spans="1:6" x14ac:dyDescent="0.15">
      <c r="A30" t="s">
        <v>2878</v>
      </c>
      <c r="B30" t="s">
        <v>2962</v>
      </c>
    </row>
    <row r="31" spans="1:6" x14ac:dyDescent="0.15">
      <c r="A31" t="s">
        <v>2879</v>
      </c>
      <c r="B31" t="s">
        <v>2878</v>
      </c>
    </row>
    <row r="32" spans="1:6" x14ac:dyDescent="0.15">
      <c r="A32" t="s">
        <v>2880</v>
      </c>
      <c r="B32" t="s">
        <v>2903</v>
      </c>
    </row>
    <row r="33" spans="1:2" x14ac:dyDescent="0.15">
      <c r="A33" t="s">
        <v>2881</v>
      </c>
      <c r="B33" t="s">
        <v>2881</v>
      </c>
    </row>
    <row r="34" spans="1:2" x14ac:dyDescent="0.15">
      <c r="A34" t="s">
        <v>2882</v>
      </c>
      <c r="B34" t="s">
        <v>2882</v>
      </c>
    </row>
    <row r="35" spans="1:2" x14ac:dyDescent="0.15">
      <c r="A35" t="s">
        <v>2931</v>
      </c>
      <c r="B35" t="s">
        <v>2970</v>
      </c>
    </row>
    <row r="36" spans="1:2" x14ac:dyDescent="0.15">
      <c r="A36" t="s">
        <v>2884</v>
      </c>
      <c r="B36" t="s">
        <v>2884</v>
      </c>
    </row>
    <row r="37" spans="1:2" x14ac:dyDescent="0.15">
      <c r="A37" t="s">
        <v>2932</v>
      </c>
      <c r="B37" t="s">
        <v>2971</v>
      </c>
    </row>
    <row r="38" spans="1:2" x14ac:dyDescent="0.15">
      <c r="A38" t="s">
        <v>2933</v>
      </c>
      <c r="B38" t="s">
        <v>2941</v>
      </c>
    </row>
    <row r="39" spans="1:2" x14ac:dyDescent="0.15">
      <c r="A39" t="s">
        <v>2934</v>
      </c>
      <c r="B39" t="s">
        <v>2963</v>
      </c>
    </row>
    <row r="40" spans="1:2" x14ac:dyDescent="0.15">
      <c r="A40" t="s">
        <v>2915</v>
      </c>
      <c r="B40" t="s">
        <v>2892</v>
      </c>
    </row>
    <row r="41" spans="1:2" x14ac:dyDescent="0.15">
      <c r="A41" t="s">
        <v>2893</v>
      </c>
      <c r="B41" t="s">
        <v>2964</v>
      </c>
    </row>
    <row r="42" spans="1:2" x14ac:dyDescent="0.15">
      <c r="A42" t="s">
        <v>2892</v>
      </c>
      <c r="B42" t="s">
        <v>2942</v>
      </c>
    </row>
    <row r="43" spans="1:2" x14ac:dyDescent="0.15">
      <c r="A43" t="s">
        <v>2888</v>
      </c>
      <c r="B43" t="s">
        <v>2965</v>
      </c>
    </row>
    <row r="44" spans="1:2" x14ac:dyDescent="0.15">
      <c r="A44" t="s">
        <v>2889</v>
      </c>
      <c r="B44" t="s">
        <v>2889</v>
      </c>
    </row>
    <row r="45" spans="1:2" x14ac:dyDescent="0.15">
      <c r="A45" t="s">
        <v>2894</v>
      </c>
      <c r="B45" t="s">
        <v>2894</v>
      </c>
    </row>
    <row r="46" spans="1:2" x14ac:dyDescent="0.15">
      <c r="A46" t="s">
        <v>2935</v>
      </c>
      <c r="B46" t="s">
        <v>2972</v>
      </c>
    </row>
    <row r="47" spans="1:2" x14ac:dyDescent="0.15">
      <c r="A47" t="s">
        <v>2921</v>
      </c>
      <c r="B47" t="s">
        <v>2973</v>
      </c>
    </row>
    <row r="48" spans="1:2" x14ac:dyDescent="0.15">
      <c r="A48" t="s">
        <v>2922</v>
      </c>
      <c r="B48" t="s">
        <v>2896</v>
      </c>
    </row>
    <row r="49" spans="1:2" x14ac:dyDescent="0.15">
      <c r="A49" t="s">
        <v>2936</v>
      </c>
      <c r="B49" t="s">
        <v>2897</v>
      </c>
    </row>
    <row r="50" spans="1:2" x14ac:dyDescent="0.15">
      <c r="A50" t="s">
        <v>2937</v>
      </c>
      <c r="B50" t="s">
        <v>2898</v>
      </c>
    </row>
    <row r="51" spans="1:2" x14ac:dyDescent="0.15">
      <c r="A51" t="s">
        <v>2938</v>
      </c>
      <c r="B51" t="s">
        <v>2881</v>
      </c>
    </row>
    <row r="52" spans="1:2" x14ac:dyDescent="0.15">
      <c r="A52" t="s">
        <v>2881</v>
      </c>
      <c r="B52" t="s">
        <v>2974</v>
      </c>
    </row>
    <row r="53" spans="1:2" x14ac:dyDescent="0.15">
      <c r="A53" t="s">
        <v>2939</v>
      </c>
      <c r="B53" t="s">
        <v>2900</v>
      </c>
    </row>
    <row r="54" spans="1:2" x14ac:dyDescent="0.15">
      <c r="A54" t="s">
        <v>2900</v>
      </c>
      <c r="B54" t="s">
        <v>2975</v>
      </c>
    </row>
    <row r="55" spans="1:2" x14ac:dyDescent="0.15">
      <c r="A55" t="s">
        <v>2940</v>
      </c>
    </row>
    <row r="57" spans="1:2" x14ac:dyDescent="0.15">
      <c r="A57" t="s">
        <v>2946</v>
      </c>
    </row>
    <row r="58" spans="1:2" x14ac:dyDescent="0.15">
      <c r="A58" t="s">
        <v>2878</v>
      </c>
    </row>
    <row r="59" spans="1:2" x14ac:dyDescent="0.15">
      <c r="A59" t="s">
        <v>2879</v>
      </c>
    </row>
    <row r="60" spans="1:2" x14ac:dyDescent="0.15">
      <c r="A60" t="s">
        <v>2880</v>
      </c>
    </row>
    <row r="61" spans="1:2" x14ac:dyDescent="0.15">
      <c r="A61" t="s">
        <v>2881</v>
      </c>
    </row>
    <row r="62" spans="1:2" x14ac:dyDescent="0.15">
      <c r="A62" t="s">
        <v>2947</v>
      </c>
    </row>
    <row r="63" spans="1:2" x14ac:dyDescent="0.15">
      <c r="A63" t="s">
        <v>2948</v>
      </c>
    </row>
    <row r="64" spans="1:2" x14ac:dyDescent="0.15">
      <c r="A64" t="s">
        <v>2882</v>
      </c>
    </row>
    <row r="65" spans="1:1" x14ac:dyDescent="0.15">
      <c r="A65" t="s">
        <v>2884</v>
      </c>
    </row>
    <row r="66" spans="1:1" x14ac:dyDescent="0.15">
      <c r="A66" t="s">
        <v>2949</v>
      </c>
    </row>
    <row r="67" spans="1:1" x14ac:dyDescent="0.15">
      <c r="A67" t="s">
        <v>2932</v>
      </c>
    </row>
    <row r="68" spans="1:1" x14ac:dyDescent="0.15">
      <c r="A68" t="s">
        <v>2941</v>
      </c>
    </row>
    <row r="69" spans="1:1" x14ac:dyDescent="0.15">
      <c r="A69" t="s">
        <v>2888</v>
      </c>
    </row>
    <row r="70" spans="1:1" x14ac:dyDescent="0.15">
      <c r="A70" t="s">
        <v>2892</v>
      </c>
    </row>
    <row r="71" spans="1:1" x14ac:dyDescent="0.15">
      <c r="A71" s="6" t="s">
        <v>3538</v>
      </c>
    </row>
    <row r="72" spans="1:1" x14ac:dyDescent="0.15">
      <c r="A72" s="6" t="s">
        <v>3093</v>
      </c>
    </row>
    <row r="73" spans="1:1" x14ac:dyDescent="0.15">
      <c r="A73" t="s">
        <v>2894</v>
      </c>
    </row>
    <row r="74" spans="1:1" x14ac:dyDescent="0.15">
      <c r="A74" t="s">
        <v>2943</v>
      </c>
    </row>
    <row r="75" spans="1:1" x14ac:dyDescent="0.15">
      <c r="A75" s="6" t="s">
        <v>3094</v>
      </c>
    </row>
    <row r="76" spans="1:1" x14ac:dyDescent="0.15">
      <c r="A76" t="s">
        <v>2896</v>
      </c>
    </row>
    <row r="77" spans="1:1" x14ac:dyDescent="0.15">
      <c r="A77" t="s">
        <v>2897</v>
      </c>
    </row>
    <row r="78" spans="1:1" x14ac:dyDescent="0.15">
      <c r="A78" t="s">
        <v>2921</v>
      </c>
    </row>
    <row r="79" spans="1:1" x14ac:dyDescent="0.15">
      <c r="A79" t="s">
        <v>2950</v>
      </c>
    </row>
    <row r="80" spans="1:1" x14ac:dyDescent="0.15">
      <c r="A80" t="s">
        <v>2898</v>
      </c>
    </row>
    <row r="81" spans="1:1" x14ac:dyDescent="0.15">
      <c r="A81" t="s">
        <v>2881</v>
      </c>
    </row>
    <row r="82" spans="1:1" x14ac:dyDescent="0.15">
      <c r="A82" t="s">
        <v>2951</v>
      </c>
    </row>
    <row r="83" spans="1:1" x14ac:dyDescent="0.15">
      <c r="A83" t="s">
        <v>2900</v>
      </c>
    </row>
    <row r="84" spans="1:1" x14ac:dyDescent="0.15">
      <c r="A84" t="s">
        <v>2952</v>
      </c>
    </row>
  </sheetData>
  <phoneticPr fontId="1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workbookViewId="0">
      <pane ySplit="1" topLeftCell="A35" activePane="bottomLeft" state="frozen"/>
      <selection activeCell="D50" sqref="D50"/>
      <selection pane="bottomLeft" activeCell="D48" sqref="D48"/>
    </sheetView>
  </sheetViews>
  <sheetFormatPr defaultColWidth="25" defaultRowHeight="14.25" x14ac:dyDescent="0.15"/>
  <sheetData>
    <row r="1" spans="1:6" x14ac:dyDescent="0.15">
      <c r="A1" s="11" t="s">
        <v>2958</v>
      </c>
      <c r="B1" s="11" t="s">
        <v>2961</v>
      </c>
      <c r="C1" s="8" t="s">
        <v>2928</v>
      </c>
      <c r="D1" s="9" t="s">
        <v>2955</v>
      </c>
      <c r="E1" s="13" t="s">
        <v>2958</v>
      </c>
      <c r="F1" s="13" t="s">
        <v>2961</v>
      </c>
    </row>
    <row r="2" spans="1:6" x14ac:dyDescent="0.15">
      <c r="A2" t="s">
        <v>3020</v>
      </c>
      <c r="B2" t="s">
        <v>3327</v>
      </c>
    </row>
    <row r="3" spans="1:6" x14ac:dyDescent="0.15">
      <c r="A3" t="s">
        <v>3021</v>
      </c>
      <c r="B3" t="s">
        <v>3021</v>
      </c>
    </row>
    <row r="4" spans="1:6" x14ac:dyDescent="0.15">
      <c r="A4" s="7" t="s">
        <v>2879</v>
      </c>
      <c r="B4" s="6" t="s">
        <v>2903</v>
      </c>
    </row>
    <row r="5" spans="1:6" x14ac:dyDescent="0.15">
      <c r="A5" t="s">
        <v>2880</v>
      </c>
      <c r="B5" t="s">
        <v>2881</v>
      </c>
    </row>
    <row r="6" spans="1:6" x14ac:dyDescent="0.15">
      <c r="A6" t="s">
        <v>2881</v>
      </c>
      <c r="B6" t="s">
        <v>3114</v>
      </c>
    </row>
    <row r="7" spans="1:6" x14ac:dyDescent="0.15">
      <c r="A7" t="s">
        <v>3022</v>
      </c>
      <c r="B7" t="s">
        <v>3328</v>
      </c>
    </row>
    <row r="8" spans="1:6" x14ac:dyDescent="0.15">
      <c r="A8" t="s">
        <v>3023</v>
      </c>
      <c r="B8" t="s">
        <v>3329</v>
      </c>
    </row>
    <row r="9" spans="1:6" x14ac:dyDescent="0.15">
      <c r="A9" t="s">
        <v>3024</v>
      </c>
      <c r="B9" t="s">
        <v>3026</v>
      </c>
    </row>
    <row r="10" spans="1:6" x14ac:dyDescent="0.15">
      <c r="A10" t="s">
        <v>3025</v>
      </c>
      <c r="B10" t="s">
        <v>3027</v>
      </c>
    </row>
    <row r="11" spans="1:6" x14ac:dyDescent="0.15">
      <c r="A11" t="s">
        <v>3026</v>
      </c>
      <c r="B11" t="s">
        <v>3032</v>
      </c>
    </row>
    <row r="12" spans="1:6" x14ac:dyDescent="0.15">
      <c r="A12" t="s">
        <v>3027</v>
      </c>
      <c r="B12" t="s">
        <v>3029</v>
      </c>
    </row>
    <row r="13" spans="1:6" x14ac:dyDescent="0.15">
      <c r="A13" t="s">
        <v>3028</v>
      </c>
      <c r="B13" t="s">
        <v>3330</v>
      </c>
    </row>
    <row r="14" spans="1:6" x14ac:dyDescent="0.15">
      <c r="A14" t="s">
        <v>3029</v>
      </c>
      <c r="B14" t="s">
        <v>3216</v>
      </c>
    </row>
    <row r="15" spans="1:6" x14ac:dyDescent="0.15">
      <c r="A15" t="s">
        <v>3030</v>
      </c>
      <c r="B15" t="s">
        <v>3033</v>
      </c>
    </row>
    <row r="16" spans="1:6" x14ac:dyDescent="0.15">
      <c r="A16" t="s">
        <v>3031</v>
      </c>
      <c r="B16" t="s">
        <v>3331</v>
      </c>
    </row>
    <row r="17" spans="1:2" x14ac:dyDescent="0.15">
      <c r="A17" t="s">
        <v>3032</v>
      </c>
      <c r="B17" t="s">
        <v>3034</v>
      </c>
    </row>
    <row r="18" spans="1:2" x14ac:dyDescent="0.15">
      <c r="A18" t="s">
        <v>3033</v>
      </c>
      <c r="B18" t="s">
        <v>3047</v>
      </c>
    </row>
    <row r="19" spans="1:2" x14ac:dyDescent="0.15">
      <c r="A19" t="s">
        <v>3034</v>
      </c>
      <c r="B19" t="s">
        <v>3332</v>
      </c>
    </row>
    <row r="20" spans="1:2" x14ac:dyDescent="0.15">
      <c r="A20" t="s">
        <v>3035</v>
      </c>
      <c r="B20" t="s">
        <v>3035</v>
      </c>
    </row>
    <row r="21" spans="1:2" x14ac:dyDescent="0.15">
      <c r="A21" t="s">
        <v>3036</v>
      </c>
      <c r="B21" t="s">
        <v>3051</v>
      </c>
    </row>
    <row r="22" spans="1:2" x14ac:dyDescent="0.15">
      <c r="A22" s="6" t="s">
        <v>3528</v>
      </c>
      <c r="B22" t="s">
        <v>3052</v>
      </c>
    </row>
    <row r="23" spans="1:2" x14ac:dyDescent="0.15">
      <c r="A23" t="s">
        <v>2881</v>
      </c>
      <c r="B23" t="s">
        <v>2881</v>
      </c>
    </row>
    <row r="24" spans="1:2" x14ac:dyDescent="0.15">
      <c r="A24" t="s">
        <v>3037</v>
      </c>
      <c r="B24" t="s">
        <v>3333</v>
      </c>
    </row>
    <row r="25" spans="1:2" x14ac:dyDescent="0.15">
      <c r="A25" t="s">
        <v>2900</v>
      </c>
      <c r="B25" t="s">
        <v>2900</v>
      </c>
    </row>
    <row r="26" spans="1:2" x14ac:dyDescent="0.15">
      <c r="A26" t="s">
        <v>3038</v>
      </c>
      <c r="B26" t="s">
        <v>3334</v>
      </c>
    </row>
    <row r="28" spans="1:2" x14ac:dyDescent="0.15">
      <c r="A28" t="s">
        <v>3039</v>
      </c>
    </row>
    <row r="29" spans="1:2" x14ac:dyDescent="0.15">
      <c r="A29" t="s">
        <v>3021</v>
      </c>
    </row>
    <row r="30" spans="1:2" x14ac:dyDescent="0.15">
      <c r="A30" t="s">
        <v>2879</v>
      </c>
    </row>
    <row r="31" spans="1:2" x14ac:dyDescent="0.15">
      <c r="A31" t="s">
        <v>2880</v>
      </c>
    </row>
    <row r="32" spans="1:2" x14ac:dyDescent="0.15">
      <c r="A32" t="s">
        <v>2881</v>
      </c>
    </row>
    <row r="33" spans="1:1" x14ac:dyDescent="0.15">
      <c r="A33" t="s">
        <v>3040</v>
      </c>
    </row>
    <row r="34" spans="1:1" x14ac:dyDescent="0.15">
      <c r="A34" t="s">
        <v>3024</v>
      </c>
    </row>
    <row r="35" spans="1:1" x14ac:dyDescent="0.15">
      <c r="A35" t="s">
        <v>3041</v>
      </c>
    </row>
    <row r="36" spans="1:1" x14ac:dyDescent="0.15">
      <c r="A36" t="s">
        <v>3042</v>
      </c>
    </row>
    <row r="37" spans="1:1" x14ac:dyDescent="0.15">
      <c r="A37" t="s">
        <v>2915</v>
      </c>
    </row>
    <row r="38" spans="1:1" x14ac:dyDescent="0.15">
      <c r="A38" t="s">
        <v>2913</v>
      </c>
    </row>
    <row r="39" spans="1:1" x14ac:dyDescent="0.15">
      <c r="A39" t="s">
        <v>3043</v>
      </c>
    </row>
    <row r="40" spans="1:1" x14ac:dyDescent="0.15">
      <c r="A40" t="s">
        <v>3044</v>
      </c>
    </row>
    <row r="41" spans="1:1" x14ac:dyDescent="0.15">
      <c r="A41" t="s">
        <v>2917</v>
      </c>
    </row>
    <row r="42" spans="1:1" x14ac:dyDescent="0.15">
      <c r="A42" t="s">
        <v>3045</v>
      </c>
    </row>
    <row r="43" spans="1:1" x14ac:dyDescent="0.15">
      <c r="A43" t="s">
        <v>3033</v>
      </c>
    </row>
    <row r="44" spans="1:1" x14ac:dyDescent="0.15">
      <c r="A44" t="s">
        <v>3046</v>
      </c>
    </row>
    <row r="45" spans="1:1" x14ac:dyDescent="0.15">
      <c r="A45" t="s">
        <v>3047</v>
      </c>
    </row>
    <row r="46" spans="1:1" x14ac:dyDescent="0.15">
      <c r="A46" t="s">
        <v>3048</v>
      </c>
    </row>
    <row r="47" spans="1:1" x14ac:dyDescent="0.15">
      <c r="A47" t="s">
        <v>3035</v>
      </c>
    </row>
    <row r="48" spans="1:1" x14ac:dyDescent="0.15">
      <c r="A48" t="s">
        <v>3049</v>
      </c>
    </row>
    <row r="49" spans="1:1" x14ac:dyDescent="0.15">
      <c r="A49" t="s">
        <v>3050</v>
      </c>
    </row>
    <row r="50" spans="1:1" x14ac:dyDescent="0.15">
      <c r="A50" t="s">
        <v>2921</v>
      </c>
    </row>
    <row r="51" spans="1:1" x14ac:dyDescent="0.15">
      <c r="A51" t="s">
        <v>3051</v>
      </c>
    </row>
    <row r="52" spans="1:1" x14ac:dyDescent="0.15">
      <c r="A52" t="s">
        <v>3052</v>
      </c>
    </row>
    <row r="53" spans="1:1" x14ac:dyDescent="0.15">
      <c r="A53" t="s">
        <v>2881</v>
      </c>
    </row>
    <row r="54" spans="1:1" x14ac:dyDescent="0.15">
      <c r="A54" t="s">
        <v>3053</v>
      </c>
    </row>
    <row r="55" spans="1:1" x14ac:dyDescent="0.15">
      <c r="A55" t="s">
        <v>2900</v>
      </c>
    </row>
    <row r="56" spans="1:1" x14ac:dyDescent="0.15">
      <c r="A56" t="s">
        <v>3054</v>
      </c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pane ySplit="1" topLeftCell="A38" activePane="bottomLeft" state="frozen"/>
      <selection activeCell="D50" sqref="D50"/>
      <selection pane="bottomLeft" activeCell="D28" sqref="D28"/>
    </sheetView>
  </sheetViews>
  <sheetFormatPr defaultColWidth="25" defaultRowHeight="14.25" x14ac:dyDescent="0.15"/>
  <sheetData>
    <row r="1" spans="1:6" x14ac:dyDescent="0.15">
      <c r="A1" s="10" t="s">
        <v>2958</v>
      </c>
      <c r="B1" s="10" t="s">
        <v>2961</v>
      </c>
      <c r="C1" s="8" t="s">
        <v>2928</v>
      </c>
      <c r="D1" s="9" t="s">
        <v>2955</v>
      </c>
      <c r="E1" s="13" t="s">
        <v>2958</v>
      </c>
      <c r="F1" s="13" t="s">
        <v>2961</v>
      </c>
    </row>
    <row r="2" spans="1:6" x14ac:dyDescent="0.15">
      <c r="A2" t="s">
        <v>3055</v>
      </c>
      <c r="B2" t="s">
        <v>3335</v>
      </c>
    </row>
    <row r="3" spans="1:6" x14ac:dyDescent="0.15">
      <c r="A3" t="s">
        <v>3056</v>
      </c>
      <c r="B3" t="s">
        <v>3056</v>
      </c>
    </row>
    <row r="4" spans="1:6" x14ac:dyDescent="0.15">
      <c r="A4" t="s">
        <v>2879</v>
      </c>
      <c r="B4" t="s">
        <v>2903</v>
      </c>
    </row>
    <row r="5" spans="1:6" x14ac:dyDescent="0.15">
      <c r="A5" t="s">
        <v>2880</v>
      </c>
      <c r="B5" t="s">
        <v>2881</v>
      </c>
    </row>
    <row r="6" spans="1:6" x14ac:dyDescent="0.15">
      <c r="A6" s="6" t="s">
        <v>2881</v>
      </c>
      <c r="B6" t="s">
        <v>3336</v>
      </c>
    </row>
    <row r="7" spans="1:6" x14ac:dyDescent="0.15">
      <c r="A7" t="s">
        <v>3057</v>
      </c>
      <c r="B7" t="s">
        <v>3337</v>
      </c>
    </row>
    <row r="8" spans="1:6" x14ac:dyDescent="0.15">
      <c r="A8" t="s">
        <v>3058</v>
      </c>
      <c r="B8" t="s">
        <v>3075</v>
      </c>
    </row>
    <row r="9" spans="1:6" x14ac:dyDescent="0.15">
      <c r="A9" t="s">
        <v>3059</v>
      </c>
      <c r="B9" t="s">
        <v>3080</v>
      </c>
    </row>
    <row r="10" spans="1:6" x14ac:dyDescent="0.15">
      <c r="A10" t="s">
        <v>2913</v>
      </c>
      <c r="B10" t="s">
        <v>3329</v>
      </c>
    </row>
    <row r="11" spans="1:6" x14ac:dyDescent="0.15">
      <c r="A11" t="s">
        <v>2914</v>
      </c>
      <c r="B11" t="s">
        <v>3078</v>
      </c>
    </row>
    <row r="12" spans="1:6" x14ac:dyDescent="0.15">
      <c r="A12" t="s">
        <v>2916</v>
      </c>
      <c r="B12" t="s">
        <v>3338</v>
      </c>
    </row>
    <row r="13" spans="1:6" x14ac:dyDescent="0.15">
      <c r="A13" t="s">
        <v>3060</v>
      </c>
      <c r="B13" t="s">
        <v>3339</v>
      </c>
    </row>
    <row r="14" spans="1:6" x14ac:dyDescent="0.15">
      <c r="A14" t="s">
        <v>3061</v>
      </c>
      <c r="B14" t="s">
        <v>3340</v>
      </c>
    </row>
    <row r="15" spans="1:6" x14ac:dyDescent="0.15">
      <c r="A15" t="s">
        <v>3062</v>
      </c>
      <c r="B15" t="s">
        <v>3084</v>
      </c>
    </row>
    <row r="16" spans="1:6" x14ac:dyDescent="0.15">
      <c r="A16" t="s">
        <v>3063</v>
      </c>
      <c r="B16" t="s">
        <v>3341</v>
      </c>
    </row>
    <row r="17" spans="1:2" x14ac:dyDescent="0.15">
      <c r="A17" t="s">
        <v>2919</v>
      </c>
      <c r="B17" t="s">
        <v>3082</v>
      </c>
    </row>
    <row r="18" spans="1:2" x14ac:dyDescent="0.15">
      <c r="A18" t="s">
        <v>3064</v>
      </c>
      <c r="B18" t="s">
        <v>3342</v>
      </c>
    </row>
    <row r="19" spans="1:2" x14ac:dyDescent="0.15">
      <c r="A19" t="s">
        <v>3065</v>
      </c>
      <c r="B19" t="s">
        <v>3086</v>
      </c>
    </row>
    <row r="20" spans="1:2" x14ac:dyDescent="0.15">
      <c r="A20" s="6" t="s">
        <v>3071</v>
      </c>
      <c r="B20" t="s">
        <v>3085</v>
      </c>
    </row>
    <row r="21" spans="1:2" x14ac:dyDescent="0.15">
      <c r="A21" t="s">
        <v>3066</v>
      </c>
      <c r="B21" t="s">
        <v>3087</v>
      </c>
    </row>
    <row r="22" spans="1:2" x14ac:dyDescent="0.15">
      <c r="A22" t="s">
        <v>3067</v>
      </c>
      <c r="B22" t="s">
        <v>3343</v>
      </c>
    </row>
    <row r="23" spans="1:2" x14ac:dyDescent="0.15">
      <c r="A23" t="s">
        <v>2921</v>
      </c>
      <c r="B23" t="s">
        <v>3089</v>
      </c>
    </row>
    <row r="24" spans="1:2" x14ac:dyDescent="0.15">
      <c r="A24" s="6" t="s">
        <v>3540</v>
      </c>
      <c r="B24" t="s">
        <v>2881</v>
      </c>
    </row>
    <row r="25" spans="1:2" x14ac:dyDescent="0.15">
      <c r="A25" t="s">
        <v>3068</v>
      </c>
      <c r="B25" t="s">
        <v>3344</v>
      </c>
    </row>
    <row r="26" spans="1:2" x14ac:dyDescent="0.15">
      <c r="A26" t="s">
        <v>2881</v>
      </c>
      <c r="B26" t="s">
        <v>2900</v>
      </c>
    </row>
    <row r="27" spans="1:2" x14ac:dyDescent="0.15">
      <c r="A27" t="s">
        <v>3069</v>
      </c>
      <c r="B27" t="s">
        <v>3345</v>
      </c>
    </row>
    <row r="28" spans="1:2" x14ac:dyDescent="0.15">
      <c r="A28" t="s">
        <v>2900</v>
      </c>
    </row>
    <row r="29" spans="1:2" x14ac:dyDescent="0.15">
      <c r="A29" t="s">
        <v>3070</v>
      </c>
    </row>
    <row r="31" spans="1:2" x14ac:dyDescent="0.15">
      <c r="A31" t="s">
        <v>3074</v>
      </c>
    </row>
    <row r="32" spans="1:2" x14ac:dyDescent="0.15">
      <c r="A32" t="s">
        <v>3056</v>
      </c>
    </row>
    <row r="33" spans="1:1" x14ac:dyDescent="0.15">
      <c r="A33" t="s">
        <v>2879</v>
      </c>
    </row>
    <row r="34" spans="1:1" x14ac:dyDescent="0.15">
      <c r="A34" t="s">
        <v>2880</v>
      </c>
    </row>
    <row r="35" spans="1:1" x14ac:dyDescent="0.15">
      <c r="A35" t="s">
        <v>2881</v>
      </c>
    </row>
    <row r="36" spans="1:1" x14ac:dyDescent="0.15">
      <c r="A36" t="s">
        <v>3075</v>
      </c>
    </row>
    <row r="37" spans="1:1" x14ac:dyDescent="0.15">
      <c r="A37" t="s">
        <v>3076</v>
      </c>
    </row>
    <row r="38" spans="1:1" x14ac:dyDescent="0.15">
      <c r="A38" t="s">
        <v>3077</v>
      </c>
    </row>
    <row r="39" spans="1:1" x14ac:dyDescent="0.15">
      <c r="A39" t="s">
        <v>3078</v>
      </c>
    </row>
    <row r="40" spans="1:1" x14ac:dyDescent="0.15">
      <c r="A40" t="s">
        <v>3079</v>
      </c>
    </row>
    <row r="41" spans="1:1" x14ac:dyDescent="0.15">
      <c r="A41" t="s">
        <v>3080</v>
      </c>
    </row>
    <row r="42" spans="1:1" x14ac:dyDescent="0.15">
      <c r="A42" t="s">
        <v>3081</v>
      </c>
    </row>
    <row r="43" spans="1:1" x14ac:dyDescent="0.15">
      <c r="A43" t="s">
        <v>3082</v>
      </c>
    </row>
    <row r="44" spans="1:1" x14ac:dyDescent="0.15">
      <c r="A44" t="s">
        <v>3083</v>
      </c>
    </row>
    <row r="45" spans="1:1" x14ac:dyDescent="0.15">
      <c r="A45" t="s">
        <v>3084</v>
      </c>
    </row>
    <row r="46" spans="1:1" x14ac:dyDescent="0.15">
      <c r="A46" t="s">
        <v>3085</v>
      </c>
    </row>
    <row r="47" spans="1:1" x14ac:dyDescent="0.15">
      <c r="A47" t="s">
        <v>3086</v>
      </c>
    </row>
    <row r="48" spans="1:1" x14ac:dyDescent="0.15">
      <c r="A48" t="s">
        <v>3087</v>
      </c>
    </row>
    <row r="49" spans="1:1" x14ac:dyDescent="0.15">
      <c r="A49" t="s">
        <v>3088</v>
      </c>
    </row>
    <row r="50" spans="1:1" x14ac:dyDescent="0.15">
      <c r="A50" t="s">
        <v>3089</v>
      </c>
    </row>
    <row r="51" spans="1:1" x14ac:dyDescent="0.15">
      <c r="A51" t="s">
        <v>3090</v>
      </c>
    </row>
    <row r="52" spans="1:1" x14ac:dyDescent="0.15">
      <c r="A52" t="s">
        <v>2881</v>
      </c>
    </row>
    <row r="53" spans="1:1" x14ac:dyDescent="0.15">
      <c r="A53" t="s">
        <v>3091</v>
      </c>
    </row>
    <row r="54" spans="1:1" x14ac:dyDescent="0.15">
      <c r="A54" t="s">
        <v>2900</v>
      </c>
    </row>
    <row r="55" spans="1:1" x14ac:dyDescent="0.15">
      <c r="A55" t="s">
        <v>3092</v>
      </c>
    </row>
  </sheetData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workbookViewId="0">
      <pane ySplit="1" topLeftCell="A17" activePane="bottomLeft" state="frozen"/>
      <selection activeCell="D50" sqref="D50"/>
      <selection pane="bottomLeft" activeCell="C35" sqref="C35"/>
    </sheetView>
  </sheetViews>
  <sheetFormatPr defaultColWidth="25" defaultRowHeight="14.25" x14ac:dyDescent="0.15"/>
  <sheetData>
    <row r="1" spans="1:6" x14ac:dyDescent="0.15">
      <c r="A1" s="10" t="s">
        <v>2958</v>
      </c>
      <c r="B1" s="10" t="s">
        <v>2961</v>
      </c>
      <c r="C1" s="8" t="s">
        <v>2928</v>
      </c>
      <c r="D1" s="9" t="s">
        <v>2955</v>
      </c>
      <c r="E1" s="13" t="s">
        <v>2958</v>
      </c>
      <c r="F1" s="13" t="s">
        <v>2961</v>
      </c>
    </row>
    <row r="2" spans="1:6" x14ac:dyDescent="0.15">
      <c r="A2" t="s">
        <v>3095</v>
      </c>
      <c r="B2" t="s">
        <v>3346</v>
      </c>
    </row>
    <row r="3" spans="1:6" x14ac:dyDescent="0.15">
      <c r="A3" t="s">
        <v>3096</v>
      </c>
      <c r="B3" t="s">
        <v>3096</v>
      </c>
    </row>
    <row r="4" spans="1:6" x14ac:dyDescent="0.15">
      <c r="A4" t="s">
        <v>2879</v>
      </c>
      <c r="B4" t="s">
        <v>2903</v>
      </c>
    </row>
    <row r="5" spans="1:6" x14ac:dyDescent="0.15">
      <c r="A5" t="s">
        <v>2880</v>
      </c>
      <c r="B5" t="s">
        <v>2881</v>
      </c>
    </row>
    <row r="6" spans="1:6" x14ac:dyDescent="0.15">
      <c r="A6" t="s">
        <v>2881</v>
      </c>
      <c r="B6" t="s">
        <v>3099</v>
      </c>
    </row>
    <row r="7" spans="1:6" x14ac:dyDescent="0.15">
      <c r="A7" t="s">
        <v>3097</v>
      </c>
      <c r="B7" t="s">
        <v>3100</v>
      </c>
    </row>
    <row r="8" spans="1:6" x14ac:dyDescent="0.15">
      <c r="A8" t="s">
        <v>3098</v>
      </c>
      <c r="B8" t="s">
        <v>3347</v>
      </c>
    </row>
    <row r="9" spans="1:6" x14ac:dyDescent="0.15">
      <c r="A9" t="s">
        <v>3099</v>
      </c>
      <c r="B9" t="s">
        <v>3348</v>
      </c>
    </row>
    <row r="10" spans="1:6" x14ac:dyDescent="0.15">
      <c r="A10" t="s">
        <v>3041</v>
      </c>
      <c r="B10" t="s">
        <v>3119</v>
      </c>
    </row>
    <row r="11" spans="1:6" x14ac:dyDescent="0.15">
      <c r="A11" t="s">
        <v>3100</v>
      </c>
      <c r="B11" t="s">
        <v>3349</v>
      </c>
    </row>
    <row r="12" spans="1:6" x14ac:dyDescent="0.15">
      <c r="A12" t="s">
        <v>3101</v>
      </c>
      <c r="B12" t="s">
        <v>3350</v>
      </c>
    </row>
    <row r="13" spans="1:6" x14ac:dyDescent="0.15">
      <c r="A13" t="s">
        <v>3102</v>
      </c>
      <c r="B13" t="s">
        <v>3351</v>
      </c>
    </row>
    <row r="14" spans="1:6" x14ac:dyDescent="0.15">
      <c r="A14" t="s">
        <v>3103</v>
      </c>
      <c r="B14" t="s">
        <v>3122</v>
      </c>
    </row>
    <row r="15" spans="1:6" x14ac:dyDescent="0.15">
      <c r="A15" t="s">
        <v>3104</v>
      </c>
      <c r="B15" t="s">
        <v>3352</v>
      </c>
    </row>
    <row r="16" spans="1:6" x14ac:dyDescent="0.15">
      <c r="A16" t="s">
        <v>3105</v>
      </c>
      <c r="B16" t="s">
        <v>3353</v>
      </c>
    </row>
    <row r="17" spans="1:2" x14ac:dyDescent="0.15">
      <c r="A17" t="s">
        <v>2916</v>
      </c>
      <c r="B17" t="s">
        <v>3354</v>
      </c>
    </row>
    <row r="18" spans="1:2" x14ac:dyDescent="0.15">
      <c r="A18" t="s">
        <v>3106</v>
      </c>
      <c r="B18" t="s">
        <v>3216</v>
      </c>
    </row>
    <row r="19" spans="1:2" x14ac:dyDescent="0.15">
      <c r="A19" t="s">
        <v>3107</v>
      </c>
      <c r="B19" t="s">
        <v>3107</v>
      </c>
    </row>
    <row r="20" spans="1:2" x14ac:dyDescent="0.15">
      <c r="A20" t="s">
        <v>3108</v>
      </c>
      <c r="B20" t="s">
        <v>3126</v>
      </c>
    </row>
    <row r="21" spans="1:2" x14ac:dyDescent="0.15">
      <c r="A21" t="s">
        <v>3109</v>
      </c>
      <c r="B21" t="s">
        <v>3127</v>
      </c>
    </row>
    <row r="22" spans="1:2" x14ac:dyDescent="0.15">
      <c r="A22" s="6" t="s">
        <v>3574</v>
      </c>
      <c r="B22" t="s">
        <v>2881</v>
      </c>
    </row>
    <row r="23" spans="1:2" x14ac:dyDescent="0.15">
      <c r="A23" t="s">
        <v>3110</v>
      </c>
      <c r="B23" t="s">
        <v>3355</v>
      </c>
    </row>
    <row r="24" spans="1:2" x14ac:dyDescent="0.15">
      <c r="A24" t="s">
        <v>2881</v>
      </c>
      <c r="B24" t="s">
        <v>2900</v>
      </c>
    </row>
    <row r="25" spans="1:2" x14ac:dyDescent="0.15">
      <c r="A25" t="s">
        <v>3111</v>
      </c>
      <c r="B25" t="s">
        <v>3356</v>
      </c>
    </row>
    <row r="26" spans="1:2" x14ac:dyDescent="0.15">
      <c r="A26" t="s">
        <v>2900</v>
      </c>
    </row>
    <row r="27" spans="1:2" x14ac:dyDescent="0.15">
      <c r="A27" t="s">
        <v>3112</v>
      </c>
      <c r="B27" t="s">
        <v>3130</v>
      </c>
    </row>
    <row r="28" spans="1:2" x14ac:dyDescent="0.15">
      <c r="B28" t="s">
        <v>3096</v>
      </c>
    </row>
    <row r="29" spans="1:2" x14ac:dyDescent="0.15">
      <c r="A29" t="s">
        <v>3113</v>
      </c>
      <c r="B29" t="s">
        <v>2903</v>
      </c>
    </row>
    <row r="30" spans="1:2" x14ac:dyDescent="0.15">
      <c r="A30" t="s">
        <v>3096</v>
      </c>
      <c r="B30" t="s">
        <v>2881</v>
      </c>
    </row>
    <row r="31" spans="1:2" x14ac:dyDescent="0.15">
      <c r="A31" t="s">
        <v>2879</v>
      </c>
      <c r="B31" t="s">
        <v>3357</v>
      </c>
    </row>
    <row r="32" spans="1:2" x14ac:dyDescent="0.15">
      <c r="A32" t="s">
        <v>2880</v>
      </c>
      <c r="B32" t="s">
        <v>3100</v>
      </c>
    </row>
    <row r="33" spans="1:2" x14ac:dyDescent="0.15">
      <c r="A33" t="s">
        <v>2881</v>
      </c>
      <c r="B33" t="s">
        <v>3131</v>
      </c>
    </row>
    <row r="34" spans="1:2" x14ac:dyDescent="0.15">
      <c r="A34" t="s">
        <v>3114</v>
      </c>
      <c r="B34" t="s">
        <v>3358</v>
      </c>
    </row>
    <row r="35" spans="1:2" x14ac:dyDescent="0.15">
      <c r="A35" t="s">
        <v>3115</v>
      </c>
      <c r="B35" t="s">
        <v>3119</v>
      </c>
    </row>
    <row r="36" spans="1:2" x14ac:dyDescent="0.15">
      <c r="A36" t="s">
        <v>3116</v>
      </c>
      <c r="B36" t="s">
        <v>3121</v>
      </c>
    </row>
    <row r="37" spans="1:2" x14ac:dyDescent="0.15">
      <c r="A37" t="s">
        <v>3117</v>
      </c>
      <c r="B37" t="s">
        <v>3132</v>
      </c>
    </row>
    <row r="38" spans="1:2" x14ac:dyDescent="0.15">
      <c r="A38" t="s">
        <v>3118</v>
      </c>
      <c r="B38" t="s">
        <v>3359</v>
      </c>
    </row>
    <row r="39" spans="1:2" x14ac:dyDescent="0.15">
      <c r="A39" t="s">
        <v>3100</v>
      </c>
      <c r="B39" t="s">
        <v>3360</v>
      </c>
    </row>
    <row r="40" spans="1:2" x14ac:dyDescent="0.15">
      <c r="A40" t="s">
        <v>3119</v>
      </c>
      <c r="B40" t="s">
        <v>3122</v>
      </c>
    </row>
    <row r="41" spans="1:2" x14ac:dyDescent="0.15">
      <c r="A41" t="s">
        <v>3120</v>
      </c>
      <c r="B41" t="s">
        <v>3135</v>
      </c>
    </row>
    <row r="42" spans="1:2" x14ac:dyDescent="0.15">
      <c r="A42" t="s">
        <v>3121</v>
      </c>
      <c r="B42" t="s">
        <v>3361</v>
      </c>
    </row>
    <row r="43" spans="1:2" x14ac:dyDescent="0.15">
      <c r="A43" t="s">
        <v>3122</v>
      </c>
      <c r="B43" t="s">
        <v>3045</v>
      </c>
    </row>
    <row r="44" spans="1:2" x14ac:dyDescent="0.15">
      <c r="A44" t="s">
        <v>3102</v>
      </c>
      <c r="B44" t="s">
        <v>3136</v>
      </c>
    </row>
    <row r="45" spans="1:2" x14ac:dyDescent="0.15">
      <c r="A45" t="s">
        <v>3123</v>
      </c>
      <c r="B45" t="s">
        <v>3137</v>
      </c>
    </row>
    <row r="46" spans="1:2" x14ac:dyDescent="0.15">
      <c r="A46" t="s">
        <v>3124</v>
      </c>
      <c r="B46" t="s">
        <v>3126</v>
      </c>
    </row>
    <row r="47" spans="1:2" x14ac:dyDescent="0.15">
      <c r="A47" t="s">
        <v>3045</v>
      </c>
      <c r="B47" t="s">
        <v>3127</v>
      </c>
    </row>
    <row r="48" spans="1:2" x14ac:dyDescent="0.15">
      <c r="A48" t="s">
        <v>3125</v>
      </c>
      <c r="B48" t="s">
        <v>2881</v>
      </c>
    </row>
    <row r="49" spans="1:2" x14ac:dyDescent="0.15">
      <c r="A49" t="s">
        <v>3126</v>
      </c>
      <c r="B49" t="s">
        <v>3362</v>
      </c>
    </row>
    <row r="50" spans="1:2" x14ac:dyDescent="0.15">
      <c r="A50" s="6" t="s">
        <v>3535</v>
      </c>
      <c r="B50" t="s">
        <v>2900</v>
      </c>
    </row>
    <row r="51" spans="1:2" x14ac:dyDescent="0.15">
      <c r="A51" t="s">
        <v>3127</v>
      </c>
      <c r="B51" t="s">
        <v>3363</v>
      </c>
    </row>
    <row r="52" spans="1:2" x14ac:dyDescent="0.15">
      <c r="A52" t="s">
        <v>2881</v>
      </c>
    </row>
    <row r="53" spans="1:2" x14ac:dyDescent="0.15">
      <c r="A53" t="s">
        <v>3128</v>
      </c>
      <c r="B53" t="s">
        <v>3364</v>
      </c>
    </row>
    <row r="54" spans="1:2" x14ac:dyDescent="0.15">
      <c r="A54" t="s">
        <v>2900</v>
      </c>
      <c r="B54" t="s">
        <v>3096</v>
      </c>
    </row>
    <row r="55" spans="1:2" x14ac:dyDescent="0.15">
      <c r="A55" t="s">
        <v>3129</v>
      </c>
      <c r="B55" t="s">
        <v>2903</v>
      </c>
    </row>
    <row r="56" spans="1:2" x14ac:dyDescent="0.15">
      <c r="B56" t="s">
        <v>2881</v>
      </c>
    </row>
    <row r="57" spans="1:2" x14ac:dyDescent="0.15">
      <c r="A57" t="s">
        <v>3130</v>
      </c>
      <c r="B57" t="s">
        <v>3365</v>
      </c>
    </row>
    <row r="58" spans="1:2" x14ac:dyDescent="0.15">
      <c r="A58" t="s">
        <v>3096</v>
      </c>
      <c r="B58" t="s">
        <v>3366</v>
      </c>
    </row>
    <row r="59" spans="1:2" x14ac:dyDescent="0.15">
      <c r="A59" t="s">
        <v>2879</v>
      </c>
      <c r="B59" t="s">
        <v>3116</v>
      </c>
    </row>
    <row r="60" spans="1:2" x14ac:dyDescent="0.15">
      <c r="A60" t="s">
        <v>2880</v>
      </c>
      <c r="B60" t="s">
        <v>3367</v>
      </c>
    </row>
    <row r="61" spans="1:2" x14ac:dyDescent="0.15">
      <c r="A61" t="s">
        <v>2881</v>
      </c>
      <c r="B61" t="s">
        <v>3368</v>
      </c>
    </row>
    <row r="62" spans="1:2" x14ac:dyDescent="0.15">
      <c r="A62" t="s">
        <v>3099</v>
      </c>
      <c r="B62" t="s">
        <v>3100</v>
      </c>
    </row>
    <row r="63" spans="1:2" x14ac:dyDescent="0.15">
      <c r="A63" t="s">
        <v>3131</v>
      </c>
      <c r="B63" t="s">
        <v>3119</v>
      </c>
    </row>
    <row r="64" spans="1:2" x14ac:dyDescent="0.15">
      <c r="A64" t="s">
        <v>3100</v>
      </c>
      <c r="B64" t="s">
        <v>3349</v>
      </c>
    </row>
    <row r="65" spans="1:2" x14ac:dyDescent="0.15">
      <c r="A65" t="s">
        <v>3119</v>
      </c>
      <c r="B65" t="s">
        <v>3369</v>
      </c>
    </row>
    <row r="66" spans="1:2" x14ac:dyDescent="0.15">
      <c r="A66" t="s">
        <v>3132</v>
      </c>
      <c r="B66" t="s">
        <v>3348</v>
      </c>
    </row>
    <row r="67" spans="1:2" x14ac:dyDescent="0.15">
      <c r="A67" t="s">
        <v>3121</v>
      </c>
      <c r="B67" t="s">
        <v>3352</v>
      </c>
    </row>
    <row r="68" spans="1:2" x14ac:dyDescent="0.15">
      <c r="A68" t="s">
        <v>3133</v>
      </c>
      <c r="B68" t="s">
        <v>3122</v>
      </c>
    </row>
    <row r="69" spans="1:2" x14ac:dyDescent="0.15">
      <c r="A69" t="s">
        <v>3134</v>
      </c>
      <c r="B69" t="s">
        <v>3360</v>
      </c>
    </row>
    <row r="70" spans="1:2" x14ac:dyDescent="0.15">
      <c r="A70" t="s">
        <v>3102</v>
      </c>
      <c r="B70" t="s">
        <v>3216</v>
      </c>
    </row>
    <row r="71" spans="1:2" x14ac:dyDescent="0.15">
      <c r="A71" t="s">
        <v>3122</v>
      </c>
      <c r="B71" t="s">
        <v>3126</v>
      </c>
    </row>
    <row r="72" spans="1:2" x14ac:dyDescent="0.15">
      <c r="A72" t="s">
        <v>3135</v>
      </c>
      <c r="B72" t="s">
        <v>3331</v>
      </c>
    </row>
    <row r="73" spans="1:2" x14ac:dyDescent="0.15">
      <c r="A73" t="s">
        <v>3136</v>
      </c>
      <c r="B73" t="s">
        <v>3370</v>
      </c>
    </row>
    <row r="74" spans="1:2" x14ac:dyDescent="0.15">
      <c r="A74" t="s">
        <v>3045</v>
      </c>
      <c r="B74" t="s">
        <v>3127</v>
      </c>
    </row>
    <row r="75" spans="1:2" x14ac:dyDescent="0.15">
      <c r="A75" t="s">
        <v>3137</v>
      </c>
      <c r="B75" t="s">
        <v>2881</v>
      </c>
    </row>
    <row r="76" spans="1:2" x14ac:dyDescent="0.15">
      <c r="A76" t="s">
        <v>3138</v>
      </c>
      <c r="B76" t="s">
        <v>3371</v>
      </c>
    </row>
    <row r="77" spans="1:2" x14ac:dyDescent="0.15">
      <c r="A77" t="s">
        <v>3126</v>
      </c>
      <c r="B77" t="s">
        <v>2900</v>
      </c>
    </row>
    <row r="78" spans="1:2" x14ac:dyDescent="0.15">
      <c r="A78" t="s">
        <v>3127</v>
      </c>
      <c r="B78" t="s">
        <v>3372</v>
      </c>
    </row>
    <row r="79" spans="1:2" x14ac:dyDescent="0.15">
      <c r="A79" t="s">
        <v>3139</v>
      </c>
    </row>
    <row r="80" spans="1:2" x14ac:dyDescent="0.15">
      <c r="A80" t="s">
        <v>2881</v>
      </c>
      <c r="B80" t="s">
        <v>3346</v>
      </c>
    </row>
    <row r="81" spans="1:2" x14ac:dyDescent="0.15">
      <c r="A81" t="s">
        <v>3140</v>
      </c>
      <c r="B81" t="s">
        <v>3096</v>
      </c>
    </row>
    <row r="82" spans="1:2" x14ac:dyDescent="0.15">
      <c r="A82" t="s">
        <v>2900</v>
      </c>
      <c r="B82" t="s">
        <v>2903</v>
      </c>
    </row>
    <row r="83" spans="1:2" x14ac:dyDescent="0.15">
      <c r="A83" t="s">
        <v>3141</v>
      </c>
      <c r="B83" t="s">
        <v>2881</v>
      </c>
    </row>
    <row r="84" spans="1:2" x14ac:dyDescent="0.15">
      <c r="B84" t="s">
        <v>3373</v>
      </c>
    </row>
    <row r="85" spans="1:2" x14ac:dyDescent="0.15">
      <c r="B85" t="s">
        <v>3100</v>
      </c>
    </row>
    <row r="86" spans="1:2" x14ac:dyDescent="0.15">
      <c r="B86" t="s">
        <v>3116</v>
      </c>
    </row>
    <row r="87" spans="1:2" x14ac:dyDescent="0.15">
      <c r="B87" t="s">
        <v>3366</v>
      </c>
    </row>
    <row r="88" spans="1:2" x14ac:dyDescent="0.15">
      <c r="B88" t="s">
        <v>3098</v>
      </c>
    </row>
    <row r="89" spans="1:2" x14ac:dyDescent="0.15">
      <c r="B89" t="s">
        <v>3103</v>
      </c>
    </row>
    <row r="90" spans="1:2" x14ac:dyDescent="0.15">
      <c r="B90" t="s">
        <v>3352</v>
      </c>
    </row>
    <row r="91" spans="1:2" x14ac:dyDescent="0.15">
      <c r="B91" t="s">
        <v>3374</v>
      </c>
    </row>
    <row r="92" spans="1:2" x14ac:dyDescent="0.15">
      <c r="B92" t="s">
        <v>3375</v>
      </c>
    </row>
    <row r="93" spans="1:2" x14ac:dyDescent="0.15">
      <c r="B93" t="s">
        <v>3102</v>
      </c>
    </row>
    <row r="94" spans="1:2" x14ac:dyDescent="0.15">
      <c r="B94" t="s">
        <v>3138</v>
      </c>
    </row>
    <row r="95" spans="1:2" x14ac:dyDescent="0.15">
      <c r="B95" t="s">
        <v>3376</v>
      </c>
    </row>
    <row r="96" spans="1:2" x14ac:dyDescent="0.15">
      <c r="B96" t="s">
        <v>3106</v>
      </c>
    </row>
    <row r="97" spans="2:2" x14ac:dyDescent="0.15">
      <c r="B97" t="s">
        <v>3377</v>
      </c>
    </row>
    <row r="98" spans="2:2" x14ac:dyDescent="0.15">
      <c r="B98" t="s">
        <v>3109</v>
      </c>
    </row>
    <row r="99" spans="2:2" x14ac:dyDescent="0.15">
      <c r="B99" t="s">
        <v>3110</v>
      </c>
    </row>
    <row r="100" spans="2:2" x14ac:dyDescent="0.15">
      <c r="B100" t="s">
        <v>2881</v>
      </c>
    </row>
    <row r="101" spans="2:2" x14ac:dyDescent="0.15">
      <c r="B101" t="s">
        <v>3378</v>
      </c>
    </row>
    <row r="102" spans="2:2" x14ac:dyDescent="0.15">
      <c r="B102" t="s">
        <v>2900</v>
      </c>
    </row>
    <row r="103" spans="2:2" x14ac:dyDescent="0.15">
      <c r="B103" t="s">
        <v>3379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收藏进度</vt:lpstr>
      <vt:lpstr>开包分析</vt:lpstr>
      <vt:lpstr>卡组分析</vt:lpstr>
      <vt:lpstr>计算推荐</vt:lpstr>
      <vt:lpstr>单卡排行</vt:lpstr>
      <vt:lpstr>德鲁伊卡组</vt:lpstr>
      <vt:lpstr>猎人卡组</vt:lpstr>
      <vt:lpstr>法师卡组</vt:lpstr>
      <vt:lpstr>圣骑士卡组</vt:lpstr>
      <vt:lpstr>牧师卡组</vt:lpstr>
      <vt:lpstr>潜行者卡组</vt:lpstr>
      <vt:lpstr>萨满祭司卡组</vt:lpstr>
      <vt:lpstr>术士卡组</vt:lpstr>
      <vt:lpstr>战士卡组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</dc:creator>
  <cp:lastModifiedBy>pfedex</cp:lastModifiedBy>
  <dcterms:created xsi:type="dcterms:W3CDTF">2015-06-11T13:09:00Z</dcterms:created>
  <dcterms:modified xsi:type="dcterms:W3CDTF">2018-08-08T15:53:50Z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2052-10.8.0.5838</vt:lpwstr>
  </property>
  <property fmtid="{D5CDD505-2E9C-101B-9397-08002B2CF9AE}" pid="3" name="KSOReadingLayout">
    <vt:bool>true</vt:bool>
  </property>
</Properties>
</file>