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345"/>
  </bookViews>
  <sheets>
    <sheet name="Data MW" sheetId="1" r:id="rId1"/>
  </sheets>
  <calcPr calcId="144525"/>
</workbook>
</file>

<file path=xl/calcChain.xml><?xml version="1.0" encoding="utf-8"?>
<calcChain xmlns="http://schemas.openxmlformats.org/spreadsheetml/2006/main">
  <c r="M24" i="1" l="1"/>
  <c r="H16" i="1"/>
  <c r="I6" i="1"/>
  <c r="A3" i="1"/>
  <c r="L18" i="1"/>
  <c r="K9" i="1"/>
  <c r="B14" i="1"/>
  <c r="L22" i="1"/>
  <c r="K13" i="1"/>
  <c r="G3" i="1"/>
  <c r="K8" i="1"/>
  <c r="G20" i="1"/>
  <c r="F12" i="1"/>
  <c r="B3" i="1"/>
  <c r="M2" i="1"/>
  <c r="E19" i="1"/>
  <c r="A10" i="1"/>
  <c r="A19" i="1"/>
  <c r="I21" i="1"/>
  <c r="H13" i="1"/>
  <c r="I3" i="1"/>
  <c r="L7" i="1"/>
  <c r="H17" i="1"/>
  <c r="M5" i="1"/>
  <c r="H15" i="1"/>
  <c r="D19" i="1"/>
  <c r="M9" i="1"/>
  <c r="K24" i="1"/>
  <c r="J16" i="1"/>
  <c r="G17" i="1"/>
  <c r="K7" i="1"/>
  <c r="E7" i="1"/>
  <c r="J19" i="1"/>
  <c r="E16" i="1"/>
  <c r="A7" i="1"/>
  <c r="L23" i="1"/>
  <c r="E20" i="1"/>
  <c r="D10" i="1"/>
  <c r="B9" i="1"/>
  <c r="G10" i="1"/>
  <c r="D21" i="1"/>
  <c r="E11" i="1"/>
  <c r="A2" i="1"/>
  <c r="D7" i="1"/>
  <c r="I13" i="1"/>
  <c r="H5" i="1"/>
  <c r="A6" i="1"/>
  <c r="I17" i="1"/>
  <c r="H9" i="1"/>
  <c r="F10" i="1"/>
  <c r="L24" i="1"/>
  <c r="M14" i="1"/>
  <c r="G7" i="1"/>
  <c r="G5" i="1"/>
  <c r="B23" i="1"/>
  <c r="F14" i="1"/>
  <c r="J4" i="1"/>
  <c r="K19" i="1"/>
  <c r="A17" i="1"/>
  <c r="E8" i="1"/>
  <c r="F2" i="1"/>
  <c r="A21" i="1"/>
  <c r="E12" i="1"/>
  <c r="D2" i="1"/>
  <c r="A23" i="1"/>
  <c r="B13" i="1"/>
  <c r="D6" i="1"/>
  <c r="I10" i="1"/>
  <c r="L21" i="1"/>
  <c r="M11" i="1"/>
  <c r="H3" i="1"/>
  <c r="A14" i="1"/>
  <c r="K14" i="1"/>
  <c r="F11" i="1"/>
  <c r="L20" i="1"/>
  <c r="J23" i="1"/>
  <c r="F15" i="1"/>
  <c r="B4" i="1"/>
  <c r="G6" i="1"/>
  <c r="B15" i="1"/>
  <c r="F6" i="1"/>
  <c r="F21" i="1"/>
  <c r="B19" i="1"/>
  <c r="A9" i="1"/>
  <c r="L12" i="1"/>
  <c r="J20" i="1"/>
  <c r="A13" i="1"/>
  <c r="E4" i="1"/>
  <c r="F5" i="1"/>
  <c r="I19" i="1"/>
  <c r="D11" i="1"/>
  <c r="G21" i="1"/>
  <c r="M21" i="1"/>
  <c r="C18" i="1"/>
  <c r="G9" i="1"/>
  <c r="F18" i="1"/>
  <c r="C22" i="1"/>
  <c r="J11" i="1"/>
  <c r="F3" i="1"/>
  <c r="K23" i="1"/>
  <c r="J15" i="1"/>
  <c r="F7" i="1"/>
  <c r="G24" i="1"/>
  <c r="J17" i="1"/>
  <c r="C8" i="1"/>
  <c r="J13" i="1"/>
  <c r="B20" i="1"/>
  <c r="I16" i="1"/>
  <c r="D8" i="1"/>
  <c r="D4" i="1"/>
  <c r="I20" i="1"/>
  <c r="H10" i="1"/>
  <c r="K18" i="1"/>
  <c r="E15" i="1"/>
  <c r="C10" i="1"/>
  <c r="C17" i="1"/>
  <c r="G23" i="1"/>
  <c r="C14" i="1"/>
  <c r="J3" i="1"/>
  <c r="I2" i="1"/>
  <c r="K15" i="1"/>
  <c r="J7" i="1"/>
  <c r="C9" i="1"/>
  <c r="E24" i="1"/>
  <c r="A15" i="1"/>
  <c r="B5" i="1"/>
  <c r="A22" i="1"/>
  <c r="D18" i="1"/>
  <c r="L13" i="1"/>
  <c r="M3" i="1"/>
  <c r="E10" i="1"/>
  <c r="L17" i="1"/>
  <c r="K6" i="1"/>
  <c r="D23" i="1"/>
  <c r="H19" i="1"/>
  <c r="K10" i="1"/>
  <c r="G2" i="1"/>
  <c r="G22" i="1"/>
  <c r="K12" i="1"/>
  <c r="L3" i="1"/>
  <c r="G16" i="1"/>
  <c r="C15" i="1"/>
  <c r="A12" i="1"/>
  <c r="B2" i="1"/>
  <c r="B24" i="1"/>
  <c r="A16" i="1"/>
  <c r="E5" i="1"/>
  <c r="D20" i="1"/>
  <c r="E22" i="1"/>
  <c r="H14" i="1"/>
  <c r="L5" i="1"/>
  <c r="H7" i="1"/>
  <c r="M17" i="1"/>
  <c r="L9" i="1"/>
  <c r="D12" i="1"/>
  <c r="M19" i="1"/>
  <c r="H11" i="1"/>
  <c r="K2" i="1"/>
  <c r="K22" i="1"/>
  <c r="F19" i="1"/>
  <c r="J9" i="1"/>
  <c r="B22" i="1"/>
  <c r="F23" i="1"/>
  <c r="B12" i="1"/>
  <c r="I8" i="1"/>
  <c r="H4" i="1"/>
  <c r="D22" i="1"/>
  <c r="I12" i="1"/>
  <c r="H2" i="1"/>
  <c r="D24" i="1"/>
  <c r="E14" i="1"/>
  <c r="H6" i="1"/>
  <c r="D15" i="1"/>
  <c r="M16" i="1"/>
  <c r="H8" i="1"/>
  <c r="A11" i="1"/>
  <c r="M20" i="1"/>
  <c r="L10" i="1"/>
  <c r="J6" i="1"/>
  <c r="C12" i="1"/>
  <c r="C19" i="1"/>
  <c r="J10" i="1"/>
  <c r="J21" i="1"/>
  <c r="M10" i="1"/>
  <c r="F17" i="1"/>
  <c r="E9" i="1"/>
  <c r="I15" i="1"/>
  <c r="F4" i="1"/>
  <c r="M4" i="1"/>
  <c r="K16" i="1"/>
  <c r="B21" i="1"/>
  <c r="D14" i="1"/>
  <c r="I4" i="1"/>
  <c r="I24" i="1"/>
  <c r="D16" i="1"/>
  <c r="E6" i="1"/>
  <c r="J24" i="1"/>
  <c r="H18" i="1"/>
  <c r="G14" i="1"/>
  <c r="K4" i="1"/>
  <c r="L15" i="1"/>
  <c r="G18" i="1"/>
  <c r="C7" i="1"/>
  <c r="A4" i="1"/>
  <c r="C24" i="1"/>
  <c r="B16" i="1"/>
  <c r="A8" i="1"/>
  <c r="J5" i="1"/>
  <c r="B18" i="1"/>
  <c r="F9" i="1"/>
  <c r="M15" i="1"/>
  <c r="E21" i="1"/>
  <c r="D13" i="1"/>
  <c r="E3" i="1"/>
  <c r="E2" i="1"/>
  <c r="D17" i="1"/>
  <c r="I5" i="1"/>
  <c r="M23" i="1"/>
  <c r="I22" i="1"/>
  <c r="L14" i="1"/>
  <c r="K5" i="1"/>
  <c r="M18" i="1"/>
  <c r="C21" i="1"/>
  <c r="G12" i="1"/>
  <c r="F24" i="1"/>
  <c r="G8" i="1"/>
  <c r="C16" i="1"/>
  <c r="B8" i="1"/>
  <c r="G13" i="1"/>
  <c r="A20" i="1"/>
  <c r="B10" i="1"/>
  <c r="I23" i="1"/>
  <c r="A24" i="1"/>
  <c r="E13" i="1"/>
  <c r="M8" i="1"/>
  <c r="I7" i="1"/>
  <c r="H22" i="1"/>
  <c r="M12" i="1"/>
  <c r="L2" i="1"/>
  <c r="B6" i="1"/>
  <c r="L19" i="1"/>
  <c r="C11" i="1"/>
  <c r="J2" i="1"/>
  <c r="J22" i="1"/>
  <c r="C13" i="1"/>
  <c r="G4" i="1"/>
  <c r="I18" i="1"/>
  <c r="F16" i="1"/>
  <c r="B7" i="1"/>
  <c r="B17" i="1"/>
  <c r="F20" i="1"/>
  <c r="B11" i="1"/>
  <c r="E23" i="1"/>
  <c r="F13" i="1"/>
  <c r="A18" i="1"/>
  <c r="I9" i="1"/>
  <c r="H20" i="1"/>
  <c r="J8" i="1"/>
  <c r="L16" i="1"/>
  <c r="M6" i="1"/>
  <c r="L4" i="1"/>
  <c r="G19" i="1"/>
  <c r="I11" i="1"/>
  <c r="M13" i="1"/>
  <c r="K20" i="1"/>
  <c r="L11" i="1"/>
  <c r="C3" i="1"/>
  <c r="C23" i="1"/>
  <c r="J14" i="1"/>
  <c r="C5" i="1"/>
  <c r="E18" i="1"/>
  <c r="J18" i="1"/>
  <c r="F8" i="1"/>
  <c r="D5" i="1"/>
  <c r="K3" i="1"/>
  <c r="E17" i="1"/>
  <c r="D9" i="1"/>
  <c r="M7" i="1"/>
  <c r="H24" i="1"/>
  <c r="I14" i="1"/>
  <c r="L6" i="1"/>
  <c r="H23" i="1"/>
  <c r="K17" i="1"/>
  <c r="L8" i="1"/>
  <c r="H12" i="1"/>
  <c r="K21" i="1"/>
  <c r="G11" i="1"/>
  <c r="C2" i="1"/>
  <c r="M22" i="1"/>
  <c r="G15" i="1"/>
  <c r="C6" i="1"/>
  <c r="C20" i="1"/>
  <c r="F22" i="1"/>
  <c r="J12" i="1"/>
  <c r="A5" i="1"/>
  <c r="C4" i="1"/>
  <c r="H21" i="1"/>
  <c r="D3" i="1"/>
  <c r="K11" i="1"/>
</calcChain>
</file>

<file path=xl/sharedStrings.xml><?xml version="1.0" encoding="utf-8"?>
<sst xmlns="http://schemas.openxmlformats.org/spreadsheetml/2006/main" count="13" uniqueCount="13">
  <si>
    <t>Trading symbol</t>
  </si>
  <si>
    <t>LTP</t>
  </si>
  <si>
    <t>Bid qty</t>
  </si>
  <si>
    <t>Bid rate</t>
  </si>
  <si>
    <t>Ask rate</t>
  </si>
  <si>
    <t>Ask qty</t>
  </si>
  <si>
    <t>LTQ</t>
  </si>
  <si>
    <t>Volume traded today</t>
  </si>
  <si>
    <t>Open interest</t>
  </si>
  <si>
    <t>Total bid qty</t>
  </si>
  <si>
    <t>Total ask qty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</si>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</sst>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s">
        <v>N.A.</v>
        <stp/>
        <stp>CDS_USDINR18SEP73.25PE</stp>
        <stp>Ask</stp>
        <tr r="E9" s="1"/>
      </tp>
      <tp t="s">
        <v>N.A.</v>
        <stp/>
        <stp>CDS_USDINR18SEP73.75PE</stp>
        <stp>Ask</stp>
        <tr r="E11" s="1"/>
      </tp>
      <tp t="s">
        <v>0.37</v>
        <stp/>
        <stp>CDS_USDINR18OCT73.75CE</stp>
        <stp>Ask</stp>
        <tr r="E18" s="1"/>
      </tp>
      <tp t="s">
        <v>0.5275</v>
        <stp/>
        <stp>CDS_USDINR18OCT73.25CE</stp>
        <stp>Ask</stp>
        <tr r="E14" s="1"/>
      </tp>
      <tp t="s">
        <v>N.A.</v>
        <stp/>
        <stp>CDS_USDINR18SEP73.25CE</stp>
        <stp>Ask</stp>
        <tr r="E8" s="1"/>
      </tp>
      <tp t="s">
        <v>N.A.</v>
        <stp/>
        <stp>CDS_USDINR18SEP73.75CE</stp>
        <stp>Ask</stp>
        <tr r="E23" s="1"/>
      </tp>
      <tp t="s">
        <v>1.3025</v>
        <stp/>
        <stp>CDS_USDINR18OCT73.75PE</stp>
        <stp>Ask</stp>
        <tr r="E19" s="1"/>
      </tp>
      <tp t="s">
        <v>0.86</v>
        <stp/>
        <stp>CDS_USDINR18OCT73.25PE</stp>
        <stp>Ask</stp>
        <tr r="E15" s="1"/>
      </tp>
      <tp t="s">
        <v>307918</v>
        <stp/>
        <stp>CDS_USDINR18NOVFUT</stp>
        <stp>OpenInterest</stp>
        <tr r="I3" s="1"/>
      </tp>
      <tp t="s">
        <v>2334267</v>
        <stp/>
        <stp>CDS_USDINR18OCTFUT</stp>
        <stp>OpenInterest</stp>
        <tr r="I2" s="1"/>
      </tp>
      <tp t="s">
        <v>72.629997</v>
        <stp/>
        <stp>CDS_USDINR</stp>
        <stp>Last</stp>
        <tr r="B5" s="1"/>
      </tp>
      <tp t="s">
        <v>33357</v>
        <stp/>
        <stp>CDS_USDINR18OCT72CE</stp>
        <stp>Volume</stp>
        <tr r="H12" s="1"/>
      </tp>
      <tp t="s">
        <v>99226</v>
        <stp/>
        <stp>CDS_USDINR18OCT72PE</stp>
        <stp>Volume</stp>
        <tr r="H13" s="1"/>
      </tp>
      <tp t="s">
        <v>137821</v>
        <stp/>
        <stp>CDS_USDINR18OCT73CE</stp>
        <stp>Volume</stp>
        <tr r="H20" s="1"/>
      </tp>
      <tp t="s">
        <v>74676</v>
        <stp/>
        <stp>CDS_USDINR18OCT73PE</stp>
        <stp>Volume</stp>
        <tr r="H21" s="1"/>
      </tp>
      <tp t="s">
        <v>N.A.</v>
        <stp/>
        <stp>CDS_USDINR18SEP72CE</stp>
        <stp>Volume</stp>
        <tr r="H6" s="1"/>
      </tp>
      <tp t="s">
        <v>N.A.</v>
        <stp/>
        <stp>CDS_USDINR18SEP72PE</stp>
        <stp>Volume</stp>
        <tr r="H7" s="1"/>
      </tp>
      <tp t="s">
        <v>N.A.</v>
        <stp/>
        <stp>CDS_USDINR18SEP72PE</stp>
        <stp>lastUpdateTime</stp>
        <tr r="M7" s="1"/>
      </tp>
      <tp t="s">
        <v>N.A.</v>
        <stp/>
        <stp>CDS_USDINR18SEP72CE</stp>
        <stp>lastUpdateTime</stp>
        <tr r="M6" s="1"/>
      </tp>
      <tp t="s">
        <v>1.08</v>
        <stp/>
        <stp>CDS_USDINR18OCT73.75PE</stp>
        <stp>Bid</stp>
        <tr r="D19" s="1"/>
      </tp>
      <tp t="s">
        <v>0.79</v>
        <stp/>
        <stp>CDS_USDINR18OCT73.25PE</stp>
        <stp>Bid</stp>
        <tr r="D15" s="1"/>
      </tp>
      <tp t="s">
        <v>N.A.</v>
        <stp/>
        <stp>CDS_USDINR18SEP73.25CE</stp>
        <stp>Bid</stp>
        <tr r="D8" s="1"/>
      </tp>
      <tp t="s">
        <v>N.A.</v>
        <stp/>
        <stp>CDS_USDINR18SEP73.75CE</stp>
        <stp>Bid</stp>
        <tr r="D23" s="1"/>
      </tp>
      <tp t="s">
        <v>0.3375</v>
        <stp/>
        <stp>CDS_USDINR18OCT73.75CE</stp>
        <stp>Bid</stp>
        <tr r="D18" s="1"/>
      </tp>
      <tp t="s">
        <v>0.4825</v>
        <stp/>
        <stp>CDS_USDINR18OCT73.25CE</stp>
        <stp>Bid</stp>
        <tr r="D14" s="1"/>
      </tp>
      <tp t="s">
        <v>N.A.</v>
        <stp/>
        <stp>CDS_USDINR18SEP73.25PE</stp>
        <stp>Bid</stp>
        <tr r="D9" s="1"/>
      </tp>
      <tp t="s">
        <v>N.A.</v>
        <stp/>
        <stp>CDS_USDINR18SEP73.75PE</stp>
        <stp>Bid</stp>
        <tr r="D11" s="1"/>
      </tp>
      <tp t="s">
        <v>9/26/2018 5:13:17 PM</v>
        <stp/>
        <stp>CDS_USDINR18OCT73PE</stp>
        <stp>lastUpdateTime</stp>
        <tr r="M21" s="1"/>
      </tp>
      <tp t="s">
        <v>9/26/2018 5:13:17 PM</v>
        <stp/>
        <stp>CDS_USDINR18OCT73CE</stp>
        <stp>lastUpdateTime</stp>
        <tr r="M20" s="1"/>
      </tp>
      <tp t="s">
        <v>9/26/2018 4:59:59 PM</v>
        <stp/>
        <stp>CDS_USDINR18OCT72PE</stp>
        <stp>lastUpdateTime</stp>
        <tr r="M13" s="1"/>
      </tp>
      <tp t="s">
        <v>9/26/2018 4:59:53 PM</v>
        <stp/>
        <stp>CDS_USDINR18OCT72CE</stp>
        <stp>lastUpdateTime</stp>
        <tr r="M12" s="1"/>
      </tp>
      <tp t="s">
        <v>72.71</v>
        <stp/>
        <stp>CDS_USDINR18SEPFUT</stp>
        <stp>Last</stp>
        <tr r="B24" s="1"/>
      </tp>
      <tp t="s">
        <v>155360</v>
        <stp/>
        <stp>CDS_USDINR18DECFUT</stp>
        <stp>OpenInterest</stp>
        <tr r="I4" s="1"/>
      </tp>
      <tp t="s">
        <v>N.A.</v>
        <stp/>
        <stp>CDS_USDINR18SEP73.25PE</stp>
        <stp>LTQ</stp>
        <tr r="G9" s="1"/>
      </tp>
      <tp t="s">
        <v>N.A.</v>
        <stp/>
        <stp>CDS_USDINR18SEP73.75PE</stp>
        <stp>LTQ</stp>
        <tr r="G11" s="1"/>
      </tp>
      <tp t="s">
        <v>48</v>
        <stp/>
        <stp>CDS_USDINR18OCT73.75CE</stp>
        <stp>LTQ</stp>
        <tr r="G18" s="1"/>
      </tp>
      <tp t="s">
        <v>7</v>
        <stp/>
        <stp>CDS_USDINR18OCT73.25CE</stp>
        <stp>LTQ</stp>
        <tr r="G14" s="1"/>
      </tp>
      <tp t="s">
        <v>N.A.</v>
        <stp/>
        <stp>CDS_USDINR18SEP73.25CE</stp>
        <stp>LTQ</stp>
        <tr r="G8" s="1"/>
      </tp>
      <tp t="s">
        <v>N.A.</v>
        <stp/>
        <stp>CDS_USDINR18SEP73.75CE</stp>
        <stp>LTQ</stp>
        <tr r="G23" s="1"/>
      </tp>
      <tp t="s">
        <v>92</v>
        <stp/>
        <stp>CDS_USDINR18OCT73.75PE</stp>
        <stp>LTQ</stp>
        <tr r="G19" s="1"/>
      </tp>
      <tp t="s">
        <v>1</v>
        <stp/>
        <stp>CDS_USDINR18OCT73.25PE</stp>
        <stp>LTQ</stp>
        <tr r="G15" s="1"/>
      </tp>
      <tp t="s">
        <v>0</v>
        <stp/>
        <stp>CDS_USDINR</stp>
        <stp>TotalBidQty</stp>
        <tr r="J5" s="1"/>
      </tp>
      <tp t="s">
        <v>0</v>
        <stp/>
        <stp>CDS_USDINR</stp>
        <stp>TotalAskQty</stp>
        <tr r="K5" s="1"/>
      </tp>
      <tp t="s">
        <v>73.465</v>
        <stp/>
        <stp>CDS_USDINR18DECFUT</stp>
        <stp>Last</stp>
        <tr r="B4" s="1"/>
      </tp>
      <tp t="s">
        <v>0</v>
        <stp/>
        <stp>CDS_USDINR</stp>
        <stp>Volume</stp>
        <tr r="H5" s="1"/>
      </tp>
      <tp t="s">
        <v>9/26/2018 5:10:18 PM</v>
        <stp/>
        <stp>CDS_USDINR</stp>
        <stp>lastUpdateTime</stp>
        <tr r="M5" s="1"/>
      </tp>
      <tp t="s">
        <v>1</v>
        <stp/>
        <stp>CDS_USDINR18OCT73.5PE</stp>
        <stp>AskSize</stp>
        <tr r="F17" s="1"/>
      </tp>
      <tp t="s">
        <v>10</v>
        <stp/>
        <stp>CDS_USDINR18OCT73.5CE</stp>
        <stp>AskSize</stp>
        <tr r="F16" s="1"/>
      </tp>
      <tp t="s">
        <v>10</v>
        <stp/>
        <stp>CDS_USDINR18OCT73.5CE</stp>
        <stp>BidSize</stp>
        <tr r="C16" s="1"/>
      </tp>
      <tp t="s">
        <v>5</v>
        <stp/>
        <stp>CDS_USDINR18OCT73.5PE</stp>
        <stp>BidSize</stp>
        <tr r="C17" s="1"/>
      </tp>
      <tp t="s">
        <v>73.21</v>
        <stp/>
        <stp>CDS_USDINR18NOVFUT</stp>
        <stp>Last</stp>
        <tr r="B3" s="1"/>
      </tp>
      <tp t="s">
        <v>72.9125</v>
        <stp/>
        <stp>CDS_USDINR18OCTFUT</stp>
        <stp>Last</stp>
        <tr r="B2" s="1"/>
      </tp>
      <tp t="s">
        <v>0</v>
        <stp/>
        <stp>CDS_USDINR</stp>
        <stp>OpenInterest</stp>
        <tr r="I5" s="1"/>
      </tp>
      <tp t="s">
        <v>N.A.</v>
        <stp/>
        <stp>CDS_USDINR18SEP73.5PE</stp>
        <stp>AskSize</stp>
        <tr r="F22" s="1"/>
      </tp>
      <tp t="s">
        <v>N.A.</v>
        <stp/>
        <stp>CDS_USDINR18SEP73.5CE</stp>
        <stp>AskSize</stp>
        <tr r="F10" s="1"/>
      </tp>
      <tp t="s">
        <v>1712363</v>
        <stp/>
        <stp>CDS_USDINR18SEPFUT</stp>
        <stp>OpenInterest</stp>
        <tr r="I24" s="1"/>
      </tp>
      <tp t="s">
        <v>N.A.</v>
        <stp/>
        <stp>CDS_USDINR18SEP73.5CE</stp>
        <stp>BidSize</stp>
        <tr r="C10" s="1"/>
      </tp>
      <tp t="s">
        <v>N.A.</v>
        <stp/>
        <stp>CDS_USDINR18SEP73.5PE</stp>
        <stp>BidSize</stp>
        <tr r="C22" s="1"/>
      </tp>
      <tp t="s">
        <v>N.A.</v>
        <stp/>
        <stp>CDS_USDINR18SEP73.5CE</stp>
        <stp>TradingSymbol</stp>
        <tr r="A10" s="1"/>
      </tp>
      <tp t="s">
        <v>N.A.</v>
        <stp/>
        <stp>CDS_USDINR18SEP73.5PE</stp>
        <stp>TradingSymbol</stp>
        <tr r="A22" s="1"/>
      </tp>
      <tp t="s">
        <v>N.A.</v>
        <stp/>
        <stp>CDS_USDINR18SEP72PE</stp>
        <stp>TradingSymbol</stp>
        <tr r="A7" s="1"/>
      </tp>
      <tp t="s">
        <v>N.A.</v>
        <stp/>
        <stp>CDS_USDINR18SEP72CE</stp>
        <stp>TradingSymbol</stp>
        <tr r="A6" s="1"/>
      </tp>
      <tp t="s">
        <v>9/26/2018 4:58:56 PM</v>
        <stp/>
        <stp>CDS_USDINR18OCT73.5PE</stp>
        <stp>lastTradeTime</stp>
        <tr r="L17" s="1"/>
      </tp>
      <tp t="s">
        <v>9/26/2018 4:59:41 PM</v>
        <stp/>
        <stp>CDS_USDINR18OCT73.5CE</stp>
        <stp>lastTradeTime</stp>
        <tr r="L16" s="1"/>
      </tp>
      <tp t="s">
        <v>N.A.</v>
        <stp/>
        <stp>CDS_USDINR18SEP73.25CE</stp>
        <stp>Last</stp>
        <tr r="B8" s="1"/>
      </tp>
      <tp t="s">
        <v>N.A.</v>
        <stp/>
        <stp>CDS_USDINR18SEP73.75CE</stp>
        <stp>Last</stp>
        <tr r="B23" s="1"/>
      </tp>
      <tp t="s">
        <v>9727</v>
        <stp/>
        <stp>CDS_USDINR18OCT73.75CE</stp>
        <stp>OpenInterest</stp>
        <tr r="I18" s="1"/>
      </tp>
      <tp t="s">
        <v>12718</v>
        <stp/>
        <stp>CDS_USDINR18OCT73.25CE</stp>
        <stp>OpenInterest</stp>
        <tr r="I14" s="1"/>
      </tp>
      <tp t="s">
        <v>72.62</v>
        <stp/>
        <stp>CDS_USDINR</stp>
        <stp>Bid</stp>
        <tr r="D5" s="1"/>
      </tp>
      <tp t="s">
        <v>USDINR18OCT73PE</v>
        <stp/>
        <stp>CDS_USDINR18OCT73PE</stp>
        <stp>TradingSymbol</stp>
        <tr r="A21" s="1"/>
      </tp>
      <tp t="s">
        <v>USDINR18OCT73CE</v>
        <stp/>
        <stp>CDS_USDINR18OCT73CE</stp>
        <stp>TradingSymbol</stp>
        <tr r="A20" s="1"/>
      </tp>
      <tp t="s">
        <v>USDINR18OCT72PE</v>
        <stp/>
        <stp>CDS_USDINR18OCT72PE</stp>
        <stp>TradingSymbol</stp>
        <tr r="A13" s="1"/>
      </tp>
      <tp t="s">
        <v>USDINR18OCT72CE</v>
        <stp/>
        <stp>CDS_USDINR18OCT72CE</stp>
        <stp>TradingSymbol</stp>
        <tr r="A12" s="1"/>
      </tp>
      <tp t="s">
        <v>72.64</v>
        <stp/>
        <stp>CDS_USDINR</stp>
        <stp>Ask</stp>
        <tr r="E5" s="1"/>
      </tp>
      <tp t="s">
        <v>128</v>
        <stp/>
        <stp>CDS_USDINR18OCT73.75CE</stp>
        <stp>TotalAskQty</stp>
        <tr r="K18" s="1"/>
      </tp>
      <tp t="s">
        <v>154</v>
        <stp/>
        <stp>CDS_USDINR18OCT73.25CE</stp>
        <stp>TotalAskQty</stp>
        <tr r="K14" s="1"/>
      </tp>
      <tp t="s">
        <v>21</v>
        <stp/>
        <stp>CDS_USDINR18OCT73.25CE</stp>
        <stp>TotalBidQty</stp>
        <tr r="J14" s="1"/>
      </tp>
      <tp t="s">
        <v>46</v>
        <stp/>
        <stp>CDS_USDINR18OCT73.75CE</stp>
        <stp>TotalBidQty</stp>
        <tr r="J18" s="1"/>
      </tp>
      <tp t="s">
        <v>N.A.</v>
        <stp/>
        <stp>CDS_USDINR18SEP73.75PE</stp>
        <stp>TotalBidQty</stp>
        <tr r="J11" s="1"/>
      </tp>
      <tp t="s">
        <v>N.A.</v>
        <stp/>
        <stp>CDS_USDINR18SEP73.25PE</stp>
        <stp>TotalBidQty</stp>
        <tr r="J9" s="1"/>
      </tp>
      <tp t="s">
        <v>N.A.</v>
        <stp/>
        <stp>CDS_USDINR18SEP73.25PE</stp>
        <stp>TotalAskQty</stp>
        <tr r="K9" s="1"/>
      </tp>
      <tp t="s">
        <v>N.A.</v>
        <stp/>
        <stp>CDS_USDINR18SEP73.75PE</stp>
        <stp>TotalAskQty</stp>
        <tr r="K11" s="1"/>
      </tp>
      <tp t="s">
        <v>388</v>
        <stp/>
        <stp>CDS_USDINR18OCT73.25PE</stp>
        <stp>TotalBidQty</stp>
        <tr r="J15" s="1"/>
      </tp>
      <tp t="s">
        <v>273</v>
        <stp/>
        <stp>CDS_USDINR18OCT73.75PE</stp>
        <stp>TotalBidQty</stp>
        <tr r="J19" s="1"/>
      </tp>
      <tp t="s">
        <v>268</v>
        <stp/>
        <stp>CDS_USDINR18OCT73.75PE</stp>
        <stp>TotalAskQty</stp>
        <tr r="K19" s="1"/>
      </tp>
      <tp t="s">
        <v>36</v>
        <stp/>
        <stp>CDS_USDINR18OCT73.25PE</stp>
        <stp>TotalAskQty</stp>
        <tr r="K15" s="1"/>
      </tp>
      <tp t="s">
        <v>N.A.</v>
        <stp/>
        <stp>CDS_USDINR18SEP73.25CE</stp>
        <stp>TotalAskQty</stp>
        <tr r="K8" s="1"/>
      </tp>
      <tp t="s">
        <v>N.A.</v>
        <stp/>
        <stp>CDS_USDINR18SEP73.75CE</stp>
        <stp>TotalAskQty</stp>
        <tr r="K23" s="1"/>
      </tp>
      <tp t="s">
        <v>N.A.</v>
        <stp/>
        <stp>CDS_USDINR18SEP73.75CE</stp>
        <stp>TotalBidQty</stp>
        <tr r="J23" s="1"/>
      </tp>
      <tp t="s">
        <v>N.A.</v>
        <stp/>
        <stp>CDS_USDINR18SEP73.25CE</stp>
        <stp>TotalBidQty</stp>
        <tr r="J8" s="1"/>
      </tp>
      <tp t="s">
        <v>N.A.</v>
        <stp/>
        <stp>CDS_USDINR18SEP72CE</stp>
        <stp>AskSize</stp>
        <tr r="F6" s="1"/>
      </tp>
      <tp t="s">
        <v>N.A.</v>
        <stp/>
        <stp>CDS_USDINR18SEP72PE</stp>
        <stp>AskSize</stp>
        <tr r="F7" s="1"/>
      </tp>
      <tp t="s">
        <v>1928</v>
        <stp/>
        <stp>CDS_USDINR18SEPFUT</stp>
        <stp>AskSize</stp>
        <tr r="F24" s="1"/>
      </tp>
      <tp t="s">
        <v>50</v>
        <stp/>
        <stp>CDS_USDINR18NOVFUT</stp>
        <stp>AskSize</stp>
        <tr r="F3" s="1"/>
      </tp>
      <tp t="s">
        <v>18</v>
        <stp/>
        <stp>CDS_USDINR18OCTFUT</stp>
        <stp>AskSize</stp>
        <tr r="F2" s="1"/>
      </tp>
      <tp t="s">
        <v>5</v>
        <stp/>
        <stp>CDS_USDINR18DECFUT</stp>
        <stp>AskSize</stp>
        <tr r="F4" s="1"/>
      </tp>
      <tp t="s">
        <v>N.A.</v>
        <stp/>
        <stp>CDS_USDINR18SEP72PE</stp>
        <stp>BidSize</stp>
        <tr r="C7" s="1"/>
      </tp>
      <tp t="s">
        <v>N.A.</v>
        <stp/>
        <stp>CDS_USDINR18SEP72CE</stp>
        <stp>BidSize</stp>
        <tr r="C6" s="1"/>
      </tp>
      <tp t="s">
        <v>27</v>
        <stp/>
        <stp>CDS_USDINR18DECFUT</stp>
        <stp>BidSize</stp>
        <tr r="C4" s="1"/>
      </tp>
      <tp t="s">
        <v>1</v>
        <stp/>
        <stp>CDS_USDINR18NOVFUT</stp>
        <stp>BidSize</stp>
        <tr r="C3" s="1"/>
      </tp>
      <tp t="s">
        <v>5</v>
        <stp/>
        <stp>CDS_USDINR18OCTFUT</stp>
        <stp>BidSize</stp>
        <tr r="C2" s="1"/>
      </tp>
      <tp t="s">
        <v>480</v>
        <stp/>
        <stp>CDS_USDINR18SEPFUT</stp>
        <stp>BidSize</stp>
        <tr r="C24" s="1"/>
      </tp>
      <tp t="s">
        <v>0</v>
        <stp/>
        <stp>CDS_USDINR</stp>
        <stp>LTQ</stp>
        <tr r="G5" s="1"/>
      </tp>
      <tp t="s">
        <v>N.A.</v>
        <stp/>
        <stp>CDS_USDINR18SEP73.25PE</stp>
        <stp>OpenInterest</stp>
        <tr r="I9" s="1"/>
      </tp>
      <tp t="s">
        <v>N.A.</v>
        <stp/>
        <stp>CDS_USDINR18SEP73.75PE</stp>
        <stp>OpenInterest</stp>
        <tr r="I11" s="1"/>
      </tp>
      <tp t="s">
        <v>1.1875</v>
        <stp/>
        <stp>CDS_USDINR18OCT73.75PE</stp>
        <stp>Last</stp>
        <tr r="B19" s="1"/>
      </tp>
      <tp t="s">
        <v>0.85</v>
        <stp/>
        <stp>CDS_USDINR18OCT73.25PE</stp>
        <stp>Last</stp>
        <tr r="B15" s="1"/>
      </tp>
      <tp t="s">
        <v>N.A.</v>
        <stp/>
        <stp>CDS_USDINR18SEP73.25PE</stp>
        <stp>Last</stp>
        <tr r="B9" s="1"/>
      </tp>
      <tp t="s">
        <v>N.A.</v>
        <stp/>
        <stp>CDS_USDINR18SEP73.75PE</stp>
        <stp>Last</stp>
        <tr r="B11" s="1"/>
      </tp>
      <tp t="s">
        <v>2565</v>
        <stp/>
        <stp>CDS_USDINR18OCT73.5PE</stp>
        <stp>Volume</stp>
        <tr r="H17" s="1"/>
      </tp>
      <tp t="s">
        <v>70108</v>
        <stp/>
        <stp>CDS_USDINR18OCT73.5CE</stp>
        <stp>Volume</stp>
        <tr r="H16" s="1"/>
      </tp>
      <tp t="s">
        <v>9/26/2018 5:13:17 PM</v>
        <stp/>
        <stp>CDS_USDINR18OCT73.5CE</stp>
        <stp>lastUpdateTime</stp>
        <tr r="M16" s="1"/>
      </tp>
      <tp t="s">
        <v>9/26/2018 5:13:17 PM</v>
        <stp/>
        <stp>CDS_USDINR18OCT73.5PE</stp>
        <stp>lastUpdateTime</stp>
        <tr r="M17" s="1"/>
      </tp>
      <tp t="s">
        <v>N.A.</v>
        <stp/>
        <stp>CDS_USDINR18SEP73.5PE</stp>
        <stp>Volume</stp>
        <tr r="H22" s="1"/>
      </tp>
      <tp t="s">
        <v>N.A.</v>
        <stp/>
        <stp>CDS_USDINR18SEP73.5CE</stp>
        <stp>Volume</stp>
        <tr r="H10" s="1"/>
      </tp>
      <tp t="s">
        <v>10</v>
        <stp/>
        <stp>CDS_USDINR18OCT73CE</stp>
        <stp>AskSize</stp>
        <tr r="F20" s="1"/>
      </tp>
      <tp t="s">
        <v>1</v>
        <stp/>
        <stp>CDS_USDINR18OCT73PE</stp>
        <stp>AskSize</stp>
        <tr r="F21" s="1"/>
      </tp>
      <tp t="s">
        <v>N.A.</v>
        <stp/>
        <stp>CDS_USDINR18SEP73.5CE</stp>
        <stp>lastUpdateTime</stp>
        <tr r="M10" s="1"/>
      </tp>
      <tp t="s">
        <v>N.A.</v>
        <stp/>
        <stp>CDS_USDINR18SEP73.5PE</stp>
        <stp>lastUpdateTime</stp>
        <tr r="M22" s="1"/>
      </tp>
      <tp t="s">
        <v>1</v>
        <stp/>
        <stp>CDS_USDINR18OCT72CE</stp>
        <stp>AskSize</stp>
        <tr r="F12" s="1"/>
      </tp>
      <tp t="s">
        <v>98</v>
        <stp/>
        <stp>CDS_USDINR18OCT72PE</stp>
        <stp>AskSize</stp>
        <tr r="F13" s="1"/>
      </tp>
      <tp t="s">
        <v>1</v>
        <stp/>
        <stp>CDS_USDINR18OCT72PE</stp>
        <stp>BidSize</stp>
        <tr r="C13" s="1"/>
      </tp>
      <tp t="s">
        <v>1</v>
        <stp/>
        <stp>CDS_USDINR18OCT72CE</stp>
        <stp>BidSize</stp>
        <tr r="C12" s="1"/>
      </tp>
      <tp t="s">
        <v>20</v>
        <stp/>
        <stp>CDS_USDINR18OCT73PE</stp>
        <stp>BidSize</stp>
        <tr r="C21" s="1"/>
      </tp>
      <tp t="s">
        <v>10</v>
        <stp/>
        <stp>CDS_USDINR18OCT73CE</stp>
        <stp>BidSize</stp>
        <tr r="C20" s="1"/>
      </tp>
      <tp t="s">
        <v>3380</v>
        <stp/>
        <stp>CDS_USDINR18OCT73.75PE</stp>
        <stp>OpenInterest</stp>
        <tr r="I19" s="1"/>
      </tp>
      <tp t="s">
        <v>6728</v>
        <stp/>
        <stp>CDS_USDINR18OCT73.25PE</stp>
        <stp>OpenInterest</stp>
        <tr r="I15" s="1"/>
      </tp>
      <tp t="s">
        <v>N.A.</v>
        <stp/>
        <stp>CDS_USDINR18SEP73.25CE</stp>
        <stp>OpenInterest</stp>
        <tr r="I8" s="1"/>
      </tp>
      <tp t="s">
        <v>N.A.</v>
        <stp/>
        <stp>CDS_USDINR18SEP73.75CE</stp>
        <stp>OpenInterest</stp>
        <tr r="I23" s="1"/>
      </tp>
      <tp t="s">
        <v>9/26/2018 4:59:43 PM</v>
        <stp/>
        <stp>CDS_USDINR18OCT73CE</stp>
        <stp>lastTradeTime</stp>
        <tr r="L20" s="1"/>
      </tp>
      <tp t="s">
        <v>9/26/2018 4:59:51 PM</v>
        <stp/>
        <stp>CDS_USDINR18OCT73PE</stp>
        <stp>lastTradeTime</stp>
        <tr r="L21" s="1"/>
      </tp>
      <tp t="s">
        <v>9/26/2018 4:59:02 PM</v>
        <stp/>
        <stp>CDS_USDINR18OCT72CE</stp>
        <stp>lastTradeTime</stp>
        <tr r="L12" s="1"/>
      </tp>
      <tp t="s">
        <v>9/26/2018 4:59:51 PM</v>
        <stp/>
        <stp>CDS_USDINR18OCT72PE</stp>
        <stp>lastTradeTime</stp>
        <tr r="L13" s="1"/>
      </tp>
      <tp t="s">
        <v>USDINR18OCT73.5CE</v>
        <stp/>
        <stp>CDS_USDINR18OCT73.5CE</stp>
        <stp>TradingSymbol</stp>
        <tr r="A16" s="1"/>
      </tp>
      <tp t="s">
        <v>USDINR18OCT73.5PE</v>
        <stp/>
        <stp>CDS_USDINR18OCT73.5PE</stp>
        <stp>TradingSymbol</stp>
        <tr r="A17" s="1"/>
      </tp>
      <tp t="s">
        <v>N.A.</v>
        <stp/>
        <stp>CDS_USDINR18SEP72CE</stp>
        <stp>lastTradeTime</stp>
        <tr r="L6" s="1"/>
      </tp>
      <tp t="s">
        <v>N.A.</v>
        <stp/>
        <stp>CDS_USDINR18SEP72PE</stp>
        <stp>lastTradeTime</stp>
        <tr r="L7" s="1"/>
      </tp>
      <tp t="s">
        <v>N.A.</v>
        <stp/>
        <stp>CDS_USDINR18SEP73.5PE</stp>
        <stp>lastTradeTime</stp>
        <tr r="L22" s="1"/>
      </tp>
      <tp t="s">
        <v>N.A.</v>
        <stp/>
        <stp>CDS_USDINR18SEP73.5CE</stp>
        <stp>lastTradeTime</stp>
        <tr r="L10" s="1"/>
      </tp>
      <tp t="s">
        <v>0.365</v>
        <stp/>
        <stp>CDS_USDINR18OCT73.75CE</stp>
        <stp>Last</stp>
        <tr r="B18" s="1"/>
      </tp>
      <tp t="s">
        <v>0.515</v>
        <stp/>
        <stp>CDS_USDINR18OCT73.25CE</stp>
        <stp>Last</stp>
        <tr r="B14" s="1"/>
      </tp>
      <tp t="s">
        <v>73.4974976</v>
        <stp/>
        <stp>CDS_USDINR18DECFUT</stp>
        <stp>Ask</stp>
        <tr r="E4" s="1"/>
      </tp>
      <tp t="s">
        <v>73.2174976</v>
        <stp/>
        <stp>CDS_USDINR18NOVFUT</stp>
        <stp>Ask</stp>
        <tr r="E3" s="1"/>
      </tp>
      <tp t="s">
        <v>72.92</v>
        <stp/>
        <stp>CDS_USDINR18OCTFUT</stp>
        <stp>Ask</stp>
        <tr r="E2" s="1"/>
      </tp>
      <tp t="s">
        <v>72.7100032</v>
        <stp/>
        <stp>CDS_USDINR18SEPFUT</stp>
        <stp>Ask</stp>
        <tr r="E24" s="1"/>
      </tp>
      <tp t="s">
        <v>N.A.</v>
        <stp/>
        <stp>CDS_USDINR18SEP72PE</stp>
        <stp>Ask</stp>
        <tr r="E7" s="1"/>
      </tp>
      <tp t="s">
        <v>N.A.</v>
        <stp/>
        <stp>CDS_USDINR18SEP72CE</stp>
        <stp>Ask</stp>
        <tr r="E6" s="1"/>
      </tp>
      <tp t="s">
        <v>N.A.</v>
        <stp/>
        <stp>CDS_USDINR18SEP73.25PE</stp>
        <stp>lastUpdateTime</stp>
        <tr r="M9" s="1"/>
      </tp>
      <tp t="s">
        <v>N.A.</v>
        <stp/>
        <stp>CDS_USDINR18SEP73.25CE</stp>
        <stp>lastUpdateTime</stp>
        <tr r="M8" s="1"/>
      </tp>
      <tp t="s">
        <v>9/26/2018 4:59:58 PM</v>
        <stp/>
        <stp>CDS_USDINR18OCTFUT</stp>
        <stp>lastTradeTime</stp>
        <tr r="L2" s="1"/>
      </tp>
      <tp t="s">
        <v>2861</v>
        <stp/>
        <stp>CDS_USDINR18OCT73.75PE</stp>
        <stp>Volume</stp>
        <tr r="H19" s="1"/>
      </tp>
      <tp t="s">
        <v>18405</v>
        <stp/>
        <stp>CDS_USDINR18OCT73.75CE</stp>
        <stp>Volume</stp>
        <tr r="H18" s="1"/>
      </tp>
      <tp t="s">
        <v>9/26/2018 5:00:00 PM</v>
        <stp/>
        <stp>CDS_USDINR18OCT73.75CE</stp>
        <stp>lastUpdateTime</stp>
        <tr r="M18" s="1"/>
      </tp>
      <tp t="s">
        <v>9/26/2018 4:59:10 PM</v>
        <stp/>
        <stp>CDS_USDINR18OCT73.75PE</stp>
        <stp>lastUpdateTime</stp>
        <tr r="M19" s="1"/>
      </tp>
      <tp t="s">
        <v>N.A.</v>
        <stp/>
        <stp>CDS_USDINR18SEP73.25CE</stp>
        <stp>Volume</stp>
        <tr r="H8" s="1"/>
      </tp>
      <tp t="s">
        <v>N.A.</v>
        <stp/>
        <stp>CDS_USDINR18SEP73.25PE</stp>
        <stp>Volume</stp>
        <tr r="H9" s="1"/>
      </tp>
      <tp t="s">
        <v>N.A.</v>
        <stp/>
        <stp>CDS_USDINR18SEP72PE</stp>
        <stp>OpenInterest</stp>
        <tr r="I7" s="1"/>
      </tp>
      <tp t="s">
        <v>72.7075008</v>
        <stp/>
        <stp>CDS_USDINR18SEPFUT</stp>
        <stp>Bid</stp>
        <tr r="D24" s="1"/>
      </tp>
      <tp t="s">
        <v>73.2</v>
        <stp/>
        <stp>CDS_USDINR18NOVFUT</stp>
        <stp>Bid</stp>
        <tr r="D3" s="1"/>
      </tp>
      <tp t="s">
        <v>72.9124992</v>
        <stp/>
        <stp>CDS_USDINR18OCTFUT</stp>
        <stp>Bid</stp>
        <tr r="D2" s="1"/>
      </tp>
      <tp t="s">
        <v>73.4649984</v>
        <stp/>
        <stp>CDS_USDINR18DECFUT</stp>
        <stp>Bid</stp>
        <tr r="D4" s="1"/>
      </tp>
      <tp t="s">
        <v>N.A.</v>
        <stp/>
        <stp>CDS_USDINR18SEP72CE</stp>
        <stp>Bid</stp>
        <tr r="D6" s="1"/>
      </tp>
      <tp t="s">
        <v>N.A.</v>
        <stp/>
        <stp>CDS_USDINR18SEP72PE</stp>
        <stp>Bid</stp>
        <tr r="D7" s="1"/>
      </tp>
      <tp t="s">
        <v>68913</v>
        <stp/>
        <stp>CDS_USDINR18OCT73PE</stp>
        <stp>OpenInterest</stp>
        <tr r="I21" s="1"/>
      </tp>
      <tp t="s">
        <v>121518</v>
        <stp/>
        <stp>CDS_USDINR18OCT72PE</stp>
        <stp>OpenInterest</stp>
        <tr r="I13" s="1"/>
      </tp>
      <tp t="s">
        <v>9/26/2018 5:13:17 PM</v>
        <stp/>
        <stp>CDS_USDINR18OCT73.25CE</stp>
        <stp>lastUpdateTime</stp>
        <tr r="M14" s="1"/>
      </tp>
      <tp t="s">
        <v>9/26/2018 4:59:36 PM</v>
        <stp/>
        <stp>CDS_USDINR18OCT73.25PE</stp>
        <stp>lastUpdateTime</stp>
        <tr r="M15" s="1"/>
      </tp>
      <tp t="s">
        <v>N.A.</v>
        <stp/>
        <stp>CDS_USDINR18SEP73.75CE</stp>
        <stp>Volume</stp>
        <tr r="H23" s="1"/>
      </tp>
      <tp t="s">
        <v>N.A.</v>
        <stp/>
        <stp>CDS_USDINR18SEP73.75PE</stp>
        <stp>Volume</stp>
        <tr r="H11" s="1"/>
      </tp>
      <tp t="s">
        <v>N.A.</v>
        <stp/>
        <stp>CDS_USDINR18SEP73.75PE</stp>
        <stp>lastUpdateTime</stp>
        <tr r="M11" s="1"/>
      </tp>
      <tp t="s">
        <v>N.A.</v>
        <stp/>
        <stp>CDS_USDINR18SEP73.75CE</stp>
        <stp>lastUpdateTime</stp>
        <tr r="M23" s="1"/>
      </tp>
      <tp t="s">
        <v>4109</v>
        <stp/>
        <stp>CDS_USDINR18OCT73.25PE</stp>
        <stp>Volume</stp>
        <tr r="H15" s="1"/>
      </tp>
      <tp t="s">
        <v>18777</v>
        <stp/>
        <stp>CDS_USDINR18OCT73.25CE</stp>
        <stp>Volume</stp>
        <tr r="H14" s="1"/>
      </tp>
      <tp t="s">
        <v>1.0175</v>
        <stp/>
        <stp>CDS_USDINR18OCT73.5PE</stp>
        <stp>Last</stp>
        <tr r="B17" s="1"/>
      </tp>
      <tp t="s">
        <v>N.A.</v>
        <stp/>
        <stp>CDS_USDINR18SEP73.5PE</stp>
        <stp>Last</stp>
        <tr r="B22" s="1"/>
      </tp>
      <tp t="s">
        <v>9/26/2018 4:59:51 PM</v>
        <stp/>
        <stp>CDS_USDINR18DECFUT</stp>
        <stp>lastTradeTime</stp>
        <tr r="L4" s="1"/>
      </tp>
      <tp t="s">
        <v>9/26/2018 12:29:58 PM</v>
        <stp/>
        <stp>CDS_USDINR18SEPFUT</stp>
        <stp>lastTradeTime</stp>
        <tr r="L24" s="1"/>
      </tp>
      <tp t="s">
        <v>USDINR</v>
        <stp/>
        <stp>CDS_USDINR</stp>
        <stp>TradingSymbol</stp>
        <tr r="A5" s="1"/>
      </tp>
      <tp t="s">
        <v>N.A.</v>
        <stp/>
        <stp>CDS_USDINR18SEP72CE</stp>
        <stp>Last</stp>
        <tr r="B6" s="1"/>
      </tp>
      <tp t="s">
        <v>0</v>
        <stp/>
        <stp>CDS_USDINR</stp>
        <stp>BidSize</stp>
        <tr r="C5" s="1"/>
      </tp>
      <tp t="s">
        <v>9/26/2018 4:59:54 PM</v>
        <stp/>
        <stp>CDS_USDINR18NOVFUT</stp>
        <stp>lastTradeTime</stp>
        <tr r="L3" s="1"/>
      </tp>
      <tp t="s">
        <v>23</v>
        <stp/>
        <stp>CDS_USDINR18DECFUT</stp>
        <stp>LTQ</stp>
        <tr r="G4" s="1"/>
      </tp>
      <tp t="s">
        <v>39</v>
        <stp/>
        <stp>CDS_USDINR18OCTFUT</stp>
        <stp>LTQ</stp>
        <tr r="G2" s="1"/>
      </tp>
      <tp t="s">
        <v>6</v>
        <stp/>
        <stp>CDS_USDINR18NOVFUT</stp>
        <stp>LTQ</stp>
        <tr r="G3" s="1"/>
      </tp>
      <tp t="s">
        <v>0.61</v>
        <stp/>
        <stp>CDS_USDINR18OCT73CE</stp>
        <stp>Last</stp>
        <tr r="B20" s="1"/>
      </tp>
      <tp t="s">
        <v>1.205</v>
        <stp/>
        <stp>CDS_USDINR18OCT72CE</stp>
        <stp>Last</stp>
        <tr r="B12" s="1"/>
      </tp>
      <tp t="s">
        <v>10</v>
        <stp/>
        <stp>CDS_USDINR18SEPFUT</stp>
        <stp>LTQ</stp>
        <tr r="G24" s="1"/>
      </tp>
      <tp t="s">
        <v>N.A.</v>
        <stp/>
        <stp>CDS_USDINR18SEP72PE</stp>
        <stp>LTQ</stp>
        <tr r="G7" s="1"/>
      </tp>
      <tp t="s">
        <v>N.A.</v>
        <stp/>
        <stp>CDS_USDINR18SEP72CE</stp>
        <stp>LTQ</stp>
        <tr r="G6" s="1"/>
      </tp>
      <tp t="s">
        <v>N.A.</v>
        <stp/>
        <stp>CDS_USDINR18SEP73.5CE</stp>
        <stp>OpenInterest</stp>
        <tr r="I10" s="1"/>
      </tp>
      <tp t="s">
        <v>51037</v>
        <stp/>
        <stp>CDS_USDINR18OCT73.5CE</stp>
        <stp>OpenInterest</stp>
        <tr r="I16" s="1"/>
      </tp>
      <tp t="s">
        <v>0</v>
        <stp/>
        <stp>CDS_USDINR</stp>
        <stp>AskSize</stp>
        <tr r="F5" s="1"/>
      </tp>
      <tp t="s">
        <v>18</v>
        <stp/>
        <stp>CDS_USDINR18OCT73PE</stp>
        <stp>LTQ</stp>
        <tr r="G21" s="1"/>
      </tp>
      <tp t="s">
        <v>31</v>
        <stp/>
        <stp>CDS_USDINR18OCT73CE</stp>
        <stp>LTQ</stp>
        <tr r="G20" s="1"/>
      </tp>
      <tp t="s">
        <v>N.A.</v>
        <stp/>
        <stp>CDS_USDINR18SEP72CE</stp>
        <stp>OpenInterest</stp>
        <tr r="I6" s="1"/>
      </tp>
      <tp t="s">
        <v>13</v>
        <stp/>
        <stp>CDS_USDINR18OCT72PE</stp>
        <stp>LTQ</stp>
        <tr r="G13" s="1"/>
      </tp>
      <tp t="s">
        <v>1</v>
        <stp/>
        <stp>CDS_USDINR18OCT72CE</stp>
        <stp>LTQ</stp>
        <tr r="G12" s="1"/>
      </tp>
      <tp t="s">
        <v>USDINR18NOVFUT</v>
        <stp/>
        <stp>CDS_USDINR18NOVFUT</stp>
        <stp>TradingSymbol</stp>
        <tr r="A3" s="1"/>
      </tp>
      <tp t="s">
        <v>0.43</v>
        <stp/>
        <stp>CDS_USDINR18OCT73.5CE</stp>
        <stp>Last</stp>
        <tr r="B16" s="1"/>
      </tp>
      <tp t="s">
        <v>N.A.</v>
        <stp/>
        <stp>CDS_USDINR18SEP73.5CE</stp>
        <stp>Last</stp>
        <tr r="B10" s="1"/>
      </tp>
      <tp t="s">
        <v>7/14/2042 1:04:00 AM</v>
        <stp/>
        <stp>CDS_USDINR</stp>
        <stp>lastTradeTime</stp>
        <tr r="L5" s="1"/>
      </tp>
      <tp t="s">
        <v>191415</v>
        <stp/>
        <stp>CDS_USDINR18OCT73CE</stp>
        <stp>OpenInterest</stp>
        <tr r="I20" s="1"/>
      </tp>
      <tp t="s">
        <v>138104</v>
        <stp/>
        <stp>CDS_USDINR18OCT72CE</stp>
        <stp>OpenInterest</stp>
        <tr r="I12" s="1"/>
      </tp>
      <tp t="s">
        <v>N.A.</v>
        <stp/>
        <stp>CDS_USDINR18SEP72PE</stp>
        <stp>Last</stp>
        <tr r="B7" s="1"/>
      </tp>
      <tp t="s">
        <v>922</v>
        <stp/>
        <stp>CDS_USDINR18OCT73.5CE</stp>
        <stp>TotalBidQty</stp>
        <tr r="J16" s="1"/>
      </tp>
      <tp t="s">
        <v>1583</v>
        <stp/>
        <stp>CDS_USDINR18OCT73.5CE</stp>
        <stp>TotalAskQty</stp>
        <tr r="K16" s="1"/>
      </tp>
      <tp t="s">
        <v>906</v>
        <stp/>
        <stp>CDS_USDINR18OCT73.5PE</stp>
        <stp>TotalAskQty</stp>
        <tr r="K17" s="1"/>
      </tp>
      <tp t="s">
        <v>110</v>
        <stp/>
        <stp>CDS_USDINR18OCT73.5PE</stp>
        <stp>TotalBidQty</stp>
        <tr r="J17" s="1"/>
      </tp>
      <tp t="s">
        <v>USDINR18DECFUT</v>
        <stp/>
        <stp>CDS_USDINR18DECFUT</stp>
        <stp>TradingSymbol</stp>
        <tr r="A4" s="1"/>
      </tp>
      <tp t="s">
        <v>USDINR18SEPFUT</v>
        <stp/>
        <stp>CDS_USDINR18SEPFUT</stp>
        <stp>TradingSymbol</stp>
        <tr r="A24" s="1"/>
      </tp>
      <tp t="s">
        <v>N.A.</v>
        <stp/>
        <stp>CDS_USDINR18SEP73.5PE</stp>
        <stp>OpenInterest</stp>
        <tr r="I22" s="1"/>
      </tp>
      <tp t="s">
        <v>11930</v>
        <stp/>
        <stp>CDS_USDINR18OCT73.5PE</stp>
        <stp>OpenInterest</stp>
        <tr r="I17" s="1"/>
      </tp>
      <tp t="s">
        <v>0.29</v>
        <stp/>
        <stp>CDS_USDINR18OCT72PE</stp>
        <stp>Ask</stp>
        <tr r="E13" s="1"/>
      </tp>
      <tp t="s">
        <v>1.2225</v>
        <stp/>
        <stp>CDS_USDINR18OCT72CE</stp>
        <stp>Ask</stp>
        <tr r="E12" s="1"/>
      </tp>
      <tp t="s">
        <v>N.A.</v>
        <stp/>
        <stp>CDS_USDINR18SEP73.5CE</stp>
        <stp>TotalBidQty</stp>
        <tr r="J10" s="1"/>
      </tp>
      <tp t="s">
        <v>N.A.</v>
        <stp/>
        <stp>CDS_USDINR18SEP73.5CE</stp>
        <stp>TotalAskQty</stp>
        <tr r="K10" s="1"/>
      </tp>
      <tp t="s">
        <v>N.A.</v>
        <stp/>
        <stp>CDS_USDINR18SEP73.5PE</stp>
        <stp>TotalAskQty</stp>
        <tr r="K22" s="1"/>
      </tp>
      <tp t="s">
        <v>N.A.</v>
        <stp/>
        <stp>CDS_USDINR18SEP73.5PE</stp>
        <stp>TotalBidQty</stp>
        <tr r="J22" s="1"/>
      </tp>
      <tp t="s">
        <v>0.715</v>
        <stp/>
        <stp>CDS_USDINR18OCT73PE</stp>
        <stp>Ask</stp>
        <tr r="E21" s="1"/>
      </tp>
      <tp t="s">
        <v>0.6275</v>
        <stp/>
        <stp>CDS_USDINR18OCT73CE</stp>
        <stp>Ask</stp>
        <tr r="E20" s="1"/>
      </tp>
      <tp t="s">
        <v>0.7</v>
        <stp/>
        <stp>CDS_USDINR18OCT73PE</stp>
        <stp>Last</stp>
        <tr r="B21" s="1"/>
      </tp>
      <tp t="s">
        <v>0.29</v>
        <stp/>
        <stp>CDS_USDINR18OCT72PE</stp>
        <stp>Last</stp>
        <tr r="B13" s="1"/>
      </tp>
      <tp t="s">
        <v>0.61</v>
        <stp/>
        <stp>CDS_USDINR18OCT73CE</stp>
        <stp>Bid</stp>
        <tr r="D20" s="1"/>
      </tp>
      <tp t="s">
        <v>0.6975</v>
        <stp/>
        <stp>CDS_USDINR18OCT73PE</stp>
        <stp>Bid</stp>
        <tr r="D21" s="1"/>
      </tp>
      <tp t="s">
        <v>1</v>
        <stp/>
        <stp>CDS_USDINR18OCT72CE</stp>
        <stp>Bid</stp>
        <tr r="D12" s="1"/>
      </tp>
      <tp t="s">
        <v>USDINR18OCTFUT</v>
        <stp/>
        <stp>CDS_USDINR18OCTFUT</stp>
        <stp>TradingSymbol</stp>
        <tr r="A2" s="1"/>
      </tp>
      <tp t="s">
        <v>0.2875</v>
        <stp/>
        <stp>CDS_USDINR18OCT72PE</stp>
        <stp>Bid</stp>
        <tr r="D13" s="1"/>
      </tp>
      <tp t="s">
        <v>40847</v>
        <stp/>
        <stp>CDS_USDINR18DECFUT</stp>
        <stp>Volume</stp>
        <tr r="H4" s="1"/>
      </tp>
      <tp t="s">
        <v>USDINR18OCT73.25CE</v>
        <stp/>
        <stp>CDS_USDINR18OCT73.25CE</stp>
        <stp>TradingSymbol</stp>
        <tr r="A14" s="1"/>
      </tp>
      <tp t="s">
        <v>USDINR18OCT73.25PE</v>
        <stp/>
        <stp>CDS_USDINR18OCT73.25PE</stp>
        <stp>TradingSymbol</stp>
        <tr r="A15" s="1"/>
      </tp>
      <tp t="s">
        <v>USDINR18OCT73.75CE</v>
        <stp/>
        <stp>CDS_USDINR18OCT73.75CE</stp>
        <stp>TradingSymbol</stp>
        <tr r="A18" s="1"/>
      </tp>
      <tp t="s">
        <v>USDINR18OCT73.75PE</v>
        <stp/>
        <stp>CDS_USDINR18OCT73.75PE</stp>
        <stp>TradingSymbol</stp>
        <tr r="A19" s="1"/>
      </tp>
      <tp t="s">
        <v>9/26/2018 5:03:49 PM</v>
        <stp/>
        <stp>CDS_USDINR18DECFUT</stp>
        <stp>lastUpdateTime</stp>
        <tr r="M4" s="1"/>
      </tp>
      <tp t="s">
        <v>N.A.</v>
        <stp/>
        <stp>CDS_USDINR18SEP73.75PE</stp>
        <stp>TradingSymbol</stp>
        <tr r="A11" s="1"/>
      </tp>
      <tp t="s">
        <v>N.A.</v>
        <stp/>
        <stp>CDS_USDINR18SEP73.75CE</stp>
        <stp>TradingSymbol</stp>
        <tr r="A23" s="1"/>
      </tp>
      <tp t="s">
        <v>N.A.</v>
        <stp/>
        <stp>CDS_USDINR18SEP73.25PE</stp>
        <stp>TradingSymbol</stp>
        <tr r="A9" s="1"/>
      </tp>
      <tp t="s">
        <v>N.A.</v>
        <stp/>
        <stp>CDS_USDINR18SEP73.25CE</stp>
        <stp>TradingSymbol</stp>
        <tr r="A8" s="1"/>
      </tp>
      <tp t="s">
        <v>25507</v>
        <stp/>
        <stp>CDS_USDINR18OCTFUT</stp>
        <stp>TotalAskQty</stp>
        <tr r="K2" s="1"/>
      </tp>
      <tp t="s">
        <v>28900</v>
        <stp/>
        <stp>CDS_USDINR18NOVFUT</stp>
        <stp>TotalAskQty</stp>
        <tr r="K3" s="1"/>
      </tp>
      <tp t="s">
        <v>91423</v>
        <stp/>
        <stp>CDS_USDINR18NOVFUT</stp>
        <stp>TotalBidQty</stp>
        <tr r="J3" s="1"/>
      </tp>
      <tp t="s">
        <v>143233</v>
        <stp/>
        <stp>CDS_USDINR18OCTFUT</stp>
        <stp>TotalBidQty</stp>
        <tr r="J2" s="1"/>
      </tp>
      <tp t="s">
        <v>12451</v>
        <stp/>
        <stp>CDS_USDINR18DECFUT</stp>
        <stp>TotalBidQty</stp>
        <tr r="J4" s="1"/>
      </tp>
      <tp t="s">
        <v>3712</v>
        <stp/>
        <stp>CDS_USDINR18DECFUT</stp>
        <stp>TotalAskQty</stp>
        <tr r="K4" s="1"/>
      </tp>
      <tp t="s">
        <v>42714</v>
        <stp/>
        <stp>CDS_USDINR18SEPFUT</stp>
        <stp>TotalAskQty</stp>
        <tr r="K24" s="1"/>
      </tp>
      <tp t="s">
        <v>142258</v>
        <stp/>
        <stp>CDS_USDINR18SEPFUT</stp>
        <stp>TotalBidQty</stp>
        <tr r="J24" s="1"/>
      </tp>
      <tp t="s">
        <v>N.A.</v>
        <stp/>
        <stp>CDS_USDINR18SEP72PE</stp>
        <stp>TotalBidQty</stp>
        <tr r="J7" s="1"/>
      </tp>
      <tp t="s">
        <v>N.A.</v>
        <stp/>
        <stp>CDS_USDINR18SEP72PE</stp>
        <stp>TotalAskQty</stp>
        <tr r="K7" s="1"/>
      </tp>
      <tp t="s">
        <v>N.A.</v>
        <stp/>
        <stp>CDS_USDINR18SEP72CE</stp>
        <stp>TotalAskQty</stp>
        <tr r="K6" s="1"/>
      </tp>
      <tp t="s">
        <v>N.A.</v>
        <stp/>
        <stp>CDS_USDINR18SEP72CE</stp>
        <stp>TotalBidQty</stp>
        <tr r="J6" s="1"/>
      </tp>
      <tp t="s">
        <v>34</v>
        <stp/>
        <stp>CDS_USDINR18OCT73.25PE</stp>
        <stp>AskSize</stp>
        <tr r="F15" s="1"/>
      </tp>
      <tp t="s">
        <v>268</v>
        <stp/>
        <stp>CDS_USDINR18OCT73.75PE</stp>
        <stp>AskSize</stp>
        <tr r="F19" s="1"/>
      </tp>
      <tp t="s">
        <v>N.A.</v>
        <stp/>
        <stp>CDS_USDINR18SEP73.75CE</stp>
        <stp>AskSize</stp>
        <tr r="F23" s="1"/>
      </tp>
      <tp t="s">
        <v>N.A.</v>
        <stp/>
        <stp>CDS_USDINR18SEP73.25CE</stp>
        <stp>AskSize</stp>
        <tr r="F8" s="1"/>
      </tp>
      <tp t="s">
        <v>10</v>
        <stp/>
        <stp>CDS_USDINR18OCT73.25CE</stp>
        <stp>AskSize</stp>
        <tr r="F14" s="1"/>
      </tp>
      <tp t="s">
        <v>10</v>
        <stp/>
        <stp>CDS_USDINR18OCT73.75CE</stp>
        <stp>AskSize</stp>
        <tr r="F18" s="1"/>
      </tp>
      <tp t="s">
        <v>N.A.</v>
        <stp/>
        <stp>CDS_USDINR18SEP73.75PE</stp>
        <stp>AskSize</stp>
        <tr r="F11" s="1"/>
      </tp>
      <tp t="s">
        <v>N.A.</v>
        <stp/>
        <stp>CDS_USDINR18SEP73.25PE</stp>
        <stp>AskSize</stp>
        <tr r="F9" s="1"/>
      </tp>
      <tp t="s">
        <v>N.A.</v>
        <stp/>
        <stp>CDS_USDINR18SEP73.75PE</stp>
        <stp>BidSize</stp>
        <tr r="C11" s="1"/>
      </tp>
      <tp t="s">
        <v>N.A.</v>
        <stp/>
        <stp>CDS_USDINR18SEP73.25PE</stp>
        <stp>BidSize</stp>
        <tr r="C9" s="1"/>
      </tp>
      <tp t="s">
        <v>4</v>
        <stp/>
        <stp>CDS_USDINR18OCT73.25CE</stp>
        <stp>BidSize</stp>
        <tr r="C14" s="1"/>
      </tp>
      <tp t="s">
        <v>11</v>
        <stp/>
        <stp>CDS_USDINR18OCT73.75CE</stp>
        <stp>BidSize</stp>
        <tr r="C18" s="1"/>
      </tp>
      <tp t="s">
        <v>N.A.</v>
        <stp/>
        <stp>CDS_USDINR18SEP73.75CE</stp>
        <stp>BidSize</stp>
        <tr r="C23" s="1"/>
      </tp>
      <tp t="s">
        <v>N.A.</v>
        <stp/>
        <stp>CDS_USDINR18SEP73.25CE</stp>
        <stp>BidSize</stp>
        <tr r="C8" s="1"/>
      </tp>
      <tp t="s">
        <v>388</v>
        <stp/>
        <stp>CDS_USDINR18OCT73.25PE</stp>
        <stp>BidSize</stp>
        <tr r="C15" s="1"/>
      </tp>
      <tp t="s">
        <v>273</v>
        <stp/>
        <stp>CDS_USDINR18OCT73.75PE</stp>
        <stp>BidSize</stp>
        <tr r="C19" s="1"/>
      </tp>
      <tp t="s">
        <v>0.43</v>
        <stp/>
        <stp>CDS_USDINR18OCT73.5CE</stp>
        <stp>Ask</stp>
        <tr r="E16" s="1"/>
      </tp>
      <tp t="s">
        <v>1.04</v>
        <stp/>
        <stp>CDS_USDINR18OCT73.5PE</stp>
        <stp>Ask</stp>
        <tr r="E17" s="1"/>
      </tp>
      <tp t="s">
        <v>9/26/2018 12:30:00 PM</v>
        <stp/>
        <stp>CDS_USDINR18SEPFUT</stp>
        <stp>lastUpdateTime</stp>
        <tr r="M24" s="1"/>
      </tp>
      <tp t="s">
        <v>1706463</v>
        <stp/>
        <stp>CDS_USDINR18SEPFUT</stp>
        <stp>Volume</stp>
        <tr r="H24" s="1"/>
      </tp>
      <tp t="s">
        <v>0.94</v>
        <stp/>
        <stp>CDS_USDINR18OCT73.5PE</stp>
        <stp>Bid</stp>
        <tr r="D17" s="1"/>
      </tp>
      <tp t="s">
        <v>0.4225</v>
        <stp/>
        <stp>CDS_USDINR18OCT73.5CE</stp>
        <stp>Bid</stp>
        <tr r="D16" s="1"/>
      </tp>
      <tp t="s">
        <v>9/26/2018 5:03:49 PM</v>
        <stp/>
        <stp>CDS_USDINR18NOVFUT</stp>
        <stp>lastUpdateTime</stp>
        <tr r="M3" s="1"/>
      </tp>
      <tp t="s">
        <v>N.A.</v>
        <stp/>
        <stp>CDS_USDINR18SEP73.5CE</stp>
        <stp>Ask</stp>
        <tr r="E10" s="1"/>
      </tp>
      <tp t="s">
        <v>N.A.</v>
        <stp/>
        <stp>CDS_USDINR18SEP73.5PE</stp>
        <stp>Ask</stp>
        <tr r="E22" s="1"/>
      </tp>
      <tp t="s">
        <v>2501</v>
        <stp/>
        <stp>CDS_USDINR18OCT72PE</stp>
        <stp>TotalAskQty</stp>
        <tr r="K13" s="1"/>
      </tp>
      <tp t="s">
        <v>2697</v>
        <stp/>
        <stp>CDS_USDINR18OCT72PE</stp>
        <stp>TotalBidQty</stp>
        <tr r="J13" s="1"/>
      </tp>
      <tp t="s">
        <v>12</v>
        <stp/>
        <stp>CDS_USDINR18OCT72CE</stp>
        <stp>TotalBidQty</stp>
        <tr r="J12" s="1"/>
      </tp>
      <tp t="s">
        <v>67</v>
        <stp/>
        <stp>CDS_USDINR18OCT72CE</stp>
        <stp>TotalAskQty</stp>
        <tr r="K12" s="1"/>
      </tp>
      <tp t="s">
        <v>151454</v>
        <stp/>
        <stp>CDS_USDINR18NOVFUT</stp>
        <stp>Volume</stp>
        <tr r="H3" s="1"/>
      </tp>
      <tp t="s">
        <v>2366</v>
        <stp/>
        <stp>CDS_USDINR18OCT73PE</stp>
        <stp>TotalAskQty</stp>
        <tr r="K21" s="1"/>
      </tp>
      <tp t="s">
        <v>739</v>
        <stp/>
        <stp>CDS_USDINR18OCT73PE</stp>
        <stp>TotalBidQty</stp>
        <tr r="J21" s="1"/>
      </tp>
      <tp t="s">
        <v>458</v>
        <stp/>
        <stp>CDS_USDINR18OCT73CE</stp>
        <stp>TotalBidQty</stp>
        <tr r="J20" s="1"/>
      </tp>
      <tp t="s">
        <v>4386</v>
        <stp/>
        <stp>CDS_USDINR18OCT73CE</stp>
        <stp>TotalAskQty</stp>
        <tr r="K20" s="1"/>
      </tp>
      <tp t="s">
        <v>9/26/2018 5:03:49 PM</v>
        <stp/>
        <stp>CDS_USDINR18OCTFUT</stp>
        <stp>lastUpdateTime</stp>
        <tr r="M2" s="1"/>
      </tp>
      <tp t="s">
        <v>3006689</v>
        <stp/>
        <stp>CDS_USDINR18OCTFUT</stp>
        <stp>Volume</stp>
        <tr r="H2" s="1"/>
      </tp>
      <tp t="s">
        <v>N.A.</v>
        <stp/>
        <stp>CDS_USDINR18SEP73.5PE</stp>
        <stp>Bid</stp>
        <tr r="D22" s="1"/>
      </tp>
      <tp t="s">
        <v>N.A.</v>
        <stp/>
        <stp>CDS_USDINR18SEP73.5CE</stp>
        <stp>Bid</stp>
        <tr r="D10" s="1"/>
      </tp>
      <tp t="s">
        <v>N.A.</v>
        <stp/>
        <stp>CDS_USDINR18SEP73.25CE</stp>
        <stp>lastTradeTime</stp>
        <tr r="L8" s="1"/>
      </tp>
      <tp t="s">
        <v>N.A.</v>
        <stp/>
        <stp>CDS_USDINR18SEP73.25PE</stp>
        <stp>lastTradeTime</stp>
        <tr r="L9" s="1"/>
      </tp>
      <tp t="s">
        <v>N.A.</v>
        <stp/>
        <stp>CDS_USDINR18SEP73.75CE</stp>
        <stp>lastTradeTime</stp>
        <tr r="L23" s="1"/>
      </tp>
      <tp t="s">
        <v>N.A.</v>
        <stp/>
        <stp>CDS_USDINR18SEP73.75PE</stp>
        <stp>lastTradeTime</stp>
        <tr r="L11" s="1"/>
      </tp>
      <tp t="s">
        <v>N.A.</v>
        <stp/>
        <stp>CDS_USDINR18SEP73.5CE</stp>
        <stp>LTQ</stp>
        <tr r="G10" s="1"/>
      </tp>
      <tp t="s">
        <v>N.A.</v>
        <stp/>
        <stp>CDS_USDINR18SEP73.5PE</stp>
        <stp>LTQ</stp>
        <tr r="G22" s="1"/>
      </tp>
      <tp t="s">
        <v>10</v>
        <stp/>
        <stp>CDS_USDINR18OCT73.5CE</stp>
        <stp>LTQ</stp>
        <tr r="G16" s="1"/>
      </tp>
      <tp t="s">
        <v>1</v>
        <stp/>
        <stp>CDS_USDINR18OCT73.5PE</stp>
        <stp>LTQ</stp>
        <tr r="G17" s="1"/>
      </tp>
      <tp t="s">
        <v>9/26/2018 4:49:59 PM</v>
        <stp/>
        <stp>CDS_USDINR18OCT73.75PE</stp>
        <stp>lastTradeTime</stp>
        <tr r="L19" s="1"/>
      </tp>
      <tp t="s">
        <v>9/26/2018 4:57:17 PM</v>
        <stp/>
        <stp>CDS_USDINR18OCT73.75CE</stp>
        <stp>lastTradeTime</stp>
        <tr r="L18" s="1"/>
      </tp>
      <tp t="s">
        <v>9/26/2018 4:58:47 PM</v>
        <stp/>
        <stp>CDS_USDINR18OCT73.25PE</stp>
        <stp>lastTradeTime</stp>
        <tr r="L15" s="1"/>
      </tp>
      <tp t="s">
        <v>9/26/2018 4:59:36 PM</v>
        <stp/>
        <stp>CDS_USDINR18OCT73.25CE</stp>
        <stp>lastTradeTime</stp>
        <tr r="L1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4" sqref="A4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8.28515625" style="1" customWidth="1"/>
    <col min="9" max="9" width="13.42578125" style="1" bestFit="1" customWidth="1"/>
    <col min="10" max="11" width="12" style="1" bestFit="1" customWidth="1"/>
    <col min="12" max="12" width="3.85546875" style="1" bestFit="1" customWidth="1"/>
    <col min="13" max="13" width="4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tr">
        <f>RTD("pi.rtdserver", ,"CDS_USDINR18OCTFUT", "TradingSymbol")</f>
        <v>USDINR18OCTFUT</v>
      </c>
      <c r="B2" s="1" t="str">
        <f>RTD("pi.rtdserver", ,"CDS_USDINR18OCTFUT", "Last")</f>
        <v>72.9125</v>
      </c>
      <c r="C2" s="1" t="str">
        <f>RTD("pi.rtdserver", ,"CDS_USDINR18OCTFUT", "BidSize")</f>
        <v>5</v>
      </c>
      <c r="D2" s="1" t="str">
        <f>RTD("pi.rtdserver", ,"CDS_USDINR18OCTFUT", "Bid")</f>
        <v>72.9124992</v>
      </c>
      <c r="E2" s="1" t="str">
        <f>RTD("pi.rtdserver", ,"CDS_USDINR18OCTFUT", "Ask")</f>
        <v>72.92</v>
      </c>
      <c r="F2" s="1" t="str">
        <f>RTD("pi.rtdserver", ,"CDS_USDINR18OCTFUT", "AskSize")</f>
        <v>18</v>
      </c>
      <c r="G2" s="1" t="str">
        <f>RTD("pi.rtdserver", ,"CDS_USDINR18OCTFUT", "LTQ")</f>
        <v>39</v>
      </c>
      <c r="H2" s="1" t="str">
        <f>RTD("pi.rtdserver", ,"CDS_USDINR18OCTFUT", "Volume")</f>
        <v>3006689</v>
      </c>
      <c r="I2" s="1" t="str">
        <f>RTD("pi.rtdserver", ,"CDS_USDINR18OCTFUT", "OpenInterest")</f>
        <v>2334267</v>
      </c>
      <c r="J2" s="1" t="str">
        <f>RTD("pi.rtdserver", ,"CDS_USDINR18OCTFUT", "TotalBidQty")</f>
        <v>143233</v>
      </c>
      <c r="K2" s="1" t="str">
        <f>RTD("pi.rtdserver", ,"CDS_USDINR18OCTFUT", "TotalAskQty")</f>
        <v>25507</v>
      </c>
      <c r="L2" s="1" t="str">
        <f>RTD("pi.rtdserver", ,"CDS_USDINR18OCTFUT", "lastTradeTime")</f>
        <v>9/26/2018 4:59:58 PM</v>
      </c>
      <c r="M2" s="1" t="str">
        <f>RTD("pi.rtdserver", ,"CDS_USDINR18OCTFUT", "lastUpdateTime")</f>
        <v>9/26/2018 5:03:49 PM</v>
      </c>
    </row>
    <row r="3" spans="1:13" x14ac:dyDescent="0.25">
      <c r="A3" s="1" t="str">
        <f>RTD("pi.rtdserver", ,"CDS_USDINR18NOVFUT", "TradingSymbol")</f>
        <v>USDINR18NOVFUT</v>
      </c>
      <c r="B3" s="1" t="str">
        <f>RTD("pi.rtdserver", ,"CDS_USDINR18NOVFUT", "Last")</f>
        <v>73.21</v>
      </c>
      <c r="C3" s="1" t="str">
        <f>RTD("pi.rtdserver", ,"CDS_USDINR18NOVFUT", "BidSize")</f>
        <v>1</v>
      </c>
      <c r="D3" s="1" t="str">
        <f>RTD("pi.rtdserver", ,"CDS_USDINR18NOVFUT", "Bid")</f>
        <v>73.2</v>
      </c>
      <c r="E3" s="1" t="str">
        <f>RTD("pi.rtdserver", ,"CDS_USDINR18NOVFUT", "Ask")</f>
        <v>73.2174976</v>
      </c>
      <c r="F3" s="1" t="str">
        <f>RTD("pi.rtdserver", ,"CDS_USDINR18NOVFUT", "AskSize")</f>
        <v>50</v>
      </c>
      <c r="G3" s="1" t="str">
        <f>RTD("pi.rtdserver", ,"CDS_USDINR18NOVFUT", "LTQ")</f>
        <v>6</v>
      </c>
      <c r="H3" s="1" t="str">
        <f>RTD("pi.rtdserver", ,"CDS_USDINR18NOVFUT", "Volume")</f>
        <v>151454</v>
      </c>
      <c r="I3" s="1" t="str">
        <f>RTD("pi.rtdserver", ,"CDS_USDINR18NOVFUT", "OpenInterest")</f>
        <v>307918</v>
      </c>
      <c r="J3" s="1" t="str">
        <f>RTD("pi.rtdserver", ,"CDS_USDINR18NOVFUT", "TotalBidQty")</f>
        <v>91423</v>
      </c>
      <c r="K3" s="1" t="str">
        <f>RTD("pi.rtdserver", ,"CDS_USDINR18NOVFUT", "TotalAskQty")</f>
        <v>28900</v>
      </c>
      <c r="L3" s="1" t="str">
        <f>RTD("pi.rtdserver", ,"CDS_USDINR18NOVFUT", "lastTradeTime")</f>
        <v>9/26/2018 4:59:54 PM</v>
      </c>
      <c r="M3" s="1" t="str">
        <f>RTD("pi.rtdserver", ,"CDS_USDINR18NOVFUT", "lastUpdateTime")</f>
        <v>9/26/2018 5:03:49 PM</v>
      </c>
    </row>
    <row r="4" spans="1:13" x14ac:dyDescent="0.25">
      <c r="A4" s="1" t="str">
        <f>RTD("pi.rtdserver", ,"CDS_USDINR18DECFUT", "TradingSymbol")</f>
        <v>USDINR18DECFUT</v>
      </c>
      <c r="B4" s="1" t="str">
        <f>RTD("pi.rtdserver", ,"CDS_USDINR18DECFUT", "Last")</f>
        <v>73.465</v>
      </c>
      <c r="C4" s="1" t="str">
        <f>RTD("pi.rtdserver", ,"CDS_USDINR18DECFUT", "BidSize")</f>
        <v>27</v>
      </c>
      <c r="D4" s="1" t="str">
        <f>RTD("pi.rtdserver", ,"CDS_USDINR18DECFUT", "Bid")</f>
        <v>73.4649984</v>
      </c>
      <c r="E4" s="1" t="str">
        <f>RTD("pi.rtdserver", ,"CDS_USDINR18DECFUT", "Ask")</f>
        <v>73.4974976</v>
      </c>
      <c r="F4" s="1" t="str">
        <f>RTD("pi.rtdserver", ,"CDS_USDINR18DECFUT", "AskSize")</f>
        <v>5</v>
      </c>
      <c r="G4" s="1" t="str">
        <f>RTD("pi.rtdserver", ,"CDS_USDINR18DECFUT", "LTQ")</f>
        <v>23</v>
      </c>
      <c r="H4" s="1" t="str">
        <f>RTD("pi.rtdserver", ,"CDS_USDINR18DECFUT", "Volume")</f>
        <v>40847</v>
      </c>
      <c r="I4" s="1" t="str">
        <f>RTD("pi.rtdserver", ,"CDS_USDINR18DECFUT", "OpenInterest")</f>
        <v>155360</v>
      </c>
      <c r="J4" s="1" t="str">
        <f>RTD("pi.rtdserver", ,"CDS_USDINR18DECFUT", "TotalBidQty")</f>
        <v>12451</v>
      </c>
      <c r="K4" s="1" t="str">
        <f>RTD("pi.rtdserver", ,"CDS_USDINR18DECFUT", "TotalAskQty")</f>
        <v>3712</v>
      </c>
      <c r="L4" s="1" t="str">
        <f>RTD("pi.rtdserver", ,"CDS_USDINR18DECFUT", "lastTradeTime")</f>
        <v>9/26/2018 4:59:51 PM</v>
      </c>
      <c r="M4" s="1" t="str">
        <f>RTD("pi.rtdserver", ,"CDS_USDINR18DECFUT", "lastUpdateTime")</f>
        <v>9/26/2018 5:03:49 PM</v>
      </c>
    </row>
    <row r="5" spans="1:13" x14ac:dyDescent="0.25">
      <c r="A5" s="1" t="str">
        <f>RTD("pi.rtdserver", ,"CDS_USDINR", "TradingSymbol")</f>
        <v>USDINR</v>
      </c>
      <c r="B5" s="1" t="str">
        <f>RTD("pi.rtdserver", ,"CDS_USDINR", "Last")</f>
        <v>72.629997</v>
      </c>
      <c r="C5" s="1" t="str">
        <f>RTD("pi.rtdserver", ,"CDS_USDINR", "BidSize")</f>
        <v>0</v>
      </c>
      <c r="D5" s="1" t="str">
        <f>RTD("pi.rtdserver", ,"CDS_USDINR", "Bid")</f>
        <v>72.62</v>
      </c>
      <c r="E5" s="1" t="str">
        <f>RTD("pi.rtdserver", ,"CDS_USDINR", "Ask")</f>
        <v>72.64</v>
      </c>
      <c r="F5" s="1" t="str">
        <f>RTD("pi.rtdserver", ,"CDS_USDINR", "AskSize")</f>
        <v>0</v>
      </c>
      <c r="G5" s="1" t="str">
        <f>RTD("pi.rtdserver", ,"CDS_USDINR", "LTQ")</f>
        <v>0</v>
      </c>
      <c r="H5" s="1" t="str">
        <f>RTD("pi.rtdserver", ,"CDS_USDINR", "Volume")</f>
        <v>0</v>
      </c>
      <c r="I5" s="1" t="str">
        <f>RTD("pi.rtdserver", ,"CDS_USDINR", "OpenInterest")</f>
        <v>0</v>
      </c>
      <c r="J5" s="1" t="str">
        <f>RTD("pi.rtdserver", ,"CDS_USDINR", "TotalBidQty")</f>
        <v>0</v>
      </c>
      <c r="K5" s="1" t="str">
        <f>RTD("pi.rtdserver", ,"CDS_USDINR", "TotalAskQty")</f>
        <v>0</v>
      </c>
      <c r="L5" s="1" t="str">
        <f>RTD("pi.rtdserver", ,"CDS_USDINR", "lastTradeTime")</f>
        <v>7/14/2042 1:04:00 AM</v>
      </c>
      <c r="M5" s="1" t="str">
        <f>RTD("pi.rtdserver", ,"CDS_USDINR", "lastUpdateTime")</f>
        <v>9/26/2018 5:10:18 PM</v>
      </c>
    </row>
    <row r="6" spans="1:13" x14ac:dyDescent="0.25">
      <c r="A6" s="1" t="str">
        <f>RTD("pi.rtdserver", ,"CDS_USDINR18SEP72CE", "TradingSymbol")</f>
        <v>N.A.</v>
      </c>
      <c r="B6" s="1" t="str">
        <f>RTD("pi.rtdserver", ,"CDS_USDINR18SEP72CE", "Last")</f>
        <v>N.A.</v>
      </c>
      <c r="C6" s="1" t="str">
        <f>RTD("pi.rtdserver", ,"CDS_USDINR18SEP72CE", "BidSize")</f>
        <v>N.A.</v>
      </c>
      <c r="D6" s="1" t="str">
        <f>RTD("pi.rtdserver", ,"CDS_USDINR18SEP72CE", "Bid")</f>
        <v>N.A.</v>
      </c>
      <c r="E6" s="1" t="str">
        <f>RTD("pi.rtdserver", ,"CDS_USDINR18SEP72CE", "Ask")</f>
        <v>N.A.</v>
      </c>
      <c r="F6" s="1" t="str">
        <f>RTD("pi.rtdserver", ,"CDS_USDINR18SEP72CE", "AskSize")</f>
        <v>N.A.</v>
      </c>
      <c r="G6" s="1" t="str">
        <f>RTD("pi.rtdserver", ,"CDS_USDINR18SEP72CE", "LTQ")</f>
        <v>N.A.</v>
      </c>
      <c r="H6" s="1" t="str">
        <f>RTD("pi.rtdserver", ,"CDS_USDINR18SEP72CE", "Volume")</f>
        <v>N.A.</v>
      </c>
      <c r="I6" s="1" t="str">
        <f>RTD("pi.rtdserver", ,"CDS_USDINR18SEP72CE", "OpenInterest")</f>
        <v>N.A.</v>
      </c>
      <c r="J6" s="1" t="str">
        <f>RTD("pi.rtdserver", ,"CDS_USDINR18SEP72CE", "TotalBidQty")</f>
        <v>N.A.</v>
      </c>
      <c r="K6" s="1" t="str">
        <f>RTD("pi.rtdserver", ,"CDS_USDINR18SEP72CE", "TotalAskQty")</f>
        <v>N.A.</v>
      </c>
      <c r="L6" s="1" t="str">
        <f>RTD("pi.rtdserver", ,"CDS_USDINR18SEP72CE", "lastTradeTime")</f>
        <v>N.A.</v>
      </c>
      <c r="M6" s="1" t="str">
        <f>RTD("pi.rtdserver", ,"CDS_USDINR18SEP72CE", "lastUpdateTime")</f>
        <v>N.A.</v>
      </c>
    </row>
    <row r="7" spans="1:13" x14ac:dyDescent="0.25">
      <c r="A7" s="1" t="str">
        <f>RTD("pi.rtdserver", ,"CDS_USDINR18SEP72PE", "TradingSymbol")</f>
        <v>N.A.</v>
      </c>
      <c r="B7" s="1" t="str">
        <f>RTD("pi.rtdserver", ,"CDS_USDINR18SEP72PE", "Last")</f>
        <v>N.A.</v>
      </c>
      <c r="C7" s="1" t="str">
        <f>RTD("pi.rtdserver", ,"CDS_USDINR18SEP72PE", "BidSize")</f>
        <v>N.A.</v>
      </c>
      <c r="D7" s="1" t="str">
        <f>RTD("pi.rtdserver", ,"CDS_USDINR18SEP72PE", "Bid")</f>
        <v>N.A.</v>
      </c>
      <c r="E7" s="1" t="str">
        <f>RTD("pi.rtdserver", ,"CDS_USDINR18SEP72PE", "Ask")</f>
        <v>N.A.</v>
      </c>
      <c r="F7" s="1" t="str">
        <f>RTD("pi.rtdserver", ,"CDS_USDINR18SEP72PE", "AskSize")</f>
        <v>N.A.</v>
      </c>
      <c r="G7" s="1" t="str">
        <f>RTD("pi.rtdserver", ,"CDS_USDINR18SEP72PE", "LTQ")</f>
        <v>N.A.</v>
      </c>
      <c r="H7" s="1" t="str">
        <f>RTD("pi.rtdserver", ,"CDS_USDINR18SEP72PE", "Volume")</f>
        <v>N.A.</v>
      </c>
      <c r="I7" s="1" t="str">
        <f>RTD("pi.rtdserver", ,"CDS_USDINR18SEP72PE", "OpenInterest")</f>
        <v>N.A.</v>
      </c>
      <c r="J7" s="1" t="str">
        <f>RTD("pi.rtdserver", ,"CDS_USDINR18SEP72PE", "TotalBidQty")</f>
        <v>N.A.</v>
      </c>
      <c r="K7" s="1" t="str">
        <f>RTD("pi.rtdserver", ,"CDS_USDINR18SEP72PE", "TotalAskQty")</f>
        <v>N.A.</v>
      </c>
      <c r="L7" s="1" t="str">
        <f>RTD("pi.rtdserver", ,"CDS_USDINR18SEP72PE", "lastTradeTime")</f>
        <v>N.A.</v>
      </c>
      <c r="M7" s="1" t="str">
        <f>RTD("pi.rtdserver", ,"CDS_USDINR18SEP72PE", "lastUpdateTime")</f>
        <v>N.A.</v>
      </c>
    </row>
    <row r="8" spans="1:13" x14ac:dyDescent="0.25">
      <c r="A8" s="1" t="str">
        <f>RTD("pi.rtdserver", ,"CDS_USDINR18SEP73.25CE", "TradingSymbol")</f>
        <v>N.A.</v>
      </c>
      <c r="B8" s="1" t="str">
        <f>RTD("pi.rtdserver", ,"CDS_USDINR18SEP73.25CE", "Last")</f>
        <v>N.A.</v>
      </c>
      <c r="C8" s="1" t="str">
        <f>RTD("pi.rtdserver", ,"CDS_USDINR18SEP73.25CE", "BidSize")</f>
        <v>N.A.</v>
      </c>
      <c r="D8" s="1" t="str">
        <f>RTD("pi.rtdserver", ,"CDS_USDINR18SEP73.25CE", "Bid")</f>
        <v>N.A.</v>
      </c>
      <c r="E8" s="1" t="str">
        <f>RTD("pi.rtdserver", ,"CDS_USDINR18SEP73.25CE", "Ask")</f>
        <v>N.A.</v>
      </c>
      <c r="F8" s="1" t="str">
        <f>RTD("pi.rtdserver", ,"CDS_USDINR18SEP73.25CE", "AskSize")</f>
        <v>N.A.</v>
      </c>
      <c r="G8" s="1" t="str">
        <f>RTD("pi.rtdserver", ,"CDS_USDINR18SEP73.25CE", "LTQ")</f>
        <v>N.A.</v>
      </c>
      <c r="H8" s="1" t="str">
        <f>RTD("pi.rtdserver", ,"CDS_USDINR18SEP73.25CE", "Volume")</f>
        <v>N.A.</v>
      </c>
      <c r="I8" s="1" t="str">
        <f>RTD("pi.rtdserver", ,"CDS_USDINR18SEP73.25CE", "OpenInterest")</f>
        <v>N.A.</v>
      </c>
      <c r="J8" s="1" t="str">
        <f>RTD("pi.rtdserver", ,"CDS_USDINR18SEP73.25CE", "TotalBidQty")</f>
        <v>N.A.</v>
      </c>
      <c r="K8" s="1" t="str">
        <f>RTD("pi.rtdserver", ,"CDS_USDINR18SEP73.25CE", "TotalAskQty")</f>
        <v>N.A.</v>
      </c>
      <c r="L8" s="1" t="str">
        <f>RTD("pi.rtdserver", ,"CDS_USDINR18SEP73.25CE", "lastTradeTime")</f>
        <v>N.A.</v>
      </c>
      <c r="M8" s="1" t="str">
        <f>RTD("pi.rtdserver", ,"CDS_USDINR18SEP73.25CE", "lastUpdateTime")</f>
        <v>N.A.</v>
      </c>
    </row>
    <row r="9" spans="1:13" x14ac:dyDescent="0.25">
      <c r="A9" s="1" t="str">
        <f>RTD("pi.rtdserver", ,"CDS_USDINR18SEP73.25PE", "TradingSymbol")</f>
        <v>N.A.</v>
      </c>
      <c r="B9" s="1" t="str">
        <f>RTD("pi.rtdserver", ,"CDS_USDINR18SEP73.25PE", "Last")</f>
        <v>N.A.</v>
      </c>
      <c r="C9" s="1" t="str">
        <f>RTD("pi.rtdserver", ,"CDS_USDINR18SEP73.25PE", "BidSize")</f>
        <v>N.A.</v>
      </c>
      <c r="D9" s="1" t="str">
        <f>RTD("pi.rtdserver", ,"CDS_USDINR18SEP73.25PE", "Bid")</f>
        <v>N.A.</v>
      </c>
      <c r="E9" s="1" t="str">
        <f>RTD("pi.rtdserver", ,"CDS_USDINR18SEP73.25PE", "Ask")</f>
        <v>N.A.</v>
      </c>
      <c r="F9" s="1" t="str">
        <f>RTD("pi.rtdserver", ,"CDS_USDINR18SEP73.25PE", "AskSize")</f>
        <v>N.A.</v>
      </c>
      <c r="G9" s="1" t="str">
        <f>RTD("pi.rtdserver", ,"CDS_USDINR18SEP73.25PE", "LTQ")</f>
        <v>N.A.</v>
      </c>
      <c r="H9" s="1" t="str">
        <f>RTD("pi.rtdserver", ,"CDS_USDINR18SEP73.25PE", "Volume")</f>
        <v>N.A.</v>
      </c>
      <c r="I9" s="1" t="str">
        <f>RTD("pi.rtdserver", ,"CDS_USDINR18SEP73.25PE", "OpenInterest")</f>
        <v>N.A.</v>
      </c>
      <c r="J9" s="1" t="str">
        <f>RTD("pi.rtdserver", ,"CDS_USDINR18SEP73.25PE", "TotalBidQty")</f>
        <v>N.A.</v>
      </c>
      <c r="K9" s="1" t="str">
        <f>RTD("pi.rtdserver", ,"CDS_USDINR18SEP73.25PE", "TotalAskQty")</f>
        <v>N.A.</v>
      </c>
      <c r="L9" s="1" t="str">
        <f>RTD("pi.rtdserver", ,"CDS_USDINR18SEP73.25PE", "lastTradeTime")</f>
        <v>N.A.</v>
      </c>
      <c r="M9" s="1" t="str">
        <f>RTD("pi.rtdserver", ,"CDS_USDINR18SEP73.25PE", "lastUpdateTime")</f>
        <v>N.A.</v>
      </c>
    </row>
    <row r="10" spans="1:13" x14ac:dyDescent="0.25">
      <c r="A10" s="1" t="str">
        <f>RTD("pi.rtdserver", ,"CDS_USDINR18SEP73.5CE", "TradingSymbol")</f>
        <v>N.A.</v>
      </c>
      <c r="B10" s="1" t="str">
        <f>RTD("pi.rtdserver", ,"CDS_USDINR18SEP73.5CE", "Last")</f>
        <v>N.A.</v>
      </c>
      <c r="C10" s="1" t="str">
        <f>RTD("pi.rtdserver", ,"CDS_USDINR18SEP73.5CE", "BidSize")</f>
        <v>N.A.</v>
      </c>
      <c r="D10" s="1" t="str">
        <f>RTD("pi.rtdserver", ,"CDS_USDINR18SEP73.5CE", "Bid")</f>
        <v>N.A.</v>
      </c>
      <c r="E10" s="1" t="str">
        <f>RTD("pi.rtdserver", ,"CDS_USDINR18SEP73.5CE", "Ask")</f>
        <v>N.A.</v>
      </c>
      <c r="F10" s="1" t="str">
        <f>RTD("pi.rtdserver", ,"CDS_USDINR18SEP73.5CE", "AskSize")</f>
        <v>N.A.</v>
      </c>
      <c r="G10" s="1" t="str">
        <f>RTD("pi.rtdserver", ,"CDS_USDINR18SEP73.5CE", "LTQ")</f>
        <v>N.A.</v>
      </c>
      <c r="H10" s="1" t="str">
        <f>RTD("pi.rtdserver", ,"CDS_USDINR18SEP73.5CE", "Volume")</f>
        <v>N.A.</v>
      </c>
      <c r="I10" s="1" t="str">
        <f>RTD("pi.rtdserver", ,"CDS_USDINR18SEP73.5CE", "OpenInterest")</f>
        <v>N.A.</v>
      </c>
      <c r="J10" s="1" t="str">
        <f>RTD("pi.rtdserver", ,"CDS_USDINR18SEP73.5CE", "TotalBidQty")</f>
        <v>N.A.</v>
      </c>
      <c r="K10" s="1" t="str">
        <f>RTD("pi.rtdserver", ,"CDS_USDINR18SEP73.5CE", "TotalAskQty")</f>
        <v>N.A.</v>
      </c>
      <c r="L10" s="1" t="str">
        <f>RTD("pi.rtdserver", ,"CDS_USDINR18SEP73.5CE", "lastTradeTime")</f>
        <v>N.A.</v>
      </c>
      <c r="M10" s="1" t="str">
        <f>RTD("pi.rtdserver", ,"CDS_USDINR18SEP73.5CE", "lastUpdateTime")</f>
        <v>N.A.</v>
      </c>
    </row>
    <row r="11" spans="1:13" x14ac:dyDescent="0.25">
      <c r="A11" s="1" t="str">
        <f>RTD("pi.rtdserver", ,"CDS_USDINR18SEP73.75PE", "TradingSymbol")</f>
        <v>N.A.</v>
      </c>
      <c r="B11" s="1" t="str">
        <f>RTD("pi.rtdserver", ,"CDS_USDINR18SEP73.75PE", "Last")</f>
        <v>N.A.</v>
      </c>
      <c r="C11" s="1" t="str">
        <f>RTD("pi.rtdserver", ,"CDS_USDINR18SEP73.75PE", "BidSize")</f>
        <v>N.A.</v>
      </c>
      <c r="D11" s="1" t="str">
        <f>RTD("pi.rtdserver", ,"CDS_USDINR18SEP73.75PE", "Bid")</f>
        <v>N.A.</v>
      </c>
      <c r="E11" s="1" t="str">
        <f>RTD("pi.rtdserver", ,"CDS_USDINR18SEP73.75PE", "Ask")</f>
        <v>N.A.</v>
      </c>
      <c r="F11" s="1" t="str">
        <f>RTD("pi.rtdserver", ,"CDS_USDINR18SEP73.75PE", "AskSize")</f>
        <v>N.A.</v>
      </c>
      <c r="G11" s="1" t="str">
        <f>RTD("pi.rtdserver", ,"CDS_USDINR18SEP73.75PE", "LTQ")</f>
        <v>N.A.</v>
      </c>
      <c r="H11" s="1" t="str">
        <f>RTD("pi.rtdserver", ,"CDS_USDINR18SEP73.75PE", "Volume")</f>
        <v>N.A.</v>
      </c>
      <c r="I11" s="1" t="str">
        <f>RTD("pi.rtdserver", ,"CDS_USDINR18SEP73.75PE", "OpenInterest")</f>
        <v>N.A.</v>
      </c>
      <c r="J11" s="1" t="str">
        <f>RTD("pi.rtdserver", ,"CDS_USDINR18SEP73.75PE", "TotalBidQty")</f>
        <v>N.A.</v>
      </c>
      <c r="K11" s="1" t="str">
        <f>RTD("pi.rtdserver", ,"CDS_USDINR18SEP73.75PE", "TotalAskQty")</f>
        <v>N.A.</v>
      </c>
      <c r="L11" s="1" t="str">
        <f>RTD("pi.rtdserver", ,"CDS_USDINR18SEP73.75PE", "lastTradeTime")</f>
        <v>N.A.</v>
      </c>
      <c r="M11" s="1" t="str">
        <f>RTD("pi.rtdserver", ,"CDS_USDINR18SEP73.75PE", "lastUpdateTime")</f>
        <v>N.A.</v>
      </c>
    </row>
    <row r="12" spans="1:13" x14ac:dyDescent="0.25">
      <c r="A12" s="1" t="str">
        <f>RTD("pi.rtdserver", ,"CDS_USDINR18OCT72CE", "TradingSymbol")</f>
        <v>USDINR18OCT72CE</v>
      </c>
      <c r="B12" s="1" t="str">
        <f>RTD("pi.rtdserver", ,"CDS_USDINR18OCT72CE", "Last")</f>
        <v>1.205</v>
      </c>
      <c r="C12" s="1" t="str">
        <f>RTD("pi.rtdserver", ,"CDS_USDINR18OCT72CE", "BidSize")</f>
        <v>1</v>
      </c>
      <c r="D12" s="1" t="str">
        <f>RTD("pi.rtdserver", ,"CDS_USDINR18OCT72CE", "Bid")</f>
        <v>1</v>
      </c>
      <c r="E12" s="1" t="str">
        <f>RTD("pi.rtdserver", ,"CDS_USDINR18OCT72CE", "Ask")</f>
        <v>1.2225</v>
      </c>
      <c r="F12" s="1" t="str">
        <f>RTD("pi.rtdserver", ,"CDS_USDINR18OCT72CE", "AskSize")</f>
        <v>1</v>
      </c>
      <c r="G12" s="1" t="str">
        <f>RTD("pi.rtdserver", ,"CDS_USDINR18OCT72CE", "LTQ")</f>
        <v>1</v>
      </c>
      <c r="H12" s="1" t="str">
        <f>RTD("pi.rtdserver", ,"CDS_USDINR18OCT72CE", "Volume")</f>
        <v>33357</v>
      </c>
      <c r="I12" s="1" t="str">
        <f>RTD("pi.rtdserver", ,"CDS_USDINR18OCT72CE", "OpenInterest")</f>
        <v>138104</v>
      </c>
      <c r="J12" s="1" t="str">
        <f>RTD("pi.rtdserver", ,"CDS_USDINR18OCT72CE", "TotalBidQty")</f>
        <v>12</v>
      </c>
      <c r="K12" s="1" t="str">
        <f>RTD("pi.rtdserver", ,"CDS_USDINR18OCT72CE", "TotalAskQty")</f>
        <v>67</v>
      </c>
      <c r="L12" s="1" t="str">
        <f>RTD("pi.rtdserver", ,"CDS_USDINR18OCT72CE", "lastTradeTime")</f>
        <v>9/26/2018 4:59:02 PM</v>
      </c>
      <c r="M12" s="1" t="str">
        <f>RTD("pi.rtdserver", ,"CDS_USDINR18OCT72CE", "lastUpdateTime")</f>
        <v>9/26/2018 4:59:53 PM</v>
      </c>
    </row>
    <row r="13" spans="1:13" x14ac:dyDescent="0.25">
      <c r="A13" s="1" t="str">
        <f>RTD("pi.rtdserver", ,"CDS_USDINR18OCT72PE", "TradingSymbol")</f>
        <v>USDINR18OCT72PE</v>
      </c>
      <c r="B13" s="1" t="str">
        <f>RTD("pi.rtdserver", ,"CDS_USDINR18OCT72PE", "Last")</f>
        <v>0.29</v>
      </c>
      <c r="C13" s="1" t="str">
        <f>RTD("pi.rtdserver", ,"CDS_USDINR18OCT72PE", "BidSize")</f>
        <v>1</v>
      </c>
      <c r="D13" s="1" t="str">
        <f>RTD("pi.rtdserver", ,"CDS_USDINR18OCT72PE", "Bid")</f>
        <v>0.2875</v>
      </c>
      <c r="E13" s="1" t="str">
        <f>RTD("pi.rtdserver", ,"CDS_USDINR18OCT72PE", "Ask")</f>
        <v>0.29</v>
      </c>
      <c r="F13" s="1" t="str">
        <f>RTD("pi.rtdserver", ,"CDS_USDINR18OCT72PE", "AskSize")</f>
        <v>98</v>
      </c>
      <c r="G13" s="1" t="str">
        <f>RTD("pi.rtdserver", ,"CDS_USDINR18OCT72PE", "LTQ")</f>
        <v>13</v>
      </c>
      <c r="H13" s="1" t="str">
        <f>RTD("pi.rtdserver", ,"CDS_USDINR18OCT72PE", "Volume")</f>
        <v>99226</v>
      </c>
      <c r="I13" s="1" t="str">
        <f>RTD("pi.rtdserver", ,"CDS_USDINR18OCT72PE", "OpenInterest")</f>
        <v>121518</v>
      </c>
      <c r="J13" s="1" t="str">
        <f>RTD("pi.rtdserver", ,"CDS_USDINR18OCT72PE", "TotalBidQty")</f>
        <v>2697</v>
      </c>
      <c r="K13" s="1" t="str">
        <f>RTD("pi.rtdserver", ,"CDS_USDINR18OCT72PE", "TotalAskQty")</f>
        <v>2501</v>
      </c>
      <c r="L13" s="1" t="str">
        <f>RTD("pi.rtdserver", ,"CDS_USDINR18OCT72PE", "lastTradeTime")</f>
        <v>9/26/2018 4:59:51 PM</v>
      </c>
      <c r="M13" s="1" t="str">
        <f>RTD("pi.rtdserver", ,"CDS_USDINR18OCT72PE", "lastUpdateTime")</f>
        <v>9/26/2018 4:59:59 PM</v>
      </c>
    </row>
    <row r="14" spans="1:13" x14ac:dyDescent="0.25">
      <c r="A14" s="1" t="str">
        <f>RTD("pi.rtdserver", ,"CDS_USDINR18OCT73.25CE", "TradingSymbol")</f>
        <v>USDINR18OCT73.25CE</v>
      </c>
      <c r="B14" s="1" t="str">
        <f>RTD("pi.rtdserver", ,"CDS_USDINR18OCT73.25CE", "Last")</f>
        <v>0.515</v>
      </c>
      <c r="C14" s="1" t="str">
        <f>RTD("pi.rtdserver", ,"CDS_USDINR18OCT73.25CE", "BidSize")</f>
        <v>4</v>
      </c>
      <c r="D14" s="1" t="str">
        <f>RTD("pi.rtdserver", ,"CDS_USDINR18OCT73.25CE", "Bid")</f>
        <v>0.4825</v>
      </c>
      <c r="E14" s="1" t="str">
        <f>RTD("pi.rtdserver", ,"CDS_USDINR18OCT73.25CE", "Ask")</f>
        <v>0.5275</v>
      </c>
      <c r="F14" s="1" t="str">
        <f>RTD("pi.rtdserver", ,"CDS_USDINR18OCT73.25CE", "AskSize")</f>
        <v>10</v>
      </c>
      <c r="G14" s="1" t="str">
        <f>RTD("pi.rtdserver", ,"CDS_USDINR18OCT73.25CE", "LTQ")</f>
        <v>7</v>
      </c>
      <c r="H14" s="1" t="str">
        <f>RTD("pi.rtdserver", ,"CDS_USDINR18OCT73.25CE", "Volume")</f>
        <v>18777</v>
      </c>
      <c r="I14" s="1" t="str">
        <f>RTD("pi.rtdserver", ,"CDS_USDINR18OCT73.25CE", "OpenInterest")</f>
        <v>12718</v>
      </c>
      <c r="J14" s="1" t="str">
        <f>RTD("pi.rtdserver", ,"CDS_USDINR18OCT73.25CE", "TotalBidQty")</f>
        <v>21</v>
      </c>
      <c r="K14" s="1" t="str">
        <f>RTD("pi.rtdserver", ,"CDS_USDINR18OCT73.25CE", "TotalAskQty")</f>
        <v>154</v>
      </c>
      <c r="L14" s="1" t="str">
        <f>RTD("pi.rtdserver", ,"CDS_USDINR18OCT73.25CE", "lastTradeTime")</f>
        <v>9/26/2018 4:59:36 PM</v>
      </c>
      <c r="M14" s="1" t="str">
        <f>RTD("pi.rtdserver", ,"CDS_USDINR18OCT73.25CE", "lastUpdateTime")</f>
        <v>9/26/2018 5:13:17 PM</v>
      </c>
    </row>
    <row r="15" spans="1:13" x14ac:dyDescent="0.25">
      <c r="A15" s="1" t="str">
        <f>RTD("pi.rtdserver", ,"CDS_USDINR18OCT73.25PE", "TradingSymbol")</f>
        <v>USDINR18OCT73.25PE</v>
      </c>
      <c r="B15" s="1" t="str">
        <f>RTD("pi.rtdserver", ,"CDS_USDINR18OCT73.25PE", "Last")</f>
        <v>0.85</v>
      </c>
      <c r="C15" s="1" t="str">
        <f>RTD("pi.rtdserver", ,"CDS_USDINR18OCT73.25PE", "BidSize")</f>
        <v>388</v>
      </c>
      <c r="D15" s="1" t="str">
        <f>RTD("pi.rtdserver", ,"CDS_USDINR18OCT73.25PE", "Bid")</f>
        <v>0.79</v>
      </c>
      <c r="E15" s="1" t="str">
        <f>RTD("pi.rtdserver", ,"CDS_USDINR18OCT73.25PE", "Ask")</f>
        <v>0.86</v>
      </c>
      <c r="F15" s="1" t="str">
        <f>RTD("pi.rtdserver", ,"CDS_USDINR18OCT73.25PE", "AskSize")</f>
        <v>34</v>
      </c>
      <c r="G15" s="1" t="str">
        <f>RTD("pi.rtdserver", ,"CDS_USDINR18OCT73.25PE", "LTQ")</f>
        <v>1</v>
      </c>
      <c r="H15" s="1" t="str">
        <f>RTD("pi.rtdserver", ,"CDS_USDINR18OCT73.25PE", "Volume")</f>
        <v>4109</v>
      </c>
      <c r="I15" s="1" t="str">
        <f>RTD("pi.rtdserver", ,"CDS_USDINR18OCT73.25PE", "OpenInterest")</f>
        <v>6728</v>
      </c>
      <c r="J15" s="1" t="str">
        <f>RTD("pi.rtdserver", ,"CDS_USDINR18OCT73.25PE", "TotalBidQty")</f>
        <v>388</v>
      </c>
      <c r="K15" s="1" t="str">
        <f>RTD("pi.rtdserver", ,"CDS_USDINR18OCT73.25PE", "TotalAskQty")</f>
        <v>36</v>
      </c>
      <c r="L15" s="1" t="str">
        <f>RTD("pi.rtdserver", ,"CDS_USDINR18OCT73.25PE", "lastTradeTime")</f>
        <v>9/26/2018 4:58:47 PM</v>
      </c>
      <c r="M15" s="1" t="str">
        <f>RTD("pi.rtdserver", ,"CDS_USDINR18OCT73.25PE", "lastUpdateTime")</f>
        <v>9/26/2018 4:59:36 PM</v>
      </c>
    </row>
    <row r="16" spans="1:13" x14ac:dyDescent="0.25">
      <c r="A16" s="1" t="str">
        <f>RTD("pi.rtdserver", ,"CDS_USDINR18OCT73.5CE", "TradingSymbol")</f>
        <v>USDINR18OCT73.5CE</v>
      </c>
      <c r="B16" s="1" t="str">
        <f>RTD("pi.rtdserver", ,"CDS_USDINR18OCT73.5CE", "Last")</f>
        <v>0.43</v>
      </c>
      <c r="C16" s="1" t="str">
        <f>RTD("pi.rtdserver", ,"CDS_USDINR18OCT73.5CE", "BidSize")</f>
        <v>10</v>
      </c>
      <c r="D16" s="1" t="str">
        <f>RTD("pi.rtdserver", ,"CDS_USDINR18OCT73.5CE", "Bid")</f>
        <v>0.4225</v>
      </c>
      <c r="E16" s="1" t="str">
        <f>RTD("pi.rtdserver", ,"CDS_USDINR18OCT73.5CE", "Ask")</f>
        <v>0.43</v>
      </c>
      <c r="F16" s="1" t="str">
        <f>RTD("pi.rtdserver", ,"CDS_USDINR18OCT73.5CE", "AskSize")</f>
        <v>10</v>
      </c>
      <c r="G16" s="1" t="str">
        <f>RTD("pi.rtdserver", ,"CDS_USDINR18OCT73.5CE", "LTQ")</f>
        <v>10</v>
      </c>
      <c r="H16" s="1" t="str">
        <f>RTD("pi.rtdserver", ,"CDS_USDINR18OCT73.5CE", "Volume")</f>
        <v>70108</v>
      </c>
      <c r="I16" s="1" t="str">
        <f>RTD("pi.rtdserver", ,"CDS_USDINR18OCT73.5CE", "OpenInterest")</f>
        <v>51037</v>
      </c>
      <c r="J16" s="1" t="str">
        <f>RTD("pi.rtdserver", ,"CDS_USDINR18OCT73.5CE", "TotalBidQty")</f>
        <v>922</v>
      </c>
      <c r="K16" s="1" t="str">
        <f>RTD("pi.rtdserver", ,"CDS_USDINR18OCT73.5CE", "TotalAskQty")</f>
        <v>1583</v>
      </c>
      <c r="L16" s="1" t="str">
        <f>RTD("pi.rtdserver", ,"CDS_USDINR18OCT73.5CE", "lastTradeTime")</f>
        <v>9/26/2018 4:59:41 PM</v>
      </c>
      <c r="M16" s="1" t="str">
        <f>RTD("pi.rtdserver", ,"CDS_USDINR18OCT73.5CE", "lastUpdateTime")</f>
        <v>9/26/2018 5:13:17 PM</v>
      </c>
    </row>
    <row r="17" spans="1:13" x14ac:dyDescent="0.25">
      <c r="A17" s="1" t="str">
        <f>RTD("pi.rtdserver", ,"CDS_USDINR18OCT73.5PE", "TradingSymbol")</f>
        <v>USDINR18OCT73.5PE</v>
      </c>
      <c r="B17" s="1" t="str">
        <f>RTD("pi.rtdserver", ,"CDS_USDINR18OCT73.5PE", "Last")</f>
        <v>1.0175</v>
      </c>
      <c r="C17" s="1" t="str">
        <f>RTD("pi.rtdserver", ,"CDS_USDINR18OCT73.5PE", "BidSize")</f>
        <v>5</v>
      </c>
      <c r="D17" s="1" t="str">
        <f>RTD("pi.rtdserver", ,"CDS_USDINR18OCT73.5PE", "Bid")</f>
        <v>0.94</v>
      </c>
      <c r="E17" s="1" t="str">
        <f>RTD("pi.rtdserver", ,"CDS_USDINR18OCT73.5PE", "Ask")</f>
        <v>1.04</v>
      </c>
      <c r="F17" s="1" t="str">
        <f>RTD("pi.rtdserver", ,"CDS_USDINR18OCT73.5PE", "AskSize")</f>
        <v>1</v>
      </c>
      <c r="G17" s="1" t="str">
        <f>RTD("pi.rtdserver", ,"CDS_USDINR18OCT73.5PE", "LTQ")</f>
        <v>1</v>
      </c>
      <c r="H17" s="1" t="str">
        <f>RTD("pi.rtdserver", ,"CDS_USDINR18OCT73.5PE", "Volume")</f>
        <v>2565</v>
      </c>
      <c r="I17" s="1" t="str">
        <f>RTD("pi.rtdserver", ,"CDS_USDINR18OCT73.5PE", "OpenInterest")</f>
        <v>11930</v>
      </c>
      <c r="J17" s="1" t="str">
        <f>RTD("pi.rtdserver", ,"CDS_USDINR18OCT73.5PE", "TotalBidQty")</f>
        <v>110</v>
      </c>
      <c r="K17" s="1" t="str">
        <f>RTD("pi.rtdserver", ,"CDS_USDINR18OCT73.5PE", "TotalAskQty")</f>
        <v>906</v>
      </c>
      <c r="L17" s="1" t="str">
        <f>RTD("pi.rtdserver", ,"CDS_USDINR18OCT73.5PE", "lastTradeTime")</f>
        <v>9/26/2018 4:58:56 PM</v>
      </c>
      <c r="M17" s="1" t="str">
        <f>RTD("pi.rtdserver", ,"CDS_USDINR18OCT73.5PE", "lastUpdateTime")</f>
        <v>9/26/2018 5:13:17 PM</v>
      </c>
    </row>
    <row r="18" spans="1:13" x14ac:dyDescent="0.25">
      <c r="A18" s="1" t="str">
        <f>RTD("pi.rtdserver", ,"CDS_USDINR18OCT73.75CE", "TradingSymbol")</f>
        <v>USDINR18OCT73.75CE</v>
      </c>
      <c r="B18" s="1" t="str">
        <f>RTD("pi.rtdserver", ,"CDS_USDINR18OCT73.75CE", "Last")</f>
        <v>0.365</v>
      </c>
      <c r="C18" s="1" t="str">
        <f>RTD("pi.rtdserver", ,"CDS_USDINR18OCT73.75CE", "BidSize")</f>
        <v>11</v>
      </c>
      <c r="D18" s="1" t="str">
        <f>RTD("pi.rtdserver", ,"CDS_USDINR18OCT73.75CE", "Bid")</f>
        <v>0.3375</v>
      </c>
      <c r="E18" s="1" t="str">
        <f>RTD("pi.rtdserver", ,"CDS_USDINR18OCT73.75CE", "Ask")</f>
        <v>0.37</v>
      </c>
      <c r="F18" s="1" t="str">
        <f>RTD("pi.rtdserver", ,"CDS_USDINR18OCT73.75CE", "AskSize")</f>
        <v>10</v>
      </c>
      <c r="G18" s="1" t="str">
        <f>RTD("pi.rtdserver", ,"CDS_USDINR18OCT73.75CE", "LTQ")</f>
        <v>48</v>
      </c>
      <c r="H18" s="1" t="str">
        <f>RTD("pi.rtdserver", ,"CDS_USDINR18OCT73.75CE", "Volume")</f>
        <v>18405</v>
      </c>
      <c r="I18" s="1" t="str">
        <f>RTD("pi.rtdserver", ,"CDS_USDINR18OCT73.75CE", "OpenInterest")</f>
        <v>9727</v>
      </c>
      <c r="J18" s="1" t="str">
        <f>RTD("pi.rtdserver", ,"CDS_USDINR18OCT73.75CE", "TotalBidQty")</f>
        <v>46</v>
      </c>
      <c r="K18" s="1" t="str">
        <f>RTD("pi.rtdserver", ,"CDS_USDINR18OCT73.75CE", "TotalAskQty")</f>
        <v>128</v>
      </c>
      <c r="L18" s="1" t="str">
        <f>RTD("pi.rtdserver", ,"CDS_USDINR18OCT73.75CE", "lastTradeTime")</f>
        <v>9/26/2018 4:57:17 PM</v>
      </c>
      <c r="M18" s="1" t="str">
        <f>RTD("pi.rtdserver", ,"CDS_USDINR18OCT73.75CE", "lastUpdateTime")</f>
        <v>9/26/2018 5:00:00 PM</v>
      </c>
    </row>
    <row r="19" spans="1:13" x14ac:dyDescent="0.25">
      <c r="A19" s="1" t="str">
        <f>RTD("pi.rtdserver", ,"CDS_USDINR18OCT73.75PE", "TradingSymbol")</f>
        <v>USDINR18OCT73.75PE</v>
      </c>
      <c r="B19" s="1" t="str">
        <f>RTD("pi.rtdserver", ,"CDS_USDINR18OCT73.75PE", "Last")</f>
        <v>1.1875</v>
      </c>
      <c r="C19" s="1" t="str">
        <f>RTD("pi.rtdserver", ,"CDS_USDINR18OCT73.75PE", "BidSize")</f>
        <v>273</v>
      </c>
      <c r="D19" s="1" t="str">
        <f>RTD("pi.rtdserver", ,"CDS_USDINR18OCT73.75PE", "Bid")</f>
        <v>1.08</v>
      </c>
      <c r="E19" s="1" t="str">
        <f>RTD("pi.rtdserver", ,"CDS_USDINR18OCT73.75PE", "Ask")</f>
        <v>1.3025</v>
      </c>
      <c r="F19" s="1" t="str">
        <f>RTD("pi.rtdserver", ,"CDS_USDINR18OCT73.75PE", "AskSize")</f>
        <v>268</v>
      </c>
      <c r="G19" s="1" t="str">
        <f>RTD("pi.rtdserver", ,"CDS_USDINR18OCT73.75PE", "LTQ")</f>
        <v>92</v>
      </c>
      <c r="H19" s="1" t="str">
        <f>RTD("pi.rtdserver", ,"CDS_USDINR18OCT73.75PE", "Volume")</f>
        <v>2861</v>
      </c>
      <c r="I19" s="1" t="str">
        <f>RTD("pi.rtdserver", ,"CDS_USDINR18OCT73.75PE", "OpenInterest")</f>
        <v>3380</v>
      </c>
      <c r="J19" s="1" t="str">
        <f>RTD("pi.rtdserver", ,"CDS_USDINR18OCT73.75PE", "TotalBidQty")</f>
        <v>273</v>
      </c>
      <c r="K19" s="1" t="str">
        <f>RTD("pi.rtdserver", ,"CDS_USDINR18OCT73.75PE", "TotalAskQty")</f>
        <v>268</v>
      </c>
      <c r="L19" s="1" t="str">
        <f>RTD("pi.rtdserver", ,"CDS_USDINR18OCT73.75PE", "lastTradeTime")</f>
        <v>9/26/2018 4:49:59 PM</v>
      </c>
      <c r="M19" s="1" t="str">
        <f>RTD("pi.rtdserver", ,"CDS_USDINR18OCT73.75PE", "lastUpdateTime")</f>
        <v>9/26/2018 4:59:10 PM</v>
      </c>
    </row>
    <row r="20" spans="1:13" x14ac:dyDescent="0.25">
      <c r="A20" s="1" t="str">
        <f>RTD("pi.rtdserver", ,"CDS_USDINR18OCT73CE", "TradingSymbol")</f>
        <v>USDINR18OCT73CE</v>
      </c>
      <c r="B20" s="1" t="str">
        <f>RTD("pi.rtdserver", ,"CDS_USDINR18OCT73CE", "Last")</f>
        <v>0.61</v>
      </c>
      <c r="C20" s="1" t="str">
        <f>RTD("pi.rtdserver", ,"CDS_USDINR18OCT73CE", "BidSize")</f>
        <v>10</v>
      </c>
      <c r="D20" s="1" t="str">
        <f>RTD("pi.rtdserver", ,"CDS_USDINR18OCT73CE", "Bid")</f>
        <v>0.61</v>
      </c>
      <c r="E20" s="1" t="str">
        <f>RTD("pi.rtdserver", ,"CDS_USDINR18OCT73CE", "Ask")</f>
        <v>0.6275</v>
      </c>
      <c r="F20" s="1" t="str">
        <f>RTD("pi.rtdserver", ,"CDS_USDINR18OCT73CE", "AskSize")</f>
        <v>10</v>
      </c>
      <c r="G20" s="1" t="str">
        <f>RTD("pi.rtdserver", ,"CDS_USDINR18OCT73CE", "LTQ")</f>
        <v>31</v>
      </c>
      <c r="H20" s="1" t="str">
        <f>RTD("pi.rtdserver", ,"CDS_USDINR18OCT73CE", "Volume")</f>
        <v>137821</v>
      </c>
      <c r="I20" s="1" t="str">
        <f>RTD("pi.rtdserver", ,"CDS_USDINR18OCT73CE", "OpenInterest")</f>
        <v>191415</v>
      </c>
      <c r="J20" s="1" t="str">
        <f>RTD("pi.rtdserver", ,"CDS_USDINR18OCT73CE", "TotalBidQty")</f>
        <v>458</v>
      </c>
      <c r="K20" s="1" t="str">
        <f>RTD("pi.rtdserver", ,"CDS_USDINR18OCT73CE", "TotalAskQty")</f>
        <v>4386</v>
      </c>
      <c r="L20" s="1" t="str">
        <f>RTD("pi.rtdserver", ,"CDS_USDINR18OCT73CE", "lastTradeTime")</f>
        <v>9/26/2018 4:59:43 PM</v>
      </c>
      <c r="M20" s="1" t="str">
        <f>RTD("pi.rtdserver", ,"CDS_USDINR18OCT73CE", "lastUpdateTime")</f>
        <v>9/26/2018 5:13:17 PM</v>
      </c>
    </row>
    <row r="21" spans="1:13" x14ac:dyDescent="0.25">
      <c r="A21" s="1" t="str">
        <f>RTD("pi.rtdserver", ,"CDS_USDINR18OCT73PE", "TradingSymbol")</f>
        <v>USDINR18OCT73PE</v>
      </c>
      <c r="B21" s="1" t="str">
        <f>RTD("pi.rtdserver", ,"CDS_USDINR18OCT73PE", "Last")</f>
        <v>0.7</v>
      </c>
      <c r="C21" s="1" t="str">
        <f>RTD("pi.rtdserver", ,"CDS_USDINR18OCT73PE", "BidSize")</f>
        <v>20</v>
      </c>
      <c r="D21" s="1" t="str">
        <f>RTD("pi.rtdserver", ,"CDS_USDINR18OCT73PE", "Bid")</f>
        <v>0.6975</v>
      </c>
      <c r="E21" s="1" t="str">
        <f>RTD("pi.rtdserver", ,"CDS_USDINR18OCT73PE", "Ask")</f>
        <v>0.715</v>
      </c>
      <c r="F21" s="1" t="str">
        <f>RTD("pi.rtdserver", ,"CDS_USDINR18OCT73PE", "AskSize")</f>
        <v>1</v>
      </c>
      <c r="G21" s="1" t="str">
        <f>RTD("pi.rtdserver", ,"CDS_USDINR18OCT73PE", "LTQ")</f>
        <v>18</v>
      </c>
      <c r="H21" s="1" t="str">
        <f>RTD("pi.rtdserver", ,"CDS_USDINR18OCT73PE", "Volume")</f>
        <v>74676</v>
      </c>
      <c r="I21" s="1" t="str">
        <f>RTD("pi.rtdserver", ,"CDS_USDINR18OCT73PE", "OpenInterest")</f>
        <v>68913</v>
      </c>
      <c r="J21" s="1" t="str">
        <f>RTD("pi.rtdserver", ,"CDS_USDINR18OCT73PE", "TotalBidQty")</f>
        <v>739</v>
      </c>
      <c r="K21" s="1" t="str">
        <f>RTD("pi.rtdserver", ,"CDS_USDINR18OCT73PE", "TotalAskQty")</f>
        <v>2366</v>
      </c>
      <c r="L21" s="1" t="str">
        <f>RTD("pi.rtdserver", ,"CDS_USDINR18OCT73PE", "lastTradeTime")</f>
        <v>9/26/2018 4:59:51 PM</v>
      </c>
      <c r="M21" s="1" t="str">
        <f>RTD("pi.rtdserver", ,"CDS_USDINR18OCT73PE", "lastUpdateTime")</f>
        <v>9/26/2018 5:13:17 PM</v>
      </c>
    </row>
    <row r="22" spans="1:13" x14ac:dyDescent="0.25">
      <c r="A22" s="1" t="str">
        <f>RTD("pi.rtdserver", ,"CDS_USDINR18SEP73.5PE", "TradingSymbol")</f>
        <v>N.A.</v>
      </c>
      <c r="B22" s="1" t="str">
        <f>RTD("pi.rtdserver", ,"CDS_USDINR18SEP73.5PE", "Last")</f>
        <v>N.A.</v>
      </c>
      <c r="C22" s="1" t="str">
        <f>RTD("pi.rtdserver", ,"CDS_USDINR18SEP73.5PE", "BidSize")</f>
        <v>N.A.</v>
      </c>
      <c r="D22" s="1" t="str">
        <f>RTD("pi.rtdserver", ,"CDS_USDINR18SEP73.5PE", "Bid")</f>
        <v>N.A.</v>
      </c>
      <c r="E22" s="1" t="str">
        <f>RTD("pi.rtdserver", ,"CDS_USDINR18SEP73.5PE", "Ask")</f>
        <v>N.A.</v>
      </c>
      <c r="F22" s="1" t="str">
        <f>RTD("pi.rtdserver", ,"CDS_USDINR18SEP73.5PE", "AskSize")</f>
        <v>N.A.</v>
      </c>
      <c r="G22" s="1" t="str">
        <f>RTD("pi.rtdserver", ,"CDS_USDINR18SEP73.5PE", "LTQ")</f>
        <v>N.A.</v>
      </c>
      <c r="H22" s="1" t="str">
        <f>RTD("pi.rtdserver", ,"CDS_USDINR18SEP73.5PE", "Volume")</f>
        <v>N.A.</v>
      </c>
      <c r="I22" s="1" t="str">
        <f>RTD("pi.rtdserver", ,"CDS_USDINR18SEP73.5PE", "OpenInterest")</f>
        <v>N.A.</v>
      </c>
      <c r="J22" s="1" t="str">
        <f>RTD("pi.rtdserver", ,"CDS_USDINR18SEP73.5PE", "TotalBidQty")</f>
        <v>N.A.</v>
      </c>
      <c r="K22" s="1" t="str">
        <f>RTD("pi.rtdserver", ,"CDS_USDINR18SEP73.5PE", "TotalAskQty")</f>
        <v>N.A.</v>
      </c>
      <c r="L22" s="1" t="str">
        <f>RTD("pi.rtdserver", ,"CDS_USDINR18SEP73.5PE", "lastTradeTime")</f>
        <v>N.A.</v>
      </c>
      <c r="M22" s="1" t="str">
        <f>RTD("pi.rtdserver", ,"CDS_USDINR18SEP73.5PE", "lastUpdateTime")</f>
        <v>N.A.</v>
      </c>
    </row>
    <row r="23" spans="1:13" x14ac:dyDescent="0.25">
      <c r="A23" s="1" t="str">
        <f>RTD("pi.rtdserver", ,"CDS_USDINR18SEP73.75CE", "TradingSymbol")</f>
        <v>N.A.</v>
      </c>
      <c r="B23" s="1" t="str">
        <f>RTD("pi.rtdserver", ,"CDS_USDINR18SEP73.75CE", "Last")</f>
        <v>N.A.</v>
      </c>
      <c r="C23" s="1" t="str">
        <f>RTD("pi.rtdserver", ,"CDS_USDINR18SEP73.75CE", "BidSize")</f>
        <v>N.A.</v>
      </c>
      <c r="D23" s="1" t="str">
        <f>RTD("pi.rtdserver", ,"CDS_USDINR18SEP73.75CE", "Bid")</f>
        <v>N.A.</v>
      </c>
      <c r="E23" s="1" t="str">
        <f>RTD("pi.rtdserver", ,"CDS_USDINR18SEP73.75CE", "Ask")</f>
        <v>N.A.</v>
      </c>
      <c r="F23" s="1" t="str">
        <f>RTD("pi.rtdserver", ,"CDS_USDINR18SEP73.75CE", "AskSize")</f>
        <v>N.A.</v>
      </c>
      <c r="G23" s="1" t="str">
        <f>RTD("pi.rtdserver", ,"CDS_USDINR18SEP73.75CE", "LTQ")</f>
        <v>N.A.</v>
      </c>
      <c r="H23" s="1" t="str">
        <f>RTD("pi.rtdserver", ,"CDS_USDINR18SEP73.75CE", "Volume")</f>
        <v>N.A.</v>
      </c>
      <c r="I23" s="1" t="str">
        <f>RTD("pi.rtdserver", ,"CDS_USDINR18SEP73.75CE", "OpenInterest")</f>
        <v>N.A.</v>
      </c>
      <c r="J23" s="1" t="str">
        <f>RTD("pi.rtdserver", ,"CDS_USDINR18SEP73.75CE", "TotalBidQty")</f>
        <v>N.A.</v>
      </c>
      <c r="K23" s="1" t="str">
        <f>RTD("pi.rtdserver", ,"CDS_USDINR18SEP73.75CE", "TotalAskQty")</f>
        <v>N.A.</v>
      </c>
      <c r="L23" s="1" t="str">
        <f>RTD("pi.rtdserver", ,"CDS_USDINR18SEP73.75CE", "lastTradeTime")</f>
        <v>N.A.</v>
      </c>
      <c r="M23" s="1" t="str">
        <f>RTD("pi.rtdserver", ,"CDS_USDINR18SEP73.75CE", "lastUpdateTime")</f>
        <v>N.A.</v>
      </c>
    </row>
    <row r="24" spans="1:13" x14ac:dyDescent="0.25">
      <c r="A24" s="1" t="str">
        <f>RTD("pi.rtdserver", ,"CDS_USDINR18SEPFUT", "TradingSymbol")</f>
        <v>USDINR18SEPFUT</v>
      </c>
      <c r="B24" s="1" t="str">
        <f>RTD("pi.rtdserver", ,"CDS_USDINR18SEPFUT", "Last")</f>
        <v>72.71</v>
      </c>
      <c r="C24" s="1" t="str">
        <f>RTD("pi.rtdserver", ,"CDS_USDINR18SEPFUT", "BidSize")</f>
        <v>480</v>
      </c>
      <c r="D24" s="1" t="str">
        <f>RTD("pi.rtdserver", ,"CDS_USDINR18SEPFUT", "Bid")</f>
        <v>72.7075008</v>
      </c>
      <c r="E24" s="1" t="str">
        <f>RTD("pi.rtdserver", ,"CDS_USDINR18SEPFUT", "Ask")</f>
        <v>72.7100032</v>
      </c>
      <c r="F24" s="1" t="str">
        <f>RTD("pi.rtdserver", ,"CDS_USDINR18SEPFUT", "AskSize")</f>
        <v>1928</v>
      </c>
      <c r="G24" s="1" t="str">
        <f>RTD("pi.rtdserver", ,"CDS_USDINR18SEPFUT", "LTQ")</f>
        <v>10</v>
      </c>
      <c r="H24" s="1" t="str">
        <f>RTD("pi.rtdserver", ,"CDS_USDINR18SEPFUT", "Volume")</f>
        <v>1706463</v>
      </c>
      <c r="I24" s="1" t="str">
        <f>RTD("pi.rtdserver", ,"CDS_USDINR18SEPFUT", "OpenInterest")</f>
        <v>1712363</v>
      </c>
      <c r="J24" s="1" t="str">
        <f>RTD("pi.rtdserver", ,"CDS_USDINR18SEPFUT", "TotalBidQty")</f>
        <v>142258</v>
      </c>
      <c r="K24" s="1" t="str">
        <f>RTD("pi.rtdserver", ,"CDS_USDINR18SEPFUT", "TotalAskQty")</f>
        <v>42714</v>
      </c>
      <c r="L24" s="1" t="str">
        <f>RTD("pi.rtdserver", ,"CDS_USDINR18SEPFUT", "lastTradeTime")</f>
        <v>9/26/2018 12:29:58 PM</v>
      </c>
      <c r="M24" s="1" t="str">
        <f>RTD("pi.rtdserver", ,"CDS_USDINR18SEPFUT", "lastUpdateTime")</f>
        <v>9/26/2018 12:30:00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2018-09-26T10:29:03Z</dcterms:created>
  <dcterms:modified xsi:type="dcterms:W3CDTF">2018-09-26T11:49:28Z</dcterms:modified>
</cp:coreProperties>
</file>