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s\Github\Temuzen\RemotePC-CC\Marketwatch\Sept\"/>
    </mc:Choice>
  </mc:AlternateContent>
  <bookViews>
    <workbookView xWindow="480" yWindow="110" windowWidth="27800" windowHeight="12600"/>
  </bookViews>
  <sheets>
    <sheet name="Nifty50 MW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M50" i="1" l="1"/>
  <c r="F49" i="1"/>
  <c r="C48" i="1"/>
  <c r="D47" i="1"/>
  <c r="A46" i="1"/>
  <c r="G44" i="1"/>
  <c r="H43" i="1"/>
  <c r="E42" i="1"/>
  <c r="J40" i="1"/>
  <c r="K39" i="1"/>
  <c r="I38" i="1"/>
  <c r="B37" i="1"/>
  <c r="L35" i="1"/>
  <c r="M34" i="1"/>
  <c r="F33" i="1"/>
  <c r="C32" i="1"/>
  <c r="D31" i="1"/>
  <c r="A30" i="1"/>
  <c r="G28" i="1"/>
  <c r="H27" i="1"/>
  <c r="K50" i="1"/>
  <c r="I49" i="1"/>
  <c r="B48" i="1"/>
  <c r="L46" i="1"/>
  <c r="M45" i="1"/>
  <c r="F44" i="1"/>
  <c r="C43" i="1"/>
  <c r="D42" i="1"/>
  <c r="A41" i="1"/>
  <c r="G39" i="1"/>
  <c r="H38" i="1"/>
  <c r="E37" i="1"/>
  <c r="J35" i="1"/>
  <c r="K34" i="1"/>
  <c r="I33" i="1"/>
  <c r="B32" i="1"/>
  <c r="L30" i="1"/>
  <c r="M29" i="1"/>
  <c r="F28" i="1"/>
  <c r="C27" i="1"/>
  <c r="C50" i="1"/>
  <c r="D49" i="1"/>
  <c r="A48" i="1"/>
  <c r="G46" i="1"/>
  <c r="H45" i="1"/>
  <c r="E44" i="1"/>
  <c r="J42" i="1"/>
  <c r="K41" i="1"/>
  <c r="I40" i="1"/>
  <c r="B39" i="1"/>
  <c r="L37" i="1"/>
  <c r="M36" i="1"/>
  <c r="F35" i="1"/>
  <c r="C34" i="1"/>
  <c r="D33" i="1"/>
  <c r="A32" i="1"/>
  <c r="G30" i="1"/>
  <c r="H29" i="1"/>
  <c r="E28" i="1"/>
  <c r="F50" i="1"/>
  <c r="C49" i="1"/>
  <c r="D48" i="1"/>
  <c r="A47" i="1"/>
  <c r="G45" i="1"/>
  <c r="H44" i="1"/>
  <c r="E43" i="1"/>
  <c r="J41" i="1"/>
  <c r="K40" i="1"/>
  <c r="I39" i="1"/>
  <c r="B38" i="1"/>
  <c r="L36" i="1"/>
  <c r="M35" i="1"/>
  <c r="F34" i="1"/>
  <c r="C33" i="1"/>
  <c r="D32" i="1"/>
  <c r="A31" i="1"/>
  <c r="G29" i="1"/>
  <c r="H28" i="1"/>
  <c r="E27" i="1"/>
  <c r="J25" i="1"/>
  <c r="K24" i="1"/>
  <c r="I23" i="1"/>
  <c r="B22" i="1"/>
  <c r="L20" i="1"/>
  <c r="M19" i="1"/>
  <c r="F18" i="1"/>
  <c r="C17" i="1"/>
  <c r="D16" i="1"/>
  <c r="A15" i="1"/>
  <c r="G13" i="1"/>
  <c r="H12" i="1"/>
  <c r="E11" i="1"/>
  <c r="J9" i="1"/>
  <c r="K8" i="1"/>
  <c r="I7" i="1"/>
  <c r="B6" i="1"/>
  <c r="L4" i="1"/>
  <c r="M3" i="1"/>
  <c r="I26" i="1"/>
  <c r="B25" i="1"/>
  <c r="L23" i="1"/>
  <c r="M22" i="1"/>
  <c r="F21" i="1"/>
  <c r="C20" i="1"/>
  <c r="D19" i="1"/>
  <c r="A18" i="1"/>
  <c r="G16" i="1"/>
  <c r="H15" i="1"/>
  <c r="E14" i="1"/>
  <c r="J12" i="1"/>
  <c r="K11" i="1"/>
  <c r="I10" i="1"/>
  <c r="B9" i="1"/>
  <c r="L7" i="1"/>
  <c r="M6" i="1"/>
  <c r="F5" i="1"/>
  <c r="C4" i="1"/>
  <c r="D3" i="1"/>
  <c r="H26" i="1"/>
  <c r="E25" i="1"/>
  <c r="J23" i="1"/>
  <c r="K22" i="1"/>
  <c r="I21" i="1"/>
  <c r="B20" i="1"/>
  <c r="L18" i="1"/>
  <c r="M17" i="1"/>
  <c r="F16" i="1"/>
  <c r="I50" i="1"/>
  <c r="B49" i="1"/>
  <c r="L47" i="1"/>
  <c r="M46" i="1"/>
  <c r="F45" i="1"/>
  <c r="C44" i="1"/>
  <c r="D43" i="1"/>
  <c r="A42" i="1"/>
  <c r="G40" i="1"/>
  <c r="H39" i="1"/>
  <c r="E38" i="1"/>
  <c r="J36" i="1"/>
  <c r="K35" i="1"/>
  <c r="I34" i="1"/>
  <c r="B33" i="1"/>
  <c r="L31" i="1"/>
  <c r="M30" i="1"/>
  <c r="F29" i="1"/>
  <c r="C28" i="1"/>
  <c r="D27" i="1"/>
  <c r="H50" i="1"/>
  <c r="E49" i="1"/>
  <c r="J47" i="1"/>
  <c r="K46" i="1"/>
  <c r="I45" i="1"/>
  <c r="B44" i="1"/>
  <c r="L42" i="1"/>
  <c r="M41" i="1"/>
  <c r="F40" i="1"/>
  <c r="C39" i="1"/>
  <c r="D38" i="1"/>
  <c r="A37" i="1"/>
  <c r="G35" i="1"/>
  <c r="H34" i="1"/>
  <c r="E33" i="1"/>
  <c r="J31" i="1"/>
  <c r="K30" i="1"/>
  <c r="I29" i="1"/>
  <c r="B28" i="1"/>
  <c r="L26" i="1"/>
  <c r="L49" i="1"/>
  <c r="M48" i="1"/>
  <c r="F47" i="1"/>
  <c r="C46" i="1"/>
  <c r="D45" i="1"/>
  <c r="A44" i="1"/>
  <c r="G42" i="1"/>
  <c r="H41" i="1"/>
  <c r="E40" i="1"/>
  <c r="J38" i="1"/>
  <c r="K37" i="1"/>
  <c r="I36" i="1"/>
  <c r="B35" i="1"/>
  <c r="L33" i="1"/>
  <c r="M32" i="1"/>
  <c r="F31" i="1"/>
  <c r="C30" i="1"/>
  <c r="D29" i="1"/>
  <c r="A28" i="1"/>
  <c r="B50" i="1"/>
  <c r="L48" i="1"/>
  <c r="M47" i="1"/>
  <c r="F46" i="1"/>
  <c r="C45" i="1"/>
  <c r="D44" i="1"/>
  <c r="A43" i="1"/>
  <c r="G41" i="1"/>
  <c r="H40" i="1"/>
  <c r="E39" i="1"/>
  <c r="J37" i="1"/>
  <c r="K36" i="1"/>
  <c r="I35" i="1"/>
  <c r="B34" i="1"/>
  <c r="L32" i="1"/>
  <c r="M31" i="1"/>
  <c r="F30" i="1"/>
  <c r="C29" i="1"/>
  <c r="D28" i="1"/>
  <c r="A27" i="1"/>
  <c r="G25" i="1"/>
  <c r="H24" i="1"/>
  <c r="E23" i="1"/>
  <c r="J21" i="1"/>
  <c r="K20" i="1"/>
  <c r="I19" i="1"/>
  <c r="B18" i="1"/>
  <c r="L16" i="1"/>
  <c r="M15" i="1"/>
  <c r="F14" i="1"/>
  <c r="C13" i="1"/>
  <c r="D12" i="1"/>
  <c r="A11" i="1"/>
  <c r="G9" i="1"/>
  <c r="H8" i="1"/>
  <c r="E7" i="1"/>
  <c r="J5" i="1"/>
  <c r="K4" i="1"/>
  <c r="I3" i="1"/>
  <c r="E26" i="1"/>
  <c r="J24" i="1"/>
  <c r="K23" i="1"/>
  <c r="I22" i="1"/>
  <c r="B21" i="1"/>
  <c r="L19" i="1"/>
  <c r="M18" i="1"/>
  <c r="F17" i="1"/>
  <c r="C16" i="1"/>
  <c r="D15" i="1"/>
  <c r="A14" i="1"/>
  <c r="G12" i="1"/>
  <c r="H11" i="1"/>
  <c r="E10" i="1"/>
  <c r="J8" i="1"/>
  <c r="K7" i="1"/>
  <c r="I6" i="1"/>
  <c r="B5" i="1"/>
  <c r="L3" i="1"/>
  <c r="M2" i="1"/>
  <c r="D26" i="1"/>
  <c r="A25" i="1"/>
  <c r="G23" i="1"/>
  <c r="H22" i="1"/>
  <c r="E21" i="1"/>
  <c r="J19" i="1"/>
  <c r="K18" i="1"/>
  <c r="I17" i="1"/>
  <c r="B16" i="1"/>
  <c r="E50" i="1"/>
  <c r="J48" i="1"/>
  <c r="K47" i="1"/>
  <c r="I46" i="1"/>
  <c r="B45" i="1"/>
  <c r="L43" i="1"/>
  <c r="M42" i="1"/>
  <c r="F41" i="1"/>
  <c r="C40" i="1"/>
  <c r="D39" i="1"/>
  <c r="A38" i="1"/>
  <c r="G36" i="1"/>
  <c r="H35" i="1"/>
  <c r="E34" i="1"/>
  <c r="J32" i="1"/>
  <c r="K31" i="1"/>
  <c r="I30" i="1"/>
  <c r="B29" i="1"/>
  <c r="L27" i="1"/>
  <c r="M26" i="1"/>
  <c r="D50" i="1"/>
  <c r="A49" i="1"/>
  <c r="G47" i="1"/>
  <c r="H46" i="1"/>
  <c r="E45" i="1"/>
  <c r="J43" i="1"/>
  <c r="K42" i="1"/>
  <c r="I41" i="1"/>
  <c r="B40" i="1"/>
  <c r="L38" i="1"/>
  <c r="M37" i="1"/>
  <c r="F36" i="1"/>
  <c r="C35" i="1"/>
  <c r="D34" i="1"/>
  <c r="A33" i="1"/>
  <c r="G31" i="1"/>
  <c r="H30" i="1"/>
  <c r="E29" i="1"/>
  <c r="J27" i="1"/>
  <c r="J50" i="1"/>
  <c r="K49" i="1"/>
  <c r="I48" i="1"/>
  <c r="B47" i="1"/>
  <c r="L45" i="1"/>
  <c r="M44" i="1"/>
  <c r="F43" i="1"/>
  <c r="C42" i="1"/>
  <c r="D41" i="1"/>
  <c r="A40" i="1"/>
  <c r="G38" i="1"/>
  <c r="H37" i="1"/>
  <c r="E36" i="1"/>
  <c r="J34" i="1"/>
  <c r="K33" i="1"/>
  <c r="I32" i="1"/>
  <c r="B31" i="1"/>
  <c r="L29" i="1"/>
  <c r="M28" i="1"/>
  <c r="F27" i="1"/>
  <c r="J49" i="1"/>
  <c r="K48" i="1"/>
  <c r="I47" i="1"/>
  <c r="B46" i="1"/>
  <c r="L44" i="1"/>
  <c r="M43" i="1"/>
  <c r="F42" i="1"/>
  <c r="C41" i="1"/>
  <c r="D40" i="1"/>
  <c r="A39" i="1"/>
  <c r="G37" i="1"/>
  <c r="H36" i="1"/>
  <c r="E35" i="1"/>
  <c r="J33" i="1"/>
  <c r="K32" i="1"/>
  <c r="I31" i="1"/>
  <c r="B30" i="1"/>
  <c r="L28" i="1"/>
  <c r="M27" i="1"/>
  <c r="F26" i="1"/>
  <c r="C25" i="1"/>
  <c r="D24" i="1"/>
  <c r="A23" i="1"/>
  <c r="G21" i="1"/>
  <c r="H20" i="1"/>
  <c r="E19" i="1"/>
  <c r="J17" i="1"/>
  <c r="K16" i="1"/>
  <c r="I15" i="1"/>
  <c r="B14" i="1"/>
  <c r="L12" i="1"/>
  <c r="M11" i="1"/>
  <c r="F10" i="1"/>
  <c r="C9" i="1"/>
  <c r="D8" i="1"/>
  <c r="A7" i="1"/>
  <c r="G5" i="1"/>
  <c r="H4" i="1"/>
  <c r="E3" i="1"/>
  <c r="A26" i="1"/>
  <c r="G24" i="1"/>
  <c r="H23" i="1"/>
  <c r="E22" i="1"/>
  <c r="J20" i="1"/>
  <c r="K19" i="1"/>
  <c r="I18" i="1"/>
  <c r="B17" i="1"/>
  <c r="L15" i="1"/>
  <c r="M14" i="1"/>
  <c r="F13" i="1"/>
  <c r="C12" i="1"/>
  <c r="D11" i="1"/>
  <c r="A10" i="1"/>
  <c r="G8" i="1"/>
  <c r="A50" i="1"/>
  <c r="J44" i="1"/>
  <c r="L39" i="1"/>
  <c r="D35" i="1"/>
  <c r="E30" i="1"/>
  <c r="M49" i="1"/>
  <c r="A45" i="1"/>
  <c r="J39" i="1"/>
  <c r="L34" i="1"/>
  <c r="D30" i="1"/>
  <c r="H49" i="1"/>
  <c r="I44" i="1"/>
  <c r="F39" i="1"/>
  <c r="G34" i="1"/>
  <c r="K29" i="1"/>
  <c r="H48" i="1"/>
  <c r="I43" i="1"/>
  <c r="F38" i="1"/>
  <c r="G33" i="1"/>
  <c r="K28" i="1"/>
  <c r="M23" i="1"/>
  <c r="A19" i="1"/>
  <c r="J13" i="1"/>
  <c r="L8" i="1"/>
  <c r="D4" i="1"/>
  <c r="D23" i="1"/>
  <c r="E18" i="1"/>
  <c r="B13" i="1"/>
  <c r="C8" i="1"/>
  <c r="A6" i="1"/>
  <c r="H3" i="1"/>
  <c r="I25" i="1"/>
  <c r="L22" i="1"/>
  <c r="F20" i="1"/>
  <c r="D18" i="1"/>
  <c r="G15" i="1"/>
  <c r="H14" i="1"/>
  <c r="E13" i="1"/>
  <c r="J11" i="1"/>
  <c r="K10" i="1"/>
  <c r="I9" i="1"/>
  <c r="B8" i="1"/>
  <c r="L6" i="1"/>
  <c r="M5" i="1"/>
  <c r="F4" i="1"/>
  <c r="C3" i="1"/>
  <c r="G26" i="1"/>
  <c r="H25" i="1"/>
  <c r="E24" i="1"/>
  <c r="J22" i="1"/>
  <c r="K21" i="1"/>
  <c r="I20" i="1"/>
  <c r="B19" i="1"/>
  <c r="L17" i="1"/>
  <c r="M16" i="1"/>
  <c r="F15" i="1"/>
  <c r="C14" i="1"/>
  <c r="D13" i="1"/>
  <c r="A12" i="1"/>
  <c r="G10" i="1"/>
  <c r="H9" i="1"/>
  <c r="E8" i="1"/>
  <c r="J6" i="1"/>
  <c r="K5" i="1"/>
  <c r="I4" i="1"/>
  <c r="B3" i="1"/>
  <c r="C2" i="1"/>
  <c r="F2" i="1"/>
  <c r="J46" i="1"/>
  <c r="J45" i="1"/>
  <c r="E31" i="1"/>
  <c r="C21" i="1"/>
  <c r="I11" i="1"/>
  <c r="F25" i="1"/>
  <c r="K15" i="1"/>
  <c r="D7" i="1"/>
  <c r="K26" i="1"/>
  <c r="B24" i="1"/>
  <c r="C19" i="1"/>
  <c r="L14" i="1"/>
  <c r="F12" i="1"/>
  <c r="D10" i="1"/>
  <c r="G7" i="1"/>
  <c r="E5" i="1"/>
  <c r="K2" i="1"/>
  <c r="M24" i="1"/>
  <c r="F23" i="1"/>
  <c r="D21" i="1"/>
  <c r="G18" i="1"/>
  <c r="E16" i="1"/>
  <c r="K13" i="1"/>
  <c r="B11" i="1"/>
  <c r="L9" i="1"/>
  <c r="F7" i="1"/>
  <c r="D5" i="1"/>
  <c r="H2" i="1"/>
  <c r="B41" i="1"/>
  <c r="C36" i="1"/>
  <c r="L50" i="1"/>
  <c r="E41" i="1"/>
  <c r="C31" i="1"/>
  <c r="K45" i="1"/>
  <c r="A36" i="1"/>
  <c r="G49" i="1"/>
  <c r="M39" i="1"/>
  <c r="J29" i="1"/>
  <c r="D20" i="1"/>
  <c r="B10" i="1"/>
  <c r="C24" i="1"/>
  <c r="I14" i="1"/>
  <c r="E6" i="1"/>
  <c r="M25" i="1"/>
  <c r="A21" i="1"/>
  <c r="J15" i="1"/>
  <c r="B12" i="1"/>
  <c r="M9" i="1"/>
  <c r="C7" i="1"/>
  <c r="G48" i="1"/>
  <c r="K43" i="1"/>
  <c r="M38" i="1"/>
  <c r="A34" i="1"/>
  <c r="J28" i="1"/>
  <c r="F48" i="1"/>
  <c r="G43" i="1"/>
  <c r="K38" i="1"/>
  <c r="M33" i="1"/>
  <c r="A29" i="1"/>
  <c r="E48" i="1"/>
  <c r="B43" i="1"/>
  <c r="C38" i="1"/>
  <c r="H33" i="1"/>
  <c r="I28" i="1"/>
  <c r="E47" i="1"/>
  <c r="B42" i="1"/>
  <c r="C37" i="1"/>
  <c r="H32" i="1"/>
  <c r="I27" i="1"/>
  <c r="F22" i="1"/>
  <c r="G17" i="1"/>
  <c r="K12" i="1"/>
  <c r="M7" i="1"/>
  <c r="A3" i="1"/>
  <c r="A22" i="1"/>
  <c r="J16" i="1"/>
  <c r="L11" i="1"/>
  <c r="H7" i="1"/>
  <c r="J4" i="1"/>
  <c r="I2" i="1"/>
  <c r="F24" i="1"/>
  <c r="D22" i="1"/>
  <c r="G19" i="1"/>
  <c r="E17" i="1"/>
  <c r="C15" i="1"/>
  <c r="D14" i="1"/>
  <c r="A13" i="1"/>
  <c r="G11" i="1"/>
  <c r="H10" i="1"/>
  <c r="E9" i="1"/>
  <c r="J7" i="1"/>
  <c r="K6" i="1"/>
  <c r="I5" i="1"/>
  <c r="B4" i="1"/>
  <c r="L2" i="1"/>
  <c r="C26" i="1"/>
  <c r="D25" i="1"/>
  <c r="A24" i="1"/>
  <c r="G22" i="1"/>
  <c r="H21" i="1"/>
  <c r="E20" i="1"/>
  <c r="J18" i="1"/>
  <c r="K17" i="1"/>
  <c r="I16" i="1"/>
  <c r="B15" i="1"/>
  <c r="L13" i="1"/>
  <c r="M12" i="1"/>
  <c r="F11" i="1"/>
  <c r="C10" i="1"/>
  <c r="D9" i="1"/>
  <c r="A8" i="1"/>
  <c r="G6" i="1"/>
  <c r="H5" i="1"/>
  <c r="E4" i="1"/>
  <c r="J2" i="1"/>
  <c r="A2" i="1"/>
  <c r="E2" i="1"/>
  <c r="H47" i="1"/>
  <c r="I42" i="1"/>
  <c r="F37" i="1"/>
  <c r="G32" i="1"/>
  <c r="K27" i="1"/>
  <c r="C47" i="1"/>
  <c r="H42" i="1"/>
  <c r="I37" i="1"/>
  <c r="F32" i="1"/>
  <c r="G27" i="1"/>
  <c r="L41" i="1"/>
  <c r="D37" i="1"/>
  <c r="E32" i="1"/>
  <c r="B27" i="1"/>
  <c r="L40" i="1"/>
  <c r="D36" i="1"/>
  <c r="B26" i="1"/>
  <c r="H16" i="1"/>
  <c r="F6" i="1"/>
  <c r="G20" i="1"/>
  <c r="M10" i="1"/>
  <c r="G4" i="1"/>
  <c r="M21" i="1"/>
  <c r="A17" i="1"/>
  <c r="M13" i="1"/>
  <c r="C11" i="1"/>
  <c r="A9" i="1"/>
  <c r="H6" i="1"/>
  <c r="J3" i="1"/>
  <c r="L25" i="1"/>
  <c r="C22" i="1"/>
  <c r="A20" i="1"/>
  <c r="H17" i="1"/>
  <c r="J14" i="1"/>
  <c r="I12" i="1"/>
  <c r="M8" i="1"/>
  <c r="C6" i="1"/>
  <c r="A4" i="1"/>
  <c r="D2" i="1"/>
  <c r="E46" i="1"/>
  <c r="H31" i="1"/>
  <c r="D46" i="1"/>
  <c r="B36" i="1"/>
  <c r="G50" i="1"/>
  <c r="M40" i="1"/>
  <c r="J30" i="1"/>
  <c r="K44" i="1"/>
  <c r="A35" i="1"/>
  <c r="L24" i="1"/>
  <c r="E15" i="1"/>
  <c r="C5" i="1"/>
  <c r="H19" i="1"/>
  <c r="F9" i="1"/>
  <c r="K3" i="1"/>
  <c r="C23" i="1"/>
  <c r="H18" i="1"/>
  <c r="K14" i="1"/>
  <c r="I13" i="1"/>
  <c r="L10" i="1"/>
  <c r="F8" i="1"/>
  <c r="J26" i="1"/>
  <c r="L21" i="1"/>
  <c r="D17" i="1"/>
  <c r="E12" i="1"/>
  <c r="B7" i="1"/>
  <c r="G2" i="1"/>
  <c r="F19" i="1"/>
  <c r="K9" i="1"/>
  <c r="G3" i="1"/>
  <c r="C18" i="1"/>
  <c r="I8" i="1"/>
  <c r="D6" i="1"/>
  <c r="K25" i="1"/>
  <c r="M20" i="1"/>
  <c r="A16" i="1"/>
  <c r="J10" i="1"/>
  <c r="L5" i="1"/>
  <c r="B2" i="1"/>
  <c r="A5" i="1"/>
  <c r="I24" i="1"/>
  <c r="G14" i="1"/>
  <c r="M4" i="1"/>
  <c r="B23" i="1"/>
  <c r="H13" i="1"/>
  <c r="F3" i="1"/>
</calcChain>
</file>

<file path=xl/sharedStrings.xml><?xml version="1.0" encoding="utf-8"?>
<sst xmlns="http://schemas.openxmlformats.org/spreadsheetml/2006/main" count="13" uniqueCount="13">
  <si>
    <t>Trading symbol</t>
  </si>
  <si>
    <t>LTP</t>
  </si>
  <si>
    <t>Bid qty</t>
  </si>
  <si>
    <t>Bid rate</t>
  </si>
  <si>
    <t>Ask rate</t>
  </si>
  <si>
    <t>Ask qty</t>
  </si>
  <si>
    <t>LTQ</t>
  </si>
  <si>
    <t>Volume traded today</t>
  </si>
  <si>
    <t>Open interest</t>
  </si>
  <si>
    <t>Total bid qty</t>
  </si>
  <si>
    <t>Total ask qty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</si>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</sst>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NSE_INDUSINDBK-EQ</stp>
        <stp>Last</stp>
        <tr r="B26" s="1"/>
      </tp>
      <tp t="e">
        <v>#N/A</v>
        <stp/>
        <stp>NSE_ADANIPORTS-EQ</stp>
        <stp>lastTradeTime</stp>
        <tr r="L2" s="1"/>
      </tp>
      <tp t="e">
        <v>#N/A</v>
        <stp/>
        <stp>NSE_AUROPHARMA-EQ</stp>
        <stp>lastTradeTime</stp>
        <tr r="L5" s="1"/>
      </tp>
      <tp t="e">
        <v>#N/A</v>
        <stp/>
        <stp>NSE_LUPIN-EQ</stp>
        <stp>Bid</stp>
        <tr r="D32" s="1"/>
      </tp>
      <tp t="e">
        <v>#N/A</v>
        <stp/>
        <stp>NSE_DRREDDY-EQ</stp>
        <stp>Bid</stp>
        <tr r="D14" s="1"/>
      </tp>
      <tp t="e">
        <v>#N/A</v>
        <stp/>
        <stp>NSE_BAJAJ-AUTO-EQ</stp>
        <stp>lastTradeTime</stp>
        <tr r="L7" s="1"/>
      </tp>
      <tp t="e">
        <v>#N/A</v>
        <stp/>
        <stp>NSE_MARUTI-EQ</stp>
        <stp>LTQ</stp>
        <tr r="G34" s="1"/>
      </tp>
      <tp t="e">
        <v>#N/A</v>
        <stp/>
        <stp>NSE_HDFCBANK-EQ</stp>
        <stp>OpenInterest</stp>
        <tr r="I19" s="1"/>
      </tp>
      <tp t="e">
        <v>#N/A</v>
        <stp/>
        <stp>NSE_IBULHSGFIN-EQ</stp>
        <stp>OpenInterest</stp>
        <tr r="I24" s="1"/>
      </tp>
      <tp t="e">
        <v>#N/A</v>
        <stp/>
        <stp>NSE_HINDALCO-EQ</stp>
        <stp>OpenInterest</stp>
        <tr r="I21" s="1"/>
      </tp>
      <tp t="e">
        <v>#N/A</v>
        <stp/>
        <stp>NSE_BHARTIARTL-EQ</stp>
        <stp>TradingSymbol</stp>
        <tr r="A9" s="1"/>
      </tp>
      <tp t="e">
        <v>#N/A</v>
        <stp/>
        <stp>NSE_IOC-EQ</stp>
        <stp>OpenInterest</stp>
        <tr r="I28" s="1"/>
      </tp>
      <tp t="e">
        <v>#N/A</v>
        <stp/>
        <stp>NSE_ITC-EQ</stp>
        <stp>OpenInterest</stp>
        <tr r="I29" s="1"/>
      </tp>
      <tp t="e">
        <v>#N/A</v>
        <stp/>
        <stp>NSE_AXISBANK-EQ</stp>
        <stp>TradingSymbol</stp>
        <tr r="A6" s="1"/>
      </tp>
      <tp t="e">
        <v>#N/A</v>
        <stp/>
        <stp>NSE_BOSCHLTD-EQ</stp>
        <stp>TradingSymbol</stp>
        <tr r="A10" s="1"/>
      </tp>
      <tp t="e">
        <v>#N/A</v>
        <stp/>
        <stp>NSE_KOTAKBANK-EQ</stp>
        <stp>Last</stp>
        <tr r="B30" s="1"/>
      </tp>
      <tp t="e">
        <v>#N/A</v>
        <stp/>
        <stp>NSE_IOC-EQ</stp>
        <stp>lastUpdateTime</stp>
        <tr r="M28" s="1"/>
      </tp>
      <tp t="e">
        <v>#N/A</v>
        <stp/>
        <stp>NSE_ITC-EQ</stp>
        <stp>lastUpdateTime</stp>
        <tr r="M29" s="1"/>
      </tp>
      <tp t="e">
        <v>#N/A</v>
        <stp/>
        <stp>NSE_BAJFINANCE-EQ</stp>
        <stp>lastUpdateTime</stp>
        <tr r="M8" s="1"/>
      </tp>
      <tp t="e">
        <v>#N/A</v>
        <stp/>
        <stp>NSE_ASIANPAINT-EQ</stp>
        <stp>TradingSymbol</stp>
        <tr r="A4" s="1"/>
      </tp>
      <tp t="e">
        <v>#N/A</v>
        <stp/>
        <stp>NSE_EICHERMOT-EQ</stp>
        <stp>OpenInterest</stp>
        <tr r="I15" s="1"/>
      </tp>
      <tp t="e">
        <v>#N/A</v>
        <stp/>
        <stp>NSE_ASIANPAINT-EQ</stp>
        <stp>OpenInterest</stp>
        <tr r="I4" s="1"/>
      </tp>
      <tp t="e">
        <v>#N/A</v>
        <stp/>
        <stp>NSE_BAJFINANCE-EQ</stp>
        <stp>OpenInterest</stp>
        <tr r="I8" s="1"/>
      </tp>
      <tp t="e">
        <v>#N/A</v>
        <stp/>
        <stp>NSE_HINDUNILVR-EQ</stp>
        <stp>OpenInterest</stp>
        <tr r="I23" s="1"/>
      </tp>
      <tp t="e">
        <v>#N/A</v>
        <stp/>
        <stp>NSE_BAJFINANCE-EQ</stp>
        <stp>Volume</stp>
        <tr r="H8" s="1"/>
      </tp>
      <tp t="e">
        <v>#N/A</v>
        <stp/>
        <stp>NSE_IOC-EQ</stp>
        <stp>Volume</stp>
        <tr r="H28" s="1"/>
      </tp>
      <tp t="e">
        <v>#N/A</v>
        <stp/>
        <stp>NSE_ITC-EQ</stp>
        <stp>Volume</stp>
        <tr r="H29" s="1"/>
      </tp>
      <tp t="e">
        <v>#N/A</v>
        <stp/>
        <stp>NSE_DRREDDY-EQ</stp>
        <stp>Ask</stp>
        <tr r="E14" s="1"/>
      </tp>
      <tp t="e">
        <v>#N/A</v>
        <stp/>
        <stp>NSE_LUPIN-EQ</stp>
        <stp>Ask</stp>
        <tr r="E32" s="1"/>
      </tp>
      <tp t="e">
        <v>#N/A</v>
        <stp/>
        <stp>NSE_SUNPHARMA-EQ</stp>
        <stp>lastTradeTime</stp>
        <tr r="L40" s="1"/>
      </tp>
      <tp t="e">
        <v>#N/A</v>
        <stp/>
        <stp>NSE_INDUSINDBK-EQ</stp>
        <stp>lastTradeTime</stp>
        <tr r="L26" s="1"/>
      </tp>
      <tp t="e">
        <v>#N/A</v>
        <stp/>
        <stp>NSE_RELIANCE-EQ</stp>
        <stp>LTQ</stp>
        <tr r="G38" s="1"/>
      </tp>
      <tp t="e">
        <v>#N/A</v>
        <stp/>
        <stp>NSE_BHARTIARTL-EQ</stp>
        <stp>Volume</stp>
        <tr r="H9" s="1"/>
      </tp>
      <tp t="e">
        <v>#N/A</v>
        <stp/>
        <stp>NSE_INFY-EQ</stp>
        <stp>lastUpdateTime</stp>
        <tr r="M27" s="1"/>
      </tp>
      <tp t="e">
        <v>#N/A</v>
        <stp/>
        <stp>NSE_INDUSINDBK-EQ</stp>
        <stp>lastUpdateTime</stp>
        <tr r="M26" s="1"/>
      </tp>
      <tp t="e">
        <v>#N/A</v>
        <stp/>
        <stp>NSE_YESBANK-EQ</stp>
        <stp>Ask</stp>
        <tr r="E49" s="1"/>
      </tp>
      <tp t="e">
        <v>#N/A</v>
        <stp/>
        <stp>NSE_COALINDIA-EQ</stp>
        <stp>TradingSymbol</stp>
        <tr r="A13" s="1"/>
      </tp>
      <tp t="e">
        <v>#N/A</v>
        <stp/>
        <stp>NSE_YESBANK-EQ</stp>
        <stp>TradingSymbol</stp>
        <tr r="A49" s="1"/>
      </tp>
      <tp t="e">
        <v>#N/A</v>
        <stp/>
        <stp>NSE_BAJAJ-AUTO-EQ</stp>
        <stp>Last</stp>
        <tr r="B7" s="1"/>
      </tp>
      <tp t="e">
        <v>#N/A</v>
        <stp/>
        <stp>NSE_ICICIBANK-EQ</stp>
        <stp>OpenInterest</stp>
        <tr r="I25" s="1"/>
      </tp>
      <tp t="e">
        <v>#N/A</v>
        <stp/>
        <stp>NSE_TATAMOTORS-EQ</stp>
        <stp>OpenInterest</stp>
        <tr r="I41" s="1"/>
      </tp>
      <tp t="e">
        <v>#N/A</v>
        <stp/>
        <stp>NSE_INFY-EQ</stp>
        <stp>Volume</stp>
        <tr r="H27" s="1"/>
      </tp>
      <tp t="e">
        <v>#N/A</v>
        <stp/>
        <stp>NSE_HEROMOTOCO-EQ</stp>
        <stp>TradingSymbol</stp>
        <tr r="A20" s="1"/>
      </tp>
      <tp t="e">
        <v>#N/A</v>
        <stp/>
        <stp>NSE_M&amp;M-EQ</stp>
        <stp>OpenInterest</stp>
        <tr r="I33" s="1"/>
      </tp>
      <tp t="e">
        <v>#N/A</v>
        <stp/>
        <stp>NSE_INDUSINDBK-EQ</stp>
        <stp>Volume</stp>
        <tr r="H26" s="1"/>
      </tp>
      <tp t="e">
        <v>#N/A</v>
        <stp/>
        <stp>NSE_BHARTIARTL-EQ</stp>
        <stp>lastUpdateTime</stp>
        <tr r="M9" s="1"/>
      </tp>
      <tp t="e">
        <v>#N/A</v>
        <stp/>
        <stp>NSE_TATASTEEL-EQ</stp>
        <stp>TradingSymbol</stp>
        <tr r="A42" s="1"/>
      </tp>
      <tp t="e">
        <v>#N/A</v>
        <stp/>
        <stp>NSE_TATASTEEL-EQ</stp>
        <stp>Last</stp>
        <tr r="B42" s="1"/>
      </tp>
      <tp t="e">
        <v>#N/A</v>
        <stp/>
        <stp>NSE_DRREDDY-EQ</stp>
        <stp>lastTradeTime</stp>
        <tr r="L14" s="1"/>
      </tp>
      <tp t="e">
        <v>#N/A</v>
        <stp/>
        <stp>NSE_TCS-EQ</stp>
        <stp>Last</stp>
        <tr r="B43" s="1"/>
      </tp>
      <tp t="e">
        <v>#N/A</v>
        <stp/>
        <stp>NSE_LUPIN-EQ</stp>
        <stp>lastUpdateTime</stp>
        <tr r="M32" s="1"/>
      </tp>
      <tp t="e">
        <v>#N/A</v>
        <stp/>
        <stp>NSE_EICHERMOT-EQ</stp>
        <stp>TradingSymbol</stp>
        <tr r="A15" s="1"/>
      </tp>
      <tp t="e">
        <v>#N/A</v>
        <stp/>
        <stp>NSE_CIPLA-EQ</stp>
        <stp>lastUpdateTime</stp>
        <tr r="M12" s="1"/>
      </tp>
      <tp t="e">
        <v>#N/A</v>
        <stp/>
        <stp>NSE_BOSCHLTD-EQ</stp>
        <stp>OpenInterest</stp>
        <tr r="I10" s="1"/>
      </tp>
      <tp t="e">
        <v>#N/A</v>
        <stp/>
        <stp>NSE_AXISBANK-EQ</stp>
        <stp>Last</stp>
        <tr r="B6" s="1"/>
      </tp>
      <tp t="e">
        <v>#N/A</v>
        <stp/>
        <stp>NSE_YESBANK-EQ</stp>
        <stp>Bid</stp>
        <tr r="D49" s="1"/>
      </tp>
      <tp t="e">
        <v>#N/A</v>
        <stp/>
        <stp>NSE_UPL-EQ</stp>
        <stp>Last</stp>
        <tr r="B46" s="1"/>
      </tp>
      <tp t="e">
        <v>#N/A</v>
        <stp/>
        <stp>NSE_CIPLA-EQ</stp>
        <stp>Volume</stp>
        <tr r="H12" s="1"/>
      </tp>
      <tp t="e">
        <v>#N/A</v>
        <stp/>
        <stp>NSE_LUPIN-EQ</stp>
        <stp>Volume</stp>
        <tr r="H32" s="1"/>
      </tp>
      <tp t="e">
        <v>#N/A</v>
        <stp/>
        <stp>NSE_COALINDIA-EQ</stp>
        <stp>OpenInterest</stp>
        <tr r="I13" s="1"/>
      </tp>
      <tp t="e">
        <v>#N/A</v>
        <stp/>
        <stp>NSE_POWERGRID-EQ</stp>
        <stp>OpenInterest</stp>
        <tr r="I37" s="1"/>
      </tp>
      <tp t="e">
        <v>#N/A</v>
        <stp/>
        <stp>NSE_ULTRACEMCO-EQ</stp>
        <stp>lastUpdateTime</stp>
        <tr r="M45" s="1"/>
      </tp>
      <tp t="e">
        <v>#N/A</v>
        <stp/>
        <stp>NSE_TATAMOTORS-EQ</stp>
        <stp>TradingSymbol</stp>
        <tr r="A41" s="1"/>
      </tp>
      <tp t="e">
        <v>#N/A</v>
        <stp/>
        <stp>NSE_HINDUNILVR-EQ</stp>
        <stp>TradingSymbol</stp>
        <tr r="A23" s="1"/>
      </tp>
      <tp t="e">
        <v>#N/A</v>
        <stp/>
        <stp>NSE_HINDPETRO-EQ</stp>
        <stp>lastTradeTime</stp>
        <tr r="L22" s="1"/>
      </tp>
      <tp t="e">
        <v>#N/A</v>
        <stp/>
        <stp>NSE_RELIANCE-EQ</stp>
        <stp>Ask</stp>
        <tr r="E38" s="1"/>
      </tp>
      <tp t="e">
        <v>#N/A</v>
        <stp/>
        <stp>NSE_LT-EQ</stp>
        <stp>Last</stp>
        <tr r="B31" s="1"/>
      </tp>
      <tp t="e">
        <v>#N/A</v>
        <stp/>
        <stp>NSE_ULTRACEMCO-EQ</stp>
        <stp>Volume</stp>
        <tr r="H45" s="1"/>
      </tp>
      <tp t="e">
        <v>#N/A</v>
        <stp/>
        <stp>NSE_RELIANCE-EQ</stp>
        <stp>TradingSymbol</stp>
        <tr r="A38" s="1"/>
      </tp>
      <tp t="e">
        <v>#N/A</v>
        <stp/>
        <stp>NSE_YESBANK-EQ</stp>
        <stp>LTQ</stp>
        <tr r="G49" s="1"/>
      </tp>
      <tp t="e">
        <v>#N/A</v>
        <stp/>
        <stp>NSE_RELIANCE-EQ</stp>
        <stp>Bid</stp>
        <tr r="D38" s="1"/>
      </tp>
      <tp t="e">
        <v>#N/A</v>
        <stp/>
        <stp>NSE_HEROMOTOCO-EQ</stp>
        <stp>OpenInterest</stp>
        <tr r="I20" s="1"/>
      </tp>
      <tp t="e">
        <v>#N/A</v>
        <stp/>
        <stp>NSE_BHARTIARTL-EQ</stp>
        <stp>OpenInterest</stp>
        <tr r="I9" s="1"/>
      </tp>
      <tp t="e">
        <v>#N/A</v>
        <stp/>
        <stp>NSE_ULTRACEMCO-EQ</stp>
        <stp>lastTradeTime</stp>
        <tr r="L45" s="1"/>
      </tp>
      <tp t="e">
        <v>#N/A</v>
        <stp/>
        <stp>NSE_SUNPHARMA-EQ</stp>
        <stp>Last</stp>
        <tr r="B40" s="1"/>
      </tp>
      <tp t="e">
        <v>#N/A</v>
        <stp/>
        <stp>NSE_BAJFINANCE-EQ</stp>
        <stp>TradingSymbol</stp>
        <tr r="A8" s="1"/>
      </tp>
      <tp t="e">
        <v>#N/A</v>
        <stp/>
        <stp>NSE_IBULHSGFIN-EQ</stp>
        <stp>TradingSymbol</stp>
        <tr r="A24" s="1"/>
      </tp>
      <tp t="e">
        <v>#N/A</v>
        <stp/>
        <stp>NSE_HINDALCO-EQ</stp>
        <stp>TradingSymbol</stp>
        <tr r="A21" s="1"/>
      </tp>
      <tp t="e">
        <v>#N/A</v>
        <stp/>
        <stp>NSE_AUROPHARMA-EQ</stp>
        <stp>Last</stp>
        <tr r="B5" s="1"/>
      </tp>
      <tp t="e">
        <v>#N/A</v>
        <stp/>
        <stp>NSE_AMBUJACEM-EQ</stp>
        <stp>OpenInterest</stp>
        <tr r="I3" s="1"/>
      </tp>
      <tp t="e">
        <v>#N/A</v>
        <stp/>
        <stp>NSE_M&amp;M-EQ</stp>
        <stp>lastUpdateTime</stp>
        <tr r="M33" s="1"/>
      </tp>
      <tp t="e">
        <v>#N/A</v>
        <stp/>
        <stp>NSE_HEROMOTOCO-EQ</stp>
        <stp>Volume</stp>
        <tr r="H20" s="1"/>
      </tp>
      <tp t="e">
        <v>#N/A</v>
        <stp/>
        <stp>NSE_UPL-EQ</stp>
        <stp>Volume</stp>
        <tr r="H46" s="1"/>
      </tp>
      <tp t="e">
        <v>#N/A</v>
        <stp/>
        <stp>NSE_ICICIBANK-EQ</stp>
        <stp>TradingSymbol</stp>
        <tr r="A25" s="1"/>
      </tp>
      <tp t="e">
        <v>#N/A</v>
        <stp/>
        <stp>NSE_HINDPETRO-EQ</stp>
        <stp>Last</stp>
        <tr r="B22" s="1"/>
      </tp>
      <tp t="e">
        <v>#N/A</v>
        <stp/>
        <stp>NSE_ADANIPORTS-EQ</stp>
        <stp>Last</stp>
        <tr r="B2" s="1"/>
      </tp>
      <tp t="e">
        <v>#N/A</v>
        <stp/>
        <stp>NSE_UPL-EQ</stp>
        <stp>lastUpdateTime</stp>
        <tr r="M46" s="1"/>
      </tp>
      <tp t="e">
        <v>#N/A</v>
        <stp/>
        <stp>NSE_HEROMOTOCO-EQ</stp>
        <stp>lastUpdateTime</stp>
        <tr r="M20" s="1"/>
      </tp>
      <tp t="e">
        <v>#N/A</v>
        <stp/>
        <stp>NSE_M&amp;M-EQ</stp>
        <stp>Volume</stp>
        <tr r="H33" s="1"/>
      </tp>
      <tp t="e">
        <v>#N/A</v>
        <stp/>
        <stp>NSE_MARUTI-EQ</stp>
        <stp>Ask</stp>
        <tr r="E34" s="1"/>
      </tp>
      <tp t="e">
        <v>#N/A</v>
        <stp/>
        <stp>NSE_POWERGRID-EQ</stp>
        <stp>TradingSymbol</stp>
        <tr r="A37" s="1"/>
      </tp>
      <tp t="e">
        <v>#N/A</v>
        <stp/>
        <stp>NSE_ULTRACEMCO-EQ</stp>
        <stp>Last</stp>
        <tr r="B45" s="1"/>
      </tp>
      <tp t="e">
        <v>#N/A</v>
        <stp/>
        <stp>NSE_ADANIPORTS-EQ</stp>
        <stp>Volume</stp>
        <tr r="H2" s="1"/>
      </tp>
      <tp t="e">
        <v>#N/A</v>
        <stp/>
        <stp>NSE_AMBUJACEM-EQ</stp>
        <stp>lastTradeTime</stp>
        <tr r="L3" s="1"/>
      </tp>
      <tp t="e">
        <v>#N/A</v>
        <stp/>
        <stp>NSE_MARUTI-EQ</stp>
        <stp>Bid</stp>
        <tr r="D34" s="1"/>
      </tp>
      <tp t="e">
        <v>#N/A</v>
        <stp/>
        <stp>NSE_DRREDDY-EQ</stp>
        <stp>LTQ</stp>
        <tr r="G14" s="1"/>
      </tp>
      <tp t="e">
        <v>#N/A</v>
        <stp/>
        <stp>NSE_KOTAKBANK-EQ</stp>
        <stp>TradingSymbol</stp>
        <tr r="A30" s="1"/>
      </tp>
      <tp t="e">
        <v>#N/A</v>
        <stp/>
        <stp>NSE_LUPIN-EQ</stp>
        <stp>LTQ</stp>
        <tr r="G32" s="1"/>
      </tp>
      <tp t="e">
        <v>#N/A</v>
        <stp/>
        <stp>NSE_HDFCBANK-EQ</stp>
        <stp>TradingSymbol</stp>
        <tr r="A19" s="1"/>
      </tp>
      <tp t="e">
        <v>#N/A</v>
        <stp/>
        <stp>NSE_RELIANCE-EQ</stp>
        <stp>OpenInterest</stp>
        <tr r="I38" s="1"/>
      </tp>
      <tp t="e">
        <v>#N/A</v>
        <stp/>
        <stp>NSE_ADANIPORTS-EQ</stp>
        <stp>lastUpdateTime</stp>
        <tr r="M2" s="1"/>
      </tp>
      <tp t="e">
        <v>#N/A</v>
        <stp/>
        <stp>NSE_LT-EQ</stp>
        <stp>TradingSymbol</stp>
        <tr r="A31" s="1"/>
      </tp>
      <tp t="e">
        <v>#N/A</v>
        <stp/>
        <stp>NSE_HCLTECH-EQ</stp>
        <stp>TradingSymbol</stp>
        <tr r="A17" s="1"/>
      </tp>
      <tp t="e">
        <v>#N/A</v>
        <stp/>
        <stp>NSE_HDFCBANK-EQ</stp>
        <stp>Ask</stp>
        <tr r="E19" s="1"/>
      </tp>
      <tp t="e">
        <v>#N/A</v>
        <stp/>
        <stp>NSE_BOSCHLTD-EQ</stp>
        <stp>Ask</stp>
        <tr r="E10" s="1"/>
      </tp>
      <tp t="e">
        <v>#N/A</v>
        <stp/>
        <stp>NSE_HINDALCO-EQ</stp>
        <stp>Bid</stp>
        <tr r="D21" s="1"/>
      </tp>
      <tp t="e">
        <v>#N/A</v>
        <stp/>
        <stp>NSE_LT-EQ</stp>
        <stp>lastTradeTime</stp>
        <tr r="L31" s="1"/>
      </tp>
      <tp t="e">
        <v>#N/A</v>
        <stp/>
        <stp>NSE_BPCL-EQ</stp>
        <stp>Volume</stp>
        <tr r="H11" s="1"/>
      </tp>
      <tp t="e">
        <v>#N/A</v>
        <stp/>
        <stp>NSE_GAIL-EQ</stp>
        <stp>Volume</stp>
        <tr r="H16" s="1"/>
      </tp>
      <tp t="e">
        <v>#N/A</v>
        <stp/>
        <stp>NSE_VEDL-EQ</stp>
        <stp>Volume</stp>
        <tr r="H47" s="1"/>
      </tp>
      <tp t="e">
        <v>#N/A</v>
        <stp/>
        <stp>NSE_ZEEL-EQ</stp>
        <stp>Volume</stp>
        <tr r="H50" s="1"/>
      </tp>
      <tp t="e">
        <v>#N/A</v>
        <stp/>
        <stp>NSE_HCLTECH-EQ</stp>
        <stp>lastTradeTime</stp>
        <tr r="L17" s="1"/>
      </tp>
      <tp t="e">
        <v>#N/A</v>
        <stp/>
        <stp>NSE_TECHM-EQ</stp>
        <stp>Bid</stp>
        <tr r="D44" s="1"/>
      </tp>
      <tp t="e">
        <v>#N/A</v>
        <stp/>
        <stp>NSE_HEROMOTOCO-EQ</stp>
        <stp>Last</stp>
        <tr r="B20" s="1"/>
      </tp>
      <tp t="e">
        <v>#N/A</v>
        <stp/>
        <stp>NSE_BHARTIARTL-EQ</stp>
        <stp>Last</stp>
        <tr r="B9" s="1"/>
      </tp>
      <tp t="e">
        <v>#N/A</v>
        <stp/>
        <stp>NSE_SUNPHARMA-EQ</stp>
        <stp>OpenInterest</stp>
        <tr r="I40" s="1"/>
      </tp>
      <tp t="e">
        <v>#N/A</v>
        <stp/>
        <stp>NSE_ZEEL-EQ</stp>
        <stp>lastUpdateTime</stp>
        <tr r="M50" s="1"/>
      </tp>
      <tp t="e">
        <v>#N/A</v>
        <stp/>
        <stp>NSE_VEDL-EQ</stp>
        <stp>lastUpdateTime</stp>
        <tr r="M47" s="1"/>
      </tp>
      <tp t="e">
        <v>#N/A</v>
        <stp/>
        <stp>NSE_BPCL-EQ</stp>
        <stp>lastUpdateTime</stp>
        <tr r="M11" s="1"/>
      </tp>
      <tp t="e">
        <v>#N/A</v>
        <stp/>
        <stp>NSE_GAIL-EQ</stp>
        <stp>lastUpdateTime</stp>
        <tr r="M16" s="1"/>
      </tp>
      <tp t="e">
        <v>#N/A</v>
        <stp/>
        <stp>NSE_KOTAKBANK-EQ</stp>
        <stp>lastTradeTime</stp>
        <tr r="L30" s="1"/>
      </tp>
      <tp t="e">
        <v>#N/A</v>
        <stp/>
        <stp>NSE_HDFCBANK-EQ</stp>
        <stp>lastTradeTime</stp>
        <tr r="L19" s="1"/>
      </tp>
      <tp t="e">
        <v>#N/A</v>
        <stp/>
        <stp>NSE_HCLTECH-EQ</stp>
        <stp>Bid</stp>
        <tr r="D17" s="1"/>
      </tp>
      <tp t="e">
        <v>#N/A</v>
        <stp/>
        <stp>NSE_AMBUJACEM-EQ</stp>
        <stp>TradingSymbol</stp>
        <tr r="A3" s="1"/>
      </tp>
      <tp t="e">
        <v>#N/A</v>
        <stp/>
        <stp>NSE_COALINDIA-EQ</stp>
        <stp>Last</stp>
        <tr r="B13" s="1"/>
      </tp>
      <tp t="e">
        <v>#N/A</v>
        <stp/>
        <stp>NSE_POWERGRID-EQ</stp>
        <stp>Last</stp>
        <tr r="B37" s="1"/>
      </tp>
      <tp t="e">
        <v>#N/A</v>
        <stp/>
        <stp>NSE_TCS-EQ</stp>
        <stp>lastUpdateTime</stp>
        <tr r="M43" s="1"/>
      </tp>
      <tp t="e">
        <v>#N/A</v>
        <stp/>
        <stp>NSE_SBIN-EQ</stp>
        <stp>Volume</stp>
        <tr r="H39" s="1"/>
      </tp>
      <tp t="e">
        <v>#N/A</v>
        <stp/>
        <stp>NSE_POWERGRID-EQ</stp>
        <stp>lastTradeTime</stp>
        <tr r="L37" s="1"/>
      </tp>
      <tp t="e">
        <v>#N/A</v>
        <stp/>
        <stp>NSE_HCLTECH-EQ</stp>
        <stp>Ask</stp>
        <tr r="E17" s="1"/>
      </tp>
      <tp t="e">
        <v>#N/A</v>
        <stp/>
        <stp>NSE_CIPLA-EQ</stp>
        <stp>LTQ</stp>
        <tr r="G12" s="1"/>
      </tp>
      <tp t="e">
        <v>#N/A</v>
        <stp/>
        <stp>NSE_WIPRO-EQ</stp>
        <stp>LTQ</stp>
        <tr r="G48" s="1"/>
      </tp>
      <tp t="e">
        <v>#N/A</v>
        <stp/>
        <stp>NSE_HINDALCO-EQ</stp>
        <stp>Ask</stp>
        <tr r="E21" s="1"/>
      </tp>
      <tp t="e">
        <v>#N/A</v>
        <stp/>
        <stp>NSE_LT-EQ</stp>
        <stp>OpenInterest</stp>
        <tr r="I31" s="1"/>
      </tp>
      <tp t="e">
        <v>#N/A</v>
        <stp/>
        <stp>NSE_HDFCBANK-EQ</stp>
        <stp>Bid</stp>
        <tr r="D19" s="1"/>
      </tp>
      <tp t="e">
        <v>#N/A</v>
        <stp/>
        <stp>NSE_BOSCHLTD-EQ</stp>
        <stp>Bid</stp>
        <tr r="D10" s="1"/>
      </tp>
      <tp t="e">
        <v>#N/A</v>
        <stp/>
        <stp>NSE_SBIN-EQ</stp>
        <stp>lastUpdateTime</stp>
        <tr r="M39" s="1"/>
      </tp>
      <tp t="e">
        <v>#N/A</v>
        <stp/>
        <stp>NSE_TCS-EQ</stp>
        <stp>Volume</stp>
        <tr r="H43" s="1"/>
      </tp>
      <tp t="e">
        <v>#N/A</v>
        <stp/>
        <stp>NSE_TECHM-EQ</stp>
        <stp>Ask</stp>
        <tr r="E44" s="1"/>
      </tp>
      <tp t="e">
        <v>#N/A</v>
        <stp/>
        <stp>NSE_ICICIBANK-EQ</stp>
        <stp>lastTradeTime</stp>
        <tr r="L25" s="1"/>
      </tp>
      <tp t="e">
        <v>#N/A</v>
        <stp/>
        <stp>NSE_BAJFINANCE-EQ</stp>
        <stp>lastTradeTime</stp>
        <tr r="L8" s="1"/>
      </tp>
      <tp t="e">
        <v>#N/A</v>
        <stp/>
        <stp>NSE_ULTRACEMCO-EQ</stp>
        <stp>OpenInterest</stp>
        <tr r="I45" s="1"/>
      </tp>
      <tp t="e">
        <v>#N/A</v>
        <stp/>
        <stp>NSE_IBULHSGFIN-EQ</stp>
        <stp>lastTradeTime</stp>
        <tr r="L24" s="1"/>
      </tp>
      <tp t="e">
        <v>#N/A</v>
        <stp/>
        <stp>NSE_TATAMOTORS-EQ</stp>
        <stp>Volume</stp>
        <tr r="H41" s="1"/>
      </tp>
      <tp t="e">
        <v>#N/A</v>
        <stp/>
        <stp>NSE_AUROPHARMA-EQ</stp>
        <stp>lastUpdateTime</stp>
        <tr r="M5" s="1"/>
      </tp>
      <tp t="e">
        <v>#N/A</v>
        <stp/>
        <stp>NSE_ULTRACEMCO-EQ</stp>
        <stp>TradingSymbol</stp>
        <tr r="A45" s="1"/>
      </tp>
      <tp t="e">
        <v>#N/A</v>
        <stp/>
        <stp>NSE_AXISBANK-EQ</stp>
        <stp>LTQ</stp>
        <tr r="G6" s="1"/>
      </tp>
      <tp t="e">
        <v>#N/A</v>
        <stp/>
        <stp>NSE_HINDALCO-EQ</stp>
        <stp>lastTradeTime</stp>
        <tr r="L21" s="1"/>
      </tp>
      <tp t="e">
        <v>#N/A</v>
        <stp/>
        <stp>NSE_RELIANCE-EQ</stp>
        <stp>Last</stp>
        <tr r="B38" s="1"/>
      </tp>
      <tp t="e">
        <v>#N/A</v>
        <stp/>
        <stp>NSE_AUROPHARMA-EQ</stp>
        <stp>Volume</stp>
        <tr r="H5" s="1"/>
      </tp>
      <tp t="e">
        <v>#N/A</v>
        <stp/>
        <stp>NSE_TATAMOTORS-EQ</stp>
        <stp>lastUpdateTime</stp>
        <tr r="M41" s="1"/>
      </tp>
      <tp t="e">
        <v>#N/A</v>
        <stp/>
        <stp>NSE_AMBUJACEM-EQ</stp>
        <stp>Last</stp>
        <tr r="B3" s="1"/>
      </tp>
      <tp t="e">
        <v>#N/A</v>
        <stp/>
        <stp>NSE_AUROPHARMA-EQ</stp>
        <stp>OpenInterest</stp>
        <tr r="I5" s="1"/>
      </tp>
      <tp t="e">
        <v>#N/A</v>
        <stp/>
        <stp>NSE_IBULHSGFIN-EQ</stp>
        <stp>Volume</stp>
        <tr r="H24" s="1"/>
      </tp>
      <tp t="e">
        <v>#N/A</v>
        <stp/>
        <stp>NSE_RELIANCE-EQ</stp>
        <stp>lastTradeTime</stp>
        <tr r="L38" s="1"/>
      </tp>
      <tp t="e">
        <v>#N/A</v>
        <stp/>
        <stp>NSE_HINDPETRO-EQ</stp>
        <stp>OpenInterest</stp>
        <tr r="I22" s="1"/>
      </tp>
      <tp t="e">
        <v>#N/A</v>
        <stp/>
        <stp>NSE_TATAMOTORS-EQ</stp>
        <stp>lastTradeTime</stp>
        <tr r="L41" s="1"/>
      </tp>
      <tp t="e">
        <v>#N/A</v>
        <stp/>
        <stp>NSE_ADANIPORTS-EQ</stp>
        <stp>OpenInterest</stp>
        <tr r="I2" s="1"/>
      </tp>
      <tp t="e">
        <v>#N/A</v>
        <stp/>
        <stp>NSE_HINDUNILVR-EQ</stp>
        <stp>lastTradeTime</stp>
        <tr r="L23" s="1"/>
      </tp>
      <tp t="e">
        <v>#N/A</v>
        <stp/>
        <stp>NSE_IBULHSGFIN-EQ</stp>
        <stp>lastUpdateTime</stp>
        <tr r="M24" s="1"/>
      </tp>
      <tp t="e">
        <v>#N/A</v>
        <stp/>
        <stp>NSE_HINDPETRO-EQ</stp>
        <stp>TradingSymbol</stp>
        <tr r="A22" s="1"/>
      </tp>
      <tp t="e">
        <v>#N/A</v>
        <stp/>
        <stp>NSE_KOTAKBANK-EQ</stp>
        <stp>OpenInterest</stp>
        <tr r="I30" s="1"/>
      </tp>
      <tp t="e">
        <v>#N/A</v>
        <stp/>
        <stp>NSE_EICHERMOT-EQ</stp>
        <stp>Last</stp>
        <tr r="B15" s="1"/>
      </tp>
      <tp t="e">
        <v>#N/A</v>
        <stp/>
        <stp>NSE_AXISBANK-EQ</stp>
        <stp>Ask</stp>
        <tr r="E6" s="1"/>
      </tp>
      <tp t="e">
        <v>#N/A</v>
        <stp/>
        <stp>NSE_ASIANPAINT-EQ</stp>
        <stp>Last</stp>
        <tr r="B4" s="1"/>
      </tp>
      <tp t="e">
        <v>#N/A</v>
        <stp/>
        <stp>NSE_BAJFINANCE-EQ</stp>
        <stp>Last</stp>
        <tr r="B8" s="1"/>
      </tp>
      <tp t="e">
        <v>#N/A</v>
        <stp/>
        <stp>NSE_HINDUNILVR-EQ</stp>
        <stp>Last</stp>
        <tr r="B23" s="1"/>
      </tp>
      <tp t="e">
        <v>#N/A</v>
        <stp/>
        <stp>NSE_EICHERMOT-EQ</stp>
        <stp>lastTradeTime</stp>
        <tr r="L15" s="1"/>
      </tp>
      <tp t="e">
        <v>#N/A</v>
        <stp/>
        <stp>NSE_DRREDDY-EQ</stp>
        <stp>TradingSymbol</stp>
        <tr r="A14" s="1"/>
      </tp>
      <tp t="e">
        <v>#N/A</v>
        <stp/>
        <stp>NSE_AXISBANK-EQ</stp>
        <stp>Bid</stp>
        <tr r="D6" s="1"/>
      </tp>
      <tp t="e">
        <v>#N/A</v>
        <stp/>
        <stp>NSE_HEROMOTOCO-EQ</stp>
        <stp>lastTradeTime</stp>
        <tr r="L20" s="1"/>
      </tp>
      <tp t="e">
        <v>#N/A</v>
        <stp/>
        <stp>NSE_INDUSINDBK-EQ</stp>
        <stp>OpenInterest</stp>
        <tr r="I26" s="1"/>
      </tp>
      <tp t="e">
        <v>#N/A</v>
        <stp/>
        <stp>NSE_TATASTEEL-EQ</stp>
        <stp>lastTradeTime</stp>
        <tr r="L42" s="1"/>
      </tp>
      <tp t="e">
        <v>#N/A</v>
        <stp/>
        <stp>NSE_HDFCBANK-EQ</stp>
        <stp>Last</stp>
        <tr r="B19" s="1"/>
      </tp>
      <tp t="e">
        <v>#N/A</v>
        <stp/>
        <stp>NSE_IBULHSGFIN-EQ</stp>
        <stp>Last</stp>
        <tr r="B24" s="1"/>
      </tp>
      <tp t="e">
        <v>#N/A</v>
        <stp/>
        <stp>NSE_HINDALCO-EQ</stp>
        <stp>Last</stp>
        <tr r="B21" s="1"/>
      </tp>
      <tp t="e">
        <v>#N/A</v>
        <stp/>
        <stp>NSE_INDUSINDBK-EQ</stp>
        <stp>TradingSymbol</stp>
        <tr r="A26" s="1"/>
      </tp>
      <tp t="e">
        <v>#N/A</v>
        <stp/>
        <stp>NSE_ITC-EQ</stp>
        <stp>Last</stp>
        <tr r="B29" s="1"/>
      </tp>
      <tp t="e">
        <v>#N/A</v>
        <stp/>
        <stp>NSE_COALINDIA-EQ</stp>
        <stp>lastTradeTime</stp>
        <tr r="L13" s="1"/>
      </tp>
      <tp t="e">
        <v>#N/A</v>
        <stp/>
        <stp>NSE_IOC-EQ</stp>
        <stp>Last</stp>
        <tr r="B28" s="1"/>
      </tp>
      <tp t="e">
        <v>#N/A</v>
        <stp/>
        <stp>NSE_YESBANK-EQ</stp>
        <stp>lastTradeTime</stp>
        <tr r="L49" s="1"/>
      </tp>
      <tp t="e">
        <v>#N/A</v>
        <stp/>
        <stp>NSE_TATASTEEL-EQ</stp>
        <stp>OpenInterest</stp>
        <tr r="I42" s="1"/>
      </tp>
      <tp t="e">
        <v>#N/A</v>
        <stp/>
        <stp>NSE_HINDUNILVR-EQ</stp>
        <stp>Volume</stp>
        <tr r="H23" s="1"/>
      </tp>
      <tp t="e">
        <v>#N/A</v>
        <stp/>
        <stp>NSE_LT-EQ</stp>
        <stp>lastUpdateTime</stp>
        <tr r="M31" s="1"/>
      </tp>
      <tp t="e">
        <v>#N/A</v>
        <stp/>
        <stp>NSE_TCS-EQ</stp>
        <stp>OpenInterest</stp>
        <tr r="I43" s="1"/>
      </tp>
      <tp t="e">
        <v>#N/A</v>
        <stp/>
        <stp>NSE_WIPRO-EQ</stp>
        <stp>Bid</stp>
        <tr r="D48" s="1"/>
      </tp>
      <tp t="e">
        <v>#N/A</v>
        <stp/>
        <stp>NSE_CIPLA-EQ</stp>
        <stp>Bid</stp>
        <tr r="D12" s="1"/>
      </tp>
      <tp t="e">
        <v>#N/A</v>
        <stp/>
        <stp>NSE_TECHM-EQ</stp>
        <stp>Volume</stp>
        <tr r="H44" s="1"/>
      </tp>
      <tp t="e">
        <v>#N/A</v>
        <stp/>
        <stp>NSE_SUNPHARMA-EQ</stp>
        <stp>TradingSymbol</stp>
        <tr r="A40" s="1"/>
      </tp>
      <tp t="e">
        <v>#N/A</v>
        <stp/>
        <stp>NSE_WIPRO-EQ</stp>
        <stp>lastUpdateTime</stp>
        <tr r="M48" s="1"/>
      </tp>
      <tp t="e">
        <v>#N/A</v>
        <stp/>
        <stp>NSE_AXISBANK-EQ</stp>
        <stp>OpenInterest</stp>
        <tr r="I6" s="1"/>
      </tp>
      <tp t="e">
        <v>#N/A</v>
        <stp/>
        <stp>NSE_BOSCHLTD-EQ</stp>
        <stp>Last</stp>
        <tr r="B10" s="1"/>
      </tp>
      <tp t="e">
        <v>#N/A</v>
        <stp/>
        <stp>NSE_ASIANPAINT-EQ</stp>
        <stp>lastTradeTime</stp>
        <tr r="L4" s="1"/>
      </tp>
      <tp t="e">
        <v>#N/A</v>
        <stp/>
        <stp>NSE_LT-EQ</stp>
        <stp>Volume</stp>
        <tr r="H31" s="1"/>
      </tp>
      <tp t="e">
        <v>#N/A</v>
        <stp/>
        <stp>NSE_BOSCHLTD-EQ</stp>
        <stp>LTQ</stp>
        <tr r="G10" s="1"/>
      </tp>
      <tp t="e">
        <v>#N/A</v>
        <stp/>
        <stp>NSE_HDFCBANK-EQ</stp>
        <stp>LTQ</stp>
        <tr r="G19" s="1"/>
      </tp>
      <tp t="e">
        <v>#N/A</v>
        <stp/>
        <stp>NSE_HINDUNILVR-EQ</stp>
        <stp>lastUpdateTime</stp>
        <tr r="M23" s="1"/>
      </tp>
      <tp t="e">
        <v>#N/A</v>
        <stp/>
        <stp>NSE_UPL-EQ</stp>
        <stp>OpenInterest</stp>
        <tr r="I46" s="1"/>
      </tp>
      <tp t="e">
        <v>#N/A</v>
        <stp/>
        <stp>NSE_WIPRO-EQ</stp>
        <stp>Volume</stp>
        <tr r="H48" s="1"/>
      </tp>
      <tp t="e">
        <v>#N/A</v>
        <stp/>
        <stp>NSE_TECHM-EQ</stp>
        <stp>lastUpdateTime</stp>
        <tr r="M44" s="1"/>
      </tp>
      <tp t="e">
        <v>#N/A</v>
        <stp/>
        <stp>NSE_BHARTIARTL-EQ</stp>
        <stp>lastTradeTime</stp>
        <tr r="L9" s="1"/>
      </tp>
      <tp t="e">
        <v>#N/A</v>
        <stp/>
        <stp>NSE_ASIANPAINT-EQ</stp>
        <stp>Volume</stp>
        <tr r="H4" s="1"/>
      </tp>
      <tp t="e">
        <v>#N/A</v>
        <stp/>
        <stp>NSE_HINDALCO-EQ</stp>
        <stp>LTQ</stp>
        <tr r="G21" s="1"/>
      </tp>
      <tp t="e">
        <v>#N/A</v>
        <stp/>
        <stp>NSE_HDFC-EQ</stp>
        <stp>lastUpdateTime</stp>
        <tr r="M18" s="1"/>
      </tp>
      <tp t="e">
        <v>#N/A</v>
        <stp/>
        <stp>NSE_ONGC-EQ</stp>
        <stp>lastUpdateTime</stp>
        <tr r="M36" s="1"/>
      </tp>
      <tp t="e">
        <v>#N/A</v>
        <stp/>
        <stp>NSE_NTPC-EQ</stp>
        <stp>lastUpdateTime</stp>
        <tr r="M35" s="1"/>
      </tp>
      <tp t="e">
        <v>#N/A</v>
        <stp/>
        <stp>NSE_AXISBANK-EQ</stp>
        <stp>lastTradeTime</stp>
        <tr r="L6" s="1"/>
      </tp>
      <tp t="e">
        <v>#N/A</v>
        <stp/>
        <stp>NSE_BOSCHLTD-EQ</stp>
        <stp>lastTradeTime</stp>
        <tr r="L10" s="1"/>
      </tp>
      <tp t="e">
        <v>#N/A</v>
        <stp/>
        <stp>NSE_TECHM-EQ</stp>
        <stp>LTQ</stp>
        <tr r="G44" s="1"/>
      </tp>
      <tp t="e">
        <v>#N/A</v>
        <stp/>
        <stp>NSE_BAJAJ-AUTO-EQ</stp>
        <stp>OpenInterest</stp>
        <tr r="I7" s="1"/>
      </tp>
      <tp t="e">
        <v>#N/A</v>
        <stp/>
        <stp>NSE_ICICIBANK-EQ</stp>
        <stp>Last</stp>
        <tr r="B25" s="1"/>
      </tp>
      <tp t="e">
        <v>#N/A</v>
        <stp/>
        <stp>NSE_TATAMOTORS-EQ</stp>
        <stp>Last</stp>
        <tr r="B41" s="1"/>
      </tp>
      <tp t="e">
        <v>#N/A</v>
        <stp/>
        <stp>NSE_HDFC-EQ</stp>
        <stp>Volume</stp>
        <tr r="H18" s="1"/>
      </tp>
      <tp t="e">
        <v>#N/A</v>
        <stp/>
        <stp>NSE_ADANIPORTS-EQ</stp>
        <stp>TradingSymbol</stp>
        <tr r="A2" s="1"/>
      </tp>
      <tp t="e">
        <v>#N/A</v>
        <stp/>
        <stp>NSE_NTPC-EQ</stp>
        <stp>Volume</stp>
        <tr r="H35" s="1"/>
      </tp>
      <tp t="e">
        <v>#N/A</v>
        <stp/>
        <stp>NSE_ONGC-EQ</stp>
        <stp>Volume</stp>
        <tr r="H36" s="1"/>
      </tp>
      <tp t="e">
        <v>#N/A</v>
        <stp/>
        <stp>NSE_AUROPHARMA-EQ</stp>
        <stp>TradingSymbol</stp>
        <tr r="A5" s="1"/>
      </tp>
      <tp t="e">
        <v>#N/A</v>
        <stp/>
        <stp>NSE_ASIANPAINT-EQ</stp>
        <stp>lastUpdateTime</stp>
        <tr r="M4" s="1"/>
      </tp>
      <tp t="e">
        <v>#N/A</v>
        <stp/>
        <stp>NSE_M&amp;M-EQ</stp>
        <stp>Last</stp>
        <tr r="B33" s="1"/>
      </tp>
      <tp t="e">
        <v>#N/A</v>
        <stp/>
        <stp>NSE_BAJAJ-AUTO-EQ</stp>
        <stp>TradingSymbol</stp>
        <tr r="A7" s="1"/>
      </tp>
      <tp t="e">
        <v>#N/A</v>
        <stp/>
        <stp>NSE_WIPRO-EQ</stp>
        <stp>Ask</stp>
        <tr r="E48" s="1"/>
      </tp>
      <tp t="e">
        <v>#N/A</v>
        <stp/>
        <stp>NSE_CIPLA-EQ</stp>
        <stp>Ask</stp>
        <tr r="E12" s="1"/>
      </tp>
      <tp t="e">
        <v>#N/A</v>
        <stp/>
        <stp>NSE_HCLTECH-EQ</stp>
        <stp>LTQ</stp>
        <tr r="G17" s="1"/>
      </tp>
      <tp t="e">
        <v>#N/A</v>
        <stp/>
        <stp>NSE_SBIN-EQ</stp>
        <stp>AskSize</stp>
        <tr r="F39" s="1"/>
      </tp>
      <tp t="e">
        <v>#N/A</v>
        <stp/>
        <stp>NSE_RELIANCE-EQ</stp>
        <stp>TotalBidQty</stp>
        <tr r="J38" s="1"/>
      </tp>
      <tp t="e">
        <v>#N/A</v>
        <stp/>
        <stp>NSE_RELIANCE-EQ</stp>
        <stp>TotalAskQty</stp>
        <tr r="K38" s="1"/>
      </tp>
      <tp t="e">
        <v>#N/A</v>
        <stp/>
        <stp>NSE_SBIN-EQ</stp>
        <stp>BidSize</stp>
        <tr r="C39" s="1"/>
      </tp>
      <tp t="e">
        <v>#N/A</v>
        <stp/>
        <stp>NSE_EICHERMOT-EQ</stp>
        <stp>AskSize</stp>
        <tr r="F15" s="1"/>
      </tp>
      <tp t="e">
        <v>#N/A</v>
        <stp/>
        <stp>NSE_IBULHSGFIN-EQ</stp>
        <stp>AskSize</stp>
        <tr r="F24" s="1"/>
      </tp>
      <tp t="e">
        <v>#N/A</v>
        <stp/>
        <stp>NSE_ULTRACEMCO-EQ</stp>
        <stp>BidSize</stp>
        <tr r="C45" s="1"/>
      </tp>
      <tp t="e">
        <v>#N/A</v>
        <stp/>
        <stp>NSE_VEDL-EQ</stp>
        <stp>AskSize</stp>
        <tr r="F47" s="1"/>
      </tp>
      <tp t="e">
        <v>#N/A</v>
        <stp/>
        <stp>NSE_MARUTI-EQ</stp>
        <stp>TotalBidQty</stp>
        <tr r="J34" s="1"/>
      </tp>
      <tp t="e">
        <v>#N/A</v>
        <stp/>
        <stp>NSE_MARUTI-EQ</stp>
        <stp>TotalAskQty</stp>
        <tr r="K34" s="1"/>
      </tp>
      <tp t="e">
        <v>#N/A</v>
        <stp/>
        <stp>NSE_AUROPHARMA-EQ</stp>
        <stp>AskSize</stp>
        <tr r="F5" s="1"/>
      </tp>
      <tp t="e">
        <v>#N/A</v>
        <stp/>
        <stp>NSE_VEDL-EQ</stp>
        <stp>BidSize</stp>
        <tr r="C47" s="1"/>
      </tp>
      <tp t="e">
        <v>#N/A</v>
        <stp/>
        <stp>NSE_AUROPHARMA-EQ</stp>
        <stp>BidSize</stp>
        <tr r="C5" s="1"/>
      </tp>
      <tp t="e">
        <v>#N/A</v>
        <stp/>
        <stp>NSE_ULTRACEMCO-EQ</stp>
        <stp>AskSize</stp>
        <tr r="F45" s="1"/>
      </tp>
      <tp t="e">
        <v>#N/A</v>
        <stp/>
        <stp>NSE_IBULHSGFIN-EQ</stp>
        <stp>BidSize</stp>
        <tr r="C24" s="1"/>
      </tp>
      <tp t="e">
        <v>#N/A</v>
        <stp/>
        <stp>NSE_EICHERMOT-EQ</stp>
        <stp>BidSize</stp>
        <tr r="C15" s="1"/>
      </tp>
      <tp t="e">
        <v>#N/A</v>
        <stp/>
        <stp>NSE_IOC-EQ</stp>
        <stp>BidSize</stp>
        <tr r="C28" s="1"/>
      </tp>
      <tp t="e">
        <v>#N/A</v>
        <stp/>
        <stp>NSE_ITC-EQ</stp>
        <stp>BidSize</stp>
        <tr r="C29" s="1"/>
      </tp>
      <tp t="e">
        <v>#N/A</v>
        <stp/>
        <stp>NSE_M&amp;M-EQ</stp>
        <stp>BidSize</stp>
        <tr r="C33" s="1"/>
      </tp>
      <tp t="e">
        <v>#N/A</v>
        <stp/>
        <stp>NSE_TCS-EQ</stp>
        <stp>BidSize</stp>
        <tr r="C43" s="1"/>
      </tp>
      <tp t="e">
        <v>#N/A</v>
        <stp/>
        <stp>NSE_UPL-EQ</stp>
        <stp>BidSize</stp>
        <tr r="C46" s="1"/>
      </tp>
      <tp t="e">
        <v>#N/A</v>
        <stp/>
        <stp>NSE_SUNPHARMA-EQ</stp>
        <stp>BidSize</stp>
        <tr r="C40" s="1"/>
      </tp>
      <tp t="e">
        <v>#N/A</v>
        <stp/>
        <stp>NSE_M&amp;M-EQ</stp>
        <stp>TradingSymbol</stp>
        <tr r="A33" s="1"/>
      </tp>
      <tp t="e">
        <v>#N/A</v>
        <stp/>
        <stp>NSE_ZEEL-EQ</stp>
        <stp>AskSize</stp>
        <tr r="F50" s="1"/>
      </tp>
      <tp t="e">
        <v>#N/A</v>
        <stp/>
        <stp>NSE_TATASTEEL-EQ</stp>
        <stp>BidSize</stp>
        <tr r="C42" s="1"/>
      </tp>
      <tp t="e">
        <v>#N/A</v>
        <stp/>
        <stp>NSE_ZEEL-EQ</stp>
        <stp>BidSize</stp>
        <tr r="C50" s="1"/>
      </tp>
      <tp t="e">
        <v>#N/A</v>
        <stp/>
        <stp>NSE_TATASTEEL-EQ</stp>
        <stp>AskSize</stp>
        <tr r="F42" s="1"/>
      </tp>
      <tp t="e">
        <v>#N/A</v>
        <stp/>
        <stp>NSE_SUNPHARMA-EQ</stp>
        <stp>AskSize</stp>
        <tr r="F40" s="1"/>
      </tp>
      <tp t="e">
        <v>#N/A</v>
        <stp/>
        <stp>NSE_DRREDDY-EQ</stp>
        <stp>TotalAskQty</stp>
        <tr r="K14" s="1"/>
      </tp>
      <tp t="e">
        <v>#N/A</v>
        <stp/>
        <stp>NSE_DRREDDY-EQ</stp>
        <stp>TotalBidQty</stp>
        <tr r="J14" s="1"/>
      </tp>
      <tp t="e">
        <v>#N/A</v>
        <stp/>
        <stp>NSE_TCS-EQ</stp>
        <stp>AskSize</stp>
        <tr r="F43" s="1"/>
      </tp>
      <tp t="e">
        <v>#N/A</v>
        <stp/>
        <stp>NSE_UPL-EQ</stp>
        <stp>AskSize</stp>
        <tr r="F46" s="1"/>
      </tp>
      <tp t="e">
        <v>#N/A</v>
        <stp/>
        <stp>NSE_IOC-EQ</stp>
        <stp>AskSize</stp>
        <tr r="F28" s="1"/>
      </tp>
      <tp t="e">
        <v>#N/A</v>
        <stp/>
        <stp>NSE_ITC-EQ</stp>
        <stp>AskSize</stp>
        <tr r="F29" s="1"/>
      </tp>
      <tp t="e">
        <v>#N/A</v>
        <stp/>
        <stp>NSE_M&amp;M-EQ</stp>
        <stp>AskSize</stp>
        <tr r="F33" s="1"/>
      </tp>
      <tp t="e">
        <v>#N/A</v>
        <stp/>
        <stp>NSE_LUPIN-EQ</stp>
        <stp>TotalAskQty</stp>
        <tr r="K32" s="1"/>
      </tp>
      <tp t="e">
        <v>#N/A</v>
        <stp/>
        <stp>NSE_LUPIN-EQ</stp>
        <stp>TotalBidQty</stp>
        <tr r="J32" s="1"/>
      </tp>
      <tp t="e">
        <v>#N/A</v>
        <stp/>
        <stp>NSE_YESBANK-EQ</stp>
        <stp>TotalAskQty</stp>
        <tr r="K49" s="1"/>
      </tp>
      <tp t="e">
        <v>#N/A</v>
        <stp/>
        <stp>NSE_YESBANK-EQ</stp>
        <stp>TotalBidQty</stp>
        <tr r="J49" s="1"/>
      </tp>
      <tp t="e">
        <v>#N/A</v>
        <stp/>
        <stp>NSE_AMBUJACEM-EQ</stp>
        <stp>BidSize</stp>
        <tr r="C3" s="1"/>
      </tp>
      <tp t="e">
        <v>#N/A</v>
        <stp/>
        <stp>NSE_HEROMOTOCO-EQ</stp>
        <stp>AskSize</stp>
        <tr r="F20" s="1"/>
      </tp>
      <tp t="e">
        <v>#N/A</v>
        <stp/>
        <stp>NSE_HINDPETRO-EQ</stp>
        <stp>BidSize</stp>
        <tr r="C22" s="1"/>
      </tp>
      <tp t="e">
        <v>#N/A</v>
        <stp/>
        <stp>NSE_BPCL-EQ</stp>
        <stp>AskSize</stp>
        <tr r="F11" s="1"/>
      </tp>
      <tp t="e">
        <v>#N/A</v>
        <stp/>
        <stp>NSE_AXISBANK-EQ</stp>
        <stp>TotalAskQty</stp>
        <tr r="K6" s="1"/>
      </tp>
      <tp t="e">
        <v>#N/A</v>
        <stp/>
        <stp>NSE_AXISBANK-EQ</stp>
        <stp>TotalBidQty</stp>
        <tr r="J6" s="1"/>
      </tp>
      <tp t="e">
        <v>#N/A</v>
        <stp/>
        <stp>NSE_KOTAKBANK-EQ</stp>
        <stp>BidSize</stp>
        <tr r="C30" s="1"/>
      </tp>
      <tp t="e">
        <v>#N/A</v>
        <stp/>
        <stp>NSE_HINDUNILVR-EQ</stp>
        <stp>AskSize</stp>
        <tr r="F23" s="1"/>
      </tp>
      <tp t="e">
        <v>#N/A</v>
        <stp/>
        <stp>NSE_BPCL-EQ</stp>
        <stp>BidSize</stp>
        <tr r="C11" s="1"/>
      </tp>
      <tp t="e">
        <v>#N/A</v>
        <stp/>
        <stp>NSE_KOTAKBANK-EQ</stp>
        <stp>AskSize</stp>
        <tr r="F30" s="1"/>
      </tp>
      <tp t="e">
        <v>#N/A</v>
        <stp/>
        <stp>NSE_HINDUNILVR-EQ</stp>
        <stp>BidSize</stp>
        <tr r="C23" s="1"/>
      </tp>
      <tp t="e">
        <v>#N/A</v>
        <stp/>
        <stp>NSE_HEROMOTOCO-EQ</stp>
        <stp>BidSize</stp>
        <tr r="C20" s="1"/>
      </tp>
      <tp t="e">
        <v>#N/A</v>
        <stp/>
        <stp>NSE_HINDPETRO-EQ</stp>
        <stp>AskSize</stp>
        <tr r="F22" s="1"/>
      </tp>
      <tp t="e">
        <v>#N/A</v>
        <stp/>
        <stp>NSE_AMBUJACEM-EQ</stp>
        <stp>AskSize</stp>
        <tr r="F3" s="1"/>
      </tp>
      <tp t="e">
        <v>#N/A</v>
        <stp/>
        <stp>NSE_GAIL-EQ</stp>
        <stp>AskSize</stp>
        <tr r="F16" s="1"/>
      </tp>
      <tp t="e">
        <v>#N/A</v>
        <stp/>
        <stp>NSE_POWERGRID-EQ</stp>
        <stp>BidSize</stp>
        <tr r="C37" s="1"/>
      </tp>
      <tp t="e">
        <v>#N/A</v>
        <stp/>
        <stp>NSE_BHARTIARTL-EQ</stp>
        <stp>BidSize</stp>
        <tr r="C9" s="1"/>
      </tp>
      <tp t="e">
        <v>#N/A</v>
        <stp/>
        <stp>NSE_TATAMOTORS-EQ</stp>
        <stp>BidSize</stp>
        <tr r="C41" s="1"/>
      </tp>
      <tp t="e">
        <v>#N/A</v>
        <stp/>
        <stp>NSE_LT-EQ</stp>
        <stp>BidSize</stp>
        <tr r="C31" s="1"/>
      </tp>
      <tp t="e">
        <v>#N/A</v>
        <stp/>
        <stp>NSE_M&amp;M-EQ</stp>
        <stp>lastTradeTime</stp>
        <tr r="L33" s="1"/>
      </tp>
      <tp t="e">
        <v>#N/A</v>
        <stp/>
        <stp>NSE_LT-EQ</stp>
        <stp>AskSize</stp>
        <tr r="F31" s="1"/>
      </tp>
      <tp t="e">
        <v>#N/A</v>
        <stp/>
        <stp>NSE_TATAMOTORS-EQ</stp>
        <stp>AskSize</stp>
        <tr r="F41" s="1"/>
      </tp>
      <tp t="e">
        <v>#N/A</v>
        <stp/>
        <stp>NSE_BHARTIARTL-EQ</stp>
        <stp>AskSize</stp>
        <tr r="F9" s="1"/>
      </tp>
      <tp t="e">
        <v>#N/A</v>
        <stp/>
        <stp>NSE_GAIL-EQ</stp>
        <stp>BidSize</stp>
        <tr r="C16" s="1"/>
      </tp>
      <tp t="e">
        <v>#N/A</v>
        <stp/>
        <stp>NSE_POWERGRID-EQ</stp>
        <stp>AskSize</stp>
        <tr r="F37" s="1"/>
      </tp>
      <tp t="e">
        <v>#N/A</v>
        <stp/>
        <stp>NSE_CIPLA-EQ</stp>
        <stp>TotalAskQty</stp>
        <tr r="K12" s="1"/>
      </tp>
      <tp t="e">
        <v>#N/A</v>
        <stp/>
        <stp>NSE_WIPRO-EQ</stp>
        <stp>TotalAskQty</stp>
        <tr r="K48" s="1"/>
      </tp>
      <tp t="e">
        <v>#N/A</v>
        <stp/>
        <stp>NSE_WIPRO-EQ</stp>
        <stp>TotalBidQty</stp>
        <tr r="J48" s="1"/>
      </tp>
      <tp t="e">
        <v>#N/A</v>
        <stp/>
        <stp>NSE_CIPLA-EQ</stp>
        <stp>TotalBidQty</stp>
        <tr r="J12" s="1"/>
      </tp>
      <tp t="e">
        <v>#N/A</v>
        <stp/>
        <stp>NSE_HDFCBANK-EQ</stp>
        <stp>TotalAskQty</stp>
        <tr r="K19" s="1"/>
      </tp>
      <tp t="e">
        <v>#N/A</v>
        <stp/>
        <stp>NSE_HDFCBANK-EQ</stp>
        <stp>TotalBidQty</stp>
        <tr r="J19" s="1"/>
      </tp>
      <tp t="e">
        <v>#N/A</v>
        <stp/>
        <stp>NSE_BOSCHLTD-EQ</stp>
        <stp>TotalBidQty</stp>
        <tr r="J10" s="1"/>
      </tp>
      <tp t="e">
        <v>#N/A</v>
        <stp/>
        <stp>NSE_BOSCHLTD-EQ</stp>
        <stp>TotalAskQty</stp>
        <tr r="K10" s="1"/>
      </tp>
      <tp t="e">
        <v>#N/A</v>
        <stp/>
        <stp>NSE_HDFC-EQ</stp>
        <stp>BidSize</stp>
        <tr r="C18" s="1"/>
      </tp>
      <tp t="e">
        <v>#N/A</v>
        <stp/>
        <stp>NSE_ADANIPORTS-EQ</stp>
        <stp>AskSize</stp>
        <tr r="F2" s="1"/>
      </tp>
      <tp t="e">
        <v>#N/A</v>
        <stp/>
        <stp>NSE_INFY-EQ</stp>
        <stp>BidSize</stp>
        <tr r="C27" s="1"/>
      </tp>
      <tp t="e">
        <v>#N/A</v>
        <stp/>
        <stp>NSE_INFY-EQ</stp>
        <stp>AskSize</stp>
        <tr r="F27" s="1"/>
      </tp>
      <tp t="e">
        <v>#N/A</v>
        <stp/>
        <stp>NSE_HCLTECH-EQ</stp>
        <stp>TotalAskQty</stp>
        <tr r="K17" s="1"/>
      </tp>
      <tp t="e">
        <v>#N/A</v>
        <stp/>
        <stp>NSE_HCLTECH-EQ</stp>
        <stp>TotalBidQty</stp>
        <tr r="J17" s="1"/>
      </tp>
      <tp t="e">
        <v>#N/A</v>
        <stp/>
        <stp>NSE_HINDALCO-EQ</stp>
        <stp>TotalAskQty</stp>
        <tr r="K21" s="1"/>
      </tp>
      <tp t="e">
        <v>#N/A</v>
        <stp/>
        <stp>NSE_HINDALCO-EQ</stp>
        <stp>TotalBidQty</stp>
        <tr r="J21" s="1"/>
      </tp>
      <tp t="e">
        <v>#N/A</v>
        <stp/>
        <stp>NSE_HDFC-EQ</stp>
        <stp>AskSize</stp>
        <tr r="F18" s="1"/>
      </tp>
      <tp t="e">
        <v>#N/A</v>
        <stp/>
        <stp>NSE_TECHM-EQ</stp>
        <stp>TotalBidQty</stp>
        <tr r="J44" s="1"/>
      </tp>
      <tp t="e">
        <v>#N/A</v>
        <stp/>
        <stp>NSE_TECHM-EQ</stp>
        <stp>TotalAskQty</stp>
        <tr r="K44" s="1"/>
      </tp>
      <tp t="e">
        <v>#N/A</v>
        <stp/>
        <stp>NSE_ADANIPORTS-EQ</stp>
        <stp>BidSize</stp>
        <tr r="C2" s="1"/>
      </tp>
      <tp t="e">
        <v>#N/A</v>
        <stp/>
        <stp>NSE_ONGC-EQ</stp>
        <stp>AskSize</stp>
        <tr r="F36" s="1"/>
      </tp>
      <tp t="e">
        <v>#N/A</v>
        <stp/>
        <stp>NSE_INDUSINDBK-EQ</stp>
        <stp>AskSize</stp>
        <tr r="F26" s="1"/>
      </tp>
      <tp t="e">
        <v>#N/A</v>
        <stp/>
        <stp>NSE_NTPC-EQ</stp>
        <stp>AskSize</stp>
        <tr r="F35" s="1"/>
      </tp>
      <tp t="e">
        <v>#N/A</v>
        <stp/>
        <stp>NSE_COALINDIA-EQ</stp>
        <stp>BidSize</stp>
        <tr r="C13" s="1"/>
      </tp>
      <tp t="e">
        <v>#N/A</v>
        <stp/>
        <stp>NSE_ASIANPAINT-EQ</stp>
        <stp>BidSize</stp>
        <tr r="C4" s="1"/>
      </tp>
      <tp t="e">
        <v>#N/A</v>
        <stp/>
        <stp>NSE_ICICIBANK-EQ</stp>
        <stp>BidSize</stp>
        <tr r="C25" s="1"/>
      </tp>
      <tp t="e">
        <v>#N/A</v>
        <stp/>
        <stp>NSE_BAJAJ-AUTO-EQ</stp>
        <stp>AskSize</stp>
        <tr r="F7" s="1"/>
      </tp>
      <tp t="e">
        <v>#N/A</v>
        <stp/>
        <stp>NSE_BAJFINANCE-EQ</stp>
        <stp>AskSize</stp>
        <tr r="F8" s="1"/>
      </tp>
      <tp t="e">
        <v>#N/A</v>
        <stp/>
        <stp>NSE_NTPC-EQ</stp>
        <stp>BidSize</stp>
        <tr r="C35" s="1"/>
      </tp>
      <tp t="e">
        <v>#N/A</v>
        <stp/>
        <stp>NSE_BAJFINANCE-EQ</stp>
        <stp>BidSize</stp>
        <tr r="C8" s="1"/>
      </tp>
      <tp t="e">
        <v>#N/A</v>
        <stp/>
        <stp>NSE_ASIANPAINT-EQ</stp>
        <stp>AskSize</stp>
        <tr r="F4" s="1"/>
      </tp>
      <tp t="e">
        <v>#N/A</v>
        <stp/>
        <stp>NSE_ICICIBANK-EQ</stp>
        <stp>AskSize</stp>
        <tr r="F25" s="1"/>
      </tp>
      <tp t="e">
        <v>#N/A</v>
        <stp/>
        <stp>NSE_BAJAJ-AUTO-EQ</stp>
        <stp>BidSize</stp>
        <tr r="C7" s="1"/>
      </tp>
      <tp t="e">
        <v>#N/A</v>
        <stp/>
        <stp>NSE_COALINDIA-EQ</stp>
        <stp>AskSize</stp>
        <tr r="F13" s="1"/>
      </tp>
      <tp t="e">
        <v>#N/A</v>
        <stp/>
        <stp>NSE_ONGC-EQ</stp>
        <stp>BidSize</stp>
        <tr r="C36" s="1"/>
      </tp>
      <tp t="e">
        <v>#N/A</v>
        <stp/>
        <stp>NSE_INDUSINDBK-EQ</stp>
        <stp>BidSize</stp>
        <tr r="C26" s="1"/>
      </tp>
      <tp t="e">
        <v>#N/A</v>
        <stp/>
        <stp>NSE_TATASTEEL-EQ</stp>
        <stp>Bid</stp>
        <tr r="D42" s="1"/>
      </tp>
      <tp t="e">
        <v>#N/A</v>
        <stp/>
        <stp>NSE_UPL-EQ</stp>
        <stp>lastTradeTime</stp>
        <tr r="L46" s="1"/>
      </tp>
      <tp t="e">
        <v>#N/A</v>
        <stp/>
        <stp>NSE_INFY-EQ</stp>
        <stp>TradingSymbol</stp>
        <tr r="A27" s="1"/>
      </tp>
      <tp t="e">
        <v>#N/A</v>
        <stp/>
        <stp>NSE_IOC-EQ</stp>
        <stp>TradingSymbol</stp>
        <tr r="A28" s="1"/>
      </tp>
      <tp t="e">
        <v>#N/A</v>
        <stp/>
        <stp>NSE_EICHERMOT-EQ</stp>
        <stp>LTQ</stp>
        <tr r="G15" s="1"/>
      </tp>
      <tp t="e">
        <v>#N/A</v>
        <stp/>
        <stp>NSE_IBULHSGFIN-EQ</stp>
        <stp>LTQ</stp>
        <tr r="G24" s="1"/>
      </tp>
      <tp t="e">
        <v>#N/A</v>
        <stp/>
        <stp>NSE_HDFC-EQ</stp>
        <stp>TradingSymbol</stp>
        <tr r="A18" s="1"/>
      </tp>
      <tp t="e">
        <v>#N/A</v>
        <stp/>
        <stp>NSE_HDFC-EQ</stp>
        <stp>OpenInterest</stp>
        <tr r="I18" s="1"/>
      </tp>
      <tp t="e">
        <v>#N/A</v>
        <stp/>
        <stp>NSE_ZEEL-EQ</stp>
        <stp>Ask</stp>
        <tr r="E50" s="1"/>
      </tp>
      <tp t="e">
        <v>#N/A</v>
        <stp/>
        <stp>NSE_AXISBANK-EQ</stp>
        <stp>Volume</stp>
        <tr r="H6" s="1"/>
      </tp>
      <tp t="e">
        <v>#N/A</v>
        <stp/>
        <stp>NSE_MARUTI-EQ</stp>
        <stp>lastUpdateTime</stp>
        <tr r="M34" s="1"/>
      </tp>
      <tp t="e">
        <v>#N/A</v>
        <stp/>
        <stp>NSE_SUNPHARMA-EQ</stp>
        <stp>Bid</stp>
        <tr r="D40" s="1"/>
      </tp>
      <tp t="e">
        <v>#N/A</v>
        <stp/>
        <stp>NSE_TCS-EQ</stp>
        <stp>Bid</stp>
        <tr r="D43" s="1"/>
      </tp>
      <tp t="e">
        <v>#N/A</v>
        <stp/>
        <stp>NSE_UPL-EQ</stp>
        <stp>Bid</stp>
        <tr r="D46" s="1"/>
      </tp>
      <tp t="e">
        <v>#N/A</v>
        <stp/>
        <stp>NSE_IOC-EQ</stp>
        <stp>Bid</stp>
        <tr r="D28" s="1"/>
      </tp>
      <tp t="e">
        <v>#N/A</v>
        <stp/>
        <stp>NSE_ITC-EQ</stp>
        <stp>Bid</stp>
        <tr r="D29" s="1"/>
      </tp>
      <tp t="e">
        <v>#N/A</v>
        <stp/>
        <stp>NSE_M&amp;M-EQ</stp>
        <stp>Bid</stp>
        <tr r="D33" s="1"/>
      </tp>
      <tp t="e">
        <v>#N/A</v>
        <stp/>
        <stp>NSE_AUROPHARMA-EQ</stp>
        <stp>LTQ</stp>
        <tr r="G5" s="1"/>
      </tp>
      <tp t="e">
        <v>#N/A</v>
        <stp/>
        <stp>NSE_ONGC-EQ</stp>
        <stp>TradingSymbol</stp>
        <tr r="A36" s="1"/>
      </tp>
      <tp t="e">
        <v>#N/A</v>
        <stp/>
        <stp>NSE_VEDL-EQ</stp>
        <stp>OpenInterest</stp>
        <tr r="I47" s="1"/>
      </tp>
      <tp t="e">
        <v>#N/A</v>
        <stp/>
        <stp>NSE_ZEEL-EQ</stp>
        <stp>OpenInterest</stp>
        <tr r="I50" s="1"/>
      </tp>
      <tp t="e">
        <v>#N/A</v>
        <stp/>
        <stp>NSE_VEDL-EQ</stp>
        <stp>LTQ</stp>
        <tr r="G47" s="1"/>
      </tp>
      <tp t="e">
        <v>#N/A</v>
        <stp/>
        <stp>NSE_MARUTI-EQ</stp>
        <stp>Volume</stp>
        <tr r="H34" s="1"/>
      </tp>
      <tp t="e">
        <v>#N/A</v>
        <stp/>
        <stp>NSE_AXISBANK-EQ</stp>
        <stp>lastUpdateTime</stp>
        <tr r="M6" s="1"/>
      </tp>
      <tp t="e">
        <v>#N/A</v>
        <stp/>
        <stp>NSE_IOC-EQ</stp>
        <stp>Ask</stp>
        <tr r="E28" s="1"/>
      </tp>
      <tp t="e">
        <v>#N/A</v>
        <stp/>
        <stp>NSE_ITC-EQ</stp>
        <stp>Ask</stp>
        <tr r="E29" s="1"/>
      </tp>
      <tp t="e">
        <v>#N/A</v>
        <stp/>
        <stp>NSE_M&amp;M-EQ</stp>
        <stp>Ask</stp>
        <tr r="E33" s="1"/>
      </tp>
      <tp t="e">
        <v>#N/A</v>
        <stp/>
        <stp>NSE_TCS-EQ</stp>
        <stp>Ask</stp>
        <tr r="E43" s="1"/>
      </tp>
      <tp t="e">
        <v>#N/A</v>
        <stp/>
        <stp>NSE_UPL-EQ</stp>
        <stp>Ask</stp>
        <tr r="E46" s="1"/>
      </tp>
      <tp t="e">
        <v>#N/A</v>
        <stp/>
        <stp>NSE_SUNPHARMA-EQ</stp>
        <stp>Ask</stp>
        <tr r="E40" s="1"/>
      </tp>
      <tp t="e">
        <v>#N/A</v>
        <stp/>
        <stp>NSE_VEDL-EQ</stp>
        <stp>TradingSymbol</stp>
        <tr r="A47" s="1"/>
      </tp>
      <tp t="e">
        <v>#N/A</v>
        <stp/>
        <stp>NSE_AMBUJACEM-EQ</stp>
        <stp>lastUpdateTime</stp>
        <tr r="M3" s="1"/>
      </tp>
      <tp t="e">
        <v>#N/A</v>
        <stp/>
        <stp>NSE_POWERGRID-EQ</stp>
        <stp>lastUpdateTime</stp>
        <tr r="M37" s="1"/>
      </tp>
      <tp t="e">
        <v>#N/A</v>
        <stp/>
        <stp>NSE_MARUTI-EQ</stp>
        <stp>OpenInterest</stp>
        <tr r="I34" s="1"/>
      </tp>
      <tp t="e">
        <v>#N/A</v>
        <stp/>
        <stp>NSE_TATASTEEL-EQ</stp>
        <stp>Ask</stp>
        <tr r="E42" s="1"/>
      </tp>
      <tp t="e">
        <v>#N/A</v>
        <stp/>
        <stp>NSE_AMBUJACEM-EQ</stp>
        <stp>Volume</stp>
        <tr r="H3" s="1"/>
      </tp>
      <tp t="e">
        <v>#N/A</v>
        <stp/>
        <stp>NSE_POWERGRID-EQ</stp>
        <stp>Volume</stp>
        <tr r="H37" s="1"/>
      </tp>
      <tp t="e">
        <v>#N/A</v>
        <stp/>
        <stp>NSE_ZEEL-EQ</stp>
        <stp>TradingSymbol</stp>
        <tr r="A50" s="1"/>
      </tp>
      <tp t="e">
        <v>#N/A</v>
        <stp/>
        <stp>NSE_ULTRACEMCO-EQ</stp>
        <stp>LTQ</stp>
        <tr r="G45" s="1"/>
      </tp>
      <tp t="e">
        <v>#N/A</v>
        <stp/>
        <stp>NSE_ZEEL-EQ</stp>
        <stp>Bid</stp>
        <tr r="D50" s="1"/>
      </tp>
      <tp t="e">
        <v>#N/A</v>
        <stp/>
        <stp>NSE_ITC-EQ</stp>
        <stp>lastTradeTime</stp>
        <tr r="L29" s="1"/>
      </tp>
      <tp t="e">
        <v>#N/A</v>
        <stp/>
        <stp>NSE_HCLTECH-EQ</stp>
        <stp>Volume</stp>
        <tr r="H17" s="1"/>
      </tp>
      <tp t="e">
        <v>#N/A</v>
        <stp/>
        <stp>NSE_SBIN-EQ</stp>
        <stp>LTQ</stp>
        <tr r="G39" s="1"/>
      </tp>
      <tp t="e">
        <v>#N/A</v>
        <stp/>
        <stp>NSE_HCLTECH-EQ</stp>
        <stp>OpenInterest</stp>
        <tr r="I17" s="1"/>
      </tp>
      <tp t="e">
        <v>#N/A</v>
        <stp/>
        <stp>NSE_BPCL-EQ</stp>
        <stp>TradingSymbol</stp>
        <tr r="A11" s="1"/>
      </tp>
      <tp t="e">
        <v>#N/A</v>
        <stp/>
        <stp>NSE_MARUTI-EQ</stp>
        <stp>lastTradeTime</stp>
        <tr r="L34" s="1"/>
      </tp>
      <tp t="e">
        <v>#N/A</v>
        <stp/>
        <stp>NSE_GAIL-EQ</stp>
        <stp>OpenInterest</stp>
        <tr r="I16" s="1"/>
      </tp>
      <tp t="e">
        <v>#N/A</v>
        <stp/>
        <stp>NSE_HCLTECH-EQ</stp>
        <stp>lastUpdateTime</stp>
        <tr r="M17" s="1"/>
      </tp>
      <tp t="e">
        <v>#N/A</v>
        <stp/>
        <stp>NSE_SBIN-EQ</stp>
        <stp>OpenInterest</stp>
        <tr r="I39" s="1"/>
      </tp>
      <tp t="e">
        <v>#N/A</v>
        <stp/>
        <stp>NSE_LUPIN-EQ</stp>
        <stp>Last</stp>
        <tr r="B32" s="1"/>
      </tp>
      <tp t="e">
        <v>#N/A</v>
        <stp/>
        <stp>NSE_CIPLA-EQ</stp>
        <stp>Last</stp>
        <tr r="B12" s="1"/>
      </tp>
      <tp t="e">
        <v>#N/A</v>
        <stp/>
        <stp>NSE_WIPRO-EQ</stp>
        <stp>Last</stp>
        <tr r="B48" s="1"/>
      </tp>
      <tp t="e">
        <v>#N/A</v>
        <stp/>
        <stp>NSE_DRREDDY-EQ</stp>
        <stp>OpenInterest</stp>
        <tr r="I14" s="1"/>
      </tp>
      <tp t="e">
        <v>#N/A</v>
        <stp/>
        <stp>NSE_NTPC-EQ</stp>
        <stp>lastTradeTime</stp>
        <tr r="L35" s="1"/>
      </tp>
      <tp t="e">
        <v>#N/A</v>
        <stp/>
        <stp>NSE_SBIN-EQ</stp>
        <stp>Ask</stp>
        <tr r="E39" s="1"/>
      </tp>
      <tp t="e">
        <v>#N/A</v>
        <stp/>
        <stp>NSE_YESBANK-EQ</stp>
        <stp>Last</stp>
        <tr r="B49" s="1"/>
      </tp>
      <tp t="e">
        <v>#N/A</v>
        <stp/>
        <stp>NSE_TECHM-EQ</stp>
        <stp>lastTradeTime</stp>
        <tr r="L44" s="1"/>
      </tp>
      <tp t="e">
        <v>#N/A</v>
        <stp/>
        <stp>NSE_NTPC-EQ</stp>
        <stp>Last</stp>
        <tr r="B35" s="1"/>
      </tp>
      <tp t="e">
        <v>#N/A</v>
        <stp/>
        <stp>NSE_INFY-EQ</stp>
        <stp>OpenInterest</stp>
        <tr r="I27" s="1"/>
      </tp>
      <tp t="e">
        <v>#N/A</v>
        <stp/>
        <stp>NSE_ONGC-EQ</stp>
        <stp>OpenInterest</stp>
        <tr r="I36" s="1"/>
      </tp>
      <tp t="e">
        <v>#N/A</v>
        <stp/>
        <stp>NSE_SBIN-EQ</stp>
        <stp>Bid</stp>
        <tr r="D39" s="1"/>
      </tp>
      <tp t="e">
        <v>#N/A</v>
        <stp/>
        <stp>NSE_DRREDDY-EQ</stp>
        <stp>lastUpdateTime</stp>
        <tr r="M14" s="1"/>
      </tp>
      <tp t="e">
        <v>#N/A</v>
        <stp/>
        <stp>NSE_LUPIN-EQ</stp>
        <stp>lastTradeTime</stp>
        <tr r="L32" s="1"/>
      </tp>
      <tp t="e">
        <v>#N/A</v>
        <stp/>
        <stp>NSE_DRREDDY-EQ</stp>
        <stp>Volume</stp>
        <tr r="H14" s="1"/>
      </tp>
      <tp t="e">
        <v>#N/A</v>
        <stp/>
        <stp>NSE_AUROPHARMA-EQ</stp>
        <stp>Ask</stp>
        <tr r="E5" s="1"/>
      </tp>
      <tp t="e">
        <v>#N/A</v>
        <stp/>
        <stp>NSE_TCS-EQ</stp>
        <stp>TradingSymbol</stp>
        <tr r="A43" s="1"/>
      </tp>
      <tp t="e">
        <v>#N/A</v>
        <stp/>
        <stp>NSE_VEDL-EQ</stp>
        <stp>Ask</stp>
        <tr r="E47" s="1"/>
      </tp>
      <tp t="e">
        <v>#N/A</v>
        <stp/>
        <stp>NSE_ULTRACEMCO-EQ</stp>
        <stp>Bid</stp>
        <tr r="D45" s="1"/>
      </tp>
      <tp t="e">
        <v>#N/A</v>
        <stp/>
        <stp>NSE_IBULHSGFIN-EQ</stp>
        <stp>Ask</stp>
        <tr r="E24" s="1"/>
      </tp>
      <tp t="e">
        <v>#N/A</v>
        <stp/>
        <stp>NSE_EICHERMOT-EQ</stp>
        <stp>Ask</stp>
        <tr r="E15" s="1"/>
      </tp>
      <tp t="e">
        <v>#N/A</v>
        <stp/>
        <stp>NSE_ZEEL-EQ</stp>
        <stp>LTQ</stp>
        <tr r="G50" s="1"/>
      </tp>
      <tp t="e">
        <v>#N/A</v>
        <stp/>
        <stp>NSE_CIPLA-EQ</stp>
        <stp>lastTradeTime</stp>
        <tr r="L12" s="1"/>
      </tp>
      <tp t="e">
        <v>#N/A</v>
        <stp/>
        <stp>NSE_EICHERMOT-EQ</stp>
        <stp>Bid</stp>
        <tr r="D15" s="1"/>
      </tp>
      <tp t="e">
        <v>#N/A</v>
        <stp/>
        <stp>NSE_IBULHSGFIN-EQ</stp>
        <stp>Bid</stp>
        <tr r="D24" s="1"/>
      </tp>
      <tp t="e">
        <v>#N/A</v>
        <stp/>
        <stp>NSE_ULTRACEMCO-EQ</stp>
        <stp>Ask</stp>
        <tr r="E45" s="1"/>
      </tp>
      <tp t="e">
        <v>#N/A</v>
        <stp/>
        <stp>NSE_KOTAKBANK-EQ</stp>
        <stp>Volume</stp>
        <tr r="H30" s="1"/>
      </tp>
      <tp t="e">
        <v>#N/A</v>
        <stp/>
        <stp>NSE_ICICIBANK-EQ</stp>
        <stp>Volume</stp>
        <tr r="H25" s="1"/>
      </tp>
      <tp t="e">
        <v>#N/A</v>
        <stp/>
        <stp>NSE_COALINDIA-EQ</stp>
        <stp>Volume</stp>
        <tr r="H13" s="1"/>
      </tp>
      <tp t="e">
        <v>#N/A</v>
        <stp/>
        <stp>NSE_TATASTEEL-EQ</stp>
        <stp>LTQ</stp>
        <tr r="G42" s="1"/>
      </tp>
      <tp t="e">
        <v>#N/A</v>
        <stp/>
        <stp>NSE_TATASTEEL-EQ</stp>
        <stp>Volume</stp>
        <tr r="H42" s="1"/>
      </tp>
      <tp t="e">
        <v>#N/A</v>
        <stp/>
        <stp>NSE_BPCL-EQ</stp>
        <stp>Last</stp>
        <tr r="B11" s="1"/>
      </tp>
      <tp t="e">
        <v>#N/A</v>
        <stp/>
        <stp>NSE_TECHM-EQ</stp>
        <stp>OpenInterest</stp>
        <tr r="I44" s="1"/>
      </tp>
      <tp t="e">
        <v>#N/A</v>
        <stp/>
        <stp>NSE_AUROPHARMA-EQ</stp>
        <stp>Bid</stp>
        <tr r="D5" s="1"/>
      </tp>
      <tp t="e">
        <v>#N/A</v>
        <stp/>
        <stp>NSE_TATASTEEL-EQ</stp>
        <stp>lastUpdateTime</stp>
        <tr r="M42" s="1"/>
      </tp>
      <tp t="e">
        <v>#N/A</v>
        <stp/>
        <stp>NSE_M&amp;M-EQ</stp>
        <stp>LTQ</stp>
        <tr r="G33" s="1"/>
      </tp>
      <tp t="e">
        <v>#N/A</v>
        <stp/>
        <stp>NSE_ITC-EQ</stp>
        <stp>LTQ</stp>
        <tr r="G29" s="1"/>
      </tp>
      <tp t="e">
        <v>#N/A</v>
        <stp/>
        <stp>NSE_IOC-EQ</stp>
        <stp>LTQ</stp>
        <tr r="G28" s="1"/>
      </tp>
      <tp t="e">
        <v>#N/A</v>
        <stp/>
        <stp>NSE_UPL-EQ</stp>
        <stp>LTQ</stp>
        <tr r="G46" s="1"/>
      </tp>
      <tp t="e">
        <v>#N/A</v>
        <stp/>
        <stp>NSE_TCS-EQ</stp>
        <stp>LTQ</stp>
        <tr r="G43" s="1"/>
      </tp>
      <tp t="e">
        <v>#N/A</v>
        <stp/>
        <stp>NSE_SBIN-EQ</stp>
        <stp>TradingSymbol</stp>
        <tr r="A39" s="1"/>
      </tp>
      <tp t="e">
        <v>#N/A</v>
        <stp/>
        <stp>NSE_GAIL-EQ</stp>
        <stp>TradingSymbol</stp>
        <tr r="A16" s="1"/>
      </tp>
      <tp t="e">
        <v>#N/A</v>
        <stp/>
        <stp>NSE_COALINDIA-EQ</stp>
        <stp>lastUpdateTime</stp>
        <tr r="M13" s="1"/>
      </tp>
      <tp t="e">
        <v>#N/A</v>
        <stp/>
        <stp>NSE_ICICIBANK-EQ</stp>
        <stp>lastUpdateTime</stp>
        <tr r="M25" s="1"/>
      </tp>
      <tp t="e">
        <v>#N/A</v>
        <stp/>
        <stp>NSE_KOTAKBANK-EQ</stp>
        <stp>lastUpdateTime</stp>
        <tr r="M30" s="1"/>
      </tp>
      <tp t="e">
        <v>#N/A</v>
        <stp/>
        <stp>NSE_WIPRO-EQ</stp>
        <stp>TradingSymbol</stp>
        <tr r="A48" s="1"/>
      </tp>
      <tp t="e">
        <v>#N/A</v>
        <stp/>
        <stp>NSE_SUNPHARMA-EQ</stp>
        <stp>LTQ</stp>
        <tr r="G40" s="1"/>
      </tp>
      <tp t="e">
        <v>#N/A</v>
        <stp/>
        <stp>NSE_VEDL-EQ</stp>
        <stp>Bid</stp>
        <tr r="D47" s="1"/>
      </tp>
      <tp t="e">
        <v>#N/A</v>
        <stp/>
        <stp>NSE_YESBANK-EQ</stp>
        <stp>OpenInterest</stp>
        <tr r="I49" s="1"/>
      </tp>
      <tp t="e">
        <v>#N/A</v>
        <stp/>
        <stp>NSE_SBIN-EQ</stp>
        <stp>lastTradeTime</stp>
        <tr r="L39" s="1"/>
      </tp>
      <tp t="e">
        <v>#N/A</v>
        <stp/>
        <stp>NSE_GAIL-EQ</stp>
        <stp>lastTradeTime</stp>
        <tr r="L16" s="1"/>
      </tp>
      <tp t="e">
        <v>#N/A</v>
        <stp/>
        <stp>NSE_WIPRO-EQ</stp>
        <stp>lastTradeTime</stp>
        <tr r="L48" s="1"/>
      </tp>
      <tp t="e">
        <v>#N/A</v>
        <stp/>
        <stp>NSE_EICHERMOT-EQ</stp>
        <stp>lastUpdateTime</stp>
        <tr r="M15" s="1"/>
      </tp>
      <tp t="e">
        <v>#N/A</v>
        <stp/>
        <stp>NSE_NTPC-EQ</stp>
        <stp>OpenInterest</stp>
        <tr r="I35" s="1"/>
      </tp>
      <tp t="e">
        <v>#N/A</v>
        <stp/>
        <stp>NSE_ONGC-EQ</stp>
        <stp>Last</stp>
        <tr r="B36" s="1"/>
      </tp>
      <tp t="e">
        <v>#N/A</v>
        <stp/>
        <stp>NSE_INFY-EQ</stp>
        <stp>Last</stp>
        <tr r="B27" s="1"/>
      </tp>
      <tp t="e">
        <v>#N/A</v>
        <stp/>
        <stp>NSE_INFY-EQ</stp>
        <stp>Bid</stp>
        <tr r="D27" s="1"/>
      </tp>
      <tp t="e">
        <v>#N/A</v>
        <stp/>
        <stp>NSE_HDFCBANK-EQ</stp>
        <stp>Volume</stp>
        <tr r="H19" s="1"/>
      </tp>
      <tp t="e">
        <v>#N/A</v>
        <stp/>
        <stp>NSE_GAIL-EQ</stp>
        <stp>LTQ</stp>
        <tr r="G16" s="1"/>
      </tp>
      <tp t="e">
        <v>#N/A</v>
        <stp/>
        <stp>NSE_ADANIPORTS-EQ</stp>
        <stp>Ask</stp>
        <tr r="E2" s="1"/>
      </tp>
      <tp t="e">
        <v>#N/A</v>
        <stp/>
        <stp>NSE_CIPLA-EQ</stp>
        <stp>TradingSymbol</stp>
        <tr r="A12" s="1"/>
      </tp>
      <tp t="e">
        <v>#N/A</v>
        <stp/>
        <stp>NSE_EICHERMOT-EQ</stp>
        <stp>Volume</stp>
        <tr r="H15" s="1"/>
      </tp>
      <tp t="e">
        <v>#N/A</v>
        <stp/>
        <stp>NSE_HDFC-EQ</stp>
        <stp>Bid</stp>
        <tr r="D18" s="1"/>
      </tp>
      <tp t="e">
        <v>#N/A</v>
        <stp/>
        <stp>NSE_HDFCBANK-EQ</stp>
        <stp>lastUpdateTime</stp>
        <tr r="M19" s="1"/>
      </tp>
      <tp t="e">
        <v>#N/A</v>
        <stp/>
        <stp>NSE_ADANIPORTS-EQ</stp>
        <stp>Bid</stp>
        <tr r="D2" s="1"/>
      </tp>
      <tp t="e">
        <v>#N/A</v>
        <stp/>
        <stp>NSE_DRREDDY-EQ</stp>
        <stp>Last</stp>
        <tr r="B14" s="1"/>
      </tp>
      <tp t="e">
        <v>#N/A</v>
        <stp/>
        <stp>NSE_HINDPETRO-EQ</stp>
        <stp>Volume</stp>
        <tr r="H22" s="1"/>
      </tp>
      <tp t="e">
        <v>#N/A</v>
        <stp/>
        <stp>NSE_BHARTIARTL-EQ</stp>
        <stp>LTQ</stp>
        <tr r="G9" s="1"/>
      </tp>
      <tp t="e">
        <v>#N/A</v>
        <stp/>
        <stp>NSE_TATAMOTORS-EQ</stp>
        <stp>LTQ</stp>
        <tr r="G41" s="1"/>
      </tp>
      <tp t="e">
        <v>#N/A</v>
        <stp/>
        <stp>NSE_LT-EQ</stp>
        <stp>LTQ</stp>
        <tr r="G31" s="1"/>
      </tp>
      <tp t="e">
        <v>#N/A</v>
        <stp/>
        <stp>NSE_HDFC-EQ</stp>
        <stp>Ask</stp>
        <tr r="E18" s="1"/>
      </tp>
      <tp t="e">
        <v>#N/A</v>
        <stp/>
        <stp>NSE_HINDALCO-EQ</stp>
        <stp>lastUpdateTime</stp>
        <tr r="M21" s="1"/>
      </tp>
      <tp t="e">
        <v>#N/A</v>
        <stp/>
        <stp>NSE_TCS-EQ</stp>
        <stp>lastTradeTime</stp>
        <tr r="L43" s="1"/>
      </tp>
      <tp t="e">
        <v>#N/A</v>
        <stp/>
        <stp>NSE_POWERGRID-EQ</stp>
        <stp>LTQ</stp>
        <tr r="G37" s="1"/>
      </tp>
      <tp t="e">
        <v>#N/A</v>
        <stp/>
        <stp>NSE_HINDPETRO-EQ</stp>
        <stp>lastUpdateTime</stp>
        <tr r="M22" s="1"/>
      </tp>
      <tp t="e">
        <v>#N/A</v>
        <stp/>
        <stp>NSE_INFY-EQ</stp>
        <stp>Ask</stp>
        <tr r="E27" s="1"/>
      </tp>
      <tp t="e">
        <v>#N/A</v>
        <stp/>
        <stp>NSE_HINDALCO-EQ</stp>
        <stp>Volume</stp>
        <tr r="H21" s="1"/>
      </tp>
      <tp t="e">
        <v>#N/A</v>
        <stp/>
        <stp>NSE_BAJFINANCE-EQ</stp>
        <stp>Ask</stp>
        <tr r="E8" s="1"/>
      </tp>
      <tp t="e">
        <v>#N/A</v>
        <stp/>
        <stp>NSE_ASIANPAINT-EQ</stp>
        <stp>Bid</stp>
        <tr r="D4" s="1"/>
      </tp>
      <tp t="e">
        <v>#N/A</v>
        <stp/>
        <stp>NSE_ICICIBANK-EQ</stp>
        <stp>Bid</stp>
        <tr r="D25" s="1"/>
      </tp>
      <tp t="e">
        <v>#N/A</v>
        <stp/>
        <stp>NSE_BAJAJ-AUTO-EQ</stp>
        <stp>Ask</stp>
        <tr r="E7" s="1"/>
      </tp>
      <tp t="e">
        <v>#N/A</v>
        <stp/>
        <stp>NSE_COALINDIA-EQ</stp>
        <stp>Bid</stp>
        <tr r="D13" s="1"/>
      </tp>
      <tp t="e">
        <v>#N/A</v>
        <stp/>
        <stp>NSE_LUPIN-EQ</stp>
        <stp>TradingSymbol</stp>
        <tr r="A32" s="1"/>
      </tp>
      <tp t="e">
        <v>#N/A</v>
        <stp/>
        <stp>NSE_HEROMOTOCO-EQ</stp>
        <stp>LTQ</stp>
        <tr r="G20" s="1"/>
      </tp>
      <tp t="e">
        <v>#N/A</v>
        <stp/>
        <stp>NSE_TECHM-EQ</stp>
        <stp>Last</stp>
        <tr r="B44" s="1"/>
      </tp>
      <tp t="e">
        <v>#N/A</v>
        <stp/>
        <stp>NSE_BPCL-EQ</stp>
        <stp>OpenInterest</stp>
        <tr r="I11" s="1"/>
      </tp>
      <tp t="e">
        <v>#N/A</v>
        <stp/>
        <stp>NSE_NTPC-EQ</stp>
        <stp>Ask</stp>
        <tr r="E35" s="1"/>
      </tp>
      <tp t="e">
        <v>#N/A</v>
        <stp/>
        <stp>NSE_RELIANCE-EQ</stp>
        <stp>Volume</stp>
        <tr r="H38" s="1"/>
      </tp>
      <tp t="e">
        <v>#N/A</v>
        <stp/>
        <stp>NSE_INDUSINDBK-EQ</stp>
        <stp>Ask</stp>
        <tr r="E26" s="1"/>
      </tp>
      <tp t="e">
        <v>#N/A</v>
        <stp/>
        <stp>NSE_HINDUNILVR-EQ</stp>
        <stp>LTQ</stp>
        <tr r="G23" s="1"/>
      </tp>
      <tp t="e">
        <v>#N/A</v>
        <stp/>
        <stp>NSE_TECHM-EQ</stp>
        <stp>TradingSymbol</stp>
        <tr r="A44" s="1"/>
      </tp>
      <tp t="e">
        <v>#N/A</v>
        <stp/>
        <stp>NSE_ONGC-EQ</stp>
        <stp>Ask</stp>
        <tr r="E36" s="1"/>
      </tp>
      <tp t="e">
        <v>#N/A</v>
        <stp/>
        <stp>NSE_RELIANCE-EQ</stp>
        <stp>lastUpdateTime</stp>
        <tr r="M38" s="1"/>
      </tp>
      <tp t="e">
        <v>#N/A</v>
        <stp/>
        <stp>NSE_BPCL-EQ</stp>
        <stp>LTQ</stp>
        <tr r="G11" s="1"/>
      </tp>
      <tp t="e">
        <v>#N/A</v>
        <stp/>
        <stp>NSE_INDUSINDBK-EQ</stp>
        <stp>Bid</stp>
        <tr r="D26" s="1"/>
      </tp>
      <tp t="e">
        <v>#N/A</v>
        <stp/>
        <stp>NSE_KOTAKBANK-EQ</stp>
        <stp>LTQ</stp>
        <tr r="G30" s="1"/>
      </tp>
      <tp t="e">
        <v>#N/A</v>
        <stp/>
        <stp>NSE_NTPC-EQ</stp>
        <stp>TradingSymbol</stp>
        <tr r="A35" s="1"/>
      </tp>
      <tp t="e">
        <v>#N/A</v>
        <stp/>
        <stp>NSE_ONGC-EQ</stp>
        <stp>Bid</stp>
        <tr r="D36" s="1"/>
      </tp>
      <tp t="e">
        <v>#N/A</v>
        <stp/>
        <stp>NSE_COALINDIA-EQ</stp>
        <stp>Ask</stp>
        <tr r="E13" s="1"/>
      </tp>
      <tp t="e">
        <v>#N/A</v>
        <stp/>
        <stp>NSE_ASIANPAINT-EQ</stp>
        <stp>Ask</stp>
        <tr r="E4" s="1"/>
      </tp>
      <tp t="e">
        <v>#N/A</v>
        <stp/>
        <stp>NSE_ICICIBANK-EQ</stp>
        <stp>Ask</stp>
        <tr r="E25" s="1"/>
      </tp>
      <tp t="e">
        <v>#N/A</v>
        <stp/>
        <stp>NSE_BAJAJ-AUTO-EQ</stp>
        <stp>Bid</stp>
        <tr r="D7" s="1"/>
      </tp>
      <tp t="e">
        <v>#N/A</v>
        <stp/>
        <stp>NSE_BAJFINANCE-EQ</stp>
        <stp>Bid</stp>
        <tr r="D8" s="1"/>
      </tp>
      <tp t="e">
        <v>#N/A</v>
        <stp/>
        <stp>NSE_AMBUJACEM-EQ</stp>
        <stp>LTQ</stp>
        <tr r="G3" s="1"/>
      </tp>
      <tp t="e">
        <v>#N/A</v>
        <stp/>
        <stp>NSE_HINDPETRO-EQ</stp>
        <stp>LTQ</stp>
        <tr r="G22" s="1"/>
      </tp>
      <tp t="e">
        <v>#N/A</v>
        <stp/>
        <stp>NSE_NTPC-EQ</stp>
        <stp>Bid</stp>
        <tr r="D35" s="1"/>
      </tp>
      <tp t="e">
        <v>#N/A</v>
        <stp/>
        <stp>NSE_KOTAKBANK-EQ</stp>
        <stp>Bid</stp>
        <tr r="D30" s="1"/>
      </tp>
      <tp t="e">
        <v>#N/A</v>
        <stp/>
        <stp>NSE_HINDUNILVR-EQ</stp>
        <stp>Ask</stp>
        <tr r="E23" s="1"/>
      </tp>
      <tp t="e">
        <v>#N/A</v>
        <stp/>
        <stp>NSE_INDUSINDBK-EQ</stp>
        <stp>LTQ</stp>
        <tr r="G26" s="1"/>
      </tp>
      <tp t="e">
        <v>#N/A</v>
        <stp/>
        <stp>NSE_MARUTI-EQ</stp>
        <stp>Last</stp>
        <tr r="B34" s="1"/>
      </tp>
      <tp t="e">
        <v>#N/A</v>
        <stp/>
        <stp>NSE_BPCL-EQ</stp>
        <stp>Ask</stp>
        <tr r="E11" s="1"/>
      </tp>
      <tp t="e">
        <v>#N/A</v>
        <stp/>
        <stp>NSE_ONGC-EQ</stp>
        <stp>LTQ</stp>
        <tr r="G36" s="1"/>
      </tp>
      <tp t="e">
        <v>#N/A</v>
        <stp/>
        <stp>NSE_YESBANK-EQ</stp>
        <stp>Volume</stp>
        <tr r="H49" s="1"/>
      </tp>
      <tp t="e">
        <v>#N/A</v>
        <stp/>
        <stp>NSE_HEROMOTOCO-EQ</stp>
        <stp>Ask</stp>
        <tr r="E20" s="1"/>
      </tp>
      <tp t="e">
        <v>#N/A</v>
        <stp/>
        <stp>NSE_HINDPETRO-EQ</stp>
        <stp>Bid</stp>
        <tr r="D22" s="1"/>
      </tp>
      <tp t="e">
        <v>#N/A</v>
        <stp/>
        <stp>NSE_AMBUJACEM-EQ</stp>
        <stp>Bid</stp>
        <tr r="D3" s="1"/>
      </tp>
      <tp t="e">
        <v>#N/A</v>
        <stp/>
        <stp>NSE_BAJFINANCE-EQ</stp>
        <stp>LTQ</stp>
        <tr r="G8" s="1"/>
      </tp>
      <tp t="e">
        <v>#N/A</v>
        <stp/>
        <stp>NSE_BAJAJ-AUTO-EQ</stp>
        <stp>LTQ</stp>
        <tr r="G7" s="1"/>
      </tp>
      <tp t="e">
        <v>#N/A</v>
        <stp/>
        <stp>NSE_YESBANK-EQ</stp>
        <stp>lastUpdateTime</stp>
        <tr r="M49" s="1"/>
      </tp>
      <tp t="e">
        <v>#N/A</v>
        <stp/>
        <stp>NSE_NTPC-EQ</stp>
        <stp>LTQ</stp>
        <tr r="G35" s="1"/>
      </tp>
      <tp t="e">
        <v>#N/A</v>
        <stp/>
        <stp>NSE_AMBUJACEM-EQ</stp>
        <stp>Ask</stp>
        <tr r="E3" s="1"/>
      </tp>
      <tp t="e">
        <v>#N/A</v>
        <stp/>
        <stp>NSE_BPCL-EQ</stp>
        <stp>lastTradeTime</stp>
        <tr r="L11" s="1"/>
      </tp>
      <tp t="e">
        <v>#N/A</v>
        <stp/>
        <stp>NSE_HEROMOTOCO-EQ</stp>
        <stp>Bid</stp>
        <tr r="D20" s="1"/>
      </tp>
      <tp t="e">
        <v>#N/A</v>
        <stp/>
        <stp>NSE_HINDPETRO-EQ</stp>
        <stp>Ask</stp>
        <tr r="E22" s="1"/>
      </tp>
      <tp t="e">
        <v>#N/A</v>
        <stp/>
        <stp>NSE_COALINDIA-EQ</stp>
        <stp>LTQ</stp>
        <tr r="G13" s="1"/>
      </tp>
      <tp t="e">
        <v>#N/A</v>
        <stp/>
        <stp>NSE_ICICIBANK-EQ</stp>
        <stp>LTQ</stp>
        <tr r="G25" s="1"/>
      </tp>
      <tp t="e">
        <v>#N/A</v>
        <stp/>
        <stp>NSE_ASIANPAINT-EQ</stp>
        <stp>LTQ</stp>
        <tr r="G4" s="1"/>
      </tp>
      <tp t="e">
        <v>#N/A</v>
        <stp/>
        <stp>NSE_HDFC-EQ</stp>
        <stp>Last</stp>
        <tr r="B18" s="1"/>
      </tp>
      <tp t="e">
        <v>#N/A</v>
        <stp/>
        <stp>NSE_MARUTI-EQ</stp>
        <stp>TradingSymbol</stp>
        <tr r="A34" s="1"/>
      </tp>
      <tp t="e">
        <v>#N/A</v>
        <stp/>
        <stp>NSE_KOTAKBANK-EQ</stp>
        <stp>Ask</stp>
        <tr r="E30" s="1"/>
      </tp>
      <tp t="e">
        <v>#N/A</v>
        <stp/>
        <stp>NSE_HINDUNILVR-EQ</stp>
        <stp>Bid</stp>
        <tr r="D23" s="1"/>
      </tp>
      <tp t="e">
        <v>#N/A</v>
        <stp/>
        <stp>NSE_ITC-EQ</stp>
        <stp>TradingSymbol</stp>
        <tr r="A29" s="1"/>
      </tp>
      <tp t="e">
        <v>#N/A</v>
        <stp/>
        <stp>NSE_BPCL-EQ</stp>
        <stp>Bid</stp>
        <tr r="D11" s="1"/>
      </tp>
      <tp t="e">
        <v>#N/A</v>
        <stp/>
        <stp>NSE_ZEEL-EQ</stp>
        <stp>Last</stp>
        <tr r="B50" s="1"/>
      </tp>
      <tp t="e">
        <v>#N/A</v>
        <stp/>
        <stp>NSE_VEDL-EQ</stp>
        <stp>Last</stp>
        <tr r="B47" s="1"/>
      </tp>
      <tp t="e">
        <v>#N/A</v>
        <stp/>
        <stp>NSE_LT-EQ</stp>
        <stp>Bid</stp>
        <tr r="D31" s="1"/>
      </tp>
      <tp t="e">
        <v>#N/A</v>
        <stp/>
        <stp>NSE_ZEEL-EQ</stp>
        <stp>lastTradeTime</stp>
        <tr r="L50" s="1"/>
      </tp>
      <tp t="e">
        <v>#N/A</v>
        <stp/>
        <stp>NSE_TATAMOTORS-EQ</stp>
        <stp>Bid</stp>
        <tr r="D41" s="1"/>
      </tp>
      <tp t="e">
        <v>#N/A</v>
        <stp/>
        <stp>NSE_BHARTIARTL-EQ</stp>
        <stp>Bid</stp>
        <tr r="D9" s="1"/>
      </tp>
      <tp t="e">
        <v>#N/A</v>
        <stp/>
        <stp>NSE_ADANIPORTS-EQ</stp>
        <stp>LTQ</stp>
        <tr r="G2" s="1"/>
      </tp>
      <tp t="e">
        <v>#N/A</v>
        <stp/>
        <stp>NSE_SBIN-EQ</stp>
        <stp>Last</stp>
        <tr r="B39" s="1"/>
      </tp>
      <tp t="e">
        <v>#N/A</v>
        <stp/>
        <stp>NSE_VEDL-EQ</stp>
        <stp>lastTradeTime</stp>
        <tr r="L47" s="1"/>
      </tp>
      <tp t="e">
        <v>#N/A</v>
        <stp/>
        <stp>NSE_POWERGRID-EQ</stp>
        <stp>Bid</stp>
        <tr r="D37" s="1"/>
      </tp>
      <tp t="e">
        <v>#N/A</v>
        <stp/>
        <stp>NSE_WIPRO-EQ</stp>
        <stp>OpenInterest</stp>
        <tr r="I48" s="1"/>
      </tp>
      <tp t="e">
        <v>#N/A</v>
        <stp/>
        <stp>NSE_GAIL-EQ</stp>
        <stp>Ask</stp>
        <tr r="E16" s="1"/>
      </tp>
      <tp t="e">
        <v>#N/A</v>
        <stp/>
        <stp>NSE_LUPIN-EQ</stp>
        <stp>OpenInterest</stp>
        <tr r="I32" s="1"/>
      </tp>
      <tp t="e">
        <v>#N/A</v>
        <stp/>
        <stp>NSE_CIPLA-EQ</stp>
        <stp>OpenInterest</stp>
        <tr r="I12" s="1"/>
      </tp>
      <tp t="e">
        <v>#N/A</v>
        <stp/>
        <stp>NSE_POWERGRID-EQ</stp>
        <stp>Ask</stp>
        <tr r="E37" s="1"/>
      </tp>
      <tp t="e">
        <v>#N/A</v>
        <stp/>
        <stp>NSE_ONGC-EQ</stp>
        <stp>lastTradeTime</stp>
        <tr r="L36" s="1"/>
      </tp>
      <tp t="e">
        <v>#N/A</v>
        <stp/>
        <stp>NSE_SUNPHARMA-EQ</stp>
        <stp>lastUpdateTime</stp>
        <tr r="M40" s="1"/>
      </tp>
      <tp t="e">
        <v>#N/A</v>
        <stp/>
        <stp>NSE_GAIL-EQ</stp>
        <stp>Bid</stp>
        <tr r="D16" s="1"/>
      </tp>
      <tp t="e">
        <v>#N/A</v>
        <stp/>
        <stp>NSE_INFY-EQ</stp>
        <stp>LTQ</stp>
        <tr r="G27" s="1"/>
      </tp>
      <tp t="e">
        <v>#N/A</v>
        <stp/>
        <stp>NSE_BOSCHLTD-EQ</stp>
        <stp>lastUpdateTime</stp>
        <tr r="M10" s="1"/>
      </tp>
      <tp t="e">
        <v>#N/A</v>
        <stp/>
        <stp>NSE_IOC-EQ</stp>
        <stp>lastTradeTime</stp>
        <tr r="L28" s="1"/>
      </tp>
      <tp t="e">
        <v>#N/A</v>
        <stp/>
        <stp>NSE_BHARTIARTL-EQ</stp>
        <stp>Ask</stp>
        <tr r="E9" s="1"/>
      </tp>
      <tp t="e">
        <v>#N/A</v>
        <stp/>
        <stp>NSE_INFY-EQ</stp>
        <stp>lastTradeTime</stp>
        <tr r="L27" s="1"/>
      </tp>
      <tp t="e">
        <v>#N/A</v>
        <stp/>
        <stp>NSE_TATAMOTORS-EQ</stp>
        <stp>Ask</stp>
        <tr r="E41" s="1"/>
      </tp>
      <tp t="e">
        <v>#N/A</v>
        <stp/>
        <stp>NSE_HCLTECH-EQ</stp>
        <stp>Last</stp>
        <tr r="B17" s="1"/>
      </tp>
      <tp t="e">
        <v>#N/A</v>
        <stp/>
        <stp>NSE_LT-EQ</stp>
        <stp>Ask</stp>
        <tr r="E31" s="1"/>
      </tp>
      <tp t="e">
        <v>#N/A</v>
        <stp/>
        <stp>NSE_HDFC-EQ</stp>
        <stp>lastTradeTime</stp>
        <tr r="L18" s="1"/>
      </tp>
      <tp t="e">
        <v>#N/A</v>
        <stp/>
        <stp>NSE_UPL-EQ</stp>
        <stp>TradingSymbol</stp>
        <tr r="A46" s="1"/>
      </tp>
      <tp t="e">
        <v>#N/A</v>
        <stp/>
        <stp>NSE_SUNPHARMA-EQ</stp>
        <stp>Volume</stp>
        <tr r="H40" s="1"/>
      </tp>
      <tp t="e">
        <v>#N/A</v>
        <stp/>
        <stp>NSE_GAIL-EQ</stp>
        <stp>Last</stp>
        <tr r="B16" s="1"/>
      </tp>
      <tp t="e">
        <v>#N/A</v>
        <stp/>
        <stp>NSE_BOSCHLTD-EQ</stp>
        <stp>Volume</stp>
        <tr r="H10" s="1"/>
      </tp>
      <tp t="e">
        <v>#N/A</v>
        <stp/>
        <stp>NSE_HDFC-EQ</stp>
        <stp>LTQ</stp>
        <tr r="G18" s="1"/>
      </tp>
      <tp t="e">
        <v>#N/A</v>
        <stp/>
        <stp>NSE_RELIANCE-EQ</stp>
        <stp>AskSize</stp>
        <tr r="F38" s="1"/>
      </tp>
      <tp t="e">
        <v>#N/A</v>
        <stp/>
        <stp>NSE_SBIN-EQ</stp>
        <stp>TotalBidQty</stp>
        <tr r="J39" s="1"/>
      </tp>
      <tp t="e">
        <v>#N/A</v>
        <stp/>
        <stp>NSE_SBIN-EQ</stp>
        <stp>TotalAskQty</stp>
        <tr r="K39" s="1"/>
      </tp>
      <tp t="e">
        <v>#N/A</v>
        <stp/>
        <stp>NSE_RELIANCE-EQ</stp>
        <stp>BidSize</stp>
        <tr r="C38" s="1"/>
      </tp>
      <tp t="e">
        <v>#N/A</v>
        <stp/>
        <stp>NSE_MARUTI-EQ</stp>
        <stp>AskSize</stp>
        <tr r="F34" s="1"/>
      </tp>
      <tp t="e">
        <v>#N/A</v>
        <stp/>
        <stp>NSE_AUROPHARMA-EQ</stp>
        <stp>TotalBidQty</stp>
        <tr r="J5" s="1"/>
      </tp>
      <tp t="e">
        <v>#N/A</v>
        <stp/>
        <stp>NSE_AUROPHARMA-EQ</stp>
        <stp>TotalAskQty</stp>
        <tr r="K5" s="1"/>
      </tp>
      <tp t="e">
        <v>#N/A</v>
        <stp/>
        <stp>NSE_VEDL-EQ</stp>
        <stp>TotalAskQty</stp>
        <tr r="K47" s="1"/>
      </tp>
      <tp t="e">
        <v>#N/A</v>
        <stp/>
        <stp>NSE_VEDL-EQ</stp>
        <stp>TotalBidQty</stp>
        <tr r="J47" s="1"/>
      </tp>
      <tp t="e">
        <v>#N/A</v>
        <stp/>
        <stp>NSE_IBULHSGFIN-EQ</stp>
        <stp>TotalAskQty</stp>
        <tr r="K24" s="1"/>
      </tp>
      <tp t="e">
        <v>#N/A</v>
        <stp/>
        <stp>NSE_EICHERMOT-EQ</stp>
        <stp>TotalBidQty</stp>
        <tr r="J15" s="1"/>
      </tp>
      <tp t="e">
        <v>#N/A</v>
        <stp/>
        <stp>NSE_EICHERMOT-EQ</stp>
        <stp>TotalAskQty</stp>
        <tr r="K15" s="1"/>
      </tp>
      <tp t="e">
        <v>#N/A</v>
        <stp/>
        <stp>NSE_IBULHSGFIN-EQ</stp>
        <stp>TotalBidQty</stp>
        <tr r="J24" s="1"/>
      </tp>
      <tp t="e">
        <v>#N/A</v>
        <stp/>
        <stp>NSE_ULTRACEMCO-EQ</stp>
        <stp>TotalAskQty</stp>
        <tr r="K45" s="1"/>
      </tp>
      <tp t="e">
        <v>#N/A</v>
        <stp/>
        <stp>NSE_ULTRACEMCO-EQ</stp>
        <stp>TotalBidQty</stp>
        <tr r="J45" s="1"/>
      </tp>
      <tp t="e">
        <v>#N/A</v>
        <stp/>
        <stp>NSE_MARUTI-EQ</stp>
        <stp>BidSize</stp>
        <tr r="C34" s="1"/>
      </tp>
      <tp t="e">
        <v>#N/A</v>
        <stp/>
        <stp>NSE_ZEEL-EQ</stp>
        <stp>TotalAskQty</stp>
        <tr r="K50" s="1"/>
      </tp>
      <tp t="e">
        <v>#N/A</v>
        <stp/>
        <stp>NSE_ZEEL-EQ</stp>
        <stp>TotalBidQty</stp>
        <tr r="J50" s="1"/>
      </tp>
      <tp t="e">
        <v>#N/A</v>
        <stp/>
        <stp>NSE_DRREDDY-EQ</stp>
        <stp>BidSize</stp>
        <tr r="C14" s="1"/>
      </tp>
      <tp t="e">
        <v>#N/A</v>
        <stp/>
        <stp>NSE_LUPIN-EQ</stp>
        <stp>BidSize</stp>
        <tr r="C32" s="1"/>
      </tp>
      <tp t="e">
        <v>#N/A</v>
        <stp/>
        <stp>NSE_ITC-EQ</stp>
        <stp>TotalAskQty</stp>
        <tr r="K29" s="1"/>
      </tp>
      <tp t="e">
        <v>#N/A</v>
        <stp/>
        <stp>NSE_IOC-EQ</stp>
        <stp>TotalAskQty</stp>
        <tr r="K28" s="1"/>
      </tp>
      <tp t="e">
        <v>#N/A</v>
        <stp/>
        <stp>NSE_IOC-EQ</stp>
        <stp>TotalBidQty</stp>
        <tr r="J28" s="1"/>
      </tp>
      <tp t="e">
        <v>#N/A</v>
        <stp/>
        <stp>NSE_ITC-EQ</stp>
        <stp>TotalBidQty</stp>
        <tr r="J29" s="1"/>
      </tp>
      <tp t="e">
        <v>#N/A</v>
        <stp/>
        <stp>NSE_M&amp;M-EQ</stp>
        <stp>TotalAskQty</stp>
        <tr r="K33" s="1"/>
      </tp>
      <tp t="e">
        <v>#N/A</v>
        <stp/>
        <stp>NSE_M&amp;M-EQ</stp>
        <stp>TotalBidQty</stp>
        <tr r="J33" s="1"/>
      </tp>
      <tp t="e">
        <v>#N/A</v>
        <stp/>
        <stp>NSE_BAJAJ-AUTO-EQ</stp>
        <stp>Volume</stp>
        <tr r="H7" s="1"/>
      </tp>
      <tp t="e">
        <v>#N/A</v>
        <stp/>
        <stp>NSE_LUPIN-EQ</stp>
        <stp>AskSize</stp>
        <tr r="F32" s="1"/>
      </tp>
      <tp t="e">
        <v>#N/A</v>
        <stp/>
        <stp>NSE_SUNPHARMA-EQ</stp>
        <stp>TotalAskQty</stp>
        <tr r="K40" s="1"/>
      </tp>
      <tp t="e">
        <v>#N/A</v>
        <stp/>
        <stp>NSE_SUNPHARMA-EQ</stp>
        <stp>TotalBidQty</stp>
        <tr r="J40" s="1"/>
      </tp>
      <tp t="e">
        <v>#N/A</v>
        <stp/>
        <stp>NSE_DRREDDY-EQ</stp>
        <stp>AskSize</stp>
        <tr r="F14" s="1"/>
      </tp>
      <tp t="e">
        <v>#N/A</v>
        <stp/>
        <stp>NSE_UPL-EQ</stp>
        <stp>TotalAskQty</stp>
        <tr r="K46" s="1"/>
      </tp>
      <tp t="e">
        <v>#N/A</v>
        <stp/>
        <stp>NSE_TCS-EQ</stp>
        <stp>TotalAskQty</stp>
        <tr r="K43" s="1"/>
      </tp>
      <tp t="e">
        <v>#N/A</v>
        <stp/>
        <stp>NSE_TCS-EQ</stp>
        <stp>TotalBidQty</stp>
        <tr r="J43" s="1"/>
      </tp>
      <tp t="e">
        <v>#N/A</v>
        <stp/>
        <stp>NSE_UPL-EQ</stp>
        <stp>TotalBidQty</stp>
        <tr r="J46" s="1"/>
      </tp>
      <tp t="e">
        <v>#N/A</v>
        <stp/>
        <stp>NSE_BAJAJ-AUTO-EQ</stp>
        <stp>lastUpdateTime</stp>
        <tr r="M7" s="1"/>
      </tp>
      <tp t="e">
        <v>#N/A</v>
        <stp/>
        <stp>NSE_TATASTEEL-EQ</stp>
        <stp>TotalAskQty</stp>
        <tr r="K42" s="1"/>
      </tp>
      <tp t="e">
        <v>#N/A</v>
        <stp/>
        <stp>NSE_TATASTEEL-EQ</stp>
        <stp>TotalBidQty</stp>
        <tr r="J42" s="1"/>
      </tp>
      <tp t="e">
        <v>#N/A</v>
        <stp/>
        <stp>NSE_YESBANK-EQ</stp>
        <stp>AskSize</stp>
        <tr r="F49" s="1"/>
      </tp>
      <tp t="e">
        <v>#N/A</v>
        <stp/>
        <stp>NSE_YESBANK-EQ</stp>
        <stp>BidSize</stp>
        <tr r="C49" s="1"/>
      </tp>
      <tp t="e">
        <v>#N/A</v>
        <stp/>
        <stp>NSE_HINDUNILVR-EQ</stp>
        <stp>TotalBidQty</stp>
        <tr r="J23" s="1"/>
      </tp>
      <tp t="e">
        <v>#N/A</v>
        <stp/>
        <stp>NSE_HINDUNILVR-EQ</stp>
        <stp>TotalAskQty</stp>
        <tr r="K23" s="1"/>
      </tp>
      <tp t="e">
        <v>#N/A</v>
        <stp/>
        <stp>NSE_AXISBANK-EQ</stp>
        <stp>AskSize</stp>
        <tr r="F6" s="1"/>
      </tp>
      <tp t="e">
        <v>#N/A</v>
        <stp/>
        <stp>NSE_BPCL-EQ</stp>
        <stp>TotalAskQty</stp>
        <tr r="K11" s="1"/>
      </tp>
      <tp t="e">
        <v>#N/A</v>
        <stp/>
        <stp>NSE_BPCL-EQ</stp>
        <stp>TotalBidQty</stp>
        <tr r="J11" s="1"/>
      </tp>
      <tp t="e">
        <v>#N/A</v>
        <stp/>
        <stp>NSE_HEROMOTOCO-EQ</stp>
        <stp>TotalBidQty</stp>
        <tr r="J20" s="1"/>
      </tp>
      <tp t="e">
        <v>#N/A</v>
        <stp/>
        <stp>NSE_HEROMOTOCO-EQ</stp>
        <stp>TotalAskQty</stp>
        <tr r="K20" s="1"/>
      </tp>
      <tp t="e">
        <v>#N/A</v>
        <stp/>
        <stp>NSE_AMBUJACEM-EQ</stp>
        <stp>TotalAskQty</stp>
        <tr r="K3" s="1"/>
      </tp>
      <tp t="e">
        <v>#N/A</v>
        <stp/>
        <stp>NSE_AMBUJACEM-EQ</stp>
        <stp>TotalBidQty</stp>
        <tr r="J3" s="1"/>
      </tp>
      <tp t="e">
        <v>#N/A</v>
        <stp/>
        <stp>NSE_HINDPETRO-EQ</stp>
        <stp>TotalBidQty</stp>
        <tr r="J22" s="1"/>
      </tp>
      <tp t="e">
        <v>#N/A</v>
        <stp/>
        <stp>NSE_HINDPETRO-EQ</stp>
        <stp>TotalAskQty</stp>
        <tr r="K22" s="1"/>
      </tp>
      <tp t="e">
        <v>#N/A</v>
        <stp/>
        <stp>NSE_KOTAKBANK-EQ</stp>
        <stp>TotalAskQty</stp>
        <tr r="K30" s="1"/>
      </tp>
      <tp t="e">
        <v>#N/A</v>
        <stp/>
        <stp>NSE_KOTAKBANK-EQ</stp>
        <stp>TotalBidQty</stp>
        <tr r="J30" s="1"/>
      </tp>
      <tp t="e">
        <v>#N/A</v>
        <stp/>
        <stp>NSE_AXISBANK-EQ</stp>
        <stp>BidSize</stp>
        <tr r="C6" s="1"/>
      </tp>
      <tp t="e">
        <v>#N/A</v>
        <stp/>
        <stp>NSE_WIPRO-EQ</stp>
        <stp>BidSize</stp>
        <tr r="C48" s="1"/>
      </tp>
      <tp t="e">
        <v>#N/A</v>
        <stp/>
        <stp>NSE_CIPLA-EQ</stp>
        <stp>BidSize</stp>
        <tr r="C12" s="1"/>
      </tp>
      <tp t="e">
        <v>#N/A</v>
        <stp/>
        <stp>NSE_GAIL-EQ</stp>
        <stp>TotalAskQty</stp>
        <tr r="K16" s="1"/>
      </tp>
      <tp t="e">
        <v>#N/A</v>
        <stp/>
        <stp>NSE_GAIL-EQ</stp>
        <stp>TotalBidQty</stp>
        <tr r="J16" s="1"/>
      </tp>
      <tp t="e">
        <v>#N/A</v>
        <stp/>
        <stp>NSE_POWERGRID-EQ</stp>
        <stp>TotalAskQty</stp>
        <tr r="K37" s="1"/>
      </tp>
      <tp t="e">
        <v>#N/A</v>
        <stp/>
        <stp>NSE_POWERGRID-EQ</stp>
        <stp>TotalBidQty</stp>
        <tr r="J37" s="1"/>
      </tp>
      <tp t="e">
        <v>#N/A</v>
        <stp/>
        <stp>NSE_WIPRO-EQ</stp>
        <stp>AskSize</stp>
        <tr r="F48" s="1"/>
      </tp>
      <tp t="e">
        <v>#N/A</v>
        <stp/>
        <stp>NSE_CIPLA-EQ</stp>
        <stp>AskSize</stp>
        <tr r="F12" s="1"/>
      </tp>
      <tp t="e">
        <v>#N/A</v>
        <stp/>
        <stp>NSE_TATAMOTORS-EQ</stp>
        <stp>TotalAskQty</stp>
        <tr r="K41" s="1"/>
      </tp>
      <tp t="e">
        <v>#N/A</v>
        <stp/>
        <stp>NSE_TATAMOTORS-EQ</stp>
        <stp>TotalBidQty</stp>
        <tr r="J41" s="1"/>
      </tp>
      <tp t="e">
        <v>#N/A</v>
        <stp/>
        <stp>NSE_BHARTIARTL-EQ</stp>
        <stp>TotalBidQty</stp>
        <tr r="J9" s="1"/>
      </tp>
      <tp t="e">
        <v>#N/A</v>
        <stp/>
        <stp>NSE_BHARTIARTL-EQ</stp>
        <stp>TotalAskQty</stp>
        <tr r="K9" s="1"/>
      </tp>
      <tp t="e">
        <v>#N/A</v>
        <stp/>
        <stp>NSE_LT-EQ</stp>
        <stp>TotalBidQty</stp>
        <tr r="J31" s="1"/>
      </tp>
      <tp t="e">
        <v>#N/A</v>
        <stp/>
        <stp>NSE_LT-EQ</stp>
        <stp>TotalAskQty</stp>
        <tr r="K31" s="1"/>
      </tp>
      <tp t="e">
        <v>#N/A</v>
        <stp/>
        <stp>NSE_HCLTECH-EQ</stp>
        <stp>BidSize</stp>
        <tr r="C17" s="1"/>
      </tp>
      <tp t="e">
        <v>#N/A</v>
        <stp/>
        <stp>NSE_TECHM-EQ</stp>
        <stp>BidSize</stp>
        <tr r="C44" s="1"/>
      </tp>
      <tp t="e">
        <v>#N/A</v>
        <stp/>
        <stp>NSE_ADANIPORTS-EQ</stp>
        <stp>TotalBidQty</stp>
        <tr r="J2" s="1"/>
      </tp>
      <tp t="e">
        <v>#N/A</v>
        <stp/>
        <stp>NSE_ADANIPORTS-EQ</stp>
        <stp>TotalAskQty</stp>
        <tr r="K2" s="1"/>
      </tp>
      <tp t="e">
        <v>#N/A</v>
        <stp/>
        <stp>NSE_HINDALCO-EQ</stp>
        <stp>BidSize</stp>
        <tr r="C21" s="1"/>
      </tp>
      <tp t="e">
        <v>#N/A</v>
        <stp/>
        <stp>NSE_HDFCBANK-EQ</stp>
        <stp>AskSize</stp>
        <tr r="F19" s="1"/>
      </tp>
      <tp t="e">
        <v>#N/A</v>
        <stp/>
        <stp>NSE_BOSCHLTD-EQ</stp>
        <stp>AskSize</stp>
        <tr r="F10" s="1"/>
      </tp>
      <tp t="e">
        <v>#N/A</v>
        <stp/>
        <stp>NSE_TECHM-EQ</stp>
        <stp>AskSize</stp>
        <tr r="F44" s="1"/>
      </tp>
      <tp t="e">
        <v>#N/A</v>
        <stp/>
        <stp>NSE_HDFC-EQ</stp>
        <stp>TotalAskQty</stp>
        <tr r="K18" s="1"/>
      </tp>
      <tp t="e">
        <v>#N/A</v>
        <stp/>
        <stp>NSE_HDFC-EQ</stp>
        <stp>TotalBidQty</stp>
        <tr r="J18" s="1"/>
      </tp>
      <tp t="e">
        <v>#N/A</v>
        <stp/>
        <stp>NSE_HDFCBANK-EQ</stp>
        <stp>BidSize</stp>
        <tr r="C19" s="1"/>
      </tp>
      <tp t="e">
        <v>#N/A</v>
        <stp/>
        <stp>NSE_BOSCHLTD-EQ</stp>
        <stp>BidSize</stp>
        <tr r="C10" s="1"/>
      </tp>
      <tp t="e">
        <v>#N/A</v>
        <stp/>
        <stp>NSE_HINDALCO-EQ</stp>
        <stp>AskSize</stp>
        <tr r="F21" s="1"/>
      </tp>
      <tp t="e">
        <v>#N/A</v>
        <stp/>
        <stp>NSE_HCLTECH-EQ</stp>
        <stp>AskSize</stp>
        <tr r="F17" s="1"/>
      </tp>
      <tp t="e">
        <v>#N/A</v>
        <stp/>
        <stp>NSE_INFY-EQ</stp>
        <stp>TotalBidQty</stp>
        <tr r="J27" s="1"/>
      </tp>
      <tp t="e">
        <v>#N/A</v>
        <stp/>
        <stp>NSE_INFY-EQ</stp>
        <stp>TotalAskQty</stp>
        <tr r="K27" s="1"/>
      </tp>
      <tp t="e">
        <v>#N/A</v>
        <stp/>
        <stp>NSE_BAJFINANCE-EQ</stp>
        <stp>TotalBidQty</stp>
        <tr r="J8" s="1"/>
      </tp>
      <tp t="e">
        <v>#N/A</v>
        <stp/>
        <stp>NSE_BAJFINANCE-EQ</stp>
        <stp>TotalAskQty</stp>
        <tr r="K8" s="1"/>
      </tp>
      <tp t="e">
        <v>#N/A</v>
        <stp/>
        <stp>NSE_BAJAJ-AUTO-EQ</stp>
        <stp>TotalBidQty</stp>
        <tr r="J7" s="1"/>
      </tp>
      <tp t="e">
        <v>#N/A</v>
        <stp/>
        <stp>NSE_BAJAJ-AUTO-EQ</stp>
        <stp>TotalAskQty</stp>
        <tr r="K7" s="1"/>
      </tp>
      <tp t="e">
        <v>#N/A</v>
        <stp/>
        <stp>NSE_NTPC-EQ</stp>
        <stp>TotalAskQty</stp>
        <tr r="K35" s="1"/>
      </tp>
      <tp t="e">
        <v>#N/A</v>
        <stp/>
        <stp>NSE_NTPC-EQ</stp>
        <stp>TotalBidQty</stp>
        <tr r="J35" s="1"/>
      </tp>
      <tp t="e">
        <v>#N/A</v>
        <stp/>
        <stp>NSE_INDUSINDBK-EQ</stp>
        <stp>TotalBidQty</stp>
        <tr r="J26" s="1"/>
      </tp>
      <tp t="e">
        <v>#N/A</v>
        <stp/>
        <stp>NSE_INDUSINDBK-EQ</stp>
        <stp>TotalAskQty</stp>
        <tr r="K26" s="1"/>
      </tp>
      <tp t="e">
        <v>#N/A</v>
        <stp/>
        <stp>NSE_ONGC-EQ</stp>
        <stp>TotalBidQty</stp>
        <tr r="J36" s="1"/>
      </tp>
      <tp t="e">
        <v>#N/A</v>
        <stp/>
        <stp>NSE_ONGC-EQ</stp>
        <stp>TotalAskQty</stp>
        <tr r="K36" s="1"/>
      </tp>
      <tp t="e">
        <v>#N/A</v>
        <stp/>
        <stp>NSE_ASIANPAINT-EQ</stp>
        <stp>TotalBidQty</stp>
        <tr r="J4" s="1"/>
      </tp>
      <tp t="e">
        <v>#N/A</v>
        <stp/>
        <stp>NSE_ASIANPAINT-EQ</stp>
        <stp>TotalAskQty</stp>
        <tr r="K4" s="1"/>
      </tp>
      <tp t="e">
        <v>#N/A</v>
        <stp/>
        <stp>NSE_ICICIBANK-EQ</stp>
        <stp>TotalAskQty</stp>
        <tr r="K25" s="1"/>
      </tp>
      <tp t="e">
        <v>#N/A</v>
        <stp/>
        <stp>NSE_ICICIBANK-EQ</stp>
        <stp>TotalBidQty</stp>
        <tr r="J25" s="1"/>
      </tp>
      <tp t="e">
        <v>#N/A</v>
        <stp/>
        <stp>NSE_COALINDIA-EQ</stp>
        <stp>TotalAskQty</stp>
        <tr r="K13" s="1"/>
      </tp>
      <tp t="e">
        <v>#N/A</v>
        <stp/>
        <stp>NSE_COALINDIA-EQ</stp>
        <stp>TotalBidQty</stp>
        <tr r="J1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selection activeCell="O9" sqref="O9"/>
    </sheetView>
  </sheetViews>
  <sheetFormatPr defaultColWidth="9.1796875" defaultRowHeight="14.5" x14ac:dyDescent="0.35"/>
  <cols>
    <col min="1" max="1" width="16.6328125" style="1" customWidth="1"/>
    <col min="2" max="2" width="4" style="1" bestFit="1" customWidth="1"/>
    <col min="3" max="3" width="7.1796875" style="1" bestFit="1" customWidth="1"/>
    <col min="4" max="4" width="7.81640625" style="1" bestFit="1" customWidth="1"/>
    <col min="5" max="5" width="8.1796875" style="1" bestFit="1" customWidth="1"/>
    <col min="6" max="6" width="7.453125" style="1" bestFit="1" customWidth="1"/>
    <col min="7" max="7" width="4.26953125" style="1" bestFit="1" customWidth="1"/>
    <col min="8" max="8" width="8" style="1" customWidth="1"/>
    <col min="9" max="9" width="13.453125" style="1" bestFit="1" customWidth="1"/>
    <col min="10" max="11" width="12" style="1" bestFit="1" customWidth="1"/>
    <col min="12" max="12" width="10.1796875" style="1" customWidth="1"/>
    <col min="13" max="13" width="7.54296875" style="1" customWidth="1"/>
    <col min="14" max="16384" width="9.1796875" style="1"/>
  </cols>
  <sheetData>
    <row r="1" spans="1:13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1" t="e">
        <f>RTD("pi.rtdserver", ,"NSE_ADANIPORTS-EQ", "TradingSymbol")</f>
        <v>#N/A</v>
      </c>
      <c r="B2" s="1" t="e">
        <f>RTD("pi.rtdserver", ,"NSE_ADANIPORTS-EQ", "Last")</f>
        <v>#N/A</v>
      </c>
      <c r="C2" s="1" t="e">
        <f>RTD("pi.rtdserver", ,"NSE_ADANIPORTS-EQ", "BidSize")</f>
        <v>#N/A</v>
      </c>
      <c r="D2" s="1" t="e">
        <f>RTD("pi.rtdserver", ,"NSE_ADANIPORTS-EQ", "Bid")</f>
        <v>#N/A</v>
      </c>
      <c r="E2" s="1" t="e">
        <f>RTD("pi.rtdserver", ,"NSE_ADANIPORTS-EQ", "Ask")</f>
        <v>#N/A</v>
      </c>
      <c r="F2" s="1" t="e">
        <f>RTD("pi.rtdserver", ,"NSE_ADANIPORTS-EQ", "AskSize")</f>
        <v>#N/A</v>
      </c>
      <c r="G2" s="1" t="e">
        <f>RTD("pi.rtdserver", ,"NSE_ADANIPORTS-EQ", "LTQ")</f>
        <v>#N/A</v>
      </c>
      <c r="H2" s="1" t="e">
        <f>RTD("pi.rtdserver", ,"NSE_ADANIPORTS-EQ", "Volume")</f>
        <v>#N/A</v>
      </c>
      <c r="I2" s="1" t="e">
        <f>RTD("pi.rtdserver", ,"NSE_ADANIPORTS-EQ", "OpenInterest")</f>
        <v>#N/A</v>
      </c>
      <c r="J2" s="1" t="e">
        <f>RTD("pi.rtdserver", ,"NSE_ADANIPORTS-EQ", "TotalBidQty")</f>
        <v>#N/A</v>
      </c>
      <c r="K2" s="1" t="e">
        <f>RTD("pi.rtdserver", ,"NSE_ADANIPORTS-EQ", "TotalAskQty")</f>
        <v>#N/A</v>
      </c>
      <c r="L2" s="1" t="e">
        <f>RTD("pi.rtdserver", ,"NSE_ADANIPORTS-EQ", "lastTradeTime")</f>
        <v>#N/A</v>
      </c>
      <c r="M2" s="1" t="e">
        <f>RTD("pi.rtdserver", ,"NSE_ADANIPORTS-EQ", "lastUpdateTime")</f>
        <v>#N/A</v>
      </c>
    </row>
    <row r="3" spans="1:13" x14ac:dyDescent="0.35">
      <c r="A3" s="1" t="e">
        <f>RTD("pi.rtdserver", ,"NSE_AMBUJACEM-EQ", "TradingSymbol")</f>
        <v>#N/A</v>
      </c>
      <c r="B3" s="1" t="e">
        <f>RTD("pi.rtdserver", ,"NSE_AMBUJACEM-EQ", "Last")</f>
        <v>#N/A</v>
      </c>
      <c r="C3" s="1" t="e">
        <f>RTD("pi.rtdserver", ,"NSE_AMBUJACEM-EQ", "BidSize")</f>
        <v>#N/A</v>
      </c>
      <c r="D3" s="1" t="e">
        <f>RTD("pi.rtdserver", ,"NSE_AMBUJACEM-EQ", "Bid")</f>
        <v>#N/A</v>
      </c>
      <c r="E3" s="1" t="e">
        <f>RTD("pi.rtdserver", ,"NSE_AMBUJACEM-EQ", "Ask")</f>
        <v>#N/A</v>
      </c>
      <c r="F3" s="1" t="e">
        <f>RTD("pi.rtdserver", ,"NSE_AMBUJACEM-EQ", "AskSize")</f>
        <v>#N/A</v>
      </c>
      <c r="G3" s="1" t="e">
        <f>RTD("pi.rtdserver", ,"NSE_AMBUJACEM-EQ", "LTQ")</f>
        <v>#N/A</v>
      </c>
      <c r="H3" s="1" t="e">
        <f>RTD("pi.rtdserver", ,"NSE_AMBUJACEM-EQ", "Volume")</f>
        <v>#N/A</v>
      </c>
      <c r="I3" s="1" t="e">
        <f>RTD("pi.rtdserver", ,"NSE_AMBUJACEM-EQ", "OpenInterest")</f>
        <v>#N/A</v>
      </c>
      <c r="J3" s="1" t="e">
        <f>RTD("pi.rtdserver", ,"NSE_AMBUJACEM-EQ", "TotalBidQty")</f>
        <v>#N/A</v>
      </c>
      <c r="K3" s="1" t="e">
        <f>RTD("pi.rtdserver", ,"NSE_AMBUJACEM-EQ", "TotalAskQty")</f>
        <v>#N/A</v>
      </c>
      <c r="L3" s="1" t="e">
        <f>RTD("pi.rtdserver", ,"NSE_AMBUJACEM-EQ", "lastTradeTime")</f>
        <v>#N/A</v>
      </c>
      <c r="M3" s="1" t="e">
        <f>RTD("pi.rtdserver", ,"NSE_AMBUJACEM-EQ", "lastUpdateTime")</f>
        <v>#N/A</v>
      </c>
    </row>
    <row r="4" spans="1:13" x14ac:dyDescent="0.35">
      <c r="A4" s="1" t="e">
        <f>RTD("pi.rtdserver", ,"NSE_ASIANPAINT-EQ", "TradingSymbol")</f>
        <v>#N/A</v>
      </c>
      <c r="B4" s="1" t="e">
        <f>RTD("pi.rtdserver", ,"NSE_ASIANPAINT-EQ", "Last")</f>
        <v>#N/A</v>
      </c>
      <c r="C4" s="1" t="e">
        <f>RTD("pi.rtdserver", ,"NSE_ASIANPAINT-EQ", "BidSize")</f>
        <v>#N/A</v>
      </c>
      <c r="D4" s="1" t="e">
        <f>RTD("pi.rtdserver", ,"NSE_ASIANPAINT-EQ", "Bid")</f>
        <v>#N/A</v>
      </c>
      <c r="E4" s="1" t="e">
        <f>RTD("pi.rtdserver", ,"NSE_ASIANPAINT-EQ", "Ask")</f>
        <v>#N/A</v>
      </c>
      <c r="F4" s="1" t="e">
        <f>RTD("pi.rtdserver", ,"NSE_ASIANPAINT-EQ", "AskSize")</f>
        <v>#N/A</v>
      </c>
      <c r="G4" s="1" t="e">
        <f>RTD("pi.rtdserver", ,"NSE_ASIANPAINT-EQ", "LTQ")</f>
        <v>#N/A</v>
      </c>
      <c r="H4" s="1" t="e">
        <f>RTD("pi.rtdserver", ,"NSE_ASIANPAINT-EQ", "Volume")</f>
        <v>#N/A</v>
      </c>
      <c r="I4" s="1" t="e">
        <f>RTD("pi.rtdserver", ,"NSE_ASIANPAINT-EQ", "OpenInterest")</f>
        <v>#N/A</v>
      </c>
      <c r="J4" s="1" t="e">
        <f>RTD("pi.rtdserver", ,"NSE_ASIANPAINT-EQ", "TotalBidQty")</f>
        <v>#N/A</v>
      </c>
      <c r="K4" s="1" t="e">
        <f>RTD("pi.rtdserver", ,"NSE_ASIANPAINT-EQ", "TotalAskQty")</f>
        <v>#N/A</v>
      </c>
      <c r="L4" s="1" t="e">
        <f>RTD("pi.rtdserver", ,"NSE_ASIANPAINT-EQ", "lastTradeTime")</f>
        <v>#N/A</v>
      </c>
      <c r="M4" s="1" t="e">
        <f>RTD("pi.rtdserver", ,"NSE_ASIANPAINT-EQ", "lastUpdateTime")</f>
        <v>#N/A</v>
      </c>
    </row>
    <row r="5" spans="1:13" x14ac:dyDescent="0.35">
      <c r="A5" s="1" t="e">
        <f>RTD("pi.rtdserver", ,"NSE_AUROPHARMA-EQ", "TradingSymbol")</f>
        <v>#N/A</v>
      </c>
      <c r="B5" s="1" t="e">
        <f>RTD("pi.rtdserver", ,"NSE_AUROPHARMA-EQ", "Last")</f>
        <v>#N/A</v>
      </c>
      <c r="C5" s="1" t="e">
        <f>RTD("pi.rtdserver", ,"NSE_AUROPHARMA-EQ", "BidSize")</f>
        <v>#N/A</v>
      </c>
      <c r="D5" s="1" t="e">
        <f>RTD("pi.rtdserver", ,"NSE_AUROPHARMA-EQ", "Bid")</f>
        <v>#N/A</v>
      </c>
      <c r="E5" s="1" t="e">
        <f>RTD("pi.rtdserver", ,"NSE_AUROPHARMA-EQ", "Ask")</f>
        <v>#N/A</v>
      </c>
      <c r="F5" s="1" t="e">
        <f>RTD("pi.rtdserver", ,"NSE_AUROPHARMA-EQ", "AskSize")</f>
        <v>#N/A</v>
      </c>
      <c r="G5" s="1" t="e">
        <f>RTD("pi.rtdserver", ,"NSE_AUROPHARMA-EQ", "LTQ")</f>
        <v>#N/A</v>
      </c>
      <c r="H5" s="1" t="e">
        <f>RTD("pi.rtdserver", ,"NSE_AUROPHARMA-EQ", "Volume")</f>
        <v>#N/A</v>
      </c>
      <c r="I5" s="1" t="e">
        <f>RTD("pi.rtdserver", ,"NSE_AUROPHARMA-EQ", "OpenInterest")</f>
        <v>#N/A</v>
      </c>
      <c r="J5" s="1" t="e">
        <f>RTD("pi.rtdserver", ,"NSE_AUROPHARMA-EQ", "TotalBidQty")</f>
        <v>#N/A</v>
      </c>
      <c r="K5" s="1" t="e">
        <f>RTD("pi.rtdserver", ,"NSE_AUROPHARMA-EQ", "TotalAskQty")</f>
        <v>#N/A</v>
      </c>
      <c r="L5" s="1" t="e">
        <f>RTD("pi.rtdserver", ,"NSE_AUROPHARMA-EQ", "lastTradeTime")</f>
        <v>#N/A</v>
      </c>
      <c r="M5" s="1" t="e">
        <f>RTD("pi.rtdserver", ,"NSE_AUROPHARMA-EQ", "lastUpdateTime")</f>
        <v>#N/A</v>
      </c>
    </row>
    <row r="6" spans="1:13" x14ac:dyDescent="0.35">
      <c r="A6" s="1" t="e">
        <f>RTD("pi.rtdserver", ,"NSE_AXISBANK-EQ", "TradingSymbol")</f>
        <v>#N/A</v>
      </c>
      <c r="B6" s="1" t="e">
        <f>RTD("pi.rtdserver", ,"NSE_AXISBANK-EQ", "Last")</f>
        <v>#N/A</v>
      </c>
      <c r="C6" s="1" t="e">
        <f>RTD("pi.rtdserver", ,"NSE_AXISBANK-EQ", "BidSize")</f>
        <v>#N/A</v>
      </c>
      <c r="D6" s="1" t="e">
        <f>RTD("pi.rtdserver", ,"NSE_AXISBANK-EQ", "Bid")</f>
        <v>#N/A</v>
      </c>
      <c r="E6" s="1" t="e">
        <f>RTD("pi.rtdserver", ,"NSE_AXISBANK-EQ", "Ask")</f>
        <v>#N/A</v>
      </c>
      <c r="F6" s="1" t="e">
        <f>RTD("pi.rtdserver", ,"NSE_AXISBANK-EQ", "AskSize")</f>
        <v>#N/A</v>
      </c>
      <c r="G6" s="1" t="e">
        <f>RTD("pi.rtdserver", ,"NSE_AXISBANK-EQ", "LTQ")</f>
        <v>#N/A</v>
      </c>
      <c r="H6" s="1" t="e">
        <f>RTD("pi.rtdserver", ,"NSE_AXISBANK-EQ", "Volume")</f>
        <v>#N/A</v>
      </c>
      <c r="I6" s="1" t="e">
        <f>RTD("pi.rtdserver", ,"NSE_AXISBANK-EQ", "OpenInterest")</f>
        <v>#N/A</v>
      </c>
      <c r="J6" s="1" t="e">
        <f>RTD("pi.rtdserver", ,"NSE_AXISBANK-EQ", "TotalBidQty")</f>
        <v>#N/A</v>
      </c>
      <c r="K6" s="1" t="e">
        <f>RTD("pi.rtdserver", ,"NSE_AXISBANK-EQ", "TotalAskQty")</f>
        <v>#N/A</v>
      </c>
      <c r="L6" s="1" t="e">
        <f>RTD("pi.rtdserver", ,"NSE_AXISBANK-EQ", "lastTradeTime")</f>
        <v>#N/A</v>
      </c>
      <c r="M6" s="1" t="e">
        <f>RTD("pi.rtdserver", ,"NSE_AXISBANK-EQ", "lastUpdateTime")</f>
        <v>#N/A</v>
      </c>
    </row>
    <row r="7" spans="1:13" x14ac:dyDescent="0.35">
      <c r="A7" s="1" t="e">
        <f>RTD("pi.rtdserver", ,"NSE_BAJAJ-AUTO-EQ", "TradingSymbol")</f>
        <v>#N/A</v>
      </c>
      <c r="B7" s="1" t="e">
        <f>RTD("pi.rtdserver", ,"NSE_BAJAJ-AUTO-EQ", "Last")</f>
        <v>#N/A</v>
      </c>
      <c r="C7" s="1" t="e">
        <f>RTD("pi.rtdserver", ,"NSE_BAJAJ-AUTO-EQ", "BidSize")</f>
        <v>#N/A</v>
      </c>
      <c r="D7" s="1" t="e">
        <f>RTD("pi.rtdserver", ,"NSE_BAJAJ-AUTO-EQ", "Bid")</f>
        <v>#N/A</v>
      </c>
      <c r="E7" s="1" t="e">
        <f>RTD("pi.rtdserver", ,"NSE_BAJAJ-AUTO-EQ", "Ask")</f>
        <v>#N/A</v>
      </c>
      <c r="F7" s="1" t="e">
        <f>RTD("pi.rtdserver", ,"NSE_BAJAJ-AUTO-EQ", "AskSize")</f>
        <v>#N/A</v>
      </c>
      <c r="G7" s="1" t="e">
        <f>RTD("pi.rtdserver", ,"NSE_BAJAJ-AUTO-EQ", "LTQ")</f>
        <v>#N/A</v>
      </c>
      <c r="H7" s="1" t="e">
        <f>RTD("pi.rtdserver", ,"NSE_BAJAJ-AUTO-EQ", "Volume")</f>
        <v>#N/A</v>
      </c>
      <c r="I7" s="1" t="e">
        <f>RTD("pi.rtdserver", ,"NSE_BAJAJ-AUTO-EQ", "OpenInterest")</f>
        <v>#N/A</v>
      </c>
      <c r="J7" s="1" t="e">
        <f>RTD("pi.rtdserver", ,"NSE_BAJAJ-AUTO-EQ", "TotalBidQty")</f>
        <v>#N/A</v>
      </c>
      <c r="K7" s="1" t="e">
        <f>RTD("pi.rtdserver", ,"NSE_BAJAJ-AUTO-EQ", "TotalAskQty")</f>
        <v>#N/A</v>
      </c>
      <c r="L7" s="1" t="e">
        <f>RTD("pi.rtdserver", ,"NSE_BAJAJ-AUTO-EQ", "lastTradeTime")</f>
        <v>#N/A</v>
      </c>
      <c r="M7" s="1" t="e">
        <f>RTD("pi.rtdserver", ,"NSE_BAJAJ-AUTO-EQ", "lastUpdateTime")</f>
        <v>#N/A</v>
      </c>
    </row>
    <row r="8" spans="1:13" x14ac:dyDescent="0.35">
      <c r="A8" s="1" t="e">
        <f>RTD("pi.rtdserver", ,"NSE_BAJFINANCE-EQ", "TradingSymbol")</f>
        <v>#N/A</v>
      </c>
      <c r="B8" s="1" t="e">
        <f>RTD("pi.rtdserver", ,"NSE_BAJFINANCE-EQ", "Last")</f>
        <v>#N/A</v>
      </c>
      <c r="C8" s="1" t="e">
        <f>RTD("pi.rtdserver", ,"NSE_BAJFINANCE-EQ", "BidSize")</f>
        <v>#N/A</v>
      </c>
      <c r="D8" s="1" t="e">
        <f>RTD("pi.rtdserver", ,"NSE_BAJFINANCE-EQ", "Bid")</f>
        <v>#N/A</v>
      </c>
      <c r="E8" s="1" t="e">
        <f>RTD("pi.rtdserver", ,"NSE_BAJFINANCE-EQ", "Ask")</f>
        <v>#N/A</v>
      </c>
      <c r="F8" s="1" t="e">
        <f>RTD("pi.rtdserver", ,"NSE_BAJFINANCE-EQ", "AskSize")</f>
        <v>#N/A</v>
      </c>
      <c r="G8" s="1" t="e">
        <f>RTD("pi.rtdserver", ,"NSE_BAJFINANCE-EQ", "LTQ")</f>
        <v>#N/A</v>
      </c>
      <c r="H8" s="1" t="e">
        <f>RTD("pi.rtdserver", ,"NSE_BAJFINANCE-EQ", "Volume")</f>
        <v>#N/A</v>
      </c>
      <c r="I8" s="1" t="e">
        <f>RTD("pi.rtdserver", ,"NSE_BAJFINANCE-EQ", "OpenInterest")</f>
        <v>#N/A</v>
      </c>
      <c r="J8" s="1" t="e">
        <f>RTD("pi.rtdserver", ,"NSE_BAJFINANCE-EQ", "TotalBidQty")</f>
        <v>#N/A</v>
      </c>
      <c r="K8" s="1" t="e">
        <f>RTD("pi.rtdserver", ,"NSE_BAJFINANCE-EQ", "TotalAskQty")</f>
        <v>#N/A</v>
      </c>
      <c r="L8" s="1" t="e">
        <f>RTD("pi.rtdserver", ,"NSE_BAJFINANCE-EQ", "lastTradeTime")</f>
        <v>#N/A</v>
      </c>
      <c r="M8" s="1" t="e">
        <f>RTD("pi.rtdserver", ,"NSE_BAJFINANCE-EQ", "lastUpdateTime")</f>
        <v>#N/A</v>
      </c>
    </row>
    <row r="9" spans="1:13" x14ac:dyDescent="0.35">
      <c r="A9" s="1" t="e">
        <f>RTD("pi.rtdserver", ,"NSE_BHARTIARTL-EQ", "TradingSymbol")</f>
        <v>#N/A</v>
      </c>
      <c r="B9" s="1" t="e">
        <f>RTD("pi.rtdserver", ,"NSE_BHARTIARTL-EQ", "Last")</f>
        <v>#N/A</v>
      </c>
      <c r="C9" s="1" t="e">
        <f>RTD("pi.rtdserver", ,"NSE_BHARTIARTL-EQ", "BidSize")</f>
        <v>#N/A</v>
      </c>
      <c r="D9" s="1" t="e">
        <f>RTD("pi.rtdserver", ,"NSE_BHARTIARTL-EQ", "Bid")</f>
        <v>#N/A</v>
      </c>
      <c r="E9" s="1" t="e">
        <f>RTD("pi.rtdserver", ,"NSE_BHARTIARTL-EQ", "Ask")</f>
        <v>#N/A</v>
      </c>
      <c r="F9" s="1" t="e">
        <f>RTD("pi.rtdserver", ,"NSE_BHARTIARTL-EQ", "AskSize")</f>
        <v>#N/A</v>
      </c>
      <c r="G9" s="1" t="e">
        <f>RTD("pi.rtdserver", ,"NSE_BHARTIARTL-EQ", "LTQ")</f>
        <v>#N/A</v>
      </c>
      <c r="H9" s="1" t="e">
        <f>RTD("pi.rtdserver", ,"NSE_BHARTIARTL-EQ", "Volume")</f>
        <v>#N/A</v>
      </c>
      <c r="I9" s="1" t="e">
        <f>RTD("pi.rtdserver", ,"NSE_BHARTIARTL-EQ", "OpenInterest")</f>
        <v>#N/A</v>
      </c>
      <c r="J9" s="1" t="e">
        <f>RTD("pi.rtdserver", ,"NSE_BHARTIARTL-EQ", "TotalBidQty")</f>
        <v>#N/A</v>
      </c>
      <c r="K9" s="1" t="e">
        <f>RTD("pi.rtdserver", ,"NSE_BHARTIARTL-EQ", "TotalAskQty")</f>
        <v>#N/A</v>
      </c>
      <c r="L9" s="1" t="e">
        <f>RTD("pi.rtdserver", ,"NSE_BHARTIARTL-EQ", "lastTradeTime")</f>
        <v>#N/A</v>
      </c>
      <c r="M9" s="1" t="e">
        <f>RTD("pi.rtdserver", ,"NSE_BHARTIARTL-EQ", "lastUpdateTime")</f>
        <v>#N/A</v>
      </c>
    </row>
    <row r="10" spans="1:13" x14ac:dyDescent="0.35">
      <c r="A10" s="1" t="e">
        <f>RTD("pi.rtdserver", ,"NSE_BOSCHLTD-EQ", "TradingSymbol")</f>
        <v>#N/A</v>
      </c>
      <c r="B10" s="1" t="e">
        <f>RTD("pi.rtdserver", ,"NSE_BOSCHLTD-EQ", "Last")</f>
        <v>#N/A</v>
      </c>
      <c r="C10" s="1" t="e">
        <f>RTD("pi.rtdserver", ,"NSE_BOSCHLTD-EQ", "BidSize")</f>
        <v>#N/A</v>
      </c>
      <c r="D10" s="1" t="e">
        <f>RTD("pi.rtdserver", ,"NSE_BOSCHLTD-EQ", "Bid")</f>
        <v>#N/A</v>
      </c>
      <c r="E10" s="1" t="e">
        <f>RTD("pi.rtdserver", ,"NSE_BOSCHLTD-EQ", "Ask")</f>
        <v>#N/A</v>
      </c>
      <c r="F10" s="1" t="e">
        <f>RTD("pi.rtdserver", ,"NSE_BOSCHLTD-EQ", "AskSize")</f>
        <v>#N/A</v>
      </c>
      <c r="G10" s="1" t="e">
        <f>RTD("pi.rtdserver", ,"NSE_BOSCHLTD-EQ", "LTQ")</f>
        <v>#N/A</v>
      </c>
      <c r="H10" s="1" t="e">
        <f>RTD("pi.rtdserver", ,"NSE_BOSCHLTD-EQ", "Volume")</f>
        <v>#N/A</v>
      </c>
      <c r="I10" s="1" t="e">
        <f>RTD("pi.rtdserver", ,"NSE_BOSCHLTD-EQ", "OpenInterest")</f>
        <v>#N/A</v>
      </c>
      <c r="J10" s="1" t="e">
        <f>RTD("pi.rtdserver", ,"NSE_BOSCHLTD-EQ", "TotalBidQty")</f>
        <v>#N/A</v>
      </c>
      <c r="K10" s="1" t="e">
        <f>RTD("pi.rtdserver", ,"NSE_BOSCHLTD-EQ", "TotalAskQty")</f>
        <v>#N/A</v>
      </c>
      <c r="L10" s="1" t="e">
        <f>RTD("pi.rtdserver", ,"NSE_BOSCHLTD-EQ", "lastTradeTime")</f>
        <v>#N/A</v>
      </c>
      <c r="M10" s="1" t="e">
        <f>RTD("pi.rtdserver", ,"NSE_BOSCHLTD-EQ", "lastUpdateTime")</f>
        <v>#N/A</v>
      </c>
    </row>
    <row r="11" spans="1:13" x14ac:dyDescent="0.35">
      <c r="A11" s="1" t="e">
        <f>RTD("pi.rtdserver", ,"NSE_BPCL-EQ", "TradingSymbol")</f>
        <v>#N/A</v>
      </c>
      <c r="B11" s="1" t="e">
        <f>RTD("pi.rtdserver", ,"NSE_BPCL-EQ", "Last")</f>
        <v>#N/A</v>
      </c>
      <c r="C11" s="1" t="e">
        <f>RTD("pi.rtdserver", ,"NSE_BPCL-EQ", "BidSize")</f>
        <v>#N/A</v>
      </c>
      <c r="D11" s="1" t="e">
        <f>RTD("pi.rtdserver", ,"NSE_BPCL-EQ", "Bid")</f>
        <v>#N/A</v>
      </c>
      <c r="E11" s="1" t="e">
        <f>RTD("pi.rtdserver", ,"NSE_BPCL-EQ", "Ask")</f>
        <v>#N/A</v>
      </c>
      <c r="F11" s="1" t="e">
        <f>RTD("pi.rtdserver", ,"NSE_BPCL-EQ", "AskSize")</f>
        <v>#N/A</v>
      </c>
      <c r="G11" s="1" t="e">
        <f>RTD("pi.rtdserver", ,"NSE_BPCL-EQ", "LTQ")</f>
        <v>#N/A</v>
      </c>
      <c r="H11" s="1" t="e">
        <f>RTD("pi.rtdserver", ,"NSE_BPCL-EQ", "Volume")</f>
        <v>#N/A</v>
      </c>
      <c r="I11" s="1" t="e">
        <f>RTD("pi.rtdserver", ,"NSE_BPCL-EQ", "OpenInterest")</f>
        <v>#N/A</v>
      </c>
      <c r="J11" s="1" t="e">
        <f>RTD("pi.rtdserver", ,"NSE_BPCL-EQ", "TotalBidQty")</f>
        <v>#N/A</v>
      </c>
      <c r="K11" s="1" t="e">
        <f>RTD("pi.rtdserver", ,"NSE_BPCL-EQ", "TotalAskQty")</f>
        <v>#N/A</v>
      </c>
      <c r="L11" s="1" t="e">
        <f>RTD("pi.rtdserver", ,"NSE_BPCL-EQ", "lastTradeTime")</f>
        <v>#N/A</v>
      </c>
      <c r="M11" s="1" t="e">
        <f>RTD("pi.rtdserver", ,"NSE_BPCL-EQ", "lastUpdateTime")</f>
        <v>#N/A</v>
      </c>
    </row>
    <row r="12" spans="1:13" x14ac:dyDescent="0.35">
      <c r="A12" s="1" t="e">
        <f>RTD("pi.rtdserver", ,"NSE_CIPLA-EQ", "TradingSymbol")</f>
        <v>#N/A</v>
      </c>
      <c r="B12" s="1" t="e">
        <f>RTD("pi.rtdserver", ,"NSE_CIPLA-EQ", "Last")</f>
        <v>#N/A</v>
      </c>
      <c r="C12" s="1" t="e">
        <f>RTD("pi.rtdserver", ,"NSE_CIPLA-EQ", "BidSize")</f>
        <v>#N/A</v>
      </c>
      <c r="D12" s="1" t="e">
        <f>RTD("pi.rtdserver", ,"NSE_CIPLA-EQ", "Bid")</f>
        <v>#N/A</v>
      </c>
      <c r="E12" s="1" t="e">
        <f>RTD("pi.rtdserver", ,"NSE_CIPLA-EQ", "Ask")</f>
        <v>#N/A</v>
      </c>
      <c r="F12" s="1" t="e">
        <f>RTD("pi.rtdserver", ,"NSE_CIPLA-EQ", "AskSize")</f>
        <v>#N/A</v>
      </c>
      <c r="G12" s="1" t="e">
        <f>RTD("pi.rtdserver", ,"NSE_CIPLA-EQ", "LTQ")</f>
        <v>#N/A</v>
      </c>
      <c r="H12" s="1" t="e">
        <f>RTD("pi.rtdserver", ,"NSE_CIPLA-EQ", "Volume")</f>
        <v>#N/A</v>
      </c>
      <c r="I12" s="1" t="e">
        <f>RTD("pi.rtdserver", ,"NSE_CIPLA-EQ", "OpenInterest")</f>
        <v>#N/A</v>
      </c>
      <c r="J12" s="1" t="e">
        <f>RTD("pi.rtdserver", ,"NSE_CIPLA-EQ", "TotalBidQty")</f>
        <v>#N/A</v>
      </c>
      <c r="K12" s="1" t="e">
        <f>RTD("pi.rtdserver", ,"NSE_CIPLA-EQ", "TotalAskQty")</f>
        <v>#N/A</v>
      </c>
      <c r="L12" s="1" t="e">
        <f>RTD("pi.rtdserver", ,"NSE_CIPLA-EQ", "lastTradeTime")</f>
        <v>#N/A</v>
      </c>
      <c r="M12" s="1" t="e">
        <f>RTD("pi.rtdserver", ,"NSE_CIPLA-EQ", "lastUpdateTime")</f>
        <v>#N/A</v>
      </c>
    </row>
    <row r="13" spans="1:13" x14ac:dyDescent="0.35">
      <c r="A13" s="1" t="e">
        <f>RTD("pi.rtdserver", ,"NSE_COALINDIA-EQ", "TradingSymbol")</f>
        <v>#N/A</v>
      </c>
      <c r="B13" s="1" t="e">
        <f>RTD("pi.rtdserver", ,"NSE_COALINDIA-EQ", "Last")</f>
        <v>#N/A</v>
      </c>
      <c r="C13" s="1" t="e">
        <f>RTD("pi.rtdserver", ,"NSE_COALINDIA-EQ", "BidSize")</f>
        <v>#N/A</v>
      </c>
      <c r="D13" s="1" t="e">
        <f>RTD("pi.rtdserver", ,"NSE_COALINDIA-EQ", "Bid")</f>
        <v>#N/A</v>
      </c>
      <c r="E13" s="1" t="e">
        <f>RTD("pi.rtdserver", ,"NSE_COALINDIA-EQ", "Ask")</f>
        <v>#N/A</v>
      </c>
      <c r="F13" s="1" t="e">
        <f>RTD("pi.rtdserver", ,"NSE_COALINDIA-EQ", "AskSize")</f>
        <v>#N/A</v>
      </c>
      <c r="G13" s="1" t="e">
        <f>RTD("pi.rtdserver", ,"NSE_COALINDIA-EQ", "LTQ")</f>
        <v>#N/A</v>
      </c>
      <c r="H13" s="1" t="e">
        <f>RTD("pi.rtdserver", ,"NSE_COALINDIA-EQ", "Volume")</f>
        <v>#N/A</v>
      </c>
      <c r="I13" s="1" t="e">
        <f>RTD("pi.rtdserver", ,"NSE_COALINDIA-EQ", "OpenInterest")</f>
        <v>#N/A</v>
      </c>
      <c r="J13" s="1" t="e">
        <f>RTD("pi.rtdserver", ,"NSE_COALINDIA-EQ", "TotalBidQty")</f>
        <v>#N/A</v>
      </c>
      <c r="K13" s="1" t="e">
        <f>RTD("pi.rtdserver", ,"NSE_COALINDIA-EQ", "TotalAskQty")</f>
        <v>#N/A</v>
      </c>
      <c r="L13" s="1" t="e">
        <f>RTD("pi.rtdserver", ,"NSE_COALINDIA-EQ", "lastTradeTime")</f>
        <v>#N/A</v>
      </c>
      <c r="M13" s="1" t="e">
        <f>RTD("pi.rtdserver", ,"NSE_COALINDIA-EQ", "lastUpdateTime")</f>
        <v>#N/A</v>
      </c>
    </row>
    <row r="14" spans="1:13" x14ac:dyDescent="0.35">
      <c r="A14" s="1" t="e">
        <f>RTD("pi.rtdserver", ,"NSE_DRREDDY-EQ", "TradingSymbol")</f>
        <v>#N/A</v>
      </c>
      <c r="B14" s="1" t="e">
        <f>RTD("pi.rtdserver", ,"NSE_DRREDDY-EQ", "Last")</f>
        <v>#N/A</v>
      </c>
      <c r="C14" s="1" t="e">
        <f>RTD("pi.rtdserver", ,"NSE_DRREDDY-EQ", "BidSize")</f>
        <v>#N/A</v>
      </c>
      <c r="D14" s="1" t="e">
        <f>RTD("pi.rtdserver", ,"NSE_DRREDDY-EQ", "Bid")</f>
        <v>#N/A</v>
      </c>
      <c r="E14" s="1" t="e">
        <f>RTD("pi.rtdserver", ,"NSE_DRREDDY-EQ", "Ask")</f>
        <v>#N/A</v>
      </c>
      <c r="F14" s="1" t="e">
        <f>RTD("pi.rtdserver", ,"NSE_DRREDDY-EQ", "AskSize")</f>
        <v>#N/A</v>
      </c>
      <c r="G14" s="1" t="e">
        <f>RTD("pi.rtdserver", ,"NSE_DRREDDY-EQ", "LTQ")</f>
        <v>#N/A</v>
      </c>
      <c r="H14" s="1" t="e">
        <f>RTD("pi.rtdserver", ,"NSE_DRREDDY-EQ", "Volume")</f>
        <v>#N/A</v>
      </c>
      <c r="I14" s="1" t="e">
        <f>RTD("pi.rtdserver", ,"NSE_DRREDDY-EQ", "OpenInterest")</f>
        <v>#N/A</v>
      </c>
      <c r="J14" s="1" t="e">
        <f>RTD("pi.rtdserver", ,"NSE_DRREDDY-EQ", "TotalBidQty")</f>
        <v>#N/A</v>
      </c>
      <c r="K14" s="1" t="e">
        <f>RTD("pi.rtdserver", ,"NSE_DRREDDY-EQ", "TotalAskQty")</f>
        <v>#N/A</v>
      </c>
      <c r="L14" s="1" t="e">
        <f>RTD("pi.rtdserver", ,"NSE_DRREDDY-EQ", "lastTradeTime")</f>
        <v>#N/A</v>
      </c>
      <c r="M14" s="1" t="e">
        <f>RTD("pi.rtdserver", ,"NSE_DRREDDY-EQ", "lastUpdateTime")</f>
        <v>#N/A</v>
      </c>
    </row>
    <row r="15" spans="1:13" x14ac:dyDescent="0.35">
      <c r="A15" s="1" t="e">
        <f>RTD("pi.rtdserver", ,"NSE_EICHERMOT-EQ", "TradingSymbol")</f>
        <v>#N/A</v>
      </c>
      <c r="B15" s="1" t="e">
        <f>RTD("pi.rtdserver", ,"NSE_EICHERMOT-EQ", "Last")</f>
        <v>#N/A</v>
      </c>
      <c r="C15" s="1" t="e">
        <f>RTD("pi.rtdserver", ,"NSE_EICHERMOT-EQ", "BidSize")</f>
        <v>#N/A</v>
      </c>
      <c r="D15" s="1" t="e">
        <f>RTD("pi.rtdserver", ,"NSE_EICHERMOT-EQ", "Bid")</f>
        <v>#N/A</v>
      </c>
      <c r="E15" s="1" t="e">
        <f>RTD("pi.rtdserver", ,"NSE_EICHERMOT-EQ", "Ask")</f>
        <v>#N/A</v>
      </c>
      <c r="F15" s="1" t="e">
        <f>RTD("pi.rtdserver", ,"NSE_EICHERMOT-EQ", "AskSize")</f>
        <v>#N/A</v>
      </c>
      <c r="G15" s="1" t="e">
        <f>RTD("pi.rtdserver", ,"NSE_EICHERMOT-EQ", "LTQ")</f>
        <v>#N/A</v>
      </c>
      <c r="H15" s="1" t="e">
        <f>RTD("pi.rtdserver", ,"NSE_EICHERMOT-EQ", "Volume")</f>
        <v>#N/A</v>
      </c>
      <c r="I15" s="1" t="e">
        <f>RTD("pi.rtdserver", ,"NSE_EICHERMOT-EQ", "OpenInterest")</f>
        <v>#N/A</v>
      </c>
      <c r="J15" s="1" t="e">
        <f>RTD("pi.rtdserver", ,"NSE_EICHERMOT-EQ", "TotalBidQty")</f>
        <v>#N/A</v>
      </c>
      <c r="K15" s="1" t="e">
        <f>RTD("pi.rtdserver", ,"NSE_EICHERMOT-EQ", "TotalAskQty")</f>
        <v>#N/A</v>
      </c>
      <c r="L15" s="1" t="e">
        <f>RTD("pi.rtdserver", ,"NSE_EICHERMOT-EQ", "lastTradeTime")</f>
        <v>#N/A</v>
      </c>
      <c r="M15" s="1" t="e">
        <f>RTD("pi.rtdserver", ,"NSE_EICHERMOT-EQ", "lastUpdateTime")</f>
        <v>#N/A</v>
      </c>
    </row>
    <row r="16" spans="1:13" x14ac:dyDescent="0.35">
      <c r="A16" s="1" t="e">
        <f>RTD("pi.rtdserver", ,"NSE_GAIL-EQ", "TradingSymbol")</f>
        <v>#N/A</v>
      </c>
      <c r="B16" s="1" t="e">
        <f>RTD("pi.rtdserver", ,"NSE_GAIL-EQ", "Last")</f>
        <v>#N/A</v>
      </c>
      <c r="C16" s="1" t="e">
        <f>RTD("pi.rtdserver", ,"NSE_GAIL-EQ", "BidSize")</f>
        <v>#N/A</v>
      </c>
      <c r="D16" s="1" t="e">
        <f>RTD("pi.rtdserver", ,"NSE_GAIL-EQ", "Bid")</f>
        <v>#N/A</v>
      </c>
      <c r="E16" s="1" t="e">
        <f>RTD("pi.rtdserver", ,"NSE_GAIL-EQ", "Ask")</f>
        <v>#N/A</v>
      </c>
      <c r="F16" s="1" t="e">
        <f>RTD("pi.rtdserver", ,"NSE_GAIL-EQ", "AskSize")</f>
        <v>#N/A</v>
      </c>
      <c r="G16" s="1" t="e">
        <f>RTD("pi.rtdserver", ,"NSE_GAIL-EQ", "LTQ")</f>
        <v>#N/A</v>
      </c>
      <c r="H16" s="1" t="e">
        <f>RTD("pi.rtdserver", ,"NSE_GAIL-EQ", "Volume")</f>
        <v>#N/A</v>
      </c>
      <c r="I16" s="1" t="e">
        <f>RTD("pi.rtdserver", ,"NSE_GAIL-EQ", "OpenInterest")</f>
        <v>#N/A</v>
      </c>
      <c r="J16" s="1" t="e">
        <f>RTD("pi.rtdserver", ,"NSE_GAIL-EQ", "TotalBidQty")</f>
        <v>#N/A</v>
      </c>
      <c r="K16" s="1" t="e">
        <f>RTD("pi.rtdserver", ,"NSE_GAIL-EQ", "TotalAskQty")</f>
        <v>#N/A</v>
      </c>
      <c r="L16" s="1" t="e">
        <f>RTD("pi.rtdserver", ,"NSE_GAIL-EQ", "lastTradeTime")</f>
        <v>#N/A</v>
      </c>
      <c r="M16" s="1" t="e">
        <f>RTD("pi.rtdserver", ,"NSE_GAIL-EQ", "lastUpdateTime")</f>
        <v>#N/A</v>
      </c>
    </row>
    <row r="17" spans="1:13" x14ac:dyDescent="0.35">
      <c r="A17" s="1" t="e">
        <f>RTD("pi.rtdserver", ,"NSE_HCLTECH-EQ", "TradingSymbol")</f>
        <v>#N/A</v>
      </c>
      <c r="B17" s="1" t="e">
        <f>RTD("pi.rtdserver", ,"NSE_HCLTECH-EQ", "Last")</f>
        <v>#N/A</v>
      </c>
      <c r="C17" s="1" t="e">
        <f>RTD("pi.rtdserver", ,"NSE_HCLTECH-EQ", "BidSize")</f>
        <v>#N/A</v>
      </c>
      <c r="D17" s="1" t="e">
        <f>RTD("pi.rtdserver", ,"NSE_HCLTECH-EQ", "Bid")</f>
        <v>#N/A</v>
      </c>
      <c r="E17" s="1" t="e">
        <f>RTD("pi.rtdserver", ,"NSE_HCLTECH-EQ", "Ask")</f>
        <v>#N/A</v>
      </c>
      <c r="F17" s="1" t="e">
        <f>RTD("pi.rtdserver", ,"NSE_HCLTECH-EQ", "AskSize")</f>
        <v>#N/A</v>
      </c>
      <c r="G17" s="1" t="e">
        <f>RTD("pi.rtdserver", ,"NSE_HCLTECH-EQ", "LTQ")</f>
        <v>#N/A</v>
      </c>
      <c r="H17" s="1" t="e">
        <f>RTD("pi.rtdserver", ,"NSE_HCLTECH-EQ", "Volume")</f>
        <v>#N/A</v>
      </c>
      <c r="I17" s="1" t="e">
        <f>RTD("pi.rtdserver", ,"NSE_HCLTECH-EQ", "OpenInterest")</f>
        <v>#N/A</v>
      </c>
      <c r="J17" s="1" t="e">
        <f>RTD("pi.rtdserver", ,"NSE_HCLTECH-EQ", "TotalBidQty")</f>
        <v>#N/A</v>
      </c>
      <c r="K17" s="1" t="e">
        <f>RTD("pi.rtdserver", ,"NSE_HCLTECH-EQ", "TotalAskQty")</f>
        <v>#N/A</v>
      </c>
      <c r="L17" s="1" t="e">
        <f>RTD("pi.rtdserver", ,"NSE_HCLTECH-EQ", "lastTradeTime")</f>
        <v>#N/A</v>
      </c>
      <c r="M17" s="1" t="e">
        <f>RTD("pi.rtdserver", ,"NSE_HCLTECH-EQ", "lastUpdateTime")</f>
        <v>#N/A</v>
      </c>
    </row>
    <row r="18" spans="1:13" x14ac:dyDescent="0.35">
      <c r="A18" s="1" t="e">
        <f>RTD("pi.rtdserver", ,"NSE_HDFC-EQ", "TradingSymbol")</f>
        <v>#N/A</v>
      </c>
      <c r="B18" s="1" t="e">
        <f>RTD("pi.rtdserver", ,"NSE_HDFC-EQ", "Last")</f>
        <v>#N/A</v>
      </c>
      <c r="C18" s="1" t="e">
        <f>RTD("pi.rtdserver", ,"NSE_HDFC-EQ", "BidSize")</f>
        <v>#N/A</v>
      </c>
      <c r="D18" s="1" t="e">
        <f>RTD("pi.rtdserver", ,"NSE_HDFC-EQ", "Bid")</f>
        <v>#N/A</v>
      </c>
      <c r="E18" s="1" t="e">
        <f>RTD("pi.rtdserver", ,"NSE_HDFC-EQ", "Ask")</f>
        <v>#N/A</v>
      </c>
      <c r="F18" s="1" t="e">
        <f>RTD("pi.rtdserver", ,"NSE_HDFC-EQ", "AskSize")</f>
        <v>#N/A</v>
      </c>
      <c r="G18" s="1" t="e">
        <f>RTD("pi.rtdserver", ,"NSE_HDFC-EQ", "LTQ")</f>
        <v>#N/A</v>
      </c>
      <c r="H18" s="1" t="e">
        <f>RTD("pi.rtdserver", ,"NSE_HDFC-EQ", "Volume")</f>
        <v>#N/A</v>
      </c>
      <c r="I18" s="1" t="e">
        <f>RTD("pi.rtdserver", ,"NSE_HDFC-EQ", "OpenInterest")</f>
        <v>#N/A</v>
      </c>
      <c r="J18" s="1" t="e">
        <f>RTD("pi.rtdserver", ,"NSE_HDFC-EQ", "TotalBidQty")</f>
        <v>#N/A</v>
      </c>
      <c r="K18" s="1" t="e">
        <f>RTD("pi.rtdserver", ,"NSE_HDFC-EQ", "TotalAskQty")</f>
        <v>#N/A</v>
      </c>
      <c r="L18" s="1" t="e">
        <f>RTD("pi.rtdserver", ,"NSE_HDFC-EQ", "lastTradeTime")</f>
        <v>#N/A</v>
      </c>
      <c r="M18" s="1" t="e">
        <f>RTD("pi.rtdserver", ,"NSE_HDFC-EQ", "lastUpdateTime")</f>
        <v>#N/A</v>
      </c>
    </row>
    <row r="19" spans="1:13" x14ac:dyDescent="0.35">
      <c r="A19" s="1" t="e">
        <f>RTD("pi.rtdserver", ,"NSE_HDFCBANK-EQ", "TradingSymbol")</f>
        <v>#N/A</v>
      </c>
      <c r="B19" s="1" t="e">
        <f>RTD("pi.rtdserver", ,"NSE_HDFCBANK-EQ", "Last")</f>
        <v>#N/A</v>
      </c>
      <c r="C19" s="1" t="e">
        <f>RTD("pi.rtdserver", ,"NSE_HDFCBANK-EQ", "BidSize")</f>
        <v>#N/A</v>
      </c>
      <c r="D19" s="1" t="e">
        <f>RTD("pi.rtdserver", ,"NSE_HDFCBANK-EQ", "Bid")</f>
        <v>#N/A</v>
      </c>
      <c r="E19" s="1" t="e">
        <f>RTD("pi.rtdserver", ,"NSE_HDFCBANK-EQ", "Ask")</f>
        <v>#N/A</v>
      </c>
      <c r="F19" s="1" t="e">
        <f>RTD("pi.rtdserver", ,"NSE_HDFCBANK-EQ", "AskSize")</f>
        <v>#N/A</v>
      </c>
      <c r="G19" s="1" t="e">
        <f>RTD("pi.rtdserver", ,"NSE_HDFCBANK-EQ", "LTQ")</f>
        <v>#N/A</v>
      </c>
      <c r="H19" s="1" t="e">
        <f>RTD("pi.rtdserver", ,"NSE_HDFCBANK-EQ", "Volume")</f>
        <v>#N/A</v>
      </c>
      <c r="I19" s="1" t="e">
        <f>RTD("pi.rtdserver", ,"NSE_HDFCBANK-EQ", "OpenInterest")</f>
        <v>#N/A</v>
      </c>
      <c r="J19" s="1" t="e">
        <f>RTD("pi.rtdserver", ,"NSE_HDFCBANK-EQ", "TotalBidQty")</f>
        <v>#N/A</v>
      </c>
      <c r="K19" s="1" t="e">
        <f>RTD("pi.rtdserver", ,"NSE_HDFCBANK-EQ", "TotalAskQty")</f>
        <v>#N/A</v>
      </c>
      <c r="L19" s="1" t="e">
        <f>RTD("pi.rtdserver", ,"NSE_HDFCBANK-EQ", "lastTradeTime")</f>
        <v>#N/A</v>
      </c>
      <c r="M19" s="1" t="e">
        <f>RTD("pi.rtdserver", ,"NSE_HDFCBANK-EQ", "lastUpdateTime")</f>
        <v>#N/A</v>
      </c>
    </row>
    <row r="20" spans="1:13" x14ac:dyDescent="0.35">
      <c r="A20" s="1" t="e">
        <f>RTD("pi.rtdserver", ,"NSE_HEROMOTOCO-EQ", "TradingSymbol")</f>
        <v>#N/A</v>
      </c>
      <c r="B20" s="1" t="e">
        <f>RTD("pi.rtdserver", ,"NSE_HEROMOTOCO-EQ", "Last")</f>
        <v>#N/A</v>
      </c>
      <c r="C20" s="1" t="e">
        <f>RTD("pi.rtdserver", ,"NSE_HEROMOTOCO-EQ", "BidSize")</f>
        <v>#N/A</v>
      </c>
      <c r="D20" s="1" t="e">
        <f>RTD("pi.rtdserver", ,"NSE_HEROMOTOCO-EQ", "Bid")</f>
        <v>#N/A</v>
      </c>
      <c r="E20" s="1" t="e">
        <f>RTD("pi.rtdserver", ,"NSE_HEROMOTOCO-EQ", "Ask")</f>
        <v>#N/A</v>
      </c>
      <c r="F20" s="1" t="e">
        <f>RTD("pi.rtdserver", ,"NSE_HEROMOTOCO-EQ", "AskSize")</f>
        <v>#N/A</v>
      </c>
      <c r="G20" s="1" t="e">
        <f>RTD("pi.rtdserver", ,"NSE_HEROMOTOCO-EQ", "LTQ")</f>
        <v>#N/A</v>
      </c>
      <c r="H20" s="1" t="e">
        <f>RTD("pi.rtdserver", ,"NSE_HEROMOTOCO-EQ", "Volume")</f>
        <v>#N/A</v>
      </c>
      <c r="I20" s="1" t="e">
        <f>RTD("pi.rtdserver", ,"NSE_HEROMOTOCO-EQ", "OpenInterest")</f>
        <v>#N/A</v>
      </c>
      <c r="J20" s="1" t="e">
        <f>RTD("pi.rtdserver", ,"NSE_HEROMOTOCO-EQ", "TotalBidQty")</f>
        <v>#N/A</v>
      </c>
      <c r="K20" s="1" t="e">
        <f>RTD("pi.rtdserver", ,"NSE_HEROMOTOCO-EQ", "TotalAskQty")</f>
        <v>#N/A</v>
      </c>
      <c r="L20" s="1" t="e">
        <f>RTD("pi.rtdserver", ,"NSE_HEROMOTOCO-EQ", "lastTradeTime")</f>
        <v>#N/A</v>
      </c>
      <c r="M20" s="1" t="e">
        <f>RTD("pi.rtdserver", ,"NSE_HEROMOTOCO-EQ", "lastUpdateTime")</f>
        <v>#N/A</v>
      </c>
    </row>
    <row r="21" spans="1:13" x14ac:dyDescent="0.35">
      <c r="A21" s="1" t="e">
        <f>RTD("pi.rtdserver", ,"NSE_HINDALCO-EQ", "TradingSymbol")</f>
        <v>#N/A</v>
      </c>
      <c r="B21" s="1" t="e">
        <f>RTD("pi.rtdserver", ,"NSE_HINDALCO-EQ", "Last")</f>
        <v>#N/A</v>
      </c>
      <c r="C21" s="1" t="e">
        <f>RTD("pi.rtdserver", ,"NSE_HINDALCO-EQ", "BidSize")</f>
        <v>#N/A</v>
      </c>
      <c r="D21" s="1" t="e">
        <f>RTD("pi.rtdserver", ,"NSE_HINDALCO-EQ", "Bid")</f>
        <v>#N/A</v>
      </c>
      <c r="E21" s="1" t="e">
        <f>RTD("pi.rtdserver", ,"NSE_HINDALCO-EQ", "Ask")</f>
        <v>#N/A</v>
      </c>
      <c r="F21" s="1" t="e">
        <f>RTD("pi.rtdserver", ,"NSE_HINDALCO-EQ", "AskSize")</f>
        <v>#N/A</v>
      </c>
      <c r="G21" s="1" t="e">
        <f>RTD("pi.rtdserver", ,"NSE_HINDALCO-EQ", "LTQ")</f>
        <v>#N/A</v>
      </c>
      <c r="H21" s="1" t="e">
        <f>RTD("pi.rtdserver", ,"NSE_HINDALCO-EQ", "Volume")</f>
        <v>#N/A</v>
      </c>
      <c r="I21" s="1" t="e">
        <f>RTD("pi.rtdserver", ,"NSE_HINDALCO-EQ", "OpenInterest")</f>
        <v>#N/A</v>
      </c>
      <c r="J21" s="1" t="e">
        <f>RTD("pi.rtdserver", ,"NSE_HINDALCO-EQ", "TotalBidQty")</f>
        <v>#N/A</v>
      </c>
      <c r="K21" s="1" t="e">
        <f>RTD("pi.rtdserver", ,"NSE_HINDALCO-EQ", "TotalAskQty")</f>
        <v>#N/A</v>
      </c>
      <c r="L21" s="1" t="e">
        <f>RTD("pi.rtdserver", ,"NSE_HINDALCO-EQ", "lastTradeTime")</f>
        <v>#N/A</v>
      </c>
      <c r="M21" s="1" t="e">
        <f>RTD("pi.rtdserver", ,"NSE_HINDALCO-EQ", "lastUpdateTime")</f>
        <v>#N/A</v>
      </c>
    </row>
    <row r="22" spans="1:13" x14ac:dyDescent="0.35">
      <c r="A22" s="1" t="e">
        <f>RTD("pi.rtdserver", ,"NSE_HINDPETRO-EQ", "TradingSymbol")</f>
        <v>#N/A</v>
      </c>
      <c r="B22" s="1" t="e">
        <f>RTD("pi.rtdserver", ,"NSE_HINDPETRO-EQ", "Last")</f>
        <v>#N/A</v>
      </c>
      <c r="C22" s="1" t="e">
        <f>RTD("pi.rtdserver", ,"NSE_HINDPETRO-EQ", "BidSize")</f>
        <v>#N/A</v>
      </c>
      <c r="D22" s="1" t="e">
        <f>RTD("pi.rtdserver", ,"NSE_HINDPETRO-EQ", "Bid")</f>
        <v>#N/A</v>
      </c>
      <c r="E22" s="1" t="e">
        <f>RTD("pi.rtdserver", ,"NSE_HINDPETRO-EQ", "Ask")</f>
        <v>#N/A</v>
      </c>
      <c r="F22" s="1" t="e">
        <f>RTD("pi.rtdserver", ,"NSE_HINDPETRO-EQ", "AskSize")</f>
        <v>#N/A</v>
      </c>
      <c r="G22" s="1" t="e">
        <f>RTD("pi.rtdserver", ,"NSE_HINDPETRO-EQ", "LTQ")</f>
        <v>#N/A</v>
      </c>
      <c r="H22" s="1" t="e">
        <f>RTD("pi.rtdserver", ,"NSE_HINDPETRO-EQ", "Volume")</f>
        <v>#N/A</v>
      </c>
      <c r="I22" s="1" t="e">
        <f>RTD("pi.rtdserver", ,"NSE_HINDPETRO-EQ", "OpenInterest")</f>
        <v>#N/A</v>
      </c>
      <c r="J22" s="1" t="e">
        <f>RTD("pi.rtdserver", ,"NSE_HINDPETRO-EQ", "TotalBidQty")</f>
        <v>#N/A</v>
      </c>
      <c r="K22" s="1" t="e">
        <f>RTD("pi.rtdserver", ,"NSE_HINDPETRO-EQ", "TotalAskQty")</f>
        <v>#N/A</v>
      </c>
      <c r="L22" s="1" t="e">
        <f>RTD("pi.rtdserver", ,"NSE_HINDPETRO-EQ", "lastTradeTime")</f>
        <v>#N/A</v>
      </c>
      <c r="M22" s="1" t="e">
        <f>RTD("pi.rtdserver", ,"NSE_HINDPETRO-EQ", "lastUpdateTime")</f>
        <v>#N/A</v>
      </c>
    </row>
    <row r="23" spans="1:13" x14ac:dyDescent="0.35">
      <c r="A23" s="1" t="e">
        <f>RTD("pi.rtdserver", ,"NSE_HINDUNILVR-EQ", "TradingSymbol")</f>
        <v>#N/A</v>
      </c>
      <c r="B23" s="1" t="e">
        <f>RTD("pi.rtdserver", ,"NSE_HINDUNILVR-EQ", "Last")</f>
        <v>#N/A</v>
      </c>
      <c r="C23" s="1" t="e">
        <f>RTD("pi.rtdserver", ,"NSE_HINDUNILVR-EQ", "BidSize")</f>
        <v>#N/A</v>
      </c>
      <c r="D23" s="1" t="e">
        <f>RTD("pi.rtdserver", ,"NSE_HINDUNILVR-EQ", "Bid")</f>
        <v>#N/A</v>
      </c>
      <c r="E23" s="1" t="e">
        <f>RTD("pi.rtdserver", ,"NSE_HINDUNILVR-EQ", "Ask")</f>
        <v>#N/A</v>
      </c>
      <c r="F23" s="1" t="e">
        <f>RTD("pi.rtdserver", ,"NSE_HINDUNILVR-EQ", "AskSize")</f>
        <v>#N/A</v>
      </c>
      <c r="G23" s="1" t="e">
        <f>RTD("pi.rtdserver", ,"NSE_HINDUNILVR-EQ", "LTQ")</f>
        <v>#N/A</v>
      </c>
      <c r="H23" s="1" t="e">
        <f>RTD("pi.rtdserver", ,"NSE_HINDUNILVR-EQ", "Volume")</f>
        <v>#N/A</v>
      </c>
      <c r="I23" s="1" t="e">
        <f>RTD("pi.rtdserver", ,"NSE_HINDUNILVR-EQ", "OpenInterest")</f>
        <v>#N/A</v>
      </c>
      <c r="J23" s="1" t="e">
        <f>RTD("pi.rtdserver", ,"NSE_HINDUNILVR-EQ", "TotalBidQty")</f>
        <v>#N/A</v>
      </c>
      <c r="K23" s="1" t="e">
        <f>RTD("pi.rtdserver", ,"NSE_HINDUNILVR-EQ", "TotalAskQty")</f>
        <v>#N/A</v>
      </c>
      <c r="L23" s="1" t="e">
        <f>RTD("pi.rtdserver", ,"NSE_HINDUNILVR-EQ", "lastTradeTime")</f>
        <v>#N/A</v>
      </c>
      <c r="M23" s="1" t="e">
        <f>RTD("pi.rtdserver", ,"NSE_HINDUNILVR-EQ", "lastUpdateTime")</f>
        <v>#N/A</v>
      </c>
    </row>
    <row r="24" spans="1:13" x14ac:dyDescent="0.35">
      <c r="A24" s="1" t="e">
        <f>RTD("pi.rtdserver", ,"NSE_IBULHSGFIN-EQ", "TradingSymbol")</f>
        <v>#N/A</v>
      </c>
      <c r="B24" s="1" t="e">
        <f>RTD("pi.rtdserver", ,"NSE_IBULHSGFIN-EQ", "Last")</f>
        <v>#N/A</v>
      </c>
      <c r="C24" s="1" t="e">
        <f>RTD("pi.rtdserver", ,"NSE_IBULHSGFIN-EQ", "BidSize")</f>
        <v>#N/A</v>
      </c>
      <c r="D24" s="1" t="e">
        <f>RTD("pi.rtdserver", ,"NSE_IBULHSGFIN-EQ", "Bid")</f>
        <v>#N/A</v>
      </c>
      <c r="E24" s="1" t="e">
        <f>RTD("pi.rtdserver", ,"NSE_IBULHSGFIN-EQ", "Ask")</f>
        <v>#N/A</v>
      </c>
      <c r="F24" s="1" t="e">
        <f>RTD("pi.rtdserver", ,"NSE_IBULHSGFIN-EQ", "AskSize")</f>
        <v>#N/A</v>
      </c>
      <c r="G24" s="1" t="e">
        <f>RTD("pi.rtdserver", ,"NSE_IBULHSGFIN-EQ", "LTQ")</f>
        <v>#N/A</v>
      </c>
      <c r="H24" s="1" t="e">
        <f>RTD("pi.rtdserver", ,"NSE_IBULHSGFIN-EQ", "Volume")</f>
        <v>#N/A</v>
      </c>
      <c r="I24" s="1" t="e">
        <f>RTD("pi.rtdserver", ,"NSE_IBULHSGFIN-EQ", "OpenInterest")</f>
        <v>#N/A</v>
      </c>
      <c r="J24" s="1" t="e">
        <f>RTD("pi.rtdserver", ,"NSE_IBULHSGFIN-EQ", "TotalBidQty")</f>
        <v>#N/A</v>
      </c>
      <c r="K24" s="1" t="e">
        <f>RTD("pi.rtdserver", ,"NSE_IBULHSGFIN-EQ", "TotalAskQty")</f>
        <v>#N/A</v>
      </c>
      <c r="L24" s="1" t="e">
        <f>RTD("pi.rtdserver", ,"NSE_IBULHSGFIN-EQ", "lastTradeTime")</f>
        <v>#N/A</v>
      </c>
      <c r="M24" s="1" t="e">
        <f>RTD("pi.rtdserver", ,"NSE_IBULHSGFIN-EQ", "lastUpdateTime")</f>
        <v>#N/A</v>
      </c>
    </row>
    <row r="25" spans="1:13" x14ac:dyDescent="0.35">
      <c r="A25" s="1" t="e">
        <f>RTD("pi.rtdserver", ,"NSE_ICICIBANK-EQ", "TradingSymbol")</f>
        <v>#N/A</v>
      </c>
      <c r="B25" s="1" t="e">
        <f>RTD("pi.rtdserver", ,"NSE_ICICIBANK-EQ", "Last")</f>
        <v>#N/A</v>
      </c>
      <c r="C25" s="1" t="e">
        <f>RTD("pi.rtdserver", ,"NSE_ICICIBANK-EQ", "BidSize")</f>
        <v>#N/A</v>
      </c>
      <c r="D25" s="1" t="e">
        <f>RTD("pi.rtdserver", ,"NSE_ICICIBANK-EQ", "Bid")</f>
        <v>#N/A</v>
      </c>
      <c r="E25" s="1" t="e">
        <f>RTD("pi.rtdserver", ,"NSE_ICICIBANK-EQ", "Ask")</f>
        <v>#N/A</v>
      </c>
      <c r="F25" s="1" t="e">
        <f>RTD("pi.rtdserver", ,"NSE_ICICIBANK-EQ", "AskSize")</f>
        <v>#N/A</v>
      </c>
      <c r="G25" s="1" t="e">
        <f>RTD("pi.rtdserver", ,"NSE_ICICIBANK-EQ", "LTQ")</f>
        <v>#N/A</v>
      </c>
      <c r="H25" s="1" t="e">
        <f>RTD("pi.rtdserver", ,"NSE_ICICIBANK-EQ", "Volume")</f>
        <v>#N/A</v>
      </c>
      <c r="I25" s="1" t="e">
        <f>RTD("pi.rtdserver", ,"NSE_ICICIBANK-EQ", "OpenInterest")</f>
        <v>#N/A</v>
      </c>
      <c r="J25" s="1" t="e">
        <f>RTD("pi.rtdserver", ,"NSE_ICICIBANK-EQ", "TotalBidQty")</f>
        <v>#N/A</v>
      </c>
      <c r="K25" s="1" t="e">
        <f>RTD("pi.rtdserver", ,"NSE_ICICIBANK-EQ", "TotalAskQty")</f>
        <v>#N/A</v>
      </c>
      <c r="L25" s="1" t="e">
        <f>RTD("pi.rtdserver", ,"NSE_ICICIBANK-EQ", "lastTradeTime")</f>
        <v>#N/A</v>
      </c>
      <c r="M25" s="1" t="e">
        <f>RTD("pi.rtdserver", ,"NSE_ICICIBANK-EQ", "lastUpdateTime")</f>
        <v>#N/A</v>
      </c>
    </row>
    <row r="26" spans="1:13" x14ac:dyDescent="0.35">
      <c r="A26" s="1" t="e">
        <f>RTD("pi.rtdserver", ,"NSE_INDUSINDBK-EQ", "TradingSymbol")</f>
        <v>#N/A</v>
      </c>
      <c r="B26" s="1" t="e">
        <f>RTD("pi.rtdserver", ,"NSE_INDUSINDBK-EQ", "Last")</f>
        <v>#N/A</v>
      </c>
      <c r="C26" s="1" t="e">
        <f>RTD("pi.rtdserver", ,"NSE_INDUSINDBK-EQ", "BidSize")</f>
        <v>#N/A</v>
      </c>
      <c r="D26" s="1" t="e">
        <f>RTD("pi.rtdserver", ,"NSE_INDUSINDBK-EQ", "Bid")</f>
        <v>#N/A</v>
      </c>
      <c r="E26" s="1" t="e">
        <f>RTD("pi.rtdserver", ,"NSE_INDUSINDBK-EQ", "Ask")</f>
        <v>#N/A</v>
      </c>
      <c r="F26" s="1" t="e">
        <f>RTD("pi.rtdserver", ,"NSE_INDUSINDBK-EQ", "AskSize")</f>
        <v>#N/A</v>
      </c>
      <c r="G26" s="1" t="e">
        <f>RTD("pi.rtdserver", ,"NSE_INDUSINDBK-EQ", "LTQ")</f>
        <v>#N/A</v>
      </c>
      <c r="H26" s="1" t="e">
        <f>RTD("pi.rtdserver", ,"NSE_INDUSINDBK-EQ", "Volume")</f>
        <v>#N/A</v>
      </c>
      <c r="I26" s="1" t="e">
        <f>RTD("pi.rtdserver", ,"NSE_INDUSINDBK-EQ", "OpenInterest")</f>
        <v>#N/A</v>
      </c>
      <c r="J26" s="1" t="e">
        <f>RTD("pi.rtdserver", ,"NSE_INDUSINDBK-EQ", "TotalBidQty")</f>
        <v>#N/A</v>
      </c>
      <c r="K26" s="1" t="e">
        <f>RTD("pi.rtdserver", ,"NSE_INDUSINDBK-EQ", "TotalAskQty")</f>
        <v>#N/A</v>
      </c>
      <c r="L26" s="1" t="e">
        <f>RTD("pi.rtdserver", ,"NSE_INDUSINDBK-EQ", "lastTradeTime")</f>
        <v>#N/A</v>
      </c>
      <c r="M26" s="1" t="e">
        <f>RTD("pi.rtdserver", ,"NSE_INDUSINDBK-EQ", "lastUpdateTime")</f>
        <v>#N/A</v>
      </c>
    </row>
    <row r="27" spans="1:13" x14ac:dyDescent="0.35">
      <c r="A27" s="1" t="e">
        <f>RTD("pi.rtdserver", ,"NSE_INFY-EQ", "TradingSymbol")</f>
        <v>#N/A</v>
      </c>
      <c r="B27" s="1" t="e">
        <f>RTD("pi.rtdserver", ,"NSE_INFY-EQ", "Last")</f>
        <v>#N/A</v>
      </c>
      <c r="C27" s="1" t="e">
        <f>RTD("pi.rtdserver", ,"NSE_INFY-EQ", "BidSize")</f>
        <v>#N/A</v>
      </c>
      <c r="D27" s="1" t="e">
        <f>RTD("pi.rtdserver", ,"NSE_INFY-EQ", "Bid")</f>
        <v>#N/A</v>
      </c>
      <c r="E27" s="1" t="e">
        <f>RTD("pi.rtdserver", ,"NSE_INFY-EQ", "Ask")</f>
        <v>#N/A</v>
      </c>
      <c r="F27" s="1" t="e">
        <f>RTD("pi.rtdserver", ,"NSE_INFY-EQ", "AskSize")</f>
        <v>#N/A</v>
      </c>
      <c r="G27" s="1" t="e">
        <f>RTD("pi.rtdserver", ,"NSE_INFY-EQ", "LTQ")</f>
        <v>#N/A</v>
      </c>
      <c r="H27" s="1" t="e">
        <f>RTD("pi.rtdserver", ,"NSE_INFY-EQ", "Volume")</f>
        <v>#N/A</v>
      </c>
      <c r="I27" s="1" t="e">
        <f>RTD("pi.rtdserver", ,"NSE_INFY-EQ", "OpenInterest")</f>
        <v>#N/A</v>
      </c>
      <c r="J27" s="1" t="e">
        <f>RTD("pi.rtdserver", ,"NSE_INFY-EQ", "TotalBidQty")</f>
        <v>#N/A</v>
      </c>
      <c r="K27" s="1" t="e">
        <f>RTD("pi.rtdserver", ,"NSE_INFY-EQ", "TotalAskQty")</f>
        <v>#N/A</v>
      </c>
      <c r="L27" s="1" t="e">
        <f>RTD("pi.rtdserver", ,"NSE_INFY-EQ", "lastTradeTime")</f>
        <v>#N/A</v>
      </c>
      <c r="M27" s="1" t="e">
        <f>RTD("pi.rtdserver", ,"NSE_INFY-EQ", "lastUpdateTime")</f>
        <v>#N/A</v>
      </c>
    </row>
    <row r="28" spans="1:13" x14ac:dyDescent="0.35">
      <c r="A28" s="1" t="e">
        <f>RTD("pi.rtdserver", ,"NSE_IOC-EQ", "TradingSymbol")</f>
        <v>#N/A</v>
      </c>
      <c r="B28" s="1" t="e">
        <f>RTD("pi.rtdserver", ,"NSE_IOC-EQ", "Last")</f>
        <v>#N/A</v>
      </c>
      <c r="C28" s="1" t="e">
        <f>RTD("pi.rtdserver", ,"NSE_IOC-EQ", "BidSize")</f>
        <v>#N/A</v>
      </c>
      <c r="D28" s="1" t="e">
        <f>RTD("pi.rtdserver", ,"NSE_IOC-EQ", "Bid")</f>
        <v>#N/A</v>
      </c>
      <c r="E28" s="1" t="e">
        <f>RTD("pi.rtdserver", ,"NSE_IOC-EQ", "Ask")</f>
        <v>#N/A</v>
      </c>
      <c r="F28" s="1" t="e">
        <f>RTD("pi.rtdserver", ,"NSE_IOC-EQ", "AskSize")</f>
        <v>#N/A</v>
      </c>
      <c r="G28" s="1" t="e">
        <f>RTD("pi.rtdserver", ,"NSE_IOC-EQ", "LTQ")</f>
        <v>#N/A</v>
      </c>
      <c r="H28" s="1" t="e">
        <f>RTD("pi.rtdserver", ,"NSE_IOC-EQ", "Volume")</f>
        <v>#N/A</v>
      </c>
      <c r="I28" s="1" t="e">
        <f>RTD("pi.rtdserver", ,"NSE_IOC-EQ", "OpenInterest")</f>
        <v>#N/A</v>
      </c>
      <c r="J28" s="1" t="e">
        <f>RTD("pi.rtdserver", ,"NSE_IOC-EQ", "TotalBidQty")</f>
        <v>#N/A</v>
      </c>
      <c r="K28" s="1" t="e">
        <f>RTD("pi.rtdserver", ,"NSE_IOC-EQ", "TotalAskQty")</f>
        <v>#N/A</v>
      </c>
      <c r="L28" s="1" t="e">
        <f>RTD("pi.rtdserver", ,"NSE_IOC-EQ", "lastTradeTime")</f>
        <v>#N/A</v>
      </c>
      <c r="M28" s="1" t="e">
        <f>RTD("pi.rtdserver", ,"NSE_IOC-EQ", "lastUpdateTime")</f>
        <v>#N/A</v>
      </c>
    </row>
    <row r="29" spans="1:13" x14ac:dyDescent="0.35">
      <c r="A29" s="1" t="e">
        <f>RTD("pi.rtdserver", ,"NSE_ITC-EQ", "TradingSymbol")</f>
        <v>#N/A</v>
      </c>
      <c r="B29" s="1" t="e">
        <f>RTD("pi.rtdserver", ,"NSE_ITC-EQ", "Last")</f>
        <v>#N/A</v>
      </c>
      <c r="C29" s="1" t="e">
        <f>RTD("pi.rtdserver", ,"NSE_ITC-EQ", "BidSize")</f>
        <v>#N/A</v>
      </c>
      <c r="D29" s="1" t="e">
        <f>RTD("pi.rtdserver", ,"NSE_ITC-EQ", "Bid")</f>
        <v>#N/A</v>
      </c>
      <c r="E29" s="1" t="e">
        <f>RTD("pi.rtdserver", ,"NSE_ITC-EQ", "Ask")</f>
        <v>#N/A</v>
      </c>
      <c r="F29" s="1" t="e">
        <f>RTD("pi.rtdserver", ,"NSE_ITC-EQ", "AskSize")</f>
        <v>#N/A</v>
      </c>
      <c r="G29" s="1" t="e">
        <f>RTD("pi.rtdserver", ,"NSE_ITC-EQ", "LTQ")</f>
        <v>#N/A</v>
      </c>
      <c r="H29" s="1" t="e">
        <f>RTD("pi.rtdserver", ,"NSE_ITC-EQ", "Volume")</f>
        <v>#N/A</v>
      </c>
      <c r="I29" s="1" t="e">
        <f>RTD("pi.rtdserver", ,"NSE_ITC-EQ", "OpenInterest")</f>
        <v>#N/A</v>
      </c>
      <c r="J29" s="1" t="e">
        <f>RTD("pi.rtdserver", ,"NSE_ITC-EQ", "TotalBidQty")</f>
        <v>#N/A</v>
      </c>
      <c r="K29" s="1" t="e">
        <f>RTD("pi.rtdserver", ,"NSE_ITC-EQ", "TotalAskQty")</f>
        <v>#N/A</v>
      </c>
      <c r="L29" s="1" t="e">
        <f>RTD("pi.rtdserver", ,"NSE_ITC-EQ", "lastTradeTime")</f>
        <v>#N/A</v>
      </c>
      <c r="M29" s="1" t="e">
        <f>RTD("pi.rtdserver", ,"NSE_ITC-EQ", "lastUpdateTime")</f>
        <v>#N/A</v>
      </c>
    </row>
    <row r="30" spans="1:13" x14ac:dyDescent="0.35">
      <c r="A30" s="1" t="e">
        <f>RTD("pi.rtdserver", ,"NSE_KOTAKBANK-EQ", "TradingSymbol")</f>
        <v>#N/A</v>
      </c>
      <c r="B30" s="1" t="e">
        <f>RTD("pi.rtdserver", ,"NSE_KOTAKBANK-EQ", "Last")</f>
        <v>#N/A</v>
      </c>
      <c r="C30" s="1" t="e">
        <f>RTD("pi.rtdserver", ,"NSE_KOTAKBANK-EQ", "BidSize")</f>
        <v>#N/A</v>
      </c>
      <c r="D30" s="1" t="e">
        <f>RTD("pi.rtdserver", ,"NSE_KOTAKBANK-EQ", "Bid")</f>
        <v>#N/A</v>
      </c>
      <c r="E30" s="1" t="e">
        <f>RTD("pi.rtdserver", ,"NSE_KOTAKBANK-EQ", "Ask")</f>
        <v>#N/A</v>
      </c>
      <c r="F30" s="1" t="e">
        <f>RTD("pi.rtdserver", ,"NSE_KOTAKBANK-EQ", "AskSize")</f>
        <v>#N/A</v>
      </c>
      <c r="G30" s="1" t="e">
        <f>RTD("pi.rtdserver", ,"NSE_KOTAKBANK-EQ", "LTQ")</f>
        <v>#N/A</v>
      </c>
      <c r="H30" s="1" t="e">
        <f>RTD("pi.rtdserver", ,"NSE_KOTAKBANK-EQ", "Volume")</f>
        <v>#N/A</v>
      </c>
      <c r="I30" s="1" t="e">
        <f>RTD("pi.rtdserver", ,"NSE_KOTAKBANK-EQ", "OpenInterest")</f>
        <v>#N/A</v>
      </c>
      <c r="J30" s="1" t="e">
        <f>RTD("pi.rtdserver", ,"NSE_KOTAKBANK-EQ", "TotalBidQty")</f>
        <v>#N/A</v>
      </c>
      <c r="K30" s="1" t="e">
        <f>RTD("pi.rtdserver", ,"NSE_KOTAKBANK-EQ", "TotalAskQty")</f>
        <v>#N/A</v>
      </c>
      <c r="L30" s="1" t="e">
        <f>RTD("pi.rtdserver", ,"NSE_KOTAKBANK-EQ", "lastTradeTime")</f>
        <v>#N/A</v>
      </c>
      <c r="M30" s="1" t="e">
        <f>RTD("pi.rtdserver", ,"NSE_KOTAKBANK-EQ", "lastUpdateTime")</f>
        <v>#N/A</v>
      </c>
    </row>
    <row r="31" spans="1:13" x14ac:dyDescent="0.35">
      <c r="A31" s="1" t="e">
        <f>RTD("pi.rtdserver", ,"NSE_LT-EQ", "TradingSymbol")</f>
        <v>#N/A</v>
      </c>
      <c r="B31" s="1" t="e">
        <f>RTD("pi.rtdserver", ,"NSE_LT-EQ", "Last")</f>
        <v>#N/A</v>
      </c>
      <c r="C31" s="1" t="e">
        <f>RTD("pi.rtdserver", ,"NSE_LT-EQ", "BidSize")</f>
        <v>#N/A</v>
      </c>
      <c r="D31" s="1" t="e">
        <f>RTD("pi.rtdserver", ,"NSE_LT-EQ", "Bid")</f>
        <v>#N/A</v>
      </c>
      <c r="E31" s="1" t="e">
        <f>RTD("pi.rtdserver", ,"NSE_LT-EQ", "Ask")</f>
        <v>#N/A</v>
      </c>
      <c r="F31" s="1" t="e">
        <f>RTD("pi.rtdserver", ,"NSE_LT-EQ", "AskSize")</f>
        <v>#N/A</v>
      </c>
      <c r="G31" s="1" t="e">
        <f>RTD("pi.rtdserver", ,"NSE_LT-EQ", "LTQ")</f>
        <v>#N/A</v>
      </c>
      <c r="H31" s="1" t="e">
        <f>RTD("pi.rtdserver", ,"NSE_LT-EQ", "Volume")</f>
        <v>#N/A</v>
      </c>
      <c r="I31" s="1" t="e">
        <f>RTD("pi.rtdserver", ,"NSE_LT-EQ", "OpenInterest")</f>
        <v>#N/A</v>
      </c>
      <c r="J31" s="1" t="e">
        <f>RTD("pi.rtdserver", ,"NSE_LT-EQ", "TotalBidQty")</f>
        <v>#N/A</v>
      </c>
      <c r="K31" s="1" t="e">
        <f>RTD("pi.rtdserver", ,"NSE_LT-EQ", "TotalAskQty")</f>
        <v>#N/A</v>
      </c>
      <c r="L31" s="1" t="e">
        <f>RTD("pi.rtdserver", ,"NSE_LT-EQ", "lastTradeTime")</f>
        <v>#N/A</v>
      </c>
      <c r="M31" s="1" t="e">
        <f>RTD("pi.rtdserver", ,"NSE_LT-EQ", "lastUpdateTime")</f>
        <v>#N/A</v>
      </c>
    </row>
    <row r="32" spans="1:13" x14ac:dyDescent="0.35">
      <c r="A32" s="1" t="e">
        <f>RTD("pi.rtdserver", ,"NSE_LUPIN-EQ", "TradingSymbol")</f>
        <v>#N/A</v>
      </c>
      <c r="B32" s="1" t="e">
        <f>RTD("pi.rtdserver", ,"NSE_LUPIN-EQ", "Last")</f>
        <v>#N/A</v>
      </c>
      <c r="C32" s="1" t="e">
        <f>RTD("pi.rtdserver", ,"NSE_LUPIN-EQ", "BidSize")</f>
        <v>#N/A</v>
      </c>
      <c r="D32" s="1" t="e">
        <f>RTD("pi.rtdserver", ,"NSE_LUPIN-EQ", "Bid")</f>
        <v>#N/A</v>
      </c>
      <c r="E32" s="1" t="e">
        <f>RTD("pi.rtdserver", ,"NSE_LUPIN-EQ", "Ask")</f>
        <v>#N/A</v>
      </c>
      <c r="F32" s="1" t="e">
        <f>RTD("pi.rtdserver", ,"NSE_LUPIN-EQ", "AskSize")</f>
        <v>#N/A</v>
      </c>
      <c r="G32" s="1" t="e">
        <f>RTD("pi.rtdserver", ,"NSE_LUPIN-EQ", "LTQ")</f>
        <v>#N/A</v>
      </c>
      <c r="H32" s="1" t="e">
        <f>RTD("pi.rtdserver", ,"NSE_LUPIN-EQ", "Volume")</f>
        <v>#N/A</v>
      </c>
      <c r="I32" s="1" t="e">
        <f>RTD("pi.rtdserver", ,"NSE_LUPIN-EQ", "OpenInterest")</f>
        <v>#N/A</v>
      </c>
      <c r="J32" s="1" t="e">
        <f>RTD("pi.rtdserver", ,"NSE_LUPIN-EQ", "TotalBidQty")</f>
        <v>#N/A</v>
      </c>
      <c r="K32" s="1" t="e">
        <f>RTD("pi.rtdserver", ,"NSE_LUPIN-EQ", "TotalAskQty")</f>
        <v>#N/A</v>
      </c>
      <c r="L32" s="1" t="e">
        <f>RTD("pi.rtdserver", ,"NSE_LUPIN-EQ", "lastTradeTime")</f>
        <v>#N/A</v>
      </c>
      <c r="M32" s="1" t="e">
        <f>RTD("pi.rtdserver", ,"NSE_LUPIN-EQ", "lastUpdateTime")</f>
        <v>#N/A</v>
      </c>
    </row>
    <row r="33" spans="1:13" x14ac:dyDescent="0.35">
      <c r="A33" s="1" t="e">
        <f>RTD("pi.rtdserver", ,"NSE_M&amp;M-EQ", "TradingSymbol")</f>
        <v>#N/A</v>
      </c>
      <c r="B33" s="1" t="e">
        <f>RTD("pi.rtdserver", ,"NSE_M&amp;M-EQ", "Last")</f>
        <v>#N/A</v>
      </c>
      <c r="C33" s="1" t="e">
        <f>RTD("pi.rtdserver", ,"NSE_M&amp;M-EQ", "BidSize")</f>
        <v>#N/A</v>
      </c>
      <c r="D33" s="1" t="e">
        <f>RTD("pi.rtdserver", ,"NSE_M&amp;M-EQ", "Bid")</f>
        <v>#N/A</v>
      </c>
      <c r="E33" s="1" t="e">
        <f>RTD("pi.rtdserver", ,"NSE_M&amp;M-EQ", "Ask")</f>
        <v>#N/A</v>
      </c>
      <c r="F33" s="1" t="e">
        <f>RTD("pi.rtdserver", ,"NSE_M&amp;M-EQ", "AskSize")</f>
        <v>#N/A</v>
      </c>
      <c r="G33" s="1" t="e">
        <f>RTD("pi.rtdserver", ,"NSE_M&amp;M-EQ", "LTQ")</f>
        <v>#N/A</v>
      </c>
      <c r="H33" s="1" t="e">
        <f>RTD("pi.rtdserver", ,"NSE_M&amp;M-EQ", "Volume")</f>
        <v>#N/A</v>
      </c>
      <c r="I33" s="1" t="e">
        <f>RTD("pi.rtdserver", ,"NSE_M&amp;M-EQ", "OpenInterest")</f>
        <v>#N/A</v>
      </c>
      <c r="J33" s="1" t="e">
        <f>RTD("pi.rtdserver", ,"NSE_M&amp;M-EQ", "TotalBidQty")</f>
        <v>#N/A</v>
      </c>
      <c r="K33" s="1" t="e">
        <f>RTD("pi.rtdserver", ,"NSE_M&amp;M-EQ", "TotalAskQty")</f>
        <v>#N/A</v>
      </c>
      <c r="L33" s="1" t="e">
        <f>RTD("pi.rtdserver", ,"NSE_M&amp;M-EQ", "lastTradeTime")</f>
        <v>#N/A</v>
      </c>
      <c r="M33" s="1" t="e">
        <f>RTD("pi.rtdserver", ,"NSE_M&amp;M-EQ", "lastUpdateTime")</f>
        <v>#N/A</v>
      </c>
    </row>
    <row r="34" spans="1:13" x14ac:dyDescent="0.35">
      <c r="A34" s="1" t="e">
        <f>RTD("pi.rtdserver", ,"NSE_MARUTI-EQ", "TradingSymbol")</f>
        <v>#N/A</v>
      </c>
      <c r="B34" s="1" t="e">
        <f>RTD("pi.rtdserver", ,"NSE_MARUTI-EQ", "Last")</f>
        <v>#N/A</v>
      </c>
      <c r="C34" s="1" t="e">
        <f>RTD("pi.rtdserver", ,"NSE_MARUTI-EQ", "BidSize")</f>
        <v>#N/A</v>
      </c>
      <c r="D34" s="1" t="e">
        <f>RTD("pi.rtdserver", ,"NSE_MARUTI-EQ", "Bid")</f>
        <v>#N/A</v>
      </c>
      <c r="E34" s="1" t="e">
        <f>RTD("pi.rtdserver", ,"NSE_MARUTI-EQ", "Ask")</f>
        <v>#N/A</v>
      </c>
      <c r="F34" s="1" t="e">
        <f>RTD("pi.rtdserver", ,"NSE_MARUTI-EQ", "AskSize")</f>
        <v>#N/A</v>
      </c>
      <c r="G34" s="1" t="e">
        <f>RTD("pi.rtdserver", ,"NSE_MARUTI-EQ", "LTQ")</f>
        <v>#N/A</v>
      </c>
      <c r="H34" s="1" t="e">
        <f>RTD("pi.rtdserver", ,"NSE_MARUTI-EQ", "Volume")</f>
        <v>#N/A</v>
      </c>
      <c r="I34" s="1" t="e">
        <f>RTD("pi.rtdserver", ,"NSE_MARUTI-EQ", "OpenInterest")</f>
        <v>#N/A</v>
      </c>
      <c r="J34" s="1" t="e">
        <f>RTD("pi.rtdserver", ,"NSE_MARUTI-EQ", "TotalBidQty")</f>
        <v>#N/A</v>
      </c>
      <c r="K34" s="1" t="e">
        <f>RTD("pi.rtdserver", ,"NSE_MARUTI-EQ", "TotalAskQty")</f>
        <v>#N/A</v>
      </c>
      <c r="L34" s="1" t="e">
        <f>RTD("pi.rtdserver", ,"NSE_MARUTI-EQ", "lastTradeTime")</f>
        <v>#N/A</v>
      </c>
      <c r="M34" s="1" t="e">
        <f>RTD("pi.rtdserver", ,"NSE_MARUTI-EQ", "lastUpdateTime")</f>
        <v>#N/A</v>
      </c>
    </row>
    <row r="35" spans="1:13" x14ac:dyDescent="0.35">
      <c r="A35" s="1" t="e">
        <f>RTD("pi.rtdserver", ,"NSE_NTPC-EQ", "TradingSymbol")</f>
        <v>#N/A</v>
      </c>
      <c r="B35" s="1" t="e">
        <f>RTD("pi.rtdserver", ,"NSE_NTPC-EQ", "Last")</f>
        <v>#N/A</v>
      </c>
      <c r="C35" s="1" t="e">
        <f>RTD("pi.rtdserver", ,"NSE_NTPC-EQ", "BidSize")</f>
        <v>#N/A</v>
      </c>
      <c r="D35" s="1" t="e">
        <f>RTD("pi.rtdserver", ,"NSE_NTPC-EQ", "Bid")</f>
        <v>#N/A</v>
      </c>
      <c r="E35" s="1" t="e">
        <f>RTD("pi.rtdserver", ,"NSE_NTPC-EQ", "Ask")</f>
        <v>#N/A</v>
      </c>
      <c r="F35" s="1" t="e">
        <f>RTD("pi.rtdserver", ,"NSE_NTPC-EQ", "AskSize")</f>
        <v>#N/A</v>
      </c>
      <c r="G35" s="1" t="e">
        <f>RTD("pi.rtdserver", ,"NSE_NTPC-EQ", "LTQ")</f>
        <v>#N/A</v>
      </c>
      <c r="H35" s="1" t="e">
        <f>RTD("pi.rtdserver", ,"NSE_NTPC-EQ", "Volume")</f>
        <v>#N/A</v>
      </c>
      <c r="I35" s="1" t="e">
        <f>RTD("pi.rtdserver", ,"NSE_NTPC-EQ", "OpenInterest")</f>
        <v>#N/A</v>
      </c>
      <c r="J35" s="1" t="e">
        <f>RTD("pi.rtdserver", ,"NSE_NTPC-EQ", "TotalBidQty")</f>
        <v>#N/A</v>
      </c>
      <c r="K35" s="1" t="e">
        <f>RTD("pi.rtdserver", ,"NSE_NTPC-EQ", "TotalAskQty")</f>
        <v>#N/A</v>
      </c>
      <c r="L35" s="1" t="e">
        <f>RTD("pi.rtdserver", ,"NSE_NTPC-EQ", "lastTradeTime")</f>
        <v>#N/A</v>
      </c>
      <c r="M35" s="1" t="e">
        <f>RTD("pi.rtdserver", ,"NSE_NTPC-EQ", "lastUpdateTime")</f>
        <v>#N/A</v>
      </c>
    </row>
    <row r="36" spans="1:13" x14ac:dyDescent="0.35">
      <c r="A36" s="1" t="e">
        <f>RTD("pi.rtdserver", ,"NSE_ONGC-EQ", "TradingSymbol")</f>
        <v>#N/A</v>
      </c>
      <c r="B36" s="1" t="e">
        <f>RTD("pi.rtdserver", ,"NSE_ONGC-EQ", "Last")</f>
        <v>#N/A</v>
      </c>
      <c r="C36" s="1" t="e">
        <f>RTD("pi.rtdserver", ,"NSE_ONGC-EQ", "BidSize")</f>
        <v>#N/A</v>
      </c>
      <c r="D36" s="1" t="e">
        <f>RTD("pi.rtdserver", ,"NSE_ONGC-EQ", "Bid")</f>
        <v>#N/A</v>
      </c>
      <c r="E36" s="1" t="e">
        <f>RTD("pi.rtdserver", ,"NSE_ONGC-EQ", "Ask")</f>
        <v>#N/A</v>
      </c>
      <c r="F36" s="1" t="e">
        <f>RTD("pi.rtdserver", ,"NSE_ONGC-EQ", "AskSize")</f>
        <v>#N/A</v>
      </c>
      <c r="G36" s="1" t="e">
        <f>RTD("pi.rtdserver", ,"NSE_ONGC-EQ", "LTQ")</f>
        <v>#N/A</v>
      </c>
      <c r="H36" s="1" t="e">
        <f>RTD("pi.rtdserver", ,"NSE_ONGC-EQ", "Volume")</f>
        <v>#N/A</v>
      </c>
      <c r="I36" s="1" t="e">
        <f>RTD("pi.rtdserver", ,"NSE_ONGC-EQ", "OpenInterest")</f>
        <v>#N/A</v>
      </c>
      <c r="J36" s="1" t="e">
        <f>RTD("pi.rtdserver", ,"NSE_ONGC-EQ", "TotalBidQty")</f>
        <v>#N/A</v>
      </c>
      <c r="K36" s="1" t="e">
        <f>RTD("pi.rtdserver", ,"NSE_ONGC-EQ", "TotalAskQty")</f>
        <v>#N/A</v>
      </c>
      <c r="L36" s="1" t="e">
        <f>RTD("pi.rtdserver", ,"NSE_ONGC-EQ", "lastTradeTime")</f>
        <v>#N/A</v>
      </c>
      <c r="M36" s="1" t="e">
        <f>RTD("pi.rtdserver", ,"NSE_ONGC-EQ", "lastUpdateTime")</f>
        <v>#N/A</v>
      </c>
    </row>
    <row r="37" spans="1:13" x14ac:dyDescent="0.35">
      <c r="A37" s="1" t="e">
        <f>RTD("pi.rtdserver", ,"NSE_POWERGRID-EQ", "TradingSymbol")</f>
        <v>#N/A</v>
      </c>
      <c r="B37" s="1" t="e">
        <f>RTD("pi.rtdserver", ,"NSE_POWERGRID-EQ", "Last")</f>
        <v>#N/A</v>
      </c>
      <c r="C37" s="1" t="e">
        <f>RTD("pi.rtdserver", ,"NSE_POWERGRID-EQ", "BidSize")</f>
        <v>#N/A</v>
      </c>
      <c r="D37" s="1" t="e">
        <f>RTD("pi.rtdserver", ,"NSE_POWERGRID-EQ", "Bid")</f>
        <v>#N/A</v>
      </c>
      <c r="E37" s="1" t="e">
        <f>RTD("pi.rtdserver", ,"NSE_POWERGRID-EQ", "Ask")</f>
        <v>#N/A</v>
      </c>
      <c r="F37" s="1" t="e">
        <f>RTD("pi.rtdserver", ,"NSE_POWERGRID-EQ", "AskSize")</f>
        <v>#N/A</v>
      </c>
      <c r="G37" s="1" t="e">
        <f>RTD("pi.rtdserver", ,"NSE_POWERGRID-EQ", "LTQ")</f>
        <v>#N/A</v>
      </c>
      <c r="H37" s="1" t="e">
        <f>RTD("pi.rtdserver", ,"NSE_POWERGRID-EQ", "Volume")</f>
        <v>#N/A</v>
      </c>
      <c r="I37" s="1" t="e">
        <f>RTD("pi.rtdserver", ,"NSE_POWERGRID-EQ", "OpenInterest")</f>
        <v>#N/A</v>
      </c>
      <c r="J37" s="1" t="e">
        <f>RTD("pi.rtdserver", ,"NSE_POWERGRID-EQ", "TotalBidQty")</f>
        <v>#N/A</v>
      </c>
      <c r="K37" s="1" t="e">
        <f>RTD("pi.rtdserver", ,"NSE_POWERGRID-EQ", "TotalAskQty")</f>
        <v>#N/A</v>
      </c>
      <c r="L37" s="1" t="e">
        <f>RTD("pi.rtdserver", ,"NSE_POWERGRID-EQ", "lastTradeTime")</f>
        <v>#N/A</v>
      </c>
      <c r="M37" s="1" t="e">
        <f>RTD("pi.rtdserver", ,"NSE_POWERGRID-EQ", "lastUpdateTime")</f>
        <v>#N/A</v>
      </c>
    </row>
    <row r="38" spans="1:13" x14ac:dyDescent="0.35">
      <c r="A38" s="1" t="e">
        <f>RTD("pi.rtdserver", ,"NSE_RELIANCE-EQ", "TradingSymbol")</f>
        <v>#N/A</v>
      </c>
      <c r="B38" s="1" t="e">
        <f>RTD("pi.rtdserver", ,"NSE_RELIANCE-EQ", "Last")</f>
        <v>#N/A</v>
      </c>
      <c r="C38" s="1" t="e">
        <f>RTD("pi.rtdserver", ,"NSE_RELIANCE-EQ", "BidSize")</f>
        <v>#N/A</v>
      </c>
      <c r="D38" s="1" t="e">
        <f>RTD("pi.rtdserver", ,"NSE_RELIANCE-EQ", "Bid")</f>
        <v>#N/A</v>
      </c>
      <c r="E38" s="1" t="e">
        <f>RTD("pi.rtdserver", ,"NSE_RELIANCE-EQ", "Ask")</f>
        <v>#N/A</v>
      </c>
      <c r="F38" s="1" t="e">
        <f>RTD("pi.rtdserver", ,"NSE_RELIANCE-EQ", "AskSize")</f>
        <v>#N/A</v>
      </c>
      <c r="G38" s="1" t="e">
        <f>RTD("pi.rtdserver", ,"NSE_RELIANCE-EQ", "LTQ")</f>
        <v>#N/A</v>
      </c>
      <c r="H38" s="1" t="e">
        <f>RTD("pi.rtdserver", ,"NSE_RELIANCE-EQ", "Volume")</f>
        <v>#N/A</v>
      </c>
      <c r="I38" s="1" t="e">
        <f>RTD("pi.rtdserver", ,"NSE_RELIANCE-EQ", "OpenInterest")</f>
        <v>#N/A</v>
      </c>
      <c r="J38" s="1" t="e">
        <f>RTD("pi.rtdserver", ,"NSE_RELIANCE-EQ", "TotalBidQty")</f>
        <v>#N/A</v>
      </c>
      <c r="K38" s="1" t="e">
        <f>RTD("pi.rtdserver", ,"NSE_RELIANCE-EQ", "TotalAskQty")</f>
        <v>#N/A</v>
      </c>
      <c r="L38" s="1" t="e">
        <f>RTD("pi.rtdserver", ,"NSE_RELIANCE-EQ", "lastTradeTime")</f>
        <v>#N/A</v>
      </c>
      <c r="M38" s="1" t="e">
        <f>RTD("pi.rtdserver", ,"NSE_RELIANCE-EQ", "lastUpdateTime")</f>
        <v>#N/A</v>
      </c>
    </row>
    <row r="39" spans="1:13" x14ac:dyDescent="0.35">
      <c r="A39" s="1" t="e">
        <f>RTD("pi.rtdserver", ,"NSE_SBIN-EQ", "TradingSymbol")</f>
        <v>#N/A</v>
      </c>
      <c r="B39" s="1" t="e">
        <f>RTD("pi.rtdserver", ,"NSE_SBIN-EQ", "Last")</f>
        <v>#N/A</v>
      </c>
      <c r="C39" s="1" t="e">
        <f>RTD("pi.rtdserver", ,"NSE_SBIN-EQ", "BidSize")</f>
        <v>#N/A</v>
      </c>
      <c r="D39" s="1" t="e">
        <f>RTD("pi.rtdserver", ,"NSE_SBIN-EQ", "Bid")</f>
        <v>#N/A</v>
      </c>
      <c r="E39" s="1" t="e">
        <f>RTD("pi.rtdserver", ,"NSE_SBIN-EQ", "Ask")</f>
        <v>#N/A</v>
      </c>
      <c r="F39" s="1" t="e">
        <f>RTD("pi.rtdserver", ,"NSE_SBIN-EQ", "AskSize")</f>
        <v>#N/A</v>
      </c>
      <c r="G39" s="1" t="e">
        <f>RTD("pi.rtdserver", ,"NSE_SBIN-EQ", "LTQ")</f>
        <v>#N/A</v>
      </c>
      <c r="H39" s="1" t="e">
        <f>RTD("pi.rtdserver", ,"NSE_SBIN-EQ", "Volume")</f>
        <v>#N/A</v>
      </c>
      <c r="I39" s="1" t="e">
        <f>RTD("pi.rtdserver", ,"NSE_SBIN-EQ", "OpenInterest")</f>
        <v>#N/A</v>
      </c>
      <c r="J39" s="1" t="e">
        <f>RTD("pi.rtdserver", ,"NSE_SBIN-EQ", "TotalBidQty")</f>
        <v>#N/A</v>
      </c>
      <c r="K39" s="1" t="e">
        <f>RTD("pi.rtdserver", ,"NSE_SBIN-EQ", "TotalAskQty")</f>
        <v>#N/A</v>
      </c>
      <c r="L39" s="1" t="e">
        <f>RTD("pi.rtdserver", ,"NSE_SBIN-EQ", "lastTradeTime")</f>
        <v>#N/A</v>
      </c>
      <c r="M39" s="1" t="e">
        <f>RTD("pi.rtdserver", ,"NSE_SBIN-EQ", "lastUpdateTime")</f>
        <v>#N/A</v>
      </c>
    </row>
    <row r="40" spans="1:13" x14ac:dyDescent="0.35">
      <c r="A40" s="1" t="e">
        <f>RTD("pi.rtdserver", ,"NSE_SUNPHARMA-EQ", "TradingSymbol")</f>
        <v>#N/A</v>
      </c>
      <c r="B40" s="1" t="e">
        <f>RTD("pi.rtdserver", ,"NSE_SUNPHARMA-EQ", "Last")</f>
        <v>#N/A</v>
      </c>
      <c r="C40" s="1" t="e">
        <f>RTD("pi.rtdserver", ,"NSE_SUNPHARMA-EQ", "BidSize")</f>
        <v>#N/A</v>
      </c>
      <c r="D40" s="1" t="e">
        <f>RTD("pi.rtdserver", ,"NSE_SUNPHARMA-EQ", "Bid")</f>
        <v>#N/A</v>
      </c>
      <c r="E40" s="1" t="e">
        <f>RTD("pi.rtdserver", ,"NSE_SUNPHARMA-EQ", "Ask")</f>
        <v>#N/A</v>
      </c>
      <c r="F40" s="1" t="e">
        <f>RTD("pi.rtdserver", ,"NSE_SUNPHARMA-EQ", "AskSize")</f>
        <v>#N/A</v>
      </c>
      <c r="G40" s="1" t="e">
        <f>RTD("pi.rtdserver", ,"NSE_SUNPHARMA-EQ", "LTQ")</f>
        <v>#N/A</v>
      </c>
      <c r="H40" s="1" t="e">
        <f>RTD("pi.rtdserver", ,"NSE_SUNPHARMA-EQ", "Volume")</f>
        <v>#N/A</v>
      </c>
      <c r="I40" s="1" t="e">
        <f>RTD("pi.rtdserver", ,"NSE_SUNPHARMA-EQ", "OpenInterest")</f>
        <v>#N/A</v>
      </c>
      <c r="J40" s="1" t="e">
        <f>RTD("pi.rtdserver", ,"NSE_SUNPHARMA-EQ", "TotalBidQty")</f>
        <v>#N/A</v>
      </c>
      <c r="K40" s="1" t="e">
        <f>RTD("pi.rtdserver", ,"NSE_SUNPHARMA-EQ", "TotalAskQty")</f>
        <v>#N/A</v>
      </c>
      <c r="L40" s="1" t="e">
        <f>RTD("pi.rtdserver", ,"NSE_SUNPHARMA-EQ", "lastTradeTime")</f>
        <v>#N/A</v>
      </c>
      <c r="M40" s="1" t="e">
        <f>RTD("pi.rtdserver", ,"NSE_SUNPHARMA-EQ", "lastUpdateTime")</f>
        <v>#N/A</v>
      </c>
    </row>
    <row r="41" spans="1:13" x14ac:dyDescent="0.35">
      <c r="A41" s="1" t="e">
        <f>RTD("pi.rtdserver", ,"NSE_TATAMOTORS-EQ", "TradingSymbol")</f>
        <v>#N/A</v>
      </c>
      <c r="B41" s="1" t="e">
        <f>RTD("pi.rtdserver", ,"NSE_TATAMOTORS-EQ", "Last")</f>
        <v>#N/A</v>
      </c>
      <c r="C41" s="1" t="e">
        <f>RTD("pi.rtdserver", ,"NSE_TATAMOTORS-EQ", "BidSize")</f>
        <v>#N/A</v>
      </c>
      <c r="D41" s="1" t="e">
        <f>RTD("pi.rtdserver", ,"NSE_TATAMOTORS-EQ", "Bid")</f>
        <v>#N/A</v>
      </c>
      <c r="E41" s="1" t="e">
        <f>RTD("pi.rtdserver", ,"NSE_TATAMOTORS-EQ", "Ask")</f>
        <v>#N/A</v>
      </c>
      <c r="F41" s="1" t="e">
        <f>RTD("pi.rtdserver", ,"NSE_TATAMOTORS-EQ", "AskSize")</f>
        <v>#N/A</v>
      </c>
      <c r="G41" s="1" t="e">
        <f>RTD("pi.rtdserver", ,"NSE_TATAMOTORS-EQ", "LTQ")</f>
        <v>#N/A</v>
      </c>
      <c r="H41" s="1" t="e">
        <f>RTD("pi.rtdserver", ,"NSE_TATAMOTORS-EQ", "Volume")</f>
        <v>#N/A</v>
      </c>
      <c r="I41" s="1" t="e">
        <f>RTD("pi.rtdserver", ,"NSE_TATAMOTORS-EQ", "OpenInterest")</f>
        <v>#N/A</v>
      </c>
      <c r="J41" s="1" t="e">
        <f>RTD("pi.rtdserver", ,"NSE_TATAMOTORS-EQ", "TotalBidQty")</f>
        <v>#N/A</v>
      </c>
      <c r="K41" s="1" t="e">
        <f>RTD("pi.rtdserver", ,"NSE_TATAMOTORS-EQ", "TotalAskQty")</f>
        <v>#N/A</v>
      </c>
      <c r="L41" s="1" t="e">
        <f>RTD("pi.rtdserver", ,"NSE_TATAMOTORS-EQ", "lastTradeTime")</f>
        <v>#N/A</v>
      </c>
      <c r="M41" s="1" t="e">
        <f>RTD("pi.rtdserver", ,"NSE_TATAMOTORS-EQ", "lastUpdateTime")</f>
        <v>#N/A</v>
      </c>
    </row>
    <row r="42" spans="1:13" x14ac:dyDescent="0.35">
      <c r="A42" s="1" t="e">
        <f>RTD("pi.rtdserver", ,"NSE_TATASTEEL-EQ", "TradingSymbol")</f>
        <v>#N/A</v>
      </c>
      <c r="B42" s="1" t="e">
        <f>RTD("pi.rtdserver", ,"NSE_TATASTEEL-EQ", "Last")</f>
        <v>#N/A</v>
      </c>
      <c r="C42" s="1" t="e">
        <f>RTD("pi.rtdserver", ,"NSE_TATASTEEL-EQ", "BidSize")</f>
        <v>#N/A</v>
      </c>
      <c r="D42" s="1" t="e">
        <f>RTD("pi.rtdserver", ,"NSE_TATASTEEL-EQ", "Bid")</f>
        <v>#N/A</v>
      </c>
      <c r="E42" s="1" t="e">
        <f>RTD("pi.rtdserver", ,"NSE_TATASTEEL-EQ", "Ask")</f>
        <v>#N/A</v>
      </c>
      <c r="F42" s="1" t="e">
        <f>RTD("pi.rtdserver", ,"NSE_TATASTEEL-EQ", "AskSize")</f>
        <v>#N/A</v>
      </c>
      <c r="G42" s="1" t="e">
        <f>RTD("pi.rtdserver", ,"NSE_TATASTEEL-EQ", "LTQ")</f>
        <v>#N/A</v>
      </c>
      <c r="H42" s="1" t="e">
        <f>RTD("pi.rtdserver", ,"NSE_TATASTEEL-EQ", "Volume")</f>
        <v>#N/A</v>
      </c>
      <c r="I42" s="1" t="e">
        <f>RTD("pi.rtdserver", ,"NSE_TATASTEEL-EQ", "OpenInterest")</f>
        <v>#N/A</v>
      </c>
      <c r="J42" s="1" t="e">
        <f>RTD("pi.rtdserver", ,"NSE_TATASTEEL-EQ", "TotalBidQty")</f>
        <v>#N/A</v>
      </c>
      <c r="K42" s="1" t="e">
        <f>RTD("pi.rtdserver", ,"NSE_TATASTEEL-EQ", "TotalAskQty")</f>
        <v>#N/A</v>
      </c>
      <c r="L42" s="1" t="e">
        <f>RTD("pi.rtdserver", ,"NSE_TATASTEEL-EQ", "lastTradeTime")</f>
        <v>#N/A</v>
      </c>
      <c r="M42" s="1" t="e">
        <f>RTD("pi.rtdserver", ,"NSE_TATASTEEL-EQ", "lastUpdateTime")</f>
        <v>#N/A</v>
      </c>
    </row>
    <row r="43" spans="1:13" x14ac:dyDescent="0.35">
      <c r="A43" s="1" t="e">
        <f>RTD("pi.rtdserver", ,"NSE_TCS-EQ", "TradingSymbol")</f>
        <v>#N/A</v>
      </c>
      <c r="B43" s="1" t="e">
        <f>RTD("pi.rtdserver", ,"NSE_TCS-EQ", "Last")</f>
        <v>#N/A</v>
      </c>
      <c r="C43" s="1" t="e">
        <f>RTD("pi.rtdserver", ,"NSE_TCS-EQ", "BidSize")</f>
        <v>#N/A</v>
      </c>
      <c r="D43" s="1" t="e">
        <f>RTD("pi.rtdserver", ,"NSE_TCS-EQ", "Bid")</f>
        <v>#N/A</v>
      </c>
      <c r="E43" s="1" t="e">
        <f>RTD("pi.rtdserver", ,"NSE_TCS-EQ", "Ask")</f>
        <v>#N/A</v>
      </c>
      <c r="F43" s="1" t="e">
        <f>RTD("pi.rtdserver", ,"NSE_TCS-EQ", "AskSize")</f>
        <v>#N/A</v>
      </c>
      <c r="G43" s="1" t="e">
        <f>RTD("pi.rtdserver", ,"NSE_TCS-EQ", "LTQ")</f>
        <v>#N/A</v>
      </c>
      <c r="H43" s="1" t="e">
        <f>RTD("pi.rtdserver", ,"NSE_TCS-EQ", "Volume")</f>
        <v>#N/A</v>
      </c>
      <c r="I43" s="1" t="e">
        <f>RTD("pi.rtdserver", ,"NSE_TCS-EQ", "OpenInterest")</f>
        <v>#N/A</v>
      </c>
      <c r="J43" s="1" t="e">
        <f>RTD("pi.rtdserver", ,"NSE_TCS-EQ", "TotalBidQty")</f>
        <v>#N/A</v>
      </c>
      <c r="K43" s="1" t="e">
        <f>RTD("pi.rtdserver", ,"NSE_TCS-EQ", "TotalAskQty")</f>
        <v>#N/A</v>
      </c>
      <c r="L43" s="1" t="e">
        <f>RTD("pi.rtdserver", ,"NSE_TCS-EQ", "lastTradeTime")</f>
        <v>#N/A</v>
      </c>
      <c r="M43" s="1" t="e">
        <f>RTD("pi.rtdserver", ,"NSE_TCS-EQ", "lastUpdateTime")</f>
        <v>#N/A</v>
      </c>
    </row>
    <row r="44" spans="1:13" x14ac:dyDescent="0.35">
      <c r="A44" s="1" t="e">
        <f>RTD("pi.rtdserver", ,"NSE_TECHM-EQ", "TradingSymbol")</f>
        <v>#N/A</v>
      </c>
      <c r="B44" s="1" t="e">
        <f>RTD("pi.rtdserver", ,"NSE_TECHM-EQ", "Last")</f>
        <v>#N/A</v>
      </c>
      <c r="C44" s="1" t="e">
        <f>RTD("pi.rtdserver", ,"NSE_TECHM-EQ", "BidSize")</f>
        <v>#N/A</v>
      </c>
      <c r="D44" s="1" t="e">
        <f>RTD("pi.rtdserver", ,"NSE_TECHM-EQ", "Bid")</f>
        <v>#N/A</v>
      </c>
      <c r="E44" s="1" t="e">
        <f>RTD("pi.rtdserver", ,"NSE_TECHM-EQ", "Ask")</f>
        <v>#N/A</v>
      </c>
      <c r="F44" s="1" t="e">
        <f>RTD("pi.rtdserver", ,"NSE_TECHM-EQ", "AskSize")</f>
        <v>#N/A</v>
      </c>
      <c r="G44" s="1" t="e">
        <f>RTD("pi.rtdserver", ,"NSE_TECHM-EQ", "LTQ")</f>
        <v>#N/A</v>
      </c>
      <c r="H44" s="1" t="e">
        <f>RTD("pi.rtdserver", ,"NSE_TECHM-EQ", "Volume")</f>
        <v>#N/A</v>
      </c>
      <c r="I44" s="1" t="e">
        <f>RTD("pi.rtdserver", ,"NSE_TECHM-EQ", "OpenInterest")</f>
        <v>#N/A</v>
      </c>
      <c r="J44" s="1" t="e">
        <f>RTD("pi.rtdserver", ,"NSE_TECHM-EQ", "TotalBidQty")</f>
        <v>#N/A</v>
      </c>
      <c r="K44" s="1" t="e">
        <f>RTD("pi.rtdserver", ,"NSE_TECHM-EQ", "TotalAskQty")</f>
        <v>#N/A</v>
      </c>
      <c r="L44" s="1" t="e">
        <f>RTD("pi.rtdserver", ,"NSE_TECHM-EQ", "lastTradeTime")</f>
        <v>#N/A</v>
      </c>
      <c r="M44" s="1" t="e">
        <f>RTD("pi.rtdserver", ,"NSE_TECHM-EQ", "lastUpdateTime")</f>
        <v>#N/A</v>
      </c>
    </row>
    <row r="45" spans="1:13" x14ac:dyDescent="0.35">
      <c r="A45" s="1" t="e">
        <f>RTD("pi.rtdserver", ,"NSE_ULTRACEMCO-EQ", "TradingSymbol")</f>
        <v>#N/A</v>
      </c>
      <c r="B45" s="1" t="e">
        <f>RTD("pi.rtdserver", ,"NSE_ULTRACEMCO-EQ", "Last")</f>
        <v>#N/A</v>
      </c>
      <c r="C45" s="1" t="e">
        <f>RTD("pi.rtdserver", ,"NSE_ULTRACEMCO-EQ", "BidSize")</f>
        <v>#N/A</v>
      </c>
      <c r="D45" s="1" t="e">
        <f>RTD("pi.rtdserver", ,"NSE_ULTRACEMCO-EQ", "Bid")</f>
        <v>#N/A</v>
      </c>
      <c r="E45" s="1" t="e">
        <f>RTD("pi.rtdserver", ,"NSE_ULTRACEMCO-EQ", "Ask")</f>
        <v>#N/A</v>
      </c>
      <c r="F45" s="1" t="e">
        <f>RTD("pi.rtdserver", ,"NSE_ULTRACEMCO-EQ", "AskSize")</f>
        <v>#N/A</v>
      </c>
      <c r="G45" s="1" t="e">
        <f>RTD("pi.rtdserver", ,"NSE_ULTRACEMCO-EQ", "LTQ")</f>
        <v>#N/A</v>
      </c>
      <c r="H45" s="1" t="e">
        <f>RTD("pi.rtdserver", ,"NSE_ULTRACEMCO-EQ", "Volume")</f>
        <v>#N/A</v>
      </c>
      <c r="I45" s="1" t="e">
        <f>RTD("pi.rtdserver", ,"NSE_ULTRACEMCO-EQ", "OpenInterest")</f>
        <v>#N/A</v>
      </c>
      <c r="J45" s="1" t="e">
        <f>RTD("pi.rtdserver", ,"NSE_ULTRACEMCO-EQ", "TotalBidQty")</f>
        <v>#N/A</v>
      </c>
      <c r="K45" s="1" t="e">
        <f>RTD("pi.rtdserver", ,"NSE_ULTRACEMCO-EQ", "TotalAskQty")</f>
        <v>#N/A</v>
      </c>
      <c r="L45" s="1" t="e">
        <f>RTD("pi.rtdserver", ,"NSE_ULTRACEMCO-EQ", "lastTradeTime")</f>
        <v>#N/A</v>
      </c>
      <c r="M45" s="1" t="e">
        <f>RTD("pi.rtdserver", ,"NSE_ULTRACEMCO-EQ", "lastUpdateTime")</f>
        <v>#N/A</v>
      </c>
    </row>
    <row r="46" spans="1:13" x14ac:dyDescent="0.35">
      <c r="A46" s="1" t="e">
        <f>RTD("pi.rtdserver", ,"NSE_UPL-EQ", "TradingSymbol")</f>
        <v>#N/A</v>
      </c>
      <c r="B46" s="1" t="e">
        <f>RTD("pi.rtdserver", ,"NSE_UPL-EQ", "Last")</f>
        <v>#N/A</v>
      </c>
      <c r="C46" s="1" t="e">
        <f>RTD("pi.rtdserver", ,"NSE_UPL-EQ", "BidSize")</f>
        <v>#N/A</v>
      </c>
      <c r="D46" s="1" t="e">
        <f>RTD("pi.rtdserver", ,"NSE_UPL-EQ", "Bid")</f>
        <v>#N/A</v>
      </c>
      <c r="E46" s="1" t="e">
        <f>RTD("pi.rtdserver", ,"NSE_UPL-EQ", "Ask")</f>
        <v>#N/A</v>
      </c>
      <c r="F46" s="1" t="e">
        <f>RTD("pi.rtdserver", ,"NSE_UPL-EQ", "AskSize")</f>
        <v>#N/A</v>
      </c>
      <c r="G46" s="1" t="e">
        <f>RTD("pi.rtdserver", ,"NSE_UPL-EQ", "LTQ")</f>
        <v>#N/A</v>
      </c>
      <c r="H46" s="1" t="e">
        <f>RTD("pi.rtdserver", ,"NSE_UPL-EQ", "Volume")</f>
        <v>#N/A</v>
      </c>
      <c r="I46" s="1" t="e">
        <f>RTD("pi.rtdserver", ,"NSE_UPL-EQ", "OpenInterest")</f>
        <v>#N/A</v>
      </c>
      <c r="J46" s="1" t="e">
        <f>RTD("pi.rtdserver", ,"NSE_UPL-EQ", "TotalBidQty")</f>
        <v>#N/A</v>
      </c>
      <c r="K46" s="1" t="e">
        <f>RTD("pi.rtdserver", ,"NSE_UPL-EQ", "TotalAskQty")</f>
        <v>#N/A</v>
      </c>
      <c r="L46" s="1" t="e">
        <f>RTD("pi.rtdserver", ,"NSE_UPL-EQ", "lastTradeTime")</f>
        <v>#N/A</v>
      </c>
      <c r="M46" s="1" t="e">
        <f>RTD("pi.rtdserver", ,"NSE_UPL-EQ", "lastUpdateTime")</f>
        <v>#N/A</v>
      </c>
    </row>
    <row r="47" spans="1:13" x14ac:dyDescent="0.35">
      <c r="A47" s="1" t="e">
        <f>RTD("pi.rtdserver", ,"NSE_VEDL-EQ", "TradingSymbol")</f>
        <v>#N/A</v>
      </c>
      <c r="B47" s="1" t="e">
        <f>RTD("pi.rtdserver", ,"NSE_VEDL-EQ", "Last")</f>
        <v>#N/A</v>
      </c>
      <c r="C47" s="1" t="e">
        <f>RTD("pi.rtdserver", ,"NSE_VEDL-EQ", "BidSize")</f>
        <v>#N/A</v>
      </c>
      <c r="D47" s="1" t="e">
        <f>RTD("pi.rtdserver", ,"NSE_VEDL-EQ", "Bid")</f>
        <v>#N/A</v>
      </c>
      <c r="E47" s="1" t="e">
        <f>RTD("pi.rtdserver", ,"NSE_VEDL-EQ", "Ask")</f>
        <v>#N/A</v>
      </c>
      <c r="F47" s="1" t="e">
        <f>RTD("pi.rtdserver", ,"NSE_VEDL-EQ", "AskSize")</f>
        <v>#N/A</v>
      </c>
      <c r="G47" s="1" t="e">
        <f>RTD("pi.rtdserver", ,"NSE_VEDL-EQ", "LTQ")</f>
        <v>#N/A</v>
      </c>
      <c r="H47" s="1" t="e">
        <f>RTD("pi.rtdserver", ,"NSE_VEDL-EQ", "Volume")</f>
        <v>#N/A</v>
      </c>
      <c r="I47" s="1" t="e">
        <f>RTD("pi.rtdserver", ,"NSE_VEDL-EQ", "OpenInterest")</f>
        <v>#N/A</v>
      </c>
      <c r="J47" s="1" t="e">
        <f>RTD("pi.rtdserver", ,"NSE_VEDL-EQ", "TotalBidQty")</f>
        <v>#N/A</v>
      </c>
      <c r="K47" s="1" t="e">
        <f>RTD("pi.rtdserver", ,"NSE_VEDL-EQ", "TotalAskQty")</f>
        <v>#N/A</v>
      </c>
      <c r="L47" s="1" t="e">
        <f>RTD("pi.rtdserver", ,"NSE_VEDL-EQ", "lastTradeTime")</f>
        <v>#N/A</v>
      </c>
      <c r="M47" s="1" t="e">
        <f>RTD("pi.rtdserver", ,"NSE_VEDL-EQ", "lastUpdateTime")</f>
        <v>#N/A</v>
      </c>
    </row>
    <row r="48" spans="1:13" x14ac:dyDescent="0.35">
      <c r="A48" s="1" t="e">
        <f>RTD("pi.rtdserver", ,"NSE_WIPRO-EQ", "TradingSymbol")</f>
        <v>#N/A</v>
      </c>
      <c r="B48" s="1" t="e">
        <f>RTD("pi.rtdserver", ,"NSE_WIPRO-EQ", "Last")</f>
        <v>#N/A</v>
      </c>
      <c r="C48" s="1" t="e">
        <f>RTD("pi.rtdserver", ,"NSE_WIPRO-EQ", "BidSize")</f>
        <v>#N/A</v>
      </c>
      <c r="D48" s="1" t="e">
        <f>RTD("pi.rtdserver", ,"NSE_WIPRO-EQ", "Bid")</f>
        <v>#N/A</v>
      </c>
      <c r="E48" s="1" t="e">
        <f>RTD("pi.rtdserver", ,"NSE_WIPRO-EQ", "Ask")</f>
        <v>#N/A</v>
      </c>
      <c r="F48" s="1" t="e">
        <f>RTD("pi.rtdserver", ,"NSE_WIPRO-EQ", "AskSize")</f>
        <v>#N/A</v>
      </c>
      <c r="G48" s="1" t="e">
        <f>RTD("pi.rtdserver", ,"NSE_WIPRO-EQ", "LTQ")</f>
        <v>#N/A</v>
      </c>
      <c r="H48" s="1" t="e">
        <f>RTD("pi.rtdserver", ,"NSE_WIPRO-EQ", "Volume")</f>
        <v>#N/A</v>
      </c>
      <c r="I48" s="1" t="e">
        <f>RTD("pi.rtdserver", ,"NSE_WIPRO-EQ", "OpenInterest")</f>
        <v>#N/A</v>
      </c>
      <c r="J48" s="1" t="e">
        <f>RTD("pi.rtdserver", ,"NSE_WIPRO-EQ", "TotalBidQty")</f>
        <v>#N/A</v>
      </c>
      <c r="K48" s="1" t="e">
        <f>RTD("pi.rtdserver", ,"NSE_WIPRO-EQ", "TotalAskQty")</f>
        <v>#N/A</v>
      </c>
      <c r="L48" s="1" t="e">
        <f>RTD("pi.rtdserver", ,"NSE_WIPRO-EQ", "lastTradeTime")</f>
        <v>#N/A</v>
      </c>
      <c r="M48" s="1" t="e">
        <f>RTD("pi.rtdserver", ,"NSE_WIPRO-EQ", "lastUpdateTime")</f>
        <v>#N/A</v>
      </c>
    </row>
    <row r="49" spans="1:13" x14ac:dyDescent="0.35">
      <c r="A49" s="1" t="e">
        <f>RTD("pi.rtdserver", ,"NSE_YESBANK-EQ", "TradingSymbol")</f>
        <v>#N/A</v>
      </c>
      <c r="B49" s="1" t="e">
        <f>RTD("pi.rtdserver", ,"NSE_YESBANK-EQ", "Last")</f>
        <v>#N/A</v>
      </c>
      <c r="C49" s="1" t="e">
        <f>RTD("pi.rtdserver", ,"NSE_YESBANK-EQ", "BidSize")</f>
        <v>#N/A</v>
      </c>
      <c r="D49" s="1" t="e">
        <f>RTD("pi.rtdserver", ,"NSE_YESBANK-EQ", "Bid")</f>
        <v>#N/A</v>
      </c>
      <c r="E49" s="1" t="e">
        <f>RTD("pi.rtdserver", ,"NSE_YESBANK-EQ", "Ask")</f>
        <v>#N/A</v>
      </c>
      <c r="F49" s="1" t="e">
        <f>RTD("pi.rtdserver", ,"NSE_YESBANK-EQ", "AskSize")</f>
        <v>#N/A</v>
      </c>
      <c r="G49" s="1" t="e">
        <f>RTD("pi.rtdserver", ,"NSE_YESBANK-EQ", "LTQ")</f>
        <v>#N/A</v>
      </c>
      <c r="H49" s="1" t="e">
        <f>RTD("pi.rtdserver", ,"NSE_YESBANK-EQ", "Volume")</f>
        <v>#N/A</v>
      </c>
      <c r="I49" s="1" t="e">
        <f>RTD("pi.rtdserver", ,"NSE_YESBANK-EQ", "OpenInterest")</f>
        <v>#N/A</v>
      </c>
      <c r="J49" s="1" t="e">
        <f>RTD("pi.rtdserver", ,"NSE_YESBANK-EQ", "TotalBidQty")</f>
        <v>#N/A</v>
      </c>
      <c r="K49" s="1" t="e">
        <f>RTD("pi.rtdserver", ,"NSE_YESBANK-EQ", "TotalAskQty")</f>
        <v>#N/A</v>
      </c>
      <c r="L49" s="1" t="e">
        <f>RTD("pi.rtdserver", ,"NSE_YESBANK-EQ", "lastTradeTime")</f>
        <v>#N/A</v>
      </c>
      <c r="M49" s="1" t="e">
        <f>RTD("pi.rtdserver", ,"NSE_YESBANK-EQ", "lastUpdateTime")</f>
        <v>#N/A</v>
      </c>
    </row>
    <row r="50" spans="1:13" x14ac:dyDescent="0.35">
      <c r="A50" s="1" t="e">
        <f>RTD("pi.rtdserver", ,"NSE_ZEEL-EQ", "TradingSymbol")</f>
        <v>#N/A</v>
      </c>
      <c r="B50" s="1" t="e">
        <f>RTD("pi.rtdserver", ,"NSE_ZEEL-EQ", "Last")</f>
        <v>#N/A</v>
      </c>
      <c r="C50" s="1" t="e">
        <f>RTD("pi.rtdserver", ,"NSE_ZEEL-EQ", "BidSize")</f>
        <v>#N/A</v>
      </c>
      <c r="D50" s="1" t="e">
        <f>RTD("pi.rtdserver", ,"NSE_ZEEL-EQ", "Bid")</f>
        <v>#N/A</v>
      </c>
      <c r="E50" s="1" t="e">
        <f>RTD("pi.rtdserver", ,"NSE_ZEEL-EQ", "Ask")</f>
        <v>#N/A</v>
      </c>
      <c r="F50" s="1" t="e">
        <f>RTD("pi.rtdserver", ,"NSE_ZEEL-EQ", "AskSize")</f>
        <v>#N/A</v>
      </c>
      <c r="G50" s="1" t="e">
        <f>RTD("pi.rtdserver", ,"NSE_ZEEL-EQ", "LTQ")</f>
        <v>#N/A</v>
      </c>
      <c r="H50" s="1" t="e">
        <f>RTD("pi.rtdserver", ,"NSE_ZEEL-EQ", "Volume")</f>
        <v>#N/A</v>
      </c>
      <c r="I50" s="1" t="e">
        <f>RTD("pi.rtdserver", ,"NSE_ZEEL-EQ", "OpenInterest")</f>
        <v>#N/A</v>
      </c>
      <c r="J50" s="1" t="e">
        <f>RTD("pi.rtdserver", ,"NSE_ZEEL-EQ", "TotalBidQty")</f>
        <v>#N/A</v>
      </c>
      <c r="K50" s="1" t="e">
        <f>RTD("pi.rtdserver", ,"NSE_ZEEL-EQ", "TotalAskQty")</f>
        <v>#N/A</v>
      </c>
      <c r="L50" s="1" t="e">
        <f>RTD("pi.rtdserver", ,"NSE_ZEEL-EQ", "lastTradeTime")</f>
        <v>#N/A</v>
      </c>
      <c r="M50" s="1" t="e">
        <f>RTD("pi.rtdserver", ,"NSE_ZEEL-EQ", "lastUpdateTime")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Nifty50 MW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2018-09-25T14:14:11Z</dcterms:created>
  <dcterms:modified xsi:type="dcterms:W3CDTF">2018-09-25T19:27:51Z</dcterms:modified>
</cp:coreProperties>
</file>