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45" windowWidth="12780" windowHeight="10365"/>
  </bookViews>
  <sheets>
    <sheet name="RGB" sheetId="5" r:id="rId1"/>
    <sheet name="Leistungsabgabe" sheetId="2" r:id="rId2"/>
  </sheets>
  <definedNames>
    <definedName name="_Res1">#REF!</definedName>
    <definedName name="_Res2">#REF!</definedName>
    <definedName name="_vcc2">RGB!$B$5</definedName>
    <definedName name="_vm1">#REF!</definedName>
    <definedName name="_vn1">#REF!</definedName>
    <definedName name="a">#REF!</definedName>
    <definedName name="b">#REF!</definedName>
    <definedName name="m">#REF!</definedName>
    <definedName name="m_d2">#REF!</definedName>
    <definedName name="mv">#REF!</definedName>
    <definedName name="n">#REF!</definedName>
    <definedName name="n_d2">#REF!</definedName>
    <definedName name="nv">#REF!</definedName>
    <definedName name="Pout">#REF!</definedName>
    <definedName name="pwm_i_n">#REF!</definedName>
    <definedName name="pwmc1">#REF!</definedName>
    <definedName name="pwmc2">#REF!</definedName>
    <definedName name="pwmc3">#REF!</definedName>
    <definedName name="pwmlc1">#REF!</definedName>
    <definedName name="pwmlc2">#REF!</definedName>
    <definedName name="U_ref">#REF!</definedName>
    <definedName name="Uadc">#REF!</definedName>
    <definedName name="Uref">#REF!</definedName>
    <definedName name="vblue">RGB!$B$11</definedName>
    <definedName name="vblue2">RGB!$B$21</definedName>
    <definedName name="vblue233">RGB!$B$22</definedName>
    <definedName name="vblue33">RGB!$B$12</definedName>
    <definedName name="vcc">RGB!$B$4</definedName>
    <definedName name="vgreen">RGB!$B$10</definedName>
    <definedName name="vgreen2">RGB!$B$20</definedName>
    <definedName name="Vin">#REF!</definedName>
    <definedName name="Vin_max">#REF!</definedName>
    <definedName name="Vin_min">#REF!</definedName>
    <definedName name="Vleer">#REF!</definedName>
    <definedName name="VleerPb">#REF!</definedName>
    <definedName name="VNorm">Leistungsabgabe!$C$2</definedName>
    <definedName name="Vout">#REF!</definedName>
    <definedName name="vred">RGB!$B$9</definedName>
    <definedName name="vred2">RGB!$B$19</definedName>
    <definedName name="Vvoll">#REF!</definedName>
    <definedName name="VvollPb">#REF!</definedName>
    <definedName name="Vz">#REF!</definedName>
  </definedNames>
  <calcPr calcId="125725"/>
</workbook>
</file>

<file path=xl/calcChain.xml><?xml version="1.0" encoding="utf-8"?>
<calcChain xmlns="http://schemas.openxmlformats.org/spreadsheetml/2006/main">
  <c r="I19" i="5"/>
  <c r="E29"/>
  <c r="I11"/>
  <c r="K19"/>
  <c r="K20"/>
  <c r="K21"/>
  <c r="J21"/>
  <c r="J20"/>
  <c r="J19"/>
  <c r="I23" s="1"/>
  <c r="I20"/>
  <c r="I21"/>
  <c r="K11"/>
  <c r="J11"/>
  <c r="K9"/>
  <c r="K10"/>
  <c r="J10"/>
  <c r="J9"/>
  <c r="J13" s="1"/>
  <c r="G9"/>
  <c r="G10"/>
  <c r="G11"/>
  <c r="I10"/>
  <c r="I9"/>
  <c r="E20"/>
  <c r="E21"/>
  <c r="E19"/>
  <c r="E10"/>
  <c r="E11"/>
  <c r="E9"/>
  <c r="G19"/>
  <c r="G20"/>
  <c r="G21"/>
  <c r="F21"/>
  <c r="F20"/>
  <c r="F19"/>
  <c r="F11"/>
  <c r="F10"/>
  <c r="F9"/>
  <c r="F13" s="1"/>
  <c r="F31"/>
  <c r="F30"/>
  <c r="F32" s="1"/>
  <c r="F29"/>
  <c r="E30"/>
  <c r="E31"/>
  <c r="E32" s="1"/>
  <c r="C30"/>
  <c r="J30" s="1"/>
  <c r="C31"/>
  <c r="I31" s="1"/>
  <c r="C29"/>
  <c r="I29" s="1"/>
  <c r="B7" i="2"/>
  <c r="D7"/>
  <c r="B8"/>
  <c r="D8"/>
  <c r="B9"/>
  <c r="D9"/>
  <c r="B10"/>
  <c r="D10"/>
  <c r="B11"/>
  <c r="D11"/>
  <c r="B12"/>
  <c r="D12"/>
  <c r="B13"/>
  <c r="D13"/>
  <c r="B14"/>
  <c r="D14"/>
  <c r="B15"/>
  <c r="D15"/>
  <c r="B16"/>
  <c r="D16"/>
  <c r="B17"/>
  <c r="D17"/>
  <c r="B18"/>
  <c r="D18"/>
  <c r="B19"/>
  <c r="D19"/>
  <c r="B20"/>
  <c r="D20"/>
  <c r="B21"/>
  <c r="D21"/>
  <c r="B22"/>
  <c r="D22"/>
  <c r="B23"/>
  <c r="D23"/>
  <c r="B24"/>
  <c r="D24"/>
  <c r="B25"/>
  <c r="D25"/>
  <c r="B26"/>
  <c r="D26"/>
  <c r="B27"/>
  <c r="D27"/>
  <c r="B28"/>
  <c r="D28"/>
  <c r="B29"/>
  <c r="D29"/>
  <c r="B6"/>
  <c r="D6"/>
  <c r="F37"/>
  <c r="F36"/>
  <c r="G36"/>
  <c r="G37"/>
  <c r="G34"/>
  <c r="G33"/>
  <c r="G27"/>
  <c r="F34"/>
  <c r="F33"/>
  <c r="F22"/>
  <c r="F23"/>
  <c r="F24"/>
  <c r="F25"/>
  <c r="F26"/>
  <c r="F27"/>
  <c r="F28"/>
  <c r="F29"/>
  <c r="F6"/>
  <c r="F7"/>
  <c r="F8"/>
  <c r="F9"/>
  <c r="F10"/>
  <c r="G6"/>
  <c r="G7"/>
  <c r="G8"/>
  <c r="G9"/>
  <c r="G10"/>
  <c r="G29"/>
  <c r="G28"/>
  <c r="G26"/>
  <c r="G25"/>
  <c r="G23"/>
  <c r="G24"/>
  <c r="G22"/>
  <c r="F21"/>
  <c r="G21"/>
  <c r="F20"/>
  <c r="G20"/>
  <c r="F19"/>
  <c r="G19"/>
  <c r="F18"/>
  <c r="G18"/>
  <c r="G13"/>
  <c r="G14"/>
  <c r="G15"/>
  <c r="G16"/>
  <c r="G17"/>
  <c r="F13"/>
  <c r="F14"/>
  <c r="F15"/>
  <c r="F16"/>
  <c r="F17"/>
  <c r="G12"/>
  <c r="F12"/>
  <c r="G11"/>
  <c r="F11"/>
  <c r="I30" i="5" l="1"/>
  <c r="J29"/>
  <c r="J31"/>
  <c r="E23"/>
</calcChain>
</file>

<file path=xl/sharedStrings.xml><?xml version="1.0" encoding="utf-8"?>
<sst xmlns="http://schemas.openxmlformats.org/spreadsheetml/2006/main" count="40" uniqueCount="31">
  <si>
    <t>V</t>
  </si>
  <si>
    <t>P</t>
  </si>
  <si>
    <t>R</t>
  </si>
  <si>
    <t>I</t>
  </si>
  <si>
    <t>PWM</t>
  </si>
  <si>
    <t>20w irc</t>
  </si>
  <si>
    <t>35w irc</t>
  </si>
  <si>
    <t>%</t>
  </si>
  <si>
    <t>Vrel</t>
  </si>
  <si>
    <t>Blei:</t>
  </si>
  <si>
    <t>Widerstand in Abhängigkeit von Spannung</t>
  </si>
  <si>
    <t>G</t>
  </si>
  <si>
    <t>B</t>
  </si>
  <si>
    <t>U(led)</t>
  </si>
  <si>
    <t>Maximal 10mA pro Pin, max 60mA insgesamt</t>
  </si>
  <si>
    <t>Osram</t>
  </si>
  <si>
    <t>ZHGBT678-E7510</t>
  </si>
  <si>
    <t>hyper red</t>
  </si>
  <si>
    <t>green</t>
  </si>
  <si>
    <t>blue</t>
  </si>
  <si>
    <t>RGB Leds</t>
  </si>
  <si>
    <t>Gemessen</t>
  </si>
  <si>
    <t>HSMF-A331</t>
  </si>
  <si>
    <t>Vcc1=</t>
  </si>
  <si>
    <t>V(typ)</t>
  </si>
  <si>
    <t>Vcc2=</t>
  </si>
  <si>
    <t>R_Vcc2</t>
  </si>
  <si>
    <t>R_Vcc1</t>
  </si>
  <si>
    <t>blue(3,3V)</t>
  </si>
  <si>
    <t>I(ziel)</t>
  </si>
  <si>
    <t>U(Ri)</t>
  </si>
</sst>
</file>

<file path=xl/styles.xml><?xml version="1.0" encoding="utf-8"?>
<styleSheet xmlns="http://schemas.openxmlformats.org/spreadsheetml/2006/main">
  <numFmts count="7">
    <numFmt numFmtId="7" formatCode="#,##0.00\ &quot;€&quot;;\-#,##0.00\ &quot;€&quot;"/>
    <numFmt numFmtId="44" formatCode="_-* #,##0.00\ &quot;€&quot;_-;\-* #,##0.00\ &quot;€&quot;_-;_-* &quot;-&quot;??\ &quot;€&quot;_-;_-@_-"/>
    <numFmt numFmtId="164" formatCode="#,##0.00\ \V"/>
    <numFmt numFmtId="165" formatCode="0.000"/>
    <numFmt numFmtId="166" formatCode="#\ &quot;mA&quot;"/>
    <numFmt numFmtId="167" formatCode="0\ &quot;Ohm&quot;"/>
    <numFmt numFmtId="168" formatCode="0.00\ &quot;mA&quot;"/>
  </numFmts>
  <fonts count="6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9">
    <xf numFmtId="0" fontId="0" fillId="0" borderId="0" xfId="0"/>
    <xf numFmtId="2" fontId="0" fillId="0" borderId="0" xfId="0" applyNumberFormat="1"/>
    <xf numFmtId="0" fontId="0" fillId="0" borderId="0" xfId="0" applyAlignment="1">
      <alignment horizontal="right"/>
    </xf>
    <xf numFmtId="0" fontId="5" fillId="0" borderId="0" xfId="0" applyFont="1"/>
    <xf numFmtId="165" fontId="0" fillId="0" borderId="0" xfId="0" applyNumberFormat="1"/>
    <xf numFmtId="7" fontId="0" fillId="0" borderId="0" xfId="0" applyNumberFormat="1" applyAlignment="1">
      <alignment horizontal="right"/>
    </xf>
    <xf numFmtId="164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3" fillId="0" borderId="0" xfId="0" applyFont="1"/>
    <xf numFmtId="168" fontId="0" fillId="0" borderId="0" xfId="0" applyNumberFormat="1"/>
    <xf numFmtId="0" fontId="4" fillId="0" borderId="0" xfId="0" applyFont="1"/>
    <xf numFmtId="0" fontId="4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1" fontId="0" fillId="0" borderId="0" xfId="0" applyNumberFormat="1" applyAlignment="1">
      <alignment horizontal="right"/>
    </xf>
    <xf numFmtId="164" fontId="4" fillId="0" borderId="0" xfId="0" applyNumberFormat="1" applyFont="1"/>
    <xf numFmtId="168" fontId="0" fillId="2" borderId="0" xfId="0" applyNumberFormat="1" applyFill="1"/>
    <xf numFmtId="168" fontId="0" fillId="0" borderId="0" xfId="0" applyNumberFormat="1" applyFill="1"/>
    <xf numFmtId="0" fontId="1" fillId="0" borderId="0" xfId="0" applyFont="1"/>
  </cellXfs>
  <cellStyles count="2">
    <cellStyle name="Euro" xfId="1"/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>
        <c:manualLayout>
          <c:layoutTarget val="inner"/>
          <c:xMode val="edge"/>
          <c:yMode val="edge"/>
          <c:x val="0.12132363830892977"/>
          <c:y val="6.4039485884926708E-2"/>
          <c:w val="0.67647119541948764"/>
          <c:h val="0.82512414505578568"/>
        </c:manualLayout>
      </c:layout>
      <c:scatterChart>
        <c:scatterStyle val="smoothMarker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Leistungsabgabe!$A$6:$A$29</c:f>
              <c:numCache>
                <c:formatCode>General</c:formatCode>
                <c:ptCount val="24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80</c:v>
                </c:pt>
                <c:pt idx="6">
                  <c:v>90</c:v>
                </c:pt>
                <c:pt idx="7">
                  <c:v>100</c:v>
                </c:pt>
                <c:pt idx="8">
                  <c:v>110</c:v>
                </c:pt>
                <c:pt idx="9">
                  <c:v>120</c:v>
                </c:pt>
                <c:pt idx="10">
                  <c:v>130</c:v>
                </c:pt>
                <c:pt idx="11">
                  <c:v>140</c:v>
                </c:pt>
                <c:pt idx="12">
                  <c:v>150</c:v>
                </c:pt>
                <c:pt idx="13">
                  <c:v>160</c:v>
                </c:pt>
                <c:pt idx="14">
                  <c:v>170</c:v>
                </c:pt>
                <c:pt idx="15">
                  <c:v>180</c:v>
                </c:pt>
                <c:pt idx="16">
                  <c:v>190</c:v>
                </c:pt>
                <c:pt idx="17">
                  <c:v>200</c:v>
                </c:pt>
                <c:pt idx="18">
                  <c:v>210</c:v>
                </c:pt>
                <c:pt idx="19">
                  <c:v>220</c:v>
                </c:pt>
                <c:pt idx="20">
                  <c:v>230</c:v>
                </c:pt>
                <c:pt idx="21">
                  <c:v>240</c:v>
                </c:pt>
                <c:pt idx="22">
                  <c:v>250</c:v>
                </c:pt>
                <c:pt idx="23">
                  <c:v>255</c:v>
                </c:pt>
              </c:numCache>
            </c:numRef>
          </c:xVal>
          <c:yVal>
            <c:numRef>
              <c:f>Leistungsabgabe!$G$6:$G$29</c:f>
              <c:numCache>
                <c:formatCode>0.000</c:formatCode>
                <c:ptCount val="24"/>
                <c:pt idx="0">
                  <c:v>8.0790000000000006</c:v>
                </c:pt>
                <c:pt idx="1">
                  <c:v>9.5155200000000004</c:v>
                </c:pt>
                <c:pt idx="2">
                  <c:v>10.7736</c:v>
                </c:pt>
                <c:pt idx="3">
                  <c:v>12.040499999999998</c:v>
                </c:pt>
                <c:pt idx="4">
                  <c:v>13.30241</c:v>
                </c:pt>
                <c:pt idx="5">
                  <c:v>13.628159999999999</c:v>
                </c:pt>
                <c:pt idx="6">
                  <c:v>14.730170000000001</c:v>
                </c:pt>
                <c:pt idx="7">
                  <c:v>15.82602</c:v>
                </c:pt>
                <c:pt idx="8">
                  <c:v>16.92285</c:v>
                </c:pt>
                <c:pt idx="9">
                  <c:v>17.91328</c:v>
                </c:pt>
                <c:pt idx="10">
                  <c:v>18.997160000000001</c:v>
                </c:pt>
                <c:pt idx="11">
                  <c:v>20.056250000000002</c:v>
                </c:pt>
                <c:pt idx="12">
                  <c:v>21.098880000000001</c:v>
                </c:pt>
                <c:pt idx="13">
                  <c:v>22.166329999999999</c:v>
                </c:pt>
                <c:pt idx="14">
                  <c:v>23.072400000000002</c:v>
                </c:pt>
                <c:pt idx="15">
                  <c:v>23.8278</c:v>
                </c:pt>
                <c:pt idx="16">
                  <c:v>24.806000000000001</c:v>
                </c:pt>
                <c:pt idx="17">
                  <c:v>25.682279999999999</c:v>
                </c:pt>
                <c:pt idx="18">
                  <c:v>26.7682</c:v>
                </c:pt>
                <c:pt idx="19">
                  <c:v>27.623200000000001</c:v>
                </c:pt>
                <c:pt idx="20">
                  <c:v>28.51576</c:v>
                </c:pt>
                <c:pt idx="21">
                  <c:v>29.384399999999999</c:v>
                </c:pt>
                <c:pt idx="22">
                  <c:v>30.273700000000002</c:v>
                </c:pt>
                <c:pt idx="23">
                  <c:v>30.696540000000002</c:v>
                </c:pt>
              </c:numCache>
            </c:numRef>
          </c:yVal>
          <c:smooth val="1"/>
        </c:ser>
        <c:axId val="75212288"/>
        <c:axId val="75214208"/>
      </c:scatterChart>
      <c:valAx>
        <c:axId val="75212288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75214208"/>
        <c:crosses val="autoZero"/>
        <c:crossBetween val="midCat"/>
      </c:valAx>
      <c:valAx>
        <c:axId val="7521420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7521228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4007428344213464"/>
          <c:y val="0.45073945834390661"/>
          <c:w val="0.1452207185819008"/>
          <c:h val="5.418725728724566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0.98425196899999967" l="0.78740157499999996" r="0.78740157499999996" t="0.98425196899999967" header="0.49212598450000017" footer="0.49212598450000017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228600</xdr:colOff>
      <xdr:row>5</xdr:row>
      <xdr:rowOff>47625</xdr:rowOff>
    </xdr:from>
    <xdr:to>
      <xdr:col>16</xdr:col>
      <xdr:colOff>76200</xdr:colOff>
      <xdr:row>29</xdr:row>
      <xdr:rowOff>28575</xdr:rowOff>
    </xdr:to>
    <xdr:graphicFrame macro="">
      <xdr:nvGraphicFramePr>
        <xdr:cNvPr id="205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43"/>
  <sheetViews>
    <sheetView tabSelected="1" topLeftCell="A2" workbookViewId="0">
      <selection activeCell="J35" sqref="J35"/>
    </sheetView>
  </sheetViews>
  <sheetFormatPr baseColWidth="10" defaultRowHeight="12.75"/>
  <cols>
    <col min="4" max="4" width="3.28515625" customWidth="1"/>
    <col min="8" max="8" width="2.42578125" customWidth="1"/>
  </cols>
  <sheetData>
    <row r="1" spans="1:14" ht="18">
      <c r="A1" s="3" t="s">
        <v>20</v>
      </c>
    </row>
    <row r="2" spans="1:14">
      <c r="A2" s="9" t="s">
        <v>14</v>
      </c>
    </row>
    <row r="3" spans="1:14" ht="18">
      <c r="A3" s="3"/>
    </row>
    <row r="4" spans="1:14">
      <c r="A4" s="12" t="s">
        <v>23</v>
      </c>
      <c r="B4" s="6">
        <v>5</v>
      </c>
    </row>
    <row r="5" spans="1:14">
      <c r="A5" s="12" t="s">
        <v>25</v>
      </c>
      <c r="B5" s="15">
        <v>3.3</v>
      </c>
    </row>
    <row r="6" spans="1:14">
      <c r="A6" s="12"/>
      <c r="B6" s="15"/>
    </row>
    <row r="7" spans="1:14">
      <c r="A7" s="9" t="s">
        <v>15</v>
      </c>
      <c r="B7" s="9" t="s">
        <v>16</v>
      </c>
    </row>
    <row r="8" spans="1:14">
      <c r="A8" s="9"/>
      <c r="B8" s="13" t="s">
        <v>24</v>
      </c>
      <c r="C8" s="13" t="s">
        <v>29</v>
      </c>
      <c r="D8" s="13"/>
      <c r="E8" s="13" t="s">
        <v>27</v>
      </c>
      <c r="F8" s="8">
        <v>820</v>
      </c>
      <c r="G8" s="8">
        <v>330</v>
      </c>
      <c r="I8" s="13" t="s">
        <v>26</v>
      </c>
      <c r="J8" s="8">
        <v>330</v>
      </c>
      <c r="K8" s="8">
        <v>100</v>
      </c>
    </row>
    <row r="9" spans="1:14">
      <c r="A9" t="s">
        <v>17</v>
      </c>
      <c r="B9" s="6">
        <v>2.2999999999999998</v>
      </c>
      <c r="C9" s="10">
        <v>3</v>
      </c>
      <c r="D9" s="10"/>
      <c r="E9" s="14">
        <f>(vcc-B9)/C9*1000</f>
        <v>900</v>
      </c>
      <c r="F9" s="16">
        <f>(vcc-vred)/F8*1000</f>
        <v>3.2926829268292686</v>
      </c>
      <c r="G9" s="10">
        <f>(vcc-vred)/G8*1000</f>
        <v>8.1818181818181817</v>
      </c>
      <c r="H9" s="10"/>
      <c r="I9" s="14">
        <f>(_vcc2-B9)/C9*1000</f>
        <v>333.33333333333331</v>
      </c>
      <c r="J9" s="16">
        <f>(_vcc2-vred)/J8*1000</f>
        <v>3.0303030303030303</v>
      </c>
      <c r="K9" s="17">
        <f>(_vcc2-vred)/K8*1000</f>
        <v>10</v>
      </c>
      <c r="L9" s="10"/>
      <c r="M9" s="10"/>
      <c r="N9" s="10"/>
    </row>
    <row r="10" spans="1:14">
      <c r="A10" t="s">
        <v>18</v>
      </c>
      <c r="B10" s="6">
        <v>2.2999999999999998</v>
      </c>
      <c r="C10" s="10">
        <v>3</v>
      </c>
      <c r="D10" s="10"/>
      <c r="E10" s="14">
        <f>(vcc-B10)/C10*1000</f>
        <v>900</v>
      </c>
      <c r="F10" s="16">
        <f>(vcc-vgreen)/F8*1000</f>
        <v>3.2926829268292686</v>
      </c>
      <c r="G10" s="10">
        <f>(vcc-vgreen)/G8*1000</f>
        <v>8.1818181818181817</v>
      </c>
      <c r="H10" s="10"/>
      <c r="I10" s="14">
        <f>(_vcc2-B10)/C10*1000</f>
        <v>333.33333333333331</v>
      </c>
      <c r="J10" s="16">
        <f>(_vcc2-vgreen)/J8*1000</f>
        <v>3.0303030303030303</v>
      </c>
      <c r="K10" s="17">
        <f>(_vcc2-vgreen)/K8*1000</f>
        <v>10</v>
      </c>
      <c r="L10" s="10"/>
      <c r="M10" s="10"/>
      <c r="N10" s="10"/>
    </row>
    <row r="11" spans="1:14">
      <c r="A11" t="s">
        <v>19</v>
      </c>
      <c r="B11" s="6">
        <v>3.6</v>
      </c>
      <c r="C11" s="10">
        <v>1</v>
      </c>
      <c r="D11" s="10"/>
      <c r="E11" s="14">
        <f>(vcc-B11)/C11*1000</f>
        <v>1400</v>
      </c>
      <c r="F11" s="16">
        <f>(vcc-vblue)/F8*1000</f>
        <v>1.7073170731707317</v>
      </c>
      <c r="G11" s="17">
        <f>(vcc-vblue)/G8*1000</f>
        <v>4.2424242424242422</v>
      </c>
      <c r="H11" s="10"/>
      <c r="I11" s="14">
        <f>(_vcc2-vblue33)/C12*1000</f>
        <v>299.99999999999983</v>
      </c>
      <c r="J11" s="16">
        <f>(_vcc2-vblue33)/J8*1000</f>
        <v>0.90909090909090851</v>
      </c>
      <c r="K11" s="17">
        <f>(_vcc2-vblue33)/K8*1000</f>
        <v>2.9999999999999982</v>
      </c>
      <c r="L11" s="10"/>
      <c r="M11" s="10"/>
      <c r="N11" s="10"/>
    </row>
    <row r="12" spans="1:14">
      <c r="A12" s="11" t="s">
        <v>28</v>
      </c>
      <c r="B12" s="6">
        <v>3</v>
      </c>
      <c r="C12" s="10">
        <v>1</v>
      </c>
      <c r="D12" s="10"/>
      <c r="E12" s="10"/>
      <c r="F12" s="10"/>
      <c r="G12" s="10"/>
      <c r="H12" s="10"/>
      <c r="I12" s="10"/>
      <c r="J12" s="10"/>
    </row>
    <row r="13" spans="1:14">
      <c r="A13" s="11"/>
      <c r="B13" s="6"/>
      <c r="C13" s="10"/>
      <c r="D13" s="10"/>
      <c r="E13" s="10"/>
      <c r="F13" s="10">
        <f>SUM(F9:F12)*2</f>
        <v>16.585365853658537</v>
      </c>
      <c r="G13" s="10"/>
      <c r="H13" s="10"/>
      <c r="I13" s="10"/>
      <c r="J13" s="10">
        <f>SUM(J9:J12)*2</f>
        <v>13.939393939393938</v>
      </c>
    </row>
    <row r="14" spans="1:14">
      <c r="A14" s="11"/>
      <c r="B14" s="6"/>
      <c r="C14" s="10"/>
      <c r="D14" s="10"/>
      <c r="E14" s="10"/>
      <c r="F14" s="10"/>
      <c r="G14" s="10"/>
      <c r="H14" s="10"/>
      <c r="I14" s="10"/>
      <c r="J14" s="10"/>
    </row>
    <row r="15" spans="1:14">
      <c r="A15" s="11"/>
      <c r="B15" s="6"/>
      <c r="C15" s="10"/>
      <c r="D15" s="10"/>
      <c r="E15" s="10"/>
      <c r="F15" s="10"/>
      <c r="G15" s="10"/>
      <c r="H15" s="10"/>
      <c r="I15" s="10"/>
      <c r="J15" s="10"/>
    </row>
    <row r="16" spans="1:14">
      <c r="E16" s="10"/>
      <c r="F16" s="10"/>
      <c r="G16" s="10"/>
      <c r="H16" s="10"/>
      <c r="I16" s="10"/>
      <c r="J16" s="10"/>
    </row>
    <row r="17" spans="1:14">
      <c r="A17" s="9" t="s">
        <v>22</v>
      </c>
    </row>
    <row r="18" spans="1:14">
      <c r="A18" s="9"/>
      <c r="B18" s="13" t="s">
        <v>24</v>
      </c>
      <c r="C18" s="13" t="s">
        <v>29</v>
      </c>
      <c r="D18" s="13"/>
      <c r="E18" s="13" t="s">
        <v>27</v>
      </c>
      <c r="F18" s="8">
        <v>820</v>
      </c>
      <c r="G18" s="8">
        <v>330</v>
      </c>
      <c r="H18" s="13"/>
      <c r="I18" s="13" t="s">
        <v>26</v>
      </c>
      <c r="J18" s="8">
        <v>560</v>
      </c>
      <c r="K18" s="8">
        <v>150</v>
      </c>
    </row>
    <row r="19" spans="1:14">
      <c r="A19" t="s">
        <v>17</v>
      </c>
      <c r="B19" s="6">
        <v>1.9</v>
      </c>
      <c r="C19" s="10">
        <v>3</v>
      </c>
      <c r="D19" s="10"/>
      <c r="E19" s="14">
        <f>(vcc-B19)/C19*1000</f>
        <v>1033.3333333333335</v>
      </c>
      <c r="F19" s="16">
        <f>(vcc-vred2)/F18*1000</f>
        <v>3.780487804878049</v>
      </c>
      <c r="G19" s="10">
        <f>(vcc-vred2)/G18*1000</f>
        <v>9.3939393939393945</v>
      </c>
      <c r="H19" s="14"/>
      <c r="I19" s="14">
        <f>(_vcc2-vred2)/C19*1000</f>
        <v>466.66666666666663</v>
      </c>
      <c r="J19" s="16">
        <f>(_vcc2-vred2)/J18*1000</f>
        <v>2.5</v>
      </c>
      <c r="K19" s="10">
        <f>(_vcc2-vred2)/K18*1000</f>
        <v>9.3333333333333321</v>
      </c>
      <c r="N19" s="10"/>
    </row>
    <row r="20" spans="1:14">
      <c r="A20" t="s">
        <v>18</v>
      </c>
      <c r="B20" s="6">
        <v>1.9</v>
      </c>
      <c r="C20" s="10">
        <v>3</v>
      </c>
      <c r="D20" s="10"/>
      <c r="E20" s="14">
        <f>(vcc-B20)/C20*1000</f>
        <v>1033.3333333333335</v>
      </c>
      <c r="F20" s="16">
        <f>(vcc-vgreen2)/F18*1000</f>
        <v>3.780487804878049</v>
      </c>
      <c r="G20" s="10">
        <f>(vcc-vgreen2)/G18*1000</f>
        <v>9.3939393939393945</v>
      </c>
      <c r="H20" s="14"/>
      <c r="I20" s="14">
        <f>(_vcc2-vgreen2)/C20*1000</f>
        <v>466.66666666666663</v>
      </c>
      <c r="J20" s="16">
        <f>(_vcc2-vgreen2)/J18*1000</f>
        <v>2.5</v>
      </c>
      <c r="K20" s="10">
        <f>(_vcc2-vgreen2)/K18*1000</f>
        <v>9.3333333333333321</v>
      </c>
      <c r="N20" s="10"/>
    </row>
    <row r="21" spans="1:14">
      <c r="A21" t="s">
        <v>19</v>
      </c>
      <c r="B21" s="6">
        <v>3.9</v>
      </c>
      <c r="C21" s="10">
        <v>3</v>
      </c>
      <c r="D21" s="10"/>
      <c r="E21" s="14">
        <f>(vcc-B21)/C21*1000</f>
        <v>366.66666666666669</v>
      </c>
      <c r="F21" s="16">
        <f>(vcc-vblue2)/F18*1000</f>
        <v>1.3414634146341464</v>
      </c>
      <c r="G21" s="17">
        <f>(vcc-vblue2)/G18*1000</f>
        <v>3.3333333333333335</v>
      </c>
      <c r="H21" s="14"/>
      <c r="I21" s="14">
        <f>(_vcc2-vblue233)/C22*1000</f>
        <v>299.99999999999983</v>
      </c>
      <c r="J21" s="16">
        <f>(_vcc2-vblue233)/J18*1000</f>
        <v>0.53571428571428537</v>
      </c>
      <c r="K21" s="17">
        <f>(_vcc2-vblue233)/K18*1000</f>
        <v>1.9999999999999987</v>
      </c>
      <c r="N21" s="10"/>
    </row>
    <row r="22" spans="1:14">
      <c r="A22" s="18" t="s">
        <v>28</v>
      </c>
      <c r="B22" s="6">
        <v>3</v>
      </c>
      <c r="C22" s="10">
        <v>1</v>
      </c>
      <c r="D22" s="10"/>
    </row>
    <row r="23" spans="1:14">
      <c r="A23" s="18"/>
      <c r="B23" s="6"/>
      <c r="C23" s="10"/>
      <c r="E23" s="10">
        <f>SUM(F19:F22)*2</f>
        <v>17.804878048780488</v>
      </c>
      <c r="I23" s="10">
        <f>SUM(J19:J22)*2</f>
        <v>11.071428571428571</v>
      </c>
    </row>
    <row r="24" spans="1:14">
      <c r="A24" s="18"/>
      <c r="B24" s="6"/>
      <c r="C24" s="10"/>
    </row>
    <row r="25" spans="1:14">
      <c r="A25" s="18"/>
      <c r="B25" s="6"/>
      <c r="C25" s="10"/>
    </row>
    <row r="26" spans="1:14">
      <c r="D26" s="7"/>
      <c r="E26" s="7"/>
      <c r="F26" s="7"/>
      <c r="G26" s="7"/>
    </row>
    <row r="27" spans="1:14">
      <c r="D27" s="7"/>
      <c r="E27" s="7"/>
      <c r="F27" s="7"/>
      <c r="G27" s="7"/>
    </row>
    <row r="28" spans="1:14">
      <c r="A28" s="9" t="s">
        <v>21</v>
      </c>
      <c r="B28" s="18" t="s">
        <v>30</v>
      </c>
      <c r="C28" s="2" t="s">
        <v>13</v>
      </c>
      <c r="E28" s="8">
        <v>330</v>
      </c>
      <c r="F28" s="8">
        <v>560</v>
      </c>
      <c r="I28">
        <v>150</v>
      </c>
      <c r="J28">
        <v>560</v>
      </c>
    </row>
    <row r="29" spans="1:14">
      <c r="A29" t="s">
        <v>2</v>
      </c>
      <c r="B29" s="6">
        <v>3.05</v>
      </c>
      <c r="C29" s="6">
        <f>5-B29</f>
        <v>1.9500000000000002</v>
      </c>
      <c r="E29" s="7">
        <f>B29/E28*1000</f>
        <v>9.2424242424242404</v>
      </c>
      <c r="F29" s="7">
        <f>B29/F28*1000</f>
        <v>5.4464285714285712</v>
      </c>
      <c r="I29" s="17">
        <f>(3.3-C29)/I28*1000</f>
        <v>8.9999999999999982</v>
      </c>
      <c r="J29" s="16">
        <f>(3.3-C29)/J28*1000</f>
        <v>2.4107142857142851</v>
      </c>
    </row>
    <row r="30" spans="1:14">
      <c r="A30" t="s">
        <v>11</v>
      </c>
      <c r="B30" s="6">
        <v>1.99</v>
      </c>
      <c r="C30" s="6">
        <f>5-B30</f>
        <v>3.01</v>
      </c>
      <c r="E30" s="7">
        <f>B30/E28*1000</f>
        <v>6.0303030303030303</v>
      </c>
      <c r="F30" s="7">
        <f>B30/F28*1000</f>
        <v>3.5535714285714284</v>
      </c>
      <c r="I30" s="16">
        <f>(3.3-C30)/I28*1000</f>
        <v>1.9333333333333336</v>
      </c>
      <c r="J30" s="17">
        <f>(3.3-C30)/J28*1000</f>
        <v>0.5178571428571429</v>
      </c>
    </row>
    <row r="31" spans="1:14">
      <c r="A31" t="s">
        <v>12</v>
      </c>
      <c r="B31" s="6">
        <v>2.02</v>
      </c>
      <c r="C31" s="6">
        <f>5-B31</f>
        <v>2.98</v>
      </c>
      <c r="E31" s="7">
        <f>B31/E28*1000</f>
        <v>6.1212121212121211</v>
      </c>
      <c r="F31" s="7">
        <f>B31/F28*1000</f>
        <v>3.6071428571428572</v>
      </c>
      <c r="I31" s="16">
        <f>(3.3-C31)/I28*1000</f>
        <v>2.133333333333332</v>
      </c>
      <c r="J31" s="17">
        <f>(3.3-C31)/J28*1000</f>
        <v>0.57142857142857117</v>
      </c>
    </row>
    <row r="32" spans="1:14">
      <c r="E32" s="7">
        <f>SUM(E29:E31)*2</f>
        <v>42.787878787878782</v>
      </c>
      <c r="F32" s="7">
        <f>SUM(F29:F31)*2</f>
        <v>25.214285714285715</v>
      </c>
      <c r="G32" s="5"/>
    </row>
    <row r="36" spans="2:8">
      <c r="B36" s="7"/>
      <c r="C36" s="7"/>
      <c r="D36" s="7"/>
      <c r="E36" s="7"/>
      <c r="G36" s="6"/>
      <c r="H36" s="7"/>
    </row>
    <row r="37" spans="2:8">
      <c r="B37" s="7"/>
      <c r="C37" s="7"/>
      <c r="D37" s="7"/>
      <c r="E37" s="7"/>
      <c r="G37" s="6"/>
      <c r="H37" s="7"/>
    </row>
    <row r="38" spans="2:8">
      <c r="B38" s="7"/>
      <c r="C38" s="7"/>
      <c r="D38" s="7"/>
      <c r="E38" s="7"/>
      <c r="G38" s="6"/>
      <c r="H38" s="7"/>
    </row>
    <row r="39" spans="2:8">
      <c r="B39" s="7"/>
      <c r="C39" s="7"/>
      <c r="D39" s="7"/>
      <c r="E39" s="7"/>
      <c r="H39" s="7"/>
    </row>
    <row r="43" spans="2:8">
      <c r="C43" s="7"/>
    </row>
  </sheetData>
  <phoneticPr fontId="2" type="noConversion"/>
  <pageMargins left="0.78740157499999996" right="0.78740157499999996" top="0.984251969" bottom="0.984251969" header="0.4921259845" footer="0.4921259845"/>
  <pageSetup paperSize="9" orientation="portrait" horizontalDpi="4294967294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5:J45"/>
  <sheetViews>
    <sheetView topLeftCell="A10" workbookViewId="0">
      <selection activeCell="A47" sqref="A47:B48"/>
    </sheetView>
  </sheetViews>
  <sheetFormatPr baseColWidth="10" defaultRowHeight="12.75"/>
  <cols>
    <col min="9" max="9" width="12.42578125" customWidth="1"/>
  </cols>
  <sheetData>
    <row r="5" spans="1:10">
      <c r="A5" s="2" t="s">
        <v>4</v>
      </c>
      <c r="B5" s="2" t="s">
        <v>7</v>
      </c>
      <c r="C5" s="2" t="s">
        <v>0</v>
      </c>
      <c r="D5" s="2" t="s">
        <v>8</v>
      </c>
      <c r="E5" s="2" t="s">
        <v>3</v>
      </c>
      <c r="F5" s="2" t="s">
        <v>2</v>
      </c>
      <c r="G5" s="2" t="s">
        <v>1</v>
      </c>
      <c r="I5" s="2"/>
      <c r="J5" s="2"/>
    </row>
    <row r="6" spans="1:10">
      <c r="A6">
        <v>40</v>
      </c>
      <c r="B6" s="1">
        <f t="shared" ref="B6:B29" si="0">A6/255</f>
        <v>0.15686274509803921</v>
      </c>
      <c r="C6" s="4">
        <v>16.158000000000001</v>
      </c>
      <c r="D6" s="4">
        <f>C6*B6</f>
        <v>2.5345882352941178</v>
      </c>
      <c r="E6" s="4">
        <v>0.5</v>
      </c>
      <c r="F6" s="4">
        <f t="shared" ref="F6:F29" si="1">C6/E6</f>
        <v>32.316000000000003</v>
      </c>
      <c r="G6" s="4">
        <f t="shared" ref="G6:G29" si="2">C6*E6*(A6/A6)</f>
        <v>8.0790000000000006</v>
      </c>
      <c r="I6" s="1"/>
      <c r="J6" s="1"/>
    </row>
    <row r="7" spans="1:10">
      <c r="A7">
        <v>50</v>
      </c>
      <c r="B7" s="1">
        <f t="shared" si="0"/>
        <v>0.19607843137254902</v>
      </c>
      <c r="C7" s="4">
        <v>16.128</v>
      </c>
      <c r="D7" s="4">
        <f t="shared" ref="D7:D29" si="3">C7*B7</f>
        <v>3.1623529411764704</v>
      </c>
      <c r="E7" s="4">
        <v>0.59</v>
      </c>
      <c r="F7" s="4">
        <f t="shared" si="1"/>
        <v>27.335593220338986</v>
      </c>
      <c r="G7" s="4">
        <f t="shared" si="2"/>
        <v>9.5155200000000004</v>
      </c>
      <c r="I7" s="1"/>
      <c r="J7" s="1"/>
    </row>
    <row r="8" spans="1:10">
      <c r="A8">
        <v>60</v>
      </c>
      <c r="B8" s="1">
        <f t="shared" si="0"/>
        <v>0.23529411764705882</v>
      </c>
      <c r="C8" s="4">
        <v>16.079999999999998</v>
      </c>
      <c r="D8" s="4">
        <f t="shared" si="3"/>
        <v>3.7835294117647056</v>
      </c>
      <c r="E8" s="4">
        <v>0.67</v>
      </c>
      <c r="F8" s="4">
        <f t="shared" si="1"/>
        <v>23.999999999999996</v>
      </c>
      <c r="G8" s="4">
        <f t="shared" si="2"/>
        <v>10.7736</v>
      </c>
      <c r="I8" s="1"/>
      <c r="J8" s="1"/>
    </row>
    <row r="9" spans="1:10">
      <c r="A9">
        <v>70</v>
      </c>
      <c r="B9" s="1">
        <f t="shared" si="0"/>
        <v>0.27450980392156865</v>
      </c>
      <c r="C9" s="4">
        <v>16.053999999999998</v>
      </c>
      <c r="D9" s="4">
        <f t="shared" si="3"/>
        <v>4.4069803921568624</v>
      </c>
      <c r="E9" s="4">
        <v>0.75</v>
      </c>
      <c r="F9" s="4">
        <f t="shared" si="1"/>
        <v>21.405333333333331</v>
      </c>
      <c r="G9" s="4">
        <f t="shared" si="2"/>
        <v>12.040499999999998</v>
      </c>
      <c r="I9" s="1"/>
      <c r="J9" s="1"/>
    </row>
    <row r="10" spans="1:10">
      <c r="A10">
        <v>80</v>
      </c>
      <c r="B10" s="1">
        <f t="shared" si="0"/>
        <v>0.31372549019607843</v>
      </c>
      <c r="C10" s="4">
        <v>16.027000000000001</v>
      </c>
      <c r="D10" s="4">
        <f t="shared" si="3"/>
        <v>5.0280784313725491</v>
      </c>
      <c r="E10" s="4">
        <v>0.83</v>
      </c>
      <c r="F10" s="4">
        <f t="shared" si="1"/>
        <v>19.309638554216871</v>
      </c>
      <c r="G10" s="4">
        <f t="shared" si="2"/>
        <v>13.30241</v>
      </c>
      <c r="I10" s="1"/>
      <c r="J10" s="1"/>
    </row>
    <row r="11" spans="1:10">
      <c r="A11">
        <v>80</v>
      </c>
      <c r="B11" s="1">
        <f t="shared" si="0"/>
        <v>0.31372549019607843</v>
      </c>
      <c r="C11" s="4">
        <v>16.224</v>
      </c>
      <c r="D11" s="4">
        <f t="shared" si="3"/>
        <v>5.0898823529411761</v>
      </c>
      <c r="E11" s="4">
        <v>0.84</v>
      </c>
      <c r="F11" s="4">
        <f t="shared" si="1"/>
        <v>19.314285714285717</v>
      </c>
      <c r="G11" s="4">
        <f t="shared" si="2"/>
        <v>13.628159999999999</v>
      </c>
      <c r="I11" s="1"/>
      <c r="J11" s="1"/>
    </row>
    <row r="12" spans="1:10">
      <c r="A12">
        <v>90</v>
      </c>
      <c r="B12" s="1">
        <f t="shared" si="0"/>
        <v>0.35294117647058826</v>
      </c>
      <c r="C12" s="4">
        <v>16.187000000000001</v>
      </c>
      <c r="D12" s="4">
        <f t="shared" si="3"/>
        <v>5.7130588235294129</v>
      </c>
      <c r="E12" s="4">
        <v>0.91</v>
      </c>
      <c r="F12" s="4">
        <f t="shared" si="1"/>
        <v>17.787912087912087</v>
      </c>
      <c r="G12" s="4">
        <f t="shared" si="2"/>
        <v>14.730170000000001</v>
      </c>
      <c r="I12" s="1"/>
      <c r="J12" s="1"/>
    </row>
    <row r="13" spans="1:10">
      <c r="A13">
        <v>100</v>
      </c>
      <c r="B13" s="1">
        <f t="shared" si="0"/>
        <v>0.39215686274509803</v>
      </c>
      <c r="C13" s="4">
        <v>16.149000000000001</v>
      </c>
      <c r="D13" s="4">
        <f t="shared" si="3"/>
        <v>6.3329411764705883</v>
      </c>
      <c r="E13" s="4">
        <v>0.98</v>
      </c>
      <c r="F13" s="4">
        <f t="shared" si="1"/>
        <v>16.478571428571431</v>
      </c>
      <c r="G13" s="4">
        <f t="shared" si="2"/>
        <v>15.82602</v>
      </c>
      <c r="I13" s="1"/>
      <c r="J13" s="1"/>
    </row>
    <row r="14" spans="1:10">
      <c r="A14">
        <v>110</v>
      </c>
      <c r="B14" s="1">
        <f t="shared" si="0"/>
        <v>0.43137254901960786</v>
      </c>
      <c r="C14" s="4">
        <v>16.117000000000001</v>
      </c>
      <c r="D14" s="4">
        <f t="shared" si="3"/>
        <v>6.9524313725490208</v>
      </c>
      <c r="E14" s="4">
        <v>1.05</v>
      </c>
      <c r="F14" s="4">
        <f t="shared" si="1"/>
        <v>15.349523809523809</v>
      </c>
      <c r="G14" s="4">
        <f t="shared" si="2"/>
        <v>16.92285</v>
      </c>
      <c r="I14" s="1"/>
      <c r="J14" s="1"/>
    </row>
    <row r="15" spans="1:10">
      <c r="A15">
        <v>120</v>
      </c>
      <c r="B15" s="1">
        <f t="shared" si="0"/>
        <v>0.47058823529411764</v>
      </c>
      <c r="C15" s="4">
        <v>15.994</v>
      </c>
      <c r="D15" s="4">
        <f t="shared" si="3"/>
        <v>7.5265882352941178</v>
      </c>
      <c r="E15" s="4">
        <v>1.1200000000000001</v>
      </c>
      <c r="F15" s="4">
        <f t="shared" si="1"/>
        <v>14.280357142857142</v>
      </c>
      <c r="G15" s="4">
        <f t="shared" si="2"/>
        <v>17.91328</v>
      </c>
      <c r="I15" s="1"/>
      <c r="J15" s="1"/>
    </row>
    <row r="16" spans="1:10">
      <c r="A16">
        <v>130</v>
      </c>
      <c r="B16" s="1">
        <f t="shared" si="0"/>
        <v>0.50980392156862742</v>
      </c>
      <c r="C16" s="4">
        <v>15.964</v>
      </c>
      <c r="D16" s="4">
        <f t="shared" si="3"/>
        <v>8.1385098039215684</v>
      </c>
      <c r="E16" s="4">
        <v>1.19</v>
      </c>
      <c r="F16" s="4">
        <f t="shared" si="1"/>
        <v>13.415126050420168</v>
      </c>
      <c r="G16" s="4">
        <f t="shared" si="2"/>
        <v>18.997160000000001</v>
      </c>
      <c r="I16" s="1"/>
      <c r="J16" s="1"/>
    </row>
    <row r="17" spans="1:9">
      <c r="A17">
        <v>140</v>
      </c>
      <c r="B17" s="1">
        <f t="shared" si="0"/>
        <v>0.5490196078431373</v>
      </c>
      <c r="C17" s="4">
        <v>16.045000000000002</v>
      </c>
      <c r="D17" s="4">
        <f t="shared" si="3"/>
        <v>8.8090196078431386</v>
      </c>
      <c r="E17" s="4">
        <v>1.25</v>
      </c>
      <c r="F17" s="4">
        <f t="shared" si="1"/>
        <v>12.836000000000002</v>
      </c>
      <c r="G17" s="4">
        <f t="shared" si="2"/>
        <v>20.056250000000002</v>
      </c>
      <c r="I17" s="1"/>
    </row>
    <row r="18" spans="1:9">
      <c r="A18">
        <v>150</v>
      </c>
      <c r="B18" s="1">
        <f t="shared" si="0"/>
        <v>0.58823529411764708</v>
      </c>
      <c r="C18" s="4">
        <v>15.984</v>
      </c>
      <c r="D18" s="4">
        <f t="shared" si="3"/>
        <v>9.4023529411764706</v>
      </c>
      <c r="E18" s="4">
        <v>1.32</v>
      </c>
      <c r="F18" s="4">
        <f t="shared" si="1"/>
        <v>12.109090909090909</v>
      </c>
      <c r="G18" s="4">
        <f t="shared" si="2"/>
        <v>21.098880000000001</v>
      </c>
      <c r="I18" s="1"/>
    </row>
    <row r="19" spans="1:9">
      <c r="A19">
        <v>160</v>
      </c>
      <c r="B19" s="1">
        <f t="shared" si="0"/>
        <v>0.62745098039215685</v>
      </c>
      <c r="C19" s="4">
        <v>15.946999999999999</v>
      </c>
      <c r="D19" s="4">
        <f t="shared" si="3"/>
        <v>10.005960784313725</v>
      </c>
      <c r="E19" s="4">
        <v>1.39</v>
      </c>
      <c r="F19" s="4">
        <f t="shared" si="1"/>
        <v>11.472661870503597</v>
      </c>
      <c r="G19" s="4">
        <f t="shared" si="2"/>
        <v>22.166329999999999</v>
      </c>
      <c r="I19" s="1"/>
    </row>
    <row r="20" spans="1:9">
      <c r="A20">
        <v>170</v>
      </c>
      <c r="B20" s="1">
        <f t="shared" si="0"/>
        <v>0.66666666666666663</v>
      </c>
      <c r="C20" s="4">
        <v>15.912000000000001</v>
      </c>
      <c r="D20" s="4">
        <f t="shared" si="3"/>
        <v>10.608000000000001</v>
      </c>
      <c r="E20" s="4">
        <v>1.45</v>
      </c>
      <c r="F20" s="4">
        <f t="shared" si="1"/>
        <v>10.973793103448276</v>
      </c>
      <c r="G20" s="4">
        <f t="shared" si="2"/>
        <v>23.072400000000002</v>
      </c>
      <c r="I20" s="1"/>
    </row>
    <row r="21" spans="1:9">
      <c r="A21">
        <v>180</v>
      </c>
      <c r="B21" s="1">
        <f t="shared" si="0"/>
        <v>0.70588235294117652</v>
      </c>
      <c r="C21" s="4">
        <v>15.78</v>
      </c>
      <c r="D21" s="4">
        <f t="shared" si="3"/>
        <v>11.138823529411765</v>
      </c>
      <c r="E21" s="4">
        <v>1.51</v>
      </c>
      <c r="F21" s="4">
        <f t="shared" si="1"/>
        <v>10.450331125827814</v>
      </c>
      <c r="G21" s="4">
        <f t="shared" si="2"/>
        <v>23.8278</v>
      </c>
      <c r="I21" s="1"/>
    </row>
    <row r="22" spans="1:9">
      <c r="A22">
        <v>190</v>
      </c>
      <c r="B22" s="1">
        <f t="shared" si="0"/>
        <v>0.74509803921568629</v>
      </c>
      <c r="C22" s="4">
        <v>15.8</v>
      </c>
      <c r="D22" s="4">
        <f t="shared" si="3"/>
        <v>11.772549019607844</v>
      </c>
      <c r="E22" s="4">
        <v>1.57</v>
      </c>
      <c r="F22" s="4">
        <f t="shared" si="1"/>
        <v>10.063694267515924</v>
      </c>
      <c r="G22" s="4">
        <f t="shared" si="2"/>
        <v>24.806000000000001</v>
      </c>
      <c r="I22" s="1"/>
    </row>
    <row r="23" spans="1:9">
      <c r="A23">
        <v>200</v>
      </c>
      <c r="B23" s="1">
        <f t="shared" si="0"/>
        <v>0.78431372549019607</v>
      </c>
      <c r="C23" s="4">
        <v>15.756</v>
      </c>
      <c r="D23" s="4">
        <f t="shared" si="3"/>
        <v>12.357647058823529</v>
      </c>
      <c r="E23" s="4">
        <v>1.63</v>
      </c>
      <c r="F23" s="4">
        <f t="shared" si="1"/>
        <v>9.6662576687116566</v>
      </c>
      <c r="G23" s="4">
        <f t="shared" si="2"/>
        <v>25.682279999999999</v>
      </c>
      <c r="I23" s="1"/>
    </row>
    <row r="24" spans="1:9">
      <c r="A24">
        <v>210</v>
      </c>
      <c r="B24" s="1">
        <f t="shared" si="0"/>
        <v>0.82352941176470584</v>
      </c>
      <c r="C24" s="4">
        <v>15.746</v>
      </c>
      <c r="D24" s="4">
        <f t="shared" si="3"/>
        <v>12.967294117647059</v>
      </c>
      <c r="E24" s="4">
        <v>1.7</v>
      </c>
      <c r="F24" s="4">
        <f t="shared" si="1"/>
        <v>9.2623529411764718</v>
      </c>
      <c r="G24" s="4">
        <f t="shared" si="2"/>
        <v>26.7682</v>
      </c>
      <c r="I24" s="1"/>
    </row>
    <row r="25" spans="1:9">
      <c r="A25">
        <v>220</v>
      </c>
      <c r="B25" s="1">
        <f t="shared" si="0"/>
        <v>0.86274509803921573</v>
      </c>
      <c r="C25" s="4">
        <v>15.695</v>
      </c>
      <c r="D25" s="4">
        <f t="shared" si="3"/>
        <v>13.54078431372549</v>
      </c>
      <c r="E25" s="4">
        <v>1.76</v>
      </c>
      <c r="F25" s="4">
        <f t="shared" si="1"/>
        <v>8.9176136363636367</v>
      </c>
      <c r="G25" s="4">
        <f t="shared" si="2"/>
        <v>27.623200000000001</v>
      </c>
      <c r="I25" s="1"/>
    </row>
    <row r="26" spans="1:9">
      <c r="A26">
        <v>230</v>
      </c>
      <c r="B26" s="1">
        <f t="shared" si="0"/>
        <v>0.90196078431372551</v>
      </c>
      <c r="C26" s="4">
        <v>15.667999999999999</v>
      </c>
      <c r="D26" s="4">
        <f t="shared" si="3"/>
        <v>14.131921568627451</v>
      </c>
      <c r="E26" s="4">
        <v>1.82</v>
      </c>
      <c r="F26" s="4">
        <f t="shared" si="1"/>
        <v>8.6087912087912084</v>
      </c>
      <c r="G26" s="4">
        <f t="shared" si="2"/>
        <v>28.51576</v>
      </c>
      <c r="I26" s="1"/>
    </row>
    <row r="27" spans="1:9">
      <c r="A27">
        <v>240</v>
      </c>
      <c r="B27" s="1">
        <f t="shared" si="0"/>
        <v>0.94117647058823528</v>
      </c>
      <c r="C27" s="4">
        <v>15.63</v>
      </c>
      <c r="D27" s="4">
        <f t="shared" si="3"/>
        <v>14.710588235294118</v>
      </c>
      <c r="E27" s="4">
        <v>1.88</v>
      </c>
      <c r="F27" s="4">
        <f t="shared" si="1"/>
        <v>8.3138297872340434</v>
      </c>
      <c r="G27" s="4">
        <f t="shared" si="2"/>
        <v>29.384399999999999</v>
      </c>
      <c r="I27" s="1"/>
    </row>
    <row r="28" spans="1:9">
      <c r="A28">
        <v>250</v>
      </c>
      <c r="B28" s="1">
        <f t="shared" si="0"/>
        <v>0.98039215686274506</v>
      </c>
      <c r="C28" s="4">
        <v>15.605</v>
      </c>
      <c r="D28" s="4">
        <f t="shared" si="3"/>
        <v>15.299019607843137</v>
      </c>
      <c r="E28" s="4">
        <v>1.94</v>
      </c>
      <c r="F28" s="4">
        <f t="shared" si="1"/>
        <v>8.0438144329896915</v>
      </c>
      <c r="G28" s="4">
        <f t="shared" si="2"/>
        <v>30.273700000000002</v>
      </c>
      <c r="I28" s="1"/>
    </row>
    <row r="29" spans="1:9">
      <c r="A29">
        <v>255</v>
      </c>
      <c r="B29" s="1">
        <f t="shared" si="0"/>
        <v>1</v>
      </c>
      <c r="C29" s="4">
        <v>15.582000000000001</v>
      </c>
      <c r="D29" s="4">
        <f t="shared" si="3"/>
        <v>15.582000000000001</v>
      </c>
      <c r="E29" s="4">
        <v>1.97</v>
      </c>
      <c r="F29" s="4">
        <f t="shared" si="1"/>
        <v>7.9096446700507617</v>
      </c>
      <c r="G29" s="4">
        <f t="shared" si="2"/>
        <v>30.696540000000002</v>
      </c>
      <c r="I29" s="1"/>
    </row>
    <row r="30" spans="1:9">
      <c r="F30" s="1"/>
      <c r="G30" s="1"/>
    </row>
    <row r="31" spans="1:9">
      <c r="F31" s="1"/>
      <c r="G31" s="1"/>
    </row>
    <row r="32" spans="1:9">
      <c r="F32" s="1"/>
      <c r="G32" s="1"/>
    </row>
    <row r="33" spans="1:9">
      <c r="B33" t="s">
        <v>9</v>
      </c>
      <c r="C33">
        <v>12.26</v>
      </c>
      <c r="E33">
        <v>0.86</v>
      </c>
      <c r="F33" s="1">
        <f>C33/E33</f>
        <v>14.255813953488373</v>
      </c>
      <c r="G33" s="1">
        <f>C33*E33</f>
        <v>10.5436</v>
      </c>
      <c r="I33" t="s">
        <v>5</v>
      </c>
    </row>
    <row r="34" spans="1:9">
      <c r="C34">
        <v>11.994</v>
      </c>
      <c r="E34">
        <v>1.71</v>
      </c>
      <c r="F34" s="1">
        <f>C34/E34</f>
        <v>7.0140350877192983</v>
      </c>
      <c r="G34" s="1">
        <f>C34*E34</f>
        <v>20.509740000000001</v>
      </c>
    </row>
    <row r="35" spans="1:9">
      <c r="F35" s="1"/>
      <c r="G35" s="1"/>
    </row>
    <row r="36" spans="1:9">
      <c r="C36">
        <v>12.09</v>
      </c>
      <c r="E36">
        <v>1.46</v>
      </c>
      <c r="F36" s="1">
        <f>C36/E36</f>
        <v>8.2808219178082201</v>
      </c>
      <c r="G36" s="1">
        <f>C36*E36</f>
        <v>17.651399999999999</v>
      </c>
      <c r="I36" t="s">
        <v>6</v>
      </c>
    </row>
    <row r="37" spans="1:9">
      <c r="C37">
        <v>11.69</v>
      </c>
      <c r="E37">
        <v>3</v>
      </c>
      <c r="F37" s="1">
        <f>C37/E37</f>
        <v>3.8966666666666665</v>
      </c>
      <c r="G37" s="1">
        <f>C37*E37</f>
        <v>35.07</v>
      </c>
    </row>
    <row r="45" spans="1:9">
      <c r="A45" t="s">
        <v>10</v>
      </c>
    </row>
  </sheetData>
  <phoneticPr fontId="2" type="noConversion"/>
  <pageMargins left="0.78740157499999996" right="0.78740157499999996" top="0.984251969" bottom="0.984251969" header="0.4921259845" footer="0.4921259845"/>
  <pageSetup paperSize="9" orientation="portrait" horizontalDpi="4294967294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11</vt:i4>
      </vt:variant>
    </vt:vector>
  </HeadingPairs>
  <TitlesOfParts>
    <vt:vector size="13" baseType="lpstr">
      <vt:lpstr>RGB</vt:lpstr>
      <vt:lpstr>Leistungsabgabe</vt:lpstr>
      <vt:lpstr>_vcc2</vt:lpstr>
      <vt:lpstr>vblue</vt:lpstr>
      <vt:lpstr>vblue2</vt:lpstr>
      <vt:lpstr>vblue233</vt:lpstr>
      <vt:lpstr>vblue33</vt:lpstr>
      <vt:lpstr>vcc</vt:lpstr>
      <vt:lpstr>vgreen</vt:lpstr>
      <vt:lpstr>vgreen2</vt:lpstr>
      <vt:lpstr>VNorm</vt:lpstr>
      <vt:lpstr>vred</vt:lpstr>
      <vt:lpstr>vred2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Tobi</dc:creator>
  <cp:lastModifiedBy>Tobi</cp:lastModifiedBy>
  <cp:lastPrinted>2005-12-15T00:16:05Z</cp:lastPrinted>
  <dcterms:created xsi:type="dcterms:W3CDTF">2005-12-05T13:47:20Z</dcterms:created>
  <dcterms:modified xsi:type="dcterms:W3CDTF">2009-09-05T15:22:33Z</dcterms:modified>
</cp:coreProperties>
</file>