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335" windowHeight="11445"/>
  </bookViews>
  <sheets>
    <sheet name="Tabelle1" sheetId="1" r:id="rId1"/>
    <sheet name="Simulation" sheetId="2" r:id="rId2"/>
    <sheet name="Tabelle3" sheetId="3" r:id="rId3"/>
  </sheets>
  <definedNames>
    <definedName name="d_pwm">Tabelle1!$B$46</definedName>
    <definedName name="f_pwm">Tabelle1!$B$45</definedName>
    <definedName name="f_pwm_sim">Simulation!$C$5</definedName>
    <definedName name="i_nenn">Tabelle1!$B$44</definedName>
    <definedName name="i_nenn_sim">Simulation!$C$3</definedName>
    <definedName name="pwm_sim">Simulation!$C$6</definedName>
    <definedName name="Rdson">Tabelle1!$B$43</definedName>
    <definedName name="t_fall">Tabelle1!$D$50</definedName>
    <definedName name="t_rise">Tabelle1!$D$49</definedName>
    <definedName name="therm_resist">Tabelle1!$B$52</definedName>
    <definedName name="u_max">Tabelle1!$B$42</definedName>
    <definedName name="u_max_sim">Simulation!$C$4</definedName>
  </definedNames>
  <calcPr calcId="124519"/>
</workbook>
</file>

<file path=xl/calcChain.xml><?xml version="1.0" encoding="utf-8"?>
<calcChain xmlns="http://schemas.openxmlformats.org/spreadsheetml/2006/main">
  <c r="I20" i="1"/>
  <c r="I17"/>
  <c r="I14"/>
  <c r="I11"/>
  <c r="I8"/>
  <c r="I5"/>
  <c r="J20"/>
  <c r="J17"/>
  <c r="J14"/>
  <c r="J11"/>
  <c r="J8"/>
  <c r="J5"/>
  <c r="I27"/>
  <c r="I28"/>
  <c r="I29"/>
  <c r="I30"/>
  <c r="I31"/>
  <c r="I32"/>
  <c r="I33"/>
  <c r="I34"/>
  <c r="I35"/>
  <c r="I36"/>
  <c r="I37"/>
  <c r="I26"/>
  <c r="F20"/>
  <c r="F19"/>
  <c r="F18"/>
  <c r="F17"/>
  <c r="F16"/>
  <c r="F15"/>
  <c r="F14"/>
  <c r="F13"/>
  <c r="F12"/>
  <c r="F11"/>
  <c r="F10"/>
  <c r="F9"/>
  <c r="F8"/>
  <c r="F7"/>
  <c r="F6"/>
  <c r="F5"/>
  <c r="F3"/>
  <c r="F4"/>
  <c r="F27"/>
  <c r="H27"/>
  <c r="E14"/>
  <c r="E13"/>
  <c r="E12"/>
  <c r="E17"/>
  <c r="E16"/>
  <c r="E15"/>
  <c r="E20"/>
  <c r="E19"/>
  <c r="E18"/>
  <c r="E11"/>
  <c r="E10"/>
  <c r="E9"/>
  <c r="E8"/>
  <c r="E7"/>
  <c r="E6"/>
  <c r="E4"/>
  <c r="E5"/>
  <c r="E3"/>
  <c r="D17" i="2"/>
  <c r="E17"/>
  <c r="F17"/>
  <c r="G17"/>
  <c r="H17"/>
  <c r="I17"/>
  <c r="J17"/>
  <c r="K17"/>
  <c r="L17"/>
  <c r="C17"/>
  <c r="L24"/>
  <c r="J24"/>
  <c r="I24"/>
  <c r="H23"/>
  <c r="H24"/>
  <c r="F24"/>
  <c r="E24"/>
  <c r="D24"/>
  <c r="C24"/>
  <c r="E16"/>
  <c r="E23" s="1"/>
  <c r="G23"/>
  <c r="K23"/>
  <c r="L23"/>
  <c r="I23"/>
  <c r="J23"/>
  <c r="D57" i="1"/>
  <c r="D58" s="1"/>
  <c r="D54"/>
  <c r="J34"/>
  <c r="J30"/>
  <c r="J26"/>
  <c r="D56"/>
  <c r="D55"/>
  <c r="H37"/>
  <c r="J37" s="1"/>
  <c r="H36"/>
  <c r="J36" s="1"/>
  <c r="H35"/>
  <c r="J35" s="1"/>
  <c r="H33"/>
  <c r="J33" s="1"/>
  <c r="H32"/>
  <c r="J32" s="1"/>
  <c r="H31"/>
  <c r="J31" s="1"/>
  <c r="H29"/>
  <c r="J29" s="1"/>
  <c r="H28"/>
  <c r="J28" s="1"/>
  <c r="J27"/>
  <c r="F35"/>
  <c r="F37"/>
  <c r="E37"/>
  <c r="F36"/>
  <c r="E36"/>
  <c r="E35"/>
  <c r="E34"/>
  <c r="F33"/>
  <c r="F32"/>
  <c r="F31"/>
  <c r="E30"/>
  <c r="E31"/>
  <c r="E33"/>
  <c r="E32"/>
  <c r="F29"/>
  <c r="F39" s="1"/>
  <c r="F28"/>
  <c r="E28"/>
  <c r="E29"/>
  <c r="E27"/>
  <c r="F38" l="1"/>
  <c r="F21"/>
  <c r="F22" s="1"/>
  <c r="C16" i="2"/>
  <c r="C23" s="1"/>
  <c r="D16"/>
  <c r="D23" s="1"/>
  <c r="L16"/>
  <c r="K16"/>
  <c r="J16"/>
  <c r="I16"/>
  <c r="H16"/>
  <c r="G16"/>
  <c r="F16"/>
  <c r="F23" s="1"/>
</calcChain>
</file>

<file path=xl/sharedStrings.xml><?xml version="1.0" encoding="utf-8"?>
<sst xmlns="http://schemas.openxmlformats.org/spreadsheetml/2006/main" count="83" uniqueCount="58">
  <si>
    <t>V</t>
  </si>
  <si>
    <t>I</t>
  </si>
  <si>
    <t>PWM</t>
  </si>
  <si>
    <t>Rdson</t>
  </si>
  <si>
    <t>Rise-Time</t>
  </si>
  <si>
    <t>Fall-Time</t>
  </si>
  <si>
    <t>Umax</t>
  </si>
  <si>
    <t>Ohm</t>
  </si>
  <si>
    <t>A</t>
  </si>
  <si>
    <t>Pulsefrequ.</t>
  </si>
  <si>
    <t>s</t>
  </si>
  <si>
    <t>hz</t>
  </si>
  <si>
    <t>W</t>
  </si>
  <si>
    <t>P(ein)=Rdson*I²</t>
  </si>
  <si>
    <t>E(ein)=0,5*(I*U*t(rise))</t>
  </si>
  <si>
    <t>E(aus)=0,5*(I*U*t(fall))</t>
  </si>
  <si>
    <t>IRF</t>
  </si>
  <si>
    <t>AVR</t>
  </si>
  <si>
    <t>P_Verlust</t>
  </si>
  <si>
    <t>Therm. Resist</t>
  </si>
  <si>
    <t>°C/W</t>
  </si>
  <si>
    <t>dT</t>
  </si>
  <si>
    <t>°C</t>
  </si>
  <si>
    <t>Ws</t>
  </si>
  <si>
    <t>Tastverhältnis</t>
  </si>
  <si>
    <t>P(Verlust) = d_pwm*P(ein)+f(E(ein)+E(aus))</t>
  </si>
  <si>
    <t>U</t>
  </si>
  <si>
    <t>f</t>
  </si>
  <si>
    <t>Hz</t>
  </si>
  <si>
    <t>P(avg)</t>
  </si>
  <si>
    <t>Simulation</t>
  </si>
  <si>
    <t>Berechnung</t>
  </si>
  <si>
    <t>U(GS)</t>
  </si>
  <si>
    <t>I(G_max)</t>
  </si>
  <si>
    <t>I(G_min)</t>
  </si>
  <si>
    <t>Datenblatt</t>
  </si>
  <si>
    <t>Dual</t>
  </si>
  <si>
    <t>Single</t>
  </si>
  <si>
    <t>I(G_AVG)</t>
  </si>
  <si>
    <t>Berechnung (Rdson_sim)</t>
  </si>
  <si>
    <t>Berechnung (Rdson_Datenblatt)</t>
  </si>
  <si>
    <t>pwm</t>
  </si>
  <si>
    <t>Simulation 35W IRC an 16V Netzteil mit 47% PWM (Stufe 2)</t>
  </si>
  <si>
    <t>Ri Einzelzelle</t>
  </si>
  <si>
    <t>IRF7313</t>
  </si>
  <si>
    <t>IRF7341</t>
  </si>
  <si>
    <t>IRF7456</t>
  </si>
  <si>
    <t>IRF7311</t>
  </si>
  <si>
    <t>IRF9910PBF</t>
  </si>
  <si>
    <t>&lt;=</t>
  </si>
  <si>
    <t>U [V]</t>
  </si>
  <si>
    <t>I [A]</t>
  </si>
  <si>
    <t>P [W]</t>
  </si>
  <si>
    <t>L1</t>
  </si>
  <si>
    <t>L2</t>
  </si>
  <si>
    <t>Akku: 9,6Ah 4s4p, Steuerung 5V IRF7313</t>
  </si>
  <si>
    <t>Ri [Ohm]</t>
  </si>
  <si>
    <t>Akku: 6,0Ah 4s3p, Steuerung 5V IRF7456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</si>
</sst>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164" formatCode="0.000"/>
    <numFmt numFmtId="165" formatCode="0\ &quot;K&quot;"/>
    <numFmt numFmtId="166" formatCode="0\ &quot;W&quot;"/>
    <numFmt numFmtId="167" formatCode="0.0"/>
  </numFmts>
  <fonts count="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/>
    <xf numFmtId="44" fontId="5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48" fontId="0" fillId="0" borderId="0" xfId="0" applyNumberFormat="1"/>
    <xf numFmtId="9" fontId="0" fillId="0" borderId="0" xfId="0" applyNumberFormat="1"/>
    <xf numFmtId="1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8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0" fontId="6" fillId="0" borderId="0" xfId="0" applyFont="1"/>
    <xf numFmtId="0" fontId="1" fillId="0" borderId="0" xfId="0" applyFont="1"/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/>
    <xf numFmtId="2" fontId="1" fillId="3" borderId="10" xfId="0" applyNumberFormat="1" applyFont="1" applyFill="1" applyBorder="1"/>
    <xf numFmtId="0" fontId="1" fillId="3" borderId="2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/>
    <xf numFmtId="2" fontId="1" fillId="3" borderId="8" xfId="0" applyNumberFormat="1" applyFont="1" applyFill="1" applyBorder="1"/>
    <xf numFmtId="164" fontId="1" fillId="3" borderId="3" xfId="0" applyNumberFormat="1" applyFont="1" applyFill="1" applyBorder="1"/>
    <xf numFmtId="0" fontId="1" fillId="3" borderId="9" xfId="0" applyFont="1" applyFill="1" applyBorder="1" applyAlignment="1">
      <alignment horizontal="center"/>
    </xf>
    <xf numFmtId="0" fontId="1" fillId="3" borderId="9" xfId="0" applyFont="1" applyFill="1" applyBorder="1"/>
    <xf numFmtId="2" fontId="1" fillId="3" borderId="9" xfId="0" applyNumberFormat="1" applyFont="1" applyFill="1" applyBorder="1"/>
    <xf numFmtId="164" fontId="1" fillId="3" borderId="4" xfId="0" applyNumberFormat="1" applyFont="1" applyFill="1" applyBorder="1"/>
    <xf numFmtId="164" fontId="7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6" fillId="0" borderId="1" xfId="0" applyFont="1" applyBorder="1"/>
    <xf numFmtId="0" fontId="1" fillId="0" borderId="1" xfId="0" applyFont="1" applyBorder="1"/>
    <xf numFmtId="0" fontId="1" fillId="3" borderId="0" xfId="0" applyFont="1" applyFill="1" applyAlignment="1">
      <alignment horizontal="center"/>
    </xf>
    <xf numFmtId="167" fontId="1" fillId="3" borderId="8" xfId="0" applyNumberFormat="1" applyFont="1" applyFill="1" applyBorder="1"/>
    <xf numFmtId="0" fontId="1" fillId="3" borderId="1" xfId="0" applyFont="1" applyFill="1" applyBorder="1" applyAlignment="1">
      <alignment horizontal="center"/>
    </xf>
    <xf numFmtId="167" fontId="1" fillId="3" borderId="9" xfId="0" applyNumberFormat="1" applyFont="1" applyFill="1" applyBorder="1"/>
    <xf numFmtId="167" fontId="1" fillId="0" borderId="0" xfId="0" applyNumberFormat="1" applyFont="1"/>
    <xf numFmtId="9" fontId="1" fillId="0" borderId="0" xfId="1" applyFont="1"/>
    <xf numFmtId="165" fontId="1" fillId="0" borderId="0" xfId="0" applyNumberFormat="1" applyFont="1"/>
    <xf numFmtId="48" fontId="1" fillId="0" borderId="0" xfId="0" applyNumberFormat="1" applyFont="1"/>
    <xf numFmtId="0" fontId="8" fillId="0" borderId="0" xfId="2" applyFont="1"/>
    <xf numFmtId="9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" fontId="6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4">
    <cellStyle name="Euro" xfId="3"/>
    <cellStyle name="Prozent" xfId="1" builtinId="5"/>
    <cellStyle name="Standard" xfId="0" builtinId="0"/>
    <cellStyle name="Standard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25" zoomScale="85" zoomScaleNormal="85" workbookViewId="0">
      <selection activeCell="B52" sqref="B52"/>
    </sheetView>
  </sheetViews>
  <sheetFormatPr baseColWidth="10" defaultRowHeight="15"/>
  <cols>
    <col min="1" max="1" width="12" style="12" customWidth="1"/>
    <col min="2" max="4" width="11.42578125" style="12"/>
    <col min="5" max="5" width="5.7109375" style="12" customWidth="1"/>
    <col min="6" max="8" width="11.42578125" style="12"/>
    <col min="9" max="9" width="11.5703125" style="12" bestFit="1" customWidth="1"/>
    <col min="10" max="16384" width="11.42578125" style="12"/>
  </cols>
  <sheetData>
    <row r="1" spans="1:10">
      <c r="A1" s="31" t="s">
        <v>55</v>
      </c>
      <c r="B1" s="32"/>
      <c r="C1" s="32"/>
      <c r="D1" s="32"/>
      <c r="E1" s="32"/>
      <c r="F1" s="32"/>
    </row>
    <row r="2" spans="1:10">
      <c r="A2" s="13" t="s">
        <v>53</v>
      </c>
      <c r="B2" s="14" t="s">
        <v>54</v>
      </c>
      <c r="C2" s="14" t="s">
        <v>50</v>
      </c>
      <c r="D2" s="14" t="s">
        <v>51</v>
      </c>
      <c r="E2" s="14" t="s">
        <v>52</v>
      </c>
      <c r="F2" s="15" t="s">
        <v>56</v>
      </c>
      <c r="H2" s="14" t="s">
        <v>2</v>
      </c>
      <c r="I2" s="14" t="s">
        <v>18</v>
      </c>
      <c r="J2" s="15" t="s">
        <v>21</v>
      </c>
    </row>
    <row r="3" spans="1:10">
      <c r="A3" s="33">
        <v>35</v>
      </c>
      <c r="B3" s="20">
        <v>35</v>
      </c>
      <c r="C3" s="34">
        <v>15.54</v>
      </c>
      <c r="D3" s="34">
        <v>1.8620000000000001</v>
      </c>
      <c r="E3" s="34">
        <f>C3*D3</f>
        <v>28.935479999999998</v>
      </c>
      <c r="F3" s="23">
        <f t="shared" ref="F3" si="0">(16.3-C3)/D3</f>
        <v>0.40816326530612329</v>
      </c>
    </row>
    <row r="4" spans="1:10">
      <c r="A4" s="33"/>
      <c r="B4" s="20"/>
      <c r="C4" s="34">
        <v>15.1</v>
      </c>
      <c r="D4" s="34">
        <v>3.94</v>
      </c>
      <c r="E4" s="34">
        <f t="shared" ref="E4:E5" si="1">C4*D4</f>
        <v>59.494</v>
      </c>
      <c r="F4" s="23">
        <f>(16.3-C4)/D4</f>
        <v>0.30456852791878203</v>
      </c>
    </row>
    <row r="5" spans="1:10">
      <c r="A5" s="35"/>
      <c r="B5" s="24"/>
      <c r="C5" s="36">
        <v>14.5</v>
      </c>
      <c r="D5" s="36">
        <v>6.83</v>
      </c>
      <c r="E5" s="36">
        <f t="shared" si="1"/>
        <v>99.034999999999997</v>
      </c>
      <c r="F5" s="27">
        <f t="shared" ref="F5:F20" si="2">(16.3-C5)/D5</f>
        <v>0.2635431918008786</v>
      </c>
      <c r="H5" s="42">
        <v>1</v>
      </c>
      <c r="I5" s="40">
        <f>H5*0.023*D5^2+f_pwm*(0.5*(C5*D5*t_rise+C5*D5*t_fall))</f>
        <v>1.0766385125</v>
      </c>
      <c r="J5" s="39">
        <f>I5*therm_resist</f>
        <v>53.831925624999997</v>
      </c>
    </row>
    <row r="6" spans="1:10">
      <c r="A6" s="33">
        <v>20</v>
      </c>
      <c r="B6" s="20">
        <v>35</v>
      </c>
      <c r="C6" s="34">
        <v>15.86</v>
      </c>
      <c r="D6" s="34">
        <v>1.2490000000000001</v>
      </c>
      <c r="E6" s="34">
        <f>C6*D6</f>
        <v>19.809139999999999</v>
      </c>
      <c r="F6" s="23">
        <f t="shared" si="2"/>
        <v>0.35228182546036929</v>
      </c>
    </row>
    <row r="7" spans="1:10">
      <c r="A7" s="33"/>
      <c r="B7" s="20"/>
      <c r="C7" s="34">
        <v>15.34</v>
      </c>
      <c r="D7" s="34">
        <v>3.05</v>
      </c>
      <c r="E7" s="34">
        <f t="shared" ref="E7:E8" si="3">C7*D7</f>
        <v>46.786999999999999</v>
      </c>
      <c r="F7" s="23">
        <f t="shared" si="2"/>
        <v>0.31475409836065604</v>
      </c>
    </row>
    <row r="8" spans="1:10">
      <c r="A8" s="35"/>
      <c r="B8" s="24"/>
      <c r="C8" s="36">
        <v>14.63</v>
      </c>
      <c r="D8" s="36">
        <v>5.37</v>
      </c>
      <c r="E8" s="36">
        <f t="shared" si="3"/>
        <v>78.563100000000006</v>
      </c>
      <c r="F8" s="27">
        <f t="shared" si="2"/>
        <v>0.31098696461824954</v>
      </c>
      <c r="H8" s="42">
        <v>1</v>
      </c>
      <c r="I8" s="40">
        <f>H8*0.023*D8^2+f_pwm*(0.5*(C8*D8*t_rise+C8*D8*t_fall))</f>
        <v>0.66619481624999999</v>
      </c>
      <c r="J8" s="39">
        <f>I8*therm_resist</f>
        <v>33.309740812499996</v>
      </c>
    </row>
    <row r="9" spans="1:10">
      <c r="A9" s="33">
        <v>20</v>
      </c>
      <c r="B9" s="20">
        <v>20</v>
      </c>
      <c r="C9" s="34">
        <v>16.010000000000002</v>
      </c>
      <c r="D9" s="34">
        <v>1.08</v>
      </c>
      <c r="E9" s="34">
        <f t="shared" ref="E9:E11" si="4">C9*D9</f>
        <v>17.290800000000004</v>
      </c>
      <c r="F9" s="23">
        <f t="shared" si="2"/>
        <v>0.26851851851851771</v>
      </c>
    </row>
    <row r="10" spans="1:10">
      <c r="A10" s="33"/>
      <c r="B10" s="20"/>
      <c r="C10" s="34">
        <v>15.68</v>
      </c>
      <c r="D10" s="34">
        <v>2.23</v>
      </c>
      <c r="E10" s="34">
        <f t="shared" si="4"/>
        <v>34.9664</v>
      </c>
      <c r="F10" s="23">
        <f t="shared" si="2"/>
        <v>0.27802690582959688</v>
      </c>
    </row>
    <row r="11" spans="1:10">
      <c r="A11" s="35"/>
      <c r="B11" s="24"/>
      <c r="C11" s="36">
        <v>15.18</v>
      </c>
      <c r="D11" s="36">
        <v>3.879</v>
      </c>
      <c r="E11" s="36">
        <f t="shared" si="4"/>
        <v>58.883220000000001</v>
      </c>
      <c r="F11" s="27">
        <f t="shared" si="2"/>
        <v>0.28873420984789921</v>
      </c>
      <c r="H11" s="42">
        <v>1</v>
      </c>
      <c r="I11" s="40">
        <f>H11*0.023*D11^2+f_pwm*(0.5*(C11*D11*t_rise+C11*D11*t_fall))</f>
        <v>0.34828086374999995</v>
      </c>
      <c r="J11" s="39">
        <f>I11*therm_resist</f>
        <v>17.414043187499999</v>
      </c>
    </row>
    <row r="12" spans="1:10">
      <c r="A12" s="33">
        <v>50</v>
      </c>
      <c r="B12" s="20"/>
      <c r="C12" s="34">
        <v>16.14</v>
      </c>
      <c r="D12" s="34">
        <v>0.56200000000000006</v>
      </c>
      <c r="E12" s="34">
        <f t="shared" ref="E12:E14" si="5">C12*D12</f>
        <v>9.0706800000000012</v>
      </c>
      <c r="F12" s="23">
        <f t="shared" si="2"/>
        <v>0.2846975088967974</v>
      </c>
    </row>
    <row r="13" spans="1:10">
      <c r="A13" s="33"/>
      <c r="B13" s="20"/>
      <c r="C13" s="34">
        <v>15.56</v>
      </c>
      <c r="D13" s="34">
        <v>2.6120000000000001</v>
      </c>
      <c r="E13" s="34">
        <f t="shared" si="5"/>
        <v>40.642720000000004</v>
      </c>
      <c r="F13" s="23">
        <f t="shared" si="2"/>
        <v>0.28330781010719763</v>
      </c>
    </row>
    <row r="14" spans="1:10">
      <c r="A14" s="35"/>
      <c r="B14" s="24"/>
      <c r="C14" s="36">
        <v>14.95</v>
      </c>
      <c r="D14" s="36">
        <v>4.6749999999999998</v>
      </c>
      <c r="E14" s="36">
        <f t="shared" si="5"/>
        <v>69.891249999999999</v>
      </c>
      <c r="F14" s="27">
        <f t="shared" si="2"/>
        <v>0.28877005347593615</v>
      </c>
      <c r="H14" s="42">
        <v>1</v>
      </c>
      <c r="I14" s="40">
        <f>H14*0.023*D14^2+f_pwm*(0.5*(C14*D14*t_rise+C14*D14*t_fall))</f>
        <v>0.505300296875</v>
      </c>
      <c r="J14" s="39">
        <f>I14*therm_resist</f>
        <v>25.265014843749999</v>
      </c>
    </row>
    <row r="15" spans="1:10">
      <c r="A15" s="33">
        <v>35</v>
      </c>
      <c r="B15" s="20"/>
      <c r="C15" s="34">
        <v>16.059999999999999</v>
      </c>
      <c r="D15" s="34">
        <v>0.42599999999999999</v>
      </c>
      <c r="E15" s="34">
        <f t="shared" ref="E15:E17" si="6">C15*D15</f>
        <v>6.8415599999999994</v>
      </c>
      <c r="F15" s="23">
        <f t="shared" si="2"/>
        <v>0.56338028169014553</v>
      </c>
    </row>
    <row r="16" spans="1:10">
      <c r="A16" s="33"/>
      <c r="B16" s="20"/>
      <c r="C16" s="34">
        <v>15.62</v>
      </c>
      <c r="D16" s="34">
        <v>1.99</v>
      </c>
      <c r="E16" s="34">
        <f t="shared" si="6"/>
        <v>31.083799999999997</v>
      </c>
      <c r="F16" s="23">
        <f t="shared" si="2"/>
        <v>0.3417085427135686</v>
      </c>
    </row>
    <row r="17" spans="1:10">
      <c r="A17" s="35"/>
      <c r="B17" s="24"/>
      <c r="C17" s="36">
        <v>15.15</v>
      </c>
      <c r="D17" s="36">
        <v>3.5710000000000002</v>
      </c>
      <c r="E17" s="36">
        <f t="shared" si="6"/>
        <v>54.100650000000002</v>
      </c>
      <c r="F17" s="27">
        <f t="shared" si="2"/>
        <v>0.32203864463735654</v>
      </c>
      <c r="H17" s="42">
        <v>1</v>
      </c>
      <c r="I17" s="40">
        <f>H17*0.023*D17^2+f_pwm*(0.5*(C17*D17*t_rise+C17*D17*t_fall))</f>
        <v>0.29532571737500002</v>
      </c>
      <c r="J17" s="39">
        <f>I17*therm_resist</f>
        <v>14.766285868750002</v>
      </c>
    </row>
    <row r="18" spans="1:10">
      <c r="A18" s="33">
        <v>20</v>
      </c>
      <c r="B18" s="20"/>
      <c r="C18" s="34">
        <v>16.14</v>
      </c>
      <c r="D18" s="34">
        <v>0.249</v>
      </c>
      <c r="E18" s="34">
        <f t="shared" ref="E18:E20" si="7">C18*D18</f>
        <v>4.0188600000000001</v>
      </c>
      <c r="F18" s="23">
        <f t="shared" si="2"/>
        <v>0.64257028112449854</v>
      </c>
      <c r="J18" s="37"/>
    </row>
    <row r="19" spans="1:10">
      <c r="A19" s="33"/>
      <c r="B19" s="20"/>
      <c r="C19" s="34">
        <v>15.9</v>
      </c>
      <c r="D19" s="34">
        <v>1.1160000000000001</v>
      </c>
      <c r="E19" s="34">
        <f t="shared" si="7"/>
        <v>17.744400000000002</v>
      </c>
      <c r="F19" s="23">
        <f t="shared" si="2"/>
        <v>0.35842293906810063</v>
      </c>
      <c r="J19" s="37"/>
    </row>
    <row r="20" spans="1:10">
      <c r="A20" s="35"/>
      <c r="B20" s="24"/>
      <c r="C20" s="36">
        <v>15.64</v>
      </c>
      <c r="D20" s="36">
        <v>1.974</v>
      </c>
      <c r="E20" s="36">
        <f t="shared" si="7"/>
        <v>30.873360000000002</v>
      </c>
      <c r="F20" s="27">
        <f t="shared" si="2"/>
        <v>0.33434650455927062</v>
      </c>
      <c r="H20" s="42">
        <v>1</v>
      </c>
      <c r="I20" s="40">
        <f>H20*0.023*D20^2+f_pwm*(0.5*(C20*D20*t_rise+C20*D20*t_fall))</f>
        <v>9.0781298999999996E-2</v>
      </c>
      <c r="J20" s="39">
        <f>I20*therm_resist</f>
        <v>4.5390649500000002</v>
      </c>
    </row>
    <row r="21" spans="1:10">
      <c r="F21" s="28">
        <f>AVERAGE(F3:F20)</f>
        <v>0.34493444855188587</v>
      </c>
    </row>
    <row r="22" spans="1:10">
      <c r="E22" s="29" t="s">
        <v>43</v>
      </c>
      <c r="F22" s="30">
        <f>F21/4*5</f>
        <v>0.43116806068985736</v>
      </c>
    </row>
    <row r="23" spans="1:10">
      <c r="E23" s="29"/>
      <c r="F23" s="30"/>
    </row>
    <row r="24" spans="1:10">
      <c r="A24" s="11" t="s">
        <v>57</v>
      </c>
    </row>
    <row r="25" spans="1:10">
      <c r="A25" s="13" t="s">
        <v>53</v>
      </c>
      <c r="B25" s="14"/>
      <c r="C25" s="14" t="s">
        <v>50</v>
      </c>
      <c r="D25" s="14" t="s">
        <v>51</v>
      </c>
      <c r="E25" s="14" t="s">
        <v>52</v>
      </c>
      <c r="F25" s="15" t="s">
        <v>56</v>
      </c>
      <c r="H25" s="14" t="s">
        <v>2</v>
      </c>
      <c r="I25" s="15" t="s">
        <v>18</v>
      </c>
      <c r="J25" s="15" t="s">
        <v>21</v>
      </c>
    </row>
    <row r="26" spans="1:10">
      <c r="A26" s="16">
        <v>50</v>
      </c>
      <c r="B26" s="17"/>
      <c r="C26" s="18">
        <v>15.13</v>
      </c>
      <c r="D26" s="18">
        <v>0</v>
      </c>
      <c r="E26" s="18">
        <v>0</v>
      </c>
      <c r="F26" s="19"/>
      <c r="H26" s="38">
        <v>0</v>
      </c>
      <c r="I26" s="40">
        <f t="shared" ref="I26:I37" si="8">H26*0.0076*D26^2+f_pwm*(0.5*(C26*D26*t_rise+C26*D26*t_fall))</f>
        <v>0</v>
      </c>
      <c r="J26" s="39">
        <f t="shared" ref="J26:J37" si="9">I26*therm_resist</f>
        <v>0</v>
      </c>
    </row>
    <row r="27" spans="1:10">
      <c r="A27" s="20"/>
      <c r="B27" s="21"/>
      <c r="C27" s="22">
        <v>14.452</v>
      </c>
      <c r="D27" s="22">
        <v>1.26</v>
      </c>
      <c r="E27" s="22">
        <f>C27*D27</f>
        <v>18.209520000000001</v>
      </c>
      <c r="F27" s="23">
        <f>(C26-C27)/D27</f>
        <v>0.53809523809523874</v>
      </c>
      <c r="H27" s="38">
        <f>70/255</f>
        <v>0.27450980392156865</v>
      </c>
      <c r="I27" s="40">
        <f t="shared" si="8"/>
        <v>3.9950264117647061E-3</v>
      </c>
      <c r="J27" s="39">
        <f t="shared" si="9"/>
        <v>0.1997513205882353</v>
      </c>
    </row>
    <row r="28" spans="1:10">
      <c r="A28" s="20"/>
      <c r="B28" s="21"/>
      <c r="C28" s="22">
        <v>13.936999999999999</v>
      </c>
      <c r="D28" s="22">
        <v>2.13</v>
      </c>
      <c r="E28" s="22">
        <f t="shared" ref="E28:E29" si="10">C28*D28</f>
        <v>29.685809999999996</v>
      </c>
      <c r="F28" s="23">
        <f>(C26-C28)/D28</f>
        <v>0.56009389671361576</v>
      </c>
      <c r="H28" s="38">
        <f>130/255</f>
        <v>0.50980392156862742</v>
      </c>
      <c r="I28" s="40">
        <f t="shared" si="8"/>
        <v>1.869148140441176E-2</v>
      </c>
      <c r="J28" s="39">
        <f t="shared" si="9"/>
        <v>0.93457407022058803</v>
      </c>
    </row>
    <row r="29" spans="1:10">
      <c r="A29" s="24"/>
      <c r="B29" s="25"/>
      <c r="C29" s="26">
        <v>13</v>
      </c>
      <c r="D29" s="26">
        <v>3.7</v>
      </c>
      <c r="E29" s="26">
        <f t="shared" si="10"/>
        <v>48.1</v>
      </c>
      <c r="F29" s="27">
        <f>(C26-C29)/D29</f>
        <v>0.5756756756756759</v>
      </c>
      <c r="H29" s="38">
        <f>255/255</f>
        <v>1</v>
      </c>
      <c r="I29" s="40">
        <f t="shared" si="8"/>
        <v>0.10584775000000002</v>
      </c>
      <c r="J29" s="39">
        <f t="shared" si="9"/>
        <v>5.2923875000000011</v>
      </c>
    </row>
    <row r="30" spans="1:10">
      <c r="A30" s="16">
        <v>35</v>
      </c>
      <c r="B30" s="17"/>
      <c r="C30" s="18">
        <v>15.157</v>
      </c>
      <c r="D30" s="18">
        <v>0</v>
      </c>
      <c r="E30" s="18">
        <f t="shared" ref="E30:E33" si="11">C30*D30</f>
        <v>0</v>
      </c>
      <c r="F30" s="19"/>
      <c r="H30" s="38">
        <v>0</v>
      </c>
      <c r="I30" s="40">
        <f t="shared" si="8"/>
        <v>0</v>
      </c>
      <c r="J30" s="39">
        <f t="shared" si="9"/>
        <v>0</v>
      </c>
    </row>
    <row r="31" spans="1:10">
      <c r="A31" s="20"/>
      <c r="B31" s="21"/>
      <c r="C31" s="22">
        <v>14.61</v>
      </c>
      <c r="D31" s="22">
        <v>1.03</v>
      </c>
      <c r="E31" s="22">
        <f t="shared" si="11"/>
        <v>15.048299999999999</v>
      </c>
      <c r="F31" s="23">
        <f>(C30-C31)/D31</f>
        <v>0.53106796116504906</v>
      </c>
      <c r="H31" s="38">
        <f>70/255</f>
        <v>0.27450980392156865</v>
      </c>
      <c r="I31" s="40">
        <f t="shared" si="8"/>
        <v>2.7776398774509805E-3</v>
      </c>
      <c r="J31" s="39">
        <f t="shared" si="9"/>
        <v>0.13888199387254901</v>
      </c>
    </row>
    <row r="32" spans="1:10">
      <c r="A32" s="20"/>
      <c r="B32" s="21"/>
      <c r="C32" s="22">
        <v>14.21</v>
      </c>
      <c r="D32" s="22">
        <v>1.71</v>
      </c>
      <c r="E32" s="22">
        <f t="shared" si="11"/>
        <v>24.299099999999999</v>
      </c>
      <c r="F32" s="23">
        <f>(C30-C32)/D32</f>
        <v>0.55380116959064285</v>
      </c>
      <c r="H32" s="38">
        <f>130/255</f>
        <v>0.50980392156862742</v>
      </c>
      <c r="I32" s="40">
        <f t="shared" si="8"/>
        <v>1.2240670367647056E-2</v>
      </c>
      <c r="J32" s="39">
        <f t="shared" si="9"/>
        <v>0.61203351838235276</v>
      </c>
    </row>
    <row r="33" spans="1:10">
      <c r="A33" s="24"/>
      <c r="B33" s="25"/>
      <c r="C33" s="26">
        <v>13.48</v>
      </c>
      <c r="D33" s="26">
        <v>2.95</v>
      </c>
      <c r="E33" s="26">
        <f t="shared" si="11"/>
        <v>39.766000000000005</v>
      </c>
      <c r="F33" s="27">
        <f>(C30-C33)/D33</f>
        <v>0.56847457627118625</v>
      </c>
      <c r="H33" s="38">
        <f>255/255</f>
        <v>1</v>
      </c>
      <c r="I33" s="40">
        <f t="shared" si="8"/>
        <v>6.7630225000000002E-2</v>
      </c>
      <c r="J33" s="39">
        <f t="shared" si="9"/>
        <v>3.38151125</v>
      </c>
    </row>
    <row r="34" spans="1:10">
      <c r="A34" s="16">
        <v>20</v>
      </c>
      <c r="B34" s="17"/>
      <c r="C34" s="18">
        <v>15.183999999999999</v>
      </c>
      <c r="D34" s="18">
        <v>0</v>
      </c>
      <c r="E34" s="18">
        <f t="shared" ref="E34:E37" si="12">C34*D34</f>
        <v>0</v>
      </c>
      <c r="F34" s="19"/>
      <c r="H34" s="38">
        <v>0</v>
      </c>
      <c r="I34" s="40">
        <f t="shared" si="8"/>
        <v>0</v>
      </c>
      <c r="J34" s="39">
        <f t="shared" si="9"/>
        <v>0</v>
      </c>
    </row>
    <row r="35" spans="1:10">
      <c r="A35" s="21"/>
      <c r="B35" s="21"/>
      <c r="C35" s="22">
        <v>14.83</v>
      </c>
      <c r="D35" s="22">
        <v>0.64</v>
      </c>
      <c r="E35" s="22">
        <f t="shared" si="12"/>
        <v>9.491200000000001</v>
      </c>
      <c r="F35" s="23">
        <f>(C34-C35)/D35</f>
        <v>0.55312499999999876</v>
      </c>
      <c r="H35" s="38">
        <f>70/255</f>
        <v>0.27450980392156865</v>
      </c>
      <c r="I35" s="40">
        <f t="shared" si="8"/>
        <v>1.2104580392156864E-3</v>
      </c>
      <c r="J35" s="39">
        <f t="shared" si="9"/>
        <v>6.0522901960784324E-2</v>
      </c>
    </row>
    <row r="36" spans="1:10">
      <c r="A36" s="21"/>
      <c r="B36" s="21"/>
      <c r="C36" s="22">
        <v>14.6</v>
      </c>
      <c r="D36" s="22">
        <v>1.04</v>
      </c>
      <c r="E36" s="22">
        <f t="shared" si="12"/>
        <v>15.183999999999999</v>
      </c>
      <c r="F36" s="23">
        <f>(C34-C36)/D36</f>
        <v>0.56153846153846121</v>
      </c>
      <c r="H36" s="38">
        <f>130/255</f>
        <v>0.50980392156862742</v>
      </c>
      <c r="I36" s="40">
        <f t="shared" si="8"/>
        <v>4.7600698039215687E-3</v>
      </c>
      <c r="J36" s="39">
        <f t="shared" si="9"/>
        <v>0.23800349019607844</v>
      </c>
    </row>
    <row r="37" spans="1:10">
      <c r="A37" s="25"/>
      <c r="B37" s="25"/>
      <c r="C37" s="26">
        <v>14.18</v>
      </c>
      <c r="D37" s="26">
        <v>1.75</v>
      </c>
      <c r="E37" s="26">
        <f t="shared" si="12"/>
        <v>24.814999999999998</v>
      </c>
      <c r="F37" s="27">
        <f>(C34-C37)/D37</f>
        <v>0.57371428571428551</v>
      </c>
      <c r="H37" s="38">
        <f>255/255</f>
        <v>1</v>
      </c>
      <c r="I37" s="40">
        <f t="shared" si="8"/>
        <v>2.42055625E-2</v>
      </c>
      <c r="J37" s="39">
        <f t="shared" si="9"/>
        <v>1.2102781249999999</v>
      </c>
    </row>
    <row r="38" spans="1:10">
      <c r="F38" s="28">
        <f>AVERAGE(F35:F37,F31:F33,F27:F29)</f>
        <v>0.55728736275157265</v>
      </c>
    </row>
    <row r="39" spans="1:10">
      <c r="E39" s="29" t="s">
        <v>43</v>
      </c>
      <c r="F39" s="30">
        <f>F29/4*3</f>
        <v>0.43175675675675695</v>
      </c>
    </row>
    <row r="42" spans="1:10">
      <c r="A42" s="12" t="s">
        <v>6</v>
      </c>
      <c r="B42" s="12">
        <v>16.8</v>
      </c>
      <c r="C42" s="12" t="s">
        <v>0</v>
      </c>
      <c r="D42" s="12" t="s">
        <v>45</v>
      </c>
      <c r="E42" s="30">
        <v>5.6000000000000001E-2</v>
      </c>
    </row>
    <row r="43" spans="1:10">
      <c r="A43" s="12" t="s">
        <v>3</v>
      </c>
      <c r="B43" s="30">
        <v>2.9000000000000001E-2</v>
      </c>
      <c r="C43" s="12" t="s">
        <v>7</v>
      </c>
      <c r="D43" s="12" t="s">
        <v>44</v>
      </c>
      <c r="E43" s="30">
        <v>4.5999999999999999E-2</v>
      </c>
    </row>
    <row r="44" spans="1:10">
      <c r="A44" s="12" t="s">
        <v>1</v>
      </c>
      <c r="B44" s="12">
        <v>3</v>
      </c>
      <c r="C44" s="12" t="s">
        <v>8</v>
      </c>
      <c r="D44" s="12" t="s">
        <v>47</v>
      </c>
      <c r="E44" s="30">
        <v>2.9000000000000001E-2</v>
      </c>
      <c r="F44" s="12" t="s">
        <v>49</v>
      </c>
    </row>
    <row r="45" spans="1:10">
      <c r="A45" s="12" t="s">
        <v>9</v>
      </c>
      <c r="B45" s="40">
        <v>250</v>
      </c>
      <c r="C45" s="12" t="s">
        <v>11</v>
      </c>
      <c r="D45" s="41" t="s">
        <v>48</v>
      </c>
      <c r="E45" s="30">
        <v>1.83E-2</v>
      </c>
    </row>
    <row r="46" spans="1:10">
      <c r="A46" s="12" t="s">
        <v>24</v>
      </c>
      <c r="B46" s="42">
        <v>1</v>
      </c>
      <c r="D46" s="12" t="s">
        <v>46</v>
      </c>
      <c r="E46" s="30">
        <v>7.4999999999999997E-3</v>
      </c>
      <c r="H46" s="43"/>
      <c r="I46" s="44"/>
    </row>
    <row r="47" spans="1:10">
      <c r="H47" s="43"/>
      <c r="I47" s="44"/>
    </row>
    <row r="48" spans="1:10">
      <c r="B48" s="42" t="s">
        <v>16</v>
      </c>
      <c r="D48" s="12" t="s">
        <v>17</v>
      </c>
      <c r="H48" s="43"/>
      <c r="I48" s="44"/>
    </row>
    <row r="49" spans="1:9">
      <c r="A49" s="12" t="s">
        <v>4</v>
      </c>
      <c r="B49" s="40">
        <v>2.4999999999999999E-8</v>
      </c>
      <c r="C49" s="12" t="s">
        <v>10</v>
      </c>
      <c r="D49" s="40">
        <v>1.4999999999999999E-7</v>
      </c>
      <c r="E49" s="12" t="s">
        <v>10</v>
      </c>
      <c r="H49" s="43"/>
      <c r="I49" s="44"/>
    </row>
    <row r="50" spans="1:9">
      <c r="A50" s="12" t="s">
        <v>5</v>
      </c>
      <c r="B50" s="40">
        <v>5.2000000000000002E-8</v>
      </c>
      <c r="C50" s="12" t="s">
        <v>10</v>
      </c>
      <c r="D50" s="40">
        <v>1.4999999999999999E-7</v>
      </c>
      <c r="E50" s="12" t="s">
        <v>10</v>
      </c>
      <c r="H50" s="43"/>
      <c r="I50" s="44"/>
    </row>
    <row r="51" spans="1:9">
      <c r="H51" s="43"/>
      <c r="I51" s="44"/>
    </row>
    <row r="52" spans="1:9">
      <c r="A52" s="12" t="s">
        <v>19</v>
      </c>
      <c r="B52" s="37">
        <v>50</v>
      </c>
      <c r="C52" s="12" t="s">
        <v>20</v>
      </c>
    </row>
    <row r="54" spans="1:9">
      <c r="A54" s="12" t="s">
        <v>13</v>
      </c>
      <c r="D54" s="40">
        <f>Rdson*i_nenn^2</f>
        <v>0.26100000000000001</v>
      </c>
      <c r="E54" s="12" t="s">
        <v>12</v>
      </c>
    </row>
    <row r="55" spans="1:9">
      <c r="A55" s="12" t="s">
        <v>14</v>
      </c>
      <c r="D55" s="40">
        <f>0.5*(u_max*i_nenn*t_rise)</f>
        <v>3.7800000000000002E-6</v>
      </c>
      <c r="E55" s="12" t="s">
        <v>23</v>
      </c>
    </row>
    <row r="56" spans="1:9">
      <c r="A56" s="12" t="s">
        <v>15</v>
      </c>
      <c r="D56" s="40">
        <f>0.5*(u_max*i_nenn*t_fall)</f>
        <v>3.7800000000000002E-6</v>
      </c>
      <c r="E56" s="12" t="s">
        <v>23</v>
      </c>
    </row>
    <row r="57" spans="1:9">
      <c r="A57" s="12" t="s">
        <v>25</v>
      </c>
      <c r="D57" s="40">
        <f>d_pwm*Rdson*i_nenn^2+f_pwm*(0.5*(u_max*i_nenn*t_rise+u_max*i_nenn*t_fall))</f>
        <v>0.26289000000000001</v>
      </c>
      <c r="E57" s="12" t="s">
        <v>12</v>
      </c>
    </row>
    <row r="58" spans="1:9">
      <c r="D58" s="45">
        <f>D57*therm_resist</f>
        <v>13.144500000000001</v>
      </c>
      <c r="E58" s="12" t="s">
        <v>22</v>
      </c>
    </row>
  </sheetData>
  <dataValidations count="1">
    <dataValidation type="list" allowBlank="1" showInputMessage="1" showErrorMessage="1" sqref="B43">
      <formula1>$E$42:$E$46</formula1>
    </dataValidation>
  </dataValidations>
  <pageMargins left="0.7" right="0.7" top="0.78740157499999996" bottom="0.78740157499999996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>
      <selection activeCell="C4" sqref="C4"/>
    </sheetView>
  </sheetViews>
  <sheetFormatPr baseColWidth="10" defaultRowHeight="12.75"/>
  <cols>
    <col min="2" max="2" width="27.85546875" customWidth="1"/>
  </cols>
  <sheetData>
    <row r="1" spans="1:21">
      <c r="A1" t="s">
        <v>42</v>
      </c>
    </row>
    <row r="3" spans="1:21">
      <c r="A3" t="s">
        <v>1</v>
      </c>
      <c r="C3">
        <v>3</v>
      </c>
      <c r="D3" t="s">
        <v>8</v>
      </c>
    </row>
    <row r="4" spans="1:21">
      <c r="A4" t="s">
        <v>26</v>
      </c>
      <c r="C4">
        <v>16.8</v>
      </c>
      <c r="D4" t="s">
        <v>0</v>
      </c>
    </row>
    <row r="5" spans="1:21">
      <c r="A5" t="s">
        <v>27</v>
      </c>
      <c r="C5">
        <v>450</v>
      </c>
      <c r="D5" t="s">
        <v>28</v>
      </c>
    </row>
    <row r="6" spans="1:21">
      <c r="A6" t="s">
        <v>41</v>
      </c>
      <c r="C6" s="3">
        <v>1</v>
      </c>
    </row>
    <row r="8" spans="1:21">
      <c r="C8" s="46" t="s">
        <v>36</v>
      </c>
      <c r="D8" s="46"/>
      <c r="E8" s="46" t="s">
        <v>36</v>
      </c>
      <c r="F8" s="46"/>
      <c r="G8" s="46" t="s">
        <v>36</v>
      </c>
      <c r="H8" s="46"/>
      <c r="I8" s="48" t="s">
        <v>37</v>
      </c>
      <c r="J8" s="48"/>
      <c r="K8" s="46" t="s">
        <v>37</v>
      </c>
      <c r="L8" s="46"/>
    </row>
    <row r="9" spans="1:21">
      <c r="A9" t="s">
        <v>16</v>
      </c>
      <c r="C9" s="47">
        <v>7341</v>
      </c>
      <c r="D9" s="47"/>
      <c r="E9" s="47">
        <v>7301</v>
      </c>
      <c r="F9" s="47"/>
      <c r="G9" s="47">
        <v>7313</v>
      </c>
      <c r="H9" s="47"/>
      <c r="I9" s="49">
        <v>7456</v>
      </c>
      <c r="J9" s="49"/>
      <c r="K9" s="47">
        <v>7413</v>
      </c>
      <c r="L9" s="47"/>
    </row>
    <row r="10" spans="1:21">
      <c r="A10" t="s">
        <v>32</v>
      </c>
      <c r="C10" s="5">
        <v>3.3</v>
      </c>
      <c r="D10" s="5">
        <v>5</v>
      </c>
      <c r="E10" s="5">
        <v>3.3</v>
      </c>
      <c r="F10" s="5">
        <v>5</v>
      </c>
      <c r="G10" s="5">
        <v>3.3</v>
      </c>
      <c r="H10" s="5">
        <v>5</v>
      </c>
      <c r="I10" s="7">
        <v>3.3</v>
      </c>
      <c r="J10" s="5">
        <v>5</v>
      </c>
      <c r="K10" s="5">
        <v>3.3</v>
      </c>
      <c r="L10" s="5">
        <v>5</v>
      </c>
      <c r="N10" s="5"/>
    </row>
    <row r="11" spans="1:21">
      <c r="I11" s="7"/>
    </row>
    <row r="12" spans="1:21">
      <c r="A12" t="s">
        <v>3</v>
      </c>
      <c r="B12" t="s">
        <v>30</v>
      </c>
      <c r="C12" s="2"/>
      <c r="D12" s="2"/>
      <c r="E12" s="2">
        <v>3.5000000000000003E-2</v>
      </c>
      <c r="F12" s="2">
        <v>0.03</v>
      </c>
      <c r="G12" s="2">
        <v>4.9000000000000002E-2</v>
      </c>
      <c r="H12" s="2">
        <v>2.8000000000000001E-2</v>
      </c>
      <c r="I12" s="8">
        <v>8.9999999999999993E-3</v>
      </c>
      <c r="J12" s="2">
        <v>5.0000000000000001E-3</v>
      </c>
      <c r="K12" s="2">
        <v>2.9000000000000001E-2</v>
      </c>
      <c r="L12" s="2">
        <v>1.2999999999999999E-2</v>
      </c>
      <c r="N12" s="2"/>
      <c r="O12" s="2"/>
      <c r="P12" s="2"/>
      <c r="Q12" s="2"/>
      <c r="R12" s="2"/>
      <c r="S12" s="2"/>
      <c r="T12" s="2"/>
      <c r="U12" s="2"/>
    </row>
    <row r="13" spans="1:21">
      <c r="B13" t="s">
        <v>35</v>
      </c>
      <c r="C13" s="2">
        <v>8.5000000000000006E-2</v>
      </c>
      <c r="D13" s="2">
        <v>5.6000000000000001E-2</v>
      </c>
      <c r="E13" s="2">
        <v>7.0000000000000007E-2</v>
      </c>
      <c r="F13" s="2">
        <v>0.05</v>
      </c>
      <c r="G13" s="2"/>
      <c r="H13" s="2">
        <v>4.5999999999999999E-2</v>
      </c>
      <c r="I13" s="8">
        <v>0.02</v>
      </c>
      <c r="J13" s="2">
        <v>7.4999999999999997E-3</v>
      </c>
      <c r="K13" s="2"/>
      <c r="L13" s="2">
        <v>1.7999999999999999E-2</v>
      </c>
      <c r="N13" s="2"/>
      <c r="O13" s="2"/>
      <c r="P13" s="2"/>
      <c r="Q13" s="2"/>
      <c r="R13" s="2"/>
      <c r="S13" s="2"/>
      <c r="T13" s="2"/>
      <c r="U13" s="2"/>
    </row>
    <row r="14" spans="1:21">
      <c r="C14" s="2"/>
      <c r="D14" s="2"/>
      <c r="E14" s="2"/>
      <c r="F14" s="2"/>
      <c r="G14" s="2"/>
      <c r="H14" s="2"/>
      <c r="I14" s="8"/>
      <c r="J14" s="2"/>
      <c r="K14" s="2"/>
      <c r="L14" s="2"/>
      <c r="N14" s="2"/>
      <c r="O14" s="2"/>
      <c r="P14" s="2"/>
      <c r="Q14" s="2"/>
      <c r="R14" s="2"/>
      <c r="S14" s="2"/>
      <c r="T14" s="2"/>
      <c r="U14" s="2"/>
    </row>
    <row r="15" spans="1:21">
      <c r="A15" t="s">
        <v>29</v>
      </c>
      <c r="B15" t="s">
        <v>30</v>
      </c>
      <c r="C15" s="1">
        <v>0.4</v>
      </c>
      <c r="D15" s="1">
        <v>0.36</v>
      </c>
      <c r="E15" s="1">
        <v>0.4</v>
      </c>
      <c r="F15" s="1">
        <v>0.36</v>
      </c>
      <c r="G15" s="1">
        <v>0.56000000000000005</v>
      </c>
      <c r="H15" s="1">
        <v>0.33400000000000002</v>
      </c>
      <c r="I15" s="7">
        <v>0.107</v>
      </c>
      <c r="J15" s="1">
        <v>0.06</v>
      </c>
      <c r="K15">
        <v>0.33600000000000002</v>
      </c>
      <c r="L15" s="1">
        <v>0.159</v>
      </c>
      <c r="N15" s="1"/>
    </row>
    <row r="16" spans="1:21">
      <c r="B16" t="s">
        <v>39</v>
      </c>
      <c r="C16" s="1">
        <f t="shared" ref="C16:D16" si="0">pwm_sim*C12*i_nenn_sim^2+f_pwm_sim*(0.5*(u_max_sim*i_nenn_sim*t_rise+u_max_sim*i_nenn_sim*t_fall))</f>
        <v>3.4020000000000001E-3</v>
      </c>
      <c r="D16" s="1">
        <f t="shared" si="0"/>
        <v>3.4020000000000001E-3</v>
      </c>
      <c r="E16" s="1">
        <f t="shared" ref="E16:L16" si="1">pwm_sim*E12*i_nenn_sim^2+f_pwm_sim*(0.5*(u_max_sim*i_nenn_sim*t_rise+u_max_sim*i_nenn_sim*t_fall))</f>
        <v>0.31840200000000007</v>
      </c>
      <c r="F16" s="1">
        <f t="shared" si="1"/>
        <v>0.27340200000000003</v>
      </c>
      <c r="G16" s="1">
        <f t="shared" si="1"/>
        <v>0.44440200000000002</v>
      </c>
      <c r="H16" s="1">
        <f t="shared" si="1"/>
        <v>0.25540200000000002</v>
      </c>
      <c r="I16" s="9">
        <f t="shared" si="1"/>
        <v>8.4401999999999991E-2</v>
      </c>
      <c r="J16" s="1">
        <f t="shared" si="1"/>
        <v>4.8402000000000001E-2</v>
      </c>
      <c r="K16" s="1">
        <f t="shared" si="1"/>
        <v>0.26440200000000003</v>
      </c>
      <c r="L16" s="1">
        <f t="shared" si="1"/>
        <v>0.120402</v>
      </c>
      <c r="N16" s="1"/>
    </row>
    <row r="17" spans="1:14">
      <c r="B17" t="s">
        <v>40</v>
      </c>
      <c r="C17" s="1">
        <f t="shared" ref="C17:L17" si="2">pwm_sim*C13*i_nenn_sim^2+f_pwm_sim*(0.5*(u_max*i_nenn_sim*t_rise+u_max*i_nenn_sim*t_fall))</f>
        <v>0.76840200000000003</v>
      </c>
      <c r="D17" s="1">
        <f t="shared" si="2"/>
        <v>0.50740200000000002</v>
      </c>
      <c r="E17" s="1">
        <f t="shared" si="2"/>
        <v>0.63340200000000013</v>
      </c>
      <c r="F17" s="1">
        <f t="shared" si="2"/>
        <v>0.45340200000000003</v>
      </c>
      <c r="G17" s="1">
        <f t="shared" si="2"/>
        <v>3.4020000000000001E-3</v>
      </c>
      <c r="H17" s="1">
        <f t="shared" si="2"/>
        <v>0.417402</v>
      </c>
      <c r="I17" s="1">
        <f t="shared" si="2"/>
        <v>0.18340199999999998</v>
      </c>
      <c r="J17" s="1">
        <f t="shared" si="2"/>
        <v>7.0902000000000007E-2</v>
      </c>
      <c r="K17" s="1">
        <f t="shared" si="2"/>
        <v>3.4020000000000001E-3</v>
      </c>
      <c r="L17" s="1">
        <f t="shared" si="2"/>
        <v>0.16540199999999997</v>
      </c>
      <c r="N17" s="1"/>
    </row>
    <row r="18" spans="1:14">
      <c r="I18" s="7"/>
      <c r="K18" s="6"/>
    </row>
    <row r="19" spans="1:14">
      <c r="A19" t="s">
        <v>34</v>
      </c>
      <c r="E19">
        <v>-6.2E-2</v>
      </c>
      <c r="F19">
        <v>-8.1000000000000003E-2</v>
      </c>
      <c r="G19">
        <v>-0.13900000000000001</v>
      </c>
      <c r="H19">
        <v>-0.14699999999999999</v>
      </c>
      <c r="I19" s="7">
        <v>-0.254</v>
      </c>
      <c r="J19">
        <v>-0.26300000000000001</v>
      </c>
      <c r="K19">
        <v>-5.8000000000000003E-2</v>
      </c>
      <c r="L19">
        <v>-0.151</v>
      </c>
      <c r="N19" s="1"/>
    </row>
    <row r="20" spans="1:14">
      <c r="A20" t="s">
        <v>33</v>
      </c>
      <c r="E20">
        <v>5.8000000000000003E-2</v>
      </c>
      <c r="F20">
        <v>7.6999999999999999E-2</v>
      </c>
      <c r="G20">
        <v>0.124</v>
      </c>
      <c r="H20">
        <v>0.125</v>
      </c>
      <c r="I20" s="7">
        <v>0.22900000000000001</v>
      </c>
      <c r="J20">
        <v>0.251</v>
      </c>
      <c r="K20">
        <v>0.108</v>
      </c>
      <c r="L20">
        <v>0.13900000000000001</v>
      </c>
    </row>
    <row r="21" spans="1:14">
      <c r="A21" t="s">
        <v>38</v>
      </c>
      <c r="I21" s="8">
        <v>7.3999999999999996E-5</v>
      </c>
      <c r="N21" s="2"/>
    </row>
    <row r="22" spans="1:14">
      <c r="I22" s="7"/>
    </row>
    <row r="23" spans="1:14">
      <c r="A23" t="s">
        <v>21</v>
      </c>
      <c r="B23" t="s">
        <v>30</v>
      </c>
      <c r="C23" s="5">
        <f t="shared" ref="C23:F24" si="3">C16*therm_resist</f>
        <v>0.1701</v>
      </c>
      <c r="D23" s="5">
        <f t="shared" si="3"/>
        <v>0.1701</v>
      </c>
      <c r="E23" s="5">
        <f t="shared" si="3"/>
        <v>15.920100000000003</v>
      </c>
      <c r="F23" s="5">
        <f t="shared" si="3"/>
        <v>13.670100000000001</v>
      </c>
      <c r="G23" s="4">
        <f t="shared" ref="G23:L23" si="4">G15*therm_resist</f>
        <v>28.000000000000004</v>
      </c>
      <c r="H23" s="4">
        <f>H15*therm_resist</f>
        <v>16.7</v>
      </c>
      <c r="I23" s="10">
        <f t="shared" si="4"/>
        <v>5.35</v>
      </c>
      <c r="J23" s="4">
        <f t="shared" si="4"/>
        <v>3</v>
      </c>
      <c r="K23" s="4">
        <f t="shared" si="4"/>
        <v>16.8</v>
      </c>
      <c r="L23" s="4">
        <f t="shared" si="4"/>
        <v>7.95</v>
      </c>
    </row>
    <row r="24" spans="1:14">
      <c r="B24" t="s">
        <v>31</v>
      </c>
      <c r="C24" s="4">
        <f t="shared" si="3"/>
        <v>38.420100000000005</v>
      </c>
      <c r="D24" s="4">
        <f t="shared" si="3"/>
        <v>25.370100000000001</v>
      </c>
      <c r="E24" s="4">
        <f t="shared" si="3"/>
        <v>31.670100000000005</v>
      </c>
      <c r="F24" s="4">
        <f t="shared" si="3"/>
        <v>22.670100000000001</v>
      </c>
      <c r="G24" s="4"/>
      <c r="H24" s="4">
        <f>H17*therm_resist</f>
        <v>20.870100000000001</v>
      </c>
      <c r="I24" s="10">
        <f>I17*therm_resist</f>
        <v>9.1700999999999997</v>
      </c>
      <c r="J24" s="4">
        <f>J17*therm_resist</f>
        <v>3.5451000000000001</v>
      </c>
      <c r="K24" s="4"/>
      <c r="L24" s="4">
        <f>L17*therm_resist</f>
        <v>8.2700999999999976</v>
      </c>
    </row>
  </sheetData>
  <mergeCells count="10">
    <mergeCell ref="C8:D8"/>
    <mergeCell ref="C9:D9"/>
    <mergeCell ref="K9:L9"/>
    <mergeCell ref="K8:L8"/>
    <mergeCell ref="E8:F8"/>
    <mergeCell ref="I8:J8"/>
    <mergeCell ref="E9:F9"/>
    <mergeCell ref="I9:J9"/>
    <mergeCell ref="G8:H8"/>
    <mergeCell ref="G9:H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12</vt:i4>
      </vt:variant>
    </vt:vector>
  </HeadingPairs>
  <TitlesOfParts>
    <vt:vector size="15" baseType="lpstr">
      <vt:lpstr>Tabelle1</vt:lpstr>
      <vt:lpstr>Simulation</vt:lpstr>
      <vt:lpstr>Tabelle3</vt:lpstr>
      <vt:lpstr>d_pwm</vt:lpstr>
      <vt:lpstr>f_pwm</vt:lpstr>
      <vt:lpstr>f_pwm_sim</vt:lpstr>
      <vt:lpstr>i_nenn</vt:lpstr>
      <vt:lpstr>i_nenn_sim</vt:lpstr>
      <vt:lpstr>pwm_sim</vt:lpstr>
      <vt:lpstr>Rdson</vt:lpstr>
      <vt:lpstr>t_fall</vt:lpstr>
      <vt:lpstr>t_rise</vt:lpstr>
      <vt:lpstr>therm_resist</vt:lpstr>
      <vt:lpstr>u_max</vt:lpstr>
      <vt:lpstr>u_max_sim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2007-02-11T18:46:46Z</dcterms:created>
  <dcterms:modified xsi:type="dcterms:W3CDTF">2008-02-20T13:18:03Z</dcterms:modified>
</cp:coreProperties>
</file>