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15" windowWidth="14895" windowHeight="8385"/>
  </bookViews>
  <sheets>
    <sheet name="Tabelle1" sheetId="1" r:id="rId1"/>
    <sheet name="Tabelle2" sheetId="2" r:id="rId2"/>
    <sheet name="Tabelle3" sheetId="3" r:id="rId3"/>
  </sheets>
  <definedNames>
    <definedName name="A">Tabelle1!$B$3</definedName>
    <definedName name="I">Tabelle1!$B$6</definedName>
    <definedName name="I_1">Tabelle1!$C$12</definedName>
    <definedName name="I_2">Tabelle1!$C$13</definedName>
    <definedName name="I_3">Tabelle1!$C$14</definedName>
    <definedName name="l">Tabelle1!$B$4</definedName>
    <definedName name="R_20W">Tabelle1!$B$19</definedName>
    <definedName name="R_35W">Tabelle1!$B$20</definedName>
    <definedName name="r_50W">Tabelle1!$B$21</definedName>
    <definedName name="rho">Tabelle1!$B$5</definedName>
    <definedName name="ri">Tabelle1!$B$18</definedName>
    <definedName name="Rk">Tabelle1!$B$7</definedName>
    <definedName name="U">Tabelle1!$B$25</definedName>
    <definedName name="U_0">Tabelle1!$B$17</definedName>
    <definedName name="U_1">Tabelle1!$B$12</definedName>
    <definedName name="U_2">Tabelle1!$B$13</definedName>
    <definedName name="U_3">Tabelle1!$B$14</definedName>
    <definedName name="U_max">Tabelle1!$B$26</definedName>
    <definedName name="U_min">Tabelle1!$B$25</definedName>
  </definedNames>
  <calcPr calcId="124519"/>
</workbook>
</file>

<file path=xl/calcChain.xml><?xml version="1.0" encoding="utf-8"?>
<calcChain xmlns="http://schemas.openxmlformats.org/spreadsheetml/2006/main">
  <c r="B26" i="1"/>
  <c r="B25"/>
  <c r="B17"/>
  <c r="B18" s="1"/>
  <c r="B7"/>
  <c r="B19" l="1"/>
  <c r="B29"/>
  <c r="B20"/>
  <c r="B21"/>
  <c r="C29"/>
  <c r="D29"/>
  <c r="H29" l="1"/>
  <c r="E29"/>
  <c r="F29"/>
  <c r="B32"/>
  <c r="B33"/>
  <c r="B36"/>
  <c r="B30"/>
  <c r="B35"/>
  <c r="C32"/>
  <c r="C35"/>
  <c r="G29"/>
  <c r="D35" l="1"/>
  <c r="H35"/>
  <c r="E35"/>
  <c r="F35"/>
  <c r="G35" s="1"/>
  <c r="H30"/>
  <c r="E30"/>
  <c r="F30"/>
  <c r="H36"/>
  <c r="E36"/>
  <c r="F36"/>
  <c r="G36" s="1"/>
  <c r="H33"/>
  <c r="E33"/>
  <c r="F33"/>
  <c r="G33" s="1"/>
  <c r="D32"/>
  <c r="H32"/>
  <c r="E32"/>
  <c r="F32"/>
  <c r="G32" s="1"/>
  <c r="D36"/>
  <c r="C36"/>
  <c r="D33"/>
  <c r="C33"/>
  <c r="D30"/>
  <c r="C30"/>
  <c r="G30"/>
</calcChain>
</file>

<file path=xl/sharedStrings.xml><?xml version="1.0" encoding="utf-8"?>
<sst xmlns="http://schemas.openxmlformats.org/spreadsheetml/2006/main" count="37" uniqueCount="30">
  <si>
    <t>A=</t>
  </si>
  <si>
    <t>mm²</t>
  </si>
  <si>
    <t>l=</t>
  </si>
  <si>
    <t>m</t>
  </si>
  <si>
    <t>ρ=</t>
  </si>
  <si>
    <t>Ω*mm²/m</t>
  </si>
  <si>
    <t>V</t>
  </si>
  <si>
    <t>P</t>
  </si>
  <si>
    <t>Innenwiderstand Akku</t>
  </si>
  <si>
    <t>Ri=</t>
  </si>
  <si>
    <t>Ω</t>
  </si>
  <si>
    <t>U0=</t>
  </si>
  <si>
    <t>I</t>
  </si>
  <si>
    <t>dU(Kabel)</t>
  </si>
  <si>
    <t>dU(Akku)</t>
  </si>
  <si>
    <t>U(Lampe)</t>
  </si>
  <si>
    <t>P(Lampe)</t>
  </si>
  <si>
    <t>U</t>
  </si>
  <si>
    <t>P/12V</t>
  </si>
  <si>
    <t>Rk=</t>
  </si>
  <si>
    <t>U(Akku)</t>
  </si>
  <si>
    <t>(Messdaten, siehe Leistungsaufnahme.xls)</t>
  </si>
  <si>
    <t>Widerstand Kabel</t>
  </si>
  <si>
    <t>Leistung an der Lampe</t>
  </si>
  <si>
    <t>R(20W)=</t>
  </si>
  <si>
    <t>R(35W)=</t>
  </si>
  <si>
    <t>R(50W)=</t>
  </si>
  <si>
    <t>U_min=</t>
  </si>
  <si>
    <t>U_max=</t>
  </si>
  <si>
    <t>P(tot)</t>
  </si>
</sst>
</file>

<file path=xl/styles.xml><?xml version="1.0" encoding="utf-8"?>
<styleSheet xmlns="http://schemas.openxmlformats.org/spreadsheetml/2006/main">
  <numFmts count="1">
    <numFmt numFmtId="164" formatCode="0.000"/>
  </numFmts>
  <fonts count="5">
    <font>
      <sz val="10"/>
      <color theme="1"/>
      <name val="Arial"/>
      <family val="2"/>
    </font>
    <font>
      <sz val="10"/>
      <color theme="1"/>
      <name val="Courier"/>
      <family val="3"/>
    </font>
    <font>
      <i/>
      <sz val="10"/>
      <color theme="1"/>
      <name val="Courier"/>
      <family val="3"/>
    </font>
    <font>
      <u/>
      <sz val="10"/>
      <color theme="10"/>
      <name val="Arial"/>
      <family val="2"/>
    </font>
    <font>
      <b/>
      <sz val="10"/>
      <color theme="1"/>
      <name val="Courier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3" fillId="0" borderId="0" xfId="1" applyAlignment="1" applyProtection="1"/>
    <xf numFmtId="0" fontId="4" fillId="0" borderId="0" xfId="0" applyFont="1"/>
  </cellXfs>
  <cellStyles count="2">
    <cellStyle name="Hyperlink" xfId="1" builtinId="8"/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Leistungsaufnahme%20und%20Schaltverluste%20IRC%2020W%2035W%2050W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6"/>
  <sheetViews>
    <sheetView tabSelected="1" workbookViewId="0">
      <selection activeCell="C12" sqref="C12"/>
    </sheetView>
  </sheetViews>
  <sheetFormatPr baseColWidth="10" defaultRowHeight="12"/>
  <cols>
    <col min="1" max="16384" width="11.42578125" style="1"/>
  </cols>
  <sheetData>
    <row r="1" spans="1:9">
      <c r="A1" s="5" t="s">
        <v>22</v>
      </c>
    </row>
    <row r="3" spans="1:9">
      <c r="A3" s="1" t="s">
        <v>0</v>
      </c>
      <c r="B3" s="1">
        <v>0.75</v>
      </c>
      <c r="C3" s="1" t="s">
        <v>1</v>
      </c>
    </row>
    <row r="4" spans="1:9">
      <c r="A4" s="1" t="s">
        <v>2</v>
      </c>
      <c r="B4" s="1">
        <v>1.6</v>
      </c>
      <c r="C4" s="1" t="s">
        <v>3</v>
      </c>
      <c r="I4" s="3"/>
    </row>
    <row r="5" spans="1:9">
      <c r="A5" s="2" t="s">
        <v>4</v>
      </c>
      <c r="B5" s="1">
        <v>1.78E-2</v>
      </c>
      <c r="C5" s="1" t="s">
        <v>5</v>
      </c>
      <c r="I5" s="3"/>
    </row>
    <row r="6" spans="1:9">
      <c r="B6" s="3"/>
      <c r="I6" s="3"/>
    </row>
    <row r="7" spans="1:9">
      <c r="A7" s="1" t="s">
        <v>19</v>
      </c>
      <c r="B7" s="3">
        <f>rho*l/A</f>
        <v>3.7973333333333338E-2</v>
      </c>
      <c r="C7" s="1" t="s">
        <v>10</v>
      </c>
      <c r="I7" s="3"/>
    </row>
    <row r="9" spans="1:9" ht="12.75">
      <c r="A9" s="5" t="s">
        <v>8</v>
      </c>
      <c r="D9" s="4" t="s">
        <v>21</v>
      </c>
    </row>
    <row r="11" spans="1:9">
      <c r="A11" s="1" t="s">
        <v>7</v>
      </c>
      <c r="B11" s="1" t="s">
        <v>17</v>
      </c>
      <c r="C11" s="1" t="s">
        <v>12</v>
      </c>
    </row>
    <row r="12" spans="1:9">
      <c r="A12" s="1">
        <v>20</v>
      </c>
      <c r="B12" s="1">
        <v>15.6</v>
      </c>
      <c r="C12" s="1">
        <v>1.98</v>
      </c>
    </row>
    <row r="13" spans="1:9">
      <c r="A13" s="1">
        <v>35</v>
      </c>
      <c r="B13" s="1">
        <v>15.2</v>
      </c>
      <c r="C13" s="1">
        <v>3.6</v>
      </c>
    </row>
    <row r="14" spans="1:9">
      <c r="A14" s="1">
        <v>50</v>
      </c>
      <c r="B14" s="1">
        <v>15</v>
      </c>
      <c r="C14" s="1">
        <v>4.7</v>
      </c>
    </row>
    <row r="17" spans="1:8">
      <c r="A17" s="1" t="s">
        <v>11</v>
      </c>
      <c r="B17" s="3">
        <f>(I_2*U_1-I_1*U_2)/(I_2-I_1)</f>
        <v>16.088888888888885</v>
      </c>
      <c r="C17" s="1" t="s">
        <v>6</v>
      </c>
      <c r="D17" s="3"/>
      <c r="E17" s="3"/>
    </row>
    <row r="18" spans="1:8">
      <c r="A18" s="1" t="s">
        <v>9</v>
      </c>
      <c r="B18" s="3">
        <f>(U_0-U_1)/I_1</f>
        <v>0.24691358024691182</v>
      </c>
      <c r="C18" s="1" t="s">
        <v>10</v>
      </c>
      <c r="D18" s="3"/>
      <c r="E18" s="3"/>
    </row>
    <row r="19" spans="1:8">
      <c r="A19" s="1" t="s">
        <v>24</v>
      </c>
      <c r="B19" s="3">
        <f>U_0/I_1-Rk-ri</f>
        <v>7.8408145454545446</v>
      </c>
      <c r="C19" s="1" t="s">
        <v>10</v>
      </c>
    </row>
    <row r="20" spans="1:8">
      <c r="A20" s="1" t="s">
        <v>25</v>
      </c>
      <c r="B20" s="3">
        <f>U_0/I_2-Rk-ri</f>
        <v>4.1842488888888889</v>
      </c>
      <c r="C20" s="1" t="s">
        <v>10</v>
      </c>
    </row>
    <row r="21" spans="1:8">
      <c r="A21" s="1" t="s">
        <v>26</v>
      </c>
      <c r="B21" s="3">
        <f>U_0/C14-Rk-ri</f>
        <v>3.1382809351195173</v>
      </c>
      <c r="C21" s="1" t="s">
        <v>10</v>
      </c>
    </row>
    <row r="23" spans="1:8">
      <c r="A23" s="5" t="s">
        <v>23</v>
      </c>
      <c r="B23" s="3"/>
    </row>
    <row r="25" spans="1:8">
      <c r="A25" s="1" t="s">
        <v>27</v>
      </c>
      <c r="B25" s="1">
        <f>2.8*4</f>
        <v>11.2</v>
      </c>
      <c r="C25" s="1" t="s">
        <v>6</v>
      </c>
    </row>
    <row r="26" spans="1:8">
      <c r="A26" s="1" t="s">
        <v>28</v>
      </c>
      <c r="B26" s="1">
        <f>4.2*4</f>
        <v>16.8</v>
      </c>
      <c r="C26" s="1" t="s">
        <v>6</v>
      </c>
    </row>
    <row r="28" spans="1:8" ht="12.75">
      <c r="A28" t="s">
        <v>18</v>
      </c>
      <c r="B28" s="1" t="s">
        <v>12</v>
      </c>
      <c r="C28" s="1" t="s">
        <v>14</v>
      </c>
      <c r="D28" s="1" t="s">
        <v>13</v>
      </c>
      <c r="E28" s="1" t="s">
        <v>20</v>
      </c>
      <c r="F28" s="1" t="s">
        <v>15</v>
      </c>
      <c r="G28" s="1" t="s">
        <v>16</v>
      </c>
      <c r="H28" s="1" t="s">
        <v>29</v>
      </c>
    </row>
    <row r="29" spans="1:8">
      <c r="A29" s="1">
        <v>20</v>
      </c>
      <c r="B29" s="3">
        <f>U_min/(ri+Rk+R_20W)</f>
        <v>1.3783425414364645</v>
      </c>
      <c r="C29" s="3">
        <f>ri*B29</f>
        <v>0.34033149171270488</v>
      </c>
      <c r="D29" s="3">
        <f>Rk*B29</f>
        <v>5.2340260773480689E-2</v>
      </c>
      <c r="E29" s="3">
        <f>U_min-ri*B29</f>
        <v>10.859668508287294</v>
      </c>
      <c r="F29" s="3">
        <f>U_min-(Rk+ri)*B29</f>
        <v>10.807328247513814</v>
      </c>
      <c r="G29" s="3">
        <f>F29*B29</f>
        <v>14.896200282816283</v>
      </c>
      <c r="H29" s="3">
        <f>U*B29</f>
        <v>15.437436464088401</v>
      </c>
    </row>
    <row r="30" spans="1:8">
      <c r="B30" s="3">
        <f>U_max/(ri+Rk+R_20W)</f>
        <v>2.0675138121546968</v>
      </c>
      <c r="C30" s="3">
        <f>ri*B30</f>
        <v>0.51049723756905729</v>
      </c>
      <c r="D30" s="3">
        <f>Rk*B30</f>
        <v>7.851039116022103E-2</v>
      </c>
      <c r="E30" s="3">
        <f>U_max-ri*B30</f>
        <v>16.289502762430942</v>
      </c>
      <c r="F30" s="3">
        <f>U_max-(Rk+ri)*B30</f>
        <v>16.210992371270724</v>
      </c>
      <c r="G30" s="3">
        <f>F30*B30</f>
        <v>33.516450636336643</v>
      </c>
      <c r="H30" s="3">
        <f>U_max*B30</f>
        <v>34.734232044198905</v>
      </c>
    </row>
    <row r="31" spans="1:8">
      <c r="B31" s="3"/>
      <c r="C31" s="3"/>
      <c r="D31" s="3"/>
      <c r="E31" s="3"/>
      <c r="F31" s="3"/>
      <c r="G31" s="3"/>
      <c r="H31" s="3"/>
    </row>
    <row r="32" spans="1:8">
      <c r="A32" s="1">
        <v>35</v>
      </c>
      <c r="B32" s="3">
        <f>U_min/(ri+Rk+R_35W)</f>
        <v>2.5060773480662992</v>
      </c>
      <c r="C32" s="3">
        <f>ri*B32</f>
        <v>0.61878453038673609</v>
      </c>
      <c r="D32" s="3">
        <f>Rk*B32</f>
        <v>9.5164110497237608E-2</v>
      </c>
      <c r="E32" s="3">
        <f>U_min-ri*B32</f>
        <v>10.581215469613262</v>
      </c>
      <c r="F32" s="3">
        <f>U_min-(Rk+ri)*B32</f>
        <v>10.486051359116026</v>
      </c>
      <c r="G32" s="3">
        <f>F32*B32</f>
        <v>26.278855781740504</v>
      </c>
      <c r="H32" s="3">
        <f>U*B32</f>
        <v>28.068066298342551</v>
      </c>
    </row>
    <row r="33" spans="1:8">
      <c r="B33" s="3">
        <f>U_max/(ri+Rk+R_35W)</f>
        <v>3.7591160220994491</v>
      </c>
      <c r="C33" s="3">
        <f>ri*B33</f>
        <v>0.92817679558010424</v>
      </c>
      <c r="D33" s="3">
        <f>Rk*B33</f>
        <v>0.14274616574585644</v>
      </c>
      <c r="E33" s="3">
        <f>U_max-ri*B33</f>
        <v>15.871823204419897</v>
      </c>
      <c r="F33" s="3">
        <f>U_max-(Rk+ri)*B33</f>
        <v>15.72907703867404</v>
      </c>
      <c r="G33" s="3">
        <f>F33*B33</f>
        <v>59.12742550891614</v>
      </c>
      <c r="H33" s="3">
        <f>U_max*B33</f>
        <v>63.153149171270748</v>
      </c>
    </row>
    <row r="34" spans="1:8">
      <c r="B34" s="3"/>
      <c r="C34" s="3"/>
      <c r="D34" s="3"/>
      <c r="E34" s="3"/>
      <c r="F34" s="3"/>
      <c r="G34" s="3"/>
      <c r="H34" s="3"/>
    </row>
    <row r="35" spans="1:8">
      <c r="A35" s="1">
        <v>50</v>
      </c>
      <c r="B35" s="3">
        <f>U_min/(ri+Rk+r_50W)</f>
        <v>3.2718232044198907</v>
      </c>
      <c r="C35" s="3">
        <f>ri*B35</f>
        <v>0.80785758133823882</v>
      </c>
      <c r="D35" s="3">
        <f>Rk*B35</f>
        <v>0.12424203314917133</v>
      </c>
      <c r="E35" s="3">
        <f>U_min-ri*B35</f>
        <v>10.392142418661761</v>
      </c>
      <c r="F35" s="3">
        <f>U_min-(Rk+ri)*B35</f>
        <v>10.26790038551259</v>
      </c>
      <c r="G35" s="3">
        <f>F35*B35</f>
        <v>33.594754741992034</v>
      </c>
      <c r="H35" s="3">
        <f>U*B35</f>
        <v>36.644419889502771</v>
      </c>
    </row>
    <row r="36" spans="1:8">
      <c r="B36" s="3">
        <f>U_max/(ri+Rk+r_50W)</f>
        <v>4.9077348066298363</v>
      </c>
      <c r="C36" s="3">
        <f>ri*B36</f>
        <v>1.2117863720073583</v>
      </c>
      <c r="D36" s="3">
        <f>Rk*B36</f>
        <v>0.186363049723757</v>
      </c>
      <c r="E36" s="3">
        <f>U_max-ri*B36</f>
        <v>15.588213627992642</v>
      </c>
      <c r="F36" s="3">
        <f>U_max-(Rk+ri)*B36</f>
        <v>15.401850578268885</v>
      </c>
      <c r="G36" s="3">
        <f>F36*B36</f>
        <v>75.588198169482084</v>
      </c>
      <c r="H36" s="3">
        <f>U_max*B36</f>
        <v>82.449944751381253</v>
      </c>
    </row>
  </sheetData>
  <hyperlinks>
    <hyperlink ref="D9" r:id="rId1" display="(ermittelt aus Messdaten, siehe Leistungsaufnahme.xkls)"/>
  </hyperlinks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2.7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19</vt:i4>
      </vt:variant>
    </vt:vector>
  </HeadingPairs>
  <TitlesOfParts>
    <vt:vector size="22" baseType="lpstr">
      <vt:lpstr>Tabelle1</vt:lpstr>
      <vt:lpstr>Tabelle2</vt:lpstr>
      <vt:lpstr>Tabelle3</vt:lpstr>
      <vt:lpstr>A</vt:lpstr>
      <vt:lpstr>I</vt:lpstr>
      <vt:lpstr>I_1</vt:lpstr>
      <vt:lpstr>I_2</vt:lpstr>
      <vt:lpstr>I_3</vt:lpstr>
      <vt:lpstr>l</vt:lpstr>
      <vt:lpstr>R_20W</vt:lpstr>
      <vt:lpstr>R_35W</vt:lpstr>
      <vt:lpstr>r_50W</vt:lpstr>
      <vt:lpstr>rho</vt:lpstr>
      <vt:lpstr>ri</vt:lpstr>
      <vt:lpstr>Rk</vt:lpstr>
      <vt:lpstr>U</vt:lpstr>
      <vt:lpstr>U_0</vt:lpstr>
      <vt:lpstr>U_1</vt:lpstr>
      <vt:lpstr>U_2</vt:lpstr>
      <vt:lpstr>U_3</vt:lpstr>
      <vt:lpstr>U_max</vt:lpstr>
      <vt:lpstr>U_min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Tobis Engelmann</dc:creator>
  <cp:lastModifiedBy>Tobi</cp:lastModifiedBy>
  <dcterms:created xsi:type="dcterms:W3CDTF">2007-12-07T19:17:04Z</dcterms:created>
  <dcterms:modified xsi:type="dcterms:W3CDTF">2008-01-05T19:44:24Z</dcterms:modified>
</cp:coreProperties>
</file>