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UIS\OneDrive\Escritorio\MODELOS DE 3° MEDIO PARA SOFTWARE\02. UTILIZACION DE LA INFORMACION CONTABLE\03. INVENTARIOS (FIFO, PMP)\"/>
    </mc:Choice>
  </mc:AlternateContent>
  <xr:revisionPtr revIDLastSave="0" documentId="13_ncr:1_{CDD318AE-21FF-4AF2-B09D-52C98DC9AF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- AYUDA -" sheetId="4" r:id="rId1"/>
    <sheet name="Promedio Ponderado" sheetId="7" r:id="rId2"/>
    <sheet name="PEPS" sheetId="6" r:id="rId3"/>
    <sheet name="UEPS" sheetId="9" r:id="rId4"/>
    <sheet name="Comparación métodos" sheetId="8" r:id="rId5"/>
    <sheet name="Encuesta" sheetId="3" state="hidden" r:id="rId6"/>
    <sheet name="Resumen de resultados" sheetId="2" state="hidden" r:id="rId7"/>
    <sheet name="Sheet1" sheetId="1" state="hidden" r:id="rId8"/>
  </sheets>
  <externalReferences>
    <externalReference r:id="rId9"/>
  </externalReferences>
  <definedNames>
    <definedName name="_xlnm.Print_Area" localSheetId="6">'Resumen de resultados'!$B$4:$P$28</definedName>
    <definedName name="Comprobantes">'[1]Tabla de Comprobantes'!$A$3:$A$65</definedName>
    <definedName name="PC">'[1]Tabla de Comprobantes'!$E$3:$E$14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8" l="1"/>
  <c r="H16" i="8"/>
  <c r="F17" i="8"/>
  <c r="G17" i="8" s="1"/>
  <c r="F16" i="8"/>
  <c r="G16" i="8" s="1"/>
  <c r="E9" i="8"/>
  <c r="G13" i="8" s="1"/>
  <c r="H15" i="9"/>
  <c r="H16" i="9"/>
  <c r="H17" i="9"/>
  <c r="H18" i="9"/>
  <c r="H19" i="9"/>
  <c r="H20" i="9"/>
  <c r="H11" i="9"/>
  <c r="H12" i="9"/>
  <c r="H13" i="9"/>
  <c r="H14" i="9"/>
  <c r="H10" i="9"/>
  <c r="H23" i="9" s="1"/>
  <c r="H14" i="8" s="1"/>
  <c r="K8" i="9"/>
  <c r="K9" i="9" s="1"/>
  <c r="E9" i="9"/>
  <c r="I9" i="9"/>
  <c r="E10" i="9"/>
  <c r="I10" i="9"/>
  <c r="I11" i="9" s="1"/>
  <c r="I12" i="9" s="1"/>
  <c r="E12" i="9"/>
  <c r="E13" i="9"/>
  <c r="E15" i="9"/>
  <c r="E16" i="9"/>
  <c r="E17" i="9"/>
  <c r="K8" i="7"/>
  <c r="K9" i="7" s="1"/>
  <c r="H11" i="7"/>
  <c r="H13" i="7"/>
  <c r="H14" i="7"/>
  <c r="H16" i="7"/>
  <c r="H17" i="7"/>
  <c r="H18" i="7"/>
  <c r="H19" i="7"/>
  <c r="H20" i="7"/>
  <c r="H21" i="7"/>
  <c r="H22" i="7"/>
  <c r="H23" i="7"/>
  <c r="E16" i="7"/>
  <c r="E17" i="7"/>
  <c r="E18" i="7"/>
  <c r="E19" i="7"/>
  <c r="E20" i="7"/>
  <c r="E21" i="7"/>
  <c r="E22" i="7"/>
  <c r="E23" i="7"/>
  <c r="E10" i="7"/>
  <c r="E11" i="7"/>
  <c r="E12" i="7"/>
  <c r="E13" i="7"/>
  <c r="E14" i="7"/>
  <c r="E15" i="7"/>
  <c r="E9" i="7"/>
  <c r="F24" i="7"/>
  <c r="I9" i="7"/>
  <c r="I10" i="7" s="1"/>
  <c r="I11" i="7" s="1"/>
  <c r="I12" i="7" s="1"/>
  <c r="I13" i="7" s="1"/>
  <c r="I14" i="7" s="1"/>
  <c r="I15" i="7" s="1"/>
  <c r="H19" i="6"/>
  <c r="G19" i="6"/>
  <c r="G18" i="6"/>
  <c r="H18" i="6" s="1"/>
  <c r="G17" i="6"/>
  <c r="H17" i="6" s="1"/>
  <c r="E17" i="6"/>
  <c r="H16" i="6"/>
  <c r="E16" i="6"/>
  <c r="H15" i="6"/>
  <c r="E15" i="6"/>
  <c r="G14" i="6"/>
  <c r="G13" i="6"/>
  <c r="E13" i="6"/>
  <c r="H12" i="6"/>
  <c r="E12" i="6"/>
  <c r="G11" i="6"/>
  <c r="H11" i="6" s="1"/>
  <c r="G10" i="6"/>
  <c r="H10" i="6" s="1"/>
  <c r="E10" i="6"/>
  <c r="E23" i="6" s="1"/>
  <c r="I9" i="6"/>
  <c r="I10" i="6" s="1"/>
  <c r="I11" i="6" s="1"/>
  <c r="I12" i="6" s="1"/>
  <c r="E9" i="6"/>
  <c r="K8" i="6"/>
  <c r="K9" i="6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5" i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  <c r="E26" i="2"/>
  <c r="D23" i="1" s="1"/>
  <c r="C23" i="1" s="1"/>
  <c r="E27" i="2"/>
  <c r="E25" i="2"/>
  <c r="E24" i="2"/>
  <c r="E23" i="2"/>
  <c r="E22" i="2"/>
  <c r="E21" i="2"/>
  <c r="E20" i="2"/>
  <c r="E19" i="2"/>
  <c r="E18" i="2"/>
  <c r="E17" i="2"/>
  <c r="E16" i="2"/>
  <c r="E15" i="2"/>
  <c r="D12" i="1" s="1"/>
  <c r="C12" i="1" s="1"/>
  <c r="E14" i="2"/>
  <c r="E13" i="2"/>
  <c r="D10" i="1" s="1"/>
  <c r="C10" i="1" s="1"/>
  <c r="E12" i="2"/>
  <c r="E11" i="2"/>
  <c r="E10" i="2"/>
  <c r="E9" i="2"/>
  <c r="D6" i="1" s="1"/>
  <c r="C6" i="1" s="1"/>
  <c r="E8" i="2"/>
  <c r="D17" i="1"/>
  <c r="C17" i="1" s="1"/>
  <c r="B17" i="1"/>
  <c r="D16" i="1"/>
  <c r="C16" i="1" s="1"/>
  <c r="B16" i="1"/>
  <c r="D15" i="1"/>
  <c r="C15" i="1" s="1"/>
  <c r="B15" i="1"/>
  <c r="D14" i="1"/>
  <c r="C14" i="1" s="1"/>
  <c r="B14" i="1"/>
  <c r="D13" i="1"/>
  <c r="C13" i="1" s="1"/>
  <c r="B13" i="1"/>
  <c r="B12" i="1"/>
  <c r="D11" i="1"/>
  <c r="C11" i="1" s="1"/>
  <c r="B11" i="1"/>
  <c r="B10" i="1"/>
  <c r="D9" i="1"/>
  <c r="C9" i="1" s="1"/>
  <c r="B9" i="1"/>
  <c r="D8" i="1"/>
  <c r="C8" i="1" s="1"/>
  <c r="B8" i="1"/>
  <c r="D7" i="1"/>
  <c r="C7" i="1" s="1"/>
  <c r="B7" i="1"/>
  <c r="B6" i="1"/>
  <c r="D5" i="1"/>
  <c r="C5" i="1" s="1"/>
  <c r="B5" i="1"/>
  <c r="B24" i="1"/>
  <c r="B23" i="1"/>
  <c r="B22" i="1"/>
  <c r="B21" i="1"/>
  <c r="B20" i="1"/>
  <c r="B19" i="1"/>
  <c r="B18" i="1"/>
  <c r="D24" i="1"/>
  <c r="C24" i="1" s="1"/>
  <c r="D22" i="1"/>
  <c r="C22" i="1" s="1"/>
  <c r="D21" i="1"/>
  <c r="C21" i="1" s="1"/>
  <c r="D20" i="1"/>
  <c r="C20" i="1" s="1"/>
  <c r="D19" i="1"/>
  <c r="C19" i="1" s="1"/>
  <c r="D18" i="1"/>
  <c r="C18" i="1" s="1"/>
  <c r="K10" i="9" l="1"/>
  <c r="K11" i="9" s="1"/>
  <c r="E23" i="9"/>
  <c r="F13" i="8"/>
  <c r="H13" i="8"/>
  <c r="K12" i="9"/>
  <c r="K13" i="9" s="1"/>
  <c r="K14" i="9" s="1"/>
  <c r="K15" i="9" s="1"/>
  <c r="K16" i="9" s="1"/>
  <c r="K17" i="9" s="1"/>
  <c r="K18" i="9" s="1"/>
  <c r="K19" i="9" s="1"/>
  <c r="K20" i="9" s="1"/>
  <c r="K10" i="6"/>
  <c r="K11" i="6" s="1"/>
  <c r="K12" i="6" s="1"/>
  <c r="J9" i="7"/>
  <c r="G10" i="7" s="1"/>
  <c r="H10" i="7" s="1"/>
  <c r="K10" i="7" s="1"/>
  <c r="K11" i="7" s="1"/>
  <c r="F13" i="6"/>
  <c r="I13" i="6"/>
  <c r="I13" i="9" l="1"/>
  <c r="H13" i="6"/>
  <c r="F14" i="6"/>
  <c r="H15" i="8" l="1"/>
  <c r="H18" i="8" s="1"/>
  <c r="H19" i="8" s="1"/>
  <c r="H14" i="6"/>
  <c r="H23" i="6" s="1"/>
  <c r="G14" i="8" s="1"/>
  <c r="G15" i="8" s="1"/>
  <c r="G18" i="8" s="1"/>
  <c r="F23" i="6"/>
  <c r="J10" i="7"/>
  <c r="I14" i="6"/>
  <c r="I15" i="6" s="1"/>
  <c r="I16" i="6" s="1"/>
  <c r="I17" i="6" s="1"/>
  <c r="I18" i="6" s="1"/>
  <c r="I19" i="6" s="1"/>
  <c r="K13" i="6"/>
  <c r="J11" i="7"/>
  <c r="G12" i="7" s="1"/>
  <c r="H12" i="7" s="1"/>
  <c r="K12" i="7" s="1"/>
  <c r="K13" i="7" s="1"/>
  <c r="K14" i="7" s="1"/>
  <c r="F23" i="9" l="1"/>
  <c r="I14" i="9"/>
  <c r="I15" i="9" s="1"/>
  <c r="I16" i="9" s="1"/>
  <c r="I17" i="9" s="1"/>
  <c r="I18" i="9" s="1"/>
  <c r="I19" i="9" s="1"/>
  <c r="K14" i="6"/>
  <c r="K15" i="6" s="1"/>
  <c r="K16" i="6" s="1"/>
  <c r="K17" i="6" s="1"/>
  <c r="K18" i="6" s="1"/>
  <c r="K19" i="6" s="1"/>
  <c r="J12" i="7"/>
  <c r="H20" i="8"/>
  <c r="G19" i="8" l="1"/>
  <c r="G20" i="8" s="1"/>
  <c r="J13" i="7" l="1"/>
  <c r="J14" i="7"/>
  <c r="G15" i="7" s="1"/>
  <c r="H15" i="7" l="1"/>
  <c r="K15" i="7" s="1"/>
  <c r="H24" i="7" l="1"/>
  <c r="J15" i="7"/>
  <c r="F14" i="8" l="1"/>
  <c r="F15" i="8" s="1"/>
  <c r="F18" i="8" s="1"/>
  <c r="F19" i="8" s="1"/>
  <c r="F20" i="8" s="1"/>
  <c r="E20" i="8" s="1"/>
</calcChain>
</file>

<file path=xl/sharedStrings.xml><?xml version="1.0" encoding="utf-8"?>
<sst xmlns="http://schemas.openxmlformats.org/spreadsheetml/2006/main" count="245" uniqueCount="60">
  <si>
    <t>No</t>
  </si>
  <si>
    <t>Si</t>
  </si>
  <si>
    <t>SI</t>
  </si>
  <si>
    <t>NO</t>
  </si>
  <si>
    <t>PREGUNTA</t>
  </si>
  <si>
    <t>DESCRIPCIÓN</t>
  </si>
  <si>
    <t>RESULTADOS</t>
  </si>
  <si>
    <t>Ayuda</t>
  </si>
  <si>
    <t>¿Sabe lo que es un plazo fijo?</t>
  </si>
  <si>
    <t>¿Ha invertido en un plazo fijo UVA?</t>
  </si>
  <si>
    <t>¿Compra dólares?</t>
  </si>
  <si>
    <t>¿Invierte en otra moneda diferente a dólares?</t>
  </si>
  <si>
    <t>¿Sabe lo que es una caución?</t>
  </si>
  <si>
    <t>¿Conoce las opciones?</t>
  </si>
  <si>
    <t>¿Conoce el bitcoin?</t>
  </si>
  <si>
    <t>¿Ha invertido en Criptomonedas?</t>
  </si>
  <si>
    <t>REPRESENTACIÓN GRÁFICA</t>
  </si>
  <si>
    <t>¿Ha escuchado hablar de los criptogatos?</t>
  </si>
  <si>
    <t>¿Ha invertido alguna vez en acciones?</t>
  </si>
  <si>
    <t>¿Ha invertido en indices?</t>
  </si>
  <si>
    <t>¿Ha comprado bonos del estado?</t>
  </si>
  <si>
    <t>¿Ha comprado obligaciones negociables de empresas?</t>
  </si>
  <si>
    <t>¿Conoce las Lebacs?</t>
  </si>
  <si>
    <t>¿Ha realizado carry trade alguna vez?</t>
  </si>
  <si>
    <t>¿Tiene broker?</t>
  </si>
  <si>
    <t>¿Invierte a través de un banco en la bolsa?</t>
  </si>
  <si>
    <t>¿Utiliza aplicaciones móviles para operar?</t>
  </si>
  <si>
    <t>¿Tiene billeteras virtuales?</t>
  </si>
  <si>
    <t>¿Lee la parte financiera del diario?</t>
  </si>
  <si>
    <t>Ingrese las preguntas de la encuesta y las respuestas</t>
  </si>
  <si>
    <t>METODO DE VALUACION - UEPS (LIFO)</t>
  </si>
  <si>
    <t>FECHA</t>
  </si>
  <si>
    <t>COMPRAS</t>
  </si>
  <si>
    <t>VENTAS</t>
  </si>
  <si>
    <t>SALDOS</t>
  </si>
  <si>
    <t xml:space="preserve"> </t>
  </si>
  <si>
    <t>Cantidad</t>
  </si>
  <si>
    <t>Costo Unidad</t>
  </si>
  <si>
    <t>Costo Total</t>
  </si>
  <si>
    <t>Inventario Inicial</t>
  </si>
  <si>
    <t>Ventas Brutas</t>
  </si>
  <si>
    <t xml:space="preserve"> - Costo de Ventas</t>
  </si>
  <si>
    <t>Utilidad Bruta en Ventas</t>
  </si>
  <si>
    <t xml:space="preserve"> = Utilidad antes de Impuestos</t>
  </si>
  <si>
    <t xml:space="preserve">  - Impuestos</t>
  </si>
  <si>
    <t>METODO DE VALUACION - PEPS (FIFO)</t>
  </si>
  <si>
    <t>Totales</t>
  </si>
  <si>
    <t>Estado de Resultados</t>
  </si>
  <si>
    <t>Método Promedio</t>
  </si>
  <si>
    <t>Método PEPS</t>
  </si>
  <si>
    <t>MÉTODO DE VALUACIÓN: PROMEDIO PONDERADO</t>
  </si>
  <si>
    <t xml:space="preserve">  - Gastos No Operacionales</t>
  </si>
  <si>
    <t xml:space="preserve">  + Ingresos No Operacionales</t>
  </si>
  <si>
    <t>Método UEPS</t>
  </si>
  <si>
    <t>COMPARACIÓN ENTRE MÉTODOS DE VALUACIÓN</t>
  </si>
  <si>
    <t>PRECIO DE VENTA</t>
  </si>
  <si>
    <t>INGRESOS NO OPERACIONALES</t>
  </si>
  <si>
    <t>GASTOS NO OPERACIONALES</t>
  </si>
  <si>
    <t>TASA IMPOSITIVA</t>
  </si>
  <si>
    <t>CANTIDAD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</si>
</sst>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XDR&quot;* #,##0.00_-;\-&quot;XDR&quot;* #,##0.00_-;_-&quot;XDR&quot;* &quot;-&quot;??_-;_-@_-"/>
    <numFmt numFmtId="165" formatCode="_(* #,##0.00_);_(* \(#,##0.00\);_(* &quot;-&quot;??_);_(@_)"/>
    <numFmt numFmtId="166" formatCode="_(* #,##0_);_(* \(#,##0\);_(* &quot;-&quot;??_);_(@_)"/>
    <numFmt numFmtId="167" formatCode="_-[$$-2C0A]\ * #,##0.00_-;\-[$$-2C0A]\ * #,##0.00_-;_-[$$-2C0A]\ * &quot;-&quot;??_-;_-@_-"/>
    <numFmt numFmtId="168" formatCode="&quot;$&quot;\ #,##0.00"/>
    <numFmt numFmtId="169" formatCode="&quot;$&quot;\ #,##0.00;\-&quot;$&quot;\ #,##0.00;"/>
    <numFmt numFmtId="170" formatCode="&quot;$&quot;\ #,##0;\-&quot;$&quot;\ #,##0;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1A5AE6"/>
      <name val="Calibri"/>
      <family val="2"/>
      <scheme val="minor"/>
    </font>
    <font>
      <sz val="13"/>
      <color theme="1" tint="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2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8"/>
      <color rgb="FF1A5AE6"/>
      <name val="Calibri"/>
      <family val="2"/>
      <scheme val="minor"/>
    </font>
    <font>
      <b/>
      <sz val="10"/>
      <color theme="10"/>
      <name val="Calibri"/>
      <family val="2"/>
      <scheme val="minor"/>
    </font>
    <font>
      <b/>
      <sz val="12"/>
      <color rgb="FF1A5AE6"/>
      <name val="Calibri"/>
      <family val="2"/>
      <scheme val="minor"/>
    </font>
    <font>
      <b/>
      <sz val="16"/>
      <color rgb="FF1A5AE6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A5AE6"/>
        <bgColor indexed="64"/>
      </patternFill>
    </fill>
    <fill>
      <patternFill patternType="solid">
        <fgColor rgb="FFDEED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C8C8C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ck">
        <color theme="0"/>
      </right>
      <top/>
      <bottom/>
      <diagonal/>
    </border>
    <border>
      <left style="medium">
        <color rgb="FF002060"/>
      </left>
      <right style="thick">
        <color theme="0"/>
      </right>
      <top/>
      <bottom style="thick">
        <color theme="0"/>
      </bottom>
      <diagonal/>
    </border>
    <border>
      <left style="medium">
        <color rgb="FF00206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2060"/>
      </left>
      <right/>
      <top style="thick">
        <color theme="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1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6" fillId="0" borderId="0" xfId="0" applyFont="1" applyProtection="1">
      <protection hidden="1"/>
    </xf>
    <xf numFmtId="0" fontId="6" fillId="0" borderId="6" xfId="0" applyFont="1" applyBorder="1" applyProtection="1">
      <protection hidden="1"/>
    </xf>
    <xf numFmtId="0" fontId="6" fillId="0" borderId="7" xfId="0" applyFont="1" applyBorder="1" applyProtection="1">
      <protection hidden="1"/>
    </xf>
    <xf numFmtId="0" fontId="6" fillId="0" borderId="8" xfId="0" applyFont="1" applyBorder="1" applyProtection="1">
      <protection hidden="1"/>
    </xf>
    <xf numFmtId="0" fontId="7" fillId="0" borderId="0" xfId="0" applyFont="1" applyAlignment="1">
      <alignment horizontal="center" vertical="center"/>
    </xf>
    <xf numFmtId="0" fontId="0" fillId="0" borderId="9" xfId="0" applyBorder="1"/>
    <xf numFmtId="0" fontId="0" fillId="2" borderId="0" xfId="0" applyFill="1"/>
    <xf numFmtId="0" fontId="8" fillId="3" borderId="0" xfId="0" applyFont="1" applyFill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wrapText="1" indent="1"/>
    </xf>
    <xf numFmtId="0" fontId="9" fillId="0" borderId="10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5" fillId="0" borderId="0" xfId="5"/>
    <xf numFmtId="0" fontId="11" fillId="0" borderId="0" xfId="5" applyFont="1" applyAlignment="1">
      <alignment vertical="top"/>
    </xf>
    <xf numFmtId="0" fontId="12" fillId="0" borderId="0" xfId="6" applyFont="1"/>
    <xf numFmtId="0" fontId="16" fillId="0" borderId="0" xfId="6" applyFont="1"/>
    <xf numFmtId="9" fontId="17" fillId="0" borderId="0" xfId="6" applyNumberFormat="1" applyFont="1"/>
    <xf numFmtId="0" fontId="22" fillId="3" borderId="11" xfId="0" applyFont="1" applyFill="1" applyBorder="1" applyAlignment="1">
      <alignment horizontal="center" vertical="center" wrapText="1"/>
    </xf>
    <xf numFmtId="166" fontId="12" fillId="0" borderId="13" xfId="3" applyNumberFormat="1" applyFont="1" applyFill="1" applyBorder="1"/>
    <xf numFmtId="166" fontId="12" fillId="0" borderId="16" xfId="3" applyNumberFormat="1" applyFont="1" applyFill="1" applyBorder="1"/>
    <xf numFmtId="0" fontId="22" fillId="0" borderId="11" xfId="0" applyFont="1" applyBorder="1" applyAlignment="1">
      <alignment horizontal="center" vertical="center" wrapText="1"/>
    </xf>
    <xf numFmtId="169" fontId="12" fillId="5" borderId="15" xfId="3" applyNumberFormat="1" applyFont="1" applyFill="1" applyBorder="1"/>
    <xf numFmtId="170" fontId="12" fillId="5" borderId="15" xfId="3" applyNumberFormat="1" applyFont="1" applyFill="1" applyBorder="1"/>
    <xf numFmtId="168" fontId="12" fillId="0" borderId="14" xfId="4" applyNumberFormat="1" applyFont="1" applyFill="1" applyBorder="1"/>
    <xf numFmtId="168" fontId="12" fillId="0" borderId="14" xfId="4" applyNumberFormat="1" applyFont="1" applyFill="1" applyBorder="1" applyAlignment="1"/>
    <xf numFmtId="168" fontId="12" fillId="0" borderId="13" xfId="3" applyNumberFormat="1" applyFont="1" applyFill="1" applyBorder="1"/>
    <xf numFmtId="3" fontId="18" fillId="5" borderId="15" xfId="3" applyNumberFormat="1" applyFont="1" applyFill="1" applyBorder="1"/>
    <xf numFmtId="168" fontId="18" fillId="0" borderId="20" xfId="4" applyNumberFormat="1" applyFont="1" applyFill="1" applyBorder="1" applyAlignment="1"/>
    <xf numFmtId="9" fontId="18" fillId="0" borderId="20" xfId="7" applyFont="1" applyFill="1" applyBorder="1" applyAlignment="1"/>
    <xf numFmtId="168" fontId="18" fillId="0" borderId="13" xfId="3" applyNumberFormat="1" applyFont="1" applyFill="1" applyBorder="1"/>
    <xf numFmtId="168" fontId="13" fillId="0" borderId="13" xfId="3" applyNumberFormat="1" applyFont="1" applyFill="1" applyBorder="1"/>
    <xf numFmtId="0" fontId="24" fillId="0" borderId="0" xfId="6" applyFont="1"/>
    <xf numFmtId="0" fontId="8" fillId="3" borderId="17" xfId="0" applyFont="1" applyFill="1" applyBorder="1" applyAlignment="1">
      <alignment horizontal="center" vertical="center" wrapText="1"/>
    </xf>
    <xf numFmtId="167" fontId="14" fillId="5" borderId="15" xfId="3" applyNumberFormat="1" applyFont="1" applyFill="1" applyBorder="1"/>
    <xf numFmtId="0" fontId="22" fillId="3" borderId="17" xfId="0" applyFont="1" applyFill="1" applyBorder="1" applyAlignment="1">
      <alignment horizontal="center" vertical="center" wrapText="1"/>
    </xf>
    <xf numFmtId="0" fontId="5" fillId="0" borderId="21" xfId="5" applyBorder="1"/>
    <xf numFmtId="0" fontId="5" fillId="0" borderId="22" xfId="5" applyBorder="1"/>
    <xf numFmtId="0" fontId="5" fillId="0" borderId="23" xfId="5" applyBorder="1"/>
    <xf numFmtId="0" fontId="11" fillId="0" borderId="24" xfId="5" applyFont="1" applyBorder="1" applyAlignment="1">
      <alignment vertical="center"/>
    </xf>
    <xf numFmtId="0" fontId="11" fillId="0" borderId="0" xfId="5" applyFont="1" applyBorder="1" applyAlignment="1">
      <alignment vertical="top"/>
    </xf>
    <xf numFmtId="0" fontId="11" fillId="0" borderId="25" xfId="5" applyFont="1" applyBorder="1" applyAlignment="1">
      <alignment vertical="top"/>
    </xf>
    <xf numFmtId="0" fontId="5" fillId="0" borderId="24" xfId="5" applyBorder="1"/>
    <xf numFmtId="0" fontId="5" fillId="0" borderId="0" xfId="5" applyBorder="1"/>
    <xf numFmtId="0" fontId="5" fillId="0" borderId="25" xfId="5" applyBorder="1"/>
    <xf numFmtId="0" fontId="5" fillId="0" borderId="26" xfId="5" applyBorder="1"/>
    <xf numFmtId="0" fontId="5" fillId="0" borderId="27" xfId="5" applyBorder="1"/>
    <xf numFmtId="0" fontId="5" fillId="0" borderId="28" xfId="5" applyBorder="1"/>
    <xf numFmtId="0" fontId="12" fillId="0" borderId="21" xfId="6" applyFont="1" applyBorder="1"/>
    <xf numFmtId="0" fontId="12" fillId="0" borderId="22" xfId="6" applyFont="1" applyBorder="1"/>
    <xf numFmtId="0" fontId="12" fillId="0" borderId="23" xfId="6" applyFont="1" applyBorder="1"/>
    <xf numFmtId="0" fontId="24" fillId="0" borderId="24" xfId="6" applyFont="1" applyBorder="1"/>
    <xf numFmtId="0" fontId="24" fillId="0" borderId="0" xfId="6" applyFont="1" applyBorder="1"/>
    <xf numFmtId="0" fontId="24" fillId="0" borderId="25" xfId="6" applyFont="1" applyBorder="1"/>
    <xf numFmtId="0" fontId="12" fillId="0" borderId="24" xfId="6" applyFont="1" applyBorder="1"/>
    <xf numFmtId="0" fontId="12" fillId="0" borderId="0" xfId="6" applyFont="1" applyBorder="1"/>
    <xf numFmtId="0" fontId="12" fillId="0" borderId="25" xfId="6" applyFont="1" applyBorder="1"/>
    <xf numFmtId="0" fontId="12" fillId="0" borderId="26" xfId="6" applyFont="1" applyBorder="1"/>
    <xf numFmtId="0" fontId="12" fillId="0" borderId="27" xfId="6" applyFont="1" applyBorder="1"/>
    <xf numFmtId="0" fontId="12" fillId="0" borderId="28" xfId="6" applyFont="1" applyBorder="1"/>
    <xf numFmtId="14" fontId="12" fillId="0" borderId="31" xfId="0" applyNumberFormat="1" applyFont="1" applyBorder="1"/>
    <xf numFmtId="0" fontId="15" fillId="0" borderId="0" xfId="6" applyFont="1" applyBorder="1"/>
    <xf numFmtId="0" fontId="14" fillId="0" borderId="0" xfId="6" applyFont="1" applyBorder="1"/>
    <xf numFmtId="0" fontId="13" fillId="0" borderId="0" xfId="6" applyFont="1" applyBorder="1" applyAlignment="1">
      <alignment horizontal="center"/>
    </xf>
    <xf numFmtId="0" fontId="13" fillId="0" borderId="24" xfId="6" applyFont="1" applyBorder="1" applyAlignment="1">
      <alignment horizontal="center"/>
    </xf>
    <xf numFmtId="0" fontId="12" fillId="0" borderId="33" xfId="6" applyFont="1" applyBorder="1"/>
    <xf numFmtId="0" fontId="22" fillId="3" borderId="29" xfId="0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/>
    </xf>
    <xf numFmtId="0" fontId="19" fillId="0" borderId="27" xfId="2" applyFont="1" applyFill="1" applyBorder="1" applyAlignment="1" applyProtection="1">
      <alignment horizontal="center"/>
    </xf>
    <xf numFmtId="0" fontId="8" fillId="3" borderId="2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3" fillId="0" borderId="24" xfId="6" applyFont="1" applyBorder="1" applyAlignment="1">
      <alignment horizontal="center"/>
    </xf>
    <xf numFmtId="0" fontId="13" fillId="0" borderId="0" xfId="6" applyFont="1" applyBorder="1" applyAlignment="1">
      <alignment horizontal="center"/>
    </xf>
    <xf numFmtId="0" fontId="23" fillId="3" borderId="12" xfId="0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2" fillId="3" borderId="3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1" fillId="0" borderId="0" xfId="1" applyFont="1" applyBorder="1" applyAlignment="1" applyProtection="1">
      <alignment horizontal="center" vertical="top"/>
      <protection hidden="1"/>
    </xf>
  </cellXfs>
  <cellStyles count="8">
    <cellStyle name="Hipervínculo" xfId="1" builtinId="8"/>
    <cellStyle name="Hipervínculo 2" xfId="2" xr:uid="{00000000-0005-0000-0000-000001000000}"/>
    <cellStyle name="Millares 2" xfId="3" xr:uid="{00000000-0005-0000-0000-000002000000}"/>
    <cellStyle name="Moneda" xfId="4" builtinId="4"/>
    <cellStyle name="Normal" xfId="0" builtinId="0"/>
    <cellStyle name="Normal 2" xfId="5" xr:uid="{00000000-0005-0000-0000-000005000000}"/>
    <cellStyle name="Normal 3" xfId="6" xr:uid="{00000000-0005-0000-0000-000006000000}"/>
    <cellStyle name="Porcentaje" xfId="7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;;" sourceLinked="0"/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Sheet1!$A$5:$A$24</c:f>
              <c:strCache>
                <c:ptCount val="20"/>
                <c:pt idx="0">
                  <c:v>¿Sabe lo que es un plazo fijo?</c:v>
                </c:pt>
                <c:pt idx="1">
                  <c:v>¿Ha invertido en un plazo fijo UVA?</c:v>
                </c:pt>
                <c:pt idx="2">
                  <c:v>¿Compra dólares?</c:v>
                </c:pt>
                <c:pt idx="3">
                  <c:v>¿Invierte en otra moneda diferente a dólares?</c:v>
                </c:pt>
                <c:pt idx="4">
                  <c:v>¿Sabe lo que es una caución?</c:v>
                </c:pt>
                <c:pt idx="5">
                  <c:v>¿Conoce las opciones?</c:v>
                </c:pt>
                <c:pt idx="6">
                  <c:v>¿Ha invertido en Criptomonedas?</c:v>
                </c:pt>
                <c:pt idx="7">
                  <c:v>¿Conoce el bitcoin?</c:v>
                </c:pt>
                <c:pt idx="8">
                  <c:v>¿Ha escuchado hablar de los criptogatos?</c:v>
                </c:pt>
                <c:pt idx="9">
                  <c:v>¿Ha invertido alguna vez en acciones?</c:v>
                </c:pt>
                <c:pt idx="10">
                  <c:v>¿Ha invertido en indices?</c:v>
                </c:pt>
                <c:pt idx="11">
                  <c:v>¿Ha comprado bonos del estado?</c:v>
                </c:pt>
                <c:pt idx="12">
                  <c:v>¿Ha comprado obligaciones negociables de empresas?</c:v>
                </c:pt>
                <c:pt idx="13">
                  <c:v>¿Conoce las Lebacs?</c:v>
                </c:pt>
                <c:pt idx="14">
                  <c:v>¿Ha realizado carry trade alguna vez?</c:v>
                </c:pt>
                <c:pt idx="15">
                  <c:v>¿Tiene broker?</c:v>
                </c:pt>
                <c:pt idx="16">
                  <c:v>¿Invierte a través de un banco en la bolsa?</c:v>
                </c:pt>
                <c:pt idx="17">
                  <c:v>¿Utiliza aplicaciones móviles para operar?</c:v>
                </c:pt>
                <c:pt idx="18">
                  <c:v>¿Tiene billeteras virtuales?</c:v>
                </c:pt>
                <c:pt idx="19">
                  <c:v>¿Lee la parte financiera del diario?</c:v>
                </c:pt>
              </c:strCache>
            </c:strRef>
          </c:cat>
          <c:val>
            <c:numRef>
              <c:f>Sheet1!$B$5:$B$24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B45-A7B4-2E514DAC03F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;#,##0" sourceLinked="0"/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Sheet1!$A$5:$A$24</c:f>
              <c:strCache>
                <c:ptCount val="20"/>
                <c:pt idx="0">
                  <c:v>¿Sabe lo que es un plazo fijo?</c:v>
                </c:pt>
                <c:pt idx="1">
                  <c:v>¿Ha invertido en un plazo fijo UVA?</c:v>
                </c:pt>
                <c:pt idx="2">
                  <c:v>¿Compra dólares?</c:v>
                </c:pt>
                <c:pt idx="3">
                  <c:v>¿Invierte en otra moneda diferente a dólares?</c:v>
                </c:pt>
                <c:pt idx="4">
                  <c:v>¿Sabe lo que es una caución?</c:v>
                </c:pt>
                <c:pt idx="5">
                  <c:v>¿Conoce las opciones?</c:v>
                </c:pt>
                <c:pt idx="6">
                  <c:v>¿Ha invertido en Criptomonedas?</c:v>
                </c:pt>
                <c:pt idx="7">
                  <c:v>¿Conoce el bitcoin?</c:v>
                </c:pt>
                <c:pt idx="8">
                  <c:v>¿Ha escuchado hablar de los criptogatos?</c:v>
                </c:pt>
                <c:pt idx="9">
                  <c:v>¿Ha invertido alguna vez en acciones?</c:v>
                </c:pt>
                <c:pt idx="10">
                  <c:v>¿Ha invertido en indices?</c:v>
                </c:pt>
                <c:pt idx="11">
                  <c:v>¿Ha comprado bonos del estado?</c:v>
                </c:pt>
                <c:pt idx="12">
                  <c:v>¿Ha comprado obligaciones negociables de empresas?</c:v>
                </c:pt>
                <c:pt idx="13">
                  <c:v>¿Conoce las Lebacs?</c:v>
                </c:pt>
                <c:pt idx="14">
                  <c:v>¿Ha realizado carry trade alguna vez?</c:v>
                </c:pt>
                <c:pt idx="15">
                  <c:v>¿Tiene broker?</c:v>
                </c:pt>
                <c:pt idx="16">
                  <c:v>¿Invierte a través de un banco en la bolsa?</c:v>
                </c:pt>
                <c:pt idx="17">
                  <c:v>¿Utiliza aplicaciones móviles para operar?</c:v>
                </c:pt>
                <c:pt idx="18">
                  <c:v>¿Tiene billeteras virtuales?</c:v>
                </c:pt>
                <c:pt idx="19">
                  <c:v>¿Lee la parte financiera del diario?</c:v>
                </c:pt>
              </c:strCache>
            </c:str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-2</c:v>
                </c:pt>
                <c:pt idx="1">
                  <c:v>-4</c:v>
                </c:pt>
                <c:pt idx="2">
                  <c:v>-2</c:v>
                </c:pt>
                <c:pt idx="3">
                  <c:v>-7</c:v>
                </c:pt>
                <c:pt idx="4">
                  <c:v>-3</c:v>
                </c:pt>
                <c:pt idx="5">
                  <c:v>-6</c:v>
                </c:pt>
                <c:pt idx="6">
                  <c:v>-2</c:v>
                </c:pt>
                <c:pt idx="7">
                  <c:v>-5</c:v>
                </c:pt>
                <c:pt idx="8">
                  <c:v>-3</c:v>
                </c:pt>
                <c:pt idx="9">
                  <c:v>-5</c:v>
                </c:pt>
                <c:pt idx="10">
                  <c:v>-1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-1</c:v>
                </c:pt>
                <c:pt idx="15">
                  <c:v>-6</c:v>
                </c:pt>
                <c:pt idx="16">
                  <c:v>-1</c:v>
                </c:pt>
                <c:pt idx="17">
                  <c:v>-6</c:v>
                </c:pt>
                <c:pt idx="18">
                  <c:v>-1</c:v>
                </c:pt>
                <c:pt idx="19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F-4B45-A7B4-2E514DAC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939119"/>
        <c:axId val="1"/>
      </c:barChart>
      <c:catAx>
        <c:axId val="283939119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axMin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83939119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607636625039696"/>
          <c:y val="0.38683805382536141"/>
          <c:w val="0.13148820569403341"/>
          <c:h val="0.15770086574999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/?ref=spreadsheet_logo" TargetMode="External"/><Relationship Id="rId4" Type="http://schemas.openxmlformats.org/officeDocument/2006/relationships/image" Target="file:///C:\Users\home\AppData\Roaming\Microsoft\Excel\XLSTART\header\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242570</xdr:colOff>
      <xdr:row>4</xdr:row>
      <xdr:rowOff>95250</xdr:rowOff>
    </xdr:from>
    <xdr:to>
      <xdr:col>7</xdr:col>
      <xdr:colOff>699770</xdr:colOff>
      <xdr:row>29</xdr:row>
      <xdr:rowOff>44450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AC7983D-1597-4126-8701-AA512B9ED52B}"/>
            </a:ext>
          </a:extLst>
        </xdr:cNvPr>
        <xdr:cNvSpPr txBox="1"/>
      </xdr:nvSpPr>
      <xdr:spPr>
        <a:xfrm>
          <a:off x="509270" y="1752600"/>
          <a:ext cx="7829550" cy="4940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de control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inventario le permitirá calcular la valuación de stock con diferentes métodos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hoja "Promedio Ponderado" complete el inventario inicial y luego las entradas y salidas de stock.  Tenga en cuenta que la plantilla calcula los costos totales (columnas en gris)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"PEPS" debe completar el inventario inicial. En las salidas debe tener en cuenta que el costo unitario debe tomarse de las primeras compras efectuadas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hoja "UEPS" debe completar el inventario inicial. En las salidas debe tener en cuenta que el costo unitario debe tomarse de las últimas compras efectuadas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RESULTADOS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Verá en la hoja "Comparación de métodos" y en función de lo que complete en las celdas E5:E8 el costo de ventas final y la utilidad que le queda a su empresa</a:t>
          </a:r>
        </a:p>
      </xdr:txBody>
    </xdr:sp>
    <xdr:clientData/>
  </xdr:twoCellAnchor>
  <xdr:twoCellAnchor editAs="absolute">
    <xdr:from>
      <xdr:col>2</xdr:col>
      <xdr:colOff>760095</xdr:colOff>
      <xdr:row>0</xdr:row>
      <xdr:rowOff>85725</xdr:rowOff>
    </xdr:from>
    <xdr:to>
      <xdr:col>5</xdr:col>
      <xdr:colOff>1176650</xdr:colOff>
      <xdr:row>1</xdr:row>
      <xdr:rowOff>692957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374A3D66-6807-4BAB-82E6-6D9D8C055357}"/>
            </a:ext>
          </a:extLst>
        </xdr:cNvPr>
        <xdr:cNvSpPr txBox="1"/>
      </xdr:nvSpPr>
      <xdr:spPr>
        <a:xfrm>
          <a:off x="2255520" y="85725"/>
          <a:ext cx="4102730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</a:t>
          </a:r>
          <a:r>
            <a:rPr lang="en-US" sz="2400" b="1" baseline="0">
              <a:solidFill>
                <a:schemeClr val="bg1"/>
              </a:solidFill>
            </a:rPr>
            <a:t> de inventario en Excel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4312920</xdr:colOff>
      <xdr:row>2</xdr:row>
      <xdr:rowOff>37319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DAB445AA-DAFE-4B58-8962-1D5158C6C267}"/>
            </a:ext>
          </a:extLst>
        </xdr:cNvPr>
        <xdr:cNvSpPr txBox="1"/>
      </xdr:nvSpPr>
      <xdr:spPr>
        <a:xfrm>
          <a:off x="622300" y="190500"/>
          <a:ext cx="4191000" cy="729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Encuesta</a:t>
          </a:r>
          <a:r>
            <a:rPr lang="en-US" sz="2400" b="1" baseline="0">
              <a:solidFill>
                <a:schemeClr val="bg1"/>
              </a:solidFill>
            </a:rPr>
            <a:t> cerrada en Excel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582260</xdr:colOff>
      <xdr:row>1</xdr:row>
      <xdr:rowOff>7054</xdr:rowOff>
    </xdr:from>
    <xdr:to>
      <xdr:col>8</xdr:col>
      <xdr:colOff>27318</xdr:colOff>
      <xdr:row>2</xdr:row>
      <xdr:rowOff>45714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E77C5CD-2A74-4CE4-9630-4AA3F7D73EE2}"/>
            </a:ext>
          </a:extLst>
        </xdr:cNvPr>
        <xdr:cNvSpPr txBox="1"/>
      </xdr:nvSpPr>
      <xdr:spPr>
        <a:xfrm>
          <a:off x="6863680" y="200094"/>
          <a:ext cx="1946968" cy="730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EED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45720</xdr:rowOff>
    </xdr:from>
    <xdr:to>
      <xdr:col>15</xdr:col>
      <xdr:colOff>220980</xdr:colOff>
      <xdr:row>27</xdr:row>
      <xdr:rowOff>137160</xdr:rowOff>
    </xdr:to>
    <xdr:graphicFrame macro="">
      <xdr:nvGraphicFramePr>
        <xdr:cNvPr id="3076" name="Chart 1">
          <a:extLst>
            <a:ext uri="{FF2B5EF4-FFF2-40B4-BE49-F238E27FC236}">
              <a16:creationId xmlns:a16="http://schemas.microsoft.com/office/drawing/2014/main" id="{02288F54-2736-3C92-E203-4D7918D72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0</xdr:colOff>
      <xdr:row>1</xdr:row>
      <xdr:rowOff>0</xdr:rowOff>
    </xdr:from>
    <xdr:to>
      <xdr:col>4</xdr:col>
      <xdr:colOff>320733</xdr:colOff>
      <xdr:row>2</xdr:row>
      <xdr:rowOff>40640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1B4AE6F5-6BF2-4ADD-BE2F-106902C3BDEA}"/>
            </a:ext>
          </a:extLst>
        </xdr:cNvPr>
        <xdr:cNvSpPr txBox="1"/>
      </xdr:nvSpPr>
      <xdr:spPr>
        <a:xfrm>
          <a:off x="438727" y="115455"/>
          <a:ext cx="3908137" cy="733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Encuesta</a:t>
          </a:r>
          <a:r>
            <a:rPr lang="en-US" sz="2400" b="1" baseline="0">
              <a:solidFill>
                <a:schemeClr val="bg1"/>
              </a:solidFill>
            </a:rPr>
            <a:t> cerrada en Excel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10</xdr:col>
      <xdr:colOff>315525</xdr:colOff>
      <xdr:row>1</xdr:row>
      <xdr:rowOff>35136</xdr:rowOff>
    </xdr:from>
    <xdr:to>
      <xdr:col>17</xdr:col>
      <xdr:colOff>277001</xdr:colOff>
      <xdr:row>2</xdr:row>
      <xdr:rowOff>73307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600C83FB-34B4-401D-B360-2D7AC1DD894B}"/>
            </a:ext>
          </a:extLst>
        </xdr:cNvPr>
        <xdr:cNvSpPr txBox="1"/>
      </xdr:nvSpPr>
      <xdr:spPr>
        <a:xfrm>
          <a:off x="7831667" y="134055"/>
          <a:ext cx="3813810" cy="732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EED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0</xdr:row>
      <xdr:rowOff>114300</xdr:rowOff>
    </xdr:from>
    <xdr:to>
      <xdr:col>1</xdr:col>
      <xdr:colOff>373380</xdr:colOff>
      <xdr:row>0</xdr:row>
      <xdr:rowOff>266700</xdr:rowOff>
    </xdr:to>
    <xdr:pic>
      <xdr:nvPicPr>
        <xdr:cNvPr id="4101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BC22D-B487-7CBF-4D84-C997EA03D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4300"/>
          <a:ext cx="11734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344170</xdr:colOff>
      <xdr:row>0</xdr:row>
      <xdr:rowOff>104140</xdr:rowOff>
    </xdr:from>
    <xdr:to>
      <xdr:col>6</xdr:col>
      <xdr:colOff>478784</xdr:colOff>
      <xdr:row>0</xdr:row>
      <xdr:rowOff>350669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11</xdr:col>
      <xdr:colOff>598170</xdr:colOff>
      <xdr:row>0</xdr:row>
      <xdr:rowOff>101600</xdr:rowOff>
    </xdr:from>
    <xdr:to>
      <xdr:col>16</xdr:col>
      <xdr:colOff>478796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16</xdr:col>
      <xdr:colOff>220980</xdr:colOff>
      <xdr:row>0</xdr:row>
      <xdr:rowOff>152400</xdr:rowOff>
    </xdr:from>
    <xdr:to>
      <xdr:col>16</xdr:col>
      <xdr:colOff>381000</xdr:colOff>
      <xdr:row>0</xdr:row>
      <xdr:rowOff>304800</xdr:rowOff>
    </xdr:to>
    <xdr:pic>
      <xdr:nvPicPr>
        <xdr:cNvPr id="4104" name="mailIcon" descr="C:\Users\home\AppData\Roaming\Microsoft\Excel\XLSTART\header\envelope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D2528D-F177-090F-C735-E0A6DF677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52400"/>
          <a:ext cx="1600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0"/>
  <sheetViews>
    <sheetView showGridLines="0" tabSelected="1" workbookViewId="0">
      <selection activeCell="E4" sqref="E4"/>
    </sheetView>
  </sheetViews>
  <sheetFormatPr baseColWidth="10" defaultColWidth="11.5703125" defaultRowHeight="15.75" x14ac:dyDescent="0.25"/>
  <cols>
    <col min="1" max="1" width="4" style="21" customWidth="1"/>
    <col min="2" max="7" width="18.42578125" style="21" customWidth="1"/>
    <col min="8" max="8" width="14.7109375" style="21" customWidth="1"/>
    <col min="9" max="11" width="18.42578125" style="21" hidden="1" customWidth="1"/>
    <col min="12" max="12" width="11.5703125" style="21" hidden="1" customWidth="1"/>
    <col min="13" max="16384" width="11.5703125" style="21"/>
  </cols>
  <sheetData>
    <row r="1" spans="2:12" ht="9.9499999999999993" customHeight="1" x14ac:dyDescent="0.25"/>
    <row r="2" spans="2:12" customFormat="1" ht="54.95" customHeight="1" thickBo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24" customHeight="1" x14ac:dyDescent="0.25">
      <c r="B3" s="44"/>
      <c r="C3" s="45"/>
      <c r="D3" s="45"/>
      <c r="E3" s="45"/>
      <c r="F3" s="45"/>
      <c r="G3" s="45"/>
      <c r="H3" s="46"/>
    </row>
    <row r="4" spans="2:12" ht="42" customHeight="1" x14ac:dyDescent="0.25">
      <c r="B4" s="47" t="s">
        <v>7</v>
      </c>
      <c r="C4" s="48"/>
      <c r="D4" s="48"/>
      <c r="E4" s="48"/>
      <c r="F4" s="48"/>
      <c r="G4" s="48"/>
      <c r="H4" s="49"/>
      <c r="I4" s="22"/>
      <c r="J4" s="22"/>
      <c r="K4" s="22"/>
    </row>
    <row r="5" spans="2:12" ht="15" customHeight="1" x14ac:dyDescent="0.25">
      <c r="B5" s="50"/>
      <c r="C5" s="51"/>
      <c r="D5" s="51"/>
      <c r="E5" s="51"/>
      <c r="F5" s="51"/>
      <c r="G5" s="51"/>
      <c r="H5" s="52"/>
    </row>
    <row r="6" spans="2:12" x14ac:dyDescent="0.25">
      <c r="B6" s="50"/>
      <c r="C6" s="51"/>
      <c r="D6" s="51"/>
      <c r="E6" s="51"/>
      <c r="F6" s="51"/>
      <c r="G6" s="51"/>
      <c r="H6" s="52"/>
    </row>
    <row r="7" spans="2:12" x14ac:dyDescent="0.25">
      <c r="B7" s="50"/>
      <c r="C7" s="51"/>
      <c r="D7" s="51"/>
      <c r="E7" s="51"/>
      <c r="F7" s="51"/>
      <c r="G7" s="51"/>
      <c r="H7" s="52"/>
    </row>
    <row r="8" spans="2:12" x14ac:dyDescent="0.25">
      <c r="B8" s="50"/>
      <c r="C8" s="51"/>
      <c r="D8" s="51"/>
      <c r="E8" s="51"/>
      <c r="F8" s="51"/>
      <c r="G8" s="51"/>
      <c r="H8" s="52"/>
    </row>
    <row r="9" spans="2:12" x14ac:dyDescent="0.25">
      <c r="B9" s="50"/>
      <c r="C9" s="51"/>
      <c r="D9" s="51"/>
      <c r="E9" s="51"/>
      <c r="F9" s="51"/>
      <c r="G9" s="51"/>
      <c r="H9" s="52"/>
    </row>
    <row r="10" spans="2:12" x14ac:dyDescent="0.25">
      <c r="B10" s="50"/>
      <c r="C10" s="51"/>
      <c r="D10" s="51"/>
      <c r="E10" s="51"/>
      <c r="F10" s="51"/>
      <c r="G10" s="51"/>
      <c r="H10" s="52"/>
    </row>
    <row r="11" spans="2:12" x14ac:dyDescent="0.25">
      <c r="B11" s="50"/>
      <c r="C11" s="51"/>
      <c r="D11" s="51"/>
      <c r="E11" s="51"/>
      <c r="F11" s="51"/>
      <c r="G11" s="51"/>
      <c r="H11" s="52"/>
    </row>
    <row r="12" spans="2:12" x14ac:dyDescent="0.25">
      <c r="B12" s="50"/>
      <c r="C12" s="51"/>
      <c r="D12" s="51"/>
      <c r="E12" s="51"/>
      <c r="F12" s="51"/>
      <c r="G12" s="51"/>
      <c r="H12" s="52"/>
    </row>
    <row r="13" spans="2:12" x14ac:dyDescent="0.25">
      <c r="B13" s="50"/>
      <c r="C13" s="51"/>
      <c r="D13" s="51"/>
      <c r="E13" s="51"/>
      <c r="F13" s="51"/>
      <c r="G13" s="51"/>
      <c r="H13" s="52"/>
    </row>
    <row r="14" spans="2:12" x14ac:dyDescent="0.25">
      <c r="B14" s="50"/>
      <c r="C14" s="51"/>
      <c r="D14" s="51"/>
      <c r="E14" s="51"/>
      <c r="F14" s="51"/>
      <c r="G14" s="51"/>
      <c r="H14" s="52"/>
    </row>
    <row r="15" spans="2:12" x14ac:dyDescent="0.25">
      <c r="B15" s="50"/>
      <c r="C15" s="51"/>
      <c r="D15" s="51"/>
      <c r="E15" s="51"/>
      <c r="F15" s="51"/>
      <c r="G15" s="51"/>
      <c r="H15" s="52"/>
    </row>
    <row r="16" spans="2:12" x14ac:dyDescent="0.25">
      <c r="B16" s="50"/>
      <c r="C16" s="51"/>
      <c r="D16" s="51"/>
      <c r="E16" s="51"/>
      <c r="F16" s="51"/>
      <c r="G16" s="51"/>
      <c r="H16" s="52"/>
    </row>
    <row r="17" spans="2:8" x14ac:dyDescent="0.25">
      <c r="B17" s="50"/>
      <c r="C17" s="51"/>
      <c r="D17" s="51"/>
      <c r="E17" s="51"/>
      <c r="F17" s="51"/>
      <c r="G17" s="51"/>
      <c r="H17" s="52"/>
    </row>
    <row r="18" spans="2:8" x14ac:dyDescent="0.25">
      <c r="B18" s="50"/>
      <c r="C18" s="51"/>
      <c r="D18" s="51"/>
      <c r="E18" s="51"/>
      <c r="F18" s="51"/>
      <c r="G18" s="51"/>
      <c r="H18" s="52"/>
    </row>
    <row r="19" spans="2:8" x14ac:dyDescent="0.25">
      <c r="B19" s="50"/>
      <c r="C19" s="51"/>
      <c r="D19" s="51"/>
      <c r="E19" s="51"/>
      <c r="F19" s="51"/>
      <c r="G19" s="51"/>
      <c r="H19" s="52"/>
    </row>
    <row r="20" spans="2:8" x14ac:dyDescent="0.25">
      <c r="B20" s="50"/>
      <c r="C20" s="51"/>
      <c r="D20" s="51"/>
      <c r="E20" s="51"/>
      <c r="F20" s="51"/>
      <c r="G20" s="51"/>
      <c r="H20" s="52"/>
    </row>
    <row r="21" spans="2:8" x14ac:dyDescent="0.25">
      <c r="B21" s="50"/>
      <c r="C21" s="51"/>
      <c r="D21" s="51"/>
      <c r="E21" s="51"/>
      <c r="F21" s="51"/>
      <c r="G21" s="51"/>
      <c r="H21" s="52"/>
    </row>
    <row r="22" spans="2:8" x14ac:dyDescent="0.25">
      <c r="B22" s="50"/>
      <c r="C22" s="51"/>
      <c r="D22" s="51"/>
      <c r="E22" s="51"/>
      <c r="F22" s="51"/>
      <c r="G22" s="51"/>
      <c r="H22" s="52"/>
    </row>
    <row r="23" spans="2:8" x14ac:dyDescent="0.25">
      <c r="B23" s="50"/>
      <c r="C23" s="51"/>
      <c r="D23" s="51"/>
      <c r="E23" s="51"/>
      <c r="F23" s="51"/>
      <c r="G23" s="51"/>
      <c r="H23" s="52"/>
    </row>
    <row r="24" spans="2:8" x14ac:dyDescent="0.25">
      <c r="B24" s="50"/>
      <c r="C24" s="51"/>
      <c r="D24" s="51"/>
      <c r="E24" s="51"/>
      <c r="F24" s="51"/>
      <c r="G24" s="51"/>
      <c r="H24" s="52"/>
    </row>
    <row r="25" spans="2:8" x14ac:dyDescent="0.25">
      <c r="B25" s="50"/>
      <c r="C25" s="51"/>
      <c r="D25" s="51"/>
      <c r="E25" s="51"/>
      <c r="F25" s="51"/>
      <c r="G25" s="51"/>
      <c r="H25" s="52"/>
    </row>
    <row r="26" spans="2:8" x14ac:dyDescent="0.25">
      <c r="B26" s="50"/>
      <c r="C26" s="51"/>
      <c r="D26" s="51"/>
      <c r="E26" s="51"/>
      <c r="F26" s="51"/>
      <c r="G26" s="51"/>
      <c r="H26" s="52"/>
    </row>
    <row r="27" spans="2:8" x14ac:dyDescent="0.25">
      <c r="B27" s="50"/>
      <c r="C27" s="51"/>
      <c r="D27" s="51"/>
      <c r="E27" s="51"/>
      <c r="F27" s="51"/>
      <c r="G27" s="51"/>
      <c r="H27" s="52"/>
    </row>
    <row r="28" spans="2:8" x14ac:dyDescent="0.25">
      <c r="B28" s="50"/>
      <c r="C28" s="51"/>
      <c r="D28" s="51"/>
      <c r="E28" s="51"/>
      <c r="F28" s="51"/>
      <c r="G28" s="51"/>
      <c r="H28" s="52"/>
    </row>
    <row r="29" spans="2:8" x14ac:dyDescent="0.25">
      <c r="B29" s="50"/>
      <c r="C29" s="51"/>
      <c r="D29" s="51"/>
      <c r="E29" s="51"/>
      <c r="F29" s="51"/>
      <c r="G29" s="51"/>
      <c r="H29" s="52"/>
    </row>
    <row r="30" spans="2:8" ht="16.5" thickBot="1" x14ac:dyDescent="0.3">
      <c r="B30" s="53"/>
      <c r="C30" s="54"/>
      <c r="D30" s="54"/>
      <c r="E30" s="54"/>
      <c r="F30" s="54"/>
      <c r="G30" s="54"/>
      <c r="H30" s="5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GridLines="0" zoomScale="110" zoomScaleNormal="110" workbookViewId="0">
      <selection activeCell="E32" sqref="E32"/>
    </sheetView>
  </sheetViews>
  <sheetFormatPr baseColWidth="10" defaultColWidth="9.140625" defaultRowHeight="12.75" x14ac:dyDescent="0.2"/>
  <cols>
    <col min="1" max="1" width="3.140625" style="23" customWidth="1"/>
    <col min="2" max="2" width="9.5703125" style="23" bestFit="1" customWidth="1"/>
    <col min="3" max="3" width="9.28515625" style="23" bestFit="1" customWidth="1"/>
    <col min="4" max="4" width="13.5703125" style="23" bestFit="1" customWidth="1"/>
    <col min="5" max="5" width="14.85546875" style="23" bestFit="1" customWidth="1"/>
    <col min="6" max="6" width="12.85546875" style="23" customWidth="1"/>
    <col min="7" max="7" width="13.5703125" style="23" bestFit="1" customWidth="1"/>
    <col min="8" max="8" width="14.85546875" style="23" bestFit="1" customWidth="1"/>
    <col min="9" max="9" width="9.28515625" style="23" bestFit="1" customWidth="1"/>
    <col min="10" max="10" width="13.5703125" style="23" bestFit="1" customWidth="1"/>
    <col min="11" max="11" width="13.7109375" style="23" bestFit="1" customWidth="1"/>
    <col min="12" max="16384" width="9.140625" style="23"/>
  </cols>
  <sheetData>
    <row r="1" spans="1:13" ht="9.6" customHeight="1" thickBot="1" x14ac:dyDescent="0.25">
      <c r="A1" s="63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24" customHeight="1" x14ac:dyDescent="0.2">
      <c r="A2" s="62"/>
      <c r="B2" s="77" t="s">
        <v>50</v>
      </c>
      <c r="C2" s="78"/>
      <c r="D2" s="78"/>
      <c r="E2" s="78"/>
      <c r="F2" s="78"/>
      <c r="G2" s="78"/>
      <c r="H2" s="78"/>
      <c r="I2" s="78"/>
      <c r="J2" s="78"/>
      <c r="K2" s="78"/>
      <c r="L2" s="63"/>
      <c r="M2" s="64"/>
    </row>
    <row r="3" spans="1:13" ht="27" customHeight="1" x14ac:dyDescent="0.2">
      <c r="A3" s="62"/>
      <c r="B3" s="77"/>
      <c r="C3" s="78"/>
      <c r="D3" s="78"/>
      <c r="E3" s="78"/>
      <c r="F3" s="78"/>
      <c r="G3" s="78"/>
      <c r="H3" s="78"/>
      <c r="I3" s="78"/>
      <c r="J3" s="78"/>
      <c r="K3" s="78"/>
      <c r="L3" s="63"/>
      <c r="M3" s="64"/>
    </row>
    <row r="4" spans="1:13" ht="13.5" customHeight="1" thickBot="1" x14ac:dyDescent="0.3">
      <c r="A4" s="62"/>
      <c r="B4" s="79"/>
      <c r="C4" s="80"/>
      <c r="D4" s="80"/>
      <c r="E4" s="80"/>
      <c r="F4" s="80"/>
      <c r="G4" s="80"/>
      <c r="H4" s="80"/>
      <c r="I4" s="80"/>
      <c r="J4" s="80"/>
      <c r="K4" s="80"/>
      <c r="L4" s="63"/>
      <c r="M4" s="64"/>
    </row>
    <row r="5" spans="1:13" ht="13.5" customHeight="1" thickTop="1" x14ac:dyDescent="0.25">
      <c r="A5" s="62"/>
      <c r="B5" s="72"/>
      <c r="C5" s="71"/>
      <c r="D5" s="29"/>
      <c r="E5" s="29"/>
      <c r="F5" s="71"/>
      <c r="G5" s="71"/>
      <c r="H5" s="71"/>
      <c r="I5" s="71"/>
      <c r="J5" s="71"/>
      <c r="K5" s="71"/>
      <c r="L5" s="63"/>
      <c r="M5" s="64"/>
    </row>
    <row r="6" spans="1:13" ht="21.75" thickBot="1" x14ac:dyDescent="0.25">
      <c r="A6" s="62"/>
      <c r="B6" s="74" t="s">
        <v>31</v>
      </c>
      <c r="C6" s="81" t="s">
        <v>32</v>
      </c>
      <c r="D6" s="81"/>
      <c r="E6" s="81"/>
      <c r="F6" s="81" t="s">
        <v>33</v>
      </c>
      <c r="G6" s="81"/>
      <c r="H6" s="81"/>
      <c r="I6" s="81" t="s">
        <v>34</v>
      </c>
      <c r="J6" s="81"/>
      <c r="K6" s="81"/>
      <c r="L6" s="63"/>
      <c r="M6" s="64"/>
    </row>
    <row r="7" spans="1:13" ht="33" thickTop="1" thickBot="1" x14ac:dyDescent="0.25">
      <c r="A7" s="62"/>
      <c r="B7" s="75"/>
      <c r="C7" s="26" t="s">
        <v>36</v>
      </c>
      <c r="D7" s="26" t="s">
        <v>37</v>
      </c>
      <c r="E7" s="26" t="s">
        <v>38</v>
      </c>
      <c r="F7" s="26" t="s">
        <v>36</v>
      </c>
      <c r="G7" s="26" t="s">
        <v>37</v>
      </c>
      <c r="H7" s="26" t="s">
        <v>38</v>
      </c>
      <c r="I7" s="26" t="s">
        <v>36</v>
      </c>
      <c r="J7" s="26" t="s">
        <v>37</v>
      </c>
      <c r="K7" s="26" t="s">
        <v>38</v>
      </c>
      <c r="L7" s="63"/>
      <c r="M7" s="64"/>
    </row>
    <row r="8" spans="1:13" ht="13.5" thickTop="1" x14ac:dyDescent="0.2">
      <c r="A8" s="62"/>
      <c r="B8" s="68">
        <v>44621</v>
      </c>
      <c r="C8" s="27"/>
      <c r="D8" s="32"/>
      <c r="E8" s="30"/>
      <c r="F8" s="28"/>
      <c r="G8" s="34"/>
      <c r="H8" s="31"/>
      <c r="I8" s="27">
        <v>8000</v>
      </c>
      <c r="J8" s="34">
        <v>1000</v>
      </c>
      <c r="K8" s="31">
        <f>I8*J8</f>
        <v>8000000</v>
      </c>
      <c r="L8" s="69" t="s">
        <v>39</v>
      </c>
      <c r="M8" s="64"/>
    </row>
    <row r="9" spans="1:13" x14ac:dyDescent="0.2">
      <c r="A9" s="62"/>
      <c r="B9" s="68">
        <v>44625</v>
      </c>
      <c r="C9" s="27">
        <v>12000</v>
      </c>
      <c r="D9" s="33">
        <v>1100</v>
      </c>
      <c r="E9" s="31">
        <f>C9*D9</f>
        <v>13200000</v>
      </c>
      <c r="F9" s="28"/>
      <c r="G9" s="34"/>
      <c r="H9" s="31"/>
      <c r="I9" s="27">
        <f>+I8+C9</f>
        <v>20000</v>
      </c>
      <c r="J9" s="34">
        <f>+K9/I9</f>
        <v>1060</v>
      </c>
      <c r="K9" s="31">
        <f>K8+E9</f>
        <v>21200000</v>
      </c>
      <c r="L9" s="63"/>
      <c r="M9" s="64"/>
    </row>
    <row r="10" spans="1:13" x14ac:dyDescent="0.2">
      <c r="A10" s="62"/>
      <c r="B10" s="68">
        <v>44629</v>
      </c>
      <c r="C10" s="27"/>
      <c r="D10" s="33"/>
      <c r="E10" s="31">
        <f t="shared" ref="E10:E23" si="0">C10*D10</f>
        <v>0</v>
      </c>
      <c r="F10" s="28">
        <v>14000</v>
      </c>
      <c r="G10" s="34">
        <f>+J9</f>
        <v>1060</v>
      </c>
      <c r="H10" s="31">
        <f t="shared" ref="H10:H23" si="1">F10*G10</f>
        <v>14840000</v>
      </c>
      <c r="I10" s="27">
        <f>+I9-F10</f>
        <v>6000</v>
      </c>
      <c r="J10" s="34">
        <f t="shared" ref="J10:J15" si="2">+K10/I10</f>
        <v>1060</v>
      </c>
      <c r="K10" s="31">
        <f>K9-H10</f>
        <v>6360000</v>
      </c>
      <c r="L10" s="63"/>
      <c r="M10" s="64"/>
    </row>
    <row r="11" spans="1:13" x14ac:dyDescent="0.2">
      <c r="A11" s="62"/>
      <c r="B11" s="68">
        <v>44633</v>
      </c>
      <c r="C11" s="27">
        <v>13000</v>
      </c>
      <c r="D11" s="33">
        <v>900</v>
      </c>
      <c r="E11" s="31">
        <f t="shared" si="0"/>
        <v>11700000</v>
      </c>
      <c r="F11" s="28"/>
      <c r="G11" s="34"/>
      <c r="H11" s="31">
        <f t="shared" si="1"/>
        <v>0</v>
      </c>
      <c r="I11" s="27">
        <f>+I10+C11</f>
        <v>19000</v>
      </c>
      <c r="J11" s="34">
        <f t="shared" si="2"/>
        <v>950.52631578947364</v>
      </c>
      <c r="K11" s="31">
        <f>K10+E11</f>
        <v>18060000</v>
      </c>
      <c r="L11" s="63"/>
      <c r="M11" s="64"/>
    </row>
    <row r="12" spans="1:13" x14ac:dyDescent="0.2">
      <c r="A12" s="62"/>
      <c r="B12" s="68">
        <v>44637</v>
      </c>
      <c r="C12" s="27"/>
      <c r="D12" s="33"/>
      <c r="E12" s="31">
        <f t="shared" si="0"/>
        <v>0</v>
      </c>
      <c r="F12" s="28">
        <v>14000</v>
      </c>
      <c r="G12" s="34">
        <f>+J11</f>
        <v>950.52631578947364</v>
      </c>
      <c r="H12" s="31">
        <f t="shared" si="1"/>
        <v>13307368.421052631</v>
      </c>
      <c r="I12" s="27">
        <f>+I11-F12</f>
        <v>5000</v>
      </c>
      <c r="J12" s="34">
        <f t="shared" si="2"/>
        <v>950.52631578947376</v>
      </c>
      <c r="K12" s="31">
        <f>K11-H12</f>
        <v>4752631.578947369</v>
      </c>
      <c r="L12" s="63" t="s">
        <v>35</v>
      </c>
      <c r="M12" s="64"/>
    </row>
    <row r="13" spans="1:13" x14ac:dyDescent="0.2">
      <c r="A13" s="62"/>
      <c r="B13" s="68">
        <v>44641</v>
      </c>
      <c r="C13" s="27">
        <v>8000</v>
      </c>
      <c r="D13" s="33">
        <v>1200</v>
      </c>
      <c r="E13" s="31">
        <f t="shared" si="0"/>
        <v>9600000</v>
      </c>
      <c r="F13" s="28"/>
      <c r="G13" s="34"/>
      <c r="H13" s="31">
        <f t="shared" si="1"/>
        <v>0</v>
      </c>
      <c r="I13" s="27">
        <f>+I12+C13</f>
        <v>13000</v>
      </c>
      <c r="J13" s="34">
        <f t="shared" si="2"/>
        <v>1104.0485829959514</v>
      </c>
      <c r="K13" s="31">
        <f>K12+E13</f>
        <v>14352631.578947369</v>
      </c>
      <c r="L13" s="63"/>
      <c r="M13" s="64"/>
    </row>
    <row r="14" spans="1:13" x14ac:dyDescent="0.2">
      <c r="A14" s="62"/>
      <c r="B14" s="68">
        <v>44645</v>
      </c>
      <c r="C14" s="27">
        <v>7000</v>
      </c>
      <c r="D14" s="33">
        <v>1300</v>
      </c>
      <c r="E14" s="31">
        <f t="shared" si="0"/>
        <v>9100000</v>
      </c>
      <c r="F14" s="28"/>
      <c r="G14" s="34"/>
      <c r="H14" s="31">
        <f t="shared" si="1"/>
        <v>0</v>
      </c>
      <c r="I14" s="27">
        <f>+I13+C14</f>
        <v>20000</v>
      </c>
      <c r="J14" s="34">
        <f t="shared" si="2"/>
        <v>1172.6315789473686</v>
      </c>
      <c r="K14" s="31">
        <f>K13+E14</f>
        <v>23452631.578947369</v>
      </c>
      <c r="L14" s="63"/>
      <c r="M14" s="64"/>
    </row>
    <row r="15" spans="1:13" x14ac:dyDescent="0.2">
      <c r="A15" s="62"/>
      <c r="B15" s="68">
        <v>44649</v>
      </c>
      <c r="C15" s="27"/>
      <c r="D15" s="33"/>
      <c r="E15" s="31">
        <f t="shared" si="0"/>
        <v>0</v>
      </c>
      <c r="F15" s="28">
        <v>16000</v>
      </c>
      <c r="G15" s="34">
        <f>+J14</f>
        <v>1172.6315789473686</v>
      </c>
      <c r="H15" s="31">
        <f t="shared" si="1"/>
        <v>18762105.263157897</v>
      </c>
      <c r="I15" s="27">
        <f>+I14-F15</f>
        <v>4000</v>
      </c>
      <c r="J15" s="34">
        <f t="shared" si="2"/>
        <v>1172.6315789473681</v>
      </c>
      <c r="K15" s="31">
        <f>K14-H15</f>
        <v>4690526.3157894723</v>
      </c>
      <c r="L15" s="69"/>
      <c r="M15" s="64"/>
    </row>
    <row r="16" spans="1:13" x14ac:dyDescent="0.2">
      <c r="A16" s="62"/>
      <c r="B16" s="68"/>
      <c r="C16" s="27"/>
      <c r="D16" s="33"/>
      <c r="E16" s="31">
        <f t="shared" si="0"/>
        <v>0</v>
      </c>
      <c r="F16" s="28"/>
      <c r="G16" s="34"/>
      <c r="H16" s="31">
        <f t="shared" si="1"/>
        <v>0</v>
      </c>
      <c r="I16" s="27"/>
      <c r="J16" s="34"/>
      <c r="K16" s="31"/>
      <c r="L16" s="69"/>
      <c r="M16" s="64"/>
    </row>
    <row r="17" spans="1:13" x14ac:dyDescent="0.2">
      <c r="A17" s="62"/>
      <c r="B17" s="68"/>
      <c r="C17" s="27"/>
      <c r="D17" s="33"/>
      <c r="E17" s="31">
        <f t="shared" si="0"/>
        <v>0</v>
      </c>
      <c r="F17" s="28"/>
      <c r="G17" s="34"/>
      <c r="H17" s="31">
        <f t="shared" si="1"/>
        <v>0</v>
      </c>
      <c r="I17" s="27"/>
      <c r="J17" s="34"/>
      <c r="K17" s="31"/>
      <c r="L17" s="69"/>
      <c r="M17" s="64"/>
    </row>
    <row r="18" spans="1:13" x14ac:dyDescent="0.2">
      <c r="A18" s="62"/>
      <c r="B18" s="68"/>
      <c r="C18" s="27"/>
      <c r="D18" s="33"/>
      <c r="E18" s="31">
        <f t="shared" si="0"/>
        <v>0</v>
      </c>
      <c r="F18" s="28"/>
      <c r="G18" s="34"/>
      <c r="H18" s="31">
        <f t="shared" si="1"/>
        <v>0</v>
      </c>
      <c r="I18" s="27"/>
      <c r="J18" s="34"/>
      <c r="K18" s="31"/>
      <c r="L18" s="69"/>
      <c r="M18" s="64"/>
    </row>
    <row r="19" spans="1:13" x14ac:dyDescent="0.2">
      <c r="A19" s="62"/>
      <c r="B19" s="68"/>
      <c r="C19" s="27"/>
      <c r="D19" s="33"/>
      <c r="E19" s="31">
        <f t="shared" si="0"/>
        <v>0</v>
      </c>
      <c r="F19" s="28"/>
      <c r="G19" s="34"/>
      <c r="H19" s="31">
        <f t="shared" si="1"/>
        <v>0</v>
      </c>
      <c r="I19" s="27"/>
      <c r="J19" s="34"/>
      <c r="K19" s="31"/>
      <c r="L19" s="69"/>
      <c r="M19" s="64"/>
    </row>
    <row r="20" spans="1:13" x14ac:dyDescent="0.2">
      <c r="A20" s="62"/>
      <c r="B20" s="68"/>
      <c r="C20" s="27"/>
      <c r="D20" s="33"/>
      <c r="E20" s="31">
        <f t="shared" si="0"/>
        <v>0</v>
      </c>
      <c r="F20" s="28"/>
      <c r="G20" s="34"/>
      <c r="H20" s="31">
        <f t="shared" si="1"/>
        <v>0</v>
      </c>
      <c r="I20" s="27"/>
      <c r="J20" s="34"/>
      <c r="K20" s="31"/>
      <c r="L20" s="69"/>
      <c r="M20" s="64"/>
    </row>
    <row r="21" spans="1:13" x14ac:dyDescent="0.2">
      <c r="A21" s="62"/>
      <c r="B21" s="68"/>
      <c r="C21" s="27"/>
      <c r="D21" s="33"/>
      <c r="E21" s="31">
        <f t="shared" si="0"/>
        <v>0</v>
      </c>
      <c r="F21" s="28"/>
      <c r="G21" s="34"/>
      <c r="H21" s="31">
        <f t="shared" si="1"/>
        <v>0</v>
      </c>
      <c r="I21" s="27"/>
      <c r="J21" s="34"/>
      <c r="K21" s="31"/>
      <c r="L21" s="69"/>
      <c r="M21" s="64"/>
    </row>
    <row r="22" spans="1:13" x14ac:dyDescent="0.2">
      <c r="A22" s="62"/>
      <c r="B22" s="68"/>
      <c r="C22" s="27"/>
      <c r="D22" s="33"/>
      <c r="E22" s="31">
        <f t="shared" si="0"/>
        <v>0</v>
      </c>
      <c r="F22" s="28"/>
      <c r="G22" s="34"/>
      <c r="H22" s="31">
        <f t="shared" si="1"/>
        <v>0</v>
      </c>
      <c r="I22" s="27"/>
      <c r="J22" s="34"/>
      <c r="K22" s="31"/>
      <c r="L22" s="69"/>
      <c r="M22" s="64"/>
    </row>
    <row r="23" spans="1:13" ht="13.5" thickBot="1" x14ac:dyDescent="0.25">
      <c r="A23" s="62"/>
      <c r="B23" s="68"/>
      <c r="C23" s="27"/>
      <c r="D23" s="33"/>
      <c r="E23" s="31">
        <f t="shared" si="0"/>
        <v>0</v>
      </c>
      <c r="F23" s="28"/>
      <c r="G23" s="34"/>
      <c r="H23" s="31">
        <f t="shared" si="1"/>
        <v>0</v>
      </c>
      <c r="I23" s="27"/>
      <c r="J23" s="34"/>
      <c r="K23" s="31"/>
      <c r="L23" s="69"/>
      <c r="M23" s="64"/>
    </row>
    <row r="24" spans="1:13" ht="16.5" thickTop="1" x14ac:dyDescent="0.2">
      <c r="A24" s="62"/>
      <c r="B24" s="62" t="s">
        <v>35</v>
      </c>
      <c r="C24" s="82" t="s">
        <v>46</v>
      </c>
      <c r="D24" s="83"/>
      <c r="E24" s="84"/>
      <c r="F24" s="42">
        <f>SUM(F9:F23)</f>
        <v>44000</v>
      </c>
      <c r="G24" s="70"/>
      <c r="H24" s="42">
        <f>SUM(H9:H23)</f>
        <v>46909473.684210524</v>
      </c>
      <c r="I24" s="63"/>
      <c r="J24" s="63"/>
      <c r="K24" s="63"/>
      <c r="L24" s="63"/>
      <c r="M24" s="64"/>
    </row>
    <row r="25" spans="1:13" x14ac:dyDescent="0.2">
      <c r="A25" s="62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4"/>
    </row>
    <row r="26" spans="1:13" ht="13.5" thickBot="1" x14ac:dyDescent="0.25">
      <c r="A26" s="73"/>
      <c r="B26" s="65"/>
      <c r="C26" s="66"/>
      <c r="D26" s="66"/>
      <c r="E26" s="66"/>
      <c r="F26" s="66"/>
      <c r="G26" s="66"/>
      <c r="H26" s="66" t="s">
        <v>35</v>
      </c>
      <c r="I26" s="76"/>
      <c r="J26" s="76"/>
      <c r="K26" s="76"/>
      <c r="L26" s="66"/>
      <c r="M26" s="67"/>
    </row>
    <row r="28" spans="1:13" x14ac:dyDescent="0.2">
      <c r="F28" s="24"/>
      <c r="G28" s="24"/>
    </row>
    <row r="30" spans="1:13" x14ac:dyDescent="0.2">
      <c r="E30" s="25"/>
    </row>
  </sheetData>
  <mergeCells count="8">
    <mergeCell ref="B6:B7"/>
    <mergeCell ref="I26:K26"/>
    <mergeCell ref="B2:K3"/>
    <mergeCell ref="B4:K4"/>
    <mergeCell ref="C6:E6"/>
    <mergeCell ref="F6:H6"/>
    <mergeCell ref="I6:K6"/>
    <mergeCell ref="C24:E24"/>
  </mergeCells>
  <pageMargins left="0.75" right="0.75" top="1" bottom="1" header="0" footer="0"/>
  <pageSetup orientation="portrait" horizontalDpi="120" verticalDpi="144" r:id="rId1"/>
  <headerFooter alignWithMargins="0"/>
  <ignoredErrors>
    <ignoredError sqref="J16:K22 I10:I12 J9 J10 J11 J12 J13 J14 J15 K10:K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5"/>
  <sheetViews>
    <sheetView showGridLines="0" zoomScale="110" zoomScaleNormal="110" workbookViewId="0">
      <selection activeCell="O14" sqref="O14"/>
    </sheetView>
  </sheetViews>
  <sheetFormatPr baseColWidth="10" defaultColWidth="9.140625" defaultRowHeight="12.75" x14ac:dyDescent="0.2"/>
  <cols>
    <col min="1" max="1" width="3.140625" style="23" customWidth="1"/>
    <col min="2" max="2" width="9.5703125" style="23" bestFit="1" customWidth="1"/>
    <col min="3" max="3" width="9.28515625" style="23" customWidth="1"/>
    <col min="4" max="4" width="13.5703125" style="23" customWidth="1"/>
    <col min="5" max="5" width="14.85546875" style="23" bestFit="1" customWidth="1"/>
    <col min="6" max="6" width="11.42578125" style="23" bestFit="1" customWidth="1"/>
    <col min="7" max="7" width="12" style="23" customWidth="1"/>
    <col min="8" max="8" width="17.28515625" style="23" customWidth="1"/>
    <col min="9" max="9" width="9.28515625" style="23" customWidth="1"/>
    <col min="10" max="10" width="13.5703125" style="23" customWidth="1"/>
    <col min="11" max="11" width="11.85546875" style="23" customWidth="1"/>
    <col min="12" max="16384" width="9.140625" style="23"/>
  </cols>
  <sheetData>
    <row r="1" spans="2:13" ht="13.5" thickBot="1" x14ac:dyDescent="0.25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2:13" ht="13.9" customHeight="1" x14ac:dyDescent="0.2">
      <c r="B2" s="77" t="s">
        <v>45</v>
      </c>
      <c r="C2" s="78"/>
      <c r="D2" s="78"/>
      <c r="E2" s="78"/>
      <c r="F2" s="78"/>
      <c r="G2" s="78"/>
      <c r="H2" s="78"/>
      <c r="I2" s="78"/>
      <c r="J2" s="78"/>
      <c r="K2" s="78"/>
      <c r="L2" s="63"/>
      <c r="M2" s="64"/>
    </row>
    <row r="3" spans="2:13" ht="51" customHeight="1" x14ac:dyDescent="0.2">
      <c r="B3" s="77"/>
      <c r="C3" s="78"/>
      <c r="D3" s="78"/>
      <c r="E3" s="78"/>
      <c r="F3" s="78"/>
      <c r="G3" s="78"/>
      <c r="H3" s="78"/>
      <c r="I3" s="78"/>
      <c r="J3" s="78"/>
      <c r="K3" s="78"/>
      <c r="L3" s="63"/>
      <c r="M3" s="64"/>
    </row>
    <row r="4" spans="2:13" ht="12.75" customHeight="1" x14ac:dyDescent="0.25">
      <c r="B4" s="79"/>
      <c r="C4" s="80"/>
      <c r="D4" s="80"/>
      <c r="E4" s="80"/>
      <c r="F4" s="80"/>
      <c r="G4" s="80"/>
      <c r="H4" s="80"/>
      <c r="I4" s="80"/>
      <c r="J4" s="80"/>
      <c r="K4" s="80"/>
      <c r="L4" s="63"/>
      <c r="M4" s="64"/>
    </row>
    <row r="5" spans="2:13" ht="9" customHeight="1" x14ac:dyDescent="0.2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4"/>
    </row>
    <row r="6" spans="2:13" ht="21.75" thickBot="1" x14ac:dyDescent="0.25">
      <c r="B6" s="74" t="s">
        <v>31</v>
      </c>
      <c r="C6" s="81" t="s">
        <v>32</v>
      </c>
      <c r="D6" s="81"/>
      <c r="E6" s="81"/>
      <c r="F6" s="81" t="s">
        <v>33</v>
      </c>
      <c r="G6" s="81"/>
      <c r="H6" s="81"/>
      <c r="I6" s="81" t="s">
        <v>34</v>
      </c>
      <c r="J6" s="81"/>
      <c r="K6" s="81"/>
      <c r="L6" s="63"/>
      <c r="M6" s="64"/>
    </row>
    <row r="7" spans="2:13" ht="33" thickTop="1" thickBot="1" x14ac:dyDescent="0.25">
      <c r="B7" s="75" t="s">
        <v>35</v>
      </c>
      <c r="C7" s="26" t="s">
        <v>36</v>
      </c>
      <c r="D7" s="26" t="s">
        <v>37</v>
      </c>
      <c r="E7" s="26" t="s">
        <v>38</v>
      </c>
      <c r="F7" s="26" t="s">
        <v>36</v>
      </c>
      <c r="G7" s="26" t="s">
        <v>37</v>
      </c>
      <c r="H7" s="26" t="s">
        <v>38</v>
      </c>
      <c r="I7" s="26" t="s">
        <v>36</v>
      </c>
      <c r="J7" s="26" t="s">
        <v>37</v>
      </c>
      <c r="K7" s="26" t="s">
        <v>38</v>
      </c>
      <c r="L7" s="63"/>
      <c r="M7" s="64"/>
    </row>
    <row r="8" spans="2:13" ht="13.5" thickTop="1" x14ac:dyDescent="0.2">
      <c r="B8" s="68">
        <v>44621</v>
      </c>
      <c r="C8" s="27"/>
      <c r="D8" s="32"/>
      <c r="E8" s="30"/>
      <c r="F8" s="28"/>
      <c r="G8" s="34"/>
      <c r="H8" s="31"/>
      <c r="I8" s="27">
        <v>8000</v>
      </c>
      <c r="J8" s="34">
        <v>1000</v>
      </c>
      <c r="K8" s="31">
        <f>+I8*J8</f>
        <v>8000000</v>
      </c>
      <c r="L8" s="69" t="s">
        <v>39</v>
      </c>
      <c r="M8" s="64"/>
    </row>
    <row r="9" spans="2:13" x14ac:dyDescent="0.2">
      <c r="B9" s="68">
        <v>44625</v>
      </c>
      <c r="C9" s="27">
        <v>12000</v>
      </c>
      <c r="D9" s="33">
        <v>1100</v>
      </c>
      <c r="E9" s="31">
        <f>+C9*D9</f>
        <v>13200000</v>
      </c>
      <c r="F9" s="28"/>
      <c r="G9" s="34"/>
      <c r="H9" s="31"/>
      <c r="I9" s="27">
        <f>+I8+C9</f>
        <v>20000</v>
      </c>
      <c r="J9" s="34"/>
      <c r="K9" s="31">
        <f>+K8+E9</f>
        <v>21200000</v>
      </c>
      <c r="L9" s="63"/>
      <c r="M9" s="64"/>
    </row>
    <row r="10" spans="2:13" x14ac:dyDescent="0.2">
      <c r="B10" s="68">
        <v>44629</v>
      </c>
      <c r="C10" s="27"/>
      <c r="D10" s="33"/>
      <c r="E10" s="31">
        <f t="shared" ref="E10:E17" si="0">+C10*D10</f>
        <v>0</v>
      </c>
      <c r="F10" s="28">
        <v>8000</v>
      </c>
      <c r="G10" s="34">
        <f>+J8</f>
        <v>1000</v>
      </c>
      <c r="H10" s="31">
        <f t="shared" ref="H10:H17" si="1">+F10*G10</f>
        <v>8000000</v>
      </c>
      <c r="I10" s="27">
        <f>+I9-F10</f>
        <v>12000</v>
      </c>
      <c r="J10" s="34"/>
      <c r="K10" s="31">
        <f>+K9-H10</f>
        <v>13200000</v>
      </c>
      <c r="L10" s="63"/>
      <c r="M10" s="64"/>
    </row>
    <row r="11" spans="2:13" x14ac:dyDescent="0.2">
      <c r="B11" s="68"/>
      <c r="C11" s="27"/>
      <c r="D11" s="33"/>
      <c r="E11" s="31"/>
      <c r="F11" s="28">
        <v>6000</v>
      </c>
      <c r="G11" s="34">
        <f>+D9</f>
        <v>1100</v>
      </c>
      <c r="H11" s="31">
        <f>+F11*G11</f>
        <v>6600000</v>
      </c>
      <c r="I11" s="27">
        <f>+I10-F11</f>
        <v>6000</v>
      </c>
      <c r="J11" s="34"/>
      <c r="K11" s="31">
        <f>+K10-H11</f>
        <v>6600000</v>
      </c>
      <c r="L11" s="63"/>
      <c r="M11" s="64"/>
    </row>
    <row r="12" spans="2:13" x14ac:dyDescent="0.2">
      <c r="B12" s="68">
        <v>36597</v>
      </c>
      <c r="C12" s="27">
        <v>13000</v>
      </c>
      <c r="D12" s="33">
        <v>900</v>
      </c>
      <c r="E12" s="31">
        <f t="shared" si="0"/>
        <v>11700000</v>
      </c>
      <c r="F12" s="28"/>
      <c r="G12" s="34"/>
      <c r="H12" s="31">
        <f t="shared" si="1"/>
        <v>0</v>
      </c>
      <c r="I12" s="27">
        <f>I11+C12</f>
        <v>19000</v>
      </c>
      <c r="J12" s="34"/>
      <c r="K12" s="31">
        <f>K11+E12</f>
        <v>18300000</v>
      </c>
      <c r="L12" s="63"/>
      <c r="M12" s="64"/>
    </row>
    <row r="13" spans="2:13" x14ac:dyDescent="0.2">
      <c r="B13" s="68">
        <v>36603</v>
      </c>
      <c r="C13" s="27"/>
      <c r="D13" s="33"/>
      <c r="E13" s="31">
        <f t="shared" si="0"/>
        <v>0</v>
      </c>
      <c r="F13" s="28">
        <f>+I11</f>
        <v>6000</v>
      </c>
      <c r="G13" s="34">
        <f>+D9</f>
        <v>1100</v>
      </c>
      <c r="H13" s="31">
        <f t="shared" si="1"/>
        <v>6600000</v>
      </c>
      <c r="I13" s="27">
        <f>+I12-F13</f>
        <v>13000</v>
      </c>
      <c r="J13" s="34"/>
      <c r="K13" s="31">
        <f>+K12-H13</f>
        <v>11700000</v>
      </c>
      <c r="L13" s="63" t="s">
        <v>35</v>
      </c>
      <c r="M13" s="64"/>
    </row>
    <row r="14" spans="2:13" x14ac:dyDescent="0.2">
      <c r="B14" s="68"/>
      <c r="C14" s="27"/>
      <c r="D14" s="33"/>
      <c r="E14" s="31"/>
      <c r="F14" s="28">
        <f>+I13-5000</f>
        <v>8000</v>
      </c>
      <c r="G14" s="34">
        <f>+D12</f>
        <v>900</v>
      </c>
      <c r="H14" s="31">
        <f>+F14*G14</f>
        <v>7200000</v>
      </c>
      <c r="I14" s="27">
        <f>+I13-F14</f>
        <v>5000</v>
      </c>
      <c r="J14" s="34"/>
      <c r="K14" s="31">
        <f>+K13-H14</f>
        <v>4500000</v>
      </c>
      <c r="L14" s="63"/>
      <c r="M14" s="64"/>
    </row>
    <row r="15" spans="2:13" x14ac:dyDescent="0.2">
      <c r="B15" s="68">
        <v>36608</v>
      </c>
      <c r="C15" s="27">
        <v>8000</v>
      </c>
      <c r="D15" s="33">
        <v>1200</v>
      </c>
      <c r="E15" s="31">
        <f t="shared" si="0"/>
        <v>9600000</v>
      </c>
      <c r="F15" s="28"/>
      <c r="G15" s="34"/>
      <c r="H15" s="31">
        <f t="shared" si="1"/>
        <v>0</v>
      </c>
      <c r="I15" s="27">
        <f>+I14+C15</f>
        <v>13000</v>
      </c>
      <c r="J15" s="34"/>
      <c r="K15" s="31">
        <f>+K14+E15</f>
        <v>14100000</v>
      </c>
      <c r="L15" s="63"/>
      <c r="M15" s="64"/>
    </row>
    <row r="16" spans="2:13" x14ac:dyDescent="0.2">
      <c r="B16" s="68">
        <v>86</v>
      </c>
      <c r="C16" s="27">
        <v>7000</v>
      </c>
      <c r="D16" s="33">
        <v>1300</v>
      </c>
      <c r="E16" s="31">
        <f t="shared" si="0"/>
        <v>9100000</v>
      </c>
      <c r="F16" s="28"/>
      <c r="G16" s="34"/>
      <c r="H16" s="31">
        <f t="shared" si="1"/>
        <v>0</v>
      </c>
      <c r="I16" s="27">
        <f>+I15+C16</f>
        <v>20000</v>
      </c>
      <c r="J16" s="34"/>
      <c r="K16" s="31">
        <f>+K15+E16</f>
        <v>23200000</v>
      </c>
      <c r="L16" s="63"/>
      <c r="M16" s="64"/>
    </row>
    <row r="17" spans="2:13" x14ac:dyDescent="0.2">
      <c r="B17" s="68">
        <v>89</v>
      </c>
      <c r="C17" s="27"/>
      <c r="D17" s="33"/>
      <c r="E17" s="31">
        <f t="shared" si="0"/>
        <v>0</v>
      </c>
      <c r="F17" s="28">
        <v>5000</v>
      </c>
      <c r="G17" s="34">
        <f>+D12</f>
        <v>900</v>
      </c>
      <c r="H17" s="31">
        <f t="shared" si="1"/>
        <v>4500000</v>
      </c>
      <c r="I17" s="27">
        <f>+I16-F17</f>
        <v>15000</v>
      </c>
      <c r="J17" s="34"/>
      <c r="K17" s="31">
        <f>+K16-H17</f>
        <v>18700000</v>
      </c>
      <c r="L17" s="63"/>
      <c r="M17" s="64"/>
    </row>
    <row r="18" spans="2:13" x14ac:dyDescent="0.2">
      <c r="B18" s="68"/>
      <c r="C18" s="27"/>
      <c r="D18" s="33"/>
      <c r="E18" s="31"/>
      <c r="F18" s="28">
        <v>8000</v>
      </c>
      <c r="G18" s="34">
        <f>+D15</f>
        <v>1200</v>
      </c>
      <c r="H18" s="31">
        <f>+F18*G18</f>
        <v>9600000</v>
      </c>
      <c r="I18" s="27">
        <f>+I17-F18</f>
        <v>7000</v>
      </c>
      <c r="J18" s="34"/>
      <c r="K18" s="31">
        <f>+K17-H18</f>
        <v>9100000</v>
      </c>
      <c r="L18" s="63"/>
      <c r="M18" s="64"/>
    </row>
    <row r="19" spans="2:13" x14ac:dyDescent="0.2">
      <c r="B19" s="68"/>
      <c r="C19" s="27"/>
      <c r="D19" s="33"/>
      <c r="E19" s="31"/>
      <c r="F19" s="28">
        <v>3000</v>
      </c>
      <c r="G19" s="34">
        <f>+D16</f>
        <v>1300</v>
      </c>
      <c r="H19" s="31">
        <f>+F19*D16</f>
        <v>3900000</v>
      </c>
      <c r="I19" s="27">
        <f>+I18-F19</f>
        <v>4000</v>
      </c>
      <c r="J19" s="34"/>
      <c r="K19" s="31">
        <f>+K18-H19</f>
        <v>5200000</v>
      </c>
      <c r="L19" s="69"/>
      <c r="M19" s="64"/>
    </row>
    <row r="20" spans="2:13" x14ac:dyDescent="0.2">
      <c r="B20" s="68"/>
      <c r="C20" s="27"/>
      <c r="D20" s="33"/>
      <c r="E20" s="31"/>
      <c r="F20" s="28"/>
      <c r="G20" s="34"/>
      <c r="H20" s="31"/>
      <c r="I20" s="27"/>
      <c r="J20" s="34"/>
      <c r="K20" s="31"/>
      <c r="L20" s="69"/>
      <c r="M20" s="64"/>
    </row>
    <row r="21" spans="2:13" x14ac:dyDescent="0.2">
      <c r="B21" s="68"/>
      <c r="C21" s="27"/>
      <c r="D21" s="33"/>
      <c r="E21" s="31"/>
      <c r="F21" s="28"/>
      <c r="G21" s="34"/>
      <c r="H21" s="31"/>
      <c r="I21" s="27"/>
      <c r="J21" s="34"/>
      <c r="K21" s="31"/>
      <c r="L21" s="69"/>
      <c r="M21" s="64"/>
    </row>
    <row r="22" spans="2:13" ht="13.5" thickBot="1" x14ac:dyDescent="0.25">
      <c r="B22" s="68"/>
      <c r="C22" s="27"/>
      <c r="D22" s="33"/>
      <c r="E22" s="31"/>
      <c r="F22" s="28"/>
      <c r="G22" s="34"/>
      <c r="H22" s="31"/>
      <c r="I22" s="27"/>
      <c r="J22" s="34"/>
      <c r="K22" s="31"/>
      <c r="L22" s="69"/>
      <c r="M22" s="64"/>
    </row>
    <row r="23" spans="2:13" ht="16.5" thickTop="1" x14ac:dyDescent="0.2">
      <c r="B23" s="85" t="s">
        <v>46</v>
      </c>
      <c r="C23" s="83"/>
      <c r="D23" s="84"/>
      <c r="E23" s="42">
        <f>SUM(E9:E22)</f>
        <v>43600000</v>
      </c>
      <c r="F23" s="42">
        <f>SUM(F8:F22)</f>
        <v>44000</v>
      </c>
      <c r="G23" s="70"/>
      <c r="H23" s="42">
        <f>SUM(H10:H17)</f>
        <v>32900000</v>
      </c>
      <c r="I23" s="63"/>
      <c r="J23" s="63"/>
      <c r="K23" s="63"/>
      <c r="L23" s="63"/>
      <c r="M23" s="64"/>
    </row>
    <row r="24" spans="2:13" x14ac:dyDescent="0.2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4"/>
    </row>
    <row r="25" spans="2:13" ht="13.5" thickBot="1" x14ac:dyDescent="0.25">
      <c r="B25" s="65"/>
      <c r="C25" s="66"/>
      <c r="D25" s="66"/>
      <c r="E25" s="66"/>
      <c r="F25" s="66"/>
      <c r="G25" s="66"/>
      <c r="H25" s="66" t="s">
        <v>35</v>
      </c>
      <c r="I25" s="76"/>
      <c r="J25" s="76"/>
      <c r="K25" s="76"/>
      <c r="L25" s="66"/>
      <c r="M25" s="67"/>
    </row>
  </sheetData>
  <mergeCells count="8">
    <mergeCell ref="B6:B7"/>
    <mergeCell ref="B23:D23"/>
    <mergeCell ref="B2:K3"/>
    <mergeCell ref="I25:K25"/>
    <mergeCell ref="B4:K4"/>
    <mergeCell ref="C6:E6"/>
    <mergeCell ref="F6:H6"/>
    <mergeCell ref="I6:K6"/>
  </mergeCells>
  <pageMargins left="0.75" right="0.75" top="1" bottom="1" header="0" footer="0"/>
  <headerFooter alignWithMargins="0"/>
  <ignoredErrors>
    <ignoredError sqref="I12 K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25"/>
  <sheetViews>
    <sheetView showGridLines="0" zoomScale="110" zoomScaleNormal="110" workbookViewId="0">
      <selection activeCell="N11" sqref="N11"/>
    </sheetView>
  </sheetViews>
  <sheetFormatPr baseColWidth="10" defaultColWidth="9.140625" defaultRowHeight="12.75" x14ac:dyDescent="0.2"/>
  <cols>
    <col min="1" max="1" width="3.140625" style="23" customWidth="1"/>
    <col min="2" max="2" width="9.5703125" style="23" bestFit="1" customWidth="1"/>
    <col min="3" max="3" width="9.28515625" style="23" customWidth="1"/>
    <col min="4" max="4" width="13.5703125" style="23" customWidth="1"/>
    <col min="5" max="5" width="14.85546875" style="23" bestFit="1" customWidth="1"/>
    <col min="6" max="6" width="11.42578125" style="23" bestFit="1" customWidth="1"/>
    <col min="7" max="7" width="12" style="23" customWidth="1"/>
    <col min="8" max="8" width="17.28515625" style="23" customWidth="1"/>
    <col min="9" max="9" width="9.28515625" style="23" customWidth="1"/>
    <col min="10" max="10" width="13.5703125" style="23" customWidth="1"/>
    <col min="11" max="11" width="11.85546875" style="23" customWidth="1"/>
    <col min="12" max="16384" width="9.140625" style="23"/>
  </cols>
  <sheetData>
    <row r="1" spans="2:13" ht="13.5" thickBot="1" x14ac:dyDescent="0.25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2:13" ht="13.9" customHeight="1" x14ac:dyDescent="0.2">
      <c r="B2" s="77" t="s">
        <v>30</v>
      </c>
      <c r="C2" s="78"/>
      <c r="D2" s="78"/>
      <c r="E2" s="78"/>
      <c r="F2" s="78"/>
      <c r="G2" s="78"/>
      <c r="H2" s="78"/>
      <c r="I2" s="78"/>
      <c r="J2" s="78"/>
      <c r="K2" s="78"/>
      <c r="L2" s="63"/>
      <c r="M2" s="64"/>
    </row>
    <row r="3" spans="2:13" ht="51" customHeight="1" x14ac:dyDescent="0.2">
      <c r="B3" s="77"/>
      <c r="C3" s="78"/>
      <c r="D3" s="78"/>
      <c r="E3" s="78"/>
      <c r="F3" s="78"/>
      <c r="G3" s="78"/>
      <c r="H3" s="78"/>
      <c r="I3" s="78"/>
      <c r="J3" s="78"/>
      <c r="K3" s="78"/>
      <c r="L3" s="63"/>
      <c r="M3" s="64"/>
    </row>
    <row r="4" spans="2:13" ht="12.75" customHeight="1" x14ac:dyDescent="0.25">
      <c r="B4" s="79"/>
      <c r="C4" s="80"/>
      <c r="D4" s="80"/>
      <c r="E4" s="80"/>
      <c r="F4" s="80"/>
      <c r="G4" s="80"/>
      <c r="H4" s="80"/>
      <c r="I4" s="80"/>
      <c r="J4" s="80"/>
      <c r="K4" s="80"/>
      <c r="L4" s="63"/>
      <c r="M4" s="64"/>
    </row>
    <row r="5" spans="2:13" ht="9" customHeight="1" x14ac:dyDescent="0.2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4"/>
    </row>
    <row r="6" spans="2:13" ht="21.75" thickBot="1" x14ac:dyDescent="0.25">
      <c r="B6" s="74" t="s">
        <v>31</v>
      </c>
      <c r="C6" s="81" t="s">
        <v>32</v>
      </c>
      <c r="D6" s="81"/>
      <c r="E6" s="81"/>
      <c r="F6" s="81" t="s">
        <v>33</v>
      </c>
      <c r="G6" s="81"/>
      <c r="H6" s="81"/>
      <c r="I6" s="81" t="s">
        <v>34</v>
      </c>
      <c r="J6" s="81"/>
      <c r="K6" s="81"/>
      <c r="L6" s="63"/>
      <c r="M6" s="64"/>
    </row>
    <row r="7" spans="2:13" ht="33" thickTop="1" thickBot="1" x14ac:dyDescent="0.25">
      <c r="B7" s="75" t="s">
        <v>35</v>
      </c>
      <c r="C7" s="26" t="s">
        <v>36</v>
      </c>
      <c r="D7" s="26" t="s">
        <v>37</v>
      </c>
      <c r="E7" s="26" t="s">
        <v>38</v>
      </c>
      <c r="F7" s="26" t="s">
        <v>36</v>
      </c>
      <c r="G7" s="26" t="s">
        <v>37</v>
      </c>
      <c r="H7" s="26" t="s">
        <v>38</v>
      </c>
      <c r="I7" s="26" t="s">
        <v>36</v>
      </c>
      <c r="J7" s="26" t="s">
        <v>37</v>
      </c>
      <c r="K7" s="26" t="s">
        <v>38</v>
      </c>
      <c r="L7" s="63"/>
      <c r="M7" s="64"/>
    </row>
    <row r="8" spans="2:13" ht="13.5" thickTop="1" x14ac:dyDescent="0.2">
      <c r="B8" s="68">
        <v>36586</v>
      </c>
      <c r="C8" s="27"/>
      <c r="D8" s="32"/>
      <c r="E8" s="30"/>
      <c r="F8" s="28"/>
      <c r="G8" s="34"/>
      <c r="H8" s="31"/>
      <c r="I8" s="27">
        <v>8000</v>
      </c>
      <c r="J8" s="34">
        <v>1000</v>
      </c>
      <c r="K8" s="31">
        <f>+I8*J8</f>
        <v>8000000</v>
      </c>
      <c r="L8" s="69" t="s">
        <v>39</v>
      </c>
      <c r="M8" s="64"/>
    </row>
    <row r="9" spans="2:13" x14ac:dyDescent="0.2">
      <c r="B9" s="68">
        <v>36590</v>
      </c>
      <c r="C9" s="27">
        <v>12000</v>
      </c>
      <c r="D9" s="33">
        <v>1100</v>
      </c>
      <c r="E9" s="31">
        <f>+C9*D9</f>
        <v>13200000</v>
      </c>
      <c r="F9" s="28"/>
      <c r="G9" s="34"/>
      <c r="H9" s="31"/>
      <c r="I9" s="27">
        <f>+I8+C9</f>
        <v>20000</v>
      </c>
      <c r="J9" s="34"/>
      <c r="K9" s="31">
        <f>K8+E9</f>
        <v>21200000</v>
      </c>
      <c r="L9" s="63"/>
      <c r="M9" s="64"/>
    </row>
    <row r="10" spans="2:13" x14ac:dyDescent="0.2">
      <c r="B10" s="68">
        <v>36593</v>
      </c>
      <c r="C10" s="27"/>
      <c r="D10" s="33"/>
      <c r="E10" s="31">
        <f t="shared" ref="E10:E17" si="0">+C10*D10</f>
        <v>0</v>
      </c>
      <c r="F10" s="28">
        <v>12000</v>
      </c>
      <c r="G10" s="34">
        <v>1100</v>
      </c>
      <c r="H10" s="31">
        <f>F10*G10</f>
        <v>13200000</v>
      </c>
      <c r="I10" s="27">
        <f>+I9-F10</f>
        <v>8000</v>
      </c>
      <c r="J10" s="34"/>
      <c r="K10" s="31">
        <f>K9-H10</f>
        <v>8000000</v>
      </c>
      <c r="L10" s="63"/>
      <c r="M10" s="64"/>
    </row>
    <row r="11" spans="2:13" x14ac:dyDescent="0.2">
      <c r="B11" s="68"/>
      <c r="C11" s="27"/>
      <c r="D11" s="33"/>
      <c r="E11" s="31"/>
      <c r="F11" s="28">
        <v>2000</v>
      </c>
      <c r="G11" s="34">
        <v>1000</v>
      </c>
      <c r="H11" s="31">
        <f t="shared" ref="H11:H20" si="1">F11*G11</f>
        <v>2000000</v>
      </c>
      <c r="I11" s="27">
        <f>+I10-F11</f>
        <v>6000</v>
      </c>
      <c r="J11" s="34"/>
      <c r="K11" s="31">
        <f>K10-H11</f>
        <v>6000000</v>
      </c>
      <c r="L11" s="63"/>
      <c r="M11" s="64"/>
    </row>
    <row r="12" spans="2:13" x14ac:dyDescent="0.2">
      <c r="B12" s="68">
        <v>36597</v>
      </c>
      <c r="C12" s="27">
        <v>13000</v>
      </c>
      <c r="D12" s="33">
        <v>900</v>
      </c>
      <c r="E12" s="31">
        <f t="shared" si="0"/>
        <v>11700000</v>
      </c>
      <c r="F12" s="28"/>
      <c r="G12" s="34"/>
      <c r="H12" s="31">
        <f t="shared" si="1"/>
        <v>0</v>
      </c>
      <c r="I12" s="27">
        <f>I11+C12</f>
        <v>19000</v>
      </c>
      <c r="J12" s="34"/>
      <c r="K12" s="31">
        <f>K11+E12</f>
        <v>17700000</v>
      </c>
      <c r="L12" s="63"/>
      <c r="M12" s="64"/>
    </row>
    <row r="13" spans="2:13" x14ac:dyDescent="0.2">
      <c r="B13" s="68">
        <v>36603</v>
      </c>
      <c r="C13" s="27"/>
      <c r="D13" s="33"/>
      <c r="E13" s="31">
        <f t="shared" si="0"/>
        <v>0</v>
      </c>
      <c r="F13" s="28">
        <v>13000</v>
      </c>
      <c r="G13" s="34">
        <v>900</v>
      </c>
      <c r="H13" s="31">
        <f t="shared" si="1"/>
        <v>11700000</v>
      </c>
      <c r="I13" s="27">
        <f>+I12-F13</f>
        <v>6000</v>
      </c>
      <c r="J13" s="34"/>
      <c r="K13" s="31">
        <f>K12-H13</f>
        <v>6000000</v>
      </c>
      <c r="L13" s="63" t="s">
        <v>35</v>
      </c>
      <c r="M13" s="64"/>
    </row>
    <row r="14" spans="2:13" x14ac:dyDescent="0.2">
      <c r="B14" s="68"/>
      <c r="C14" s="27"/>
      <c r="D14" s="33"/>
      <c r="E14" s="31"/>
      <c r="F14" s="28">
        <v>1000</v>
      </c>
      <c r="G14" s="34">
        <v>1000</v>
      </c>
      <c r="H14" s="31">
        <f t="shared" si="1"/>
        <v>1000000</v>
      </c>
      <c r="I14" s="27">
        <f>+I13-F14</f>
        <v>5000</v>
      </c>
      <c r="J14" s="34"/>
      <c r="K14" s="31">
        <f>K13-H14</f>
        <v>5000000</v>
      </c>
      <c r="L14" s="63"/>
      <c r="M14" s="64"/>
    </row>
    <row r="15" spans="2:13" x14ac:dyDescent="0.2">
      <c r="B15" s="68">
        <v>36608</v>
      </c>
      <c r="C15" s="27">
        <v>8000</v>
      </c>
      <c r="D15" s="33">
        <v>1200</v>
      </c>
      <c r="E15" s="31">
        <f t="shared" si="0"/>
        <v>9600000</v>
      </c>
      <c r="F15" s="28"/>
      <c r="G15" s="34"/>
      <c r="H15" s="31">
        <f t="shared" si="1"/>
        <v>0</v>
      </c>
      <c r="I15" s="27">
        <f>+I14+C15</f>
        <v>13000</v>
      </c>
      <c r="J15" s="34"/>
      <c r="K15" s="31">
        <f>K14+E15</f>
        <v>14600000</v>
      </c>
      <c r="L15" s="63"/>
      <c r="M15" s="64"/>
    </row>
    <row r="16" spans="2:13" x14ac:dyDescent="0.2">
      <c r="B16" s="68">
        <v>86</v>
      </c>
      <c r="C16" s="27">
        <v>7000</v>
      </c>
      <c r="D16" s="33">
        <v>1300</v>
      </c>
      <c r="E16" s="31">
        <f t="shared" si="0"/>
        <v>9100000</v>
      </c>
      <c r="F16" s="28"/>
      <c r="G16" s="34"/>
      <c r="H16" s="31">
        <f t="shared" si="1"/>
        <v>0</v>
      </c>
      <c r="I16" s="27">
        <f>+I15+C16</f>
        <v>20000</v>
      </c>
      <c r="J16" s="34"/>
      <c r="K16" s="31">
        <f>K15+E16</f>
        <v>23700000</v>
      </c>
      <c r="L16" s="63"/>
      <c r="M16" s="64"/>
    </row>
    <row r="17" spans="2:13" x14ac:dyDescent="0.2">
      <c r="B17" s="68">
        <v>89</v>
      </c>
      <c r="C17" s="27"/>
      <c r="D17" s="33"/>
      <c r="E17" s="31">
        <f t="shared" si="0"/>
        <v>0</v>
      </c>
      <c r="F17" s="28">
        <v>7000</v>
      </c>
      <c r="G17" s="34">
        <v>1300</v>
      </c>
      <c r="H17" s="31">
        <f t="shared" si="1"/>
        <v>9100000</v>
      </c>
      <c r="I17" s="27">
        <f>+I16-F17</f>
        <v>13000</v>
      </c>
      <c r="J17" s="34"/>
      <c r="K17" s="31">
        <f>K16-H17</f>
        <v>14600000</v>
      </c>
      <c r="L17" s="63"/>
      <c r="M17" s="64"/>
    </row>
    <row r="18" spans="2:13" x14ac:dyDescent="0.2">
      <c r="B18" s="68"/>
      <c r="C18" s="27"/>
      <c r="D18" s="33"/>
      <c r="E18" s="31"/>
      <c r="F18" s="28">
        <v>7000</v>
      </c>
      <c r="G18" s="34">
        <v>1200</v>
      </c>
      <c r="H18" s="31">
        <f t="shared" si="1"/>
        <v>8400000</v>
      </c>
      <c r="I18" s="27">
        <f>+I17-F18</f>
        <v>6000</v>
      </c>
      <c r="J18" s="34"/>
      <c r="K18" s="31">
        <f>K17-H18</f>
        <v>6200000</v>
      </c>
      <c r="L18" s="63"/>
      <c r="M18" s="64"/>
    </row>
    <row r="19" spans="2:13" x14ac:dyDescent="0.2">
      <c r="B19" s="68"/>
      <c r="C19" s="27"/>
      <c r="D19" s="33"/>
      <c r="E19" s="31"/>
      <c r="F19" s="28">
        <v>1000</v>
      </c>
      <c r="G19" s="34">
        <v>1200</v>
      </c>
      <c r="H19" s="31">
        <f t="shared" si="1"/>
        <v>1200000</v>
      </c>
      <c r="I19" s="27">
        <f>+I18-F19</f>
        <v>5000</v>
      </c>
      <c r="J19" s="34"/>
      <c r="K19" s="31">
        <f>K18-H19</f>
        <v>5000000</v>
      </c>
      <c r="L19" s="63"/>
      <c r="M19" s="64"/>
    </row>
    <row r="20" spans="2:13" x14ac:dyDescent="0.2">
      <c r="B20" s="68"/>
      <c r="C20" s="27"/>
      <c r="D20" s="33"/>
      <c r="E20" s="31"/>
      <c r="F20" s="28">
        <v>1000</v>
      </c>
      <c r="G20" s="34">
        <v>1000</v>
      </c>
      <c r="H20" s="31">
        <f t="shared" si="1"/>
        <v>1000000</v>
      </c>
      <c r="I20" s="27"/>
      <c r="J20" s="34"/>
      <c r="K20" s="31">
        <f>K19-H20</f>
        <v>4000000</v>
      </c>
      <c r="L20" s="69"/>
      <c r="M20" s="64"/>
    </row>
    <row r="21" spans="2:13" x14ac:dyDescent="0.2">
      <c r="B21" s="68"/>
      <c r="C21" s="27"/>
      <c r="D21" s="33"/>
      <c r="E21" s="31"/>
      <c r="F21" s="28"/>
      <c r="G21" s="34"/>
      <c r="H21" s="31"/>
      <c r="I21" s="27"/>
      <c r="J21" s="34"/>
      <c r="K21" s="31"/>
      <c r="L21" s="69"/>
      <c r="M21" s="64"/>
    </row>
    <row r="22" spans="2:13" ht="13.5" thickBot="1" x14ac:dyDescent="0.25">
      <c r="B22" s="68"/>
      <c r="C22" s="27"/>
      <c r="D22" s="33"/>
      <c r="E22" s="31"/>
      <c r="F22" s="28"/>
      <c r="G22" s="34"/>
      <c r="H22" s="31"/>
      <c r="I22" s="27"/>
      <c r="J22" s="34"/>
      <c r="K22" s="31"/>
      <c r="L22" s="69"/>
      <c r="M22" s="64"/>
    </row>
    <row r="23" spans="2:13" ht="16.5" thickTop="1" x14ac:dyDescent="0.2">
      <c r="B23" s="85" t="s">
        <v>46</v>
      </c>
      <c r="C23" s="83"/>
      <c r="D23" s="84"/>
      <c r="E23" s="42">
        <f>SUM(E9:E22)</f>
        <v>43600000</v>
      </c>
      <c r="F23" s="42">
        <f>SUM(F8:F22)</f>
        <v>44000</v>
      </c>
      <c r="G23" s="70"/>
      <c r="H23" s="42">
        <f>SUM(H8:H22)</f>
        <v>47600000</v>
      </c>
      <c r="I23" s="70"/>
      <c r="J23" s="63"/>
      <c r="K23" s="63"/>
      <c r="L23" s="63"/>
      <c r="M23" s="64"/>
    </row>
    <row r="24" spans="2:13" x14ac:dyDescent="0.2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4"/>
    </row>
    <row r="25" spans="2:13" ht="13.5" thickBot="1" x14ac:dyDescent="0.25">
      <c r="B25" s="65"/>
      <c r="C25" s="66"/>
      <c r="D25" s="66"/>
      <c r="E25" s="66"/>
      <c r="F25" s="66"/>
      <c r="G25" s="66"/>
      <c r="H25" s="66" t="s">
        <v>35</v>
      </c>
      <c r="I25" s="76"/>
      <c r="J25" s="76"/>
      <c r="K25" s="76"/>
      <c r="L25" s="66"/>
      <c r="M25" s="67"/>
    </row>
  </sheetData>
  <mergeCells count="8">
    <mergeCell ref="B23:D23"/>
    <mergeCell ref="I25:K25"/>
    <mergeCell ref="B2:K3"/>
    <mergeCell ref="B4:K4"/>
    <mergeCell ref="B6:B7"/>
    <mergeCell ref="C6:E6"/>
    <mergeCell ref="F6:H6"/>
    <mergeCell ref="I6:K6"/>
  </mergeCells>
  <pageMargins left="0.75" right="0.75" top="1" bottom="1" header="0" footer="0"/>
  <headerFooter alignWithMargins="0"/>
  <ignoredErrors>
    <ignoredError sqref="I12 K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2"/>
  <sheetViews>
    <sheetView showGridLines="0" zoomScale="90" zoomScaleNormal="90" workbookViewId="0">
      <selection activeCell="M9" sqref="M9"/>
    </sheetView>
  </sheetViews>
  <sheetFormatPr baseColWidth="10" defaultColWidth="9.140625" defaultRowHeight="12.75" x14ac:dyDescent="0.2"/>
  <cols>
    <col min="1" max="1" width="3" style="23" customWidth="1"/>
    <col min="2" max="2" width="6.5703125" style="23" customWidth="1"/>
    <col min="3" max="3" width="1.5703125" style="23" customWidth="1"/>
    <col min="4" max="4" width="32.7109375" style="23" customWidth="1"/>
    <col min="5" max="5" width="29.7109375" style="23" bestFit="1" customWidth="1"/>
    <col min="6" max="6" width="21.140625" style="23" customWidth="1"/>
    <col min="7" max="7" width="19.7109375" style="23" bestFit="1" customWidth="1"/>
    <col min="8" max="8" width="20.5703125" style="23" customWidth="1"/>
    <col min="9" max="9" width="4.85546875" style="23" customWidth="1"/>
    <col min="10" max="10" width="20.85546875" style="23" customWidth="1"/>
    <col min="11" max="16384" width="9.140625" style="23"/>
  </cols>
  <sheetData>
    <row r="2" spans="2:11" ht="13.9" customHeight="1" x14ac:dyDescent="0.2">
      <c r="B2" s="86" t="s">
        <v>54</v>
      </c>
      <c r="C2" s="86"/>
      <c r="D2" s="86"/>
      <c r="E2" s="86"/>
      <c r="F2" s="86"/>
      <c r="G2" s="86"/>
      <c r="H2" s="86"/>
      <c r="I2" s="86"/>
      <c r="J2" s="86"/>
      <c r="K2" s="86"/>
    </row>
    <row r="3" spans="2:11" ht="51" customHeight="1" thickBot="1" x14ac:dyDescent="0.25"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2:11" ht="13.5" thickBot="1" x14ac:dyDescent="0.25">
      <c r="B4" s="56"/>
      <c r="C4" s="57"/>
      <c r="D4" s="57"/>
      <c r="E4" s="57"/>
      <c r="F4" s="57"/>
      <c r="G4" s="57"/>
      <c r="H4" s="57"/>
      <c r="I4" s="57"/>
      <c r="J4" s="57"/>
      <c r="K4" s="58"/>
    </row>
    <row r="5" spans="2:11" s="40" customFormat="1" ht="20.25" thickTop="1" thickBot="1" x14ac:dyDescent="0.35">
      <c r="B5" s="59"/>
      <c r="C5" s="60"/>
      <c r="D5" s="43" t="s">
        <v>55</v>
      </c>
      <c r="E5" s="36">
        <v>6000</v>
      </c>
      <c r="F5" s="60"/>
      <c r="G5" s="60"/>
      <c r="H5" s="60"/>
      <c r="I5" s="60"/>
      <c r="J5" s="60"/>
      <c r="K5" s="61"/>
    </row>
    <row r="6" spans="2:11" s="40" customFormat="1" ht="20.25" thickTop="1" thickBot="1" x14ac:dyDescent="0.35">
      <c r="B6" s="59"/>
      <c r="C6" s="60"/>
      <c r="D6" s="43" t="s">
        <v>56</v>
      </c>
      <c r="E6" s="36">
        <v>100000</v>
      </c>
      <c r="F6" s="60"/>
      <c r="G6" s="60"/>
      <c r="H6" s="60"/>
      <c r="I6" s="60"/>
      <c r="J6" s="60"/>
      <c r="K6" s="61"/>
    </row>
    <row r="7" spans="2:11" s="40" customFormat="1" ht="20.25" thickTop="1" thickBot="1" x14ac:dyDescent="0.35">
      <c r="B7" s="59"/>
      <c r="C7" s="60"/>
      <c r="D7" s="43" t="s">
        <v>57</v>
      </c>
      <c r="E7" s="36">
        <v>100000</v>
      </c>
      <c r="F7" s="60"/>
      <c r="G7" s="60"/>
      <c r="H7" s="60"/>
      <c r="I7" s="60"/>
      <c r="J7" s="60"/>
      <c r="K7" s="61"/>
    </row>
    <row r="8" spans="2:11" s="40" customFormat="1" ht="20.25" thickTop="1" thickBot="1" x14ac:dyDescent="0.35">
      <c r="B8" s="59"/>
      <c r="C8" s="60"/>
      <c r="D8" s="43" t="s">
        <v>58</v>
      </c>
      <c r="E8" s="37">
        <v>0.35</v>
      </c>
      <c r="F8" s="60"/>
      <c r="G8" s="60"/>
      <c r="H8" s="60"/>
      <c r="I8" s="60"/>
      <c r="J8" s="60"/>
      <c r="K8" s="61"/>
    </row>
    <row r="9" spans="2:11" s="40" customFormat="1" ht="19.5" thickTop="1" x14ac:dyDescent="0.3">
      <c r="B9" s="59"/>
      <c r="C9" s="60"/>
      <c r="D9" s="43" t="s">
        <v>59</v>
      </c>
      <c r="E9" s="35">
        <f>'Promedio Ponderado'!F24</f>
        <v>44000</v>
      </c>
      <c r="F9" s="60"/>
      <c r="G9" s="60"/>
      <c r="H9" s="60"/>
      <c r="I9" s="60"/>
      <c r="J9" s="60"/>
      <c r="K9" s="61"/>
    </row>
    <row r="10" spans="2:11" s="40" customFormat="1" ht="18.75" x14ac:dyDescent="0.3">
      <c r="B10" s="59"/>
      <c r="C10" s="60"/>
      <c r="D10" s="60"/>
      <c r="E10" s="60"/>
      <c r="F10" s="60"/>
      <c r="G10" s="60"/>
      <c r="H10" s="60"/>
      <c r="I10" s="60"/>
      <c r="J10" s="60"/>
      <c r="K10" s="61"/>
    </row>
    <row r="11" spans="2:11" s="40" customFormat="1" ht="19.5" thickBot="1" x14ac:dyDescent="0.35">
      <c r="B11" s="59"/>
      <c r="C11" s="60"/>
      <c r="D11" s="60"/>
      <c r="E11" s="60"/>
      <c r="F11" s="60"/>
      <c r="G11" s="60"/>
      <c r="H11" s="60"/>
      <c r="I11" s="60"/>
      <c r="J11" s="60"/>
      <c r="K11" s="61"/>
    </row>
    <row r="12" spans="2:11" s="40" customFormat="1" ht="38.25" thickTop="1" x14ac:dyDescent="0.3">
      <c r="B12" s="59"/>
      <c r="C12" s="60"/>
      <c r="D12" s="60"/>
      <c r="E12" s="41" t="s">
        <v>47</v>
      </c>
      <c r="F12" s="41" t="s">
        <v>48</v>
      </c>
      <c r="G12" s="41" t="s">
        <v>49</v>
      </c>
      <c r="H12" s="41" t="s">
        <v>53</v>
      </c>
      <c r="I12" s="60"/>
      <c r="J12" s="60"/>
      <c r="K12" s="61"/>
    </row>
    <row r="13" spans="2:11" s="40" customFormat="1" ht="18.75" x14ac:dyDescent="0.3">
      <c r="B13" s="59"/>
      <c r="C13" s="60"/>
      <c r="D13" s="60"/>
      <c r="E13" s="38" t="s">
        <v>40</v>
      </c>
      <c r="F13" s="38">
        <f>$E$9*$E$5</f>
        <v>264000000</v>
      </c>
      <c r="G13" s="38">
        <f>$E$9*$E$5</f>
        <v>264000000</v>
      </c>
      <c r="H13" s="38">
        <f>$E$9*$E$5</f>
        <v>264000000</v>
      </c>
      <c r="I13" s="60"/>
      <c r="J13" s="60"/>
      <c r="K13" s="61"/>
    </row>
    <row r="14" spans="2:11" s="40" customFormat="1" ht="18.75" x14ac:dyDescent="0.3">
      <c r="B14" s="59"/>
      <c r="C14" s="60"/>
      <c r="D14" s="60"/>
      <c r="E14" s="39" t="s">
        <v>41</v>
      </c>
      <c r="F14" s="39">
        <f>'Promedio Ponderado'!$H$24</f>
        <v>46909473.684210524</v>
      </c>
      <c r="G14" s="39">
        <f>PEPS!H23</f>
        <v>32900000</v>
      </c>
      <c r="H14" s="39">
        <f>UEPS!H23</f>
        <v>47600000</v>
      </c>
      <c r="I14" s="60"/>
      <c r="J14" s="60"/>
      <c r="K14" s="61"/>
    </row>
    <row r="15" spans="2:11" s="40" customFormat="1" ht="18.75" x14ac:dyDescent="0.3">
      <c r="B15" s="59"/>
      <c r="C15" s="60"/>
      <c r="D15" s="60"/>
      <c r="E15" s="38" t="s">
        <v>42</v>
      </c>
      <c r="F15" s="38">
        <f>F13-F14</f>
        <v>217090526.31578946</v>
      </c>
      <c r="G15" s="38">
        <f>G13-G14</f>
        <v>231100000</v>
      </c>
      <c r="H15" s="38">
        <f>H13-H14</f>
        <v>216400000</v>
      </c>
      <c r="I15" s="60"/>
      <c r="J15" s="60"/>
      <c r="K15" s="61"/>
    </row>
    <row r="16" spans="2:11" s="40" customFormat="1" ht="18.75" x14ac:dyDescent="0.3">
      <c r="B16" s="59"/>
      <c r="C16" s="60"/>
      <c r="D16" s="60"/>
      <c r="E16" s="38" t="s">
        <v>52</v>
      </c>
      <c r="F16" s="38">
        <f>E6</f>
        <v>100000</v>
      </c>
      <c r="G16" s="38">
        <f>F16</f>
        <v>100000</v>
      </c>
      <c r="H16" s="38">
        <f>E6</f>
        <v>100000</v>
      </c>
      <c r="I16" s="60"/>
      <c r="J16" s="60"/>
      <c r="K16" s="61"/>
    </row>
    <row r="17" spans="2:11" s="40" customFormat="1" ht="18.75" x14ac:dyDescent="0.3">
      <c r="B17" s="59"/>
      <c r="C17" s="60"/>
      <c r="D17" s="60"/>
      <c r="E17" s="38" t="s">
        <v>51</v>
      </c>
      <c r="F17" s="38">
        <f>E7</f>
        <v>100000</v>
      </c>
      <c r="G17" s="38">
        <f>F17</f>
        <v>100000</v>
      </c>
      <c r="H17" s="38">
        <f>E7</f>
        <v>100000</v>
      </c>
      <c r="I17" s="60"/>
      <c r="J17" s="60"/>
      <c r="K17" s="61"/>
    </row>
    <row r="18" spans="2:11" s="40" customFormat="1" ht="18.75" x14ac:dyDescent="0.3">
      <c r="B18" s="59"/>
      <c r="C18" s="60"/>
      <c r="D18" s="60"/>
      <c r="E18" s="38" t="s">
        <v>43</v>
      </c>
      <c r="F18" s="38">
        <f>F15+F16-F17</f>
        <v>217090526.31578946</v>
      </c>
      <c r="G18" s="38">
        <f>G15+G16-G17</f>
        <v>231100000</v>
      </c>
      <c r="H18" s="38">
        <f>H15+H16-H17</f>
        <v>216400000</v>
      </c>
      <c r="I18" s="60"/>
      <c r="J18" s="60"/>
      <c r="K18" s="61"/>
    </row>
    <row r="19" spans="2:11" s="40" customFormat="1" ht="18.75" x14ac:dyDescent="0.3">
      <c r="B19" s="59"/>
      <c r="C19" s="60"/>
      <c r="D19" s="60"/>
      <c r="E19" s="38" t="s">
        <v>44</v>
      </c>
      <c r="F19" s="38">
        <f>IF(F18&gt;0, F18*E8,0)</f>
        <v>75981684.210526302</v>
      </c>
      <c r="G19" s="38">
        <f>IF(G18&gt;0, G18*E8,0)</f>
        <v>80885000</v>
      </c>
      <c r="H19" s="38">
        <f>IF(H18&gt;0, H18*E8,0)</f>
        <v>75740000</v>
      </c>
      <c r="I19" s="60"/>
      <c r="J19" s="60"/>
      <c r="K19" s="61"/>
    </row>
    <row r="20" spans="2:11" s="40" customFormat="1" ht="18.75" x14ac:dyDescent="0.3">
      <c r="B20" s="59"/>
      <c r="C20" s="60"/>
      <c r="D20" s="60"/>
      <c r="E20" s="39" t="str">
        <f>IF(F20&gt;0,"Utilidad","Pérdida")</f>
        <v>Utilidad</v>
      </c>
      <c r="F20" s="39">
        <f>+F18-F19</f>
        <v>141108842.10526317</v>
      </c>
      <c r="G20" s="39">
        <f>+G18-G19</f>
        <v>150215000</v>
      </c>
      <c r="H20" s="39">
        <f>+H18-H19</f>
        <v>140660000</v>
      </c>
      <c r="I20" s="60"/>
      <c r="J20" s="60"/>
      <c r="K20" s="61"/>
    </row>
    <row r="21" spans="2:11" x14ac:dyDescent="0.2">
      <c r="B21" s="62"/>
      <c r="C21" s="63"/>
      <c r="D21" s="63"/>
      <c r="E21" s="63"/>
      <c r="F21" s="63"/>
      <c r="G21" s="63"/>
      <c r="H21" s="63"/>
      <c r="I21" s="63"/>
      <c r="J21" s="63"/>
      <c r="K21" s="64"/>
    </row>
    <row r="22" spans="2:11" ht="13.5" thickBot="1" x14ac:dyDescent="0.25">
      <c r="B22" s="65"/>
      <c r="C22" s="66"/>
      <c r="D22" s="66"/>
      <c r="E22" s="66"/>
      <c r="F22" s="66"/>
      <c r="G22" s="66"/>
      <c r="H22" s="66"/>
      <c r="I22" s="66"/>
      <c r="J22" s="66"/>
      <c r="K22" s="67"/>
    </row>
  </sheetData>
  <mergeCells count="1">
    <mergeCell ref="B2:K3"/>
  </mergeCells>
  <pageMargins left="0.75" right="0.75" top="1" bottom="1" header="0" footer="0"/>
  <pageSetup orientation="portrait" horizontalDpi="120" verticalDpi="144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B1:V26"/>
  <sheetViews>
    <sheetView showGridLines="0" zoomScaleNormal="100" zoomScaleSheetLayoutView="90" workbookViewId="0">
      <selection activeCell="A6" sqref="A6"/>
    </sheetView>
  </sheetViews>
  <sheetFormatPr baseColWidth="10" defaultColWidth="9.140625" defaultRowHeight="15" x14ac:dyDescent="0.25"/>
  <cols>
    <col min="1" max="1" width="9.140625" style="1"/>
    <col min="2" max="2" width="64.7109375" style="1" bestFit="1" customWidth="1"/>
    <col min="3" max="16384" width="9.140625" style="1"/>
  </cols>
  <sheetData>
    <row r="1" spans="2:22" ht="15" customHeight="1" x14ac:dyDescent="0.25"/>
    <row r="2" spans="2:22" customFormat="1" ht="54.95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2:22" customFormat="1" x14ac:dyDescent="0.25"/>
    <row r="4" spans="2:22" customFormat="1" ht="21" x14ac:dyDescent="0.25">
      <c r="B4" s="20" t="s">
        <v>29</v>
      </c>
    </row>
    <row r="5" spans="2:22" ht="18.600000000000001" customHeight="1" x14ac:dyDescent="0.25">
      <c r="B5" s="86" t="s">
        <v>5</v>
      </c>
      <c r="C5" s="87" t="s">
        <v>6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2:22" s="12" customFormat="1" ht="18" customHeight="1" x14ac:dyDescent="0.25">
      <c r="B6" s="86"/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>
        <v>11</v>
      </c>
      <c r="N6" s="15">
        <v>12</v>
      </c>
      <c r="O6" s="15">
        <v>13</v>
      </c>
      <c r="P6" s="15">
        <v>14</v>
      </c>
      <c r="Q6" s="15">
        <v>15</v>
      </c>
      <c r="R6" s="15">
        <v>16</v>
      </c>
      <c r="S6" s="15">
        <v>17</v>
      </c>
      <c r="T6" s="15">
        <v>18</v>
      </c>
      <c r="U6" s="15">
        <v>19</v>
      </c>
      <c r="V6" s="15">
        <v>20</v>
      </c>
    </row>
    <row r="7" spans="2:22" ht="17.25" x14ac:dyDescent="0.25">
      <c r="B7" s="17" t="s">
        <v>8</v>
      </c>
      <c r="C7" s="17" t="s">
        <v>1</v>
      </c>
      <c r="D7" s="17" t="s">
        <v>0</v>
      </c>
      <c r="E7" s="17" t="s">
        <v>1</v>
      </c>
      <c r="F7" s="17" t="s">
        <v>0</v>
      </c>
      <c r="G7" s="17" t="s">
        <v>1</v>
      </c>
      <c r="H7" s="17" t="s">
        <v>1</v>
      </c>
      <c r="I7" s="17" t="s">
        <v>1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2:22" ht="17.25" x14ac:dyDescent="0.25">
      <c r="B8" s="16" t="s">
        <v>9</v>
      </c>
      <c r="C8" s="16" t="s">
        <v>1</v>
      </c>
      <c r="D8" s="16" t="s">
        <v>1</v>
      </c>
      <c r="E8" s="16" t="s">
        <v>1</v>
      </c>
      <c r="F8" s="16" t="s">
        <v>0</v>
      </c>
      <c r="G8" s="16" t="s">
        <v>0</v>
      </c>
      <c r="H8" s="16" t="s">
        <v>0</v>
      </c>
      <c r="I8" s="16" t="s">
        <v>0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2:22" ht="17.25" x14ac:dyDescent="0.25">
      <c r="B9" s="17" t="s">
        <v>10</v>
      </c>
      <c r="C9" s="17" t="s">
        <v>0</v>
      </c>
      <c r="D9" s="17" t="s">
        <v>1</v>
      </c>
      <c r="E9" s="17" t="s">
        <v>1</v>
      </c>
      <c r="F9" s="17" t="s">
        <v>0</v>
      </c>
      <c r="G9" s="17" t="s">
        <v>1</v>
      </c>
      <c r="H9" s="17" t="s">
        <v>1</v>
      </c>
      <c r="I9" s="17" t="s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2:22" ht="17.25" x14ac:dyDescent="0.25">
      <c r="B10" s="16" t="s">
        <v>11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6" t="s">
        <v>0</v>
      </c>
      <c r="I10" s="16" t="s">
        <v>0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2:22" ht="17.25" x14ac:dyDescent="0.25">
      <c r="B11" s="17" t="s">
        <v>12</v>
      </c>
      <c r="C11" s="17" t="s">
        <v>1</v>
      </c>
      <c r="D11" s="17" t="s">
        <v>0</v>
      </c>
      <c r="E11" s="17" t="s">
        <v>0</v>
      </c>
      <c r="F11" s="17" t="s">
        <v>0</v>
      </c>
      <c r="G11" s="17" t="s">
        <v>1</v>
      </c>
      <c r="H11" s="17" t="s">
        <v>1</v>
      </c>
      <c r="I11" s="17" t="s">
        <v>1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2:22" ht="17.25" x14ac:dyDescent="0.25">
      <c r="B12" s="16" t="s">
        <v>13</v>
      </c>
      <c r="C12" s="16" t="s">
        <v>0</v>
      </c>
      <c r="D12" s="16" t="s">
        <v>1</v>
      </c>
      <c r="E12" s="16" t="s">
        <v>0</v>
      </c>
      <c r="F12" s="16" t="s">
        <v>0</v>
      </c>
      <c r="G12" s="16" t="s">
        <v>0</v>
      </c>
      <c r="H12" s="16" t="s">
        <v>0</v>
      </c>
      <c r="I12" s="16" t="s">
        <v>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2:22" ht="17.25" x14ac:dyDescent="0.25">
      <c r="B13" s="17" t="s">
        <v>15</v>
      </c>
      <c r="C13" s="17" t="s">
        <v>1</v>
      </c>
      <c r="D13" s="17" t="s">
        <v>1</v>
      </c>
      <c r="E13" s="17" t="s">
        <v>0</v>
      </c>
      <c r="F13" s="17" t="s">
        <v>0</v>
      </c>
      <c r="G13" s="17" t="s">
        <v>1</v>
      </c>
      <c r="H13" s="17" t="s">
        <v>1</v>
      </c>
      <c r="I13" s="17" t="s">
        <v>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2:22" ht="17.25" x14ac:dyDescent="0.25">
      <c r="B14" s="16" t="s">
        <v>14</v>
      </c>
      <c r="C14" s="16" t="s">
        <v>0</v>
      </c>
      <c r="D14" s="16" t="s">
        <v>1</v>
      </c>
      <c r="E14" s="16" t="s">
        <v>0</v>
      </c>
      <c r="F14" s="16" t="s">
        <v>1</v>
      </c>
      <c r="G14" s="16" t="s">
        <v>0</v>
      </c>
      <c r="H14" s="16" t="s">
        <v>0</v>
      </c>
      <c r="I14" s="16" t="s">
        <v>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2:22" ht="17.25" x14ac:dyDescent="0.25">
      <c r="B15" s="17" t="s">
        <v>17</v>
      </c>
      <c r="C15" s="17" t="s">
        <v>0</v>
      </c>
      <c r="D15" s="17" t="s">
        <v>0</v>
      </c>
      <c r="E15" s="17" t="s">
        <v>0</v>
      </c>
      <c r="F15" s="17" t="s">
        <v>1</v>
      </c>
      <c r="G15" s="17" t="s">
        <v>1</v>
      </c>
      <c r="H15" s="17" t="s">
        <v>1</v>
      </c>
      <c r="I15" s="17" t="s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2:22" ht="17.25" x14ac:dyDescent="0.25">
      <c r="B16" s="16" t="s">
        <v>18</v>
      </c>
      <c r="C16" s="16" t="s">
        <v>0</v>
      </c>
      <c r="D16" s="16" t="s">
        <v>1</v>
      </c>
      <c r="E16" s="16" t="s">
        <v>0</v>
      </c>
      <c r="F16" s="16" t="s">
        <v>1</v>
      </c>
      <c r="G16" s="16" t="s">
        <v>0</v>
      </c>
      <c r="H16" s="16" t="s">
        <v>0</v>
      </c>
      <c r="I16" s="16" t="s">
        <v>0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2:22" ht="17.25" x14ac:dyDescent="0.25">
      <c r="B17" s="17" t="s">
        <v>19</v>
      </c>
      <c r="C17" s="17" t="s">
        <v>1</v>
      </c>
      <c r="D17" s="17" t="s">
        <v>0</v>
      </c>
      <c r="E17" s="17" t="s">
        <v>1</v>
      </c>
      <c r="F17" s="17" t="s">
        <v>1</v>
      </c>
      <c r="G17" s="17" t="s">
        <v>1</v>
      </c>
      <c r="H17" s="17" t="s">
        <v>1</v>
      </c>
      <c r="I17" s="17" t="s">
        <v>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2:22" ht="17.25" x14ac:dyDescent="0.25">
      <c r="B18" s="16" t="s">
        <v>20</v>
      </c>
      <c r="C18" s="16" t="s">
        <v>0</v>
      </c>
      <c r="D18" s="16" t="s">
        <v>1</v>
      </c>
      <c r="E18" s="16" t="s">
        <v>1</v>
      </c>
      <c r="F18" s="16" t="s">
        <v>1</v>
      </c>
      <c r="G18" s="16" t="s">
        <v>0</v>
      </c>
      <c r="H18" s="16" t="s">
        <v>0</v>
      </c>
      <c r="I18" s="16" t="s">
        <v>0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2:22" ht="17.25" x14ac:dyDescent="0.25">
      <c r="B19" s="17" t="s">
        <v>21</v>
      </c>
      <c r="C19" s="17" t="s">
        <v>0</v>
      </c>
      <c r="D19" s="17" t="s">
        <v>0</v>
      </c>
      <c r="E19" s="17" t="s">
        <v>1</v>
      </c>
      <c r="F19" s="17" t="s">
        <v>1</v>
      </c>
      <c r="G19" s="17" t="s">
        <v>1</v>
      </c>
      <c r="H19" s="17" t="s">
        <v>1</v>
      </c>
      <c r="I19" s="17" t="s">
        <v>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2:22" ht="17.25" x14ac:dyDescent="0.25">
      <c r="B20" s="16" t="s">
        <v>22</v>
      </c>
      <c r="C20" s="16" t="s">
        <v>1</v>
      </c>
      <c r="D20" s="16" t="s">
        <v>0</v>
      </c>
      <c r="E20" s="16" t="s">
        <v>1</v>
      </c>
      <c r="F20" s="16" t="s">
        <v>1</v>
      </c>
      <c r="G20" s="16" t="s">
        <v>0</v>
      </c>
      <c r="H20" s="16" t="s">
        <v>0</v>
      </c>
      <c r="I20" s="16" t="s">
        <v>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2:22" ht="17.25" x14ac:dyDescent="0.25">
      <c r="B21" s="17" t="s">
        <v>23</v>
      </c>
      <c r="C21" s="17" t="s">
        <v>1</v>
      </c>
      <c r="D21" s="17" t="s">
        <v>0</v>
      </c>
      <c r="E21" s="17" t="s">
        <v>1</v>
      </c>
      <c r="F21" s="17" t="s">
        <v>1</v>
      </c>
      <c r="G21" s="17" t="s">
        <v>1</v>
      </c>
      <c r="H21" s="17" t="s">
        <v>1</v>
      </c>
      <c r="I21" s="17" t="s">
        <v>1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2:22" ht="17.25" x14ac:dyDescent="0.25">
      <c r="B22" s="16" t="s">
        <v>24</v>
      </c>
      <c r="C22" s="16" t="s">
        <v>0</v>
      </c>
      <c r="D22" s="16" t="s">
        <v>0</v>
      </c>
      <c r="E22" s="16" t="s">
        <v>0</v>
      </c>
      <c r="F22" s="16" t="s">
        <v>1</v>
      </c>
      <c r="G22" s="16" t="s">
        <v>0</v>
      </c>
      <c r="H22" s="16" t="s">
        <v>0</v>
      </c>
      <c r="I22" s="16" t="s">
        <v>0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2:22" ht="17.25" x14ac:dyDescent="0.25">
      <c r="B23" s="17" t="s">
        <v>25</v>
      </c>
      <c r="C23" s="17" t="s">
        <v>1</v>
      </c>
      <c r="D23" s="17" t="s">
        <v>1</v>
      </c>
      <c r="E23" s="17" t="s">
        <v>0</v>
      </c>
      <c r="F23" s="17" t="s">
        <v>1</v>
      </c>
      <c r="G23" s="17" t="s">
        <v>1</v>
      </c>
      <c r="H23" s="17" t="s">
        <v>1</v>
      </c>
      <c r="I23" s="17" t="s">
        <v>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2:22" ht="17.25" x14ac:dyDescent="0.25">
      <c r="B24" s="16" t="s">
        <v>26</v>
      </c>
      <c r="C24" s="16" t="s">
        <v>0</v>
      </c>
      <c r="D24" s="16" t="s">
        <v>1</v>
      </c>
      <c r="E24" s="16" t="s">
        <v>0</v>
      </c>
      <c r="F24" s="16" t="s">
        <v>0</v>
      </c>
      <c r="G24" s="16" t="s">
        <v>0</v>
      </c>
      <c r="H24" s="16" t="s">
        <v>0</v>
      </c>
      <c r="I24" s="16" t="s">
        <v>0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2:22" ht="17.25" x14ac:dyDescent="0.25">
      <c r="B25" s="17" t="s">
        <v>27</v>
      </c>
      <c r="C25" s="17" t="s">
        <v>1</v>
      </c>
      <c r="D25" s="17" t="s">
        <v>1</v>
      </c>
      <c r="E25" s="17" t="s">
        <v>1</v>
      </c>
      <c r="F25" s="17" t="s">
        <v>0</v>
      </c>
      <c r="G25" s="17" t="s">
        <v>1</v>
      </c>
      <c r="H25" s="17" t="s">
        <v>1</v>
      </c>
      <c r="I25" s="17" t="s">
        <v>1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2:22" ht="17.25" x14ac:dyDescent="0.25">
      <c r="B26" s="16" t="s">
        <v>28</v>
      </c>
      <c r="C26" s="16" t="s">
        <v>1</v>
      </c>
      <c r="D26" s="16" t="s">
        <v>0</v>
      </c>
      <c r="E26" s="16" t="s">
        <v>0</v>
      </c>
      <c r="F26" s="16" t="s">
        <v>0</v>
      </c>
      <c r="G26" s="16" t="s">
        <v>1</v>
      </c>
      <c r="H26" s="16" t="s">
        <v>1</v>
      </c>
      <c r="I26" s="16" t="s">
        <v>1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</sheetData>
  <mergeCells count="2">
    <mergeCell ref="B5:B6"/>
    <mergeCell ref="C5:V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">
    <pageSetUpPr fitToPage="1"/>
  </sheetPr>
  <dimension ref="A1:R30"/>
  <sheetViews>
    <sheetView showGridLines="0" zoomScale="110" zoomScaleNormal="110" workbookViewId="0">
      <selection activeCell="A6" sqref="A6"/>
    </sheetView>
  </sheetViews>
  <sheetFormatPr baseColWidth="10" defaultColWidth="9.140625" defaultRowHeight="15" x14ac:dyDescent="0.25"/>
  <cols>
    <col min="1" max="1" width="4.5703125" style="8" customWidth="1"/>
    <col min="2" max="2" width="1.85546875" style="8" customWidth="1"/>
    <col min="3" max="3" width="46.7109375" style="4" customWidth="1"/>
    <col min="4" max="5" width="5.7109375" style="4" customWidth="1"/>
    <col min="6" max="15" width="9.140625" style="4"/>
    <col min="16" max="16" width="1.85546875" style="4" customWidth="1"/>
    <col min="17" max="16384" width="9.140625" style="4"/>
  </cols>
  <sheetData>
    <row r="1" spans="2:18" ht="9" customHeight="1" x14ac:dyDescent="0.25"/>
    <row r="2" spans="2:18" customFormat="1" ht="54.95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4" spans="2:18" ht="9.75" customHeight="1" x14ac:dyDescent="0.25">
      <c r="B4" s="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2:18" ht="23.25" x14ac:dyDescent="0.25">
      <c r="B5" s="10"/>
      <c r="C5" s="88" t="s">
        <v>16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5"/>
    </row>
    <row r="6" spans="2:18" ht="9.75" customHeight="1" x14ac:dyDescent="0.25">
      <c r="B6" s="10"/>
      <c r="P6" s="5"/>
    </row>
    <row r="7" spans="2:18" ht="18.75" x14ac:dyDescent="0.25">
      <c r="B7" s="10"/>
      <c r="C7" s="15" t="s">
        <v>4</v>
      </c>
      <c r="D7" s="15" t="s">
        <v>2</v>
      </c>
      <c r="E7" s="15" t="s">
        <v>3</v>
      </c>
      <c r="P7" s="5"/>
    </row>
    <row r="8" spans="2:18" ht="17.25" x14ac:dyDescent="0.25">
      <c r="B8" s="10"/>
      <c r="C8" s="17" t="str">
        <f>Encuesta!B7</f>
        <v>¿Sabe lo que es un plazo fijo?</v>
      </c>
      <c r="D8" s="18">
        <f>COUNTIF(Encuesta!$C7:$V7,"Si")</f>
        <v>5</v>
      </c>
      <c r="E8" s="18">
        <f>COUNTIF(Encuesta!$C7:$V7,"No")</f>
        <v>2</v>
      </c>
      <c r="P8" s="5"/>
    </row>
    <row r="9" spans="2:18" ht="17.25" x14ac:dyDescent="0.25">
      <c r="B9" s="10"/>
      <c r="C9" s="16" t="str">
        <f>Encuesta!B8</f>
        <v>¿Ha invertido en un plazo fijo UVA?</v>
      </c>
      <c r="D9" s="19">
        <f>COUNTIF(Encuesta!$C8:$V8,"Si")</f>
        <v>3</v>
      </c>
      <c r="E9" s="19">
        <f>COUNTIF(Encuesta!$C8:$V8,"No")</f>
        <v>4</v>
      </c>
      <c r="P9" s="5"/>
    </row>
    <row r="10" spans="2:18" ht="17.25" x14ac:dyDescent="0.25">
      <c r="B10" s="10"/>
      <c r="C10" s="17" t="str">
        <f>Encuesta!B9</f>
        <v>¿Compra dólares?</v>
      </c>
      <c r="D10" s="18">
        <f>COUNTIF(Encuesta!$C9:$V9,"Si")</f>
        <v>5</v>
      </c>
      <c r="E10" s="18">
        <f>COUNTIF(Encuesta!$C9:$V9,"No")</f>
        <v>2</v>
      </c>
      <c r="P10" s="5"/>
    </row>
    <row r="11" spans="2:18" ht="34.5" x14ac:dyDescent="0.25">
      <c r="B11" s="10"/>
      <c r="C11" s="16" t="str">
        <f>Encuesta!B10</f>
        <v>¿Invierte en otra moneda diferente a dólares?</v>
      </c>
      <c r="D11" s="19">
        <f>COUNTIF(Encuesta!$C10:$V10,"Si")</f>
        <v>0</v>
      </c>
      <c r="E11" s="19">
        <f>COUNTIF(Encuesta!$C10:$V10,"No")</f>
        <v>7</v>
      </c>
      <c r="P11" s="5"/>
    </row>
    <row r="12" spans="2:18" ht="17.25" x14ac:dyDescent="0.25">
      <c r="B12" s="10"/>
      <c r="C12" s="17" t="str">
        <f>Encuesta!B11</f>
        <v>¿Sabe lo que es una caución?</v>
      </c>
      <c r="D12" s="18">
        <f>COUNTIF(Encuesta!$C11:$V11,"Si")</f>
        <v>4</v>
      </c>
      <c r="E12" s="18">
        <f>COUNTIF(Encuesta!$C11:$V11,"No")</f>
        <v>3</v>
      </c>
      <c r="P12" s="5"/>
    </row>
    <row r="13" spans="2:18" ht="17.25" x14ac:dyDescent="0.25">
      <c r="B13" s="10"/>
      <c r="C13" s="16" t="str">
        <f>Encuesta!B12</f>
        <v>¿Conoce las opciones?</v>
      </c>
      <c r="D13" s="19">
        <f>COUNTIF(Encuesta!$C12:$V12,"Si")</f>
        <v>1</v>
      </c>
      <c r="E13" s="19">
        <f>COUNTIF(Encuesta!$C12:$V12,"No")</f>
        <v>6</v>
      </c>
      <c r="P13" s="5"/>
    </row>
    <row r="14" spans="2:18" ht="17.25" x14ac:dyDescent="0.25">
      <c r="B14" s="10"/>
      <c r="C14" s="17" t="str">
        <f>Encuesta!B13</f>
        <v>¿Ha invertido en Criptomonedas?</v>
      </c>
      <c r="D14" s="18">
        <f>COUNTIF(Encuesta!$C13:$V13,"Si")</f>
        <v>5</v>
      </c>
      <c r="E14" s="18">
        <f>COUNTIF(Encuesta!$C13:$V13,"No")</f>
        <v>2</v>
      </c>
      <c r="P14" s="5"/>
    </row>
    <row r="15" spans="2:18" ht="17.25" x14ac:dyDescent="0.25">
      <c r="B15" s="10"/>
      <c r="C15" s="16" t="str">
        <f>Encuesta!B14</f>
        <v>¿Conoce el bitcoin?</v>
      </c>
      <c r="D15" s="19">
        <f>COUNTIF(Encuesta!$C14:$V14,"Si")</f>
        <v>2</v>
      </c>
      <c r="E15" s="19">
        <f>COUNTIF(Encuesta!$C14:$V14,"No")</f>
        <v>5</v>
      </c>
      <c r="P15" s="5"/>
    </row>
    <row r="16" spans="2:18" ht="17.25" x14ac:dyDescent="0.25">
      <c r="B16" s="10"/>
      <c r="C16" s="17" t="str">
        <f>Encuesta!B15</f>
        <v>¿Ha escuchado hablar de los criptogatos?</v>
      </c>
      <c r="D16" s="18">
        <f>COUNTIF(Encuesta!$C15:$V15,"Si")</f>
        <v>4</v>
      </c>
      <c r="E16" s="18">
        <f>COUNTIF(Encuesta!$C15:$V15,"No")</f>
        <v>3</v>
      </c>
      <c r="P16" s="5"/>
    </row>
    <row r="17" spans="2:16" ht="17.25" x14ac:dyDescent="0.25">
      <c r="B17" s="10"/>
      <c r="C17" s="16" t="str">
        <f>Encuesta!B16</f>
        <v>¿Ha invertido alguna vez en acciones?</v>
      </c>
      <c r="D17" s="19">
        <f>COUNTIF(Encuesta!$C16:$V16,"Si")</f>
        <v>2</v>
      </c>
      <c r="E17" s="19">
        <f>COUNTIF(Encuesta!$C16:$V16,"No")</f>
        <v>5</v>
      </c>
      <c r="P17" s="5"/>
    </row>
    <row r="18" spans="2:16" ht="17.25" x14ac:dyDescent="0.25">
      <c r="B18" s="10"/>
      <c r="C18" s="17" t="str">
        <f>Encuesta!B17</f>
        <v>¿Ha invertido en indices?</v>
      </c>
      <c r="D18" s="18">
        <f>COUNTIF(Encuesta!$C17:$V17,"Si")</f>
        <v>6</v>
      </c>
      <c r="E18" s="18">
        <f>COUNTIF(Encuesta!$C17:$V17,"No")</f>
        <v>1</v>
      </c>
      <c r="P18" s="5"/>
    </row>
    <row r="19" spans="2:16" ht="17.25" x14ac:dyDescent="0.25">
      <c r="B19" s="10"/>
      <c r="C19" s="16" t="str">
        <f>Encuesta!B18</f>
        <v>¿Ha comprado bonos del estado?</v>
      </c>
      <c r="D19" s="19">
        <f>COUNTIF(Encuesta!$C18:$V18,"Si")</f>
        <v>3</v>
      </c>
      <c r="E19" s="19">
        <f>COUNTIF(Encuesta!$C18:$V18,"No")</f>
        <v>4</v>
      </c>
      <c r="P19" s="5"/>
    </row>
    <row r="20" spans="2:16" ht="34.5" x14ac:dyDescent="0.25">
      <c r="B20" s="10"/>
      <c r="C20" s="17" t="str">
        <f>Encuesta!B19</f>
        <v>¿Ha comprado obligaciones negociables de empresas?</v>
      </c>
      <c r="D20" s="18">
        <f>COUNTIF(Encuesta!$C19:$V19,"Si")</f>
        <v>5</v>
      </c>
      <c r="E20" s="18">
        <f>COUNTIF(Encuesta!$C19:$V19,"No")</f>
        <v>2</v>
      </c>
      <c r="P20" s="5"/>
    </row>
    <row r="21" spans="2:16" ht="17.25" x14ac:dyDescent="0.25">
      <c r="B21" s="10"/>
      <c r="C21" s="16" t="str">
        <f>Encuesta!B20</f>
        <v>¿Conoce las Lebacs?</v>
      </c>
      <c r="D21" s="19">
        <f>COUNTIF(Encuesta!$C20:$V20,"Si")</f>
        <v>3</v>
      </c>
      <c r="E21" s="19">
        <f>COUNTIF(Encuesta!$C20:$V20,"No")</f>
        <v>4</v>
      </c>
      <c r="P21" s="5"/>
    </row>
    <row r="22" spans="2:16" ht="17.25" x14ac:dyDescent="0.25">
      <c r="B22" s="10"/>
      <c r="C22" s="17" t="str">
        <f>Encuesta!B21</f>
        <v>¿Ha realizado carry trade alguna vez?</v>
      </c>
      <c r="D22" s="18">
        <f>COUNTIF(Encuesta!$C21:$V21,"Si")</f>
        <v>6</v>
      </c>
      <c r="E22" s="18">
        <f>COUNTIF(Encuesta!$C21:$V21,"No")</f>
        <v>1</v>
      </c>
      <c r="P22" s="5"/>
    </row>
    <row r="23" spans="2:16" ht="17.25" x14ac:dyDescent="0.25">
      <c r="B23" s="10"/>
      <c r="C23" s="16" t="str">
        <f>Encuesta!B22</f>
        <v>¿Tiene broker?</v>
      </c>
      <c r="D23" s="19">
        <f>COUNTIF(Encuesta!$C22:$V22,"Si")</f>
        <v>1</v>
      </c>
      <c r="E23" s="19">
        <f>COUNTIF(Encuesta!$C22:$V22,"No")</f>
        <v>6</v>
      </c>
      <c r="P23" s="5"/>
    </row>
    <row r="24" spans="2:16" ht="17.25" x14ac:dyDescent="0.25">
      <c r="B24" s="10"/>
      <c r="C24" s="17" t="str">
        <f>Encuesta!B23</f>
        <v>¿Invierte a través de un banco en la bolsa?</v>
      </c>
      <c r="D24" s="18">
        <f>COUNTIF(Encuesta!$C23:$V23,"Si")</f>
        <v>6</v>
      </c>
      <c r="E24" s="18">
        <f>COUNTIF(Encuesta!$C23:$V23,"No")</f>
        <v>1</v>
      </c>
      <c r="P24" s="5"/>
    </row>
    <row r="25" spans="2:16" ht="17.25" x14ac:dyDescent="0.25">
      <c r="B25" s="10"/>
      <c r="C25" s="16" t="str">
        <f>Encuesta!B24</f>
        <v>¿Utiliza aplicaciones móviles para operar?</v>
      </c>
      <c r="D25" s="19">
        <f>COUNTIF(Encuesta!$C24:$V24,"Si")</f>
        <v>1</v>
      </c>
      <c r="E25" s="19">
        <f>COUNTIF(Encuesta!$C24:$V24,"No")</f>
        <v>6</v>
      </c>
      <c r="P25" s="5"/>
    </row>
    <row r="26" spans="2:16" ht="17.25" x14ac:dyDescent="0.25">
      <c r="B26" s="10"/>
      <c r="C26" s="17" t="str">
        <f>Encuesta!B25</f>
        <v>¿Tiene billeteras virtuales?</v>
      </c>
      <c r="D26" s="18">
        <f>COUNTIF(Encuesta!$C25:$V25,"Si")</f>
        <v>6</v>
      </c>
      <c r="E26" s="18">
        <f>COUNTIF(Encuesta!$C25:$V25,"No")</f>
        <v>1</v>
      </c>
      <c r="P26" s="5"/>
    </row>
    <row r="27" spans="2:16" ht="17.25" x14ac:dyDescent="0.25">
      <c r="B27" s="10"/>
      <c r="C27" s="16" t="str">
        <f>Encuesta!B26</f>
        <v>¿Lee la parte financiera del diario?</v>
      </c>
      <c r="D27" s="19">
        <f>COUNTIF(Encuesta!$C26:$V26,"Si")</f>
        <v>4</v>
      </c>
      <c r="E27" s="19">
        <f>COUNTIF(Encuesta!$C26:$V26,"No")</f>
        <v>3</v>
      </c>
      <c r="P27" s="5"/>
    </row>
    <row r="28" spans="2:16" ht="9.75" customHeight="1" x14ac:dyDescent="0.25">
      <c r="B28" s="1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</row>
    <row r="30" spans="2:16" x14ac:dyDescent="0.25">
      <c r="H30" s="89"/>
      <c r="I30" s="89"/>
      <c r="J30" s="89"/>
      <c r="K30" s="89"/>
      <c r="L30" s="89"/>
      <c r="M30" s="89"/>
      <c r="N30" s="89"/>
      <c r="O30" s="89"/>
      <c r="P30" s="89"/>
    </row>
  </sheetData>
  <mergeCells count="2">
    <mergeCell ref="C5:O5"/>
    <mergeCell ref="H30:P30"/>
  </mergeCells>
  <pageMargins left="0.7" right="0.7" top="0.75" bottom="0.75" header="0.3" footer="0.3"/>
  <pageSetup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4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4" bestFit="1" customWidth="1"/>
  </cols>
  <sheetData>
    <row r="1" spans="1:4" s="13" customFormat="1" ht="30" customHeight="1" x14ac:dyDescent="0.25"/>
    <row r="2" spans="1:4" ht="15" customHeight="1" x14ac:dyDescent="0.25"/>
    <row r="4" spans="1:4" x14ac:dyDescent="0.25">
      <c r="B4" t="s">
        <v>1</v>
      </c>
      <c r="C4" t="s">
        <v>0</v>
      </c>
      <c r="D4" t="s">
        <v>0</v>
      </c>
    </row>
    <row r="5" spans="1:4" x14ac:dyDescent="0.25">
      <c r="A5" t="str">
        <f>Encuesta!B7</f>
        <v>¿Sabe lo que es un plazo fijo?</v>
      </c>
      <c r="B5">
        <f>IF('Resumen de resultados'!D8&lt;&gt;"",'Resumen de resultados'!D8,"")</f>
        <v>5</v>
      </c>
      <c r="C5">
        <f t="shared" ref="C5:C17" si="0">-D5</f>
        <v>-2</v>
      </c>
      <c r="D5">
        <f>IF('Resumen de resultados'!E8&lt;&gt;"",'Resumen de resultados'!E8,NA())</f>
        <v>2</v>
      </c>
    </row>
    <row r="6" spans="1:4" x14ac:dyDescent="0.25">
      <c r="A6" t="str">
        <f>Encuesta!B8</f>
        <v>¿Ha invertido en un plazo fijo UVA?</v>
      </c>
      <c r="B6">
        <f>IF('Resumen de resultados'!D9&lt;&gt;"",'Resumen de resultados'!D9,"")</f>
        <v>3</v>
      </c>
      <c r="C6">
        <f t="shared" si="0"/>
        <v>-4</v>
      </c>
      <c r="D6">
        <f>IF('Resumen de resultados'!E9&lt;&gt;"",'Resumen de resultados'!E9,NA())</f>
        <v>4</v>
      </c>
    </row>
    <row r="7" spans="1:4" x14ac:dyDescent="0.25">
      <c r="A7" t="str">
        <f>Encuesta!B9</f>
        <v>¿Compra dólares?</v>
      </c>
      <c r="B7">
        <f>IF('Resumen de resultados'!D10&lt;&gt;"",'Resumen de resultados'!D10,"")</f>
        <v>5</v>
      </c>
      <c r="C7">
        <f t="shared" si="0"/>
        <v>-2</v>
      </c>
      <c r="D7">
        <f>IF('Resumen de resultados'!E10&lt;&gt;"",'Resumen de resultados'!E10,NA())</f>
        <v>2</v>
      </c>
    </row>
    <row r="8" spans="1:4" x14ac:dyDescent="0.25">
      <c r="A8" t="str">
        <f>Encuesta!B10</f>
        <v>¿Invierte en otra moneda diferente a dólares?</v>
      </c>
      <c r="B8">
        <f>IF('Resumen de resultados'!D11&lt;&gt;"",'Resumen de resultados'!D11,"")</f>
        <v>0</v>
      </c>
      <c r="C8">
        <f t="shared" si="0"/>
        <v>-7</v>
      </c>
      <c r="D8">
        <f>IF('Resumen de resultados'!E11&lt;&gt;"",'Resumen de resultados'!E11,NA())</f>
        <v>7</v>
      </c>
    </row>
    <row r="9" spans="1:4" x14ac:dyDescent="0.25">
      <c r="A9" t="str">
        <f>Encuesta!B11</f>
        <v>¿Sabe lo que es una caución?</v>
      </c>
      <c r="B9">
        <f>IF('Resumen de resultados'!D12&lt;&gt;"",'Resumen de resultados'!D12,"")</f>
        <v>4</v>
      </c>
      <c r="C9">
        <f t="shared" si="0"/>
        <v>-3</v>
      </c>
      <c r="D9">
        <f>IF('Resumen de resultados'!E12&lt;&gt;"",'Resumen de resultados'!E12,NA())</f>
        <v>3</v>
      </c>
    </row>
    <row r="10" spans="1:4" x14ac:dyDescent="0.25">
      <c r="A10" t="str">
        <f>Encuesta!B12</f>
        <v>¿Conoce las opciones?</v>
      </c>
      <c r="B10">
        <f>IF('Resumen de resultados'!D13&lt;&gt;"",'Resumen de resultados'!D13,"")</f>
        <v>1</v>
      </c>
      <c r="C10">
        <f t="shared" si="0"/>
        <v>-6</v>
      </c>
      <c r="D10">
        <f>IF('Resumen de resultados'!E13&lt;&gt;"",'Resumen de resultados'!E13,NA())</f>
        <v>6</v>
      </c>
    </row>
    <row r="11" spans="1:4" x14ac:dyDescent="0.25">
      <c r="A11" t="str">
        <f>Encuesta!B13</f>
        <v>¿Ha invertido en Criptomonedas?</v>
      </c>
      <c r="B11">
        <f>IF('Resumen de resultados'!D14&lt;&gt;"",'Resumen de resultados'!D14,"")</f>
        <v>5</v>
      </c>
      <c r="C11">
        <f t="shared" si="0"/>
        <v>-2</v>
      </c>
      <c r="D11">
        <f>IF('Resumen de resultados'!E14&lt;&gt;"",'Resumen de resultados'!E14,NA())</f>
        <v>2</v>
      </c>
    </row>
    <row r="12" spans="1:4" x14ac:dyDescent="0.25">
      <c r="A12" t="str">
        <f>Encuesta!B14</f>
        <v>¿Conoce el bitcoin?</v>
      </c>
      <c r="B12">
        <f>IF('Resumen de resultados'!D15&lt;&gt;"",'Resumen de resultados'!D15,"")</f>
        <v>2</v>
      </c>
      <c r="C12">
        <f t="shared" si="0"/>
        <v>-5</v>
      </c>
      <c r="D12">
        <f>IF('Resumen de resultados'!E15&lt;&gt;"",'Resumen de resultados'!E15,NA())</f>
        <v>5</v>
      </c>
    </row>
    <row r="13" spans="1:4" x14ac:dyDescent="0.25">
      <c r="A13" t="str">
        <f>Encuesta!B15</f>
        <v>¿Ha escuchado hablar de los criptogatos?</v>
      </c>
      <c r="B13">
        <f>IF('Resumen de resultados'!D16&lt;&gt;"",'Resumen de resultados'!D16,"")</f>
        <v>4</v>
      </c>
      <c r="C13">
        <f t="shared" si="0"/>
        <v>-3</v>
      </c>
      <c r="D13">
        <f>IF('Resumen de resultados'!E16&lt;&gt;"",'Resumen de resultados'!E16,NA())</f>
        <v>3</v>
      </c>
    </row>
    <row r="14" spans="1:4" x14ac:dyDescent="0.25">
      <c r="A14" t="str">
        <f>Encuesta!B16</f>
        <v>¿Ha invertido alguna vez en acciones?</v>
      </c>
      <c r="B14">
        <f>IF('Resumen de resultados'!D17&lt;&gt;"",'Resumen de resultados'!D17,"")</f>
        <v>2</v>
      </c>
      <c r="C14">
        <f t="shared" si="0"/>
        <v>-5</v>
      </c>
      <c r="D14">
        <f>IF('Resumen de resultados'!E17&lt;&gt;"",'Resumen de resultados'!E17,NA())</f>
        <v>5</v>
      </c>
    </row>
    <row r="15" spans="1:4" x14ac:dyDescent="0.25">
      <c r="A15" t="str">
        <f>Encuesta!B17</f>
        <v>¿Ha invertido en indices?</v>
      </c>
      <c r="B15">
        <f>IF('Resumen de resultados'!D18&lt;&gt;"",'Resumen de resultados'!D18,"")</f>
        <v>6</v>
      </c>
      <c r="C15">
        <f t="shared" si="0"/>
        <v>-1</v>
      </c>
      <c r="D15">
        <f>IF('Resumen de resultados'!E18&lt;&gt;"",'Resumen de resultados'!E18,NA())</f>
        <v>1</v>
      </c>
    </row>
    <row r="16" spans="1:4" x14ac:dyDescent="0.25">
      <c r="A16" t="str">
        <f>Encuesta!B18</f>
        <v>¿Ha comprado bonos del estado?</v>
      </c>
      <c r="B16">
        <f>IF('Resumen de resultados'!D19&lt;&gt;"",'Resumen de resultados'!D19,"")</f>
        <v>3</v>
      </c>
      <c r="C16">
        <f t="shared" si="0"/>
        <v>-4</v>
      </c>
      <c r="D16">
        <f>IF('Resumen de resultados'!E19&lt;&gt;"",'Resumen de resultados'!E19,NA())</f>
        <v>4</v>
      </c>
    </row>
    <row r="17" spans="1:4" x14ac:dyDescent="0.25">
      <c r="A17" t="str">
        <f>Encuesta!B19</f>
        <v>¿Ha comprado obligaciones negociables de empresas?</v>
      </c>
      <c r="B17">
        <f>IF('Resumen de resultados'!D20&lt;&gt;"",'Resumen de resultados'!D20,"")</f>
        <v>5</v>
      </c>
      <c r="C17">
        <f t="shared" si="0"/>
        <v>-2</v>
      </c>
      <c r="D17">
        <f>IF('Resumen de resultados'!E20&lt;&gt;"",'Resumen de resultados'!E20,NA())</f>
        <v>2</v>
      </c>
    </row>
    <row r="18" spans="1:4" x14ac:dyDescent="0.25">
      <c r="A18" t="str">
        <f>Encuesta!B20</f>
        <v>¿Conoce las Lebacs?</v>
      </c>
      <c r="B18">
        <f>IF('Resumen de resultados'!D21&lt;&gt;"",'Resumen de resultados'!D21,"")</f>
        <v>3</v>
      </c>
      <c r="C18">
        <f t="shared" ref="C18:C24" si="1">-D18</f>
        <v>-4</v>
      </c>
      <c r="D18">
        <f>IF('Resumen de resultados'!E21&lt;&gt;"",'Resumen de resultados'!E21,NA())</f>
        <v>4</v>
      </c>
    </row>
    <row r="19" spans="1:4" x14ac:dyDescent="0.25">
      <c r="A19" t="str">
        <f>Encuesta!B21</f>
        <v>¿Ha realizado carry trade alguna vez?</v>
      </c>
      <c r="B19">
        <f>IF('Resumen de resultados'!D22&lt;&gt;"",'Resumen de resultados'!D22,"")</f>
        <v>6</v>
      </c>
      <c r="C19">
        <f t="shared" si="1"/>
        <v>-1</v>
      </c>
      <c r="D19">
        <f>IF('Resumen de resultados'!E22&lt;&gt;"",'Resumen de resultados'!E22,NA())</f>
        <v>1</v>
      </c>
    </row>
    <row r="20" spans="1:4" x14ac:dyDescent="0.25">
      <c r="A20" t="str">
        <f>Encuesta!B22</f>
        <v>¿Tiene broker?</v>
      </c>
      <c r="B20">
        <f>IF('Resumen de resultados'!D23&lt;&gt;"",'Resumen de resultados'!D23,"")</f>
        <v>1</v>
      </c>
      <c r="C20">
        <f t="shared" si="1"/>
        <v>-6</v>
      </c>
      <c r="D20">
        <f>IF('Resumen de resultados'!E23&lt;&gt;"",'Resumen de resultados'!E23,NA())</f>
        <v>6</v>
      </c>
    </row>
    <row r="21" spans="1:4" x14ac:dyDescent="0.25">
      <c r="A21" t="str">
        <f>Encuesta!B23</f>
        <v>¿Invierte a través de un banco en la bolsa?</v>
      </c>
      <c r="B21">
        <f>IF('Resumen de resultados'!D24&lt;&gt;"",'Resumen de resultados'!D24,"")</f>
        <v>6</v>
      </c>
      <c r="C21">
        <f t="shared" si="1"/>
        <v>-1</v>
      </c>
      <c r="D21">
        <f>IF('Resumen de resultados'!E24&lt;&gt;"",'Resumen de resultados'!E24,NA())</f>
        <v>1</v>
      </c>
    </row>
    <row r="22" spans="1:4" x14ac:dyDescent="0.25">
      <c r="A22" t="str">
        <f>Encuesta!B24</f>
        <v>¿Utiliza aplicaciones móviles para operar?</v>
      </c>
      <c r="B22">
        <f>IF('Resumen de resultados'!D25&lt;&gt;"",'Resumen de resultados'!D25,"")</f>
        <v>1</v>
      </c>
      <c r="C22">
        <f t="shared" si="1"/>
        <v>-6</v>
      </c>
      <c r="D22">
        <f>IF('Resumen de resultados'!E25&lt;&gt;"",'Resumen de resultados'!E25,NA())</f>
        <v>6</v>
      </c>
    </row>
    <row r="23" spans="1:4" x14ac:dyDescent="0.25">
      <c r="A23" t="str">
        <f>Encuesta!B25</f>
        <v>¿Tiene billeteras virtuales?</v>
      </c>
      <c r="B23">
        <f>IF('Resumen de resultados'!D26&lt;&gt;"",'Resumen de resultados'!D26,"")</f>
        <v>6</v>
      </c>
      <c r="C23">
        <f t="shared" si="1"/>
        <v>-1</v>
      </c>
      <c r="D23">
        <f>IF('Resumen de resultados'!E26&lt;&gt;"",'Resumen de resultados'!E26,NA())</f>
        <v>1</v>
      </c>
    </row>
    <row r="24" spans="1:4" x14ac:dyDescent="0.25">
      <c r="A24" t="str">
        <f>Encuesta!B26</f>
        <v>¿Lee la parte financiera del diario?</v>
      </c>
      <c r="B24">
        <f>IF('Resumen de resultados'!D27&lt;&gt;"",'Resumen de resultados'!D27,"")</f>
        <v>4</v>
      </c>
      <c r="C24">
        <f t="shared" si="1"/>
        <v>-3</v>
      </c>
      <c r="D24">
        <f>IF('Resumen de resultados'!E27&lt;&gt;"",'Resumen de resultados'!E27,NA())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- AYUDA -</vt:lpstr>
      <vt:lpstr>Promedio Ponderado</vt:lpstr>
      <vt:lpstr>PEPS</vt:lpstr>
      <vt:lpstr>UEPS</vt:lpstr>
      <vt:lpstr>Comparación métodos</vt:lpstr>
      <vt:lpstr>Encuesta</vt:lpstr>
      <vt:lpstr>Resumen de resultados</vt:lpstr>
      <vt:lpstr>Sheet1</vt:lpstr>
      <vt:lpstr>'Resumen de resultados'!Área_de_impresión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Survey Chart</dc:title>
  <dc:creator>PlanillaExcel</dc:creator>
  <cp:lastModifiedBy>LUIS</cp:lastModifiedBy>
  <cp:lastPrinted>2011-05-17T14:54:59Z</cp:lastPrinted>
  <dcterms:created xsi:type="dcterms:W3CDTF">2011-02-22T14:29:49Z</dcterms:created>
  <dcterms:modified xsi:type="dcterms:W3CDTF">2022-08-31T23:18:10Z</dcterms:modified>
</cp:coreProperties>
</file>