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24226"/>
  <mc:AlternateContent xmlns:mc="http://schemas.openxmlformats.org/markup-compatibility/2006">
    <mc:Choice Requires="x15">
      <x15ac:absPath xmlns:x15ac="http://schemas.microsoft.com/office/spreadsheetml/2010/11/ac" url="/Users/poljak/Downloads/"/>
    </mc:Choice>
  </mc:AlternateContent>
  <xr:revisionPtr revIDLastSave="0" documentId="13_ncr:1_{A7918D28-779A-7743-B6B9-EE1FB7877EFD}" xr6:coauthVersionLast="47" xr6:coauthVersionMax="47" xr10:uidLastSave="{00000000-0000-0000-0000-000000000000}"/>
  <bookViews>
    <workbookView xWindow="0" yWindow="500" windowWidth="25600" windowHeight="15500" activeTab="2" xr2:uid="{00000000-000D-0000-FFFF-FFFF00000000}"/>
  </bookViews>
  <sheets>
    <sheet name="Dashboard" sheetId="8" r:id="rId1"/>
    <sheet name="KPI Overview" sheetId="7" r:id="rId2"/>
    <sheet name="Pivot Overview" sheetId="6" r:id="rId3"/>
    <sheet name="Pivot Custom Tables" sheetId="13" r:id="rId4"/>
    <sheet name="employee" sheetId="1" r:id="rId5"/>
    <sheet name="works_with" sheetId="2" r:id="rId6"/>
    <sheet name="client" sheetId="4" r:id="rId7"/>
    <sheet name="branch_supplier" sheetId="3" r:id="rId8"/>
    <sheet name="branch" sheetId="5" r:id="rId9"/>
  </sheets>
  <definedNames>
    <definedName name="_xlnm._FilterDatabase" localSheetId="6" hidden="1">client!$A$1:$A$8</definedName>
    <definedName name="_xlchart.v1.0" hidden="1">'KPI Overview'!$E$6</definedName>
    <definedName name="_xlchart.v1.1" hidden="1">'KPI Overview'!$E$7:$E$10</definedName>
    <definedName name="_xlchart.v1.10" hidden="1">'KPI Overview'!$G$6</definedName>
    <definedName name="_xlchart.v1.11" hidden="1">'KPI Overview'!$G$7:$G$10</definedName>
    <definedName name="_xlchart.v1.12" hidden="1">'KPI Overview'!$E$6</definedName>
    <definedName name="_xlchart.v1.13" hidden="1">'KPI Overview'!$E$7:$E$10</definedName>
    <definedName name="_xlchart.v1.14" hidden="1">'KPI Overview'!$G$6</definedName>
    <definedName name="_xlchart.v1.15" hidden="1">'KPI Overview'!$G$7:$G$10</definedName>
    <definedName name="_xlchart.v1.2" hidden="1">'KPI Overview'!$G$6</definedName>
    <definedName name="_xlchart.v1.3" hidden="1">'KPI Overview'!$G$7:$G$10</definedName>
    <definedName name="_xlchart.v1.4" hidden="1">'KPI Overview'!$E$6</definedName>
    <definedName name="_xlchart.v1.5" hidden="1">'KPI Overview'!$E$7:$E$10</definedName>
    <definedName name="_xlchart.v1.6" hidden="1">'KPI Overview'!$G$6</definedName>
    <definedName name="_xlchart.v1.7" hidden="1">'KPI Overview'!$G$7:$G$10</definedName>
    <definedName name="_xlchart.v1.8" hidden="1">'KPI Overview'!$E$6</definedName>
    <definedName name="_xlchart.v1.9" hidden="1">'KPI Overview'!$E$7:$E$10</definedName>
    <definedName name="Slicer_branch_id">#N/A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1" i="13" l="1"/>
  <c r="H32" i="13"/>
  <c r="H33" i="13"/>
  <c r="H34" i="13"/>
  <c r="I32" i="13"/>
  <c r="I33" i="13"/>
  <c r="I34" i="13"/>
  <c r="I31" i="13"/>
  <c r="C31" i="13"/>
  <c r="C32" i="13"/>
  <c r="C33" i="13"/>
  <c r="C34" i="13"/>
  <c r="D2" i="7"/>
  <c r="C2" i="8" s="1"/>
  <c r="C6" i="8"/>
  <c r="C5" i="8"/>
  <c r="C4" i="8"/>
  <c r="D4" i="7"/>
  <c r="C3" i="8" s="1"/>
  <c r="D31" i="13"/>
  <c r="D32" i="13"/>
  <c r="D34" i="13"/>
  <c r="D33" i="13"/>
  <c r="E7" i="7"/>
  <c r="F4" i="13"/>
  <c r="E4" i="13"/>
  <c r="E6" i="13"/>
  <c r="I3" i="1"/>
  <c r="I4" i="1"/>
  <c r="I5" i="1"/>
  <c r="I6" i="1"/>
  <c r="I7" i="1"/>
  <c r="I8" i="1"/>
  <c r="I9" i="1"/>
  <c r="I10" i="1"/>
  <c r="I2" i="1"/>
  <c r="F8" i="7"/>
  <c r="F9" i="7"/>
  <c r="F10" i="7"/>
  <c r="F7" i="7"/>
  <c r="E8" i="7"/>
  <c r="G8" i="7" s="1"/>
  <c r="I8" i="7" s="1"/>
  <c r="E9" i="7"/>
  <c r="G9" i="7" s="1"/>
  <c r="I9" i="7" s="1"/>
  <c r="E10" i="7"/>
  <c r="G10" i="7" s="1"/>
  <c r="I10" i="7" s="1"/>
  <c r="E18" i="13"/>
  <c r="E19" i="13"/>
  <c r="E20" i="13"/>
  <c r="E21" i="13"/>
  <c r="E22" i="13"/>
  <c r="E23" i="13"/>
  <c r="E24" i="13"/>
  <c r="E25" i="13"/>
  <c r="E17" i="13"/>
  <c r="K4" i="13"/>
  <c r="C18" i="13"/>
  <c r="D18" i="13" s="1"/>
  <c r="C19" i="13"/>
  <c r="D19" i="13" s="1"/>
  <c r="C20" i="13"/>
  <c r="D20" i="13" s="1"/>
  <c r="C21" i="13"/>
  <c r="D21" i="13" s="1"/>
  <c r="C22" i="13"/>
  <c r="D22" i="13" s="1"/>
  <c r="C23" i="13"/>
  <c r="D23" i="13" s="1"/>
  <c r="C24" i="13"/>
  <c r="D24" i="13" s="1"/>
  <c r="C25" i="13"/>
  <c r="D25" i="13" s="1"/>
  <c r="C17" i="13"/>
  <c r="D17" i="13" s="1"/>
  <c r="P11" i="13"/>
  <c r="K12" i="13"/>
  <c r="K7" i="13"/>
  <c r="O5" i="13"/>
  <c r="P5" i="13" s="1"/>
  <c r="O6" i="13"/>
  <c r="P6" i="13" s="1"/>
  <c r="O7" i="13"/>
  <c r="P7" i="13" s="1"/>
  <c r="O8" i="13"/>
  <c r="P8" i="13" s="1"/>
  <c r="O9" i="13"/>
  <c r="P9" i="13" s="1"/>
  <c r="O10" i="13"/>
  <c r="P10" i="13" s="1"/>
  <c r="O11" i="13"/>
  <c r="O12" i="13"/>
  <c r="P12" i="13" s="1"/>
  <c r="O4" i="13"/>
  <c r="P4" i="13" s="1"/>
  <c r="I12" i="13"/>
  <c r="K11" i="13"/>
  <c r="I11" i="13"/>
  <c r="K10" i="13"/>
  <c r="I10" i="13"/>
  <c r="K9" i="13"/>
  <c r="I9" i="13"/>
  <c r="K8" i="13"/>
  <c r="I8" i="13"/>
  <c r="I7" i="13"/>
  <c r="K6" i="13"/>
  <c r="I6" i="13"/>
  <c r="K5" i="13"/>
  <c r="I5" i="13"/>
  <c r="I4" i="13"/>
  <c r="F5" i="13"/>
  <c r="E5" i="13"/>
  <c r="F10" i="13"/>
  <c r="E10" i="13"/>
  <c r="F8" i="13"/>
  <c r="E8" i="13"/>
  <c r="F7" i="13"/>
  <c r="E7" i="13"/>
  <c r="F11" i="13"/>
  <c r="E11" i="13"/>
  <c r="F12" i="13"/>
  <c r="E12" i="13"/>
  <c r="F9" i="13"/>
  <c r="E9" i="13"/>
  <c r="F6" i="13"/>
  <c r="G7" i="7" l="1"/>
  <c r="D14" i="7" l="1"/>
  <c r="I7" i="7"/>
  <c r="D12" i="7"/>
</calcChain>
</file>

<file path=xl/sharedStrings.xml><?xml version="1.0" encoding="utf-8"?>
<sst xmlns="http://schemas.openxmlformats.org/spreadsheetml/2006/main" count="165" uniqueCount="97">
  <si>
    <t>emp_id</t>
  </si>
  <si>
    <t>first_name</t>
  </si>
  <si>
    <t>last_name</t>
  </si>
  <si>
    <t>birth_date</t>
  </si>
  <si>
    <t>sex</t>
  </si>
  <si>
    <t>salary</t>
  </si>
  <si>
    <t>super_id</t>
  </si>
  <si>
    <t>branch_id</t>
  </si>
  <si>
    <t>David</t>
  </si>
  <si>
    <t>Jan</t>
  </si>
  <si>
    <t>Michael</t>
  </si>
  <si>
    <t>Angela</t>
  </si>
  <si>
    <t>Kelly</t>
  </si>
  <si>
    <t>Stanley</t>
  </si>
  <si>
    <t>Josh</t>
  </si>
  <si>
    <t>Andy</t>
  </si>
  <si>
    <t>Jim</t>
  </si>
  <si>
    <t>Wallace</t>
  </si>
  <si>
    <t>Levinson</t>
  </si>
  <si>
    <t>Scott</t>
  </si>
  <si>
    <t>Martin</t>
  </si>
  <si>
    <t>Kapoor</t>
  </si>
  <si>
    <t>Hudson</t>
  </si>
  <si>
    <t>Porter</t>
  </si>
  <si>
    <t>Bernard</t>
  </si>
  <si>
    <t>Halpert</t>
  </si>
  <si>
    <t>1967-11-17</t>
  </si>
  <si>
    <t>1961-05-11</t>
  </si>
  <si>
    <t>1964-03-15</t>
  </si>
  <si>
    <t>1971-06-25</t>
  </si>
  <si>
    <t>1980-02-05</t>
  </si>
  <si>
    <t>1958-02-19</t>
  </si>
  <si>
    <t>1973-07-22</t>
  </si>
  <si>
    <t>1978-10-01</t>
  </si>
  <si>
    <t>M</t>
  </si>
  <si>
    <t>F</t>
  </si>
  <si>
    <t>client_id</t>
  </si>
  <si>
    <t>total_sales</t>
  </si>
  <si>
    <t>supplier_name</t>
  </si>
  <si>
    <t>supply_type</t>
  </si>
  <si>
    <t>Hammer Mill</t>
  </si>
  <si>
    <t>Uni-ball</t>
  </si>
  <si>
    <t>Patriot Paper</t>
  </si>
  <si>
    <t>J.T. Forms &amp; Labels</t>
  </si>
  <si>
    <t>Stamford Lables</t>
  </si>
  <si>
    <t>Paper</t>
  </si>
  <si>
    <t>Writing Utensils</t>
  </si>
  <si>
    <t>Custom Forms</t>
  </si>
  <si>
    <t>client_name</t>
  </si>
  <si>
    <t>Dunmore Highschool</t>
  </si>
  <si>
    <t>Lackawana Country</t>
  </si>
  <si>
    <t>FedEx</t>
  </si>
  <si>
    <t>John Daly Law, LLC</t>
  </si>
  <si>
    <t>Scranton Whitepages</t>
  </si>
  <si>
    <t>Times Newspaper</t>
  </si>
  <si>
    <t>branch_name</t>
  </si>
  <si>
    <t>mgr_id</t>
  </si>
  <si>
    <t>mgr_start_date</t>
  </si>
  <si>
    <t>Corporate</t>
  </si>
  <si>
    <t>Scranton</t>
  </si>
  <si>
    <t>Stamford</t>
  </si>
  <si>
    <t>2006-02-09</t>
  </si>
  <si>
    <t>1992-04-06</t>
  </si>
  <si>
    <t>1998-02-13</t>
  </si>
  <si>
    <t>Total Sales per Employee</t>
  </si>
  <si>
    <t>full_name</t>
  </si>
  <si>
    <t>Andy Bernard</t>
  </si>
  <si>
    <t>Jim Halpert</t>
  </si>
  <si>
    <t>Michael Scott</t>
  </si>
  <si>
    <t>Stanley Hudson</t>
  </si>
  <si>
    <t>Grand Total</t>
  </si>
  <si>
    <t>Total Sales per Client</t>
  </si>
  <si>
    <t>(All)</t>
  </si>
  <si>
    <t>Sales by Branch</t>
  </si>
  <si>
    <t>Total Sales by Employee</t>
  </si>
  <si>
    <t>Total Sales by Client</t>
  </si>
  <si>
    <t>Employees by Branch</t>
  </si>
  <si>
    <t>Count of emp_id</t>
  </si>
  <si>
    <t>avg_salary</t>
  </si>
  <si>
    <t>Average Salary</t>
  </si>
  <si>
    <t>Average Sales per Employee</t>
  </si>
  <si>
    <t>ROI by Employee</t>
  </si>
  <si>
    <t>ROI</t>
  </si>
  <si>
    <t>Average ROI per Employee</t>
  </si>
  <si>
    <t>Efficent Employees (ROI &lt; 1)</t>
  </si>
  <si>
    <t xml:space="preserve">                                              VIZZ</t>
  </si>
  <si>
    <t>Top Salesman</t>
  </si>
  <si>
    <t>Employees Without Sales</t>
  </si>
  <si>
    <t>Efficient Employees (ROI &gt; 1)</t>
  </si>
  <si>
    <t>Total Employees</t>
  </si>
  <si>
    <t>Collective and Sales</t>
  </si>
  <si>
    <t>Collective Average Salary</t>
  </si>
  <si>
    <t>salesman</t>
  </si>
  <si>
    <t>branch_with_sales</t>
  </si>
  <si>
    <t>branch_total_sales</t>
  </si>
  <si>
    <t>salesman_sum_sales</t>
  </si>
  <si>
    <t>client_total_sales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</si>
</sst>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b/>
      <sz val="11"/>
      <color rgb="FF000000"/>
      <name val="Calibri"/>
      <family val="2"/>
      <scheme val="minor"/>
    </font>
    <font>
      <b/>
      <sz val="16"/>
      <color theme="1"/>
      <name val="Calibri"/>
      <family val="2"/>
      <scheme val="minor"/>
    </font>
    <font>
      <b/>
      <sz val="16"/>
      <color theme="0"/>
      <name val="Calibri"/>
      <family val="2"/>
      <scheme val="minor"/>
    </font>
  </fonts>
  <fills count="15">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E6B8B7"/>
        <bgColor rgb="FF000000"/>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DE9D9"/>
        <bgColor rgb="FF000000"/>
      </patternFill>
    </fill>
    <fill>
      <patternFill patternType="solid">
        <fgColor theme="9" tint="0.59999389629810485"/>
        <bgColor rgb="FF000000"/>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249977111117893"/>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theme="9" tint="-0.249977111117893"/>
      </left>
      <right style="thin">
        <color theme="9" tint="-0.249977111117893"/>
      </right>
      <top style="medium">
        <color theme="9" tint="-0.249977111117893"/>
      </top>
      <bottom style="medium">
        <color theme="9" tint="-0.249977111117893"/>
      </bottom>
      <diagonal/>
    </border>
    <border>
      <left style="thin">
        <color theme="9" tint="-0.249977111117893"/>
      </left>
      <right style="thin">
        <color theme="9" tint="-0.249977111117893"/>
      </right>
      <top style="medium">
        <color theme="9" tint="-0.249977111117893"/>
      </top>
      <bottom style="medium">
        <color theme="9" tint="-0.249977111117893"/>
      </bottom>
      <diagonal/>
    </border>
    <border>
      <left style="thin">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style="thin">
        <color theme="9" tint="-0.249977111117893"/>
      </right>
      <top style="medium">
        <color theme="9" tint="-0.249977111117893"/>
      </top>
      <bottom style="thin">
        <color theme="9" tint="-0.249977111117893"/>
      </bottom>
      <diagonal/>
    </border>
    <border>
      <left style="thin">
        <color theme="9" tint="-0.249977111117893"/>
      </left>
      <right style="thin">
        <color theme="9" tint="-0.249977111117893"/>
      </right>
      <top style="medium">
        <color theme="9" tint="-0.249977111117893"/>
      </top>
      <bottom style="thin">
        <color theme="9" tint="-0.249977111117893"/>
      </bottom>
      <diagonal/>
    </border>
    <border>
      <left style="thin">
        <color theme="9" tint="-0.249977111117893"/>
      </left>
      <right style="medium">
        <color theme="9" tint="-0.249977111117893"/>
      </right>
      <top style="medium">
        <color theme="9" tint="-0.249977111117893"/>
      </top>
      <bottom style="thin">
        <color theme="9" tint="-0.249977111117893"/>
      </bottom>
      <diagonal/>
    </border>
    <border>
      <left style="medium">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medium">
        <color theme="9" tint="-0.249977111117893"/>
      </right>
      <top style="thin">
        <color theme="9" tint="-0.249977111117893"/>
      </top>
      <bottom style="thin">
        <color theme="9" tint="-0.249977111117893"/>
      </bottom>
      <diagonal/>
    </border>
    <border>
      <left style="medium">
        <color theme="9" tint="-0.249977111117893"/>
      </left>
      <right style="thin">
        <color theme="9" tint="-0.249977111117893"/>
      </right>
      <top style="thin">
        <color theme="9" tint="-0.249977111117893"/>
      </top>
      <bottom style="medium">
        <color theme="9" tint="-0.249977111117893"/>
      </bottom>
      <diagonal/>
    </border>
    <border>
      <left style="medium">
        <color theme="9" tint="-0.249977111117893"/>
      </left>
      <right/>
      <top style="medium">
        <color theme="9" tint="-0.249977111117893"/>
      </top>
      <bottom/>
      <diagonal/>
    </border>
    <border>
      <left style="medium">
        <color theme="9" tint="-0.249977111117893"/>
      </left>
      <right/>
      <top/>
      <bottom/>
      <diagonal/>
    </border>
    <border>
      <left style="medium">
        <color theme="9" tint="-0.249977111117893"/>
      </left>
      <right/>
      <top/>
      <bottom style="medium">
        <color theme="9" tint="-0.249977111117893"/>
      </bottom>
      <diagonal/>
    </border>
    <border>
      <left/>
      <right style="medium">
        <color theme="9" tint="-0.249977111117893"/>
      </right>
      <top style="medium">
        <color theme="9" tint="-0.249977111117893"/>
      </top>
      <bottom/>
      <diagonal/>
    </border>
    <border>
      <left/>
      <right style="medium">
        <color theme="9" tint="-0.249977111117893"/>
      </right>
      <top/>
      <bottom/>
      <diagonal/>
    </border>
    <border>
      <left/>
      <right style="medium">
        <color theme="9" tint="-0.249977111117893"/>
      </right>
      <top/>
      <bottom style="medium">
        <color theme="9" tint="-0.249977111117893"/>
      </bottom>
      <diagonal/>
    </border>
    <border>
      <left style="medium">
        <color rgb="FFE26B0A"/>
      </left>
      <right style="thin">
        <color rgb="FFE26B0A"/>
      </right>
      <top style="medium">
        <color rgb="FFE26B0A"/>
      </top>
      <bottom style="thin">
        <color rgb="FFE26B0A"/>
      </bottom>
      <diagonal/>
    </border>
    <border>
      <left style="medium">
        <color rgb="FFE26B0A"/>
      </left>
      <right style="thin">
        <color rgb="FFE26B0A"/>
      </right>
      <top/>
      <bottom style="thin">
        <color rgb="FFE26B0A"/>
      </bottom>
      <diagonal/>
    </border>
    <border>
      <left style="medium">
        <color rgb="FFE26B0A"/>
      </left>
      <right style="thin">
        <color rgb="FFE26B0A"/>
      </right>
      <top/>
      <bottom style="medium">
        <color rgb="FFE26B0A"/>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9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1" fillId="2" borderId="1" xfId="0" applyFont="1" applyFill="1" applyBorder="1" applyAlignment="1">
      <alignment horizontal="center" vertical="top"/>
    </xf>
    <xf numFmtId="0" fontId="0" fillId="2" borderId="1" xfId="0" applyFill="1" applyBorder="1"/>
    <xf numFmtId="1" fontId="0" fillId="0" borderId="0" xfId="0" applyNumberFormat="1"/>
    <xf numFmtId="0" fontId="1" fillId="0" borderId="0" xfId="0" applyFont="1" applyAlignment="1">
      <alignment horizontal="center" vertical="top"/>
    </xf>
    <xf numFmtId="0" fontId="0" fillId="3" borderId="1" xfId="0" applyFill="1" applyBorder="1"/>
    <xf numFmtId="0" fontId="1" fillId="0" borderId="6" xfId="0" applyFont="1" applyBorder="1" applyAlignment="1">
      <alignment horizontal="center" vertical="top"/>
    </xf>
    <xf numFmtId="0" fontId="1" fillId="2" borderId="7" xfId="0" applyFont="1" applyFill="1" applyBorder="1" applyAlignment="1">
      <alignment horizontal="center" vertical="top"/>
    </xf>
    <xf numFmtId="1" fontId="0" fillId="2" borderId="7" xfId="0" applyNumberFormat="1" applyFill="1" applyBorder="1"/>
    <xf numFmtId="0" fontId="0" fillId="2" borderId="8" xfId="0" applyFill="1" applyBorder="1"/>
    <xf numFmtId="1" fontId="0" fillId="2" borderId="9" xfId="0" applyNumberFormat="1" applyFill="1" applyBorder="1"/>
    <xf numFmtId="0" fontId="1" fillId="3" borderId="7" xfId="0" applyFont="1" applyFill="1" applyBorder="1" applyAlignment="1">
      <alignment horizontal="center" vertical="top"/>
    </xf>
    <xf numFmtId="0" fontId="0" fillId="3" borderId="7" xfId="0" applyFill="1" applyBorder="1"/>
    <xf numFmtId="0" fontId="0" fillId="3" borderId="9" xfId="0" applyFill="1" applyBorder="1"/>
    <xf numFmtId="0" fontId="1" fillId="3" borderId="1" xfId="0" applyFont="1" applyFill="1" applyBorder="1" applyAlignment="1">
      <alignment horizontal="center" vertical="top"/>
    </xf>
    <xf numFmtId="0" fontId="0" fillId="3" borderId="8" xfId="0" applyFill="1" applyBorder="1"/>
    <xf numFmtId="0" fontId="0" fillId="4" borderId="1" xfId="0" applyFill="1" applyBorder="1"/>
    <xf numFmtId="0" fontId="0" fillId="4" borderId="7" xfId="0" applyFill="1" applyBorder="1"/>
    <xf numFmtId="0" fontId="0" fillId="4" borderId="9" xfId="0" applyFill="1" applyBorder="1"/>
    <xf numFmtId="0" fontId="0" fillId="0" borderId="1" xfId="0" applyBorder="1"/>
    <xf numFmtId="0" fontId="1" fillId="4" borderId="7" xfId="0" applyFont="1" applyFill="1" applyBorder="1" applyAlignment="1">
      <alignment horizontal="center" vertical="top"/>
    </xf>
    <xf numFmtId="0" fontId="1" fillId="6" borderId="1" xfId="0" applyFont="1" applyFill="1" applyBorder="1" applyAlignment="1">
      <alignment horizontal="center" vertical="top"/>
    </xf>
    <xf numFmtId="0" fontId="0" fillId="6" borderId="1" xfId="0" applyFill="1" applyBorder="1"/>
    <xf numFmtId="1" fontId="0" fillId="0" borderId="1" xfId="0" applyNumberFormat="1" applyBorder="1"/>
    <xf numFmtId="0" fontId="1" fillId="4" borderId="1" xfId="0" applyFont="1" applyFill="1" applyBorder="1" applyAlignment="1">
      <alignment horizontal="center" vertical="top"/>
    </xf>
    <xf numFmtId="0" fontId="0" fillId="0" borderId="6" xfId="0" applyBorder="1"/>
    <xf numFmtId="0" fontId="0" fillId="0" borderId="13" xfId="0" applyBorder="1"/>
    <xf numFmtId="1" fontId="0" fillId="0" borderId="8" xfId="0" applyNumberFormat="1" applyBorder="1"/>
    <xf numFmtId="0" fontId="0" fillId="0" borderId="8" xfId="0" applyBorder="1"/>
    <xf numFmtId="0" fontId="0" fillId="6" borderId="7" xfId="0" applyFill="1" applyBorder="1"/>
    <xf numFmtId="0" fontId="0" fillId="6" borderId="9" xfId="0" applyFill="1" applyBorder="1"/>
    <xf numFmtId="1" fontId="0" fillId="0" borderId="6" xfId="0" applyNumberFormat="1" applyBorder="1"/>
    <xf numFmtId="1" fontId="0" fillId="0" borderId="13" xfId="0" applyNumberFormat="1" applyBorder="1"/>
    <xf numFmtId="0" fontId="0" fillId="4" borderId="8" xfId="0" applyFill="1" applyBorder="1"/>
    <xf numFmtId="0" fontId="0" fillId="6" borderId="8" xfId="0" applyFill="1" applyBorder="1"/>
    <xf numFmtId="0" fontId="0" fillId="0" borderId="0" xfId="0" applyAlignment="1">
      <alignment horizontal="right"/>
    </xf>
    <xf numFmtId="1" fontId="0" fillId="7" borderId="17" xfId="0" applyNumberFormat="1" applyFill="1" applyBorder="1"/>
    <xf numFmtId="1" fontId="0" fillId="7" borderId="20" xfId="0" applyNumberFormat="1" applyFill="1" applyBorder="1"/>
    <xf numFmtId="0" fontId="1" fillId="7" borderId="22" xfId="0" applyFont="1" applyFill="1" applyBorder="1" applyAlignment="1">
      <alignment horizontal="center" vertical="top"/>
    </xf>
    <xf numFmtId="0" fontId="1" fillId="7" borderId="23" xfId="0" applyFont="1" applyFill="1" applyBorder="1" applyAlignment="1">
      <alignment horizontal="center" vertical="top"/>
    </xf>
    <xf numFmtId="9" fontId="0" fillId="7" borderId="25" xfId="1" applyFont="1" applyFill="1" applyBorder="1"/>
    <xf numFmtId="0" fontId="1" fillId="7" borderId="21" xfId="0" applyFont="1" applyFill="1" applyBorder="1" applyAlignment="1">
      <alignment horizontal="center" vertical="top"/>
    </xf>
    <xf numFmtId="1" fontId="0" fillId="7" borderId="24" xfId="0" applyNumberFormat="1" applyFill="1" applyBorder="1"/>
    <xf numFmtId="1" fontId="0" fillId="7" borderId="26" xfId="0" applyNumberFormat="1" applyFill="1" applyBorder="1"/>
    <xf numFmtId="1" fontId="0" fillId="7" borderId="20" xfId="1" applyNumberFormat="1" applyFont="1" applyFill="1" applyBorder="1"/>
    <xf numFmtId="1" fontId="2" fillId="10" borderId="34" xfId="0" applyNumberFormat="1" applyFont="1" applyFill="1" applyBorder="1"/>
    <xf numFmtId="1" fontId="2" fillId="10" borderId="35" xfId="0" applyNumberFormat="1" applyFont="1" applyFill="1" applyBorder="1"/>
    <xf numFmtId="0" fontId="4" fillId="11" borderId="33" xfId="0" applyFont="1" applyFill="1" applyBorder="1" applyAlignment="1">
      <alignment horizontal="center" vertical="top"/>
    </xf>
    <xf numFmtId="0" fontId="1" fillId="3" borderId="22" xfId="0" applyFont="1" applyFill="1" applyBorder="1" applyAlignment="1">
      <alignment horizontal="center" vertical="top"/>
    </xf>
    <xf numFmtId="0" fontId="2" fillId="5" borderId="14" xfId="0" applyFont="1" applyFill="1" applyBorder="1" applyAlignment="1">
      <alignment horizontal="center"/>
    </xf>
    <xf numFmtId="0" fontId="2" fillId="5" borderId="15" xfId="0" applyFont="1"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5" xfId="0" applyFill="1" applyBorder="1" applyAlignment="1">
      <alignment horizontal="center"/>
    </xf>
    <xf numFmtId="0" fontId="0" fillId="8" borderId="18" xfId="0" applyFill="1" applyBorder="1" applyAlignment="1">
      <alignment horizontal="right"/>
    </xf>
    <xf numFmtId="0" fontId="0" fillId="8" borderId="19" xfId="0" applyFill="1" applyBorder="1" applyAlignment="1">
      <alignment horizontal="right"/>
    </xf>
    <xf numFmtId="0" fontId="0" fillId="8" borderId="18" xfId="0" applyFill="1" applyBorder="1" applyAlignment="1">
      <alignment horizontal="center"/>
    </xf>
    <xf numFmtId="0" fontId="0" fillId="8" borderId="19" xfId="0" applyFill="1" applyBorder="1" applyAlignment="1">
      <alignment horizontal="center"/>
    </xf>
    <xf numFmtId="0" fontId="0" fillId="8" borderId="27" xfId="0" applyFill="1" applyBorder="1" applyAlignment="1">
      <alignment horizontal="center" vertical="center"/>
    </xf>
    <xf numFmtId="0" fontId="0" fillId="8" borderId="30" xfId="0" applyFill="1" applyBorder="1" applyAlignment="1">
      <alignment horizontal="center" vertical="center"/>
    </xf>
    <xf numFmtId="0" fontId="0" fillId="8" borderId="28" xfId="0" applyFill="1" applyBorder="1" applyAlignment="1">
      <alignment horizontal="center" vertical="center"/>
    </xf>
    <xf numFmtId="0" fontId="0" fillId="8" borderId="31" xfId="0" applyFill="1" applyBorder="1" applyAlignment="1">
      <alignment horizontal="center" vertical="center"/>
    </xf>
    <xf numFmtId="0" fontId="0" fillId="8" borderId="29" xfId="0" applyFill="1" applyBorder="1" applyAlignment="1">
      <alignment horizontal="center" vertical="center"/>
    </xf>
    <xf numFmtId="0" fontId="0" fillId="8" borderId="32" xfId="0" applyFill="1" applyBorder="1" applyAlignment="1">
      <alignment horizontal="center" vertical="center"/>
    </xf>
    <xf numFmtId="0" fontId="0" fillId="0" borderId="0" xfId="0"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9" borderId="0" xfId="0" applyFill="1" applyAlignment="1">
      <alignment horizontal="left" vertical="center"/>
    </xf>
    <xf numFmtId="0" fontId="0" fillId="0" borderId="0" xfId="0" applyNumberFormat="1"/>
    <xf numFmtId="0" fontId="0" fillId="14" borderId="0" xfId="0" applyFill="1"/>
    <xf numFmtId="0" fontId="5" fillId="12" borderId="36" xfId="0" applyFont="1" applyFill="1" applyBorder="1"/>
    <xf numFmtId="1" fontId="6" fillId="13" borderId="1" xfId="0" applyNumberFormat="1" applyFont="1" applyFill="1" applyBorder="1" applyAlignment="1">
      <alignment horizontal="center" vertical="center"/>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[fictional_company_database.xlsx]Pivot Overview!PivotTable2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Total Sales per salesman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effectLst>
                    <a:outerShdw blurRad="565692" dist="38100" dir="5400000" sx="123000" sy="123000" algn="t" rotWithShape="0">
                      <a:schemeClr val="bg1">
                        <a:lumMod val="50000"/>
                        <a:alpha val="61000"/>
                      </a:schemeClr>
                    </a:outerShdw>
                  </a:effectLst>
                  <a:latin typeface="+mn-lt"/>
                  <a:ea typeface="+mn-ea"/>
                  <a:cs typeface="+mn-cs"/>
                </a:defRPr>
              </a:pPr>
              <a:endParaRPr lang="e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Overview'!$C$4</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effectLst>
                      <a:outerShdw blurRad="565692" dist="38100" dir="5400000" sx="123000" sy="123000" algn="t" rotWithShape="0">
                        <a:schemeClr val="bg1">
                          <a:lumMod val="50000"/>
                          <a:alpha val="61000"/>
                        </a:schemeClr>
                      </a:outerShdw>
                    </a:effectLst>
                    <a:latin typeface="+mn-lt"/>
                    <a:ea typeface="+mn-ea"/>
                    <a:cs typeface="+mn-cs"/>
                  </a:defRPr>
                </a:pPr>
                <a:endParaRPr lang="e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Overview'!$B$5:$B$9</c:f>
              <c:strCache>
                <c:ptCount val="4"/>
                <c:pt idx="0">
                  <c:v>Michael Scott</c:v>
                </c:pt>
                <c:pt idx="1">
                  <c:v>Stanley Hudson</c:v>
                </c:pt>
                <c:pt idx="2">
                  <c:v>Jim Halpert</c:v>
                </c:pt>
                <c:pt idx="3">
                  <c:v>Andy Bernard</c:v>
                </c:pt>
              </c:strCache>
            </c:strRef>
          </c:cat>
          <c:val>
            <c:numRef>
              <c:f>'Pivot Overview'!$C$5:$C$9</c:f>
              <c:numCache>
                <c:formatCode>General</c:formatCode>
                <c:ptCount val="4"/>
                <c:pt idx="0">
                  <c:v>282000</c:v>
                </c:pt>
                <c:pt idx="1">
                  <c:v>218000</c:v>
                </c:pt>
                <c:pt idx="2">
                  <c:v>34500</c:v>
                </c:pt>
                <c:pt idx="3">
                  <c:v>31000</c:v>
                </c:pt>
              </c:numCache>
            </c:numRef>
          </c:val>
          <c:extLst>
            <c:ext xmlns:c16="http://schemas.microsoft.com/office/drawing/2014/chart" uri="{C3380CC4-5D6E-409C-BE32-E72D297353CC}">
              <c16:uniqueId val="{00000000-BE94-C840-96C3-F1912AD460E6}"/>
            </c:ext>
          </c:extLst>
        </c:ser>
        <c:dLbls>
          <c:dLblPos val="outEnd"/>
          <c:showLegendKey val="0"/>
          <c:showVal val="1"/>
          <c:showCatName val="0"/>
          <c:showSerName val="0"/>
          <c:showPercent val="0"/>
          <c:showBubbleSize val="0"/>
        </c:dLbls>
        <c:gapWidth val="306"/>
        <c:overlap val="-84"/>
        <c:axId val="94578160"/>
        <c:axId val="94874832"/>
      </c:barChart>
      <c:catAx>
        <c:axId val="9457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RS"/>
          </a:p>
        </c:txPr>
        <c:crossAx val="94874832"/>
        <c:crosses val="autoZero"/>
        <c:auto val="1"/>
        <c:lblAlgn val="ctr"/>
        <c:lblOffset val="100"/>
        <c:noMultiLvlLbl val="0"/>
      </c:catAx>
      <c:valAx>
        <c:axId val="94874832"/>
        <c:scaling>
          <c:orientation val="minMax"/>
        </c:scaling>
        <c:delete val="1"/>
        <c:axPos val="l"/>
        <c:numFmt formatCode="General" sourceLinked="1"/>
        <c:majorTickMark val="none"/>
        <c:minorTickMark val="none"/>
        <c:tickLblPos val="nextTo"/>
        <c:crossAx val="9457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23000">
          <a:schemeClr val="accent4">
            <a:lumMod val="45000"/>
            <a:lumOff val="55000"/>
          </a:schemeClr>
        </a:gs>
        <a:gs pos="86000">
          <a:schemeClr val="accent4">
            <a:lumMod val="45000"/>
            <a:lumOff val="55000"/>
          </a:schemeClr>
        </a:gs>
        <a:gs pos="92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[fictional_company_database.xlsx]Pivot Overview!PivotTable8</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Distribution</a:t>
            </a:r>
            <a:r>
              <a:rPr lang="en-US" sz="1600" b="1" baseline="0"/>
              <a:t> by Branch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R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lumMod val="40000"/>
              <a:lumOff val="60000"/>
            </a:schemeClr>
          </a:solidFill>
          <a:ln w="19050">
            <a:solidFill>
              <a:schemeClr val="lt1"/>
            </a:solidFill>
          </a:ln>
          <a:effectLst/>
        </c:spPr>
      </c:pivotFmt>
      <c:pivotFmt>
        <c:idx val="2"/>
        <c:spPr>
          <a:solidFill>
            <a:schemeClr val="bg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tx2">
              <a:lumMod val="40000"/>
              <a:lumOff val="60000"/>
            </a:schemeClr>
          </a:solidFill>
          <a:ln w="19050">
            <a:solidFill>
              <a:schemeClr val="lt1"/>
            </a:solidFill>
          </a:ln>
          <a:effectLst/>
        </c:spPr>
      </c:pivotFmt>
      <c:pivotFmt>
        <c:idx val="5"/>
        <c:spPr>
          <a:solidFill>
            <a:schemeClr val="bg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tx2">
              <a:lumMod val="40000"/>
              <a:lumOff val="60000"/>
            </a:schemeClr>
          </a:solidFill>
          <a:ln w="19050">
            <a:solidFill>
              <a:schemeClr val="lt1"/>
            </a:solidFill>
          </a:ln>
          <a:effectLst/>
        </c:spPr>
      </c:pivotFmt>
      <c:pivotFmt>
        <c:idx val="8"/>
        <c:spPr>
          <a:solidFill>
            <a:schemeClr val="bg2">
              <a:lumMod val="75000"/>
            </a:schemeClr>
          </a:solidFill>
          <a:ln w="19050">
            <a:solidFill>
              <a:schemeClr val="lt1"/>
            </a:solidFill>
          </a:ln>
          <a:effectLst/>
        </c:spPr>
      </c:pivotFmt>
    </c:pivotFmts>
    <c:plotArea>
      <c:layout/>
      <c:doughnutChart>
        <c:varyColors val="1"/>
        <c:ser>
          <c:idx val="0"/>
          <c:order val="0"/>
          <c:tx>
            <c:strRef>
              <c:f>'Pivot Overview'!$C$17</c:f>
              <c:strCache>
                <c:ptCount val="1"/>
                <c:pt idx="0">
                  <c:v>Total</c:v>
                </c:pt>
              </c:strCache>
            </c:strRef>
          </c:tx>
          <c:dPt>
            <c:idx val="0"/>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1-3495-894A-8DDE-C23294C672EF}"/>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3495-894A-8DDE-C23294C672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Overview'!$B$18:$B$20</c:f>
              <c:strCache>
                <c:ptCount val="2"/>
                <c:pt idx="0">
                  <c:v>Scranton</c:v>
                </c:pt>
                <c:pt idx="1">
                  <c:v>Stamford</c:v>
                </c:pt>
              </c:strCache>
            </c:strRef>
          </c:cat>
          <c:val>
            <c:numRef>
              <c:f>'Pivot Overview'!$C$18:$C$20</c:f>
              <c:numCache>
                <c:formatCode>General</c:formatCode>
                <c:ptCount val="2"/>
                <c:pt idx="0">
                  <c:v>500000</c:v>
                </c:pt>
                <c:pt idx="1">
                  <c:v>65500</c:v>
                </c:pt>
              </c:numCache>
            </c:numRef>
          </c:val>
          <c:extLst>
            <c:ext xmlns:c16="http://schemas.microsoft.com/office/drawing/2014/chart" uri="{C3380CC4-5D6E-409C-BE32-E72D297353CC}">
              <c16:uniqueId val="{00000004-3495-894A-8DDE-C23294C672EF}"/>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5000"/>
            <a:lumOff val="95000"/>
          </a:schemeClr>
        </a:gs>
        <a:gs pos="22000">
          <a:schemeClr val="accent4">
            <a:lumMod val="45000"/>
            <a:lumOff val="55000"/>
          </a:schemeClr>
        </a:gs>
        <a:gs pos="86000">
          <a:schemeClr val="accent4">
            <a:lumMod val="45000"/>
            <a:lumOff val="55000"/>
          </a:schemeClr>
        </a:gs>
        <a:gs pos="96000">
          <a:schemeClr val="accent4">
            <a:lumMod val="30000"/>
            <a:lumOff val="70000"/>
          </a:schemeClr>
        </a:gs>
      </a:gsLst>
      <a:lin ang="5400000" scaled="1"/>
    </a:gradFill>
    <a:ln w="12700" cap="rnd" cmpd="sng" algn="ctr">
      <a:solidFill>
        <a:schemeClr val="tx1">
          <a:lumMod val="15000"/>
          <a:lumOff val="85000"/>
        </a:schemeClr>
      </a:solidFill>
      <a:round/>
    </a:ln>
    <a:effectLst/>
  </c:spPr>
  <c:txPr>
    <a:bodyPr/>
    <a:lstStyle/>
    <a:p>
      <a:pPr>
        <a:defRPr/>
      </a:pPr>
      <a:endParaRPr lang="en-R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ROI: Salary vs.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RS"/>
        </a:p>
      </c:txPr>
    </c:title>
    <c:autoTitleDeleted val="0"/>
    <c:plotArea>
      <c:layout/>
      <c:scatterChart>
        <c:scatterStyle val="lineMarker"/>
        <c:varyColors val="0"/>
        <c:ser>
          <c:idx val="0"/>
          <c:order val="0"/>
          <c:spPr>
            <a:ln w="28575" cap="rnd">
              <a:noFill/>
              <a:round/>
            </a:ln>
            <a:effectLst/>
          </c:spPr>
          <c:marker>
            <c:symbol val="circle"/>
            <c:size val="5"/>
            <c:spPr>
              <a:solidFill>
                <a:srgbClr val="FF0000"/>
              </a:solidFill>
              <a:ln w="9525">
                <a:solidFill>
                  <a:schemeClr val="accent1"/>
                </a:solidFill>
              </a:ln>
              <a:effectLst/>
            </c:spPr>
          </c:marker>
          <c:dLbls>
            <c:dLbl>
              <c:idx val="0"/>
              <c:tx>
                <c:rich>
                  <a:bodyPr/>
                  <a:lstStyle/>
                  <a:p>
                    <a:fld id="{5810006C-E894-C148-BA5D-542635FCA28D}" type="CELLRANGE">
                      <a:rPr lang="en-US"/>
                      <a:pPr/>
                      <a:t>[CELLRANGE]</a:t>
                    </a:fld>
                    <a:r>
                      <a:rPr lang="en-US" baseline="0"/>
                      <a:t>; </a:t>
                    </a:r>
                    <a:fld id="{E3A3CAE2-6535-0947-BA46-895E014BBF0B}"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A40-F542-B912-29CD2514EE60}"/>
                </c:ext>
              </c:extLst>
            </c:dLbl>
            <c:dLbl>
              <c:idx val="1"/>
              <c:tx>
                <c:rich>
                  <a:bodyPr/>
                  <a:lstStyle/>
                  <a:p>
                    <a:fld id="{2BAD5410-C0A5-F84B-993E-1E5C781A5A09}" type="CELLRANGE">
                      <a:rPr lang="en-US"/>
                      <a:pPr/>
                      <a:t>[CELLRANGE]</a:t>
                    </a:fld>
                    <a:r>
                      <a:rPr lang="en-US" baseline="0"/>
                      <a:t>; </a:t>
                    </a:r>
                    <a:fld id="{71E25E13-9FD4-234E-8C14-331CB8AA166F}"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A40-F542-B912-29CD2514EE60}"/>
                </c:ext>
              </c:extLst>
            </c:dLbl>
            <c:dLbl>
              <c:idx val="2"/>
              <c:tx>
                <c:rich>
                  <a:bodyPr/>
                  <a:lstStyle/>
                  <a:p>
                    <a:fld id="{2E68A94A-A96F-F543-94E2-B8644B541331}" type="CELLRANGE">
                      <a:rPr lang="en-US"/>
                      <a:pPr/>
                      <a:t>[CELLRANGE]</a:t>
                    </a:fld>
                    <a:r>
                      <a:rPr lang="en-US" baseline="0"/>
                      <a:t>; </a:t>
                    </a:r>
                    <a:fld id="{4D94F1AE-1179-D94B-86B1-14F751423E15}"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A40-F542-B912-29CD2514EE60}"/>
                </c:ext>
              </c:extLst>
            </c:dLbl>
            <c:dLbl>
              <c:idx val="3"/>
              <c:tx>
                <c:rich>
                  <a:bodyPr/>
                  <a:lstStyle/>
                  <a:p>
                    <a:fld id="{CB10B7DA-0FBF-B443-91B5-69BB3A4E5B09}" type="CELLRANGE">
                      <a:rPr lang="en-US"/>
                      <a:pPr/>
                      <a:t>[CELLRANGE]</a:t>
                    </a:fld>
                    <a:r>
                      <a:rPr lang="en-US" baseline="0"/>
                      <a:t>; </a:t>
                    </a:r>
                    <a:fld id="{A6E157E8-1C75-1946-A80A-DD63F9292578}"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A40-F542-B912-29CD2514EE60}"/>
                </c:ext>
              </c:extLst>
            </c:dLbl>
            <c:spPr>
              <a:solidFill>
                <a:schemeClr val="accent6">
                  <a:lumMod val="40000"/>
                  <a:lumOff val="60000"/>
                  <a:alpha val="41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Custom Tables'!$I$31:$I$34</c:f>
              <c:numCache>
                <c:formatCode>0</c:formatCode>
                <c:ptCount val="4"/>
                <c:pt idx="0">
                  <c:v>282000</c:v>
                </c:pt>
                <c:pt idx="1">
                  <c:v>218000</c:v>
                </c:pt>
                <c:pt idx="2">
                  <c:v>34500</c:v>
                </c:pt>
                <c:pt idx="3">
                  <c:v>31000</c:v>
                </c:pt>
              </c:numCache>
            </c:numRef>
          </c:xVal>
          <c:yVal>
            <c:numRef>
              <c:f>'Pivot Custom Tables'!$J$31:$J$34</c:f>
              <c:numCache>
                <c:formatCode>0</c:formatCode>
                <c:ptCount val="4"/>
                <c:pt idx="0">
                  <c:v>75000</c:v>
                </c:pt>
                <c:pt idx="1">
                  <c:v>69000</c:v>
                </c:pt>
                <c:pt idx="2">
                  <c:v>71000</c:v>
                </c:pt>
                <c:pt idx="3">
                  <c:v>65000</c:v>
                </c:pt>
              </c:numCache>
            </c:numRef>
          </c:yVal>
          <c:smooth val="0"/>
          <c:extLst>
            <c:ext xmlns:c15="http://schemas.microsoft.com/office/drawing/2012/chart" uri="{02D57815-91ED-43cb-92C2-25804820EDAC}">
              <c15:datalabelsRange>
                <c15:f>'Pivot Custom Tables'!$H$31:$H$34</c15:f>
                <c15:dlblRangeCache>
                  <c:ptCount val="4"/>
                  <c:pt idx="0">
                    <c:v>Michael Scott</c:v>
                  </c:pt>
                  <c:pt idx="1">
                    <c:v>Stanley Hudson</c:v>
                  </c:pt>
                  <c:pt idx="2">
                    <c:v>Jim Halpert</c:v>
                  </c:pt>
                  <c:pt idx="3">
                    <c:v>Andy Bernard</c:v>
                  </c:pt>
                </c15:dlblRangeCache>
              </c15:datalabelsRange>
            </c:ext>
            <c:ext xmlns:c16="http://schemas.microsoft.com/office/drawing/2014/chart" uri="{C3380CC4-5D6E-409C-BE32-E72D297353CC}">
              <c16:uniqueId val="{00000004-5A40-F542-B912-29CD2514EE60}"/>
            </c:ext>
          </c:extLst>
        </c:ser>
        <c:dLbls>
          <c:showLegendKey val="0"/>
          <c:showVal val="0"/>
          <c:showCatName val="0"/>
          <c:showSerName val="0"/>
          <c:showPercent val="0"/>
          <c:showBubbleSize val="0"/>
        </c:dLbls>
        <c:axId val="1911926367"/>
        <c:axId val="1896378911"/>
      </c:scatterChart>
      <c:valAx>
        <c:axId val="19119263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S"/>
          </a:p>
        </c:txPr>
        <c:crossAx val="1896378911"/>
        <c:crosses val="autoZero"/>
        <c:crossBetween val="midCat"/>
      </c:valAx>
      <c:valAx>
        <c:axId val="1896378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S"/>
          </a:p>
        </c:txPr>
        <c:crossAx val="1911926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4">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275166</xdr:colOff>
      <xdr:row>1</xdr:row>
      <xdr:rowOff>16933</xdr:rowOff>
    </xdr:from>
    <xdr:to>
      <xdr:col>13</xdr:col>
      <xdr:colOff>31750</xdr:colOff>
      <xdr:row>11</xdr:row>
      <xdr:rowOff>126999</xdr:rowOff>
    </xdr:to>
    <xdr:graphicFrame macro="">
      <xdr:nvGraphicFramePr>
        <xdr:cNvPr id="5" name="Chart 4">
          <a:extLst>
            <a:ext uri="{FF2B5EF4-FFF2-40B4-BE49-F238E27FC236}">
              <a16:creationId xmlns:a16="http://schemas.microsoft.com/office/drawing/2014/main" id="{C28AE237-476C-704F-8092-3B871555D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795866</xdr:colOff>
      <xdr:row>12</xdr:row>
      <xdr:rowOff>124396</xdr:rowOff>
    </xdr:from>
    <xdr:to>
      <xdr:col>3</xdr:col>
      <xdr:colOff>33866</xdr:colOff>
      <xdr:row>25</xdr:row>
      <xdr:rowOff>175848</xdr:rowOff>
    </xdr:to>
    <xdr:graphicFrame macro="">
      <xdr:nvGraphicFramePr>
        <xdr:cNvPr id="6" name="Chart 5">
          <a:extLst>
            <a:ext uri="{FF2B5EF4-FFF2-40B4-BE49-F238E27FC236}">
              <a16:creationId xmlns:a16="http://schemas.microsoft.com/office/drawing/2014/main" id="{864A525E-8285-A643-869E-100FDA7F4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273538</xdr:colOff>
      <xdr:row>12</xdr:row>
      <xdr:rowOff>126996</xdr:rowOff>
    </xdr:from>
    <xdr:to>
      <xdr:col>13</xdr:col>
      <xdr:colOff>42333</xdr:colOff>
      <xdr:row>25</xdr:row>
      <xdr:rowOff>159450</xdr:rowOff>
    </xdr:to>
    <xdr:graphicFrame macro="">
      <xdr:nvGraphicFramePr>
        <xdr:cNvPr id="7" name="Chart 6">
          <a:extLst>
            <a:ext uri="{FF2B5EF4-FFF2-40B4-BE49-F238E27FC236}">
              <a16:creationId xmlns:a16="http://schemas.microsoft.com/office/drawing/2014/main" id="{CD8090BE-4830-C44E-94BA-7CDD6FDC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275166</xdr:colOff>
      <xdr:row>3</xdr:row>
      <xdr:rowOff>0</xdr:rowOff>
    </xdr:from>
    <xdr:to>
      <xdr:col>4</xdr:col>
      <xdr:colOff>740833</xdr:colOff>
      <xdr:row>9</xdr:row>
      <xdr:rowOff>6350</xdr:rowOff>
    </xdr:to>
    <mc:AlternateContent xmlns:mc="http://schemas.openxmlformats.org/markup-compatibility/2006" xmlns:a14="http://schemas.microsoft.com/office/drawing/2010/main">
      <mc:Choice Requires="a14">
        <xdr:graphicFrame macro="">
          <xdr:nvGraphicFramePr>
            <xdr:cNvPr id="2" name="branch_id">
              <a:extLst>
                <a:ext uri="{FF2B5EF4-FFF2-40B4-BE49-F238E27FC236}">
                  <a16:creationId xmlns:a16="http://schemas.microsoft.com/office/drawing/2014/main" id="{39E10264-59A6-D67E-D11E-3F8222A59D76}"/>
                </a:ext>
              </a:extLst>
            </xdr:cNvPr>
            <xdr:cNvGraphicFramePr/>
          </xdr:nvGraphicFramePr>
          <xdr:xfrm>
            <a:off x="0" y="0"/>
            <a:ext cx="0" cy="0"/>
          </xdr:xfrm>
          <a:graphic>
            <a:graphicData uri="http://schemas.microsoft.com/office/drawing/2010/slicer">
              <sle:slicer xmlns:sle="http://schemas.microsoft.com/office/drawing/2010/slicer" name="branch_id"/>
            </a:graphicData>
          </a:graphic>
        </xdr:graphicFrame>
      </mc:Choice>
      <mc:Fallback xmlns="">
        <xdr:sp macro="" textlink="">
          <xdr:nvSpPr>
            <xdr:cNvPr id="0" name=""/>
            <xdr:cNvSpPr>
              <a:spLocks noTextEdit="1"/>
            </xdr:cNvSpPr>
          </xdr:nvSpPr>
          <xdr:spPr>
            <a:xfrm>
              <a:off x="2998610" y="599722"/>
              <a:ext cx="1404056" cy="1149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4.802598726848" createdVersion="8" refreshedVersion="8" minRefreshableVersion="3" recordCount="9" xr:uid="{227E5FAF-7791-7142-9549-64D86C38C2C4}">
  <cacheSource type="worksheet">
    <worksheetSource ref="A1:E10" sheet="works_with"/>
  </cacheSource>
  <cacheFields count="5">
    <cacheField name="emp_id" numFmtId="0">
      <sharedItems containsSemiMixedTypes="0" containsString="0" containsNumber="1" containsInteger="1" minValue="102" maxValue="108"/>
    </cacheField>
    <cacheField name="client_id" numFmtId="1">
      <sharedItems containsSemiMixedTypes="0" containsString="0" containsNumber="1" containsInteger="1" minValue="400" maxValue="406"/>
    </cacheField>
    <cacheField name="total_sales" numFmtId="0">
      <sharedItems containsSemiMixedTypes="0" containsString="0" containsNumber="1" containsInteger="1" minValue="5000" maxValue="267000"/>
    </cacheField>
    <cacheField name="full_name" numFmtId="0">
      <sharedItems count="4">
        <s v="Stanley Hudson"/>
        <s v="Michael Scott"/>
        <s v="Jim Halpert"/>
        <s v="Andy Bernard"/>
      </sharedItems>
    </cacheField>
    <cacheField name="branch_id" numFmtId="1">
      <sharedItems containsSemiMixedTypes="0" containsString="0" containsNumber="1" containsInteger="1" minValue="2" maxValue="3" count="2">
        <n v="2"/>
        <n v="3"/>
      </sharedItems>
    </cacheField>
  </cacheFields>
  <extLst>
    <ext xmlns:x14="http://schemas.microsoft.com/office/spreadsheetml/2009/9/main" uri="{725AE2AE-9491-48be-B2B4-4EB974FC3084}">
      <x14:pivotCacheDefinition pivotCacheId="18526937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4.82277673611" createdVersion="8" refreshedVersion="8" minRefreshableVersion="3" recordCount="9" xr:uid="{CF41AAFA-8967-3A42-9168-69893368323D}">
  <cacheSource type="worksheet">
    <worksheetSource ref="H3:K12" sheet="Pivot Custom Tables"/>
  </cacheSource>
  <cacheFields count="4">
    <cacheField name="client_id" numFmtId="1">
      <sharedItems containsSemiMixedTypes="0" containsString="0" containsNumber="1" containsInteger="1" minValue="400" maxValue="406"/>
    </cacheField>
    <cacheField name="client_name" numFmtId="0">
      <sharedItems count="6">
        <s v="Dunmore Highschool"/>
        <s v="Lackawana Country"/>
        <s v="FedEx"/>
        <s v="John Daly Law, LLC"/>
        <s v="Scranton Whitepages"/>
        <s v="Times Newspaper"/>
      </sharedItems>
    </cacheField>
    <cacheField name="total_sales" numFmtId="0">
      <sharedItems containsSemiMixedTypes="0" containsString="0" containsNumber="1" containsInteger="1" minValue="5000" maxValue="267000"/>
    </cacheField>
    <cacheField name="branch_id" numFmtId="0">
      <sharedItems containsSemiMixedTypes="0" containsString="0" containsNumber="1" containsInteger="1" minValue="2" maxValue="3" count="2">
        <n v="2"/>
        <n v="3"/>
      </sharedItems>
    </cacheField>
  </cacheFields>
  <extLst>
    <ext xmlns:x14="http://schemas.microsoft.com/office/spreadsheetml/2009/9/main" uri="{725AE2AE-9491-48be-B2B4-4EB974FC3084}">
      <x14:pivotCacheDefinition pivotCacheId="45138673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4.869412499997" createdVersion="8" refreshedVersion="8" minRefreshableVersion="3" recordCount="9" xr:uid="{DA6E7F3C-2122-C642-BE04-432972C4F0BC}">
  <cacheSource type="worksheet">
    <worksheetSource ref="M3:P12" sheet="Pivot Custom Tables"/>
  </cacheSource>
  <cacheFields count="4">
    <cacheField name="client_id" numFmtId="1">
      <sharedItems containsSemiMixedTypes="0" containsString="0" containsNumber="1" containsInteger="1" minValue="400" maxValue="406"/>
    </cacheField>
    <cacheField name="total_sales" numFmtId="0">
      <sharedItems containsSemiMixedTypes="0" containsString="0" containsNumber="1" containsInteger="1" minValue="5000" maxValue="267000"/>
    </cacheField>
    <cacheField name="branch_id" numFmtId="0">
      <sharedItems containsSemiMixedTypes="0" containsString="0" containsNumber="1" containsInteger="1" minValue="2" maxValue="3"/>
    </cacheField>
    <cacheField name="branch_name" numFmtId="0">
      <sharedItems count="2">
        <s v="Scranton"/>
        <s v="Stamfor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4.881257638888" createdVersion="8" refreshedVersion="8" minRefreshableVersion="3" recordCount="9" xr:uid="{1D9B13D1-30FE-EB40-8ED5-F71B881F958F}">
  <cacheSource type="worksheet">
    <worksheetSource ref="B16:D25" sheet="Pivot Custom Tables"/>
  </cacheSource>
  <cacheFields count="3">
    <cacheField name="emp_id" numFmtId="0">
      <sharedItems containsSemiMixedTypes="0" containsString="0" containsNumber="1" containsInteger="1" minValue="100" maxValue="108"/>
    </cacheField>
    <cacheField name="branch_id" numFmtId="0">
      <sharedItems containsSemiMixedTypes="0" containsString="0" containsNumber="1" containsInteger="1" minValue="1" maxValue="3"/>
    </cacheField>
    <cacheField name="branch_name" numFmtId="0">
      <sharedItems count="3">
        <s v="Corporate"/>
        <s v="Scranton"/>
        <s v="Stamfor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05"/>
    <n v="400"/>
    <n v="55000"/>
    <x v="0"/>
    <x v="0"/>
  </r>
  <r>
    <n v="102"/>
    <n v="401"/>
    <n v="267000"/>
    <x v="1"/>
    <x v="0"/>
  </r>
  <r>
    <n v="108"/>
    <n v="402"/>
    <n v="22500"/>
    <x v="2"/>
    <x v="1"/>
  </r>
  <r>
    <n v="107"/>
    <n v="403"/>
    <n v="5000"/>
    <x v="3"/>
    <x v="1"/>
  </r>
  <r>
    <n v="108"/>
    <n v="403"/>
    <n v="12000"/>
    <x v="2"/>
    <x v="1"/>
  </r>
  <r>
    <n v="105"/>
    <n v="404"/>
    <n v="33000"/>
    <x v="0"/>
    <x v="0"/>
  </r>
  <r>
    <n v="107"/>
    <n v="405"/>
    <n v="26000"/>
    <x v="3"/>
    <x v="1"/>
  </r>
  <r>
    <n v="102"/>
    <n v="406"/>
    <n v="15000"/>
    <x v="1"/>
    <x v="0"/>
  </r>
  <r>
    <n v="105"/>
    <n v="406"/>
    <n v="13000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400"/>
    <x v="0"/>
    <n v="55000"/>
    <x v="0"/>
  </r>
  <r>
    <n v="401"/>
    <x v="1"/>
    <n v="267000"/>
    <x v="0"/>
  </r>
  <r>
    <n v="402"/>
    <x v="2"/>
    <n v="22500"/>
    <x v="1"/>
  </r>
  <r>
    <n v="403"/>
    <x v="3"/>
    <n v="5000"/>
    <x v="1"/>
  </r>
  <r>
    <n v="403"/>
    <x v="3"/>
    <n v="12000"/>
    <x v="1"/>
  </r>
  <r>
    <n v="404"/>
    <x v="4"/>
    <n v="33000"/>
    <x v="0"/>
  </r>
  <r>
    <n v="405"/>
    <x v="5"/>
    <n v="26000"/>
    <x v="1"/>
  </r>
  <r>
    <n v="406"/>
    <x v="2"/>
    <n v="15000"/>
    <x v="0"/>
  </r>
  <r>
    <n v="406"/>
    <x v="2"/>
    <n v="1300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400"/>
    <n v="55000"/>
    <n v="2"/>
    <x v="0"/>
  </r>
  <r>
    <n v="401"/>
    <n v="267000"/>
    <n v="2"/>
    <x v="0"/>
  </r>
  <r>
    <n v="402"/>
    <n v="22500"/>
    <n v="3"/>
    <x v="1"/>
  </r>
  <r>
    <n v="403"/>
    <n v="5000"/>
    <n v="3"/>
    <x v="1"/>
  </r>
  <r>
    <n v="403"/>
    <n v="12000"/>
    <n v="3"/>
    <x v="1"/>
  </r>
  <r>
    <n v="404"/>
    <n v="33000"/>
    <n v="2"/>
    <x v="0"/>
  </r>
  <r>
    <n v="405"/>
    <n v="26000"/>
    <n v="3"/>
    <x v="1"/>
  </r>
  <r>
    <n v="406"/>
    <n v="15000"/>
    <n v="2"/>
    <x v="0"/>
  </r>
  <r>
    <n v="406"/>
    <n v="130000"/>
    <n v="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00"/>
    <n v="1"/>
    <x v="0"/>
  </r>
  <r>
    <n v="101"/>
    <n v="2"/>
    <x v="1"/>
  </r>
  <r>
    <n v="102"/>
    <n v="2"/>
    <x v="1"/>
  </r>
  <r>
    <n v="103"/>
    <n v="2"/>
    <x v="1"/>
  </r>
  <r>
    <n v="104"/>
    <n v="2"/>
    <x v="1"/>
  </r>
  <r>
    <n v="105"/>
    <n v="2"/>
    <x v="1"/>
  </r>
  <r>
    <n v="106"/>
    <n v="3"/>
    <x v="2"/>
  </r>
  <r>
    <n v="107"/>
    <n v="3"/>
    <x v="2"/>
  </r>
  <r>
    <n v="108"/>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05713-3812-E34F-A3F1-DA449D724C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man">
  <location ref="B4:C9" firstHeaderRow="1" firstDataRow="1" firstDataCol="1"/>
  <pivotFields count="5">
    <pivotField showAll="0"/>
    <pivotField numFmtId="1" showAll="0"/>
    <pivotField dataField="1"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 showAll="0">
      <items count="3">
        <item x="0"/>
        <item x="1"/>
        <item t="default"/>
      </items>
    </pivotField>
  </pivotFields>
  <rowFields count="1">
    <field x="3"/>
  </rowFields>
  <rowItems count="5">
    <i>
      <x v="2"/>
    </i>
    <i>
      <x v="3"/>
    </i>
    <i>
      <x v="1"/>
    </i>
    <i>
      <x/>
    </i>
    <i t="grand">
      <x/>
    </i>
  </rowItems>
  <colItems count="1">
    <i/>
  </colItems>
  <dataFields count="1">
    <dataField name="salesman_sum_sales" fld="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9124D9-9D8F-BF4F-BD97-E7FA48F6019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_name">
  <location ref="H17:I21" firstHeaderRow="1" firstDataRow="1" firstDataCol="1"/>
  <pivotFields count="3">
    <pivotField dataField="1" showAll="0"/>
    <pivotField showAll="0"/>
    <pivotField axis="axisRow" showAll="0">
      <items count="4">
        <item x="0"/>
        <item x="1"/>
        <item x="2"/>
        <item t="default"/>
      </items>
    </pivotField>
  </pivotFields>
  <rowFields count="1">
    <field x="2"/>
  </rowFields>
  <rowItems count="4">
    <i>
      <x/>
    </i>
    <i>
      <x v="1"/>
    </i>
    <i>
      <x v="2"/>
    </i>
    <i t="grand">
      <x/>
    </i>
  </rowItems>
  <colItems count="1">
    <i/>
  </colItems>
  <dataFields count="1">
    <dataField name="Count of emp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87427-C26E-B243-8064-6F5BF247FB2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ch_with_sales">
  <location ref="B17:C20" firstHeaderRow="1" firstDataRow="1" firstDataCol="1"/>
  <pivotFields count="4">
    <pivotField numFmtId="1" showAll="0"/>
    <pivotField dataField="1" showAll="0"/>
    <pivotField showAll="0"/>
    <pivotField axis="axisRow" showAll="0">
      <items count="3">
        <item x="0"/>
        <item x="1"/>
        <item t="default"/>
      </items>
    </pivotField>
  </pivotFields>
  <rowFields count="1">
    <field x="3"/>
  </rowFields>
  <rowItems count="3">
    <i>
      <x/>
    </i>
    <i>
      <x v="1"/>
    </i>
    <i t="grand">
      <x/>
    </i>
  </rowItems>
  <colItems count="1">
    <i/>
  </colItems>
  <dataFields count="1">
    <dataField name="branch_total_sales" fld="1"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2A69FF-3A35-D841-AF3D-C53D1D29140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lient_name">
  <location ref="H5:I12" firstHeaderRow="1" firstDataRow="1" firstDataCol="1" rowPageCount="1" colPageCount="1"/>
  <pivotFields count="4">
    <pivotField numFmtId="1" showAll="0"/>
    <pivotField axis="axisRow" showAll="0">
      <items count="7">
        <item x="0"/>
        <item x="2"/>
        <item x="3"/>
        <item x="1"/>
        <item x="4"/>
        <item x="5"/>
        <item t="default"/>
      </items>
    </pivotField>
    <pivotField dataField="1" showAll="0"/>
    <pivotField axis="axisPage" showAll="0">
      <items count="3">
        <item x="0"/>
        <item x="1"/>
        <item t="default"/>
      </items>
    </pivotField>
  </pivotFields>
  <rowFields count="1">
    <field x="1"/>
  </rowFields>
  <rowItems count="7">
    <i>
      <x/>
    </i>
    <i>
      <x v="1"/>
    </i>
    <i>
      <x v="2"/>
    </i>
    <i>
      <x v="3"/>
    </i>
    <i>
      <x v="4"/>
    </i>
    <i>
      <x v="5"/>
    </i>
    <i t="grand">
      <x/>
    </i>
  </rowItems>
  <colItems count="1">
    <i/>
  </colItems>
  <pageFields count="1">
    <pageField fld="3" hier="-1"/>
  </pageFields>
  <dataFields count="1">
    <dataField name="client_total_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id" xr10:uid="{702BB5D2-DBA8-AA49-9939-D8829A25E868}" sourceName="branch_id">
  <pivotTables>
    <pivotTable tabId="6" name="PivotTable2"/>
  </pivotTables>
  <data>
    <tabular pivotCacheId="18526937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_id" xr10:uid="{6F3987B3-EEC4-F14D-8D8C-26D838167F3F}" cache="Slicer_branch_id" caption="branch_id"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C91D-4F8D-5B44-B219-8684DADE6F21}">
  <dimension ref="A2:C6"/>
  <sheetViews>
    <sheetView showGridLines="0" zoomScale="120" zoomScaleNormal="120" workbookViewId="0">
      <selection activeCell="B9" sqref="B9"/>
    </sheetView>
  </sheetViews>
  <sheetFormatPr baseColWidth="10" defaultColWidth="0" defaultRowHeight="15" x14ac:dyDescent="0.2"/>
  <cols>
    <col min="1" max="1" width="10.83203125" style="87" customWidth="1"/>
    <col min="2" max="2" width="34.33203125" style="87" bestFit="1" customWidth="1"/>
    <col min="3" max="3" width="8.1640625" style="87" bestFit="1" customWidth="1"/>
    <col min="4" max="4" width="3.6640625" style="87" customWidth="1"/>
    <col min="5" max="15" width="10.83203125" style="87" customWidth="1"/>
    <col min="16" max="16384" width="10.83203125" style="87" hidden="1"/>
  </cols>
  <sheetData>
    <row r="2" spans="2:3" ht="21" x14ac:dyDescent="0.25">
      <c r="B2" s="88" t="s">
        <v>79</v>
      </c>
      <c r="C2" s="89">
        <f>'KPI Overview'!D2</f>
        <v>92888.888888888891</v>
      </c>
    </row>
    <row r="3" spans="2:3" ht="21" x14ac:dyDescent="0.25">
      <c r="B3" s="88" t="s">
        <v>80</v>
      </c>
      <c r="C3" s="89">
        <f>'KPI Overview'!D4</f>
        <v>62833.333333333336</v>
      </c>
    </row>
    <row r="4" spans="2:3" ht="21" x14ac:dyDescent="0.25">
      <c r="B4" s="88" t="s">
        <v>87</v>
      </c>
      <c r="C4" s="89">
        <f>COUNTIF('KPI Overview'!E17:E25,0)</f>
        <v>5</v>
      </c>
    </row>
    <row r="5" spans="2:3" ht="21" x14ac:dyDescent="0.25">
      <c r="B5" s="88" t="s">
        <v>88</v>
      </c>
      <c r="C5" s="89">
        <f>'KPI Overview'!D14</f>
        <v>3</v>
      </c>
    </row>
    <row r="6" spans="2:3" ht="21" x14ac:dyDescent="0.25">
      <c r="B6" s="88" t="s">
        <v>89</v>
      </c>
      <c r="C6" s="89">
        <f>COUNT(employee!A2:A10)</f>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F668-83DC-1144-8928-B0B6D41066C0}">
  <dimension ref="B1:I25"/>
  <sheetViews>
    <sheetView zoomScale="170" zoomScaleNormal="170" workbookViewId="0">
      <selection activeCell="F12" sqref="F12"/>
    </sheetView>
  </sheetViews>
  <sheetFormatPr baseColWidth="10" defaultRowHeight="15" x14ac:dyDescent="0.2"/>
  <cols>
    <col min="2" max="3" width="12.33203125" style="39" bestFit="1" customWidth="1"/>
    <col min="4" max="4" width="12" bestFit="1" customWidth="1"/>
  </cols>
  <sheetData>
    <row r="1" spans="2:9" ht="16" thickBot="1" x14ac:dyDescent="0.25"/>
    <row r="2" spans="2:9" ht="16" thickBot="1" x14ac:dyDescent="0.25">
      <c r="B2" s="64" t="s">
        <v>91</v>
      </c>
      <c r="C2" s="65"/>
      <c r="D2" s="41">
        <f>AVERAGE(employee!F:F)</f>
        <v>92888.888888888891</v>
      </c>
    </row>
    <row r="3" spans="2:9" ht="16" thickBot="1" x14ac:dyDescent="0.25"/>
    <row r="4" spans="2:9" ht="16" thickBot="1" x14ac:dyDescent="0.25">
      <c r="B4" s="62" t="s">
        <v>80</v>
      </c>
      <c r="C4" s="63"/>
      <c r="D4" s="41">
        <f>AVERAGEIF(works_with!C2:C100,"&gt;0")</f>
        <v>62833.333333333336</v>
      </c>
      <c r="F4" s="7"/>
    </row>
    <row r="5" spans="2:9" ht="16" thickBot="1" x14ac:dyDescent="0.25"/>
    <row r="6" spans="2:9" x14ac:dyDescent="0.2">
      <c r="B6" s="66" t="s">
        <v>81</v>
      </c>
      <c r="C6" s="67"/>
      <c r="D6" s="45" t="s">
        <v>0</v>
      </c>
      <c r="E6" s="42" t="s">
        <v>37</v>
      </c>
      <c r="F6" s="42" t="s">
        <v>5</v>
      </c>
      <c r="G6" s="43" t="s">
        <v>82</v>
      </c>
    </row>
    <row r="7" spans="2:9" x14ac:dyDescent="0.2">
      <c r="B7" s="68"/>
      <c r="C7" s="69"/>
      <c r="D7" s="46">
        <v>105</v>
      </c>
      <c r="E7" s="40">
        <f>SUMIF(employee!A:A,D7,works_with!C:C)</f>
        <v>33000</v>
      </c>
      <c r="F7" s="40">
        <f>VLOOKUP(D7,employee!A:H,6,FALSE)</f>
        <v>69000</v>
      </c>
      <c r="G7" s="44">
        <f>IF(E7=0,0,F7/E7)</f>
        <v>2.0909090909090908</v>
      </c>
      <c r="I7" t="str">
        <f>IF(G7&gt;1, "efficienct","Inefficient")</f>
        <v>efficienct</v>
      </c>
    </row>
    <row r="8" spans="2:9" x14ac:dyDescent="0.2">
      <c r="B8" s="68"/>
      <c r="C8" s="69"/>
      <c r="D8" s="46">
        <v>102</v>
      </c>
      <c r="E8" s="40">
        <f>SUMIF(employee!A:A,D8,works_with!C:C)</f>
        <v>22500</v>
      </c>
      <c r="F8" s="40">
        <f>VLOOKUP(D8,employee!A:H,6,FALSE)</f>
        <v>75000</v>
      </c>
      <c r="G8" s="44">
        <f t="shared" ref="G8:G10" si="0">IF(E8=0,0,F8/E8)</f>
        <v>3.3333333333333335</v>
      </c>
      <c r="I8" t="str">
        <f>IF(G8&gt;1, "efficienct","Inefficient")</f>
        <v>efficienct</v>
      </c>
    </row>
    <row r="9" spans="2:9" x14ac:dyDescent="0.2">
      <c r="B9" s="68"/>
      <c r="C9" s="69"/>
      <c r="D9" s="46">
        <v>108</v>
      </c>
      <c r="E9" s="40">
        <f>SUMIF(employee!A:A,D9,works_with!C:C)</f>
        <v>130000</v>
      </c>
      <c r="F9" s="40">
        <f>VLOOKUP(D9,employee!A:H,6,FALSE)</f>
        <v>71000</v>
      </c>
      <c r="G9" s="44">
        <f t="shared" si="0"/>
        <v>0.5461538461538461</v>
      </c>
      <c r="I9" t="str">
        <f>IF(G9&gt;1, "efficienct","Inefficient")</f>
        <v>Inefficient</v>
      </c>
    </row>
    <row r="10" spans="2:9" ht="16" thickBot="1" x14ac:dyDescent="0.25">
      <c r="B10" s="70"/>
      <c r="C10" s="71"/>
      <c r="D10" s="47">
        <v>107</v>
      </c>
      <c r="E10" s="40">
        <f>SUMIF(employee!A:A,D10,works_with!C:C)</f>
        <v>15000</v>
      </c>
      <c r="F10" s="40">
        <f>VLOOKUP(D10,employee!A:H,6,FALSE)</f>
        <v>65000</v>
      </c>
      <c r="G10" s="44">
        <f t="shared" si="0"/>
        <v>4.333333333333333</v>
      </c>
      <c r="I10" t="str">
        <f>IF(G10&gt;1, "efficienct","Inefficient")</f>
        <v>efficienct</v>
      </c>
    </row>
    <row r="11" spans="2:9" ht="16" thickBot="1" x14ac:dyDescent="0.25">
      <c r="B11"/>
      <c r="C11"/>
    </row>
    <row r="12" spans="2:9" ht="16" thickBot="1" x14ac:dyDescent="0.25">
      <c r="B12" s="64" t="s">
        <v>83</v>
      </c>
      <c r="C12" s="65"/>
      <c r="D12" s="48">
        <f>AVERAGE(D7:G10)</f>
        <v>30058.268983100232</v>
      </c>
    </row>
    <row r="13" spans="2:9" ht="16" thickBot="1" x14ac:dyDescent="0.25"/>
    <row r="14" spans="2:9" ht="16" thickBot="1" x14ac:dyDescent="0.25">
      <c r="B14" s="64" t="s">
        <v>84</v>
      </c>
      <c r="C14" s="65"/>
      <c r="D14" s="48">
        <f>COUNTIF(G7:G10,"&gt;1")</f>
        <v>3</v>
      </c>
    </row>
    <row r="15" spans="2:9" ht="16" thickBot="1" x14ac:dyDescent="0.25"/>
    <row r="16" spans="2:9" ht="16" thickBot="1" x14ac:dyDescent="0.25">
      <c r="B16" s="66" t="s">
        <v>90</v>
      </c>
      <c r="C16" s="67"/>
      <c r="D16" s="48" t="s">
        <v>0</v>
      </c>
      <c r="E16" s="48" t="s">
        <v>37</v>
      </c>
    </row>
    <row r="17" spans="2:5" x14ac:dyDescent="0.2">
      <c r="B17" s="68"/>
      <c r="C17" s="69"/>
      <c r="D17" s="46">
        <v>100</v>
      </c>
      <c r="E17" s="40">
        <v>0</v>
      </c>
    </row>
    <row r="18" spans="2:5" x14ac:dyDescent="0.2">
      <c r="B18" s="68"/>
      <c r="C18" s="69"/>
      <c r="D18" s="46">
        <v>101</v>
      </c>
      <c r="E18" s="40">
        <v>0</v>
      </c>
    </row>
    <row r="19" spans="2:5" x14ac:dyDescent="0.2">
      <c r="B19" s="68"/>
      <c r="C19" s="69"/>
      <c r="D19" s="46">
        <v>102</v>
      </c>
      <c r="E19" s="40">
        <v>282000</v>
      </c>
    </row>
    <row r="20" spans="2:5" x14ac:dyDescent="0.2">
      <c r="B20" s="68"/>
      <c r="C20" s="69"/>
      <c r="D20" s="46">
        <v>103</v>
      </c>
      <c r="E20" s="40">
        <v>0</v>
      </c>
    </row>
    <row r="21" spans="2:5" x14ac:dyDescent="0.2">
      <c r="B21" s="68"/>
      <c r="C21" s="69"/>
      <c r="D21" s="46">
        <v>104</v>
      </c>
      <c r="E21" s="40">
        <v>0</v>
      </c>
    </row>
    <row r="22" spans="2:5" x14ac:dyDescent="0.2">
      <c r="B22" s="68"/>
      <c r="C22" s="69"/>
      <c r="D22" s="46">
        <v>105</v>
      </c>
      <c r="E22" s="40">
        <v>218000</v>
      </c>
    </row>
    <row r="23" spans="2:5" x14ac:dyDescent="0.2">
      <c r="B23" s="68"/>
      <c r="C23" s="69"/>
      <c r="D23" s="46">
        <v>106</v>
      </c>
      <c r="E23" s="40">
        <v>0</v>
      </c>
    </row>
    <row r="24" spans="2:5" x14ac:dyDescent="0.2">
      <c r="B24" s="68"/>
      <c r="C24" s="69"/>
      <c r="D24" s="46">
        <v>107</v>
      </c>
      <c r="E24" s="40">
        <v>31000</v>
      </c>
    </row>
    <row r="25" spans="2:5" ht="16" thickBot="1" x14ac:dyDescent="0.25">
      <c r="B25" s="70"/>
      <c r="C25" s="71"/>
      <c r="D25" s="46">
        <v>108</v>
      </c>
      <c r="E25" s="40">
        <v>34500</v>
      </c>
    </row>
  </sheetData>
  <mergeCells count="6">
    <mergeCell ref="B16:C25"/>
    <mergeCell ref="B14:C14"/>
    <mergeCell ref="B4:C4"/>
    <mergeCell ref="B12:C12"/>
    <mergeCell ref="B2:C2"/>
    <mergeCell ref="B6: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BA50-29E6-884D-8850-BC4E7240C281}">
  <dimension ref="B1:I21"/>
  <sheetViews>
    <sheetView tabSelected="1" zoomScale="135" zoomScaleNormal="180" workbookViewId="0">
      <selection activeCell="G16" sqref="G16"/>
    </sheetView>
  </sheetViews>
  <sheetFormatPr baseColWidth="10" defaultColWidth="12.33203125" defaultRowHeight="15" x14ac:dyDescent="0.2"/>
  <cols>
    <col min="1" max="1" width="2.83203125" customWidth="1"/>
    <col min="2" max="2" width="13" bestFit="1" customWidth="1"/>
    <col min="3" max="3" width="17.1640625" bestFit="1" customWidth="1"/>
    <col min="8" max="8" width="17.5" bestFit="1" customWidth="1"/>
    <col min="9" max="9" width="14.6640625" bestFit="1" customWidth="1"/>
  </cols>
  <sheetData>
    <row r="1" spans="2:9" ht="16" thickBot="1" x14ac:dyDescent="0.25"/>
    <row r="2" spans="2:9" ht="16" thickBot="1" x14ac:dyDescent="0.25">
      <c r="B2" s="59" t="s">
        <v>64</v>
      </c>
      <c r="C2" s="60"/>
      <c r="D2" s="60"/>
      <c r="E2" s="61"/>
      <c r="H2" s="55" t="s">
        <v>71</v>
      </c>
      <c r="I2" s="56"/>
    </row>
    <row r="3" spans="2:9" x14ac:dyDescent="0.2">
      <c r="H3" s="2" t="s">
        <v>7</v>
      </c>
      <c r="I3" t="s">
        <v>72</v>
      </c>
    </row>
    <row r="4" spans="2:9" x14ac:dyDescent="0.2">
      <c r="B4" s="2" t="s">
        <v>92</v>
      </c>
      <c r="C4" t="s">
        <v>95</v>
      </c>
    </row>
    <row r="5" spans="2:9" x14ac:dyDescent="0.2">
      <c r="B5" s="3" t="s">
        <v>68</v>
      </c>
      <c r="C5" s="86">
        <v>282000</v>
      </c>
      <c r="H5" s="2" t="s">
        <v>48</v>
      </c>
      <c r="I5" t="s">
        <v>96</v>
      </c>
    </row>
    <row r="6" spans="2:9" x14ac:dyDescent="0.2">
      <c r="B6" s="3" t="s">
        <v>69</v>
      </c>
      <c r="C6" s="86">
        <v>218000</v>
      </c>
      <c r="H6" s="3" t="s">
        <v>49</v>
      </c>
      <c r="I6" s="86">
        <v>55000</v>
      </c>
    </row>
    <row r="7" spans="2:9" x14ac:dyDescent="0.2">
      <c r="B7" s="3" t="s">
        <v>67</v>
      </c>
      <c r="C7" s="86">
        <v>34500</v>
      </c>
      <c r="H7" s="3" t="s">
        <v>51</v>
      </c>
      <c r="I7" s="86">
        <v>167500</v>
      </c>
    </row>
    <row r="8" spans="2:9" x14ac:dyDescent="0.2">
      <c r="B8" s="3" t="s">
        <v>66</v>
      </c>
      <c r="C8" s="86">
        <v>31000</v>
      </c>
      <c r="H8" s="3" t="s">
        <v>52</v>
      </c>
      <c r="I8" s="86">
        <v>17000</v>
      </c>
    </row>
    <row r="9" spans="2:9" x14ac:dyDescent="0.2">
      <c r="B9" s="3" t="s">
        <v>70</v>
      </c>
      <c r="C9" s="86">
        <v>565500</v>
      </c>
      <c r="H9" s="3" t="s">
        <v>50</v>
      </c>
      <c r="I9" s="86">
        <v>267000</v>
      </c>
    </row>
    <row r="10" spans="2:9" x14ac:dyDescent="0.2">
      <c r="B10" s="3"/>
      <c r="H10" s="3" t="s">
        <v>53</v>
      </c>
      <c r="I10" s="86">
        <v>33000</v>
      </c>
    </row>
    <row r="11" spans="2:9" x14ac:dyDescent="0.2">
      <c r="H11" s="3" t="s">
        <v>54</v>
      </c>
      <c r="I11" s="86">
        <v>26000</v>
      </c>
    </row>
    <row r="12" spans="2:9" x14ac:dyDescent="0.2">
      <c r="H12" s="3" t="s">
        <v>70</v>
      </c>
      <c r="I12" s="86">
        <v>565500</v>
      </c>
    </row>
    <row r="14" spans="2:9" ht="16" thickBot="1" x14ac:dyDescent="0.25"/>
    <row r="15" spans="2:9" ht="16" thickBot="1" x14ac:dyDescent="0.25">
      <c r="B15" s="53" t="s">
        <v>73</v>
      </c>
      <c r="C15" s="54"/>
      <c r="H15" s="57" t="s">
        <v>76</v>
      </c>
      <c r="I15" s="58"/>
    </row>
    <row r="17" spans="2:9" x14ac:dyDescent="0.2">
      <c r="B17" s="2" t="s">
        <v>93</v>
      </c>
      <c r="C17" t="s">
        <v>94</v>
      </c>
      <c r="H17" s="2" t="s">
        <v>55</v>
      </c>
      <c r="I17" t="s">
        <v>77</v>
      </c>
    </row>
    <row r="18" spans="2:9" x14ac:dyDescent="0.2">
      <c r="B18" s="3" t="s">
        <v>59</v>
      </c>
      <c r="C18" s="86">
        <v>500000</v>
      </c>
      <c r="H18" s="3" t="s">
        <v>58</v>
      </c>
      <c r="I18">
        <v>1</v>
      </c>
    </row>
    <row r="19" spans="2:9" x14ac:dyDescent="0.2">
      <c r="B19" s="3" t="s">
        <v>60</v>
      </c>
      <c r="C19" s="86">
        <v>65500</v>
      </c>
      <c r="H19" s="3" t="s">
        <v>59</v>
      </c>
      <c r="I19">
        <v>5</v>
      </c>
    </row>
    <row r="20" spans="2:9" x14ac:dyDescent="0.2">
      <c r="B20" s="3" t="s">
        <v>70</v>
      </c>
      <c r="C20" s="86">
        <v>565500</v>
      </c>
      <c r="H20" s="3" t="s">
        <v>60</v>
      </c>
      <c r="I20">
        <v>3</v>
      </c>
    </row>
    <row r="21" spans="2:9" x14ac:dyDescent="0.2">
      <c r="H21" s="3" t="s">
        <v>70</v>
      </c>
      <c r="I21">
        <v>9</v>
      </c>
    </row>
  </sheetData>
  <mergeCells count="4">
    <mergeCell ref="B15:C15"/>
    <mergeCell ref="H2:I2"/>
    <mergeCell ref="H15:I15"/>
    <mergeCell ref="B2:E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0B23-DA94-314E-BC55-CED0F9A11993}">
  <dimension ref="A1:P34"/>
  <sheetViews>
    <sheetView topLeftCell="A11" zoomScale="180" zoomScaleNormal="180" workbookViewId="0">
      <selection activeCell="K19" sqref="K19"/>
    </sheetView>
  </sheetViews>
  <sheetFormatPr baseColWidth="10" defaultColWidth="11" defaultRowHeight="15" x14ac:dyDescent="0.2"/>
  <cols>
    <col min="1" max="1" width="2.6640625" customWidth="1"/>
    <col min="2" max="2" width="7" bestFit="1" customWidth="1"/>
    <col min="3" max="3" width="13" bestFit="1" customWidth="1"/>
    <col min="4" max="4" width="11.5" bestFit="1" customWidth="1"/>
    <col min="5" max="5" width="13" bestFit="1" customWidth="1"/>
    <col min="6" max="7" width="8.83203125" bestFit="1" customWidth="1"/>
    <col min="8" max="8" width="11.6640625" bestFit="1" customWidth="1"/>
    <col min="9" max="9" width="17.5" bestFit="1" customWidth="1"/>
    <col min="10" max="10" width="9.33203125" bestFit="1" customWidth="1"/>
    <col min="11" max="11" width="8.83203125" bestFit="1" customWidth="1"/>
    <col min="13" max="13" width="8" bestFit="1" customWidth="1"/>
    <col min="14" max="14" width="9.33203125" bestFit="1" customWidth="1"/>
    <col min="15" max="15" width="8.83203125" bestFit="1" customWidth="1"/>
    <col min="16" max="16" width="11.5" bestFit="1" customWidth="1"/>
  </cols>
  <sheetData>
    <row r="1" spans="2:16" ht="16" thickBot="1" x14ac:dyDescent="0.25"/>
    <row r="2" spans="2:16" x14ac:dyDescent="0.2">
      <c r="B2" s="73" t="s">
        <v>74</v>
      </c>
      <c r="C2" s="74"/>
      <c r="D2" s="74"/>
      <c r="E2" s="74"/>
      <c r="F2" s="75"/>
      <c r="H2" s="76" t="s">
        <v>75</v>
      </c>
      <c r="I2" s="77"/>
      <c r="J2" s="77"/>
      <c r="K2" s="78"/>
      <c r="M2" s="79" t="s">
        <v>73</v>
      </c>
      <c r="N2" s="80"/>
      <c r="O2" s="80"/>
      <c r="P2" s="81"/>
    </row>
    <row r="3" spans="2:16" x14ac:dyDescent="0.2">
      <c r="B3" s="10" t="s">
        <v>0</v>
      </c>
      <c r="C3" s="1" t="s">
        <v>36</v>
      </c>
      <c r="D3" s="1" t="s">
        <v>37</v>
      </c>
      <c r="E3" s="5" t="s">
        <v>65</v>
      </c>
      <c r="F3" s="11" t="s">
        <v>7</v>
      </c>
      <c r="H3" s="10" t="s">
        <v>36</v>
      </c>
      <c r="I3" s="1" t="s">
        <v>48</v>
      </c>
      <c r="J3" s="18" t="s">
        <v>37</v>
      </c>
      <c r="K3" s="15" t="s">
        <v>7</v>
      </c>
      <c r="M3" s="10" t="s">
        <v>36</v>
      </c>
      <c r="N3" s="1" t="s">
        <v>37</v>
      </c>
      <c r="O3" s="28" t="s">
        <v>7</v>
      </c>
      <c r="P3" s="24" t="s">
        <v>55</v>
      </c>
    </row>
    <row r="4" spans="2:16" x14ac:dyDescent="0.2">
      <c r="B4" s="29">
        <v>102</v>
      </c>
      <c r="C4" s="27">
        <v>401</v>
      </c>
      <c r="D4" s="23">
        <v>267000</v>
      </c>
      <c r="E4" s="6" t="str">
        <f>VLOOKUP(B4,employee!A:C,2,FALSE)&amp;" "&amp;VLOOKUP(B4,employee!A:C,3,FALSE)</f>
        <v>Michael Scott</v>
      </c>
      <c r="F4" s="12">
        <f>VLOOKUP(VALUE(C4),client!A:C,3,FALSE)</f>
        <v>2</v>
      </c>
      <c r="H4" s="35">
        <v>400</v>
      </c>
      <c r="I4" s="23" t="str">
        <f>_xlfn.XLOOKUP(H4,client!A:A,client!B:B)</f>
        <v>Dunmore Highschool</v>
      </c>
      <c r="J4" s="9">
        <v>55000</v>
      </c>
      <c r="K4" s="16">
        <f>VLOOKUP(VALUE(H4),client!A:C,3,FALSE)</f>
        <v>2</v>
      </c>
      <c r="M4" s="35">
        <v>400</v>
      </c>
      <c r="N4" s="23">
        <v>55000</v>
      </c>
      <c r="O4" s="20">
        <f>VLOOKUP(VALUE(H4),client!A:C,3,FALSE)</f>
        <v>2</v>
      </c>
      <c r="P4" s="21" t="str">
        <f>_xlfn.XLOOKUP(O4,branch!A:A,branch!B:B)</f>
        <v>Scranton</v>
      </c>
    </row>
    <row r="5" spans="2:16" x14ac:dyDescent="0.2">
      <c r="B5" s="29">
        <v>105</v>
      </c>
      <c r="C5" s="27">
        <v>406</v>
      </c>
      <c r="D5" s="23">
        <v>130000</v>
      </c>
      <c r="E5" s="6" t="str">
        <f>VLOOKUP(B5,employee!A:C,2,FALSE)&amp;" "&amp;VLOOKUP(B5,employee!A:C,3,FALSE)</f>
        <v>Stanley Hudson</v>
      </c>
      <c r="F5" s="12">
        <f>VLOOKUP(VALUE(C5),client!A:C,3,FALSE)</f>
        <v>2</v>
      </c>
      <c r="H5" s="35">
        <v>401</v>
      </c>
      <c r="I5" s="23" t="str">
        <f>_xlfn.XLOOKUP(H5,client!A:A,client!B:B)</f>
        <v>Lackawana Country</v>
      </c>
      <c r="J5" s="9">
        <v>267000</v>
      </c>
      <c r="K5" s="16">
        <f>VLOOKUP(VALUE(H5),client!A:C,3,FALSE)</f>
        <v>2</v>
      </c>
      <c r="M5" s="35">
        <v>401</v>
      </c>
      <c r="N5" s="23">
        <v>267000</v>
      </c>
      <c r="O5" s="20">
        <f>VLOOKUP(VALUE(H5),client!A:C,3,FALSE)</f>
        <v>2</v>
      </c>
      <c r="P5" s="21" t="str">
        <f>_xlfn.XLOOKUP(O5,branch!A:A,branch!B:B)</f>
        <v>Scranton</v>
      </c>
    </row>
    <row r="6" spans="2:16" x14ac:dyDescent="0.2">
      <c r="B6" s="29">
        <v>105</v>
      </c>
      <c r="C6" s="27">
        <v>400</v>
      </c>
      <c r="D6" s="23">
        <v>55000</v>
      </c>
      <c r="E6" s="6" t="str">
        <f>VLOOKUP(B6,employee!A:C,2,FALSE)&amp;" "&amp;VLOOKUP(B6,employee!A:C,3,FALSE)</f>
        <v>Stanley Hudson</v>
      </c>
      <c r="F6" s="12">
        <f>VLOOKUP(VALUE(C6),client!A:C,3,FALSE)</f>
        <v>2</v>
      </c>
      <c r="H6" s="35">
        <v>402</v>
      </c>
      <c r="I6" s="23" t="str">
        <f>_xlfn.XLOOKUP(H6,client!A:A,client!B:B)</f>
        <v>FedEx</v>
      </c>
      <c r="J6" s="9">
        <v>22500</v>
      </c>
      <c r="K6" s="16">
        <f>VLOOKUP(VALUE(H6),client!A:C,3,FALSE)</f>
        <v>3</v>
      </c>
      <c r="M6" s="35">
        <v>402</v>
      </c>
      <c r="N6" s="23">
        <v>22500</v>
      </c>
      <c r="O6" s="20">
        <f>VLOOKUP(VALUE(H6),client!A:C,3,FALSE)</f>
        <v>3</v>
      </c>
      <c r="P6" s="21" t="str">
        <f>_xlfn.XLOOKUP(O6,branch!A:A,branch!B:B)</f>
        <v>Stamford</v>
      </c>
    </row>
    <row r="7" spans="2:16" x14ac:dyDescent="0.2">
      <c r="B7" s="29">
        <v>105</v>
      </c>
      <c r="C7" s="27">
        <v>404</v>
      </c>
      <c r="D7" s="23">
        <v>33000</v>
      </c>
      <c r="E7" s="6" t="str">
        <f>VLOOKUP(B7,employee!A:C,2,FALSE)&amp;" "&amp;VLOOKUP(B7,employee!A:C,3,FALSE)</f>
        <v>Stanley Hudson</v>
      </c>
      <c r="F7" s="12">
        <f>VLOOKUP(VALUE(C7),client!A:C,3,FALSE)</f>
        <v>2</v>
      </c>
      <c r="H7" s="35">
        <v>403</v>
      </c>
      <c r="I7" s="23" t="str">
        <f>_xlfn.XLOOKUP(H7,client!A:A,client!B:B)</f>
        <v>John Daly Law, LLC</v>
      </c>
      <c r="J7" s="9">
        <v>5000</v>
      </c>
      <c r="K7" s="16">
        <f>VLOOKUP(VALUE(H7),client!A:C,3,FALSE)</f>
        <v>3</v>
      </c>
      <c r="M7" s="35">
        <v>403</v>
      </c>
      <c r="N7" s="23">
        <v>5000</v>
      </c>
      <c r="O7" s="20">
        <f>VLOOKUP(VALUE(H7),client!A:C,3,FALSE)</f>
        <v>3</v>
      </c>
      <c r="P7" s="21" t="str">
        <f>_xlfn.XLOOKUP(O7,branch!A:A,branch!B:B)</f>
        <v>Stamford</v>
      </c>
    </row>
    <row r="8" spans="2:16" x14ac:dyDescent="0.2">
      <c r="B8" s="29">
        <v>107</v>
      </c>
      <c r="C8" s="27">
        <v>405</v>
      </c>
      <c r="D8" s="23">
        <v>26000</v>
      </c>
      <c r="E8" s="6" t="str">
        <f>VLOOKUP(B8,employee!A:C,2,FALSE)&amp;" "&amp;VLOOKUP(B8,employee!A:C,3,FALSE)</f>
        <v>Andy Bernard</v>
      </c>
      <c r="F8" s="12">
        <f>VLOOKUP(VALUE(C8),client!A:C,3,FALSE)</f>
        <v>3</v>
      </c>
      <c r="H8" s="35">
        <v>403</v>
      </c>
      <c r="I8" s="23" t="str">
        <f>_xlfn.XLOOKUP(H8,client!A:A,client!B:B)</f>
        <v>John Daly Law, LLC</v>
      </c>
      <c r="J8" s="9">
        <v>12000</v>
      </c>
      <c r="K8" s="16">
        <f>VLOOKUP(VALUE(H8),client!A:C,3,FALSE)</f>
        <v>3</v>
      </c>
      <c r="M8" s="35">
        <v>403</v>
      </c>
      <c r="N8" s="23">
        <v>12000</v>
      </c>
      <c r="O8" s="20">
        <f>VLOOKUP(VALUE(H8),client!A:C,3,FALSE)</f>
        <v>3</v>
      </c>
      <c r="P8" s="21" t="str">
        <f>_xlfn.XLOOKUP(O8,branch!A:A,branch!B:B)</f>
        <v>Stamford</v>
      </c>
    </row>
    <row r="9" spans="2:16" x14ac:dyDescent="0.2">
      <c r="B9" s="29">
        <v>108</v>
      </c>
      <c r="C9" s="27">
        <v>402</v>
      </c>
      <c r="D9" s="23">
        <v>22500</v>
      </c>
      <c r="E9" s="6" t="str">
        <f>VLOOKUP(B9,employee!A:C,2,FALSE)&amp;" "&amp;VLOOKUP(B9,employee!A:C,3,FALSE)</f>
        <v>Jim Halpert</v>
      </c>
      <c r="F9" s="12">
        <f>VLOOKUP(VALUE(C9),client!A:C,3,FALSE)</f>
        <v>3</v>
      </c>
      <c r="H9" s="35">
        <v>404</v>
      </c>
      <c r="I9" s="23" t="str">
        <f>_xlfn.XLOOKUP(H9,client!A:A,client!B:B)</f>
        <v>Scranton Whitepages</v>
      </c>
      <c r="J9" s="9">
        <v>33000</v>
      </c>
      <c r="K9" s="16">
        <f>VLOOKUP(VALUE(H9),client!A:C,3,FALSE)</f>
        <v>2</v>
      </c>
      <c r="M9" s="35">
        <v>404</v>
      </c>
      <c r="N9" s="23">
        <v>33000</v>
      </c>
      <c r="O9" s="20">
        <f>VLOOKUP(VALUE(H9),client!A:C,3,FALSE)</f>
        <v>2</v>
      </c>
      <c r="P9" s="21" t="str">
        <f>_xlfn.XLOOKUP(O9,branch!A:A,branch!B:B)</f>
        <v>Scranton</v>
      </c>
    </row>
    <row r="10" spans="2:16" x14ac:dyDescent="0.2">
      <c r="B10" s="29">
        <v>102</v>
      </c>
      <c r="C10" s="27">
        <v>406</v>
      </c>
      <c r="D10" s="23">
        <v>15000</v>
      </c>
      <c r="E10" s="6" t="str">
        <f>VLOOKUP(B10,employee!A:C,2,FALSE)&amp;" "&amp;VLOOKUP(B10,employee!A:C,3,FALSE)</f>
        <v>Michael Scott</v>
      </c>
      <c r="F10" s="12">
        <f>VLOOKUP(VALUE(C10),client!A:C,3,FALSE)</f>
        <v>2</v>
      </c>
      <c r="H10" s="35">
        <v>405</v>
      </c>
      <c r="I10" s="23" t="str">
        <f>_xlfn.XLOOKUP(H10,client!A:A,client!B:B)</f>
        <v>Times Newspaper</v>
      </c>
      <c r="J10" s="9">
        <v>26000</v>
      </c>
      <c r="K10" s="16">
        <f>VLOOKUP(VALUE(H10),client!A:C,3,FALSE)</f>
        <v>3</v>
      </c>
      <c r="M10" s="35">
        <v>405</v>
      </c>
      <c r="N10" s="23">
        <v>26000</v>
      </c>
      <c r="O10" s="20">
        <f>VLOOKUP(VALUE(H10),client!A:C,3,FALSE)</f>
        <v>3</v>
      </c>
      <c r="P10" s="21" t="str">
        <f>_xlfn.XLOOKUP(O10,branch!A:A,branch!B:B)</f>
        <v>Stamford</v>
      </c>
    </row>
    <row r="11" spans="2:16" x14ac:dyDescent="0.2">
      <c r="B11" s="29">
        <v>108</v>
      </c>
      <c r="C11" s="27">
        <v>403</v>
      </c>
      <c r="D11" s="23">
        <v>12000</v>
      </c>
      <c r="E11" s="6" t="str">
        <f>VLOOKUP(B11,employee!A:C,2,FALSE)&amp;" "&amp;VLOOKUP(B11,employee!A:C,3,FALSE)</f>
        <v>Jim Halpert</v>
      </c>
      <c r="F11" s="12">
        <f>VLOOKUP(VALUE(C11),client!A:C,3,FALSE)</f>
        <v>3</v>
      </c>
      <c r="H11" s="35">
        <v>406</v>
      </c>
      <c r="I11" s="23" t="str">
        <f>_xlfn.XLOOKUP(H11,client!A:A,client!B:B)</f>
        <v>FedEx</v>
      </c>
      <c r="J11" s="9">
        <v>15000</v>
      </c>
      <c r="K11" s="16">
        <f>VLOOKUP(VALUE(H11),client!A:C,3,FALSE)</f>
        <v>2</v>
      </c>
      <c r="M11" s="35">
        <v>406</v>
      </c>
      <c r="N11" s="23">
        <v>15000</v>
      </c>
      <c r="O11" s="20">
        <f>VLOOKUP(VALUE(H11),client!A:C,3,FALSE)</f>
        <v>2</v>
      </c>
      <c r="P11" s="21" t="str">
        <f>_xlfn.XLOOKUP(O11,branch!A:A,branch!B:B)</f>
        <v>Scranton</v>
      </c>
    </row>
    <row r="12" spans="2:16" ht="16" thickBot="1" x14ac:dyDescent="0.25">
      <c r="B12" s="30">
        <v>107</v>
      </c>
      <c r="C12" s="31">
        <v>403</v>
      </c>
      <c r="D12" s="32">
        <v>5000</v>
      </c>
      <c r="E12" s="13" t="str">
        <f>VLOOKUP(B12,employee!A:C,2,FALSE)&amp;" "&amp;VLOOKUP(B12,employee!A:C,3,FALSE)</f>
        <v>Andy Bernard</v>
      </c>
      <c r="F12" s="14">
        <f>VLOOKUP(VALUE(C12),client!A:C,3,FALSE)</f>
        <v>3</v>
      </c>
      <c r="H12" s="36">
        <v>406</v>
      </c>
      <c r="I12" s="32" t="str">
        <f>_xlfn.XLOOKUP(H12,client!A:A,client!B:B)</f>
        <v>FedEx</v>
      </c>
      <c r="J12" s="19">
        <v>130000</v>
      </c>
      <c r="K12" s="17">
        <f>VLOOKUP(VALUE(H12),client!A:C,3,FALSE)</f>
        <v>2</v>
      </c>
      <c r="M12" s="36">
        <v>406</v>
      </c>
      <c r="N12" s="32">
        <v>130000</v>
      </c>
      <c r="O12" s="37">
        <f>VLOOKUP(VALUE(H12),client!A:C,3,FALSE)</f>
        <v>2</v>
      </c>
      <c r="P12" s="22" t="str">
        <f>_xlfn.XLOOKUP(O12,branch!A:A,branch!B:B)</f>
        <v>Scranton</v>
      </c>
    </row>
    <row r="14" spans="2:16" ht="16" thickBot="1" x14ac:dyDescent="0.25"/>
    <row r="15" spans="2:16" x14ac:dyDescent="0.2">
      <c r="B15" s="82" t="s">
        <v>76</v>
      </c>
      <c r="C15" s="83"/>
      <c r="D15" s="83"/>
      <c r="E15" s="84"/>
    </row>
    <row r="16" spans="2:16" x14ac:dyDescent="0.2">
      <c r="B16" s="10" t="s">
        <v>0</v>
      </c>
      <c r="C16" s="1" t="s">
        <v>7</v>
      </c>
      <c r="D16" s="25" t="s">
        <v>55</v>
      </c>
      <c r="E16" s="33" t="s">
        <v>78</v>
      </c>
    </row>
    <row r="17" spans="1:10" x14ac:dyDescent="0.2">
      <c r="B17" s="29">
        <v>100</v>
      </c>
      <c r="C17" s="23">
        <f>_xlfn.XLOOKUP(B17,employee!A:A,employee!H:H)</f>
        <v>1</v>
      </c>
      <c r="D17" s="26" t="str">
        <f>_xlfn.XLOOKUP(C17,branch!A:A,branch!B:B)</f>
        <v>Corporate</v>
      </c>
      <c r="E17" s="33">
        <f>_xlfn.XLOOKUP(B17,employee!A:A,employee!F:F)</f>
        <v>250000</v>
      </c>
    </row>
    <row r="18" spans="1:10" x14ac:dyDescent="0.2">
      <c r="B18" s="29">
        <v>101</v>
      </c>
      <c r="C18" s="23">
        <f>_xlfn.XLOOKUP(B18,employee!A:A,employee!H:H)</f>
        <v>2</v>
      </c>
      <c r="D18" s="26" t="str">
        <f>_xlfn.XLOOKUP(C18,branch!A:A,branch!B:B)</f>
        <v>Scranton</v>
      </c>
      <c r="E18" s="33">
        <f>_xlfn.XLOOKUP(B18,employee!A:A,employee!F:F)</f>
        <v>110000</v>
      </c>
    </row>
    <row r="19" spans="1:10" x14ac:dyDescent="0.2">
      <c r="B19" s="29">
        <v>102</v>
      </c>
      <c r="C19" s="23">
        <f>_xlfn.XLOOKUP(B19,employee!A:A,employee!H:H)</f>
        <v>2</v>
      </c>
      <c r="D19" s="26" t="str">
        <f>_xlfn.XLOOKUP(C19,branch!A:A,branch!B:B)</f>
        <v>Scranton</v>
      </c>
      <c r="E19" s="33">
        <f>_xlfn.XLOOKUP(B19,employee!A:A,employee!F:F)</f>
        <v>75000</v>
      </c>
    </row>
    <row r="20" spans="1:10" x14ac:dyDescent="0.2">
      <c r="B20" s="29">
        <v>103</v>
      </c>
      <c r="C20" s="23">
        <f>_xlfn.XLOOKUP(B20,employee!A:A,employee!H:H)</f>
        <v>2</v>
      </c>
      <c r="D20" s="26" t="str">
        <f>_xlfn.XLOOKUP(C20,branch!A:A,branch!B:B)</f>
        <v>Scranton</v>
      </c>
      <c r="E20" s="33">
        <f>_xlfn.XLOOKUP(B20,employee!A:A,employee!F:F)</f>
        <v>63000</v>
      </c>
    </row>
    <row r="21" spans="1:10" x14ac:dyDescent="0.2">
      <c r="B21" s="29">
        <v>104</v>
      </c>
      <c r="C21" s="23">
        <f>_xlfn.XLOOKUP(B21,employee!A:A,employee!H:H)</f>
        <v>2</v>
      </c>
      <c r="D21" s="26" t="str">
        <f>_xlfn.XLOOKUP(C21,branch!A:A,branch!B:B)</f>
        <v>Scranton</v>
      </c>
      <c r="E21" s="33">
        <f>_xlfn.XLOOKUP(B21,employee!A:A,employee!F:F)</f>
        <v>55000</v>
      </c>
    </row>
    <row r="22" spans="1:10" x14ac:dyDescent="0.2">
      <c r="B22" s="29">
        <v>105</v>
      </c>
      <c r="C22" s="23">
        <f>_xlfn.XLOOKUP(B22,employee!A:A,employee!H:H)</f>
        <v>2</v>
      </c>
      <c r="D22" s="26" t="str">
        <f>_xlfn.XLOOKUP(C22,branch!A:A,branch!B:B)</f>
        <v>Scranton</v>
      </c>
      <c r="E22" s="33">
        <f>_xlfn.XLOOKUP(B22,employee!A:A,employee!F:F)</f>
        <v>69000</v>
      </c>
    </row>
    <row r="23" spans="1:10" x14ac:dyDescent="0.2">
      <c r="B23" s="29">
        <v>106</v>
      </c>
      <c r="C23" s="23">
        <f>_xlfn.XLOOKUP(B23,employee!A:A,employee!H:H)</f>
        <v>3</v>
      </c>
      <c r="D23" s="26" t="str">
        <f>_xlfn.XLOOKUP(C23,branch!A:A,branch!B:B)</f>
        <v>Stamford</v>
      </c>
      <c r="E23" s="33">
        <f>_xlfn.XLOOKUP(B23,employee!A:A,employee!F:F)</f>
        <v>78000</v>
      </c>
    </row>
    <row r="24" spans="1:10" x14ac:dyDescent="0.2">
      <c r="B24" s="29">
        <v>107</v>
      </c>
      <c r="C24" s="23">
        <f>_xlfn.XLOOKUP(B24,employee!A:A,employee!H:H)</f>
        <v>3</v>
      </c>
      <c r="D24" s="26" t="str">
        <f>_xlfn.XLOOKUP(C24,branch!A:A,branch!B:B)</f>
        <v>Stamford</v>
      </c>
      <c r="E24" s="33">
        <f>_xlfn.XLOOKUP(B24,employee!A:A,employee!F:F)</f>
        <v>65000</v>
      </c>
    </row>
    <row r="25" spans="1:10" ht="16" thickBot="1" x14ac:dyDescent="0.25">
      <c r="B25" s="30">
        <v>108</v>
      </c>
      <c r="C25" s="32">
        <f>_xlfn.XLOOKUP(B25,employee!A:A,employee!H:H)</f>
        <v>3</v>
      </c>
      <c r="D25" s="38" t="str">
        <f>_xlfn.XLOOKUP(C25,branch!A:A,branch!B:B)</f>
        <v>Stamford</v>
      </c>
      <c r="E25" s="34">
        <f>_xlfn.XLOOKUP(B25,employee!A:A,employee!F:F)</f>
        <v>71000</v>
      </c>
    </row>
    <row r="28" spans="1:10" s="85" customFormat="1" x14ac:dyDescent="0.2">
      <c r="A28" s="85" t="s">
        <v>85</v>
      </c>
    </row>
    <row r="29" spans="1:10" ht="16" thickBot="1" x14ac:dyDescent="0.25">
      <c r="B29" s="72" t="s">
        <v>86</v>
      </c>
      <c r="C29" s="72"/>
      <c r="D29" s="72"/>
      <c r="G29" s="72"/>
      <c r="H29" s="72"/>
      <c r="I29" s="72"/>
    </row>
    <row r="30" spans="1:10" x14ac:dyDescent="0.2">
      <c r="B30" s="51" t="s">
        <v>0</v>
      </c>
      <c r="C30" s="51" t="s">
        <v>65</v>
      </c>
      <c r="D30" s="52" t="s">
        <v>37</v>
      </c>
      <c r="G30" s="51" t="s">
        <v>0</v>
      </c>
      <c r="H30" s="51" t="s">
        <v>65</v>
      </c>
      <c r="I30" s="52" t="s">
        <v>37</v>
      </c>
      <c r="J30" s="52" t="s">
        <v>5</v>
      </c>
    </row>
    <row r="31" spans="1:10" x14ac:dyDescent="0.2">
      <c r="B31" s="49">
        <v>102</v>
      </c>
      <c r="C31" s="49" t="str">
        <f>VLOOKUP(B31,employee!A2:I11,9,employee!I:I)</f>
        <v>Michael Scott</v>
      </c>
      <c r="D31" s="40">
        <f>SUMIF(works_with!A:A,B31,works_with!C:C)</f>
        <v>282000</v>
      </c>
      <c r="G31" s="49">
        <v>102</v>
      </c>
      <c r="H31" s="49" t="str">
        <f>VLOOKUP(G31,employee!A1:I10,9,employee!I:I)</f>
        <v>Michael Scott</v>
      </c>
      <c r="I31" s="40">
        <f>SUMIF(works_with!A:A,G31,works_with!C:C)</f>
        <v>282000</v>
      </c>
      <c r="J31" s="40">
        <v>75000</v>
      </c>
    </row>
    <row r="32" spans="1:10" x14ac:dyDescent="0.2">
      <c r="B32" s="49">
        <v>105</v>
      </c>
      <c r="C32" s="49" t="str">
        <f>VLOOKUP(B32,employee!A1:I10,9,employee!I:I)</f>
        <v>Stanley Hudson</v>
      </c>
      <c r="D32" s="40">
        <f>SUMIF(works_with!A:A,B32,works_with!C:C)</f>
        <v>218000</v>
      </c>
      <c r="G32" s="49">
        <v>105</v>
      </c>
      <c r="H32" s="49" t="str">
        <f>VLOOKUP(G32,employee!A2:I11,9,employee!I:I)</f>
        <v>Stanley Hudson</v>
      </c>
      <c r="I32" s="40">
        <f>SUMIF(works_with!A:A,G32,works_with!C:C)</f>
        <v>218000</v>
      </c>
      <c r="J32" s="40">
        <v>69000</v>
      </c>
    </row>
    <row r="33" spans="2:10" x14ac:dyDescent="0.2">
      <c r="B33" s="49">
        <v>108</v>
      </c>
      <c r="C33" s="49" t="str">
        <f>VLOOKUP(B33,employee!A3:I12,9,employee!I:I)</f>
        <v>Jim Halpert</v>
      </c>
      <c r="D33" s="40">
        <f>SUMIF(works_with!A:A,B33,works_with!C:C)</f>
        <v>34500</v>
      </c>
      <c r="G33" s="49">
        <v>108</v>
      </c>
      <c r="H33" s="49" t="str">
        <f>VLOOKUP(G33,employee!A3:I12,9,employee!I:I)</f>
        <v>Jim Halpert</v>
      </c>
      <c r="I33" s="40">
        <f>SUMIF(works_with!A:A,G33,works_with!C:C)</f>
        <v>34500</v>
      </c>
      <c r="J33" s="40">
        <v>71000</v>
      </c>
    </row>
    <row r="34" spans="2:10" ht="16" thickBot="1" x14ac:dyDescent="0.25">
      <c r="B34" s="50">
        <v>107</v>
      </c>
      <c r="C34" s="50" t="str">
        <f>VLOOKUP(B34,employee!A4:I13,9,employee!I:I)</f>
        <v>Andy Bernard</v>
      </c>
      <c r="D34" s="40">
        <f>SUMIF(works_with!A:A,B34,works_with!C:C)</f>
        <v>31000</v>
      </c>
      <c r="G34" s="50">
        <v>107</v>
      </c>
      <c r="H34" s="49" t="str">
        <f>VLOOKUP(G34,employee!A4:I13,9,employee!I:I)</f>
        <v>Andy Bernard</v>
      </c>
      <c r="I34" s="40">
        <f>SUMIF(works_with!A:A,G34,works_with!C:C)</f>
        <v>31000</v>
      </c>
      <c r="J34" s="40">
        <v>65000</v>
      </c>
    </row>
  </sheetData>
  <sortState xmlns:xlrd2="http://schemas.microsoft.com/office/spreadsheetml/2017/richdata2" ref="B31:D34">
    <sortCondition descending="1" ref="D31:D34"/>
  </sortState>
  <mergeCells count="7">
    <mergeCell ref="B29:D29"/>
    <mergeCell ref="G29:I29"/>
    <mergeCell ref="B2:F2"/>
    <mergeCell ref="H2:K2"/>
    <mergeCell ref="M2:P2"/>
    <mergeCell ref="B15:E15"/>
    <mergeCell ref="A28:XFD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zoomScale="160" zoomScaleNormal="160" workbookViewId="0">
      <selection activeCell="F9" sqref="F9"/>
    </sheetView>
  </sheetViews>
  <sheetFormatPr baseColWidth="10" defaultColWidth="9" defaultRowHeight="15" x14ac:dyDescent="0.2"/>
  <cols>
    <col min="1" max="1" width="7" bestFit="1" customWidth="1"/>
    <col min="2" max="2" width="9.5" bestFit="1" customWidth="1"/>
    <col min="3" max="3" width="9.1640625" bestFit="1" customWidth="1"/>
    <col min="4" max="4" width="10.1640625" bestFit="1" customWidth="1"/>
    <col min="5" max="5" width="3.6640625" bestFit="1" customWidth="1"/>
    <col min="6" max="6" width="7.1640625" bestFit="1" customWidth="1"/>
    <col min="7" max="7" width="7.83203125" bestFit="1" customWidth="1"/>
    <col min="9" max="9" width="12.83203125" bestFit="1" customWidth="1"/>
  </cols>
  <sheetData>
    <row r="1" spans="1:9" x14ac:dyDescent="0.2">
      <c r="A1" s="1" t="s">
        <v>0</v>
      </c>
      <c r="B1" s="1" t="s">
        <v>1</v>
      </c>
      <c r="C1" s="1" t="s">
        <v>2</v>
      </c>
      <c r="D1" s="1" t="s">
        <v>3</v>
      </c>
      <c r="E1" s="1" t="s">
        <v>4</v>
      </c>
      <c r="F1" s="1" t="s">
        <v>5</v>
      </c>
      <c r="G1" s="1" t="s">
        <v>6</v>
      </c>
      <c r="H1" s="1" t="s">
        <v>7</v>
      </c>
      <c r="I1" s="8" t="s">
        <v>65</v>
      </c>
    </row>
    <row r="2" spans="1:9" x14ac:dyDescent="0.2">
      <c r="A2">
        <v>100</v>
      </c>
      <c r="B2" t="s">
        <v>8</v>
      </c>
      <c r="C2" t="s">
        <v>17</v>
      </c>
      <c r="D2" t="s">
        <v>26</v>
      </c>
      <c r="E2" t="s">
        <v>34</v>
      </c>
      <c r="F2">
        <v>250000</v>
      </c>
      <c r="H2">
        <v>1</v>
      </c>
      <c r="I2" t="str">
        <f t="shared" ref="I2:I10" si="0">CONCATENATE(B:B, " ", C:C)</f>
        <v>David Wallace</v>
      </c>
    </row>
    <row r="3" spans="1:9" x14ac:dyDescent="0.2">
      <c r="A3">
        <v>101</v>
      </c>
      <c r="B3" t="s">
        <v>9</v>
      </c>
      <c r="C3" t="s">
        <v>18</v>
      </c>
      <c r="D3" t="s">
        <v>27</v>
      </c>
      <c r="E3" t="s">
        <v>35</v>
      </c>
      <c r="F3">
        <v>110000</v>
      </c>
      <c r="G3">
        <v>100</v>
      </c>
      <c r="H3">
        <v>2</v>
      </c>
      <c r="I3" t="str">
        <f t="shared" si="0"/>
        <v>Jan Levinson</v>
      </c>
    </row>
    <row r="4" spans="1:9" x14ac:dyDescent="0.2">
      <c r="A4">
        <v>102</v>
      </c>
      <c r="B4" t="s">
        <v>10</v>
      </c>
      <c r="C4" t="s">
        <v>19</v>
      </c>
      <c r="D4" t="s">
        <v>28</v>
      </c>
      <c r="E4" t="s">
        <v>34</v>
      </c>
      <c r="F4">
        <v>75000</v>
      </c>
      <c r="G4">
        <v>100</v>
      </c>
      <c r="H4">
        <v>2</v>
      </c>
      <c r="I4" t="str">
        <f t="shared" si="0"/>
        <v>Michael Scott</v>
      </c>
    </row>
    <row r="5" spans="1:9" x14ac:dyDescent="0.2">
      <c r="A5">
        <v>103</v>
      </c>
      <c r="B5" t="s">
        <v>11</v>
      </c>
      <c r="C5" t="s">
        <v>20</v>
      </c>
      <c r="D5" t="s">
        <v>29</v>
      </c>
      <c r="E5" t="s">
        <v>35</v>
      </c>
      <c r="F5">
        <v>63000</v>
      </c>
      <c r="G5">
        <v>102</v>
      </c>
      <c r="H5">
        <v>2</v>
      </c>
      <c r="I5" t="str">
        <f t="shared" si="0"/>
        <v>Angela Martin</v>
      </c>
    </row>
    <row r="6" spans="1:9" x14ac:dyDescent="0.2">
      <c r="A6">
        <v>104</v>
      </c>
      <c r="B6" t="s">
        <v>12</v>
      </c>
      <c r="C6" t="s">
        <v>21</v>
      </c>
      <c r="D6" t="s">
        <v>30</v>
      </c>
      <c r="E6" t="s">
        <v>35</v>
      </c>
      <c r="F6">
        <v>55000</v>
      </c>
      <c r="G6">
        <v>102</v>
      </c>
      <c r="H6">
        <v>2</v>
      </c>
      <c r="I6" t="str">
        <f t="shared" si="0"/>
        <v>Kelly Kapoor</v>
      </c>
    </row>
    <row r="7" spans="1:9" x14ac:dyDescent="0.2">
      <c r="A7">
        <v>105</v>
      </c>
      <c r="B7" t="s">
        <v>13</v>
      </c>
      <c r="C7" t="s">
        <v>22</v>
      </c>
      <c r="D7" t="s">
        <v>31</v>
      </c>
      <c r="E7" t="s">
        <v>34</v>
      </c>
      <c r="F7">
        <v>69000</v>
      </c>
      <c r="G7">
        <v>102</v>
      </c>
      <c r="H7">
        <v>2</v>
      </c>
      <c r="I7" t="str">
        <f t="shared" si="0"/>
        <v>Stanley Hudson</v>
      </c>
    </row>
    <row r="8" spans="1:9" x14ac:dyDescent="0.2">
      <c r="A8">
        <v>106</v>
      </c>
      <c r="B8" t="s">
        <v>14</v>
      </c>
      <c r="C8" t="s">
        <v>23</v>
      </c>
      <c r="D8" t="s">
        <v>32</v>
      </c>
      <c r="E8" t="s">
        <v>34</v>
      </c>
      <c r="F8">
        <v>78000</v>
      </c>
      <c r="G8">
        <v>100</v>
      </c>
      <c r="H8">
        <v>3</v>
      </c>
      <c r="I8" t="str">
        <f t="shared" si="0"/>
        <v>Josh Porter</v>
      </c>
    </row>
    <row r="9" spans="1:9" x14ac:dyDescent="0.2">
      <c r="A9">
        <v>107</v>
      </c>
      <c r="B9" t="s">
        <v>15</v>
      </c>
      <c r="C9" t="s">
        <v>24</v>
      </c>
      <c r="D9" t="s">
        <v>32</v>
      </c>
      <c r="E9" t="s">
        <v>34</v>
      </c>
      <c r="F9">
        <v>65000</v>
      </c>
      <c r="G9">
        <v>106</v>
      </c>
      <c r="H9">
        <v>3</v>
      </c>
      <c r="I9" t="str">
        <f t="shared" si="0"/>
        <v>Andy Bernard</v>
      </c>
    </row>
    <row r="10" spans="1:9" x14ac:dyDescent="0.2">
      <c r="A10">
        <v>108</v>
      </c>
      <c r="B10" t="s">
        <v>16</v>
      </c>
      <c r="C10" t="s">
        <v>25</v>
      </c>
      <c r="D10" t="s">
        <v>33</v>
      </c>
      <c r="E10" t="s">
        <v>34</v>
      </c>
      <c r="F10">
        <v>71000</v>
      </c>
      <c r="G10">
        <v>106</v>
      </c>
      <c r="H10">
        <v>3</v>
      </c>
      <c r="I10" t="str">
        <f t="shared" si="0"/>
        <v>Jim Halpert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200" zoomScaleNormal="200" workbookViewId="0">
      <selection activeCell="F3" sqref="F3"/>
    </sheetView>
  </sheetViews>
  <sheetFormatPr baseColWidth="10" defaultColWidth="9" defaultRowHeight="15" x14ac:dyDescent="0.2"/>
  <cols>
    <col min="1" max="1" width="7.5" bestFit="1" customWidth="1"/>
    <col min="2" max="2" width="8" bestFit="1" customWidth="1"/>
    <col min="3" max="3" width="9.5" bestFit="1" customWidth="1"/>
    <col min="4" max="4" width="12.83203125" bestFit="1" customWidth="1"/>
    <col min="8" max="8" width="27.1640625" bestFit="1" customWidth="1"/>
  </cols>
  <sheetData>
    <row r="1" spans="1:5" x14ac:dyDescent="0.2">
      <c r="A1" s="1" t="s">
        <v>0</v>
      </c>
      <c r="B1" s="1" t="s">
        <v>36</v>
      </c>
      <c r="C1" s="4" t="s">
        <v>37</v>
      </c>
      <c r="D1" s="8"/>
      <c r="E1" s="8"/>
    </row>
    <row r="2" spans="1:5" x14ac:dyDescent="0.2">
      <c r="A2">
        <v>105</v>
      </c>
      <c r="B2" s="7">
        <v>400</v>
      </c>
      <c r="C2">
        <v>55000</v>
      </c>
      <c r="E2" s="7"/>
    </row>
    <row r="3" spans="1:5" x14ac:dyDescent="0.2">
      <c r="A3">
        <v>102</v>
      </c>
      <c r="B3" s="7">
        <v>401</v>
      </c>
      <c r="C3">
        <v>267000</v>
      </c>
      <c r="E3" s="7"/>
    </row>
    <row r="4" spans="1:5" x14ac:dyDescent="0.2">
      <c r="A4">
        <v>108</v>
      </c>
      <c r="B4" s="7">
        <v>402</v>
      </c>
      <c r="C4">
        <v>22500</v>
      </c>
      <c r="E4" s="7"/>
    </row>
    <row r="5" spans="1:5" x14ac:dyDescent="0.2">
      <c r="A5">
        <v>107</v>
      </c>
      <c r="B5" s="7">
        <v>403</v>
      </c>
      <c r="C5">
        <v>5000</v>
      </c>
      <c r="E5" s="7"/>
    </row>
    <row r="6" spans="1:5" x14ac:dyDescent="0.2">
      <c r="A6">
        <v>108</v>
      </c>
      <c r="B6" s="7">
        <v>403</v>
      </c>
      <c r="C6">
        <v>12000</v>
      </c>
      <c r="E6" s="7"/>
    </row>
    <row r="7" spans="1:5" x14ac:dyDescent="0.2">
      <c r="A7">
        <v>105</v>
      </c>
      <c r="B7" s="7">
        <v>404</v>
      </c>
      <c r="C7">
        <v>33000</v>
      </c>
      <c r="E7" s="7"/>
    </row>
    <row r="8" spans="1:5" x14ac:dyDescent="0.2">
      <c r="A8">
        <v>107</v>
      </c>
      <c r="B8" s="7">
        <v>405</v>
      </c>
      <c r="C8">
        <v>26000</v>
      </c>
      <c r="E8" s="7"/>
    </row>
    <row r="9" spans="1:5" x14ac:dyDescent="0.2">
      <c r="A9">
        <v>102</v>
      </c>
      <c r="B9" s="7">
        <v>406</v>
      </c>
      <c r="C9">
        <v>15000</v>
      </c>
      <c r="E9" s="7"/>
    </row>
    <row r="10" spans="1:5" x14ac:dyDescent="0.2">
      <c r="A10">
        <v>105</v>
      </c>
      <c r="B10" s="7">
        <v>406</v>
      </c>
      <c r="C10">
        <v>130000</v>
      </c>
      <c r="E1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zoomScale="150" zoomScaleNormal="150" workbookViewId="0">
      <selection activeCell="E28" sqref="E28"/>
    </sheetView>
  </sheetViews>
  <sheetFormatPr baseColWidth="10" defaultColWidth="9" defaultRowHeight="15" x14ac:dyDescent="0.2"/>
  <cols>
    <col min="1" max="1" width="8" bestFit="1" customWidth="1"/>
    <col min="2" max="2" width="17.33203125" bestFit="1" customWidth="1"/>
    <col min="3" max="3" width="8.83203125" bestFit="1" customWidth="1"/>
  </cols>
  <sheetData>
    <row r="1" spans="1:3" x14ac:dyDescent="0.2">
      <c r="A1" s="1" t="s">
        <v>36</v>
      </c>
      <c r="B1" s="1" t="s">
        <v>48</v>
      </c>
      <c r="C1" s="1" t="s">
        <v>7</v>
      </c>
    </row>
    <row r="2" spans="1:3" x14ac:dyDescent="0.2">
      <c r="A2" s="7">
        <v>400</v>
      </c>
      <c r="B2" t="s">
        <v>49</v>
      </c>
      <c r="C2">
        <v>2</v>
      </c>
    </row>
    <row r="3" spans="1:3" x14ac:dyDescent="0.2">
      <c r="A3" s="7">
        <v>401</v>
      </c>
      <c r="B3" t="s">
        <v>50</v>
      </c>
      <c r="C3">
        <v>2</v>
      </c>
    </row>
    <row r="4" spans="1:3" x14ac:dyDescent="0.2">
      <c r="A4" s="7">
        <v>402</v>
      </c>
      <c r="B4" t="s">
        <v>51</v>
      </c>
      <c r="C4">
        <v>3</v>
      </c>
    </row>
    <row r="5" spans="1:3" x14ac:dyDescent="0.2">
      <c r="A5" s="7">
        <v>403</v>
      </c>
      <c r="B5" t="s">
        <v>52</v>
      </c>
      <c r="C5">
        <v>3</v>
      </c>
    </row>
    <row r="6" spans="1:3" x14ac:dyDescent="0.2">
      <c r="A6" s="7">
        <v>404</v>
      </c>
      <c r="B6" t="s">
        <v>53</v>
      </c>
      <c r="C6">
        <v>2</v>
      </c>
    </row>
    <row r="7" spans="1:3" x14ac:dyDescent="0.2">
      <c r="A7" s="7">
        <v>405</v>
      </c>
      <c r="B7" t="s">
        <v>54</v>
      </c>
      <c r="C7">
        <v>3</v>
      </c>
    </row>
    <row r="8" spans="1:3" x14ac:dyDescent="0.2">
      <c r="A8" s="7">
        <v>406</v>
      </c>
      <c r="B8" t="s">
        <v>51</v>
      </c>
      <c r="C8">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150" zoomScaleNormal="150" workbookViewId="0">
      <selection activeCell="D12" sqref="D12"/>
    </sheetView>
  </sheetViews>
  <sheetFormatPr baseColWidth="10" defaultColWidth="9.33203125" defaultRowHeight="15" x14ac:dyDescent="0.2"/>
  <cols>
    <col min="1" max="1" width="8.83203125" bestFit="1" customWidth="1"/>
    <col min="2" max="2" width="15.6640625" bestFit="1" customWidth="1"/>
    <col min="3" max="3" width="13.5" bestFit="1" customWidth="1"/>
  </cols>
  <sheetData>
    <row r="1" spans="1:3" x14ac:dyDescent="0.2">
      <c r="A1" s="1" t="s">
        <v>7</v>
      </c>
      <c r="B1" s="1" t="s">
        <v>38</v>
      </c>
      <c r="C1" s="1" t="s">
        <v>39</v>
      </c>
    </row>
    <row r="2" spans="1:3" x14ac:dyDescent="0.2">
      <c r="A2">
        <v>2</v>
      </c>
      <c r="B2" t="s">
        <v>40</v>
      </c>
      <c r="C2" t="s">
        <v>45</v>
      </c>
    </row>
    <row r="3" spans="1:3" x14ac:dyDescent="0.2">
      <c r="A3">
        <v>2</v>
      </c>
      <c r="B3" t="s">
        <v>41</v>
      </c>
      <c r="C3" t="s">
        <v>46</v>
      </c>
    </row>
    <row r="4" spans="1:3" x14ac:dyDescent="0.2">
      <c r="A4">
        <v>3</v>
      </c>
      <c r="B4" t="s">
        <v>42</v>
      </c>
      <c r="C4" t="s">
        <v>45</v>
      </c>
    </row>
    <row r="5" spans="1:3" x14ac:dyDescent="0.2">
      <c r="A5">
        <v>2</v>
      </c>
      <c r="B5" t="s">
        <v>43</v>
      </c>
      <c r="C5" t="s">
        <v>47</v>
      </c>
    </row>
    <row r="6" spans="1:3" x14ac:dyDescent="0.2">
      <c r="A6">
        <v>3</v>
      </c>
      <c r="B6" t="s">
        <v>41</v>
      </c>
      <c r="C6" t="s">
        <v>46</v>
      </c>
    </row>
    <row r="7" spans="1:3" x14ac:dyDescent="0.2">
      <c r="A7">
        <v>3</v>
      </c>
      <c r="B7" t="s">
        <v>40</v>
      </c>
      <c r="C7" t="s">
        <v>45</v>
      </c>
    </row>
    <row r="8" spans="1:3" x14ac:dyDescent="0.2">
      <c r="A8">
        <v>3</v>
      </c>
      <c r="B8" t="s">
        <v>44</v>
      </c>
      <c r="C8"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
  <sheetViews>
    <sheetView zoomScale="150" zoomScaleNormal="150" workbookViewId="0">
      <selection activeCell="G17" sqref="G17"/>
    </sheetView>
  </sheetViews>
  <sheetFormatPr baseColWidth="10" defaultColWidth="9" defaultRowHeight="15" x14ac:dyDescent="0.2"/>
  <cols>
    <col min="1" max="1" width="8.83203125" bestFit="1" customWidth="1"/>
    <col min="2" max="2" width="11.6640625" bestFit="1" customWidth="1"/>
    <col min="3" max="3" width="6.5" bestFit="1" customWidth="1"/>
    <col min="4" max="4" width="12.83203125" bestFit="1" customWidth="1"/>
  </cols>
  <sheetData>
    <row r="1" spans="1:4" x14ac:dyDescent="0.2">
      <c r="A1" s="1" t="s">
        <v>7</v>
      </c>
      <c r="B1" s="1" t="s">
        <v>55</v>
      </c>
      <c r="C1" s="1" t="s">
        <v>56</v>
      </c>
      <c r="D1" s="1" t="s">
        <v>57</v>
      </c>
    </row>
    <row r="2" spans="1:4" x14ac:dyDescent="0.2">
      <c r="A2">
        <v>1</v>
      </c>
      <c r="B2" t="s">
        <v>58</v>
      </c>
      <c r="C2">
        <v>100</v>
      </c>
      <c r="D2" t="s">
        <v>61</v>
      </c>
    </row>
    <row r="3" spans="1:4" x14ac:dyDescent="0.2">
      <c r="A3">
        <v>2</v>
      </c>
      <c r="B3" t="s">
        <v>59</v>
      </c>
      <c r="C3">
        <v>102</v>
      </c>
      <c r="D3" t="s">
        <v>62</v>
      </c>
    </row>
    <row r="4" spans="1:4" x14ac:dyDescent="0.2">
      <c r="A4">
        <v>3</v>
      </c>
      <c r="B4" t="s">
        <v>60</v>
      </c>
      <c r="C4">
        <v>106</v>
      </c>
      <c r="D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 Overview</vt:lpstr>
      <vt:lpstr>Pivot Overview</vt:lpstr>
      <vt:lpstr>Pivot Custom Tables</vt:lpstr>
      <vt:lpstr>employee</vt:lpstr>
      <vt:lpstr>works_with</vt:lpstr>
      <vt:lpstr>client</vt:lpstr>
      <vt:lpstr>branch_supplier</vt:lpstr>
      <vt:lpstr>branch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Teodora Poljak</cp:lastModifiedBy>
  <dcterms:created xsi:type="dcterms:W3CDTF">2025-07-23T17:48:59Z</dcterms:created>
  <dcterms:modified xsi:type="dcterms:W3CDTF">2025-07-29T20:01:02Z</dcterms:modified>
</cp:coreProperties>
</file>