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Y:\Reports Guide\Tamela\2025\UUT\"/>
    </mc:Choice>
  </mc:AlternateContent>
  <xr:revisionPtr revIDLastSave="0" documentId="13_ncr:1_{7EB5EEEE-A1F7-40D8-BF30-063EB22177C6}" xr6:coauthVersionLast="47" xr6:coauthVersionMax="47" xr10:uidLastSave="{00000000-0000-0000-0000-000000000000}"/>
  <bookViews>
    <workbookView xWindow="28680" yWindow="-120" windowWidth="29040" windowHeight="15720" activeTab="1" xr2:uid="{BD43242B-5ADE-4C6F-BB4E-A4A495C1CA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H33" i="2"/>
  <c r="L4" i="2"/>
  <c r="L7" i="2"/>
  <c r="L9" i="2"/>
  <c r="L10" i="2"/>
  <c r="J4" i="2"/>
  <c r="J13" i="2" s="1"/>
  <c r="J5" i="2"/>
  <c r="L5" i="2" s="1"/>
  <c r="J6" i="2"/>
  <c r="L6" i="2" s="1"/>
  <c r="J7" i="2"/>
  <c r="J8" i="2"/>
  <c r="L8" i="2" s="1"/>
  <c r="J9" i="2"/>
  <c r="J10" i="2"/>
  <c r="J11" i="2"/>
  <c r="L11" i="2" s="1"/>
  <c r="J12" i="2"/>
  <c r="L12" i="2" s="1"/>
  <c r="J3" i="2"/>
  <c r="L3" i="2" s="1"/>
  <c r="K13" i="2"/>
  <c r="I13" i="2"/>
  <c r="H13" i="2"/>
  <c r="G13" i="2"/>
  <c r="F13" i="2"/>
  <c r="E13" i="2"/>
  <c r="F21" i="2" s="1"/>
  <c r="D13" i="2"/>
  <c r="C13" i="2"/>
  <c r="F19" i="2" s="1"/>
  <c r="F25" i="2" s="1"/>
  <c r="F31" i="2" s="1"/>
  <c r="F33" i="2" s="1"/>
  <c r="D13" i="1"/>
  <c r="F13" i="1"/>
  <c r="E11" i="1"/>
  <c r="E12" i="1"/>
  <c r="C13" i="1"/>
  <c r="E10" i="1"/>
  <c r="E9" i="1"/>
  <c r="E8" i="1"/>
  <c r="E7" i="1"/>
  <c r="E4" i="1"/>
  <c r="E5" i="1"/>
  <c r="E6" i="1"/>
  <c r="E3" i="1"/>
  <c r="L13" i="2" l="1"/>
  <c r="E13" i="1"/>
</calcChain>
</file>

<file path=xl/sharedStrings.xml><?xml version="1.0" encoding="utf-8"?>
<sst xmlns="http://schemas.openxmlformats.org/spreadsheetml/2006/main" count="39" uniqueCount="27">
  <si>
    <t>1Q2023</t>
  </si>
  <si>
    <t>2Q2023</t>
  </si>
  <si>
    <t>3Q2023</t>
  </si>
  <si>
    <t>4Q2023</t>
  </si>
  <si>
    <t>Collected</t>
  </si>
  <si>
    <t>1Q2024</t>
  </si>
  <si>
    <t>2Q2024</t>
  </si>
  <si>
    <t>3Q2024</t>
  </si>
  <si>
    <t>4Q2024</t>
  </si>
  <si>
    <t>Period</t>
  </si>
  <si>
    <t>Variance</t>
  </si>
  <si>
    <t>1Q2025</t>
  </si>
  <si>
    <t>2Q2025</t>
  </si>
  <si>
    <t>Totals</t>
  </si>
  <si>
    <t>Payments</t>
  </si>
  <si>
    <t>Water_Charges</t>
  </si>
  <si>
    <t>Water_Cap_Surcharges</t>
  </si>
  <si>
    <t>Sewer_Charges</t>
  </si>
  <si>
    <t>Sewer_Cap_Surcharges</t>
  </si>
  <si>
    <t>Fire_Charges</t>
  </si>
  <si>
    <t>Penalty_Charges</t>
  </si>
  <si>
    <t>Calculated_water_tax</t>
  </si>
  <si>
    <t>Payment_Variance</t>
  </si>
  <si>
    <t>Tax_Payments_Collected</t>
  </si>
  <si>
    <t>Calculated Tax = (Water Charges + Water Cap Surcharge + Other Water Fees) x 6%</t>
  </si>
  <si>
    <t>Other_Water_Fees</t>
  </si>
  <si>
    <t>Tax Amount Collected in Springbrook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</si>
</sst>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  <font>
      <b/>
      <sz val="10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8" fontId="2" fillId="0" borderId="0" xfId="0" applyNumberFormat="1" applyFont="1" applyAlignment="1">
      <alignment vertical="center"/>
    </xf>
    <xf numFmtId="43" fontId="2" fillId="0" borderId="0" xfId="1" applyFont="1" applyAlignment="1">
      <alignment vertical="center"/>
    </xf>
    <xf numFmtId="8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3" fontId="2" fillId="0" borderId="0" xfId="0" applyNumberFormat="1" applyFont="1" applyAlignment="1">
      <alignment vertical="center"/>
    </xf>
    <xf numFmtId="8" fontId="3" fillId="0" borderId="0" xfId="0" applyNumberFormat="1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3" fillId="0" borderId="1" xfId="1" applyFont="1" applyBorder="1" applyAlignment="1">
      <alignment vertical="center"/>
    </xf>
    <xf numFmtId="8" fontId="3" fillId="0" borderId="1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8" fontId="2" fillId="2" borderId="0" xfId="0" applyNumberFormat="1" applyFont="1" applyFill="1" applyAlignment="1">
      <alignment vertical="center"/>
    </xf>
    <xf numFmtId="8" fontId="3" fillId="2" borderId="1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8" fontId="3" fillId="3" borderId="0" xfId="0" applyNumberFormat="1" applyFont="1" applyFill="1" applyAlignment="1">
      <alignment vertical="center"/>
    </xf>
    <xf numFmtId="8" fontId="2" fillId="3" borderId="0" xfId="0" applyNumberFormat="1" applyFont="1" applyFill="1" applyAlignment="1">
      <alignment vertical="center"/>
    </xf>
    <xf numFmtId="8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16</xdr:row>
      <xdr:rowOff>142875</xdr:rowOff>
    </xdr:from>
    <xdr:to>
      <xdr:col>4</xdr:col>
      <xdr:colOff>819150</xdr:colOff>
      <xdr:row>37</xdr:row>
      <xdr:rowOff>29100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1A0E29-1D0A-FEE8-7C02-F40903C8C8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274"/>
        <a:stretch/>
      </xdr:blipFill>
      <xdr:spPr>
        <a:xfrm>
          <a:off x="1104900" y="3590925"/>
          <a:ext cx="3114675" cy="376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DD88-79BD-465A-82BE-0150819EC9A8}">
  <dimension ref="B2:J28"/>
  <sheetViews>
    <sheetView workbookViewId="0">
      <selection activeCell="C16" sqref="C16:M27"/>
    </sheetView>
  </sheetViews>
  <sheetFormatPr defaultRowHeight="15" customHeight="1" x14ac:dyDescent="0.25"/>
  <cols>
    <col min="1" max="2" width="9.140625" style="4"/>
    <col min="3" max="3" width="15.28515625" style="7" customWidth="1"/>
    <col min="4" max="4" width="15.28515625" style="4" customWidth="1"/>
    <col min="5" max="5" width="21.85546875" style="4" bestFit="1" customWidth="1"/>
    <col min="6" max="6" width="19.140625" style="4" bestFit="1" customWidth="1"/>
    <col min="7" max="7" width="21.85546875" style="4" bestFit="1" customWidth="1"/>
    <col min="8" max="8" width="12.85546875" style="4" bestFit="1" customWidth="1"/>
    <col min="9" max="9" width="14.7109375" style="4" bestFit="1" customWidth="1"/>
    <col min="10" max="10" width="12.42578125" style="4" bestFit="1" customWidth="1"/>
    <col min="11" max="12" width="19" style="4" bestFit="1" customWidth="1"/>
    <col min="13" max="13" width="16.28515625" style="4" bestFit="1" customWidth="1"/>
    <col min="14" max="16384" width="9.140625" style="4"/>
  </cols>
  <sheetData>
    <row r="2" spans="2:8" ht="15" customHeight="1" x14ac:dyDescent="0.25">
      <c r="B2" s="2" t="s">
        <v>9</v>
      </c>
      <c r="C2" s="3" t="s">
        <v>14</v>
      </c>
      <c r="D2" s="2" t="s">
        <v>4</v>
      </c>
      <c r="E2" s="2" t="s">
        <v>10</v>
      </c>
    </row>
    <row r="3" spans="2:8" ht="15" customHeight="1" x14ac:dyDescent="0.25">
      <c r="B3" s="2" t="s">
        <v>0</v>
      </c>
      <c r="C3" s="6">
        <v>23363.05</v>
      </c>
      <c r="D3" s="6">
        <v>23219.85</v>
      </c>
      <c r="E3" s="6">
        <f>+C3-D3</f>
        <v>143.20000000000073</v>
      </c>
      <c r="F3" s="6">
        <v>23351.34</v>
      </c>
    </row>
    <row r="4" spans="2:8" ht="15" customHeight="1" x14ac:dyDescent="0.25">
      <c r="B4" s="2" t="s">
        <v>1</v>
      </c>
      <c r="C4" s="6">
        <v>18688.93</v>
      </c>
      <c r="D4" s="6">
        <v>18542.38</v>
      </c>
      <c r="E4" s="6">
        <f t="shared" ref="E4:E12" si="0">+C4-D4</f>
        <v>146.54999999999927</v>
      </c>
      <c r="F4" s="6">
        <v>18687.13</v>
      </c>
    </row>
    <row r="5" spans="2:8" ht="15" customHeight="1" x14ac:dyDescent="0.25">
      <c r="B5" s="2" t="s">
        <v>2</v>
      </c>
      <c r="C5" s="6">
        <v>12558.43</v>
      </c>
      <c r="D5" s="6">
        <v>14947.89</v>
      </c>
      <c r="E5" s="6">
        <f t="shared" si="0"/>
        <v>-2389.4599999999991</v>
      </c>
      <c r="F5" s="6">
        <v>14988.98</v>
      </c>
    </row>
    <row r="6" spans="2:8" ht="15" customHeight="1" x14ac:dyDescent="0.25">
      <c r="B6" s="2" t="s">
        <v>3</v>
      </c>
      <c r="C6" s="6">
        <v>15119.4</v>
      </c>
      <c r="D6" s="6">
        <v>31246.53</v>
      </c>
      <c r="E6" s="6">
        <f t="shared" si="0"/>
        <v>-16127.13</v>
      </c>
      <c r="F6" s="6">
        <v>31441.42</v>
      </c>
    </row>
    <row r="7" spans="2:8" ht="15" customHeight="1" x14ac:dyDescent="0.25">
      <c r="B7" s="2" t="s">
        <v>5</v>
      </c>
      <c r="C7" s="6">
        <v>27289.67</v>
      </c>
      <c r="D7" s="6">
        <v>53296.88</v>
      </c>
      <c r="E7" s="6">
        <f t="shared" si="0"/>
        <v>-26007.21</v>
      </c>
      <c r="F7" s="6">
        <v>53363.6</v>
      </c>
    </row>
    <row r="8" spans="2:8" ht="15" customHeight="1" x14ac:dyDescent="0.25">
      <c r="B8" s="2" t="s">
        <v>6</v>
      </c>
      <c r="C8" s="6">
        <v>25732.240000000002</v>
      </c>
      <c r="D8" s="6">
        <v>55136.74</v>
      </c>
      <c r="E8" s="6">
        <f t="shared" si="0"/>
        <v>-29404.499999999996</v>
      </c>
      <c r="F8" s="6">
        <v>55175.75</v>
      </c>
    </row>
    <row r="9" spans="2:8" ht="15" customHeight="1" x14ac:dyDescent="0.25">
      <c r="B9" s="2" t="s">
        <v>7</v>
      </c>
      <c r="C9" s="6">
        <v>14678.12</v>
      </c>
      <c r="D9" s="6">
        <v>16776.650000000001</v>
      </c>
      <c r="E9" s="6">
        <f t="shared" si="0"/>
        <v>-2098.5300000000007</v>
      </c>
      <c r="F9" s="6">
        <v>17027.21</v>
      </c>
    </row>
    <row r="10" spans="2:8" ht="15" customHeight="1" x14ac:dyDescent="0.25">
      <c r="B10" s="2" t="s">
        <v>8</v>
      </c>
      <c r="C10" s="6">
        <v>17994.84</v>
      </c>
      <c r="D10" s="6">
        <v>30854.42</v>
      </c>
      <c r="E10" s="6">
        <f t="shared" si="0"/>
        <v>-12859.579999999998</v>
      </c>
      <c r="F10" s="6">
        <v>31097.48</v>
      </c>
    </row>
    <row r="11" spans="2:8" ht="15" customHeight="1" x14ac:dyDescent="0.25">
      <c r="B11" s="2" t="s">
        <v>11</v>
      </c>
      <c r="C11" s="6">
        <v>25525.7</v>
      </c>
      <c r="D11" s="6">
        <v>60995.85</v>
      </c>
      <c r="E11" s="6">
        <f t="shared" si="0"/>
        <v>-35470.149999999994</v>
      </c>
      <c r="F11" s="6">
        <v>61066.95</v>
      </c>
    </row>
    <row r="12" spans="2:8" ht="15" customHeight="1" x14ac:dyDescent="0.25">
      <c r="B12" s="2" t="s">
        <v>12</v>
      </c>
      <c r="C12" s="7">
        <v>25735.56</v>
      </c>
      <c r="D12" s="6">
        <v>48225.69</v>
      </c>
      <c r="E12" s="6">
        <f t="shared" si="0"/>
        <v>-22490.13</v>
      </c>
      <c r="F12" s="6">
        <v>48204.07</v>
      </c>
    </row>
    <row r="13" spans="2:8" ht="17.25" customHeight="1" thickBot="1" x14ac:dyDescent="0.3">
      <c r="B13" s="9" t="s">
        <v>13</v>
      </c>
      <c r="C13" s="8">
        <f>SUM(C3:C12)</f>
        <v>206685.94</v>
      </c>
      <c r="D13" s="8">
        <f t="shared" ref="D13" si="1">SUM(D3:D12)</f>
        <v>353242.87999999995</v>
      </c>
      <c r="E13" s="8">
        <f t="shared" ref="E13" si="2">SUM(E3:E12)</f>
        <v>-146556.93999999997</v>
      </c>
      <c r="F13" s="8">
        <f t="shared" ref="F13" si="3">SUM(F3:F12)</f>
        <v>354403.93</v>
      </c>
      <c r="H13" s="6"/>
    </row>
    <row r="14" spans="2:8" ht="15" customHeight="1" thickTop="1" x14ac:dyDescent="0.25">
      <c r="H14" s="6"/>
    </row>
    <row r="15" spans="2:8" ht="15" customHeight="1" x14ac:dyDescent="0.25">
      <c r="H15" s="6"/>
    </row>
    <row r="27" spans="3:10" ht="15" customHeight="1" x14ac:dyDescent="0.25">
      <c r="C27" s="4"/>
    </row>
    <row r="28" spans="3:10" ht="15" customHeight="1" x14ac:dyDescent="0.25">
      <c r="J2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651B-E76C-4B5D-81C6-0F52BC1238C6}">
  <dimension ref="B2:L33"/>
  <sheetViews>
    <sheetView tabSelected="1" workbookViewId="0">
      <selection activeCell="J36" sqref="J36"/>
    </sheetView>
  </sheetViews>
  <sheetFormatPr defaultRowHeight="15" x14ac:dyDescent="0.25"/>
  <cols>
    <col min="2" max="2" width="8.42578125" bestFit="1" customWidth="1"/>
    <col min="3" max="3" width="13.42578125" bestFit="1" customWidth="1"/>
    <col min="4" max="4" width="20" bestFit="1" customWidth="1"/>
    <col min="5" max="5" width="13.5703125" bestFit="1" customWidth="1"/>
    <col min="6" max="6" width="20.140625" bestFit="1" customWidth="1"/>
    <col min="7" max="7" width="11.42578125" bestFit="1" customWidth="1"/>
    <col min="8" max="8" width="14.7109375" bestFit="1" customWidth="1"/>
    <col min="9" max="9" width="20.140625" bestFit="1" customWidth="1"/>
    <col min="10" max="10" width="19" bestFit="1" customWidth="1"/>
    <col min="11" max="11" width="21.85546875" bestFit="1" customWidth="1"/>
    <col min="12" max="12" width="16.28515625" bestFit="1" customWidth="1"/>
  </cols>
  <sheetData>
    <row r="2" spans="2:12" x14ac:dyDescent="0.25">
      <c r="B2" s="12" t="s">
        <v>9</v>
      </c>
      <c r="C2" s="15" t="s">
        <v>15</v>
      </c>
      <c r="D2" s="15" t="s">
        <v>16</v>
      </c>
      <c r="E2" s="18" t="s">
        <v>17</v>
      </c>
      <c r="F2" s="19" t="s">
        <v>18</v>
      </c>
      <c r="G2" s="18" t="s">
        <v>19</v>
      </c>
      <c r="H2" s="18" t="s">
        <v>20</v>
      </c>
      <c r="I2" s="15" t="s">
        <v>25</v>
      </c>
      <c r="J2" s="5" t="s">
        <v>21</v>
      </c>
      <c r="K2" s="5" t="s">
        <v>23</v>
      </c>
      <c r="L2" s="5" t="s">
        <v>22</v>
      </c>
    </row>
    <row r="3" spans="2:12" x14ac:dyDescent="0.25">
      <c r="B3" s="3" t="s">
        <v>0</v>
      </c>
      <c r="C3" s="16">
        <v>388412.19</v>
      </c>
      <c r="D3" s="16">
        <v>776.89</v>
      </c>
      <c r="E3" s="20">
        <v>95590.41</v>
      </c>
      <c r="F3" s="20">
        <v>50</v>
      </c>
      <c r="G3" s="20">
        <v>5579.47</v>
      </c>
      <c r="H3" s="20">
        <v>0</v>
      </c>
      <c r="I3" s="16">
        <v>0</v>
      </c>
      <c r="J3">
        <f>+(C3+D3+I3)*0.06</f>
        <v>23351.344799999999</v>
      </c>
      <c r="K3" s="6">
        <v>23219.85</v>
      </c>
      <c r="L3" s="6">
        <f>+K3-J3</f>
        <v>-131.4948000000004</v>
      </c>
    </row>
    <row r="4" spans="2:12" x14ac:dyDescent="0.25">
      <c r="B4" s="2" t="s">
        <v>1</v>
      </c>
      <c r="C4" s="16">
        <v>310476.12</v>
      </c>
      <c r="D4" s="16">
        <v>975.98</v>
      </c>
      <c r="E4" s="20">
        <v>96966.720000000001</v>
      </c>
      <c r="F4" s="20">
        <v>35</v>
      </c>
      <c r="G4" s="20">
        <v>3940.85</v>
      </c>
      <c r="H4" s="20">
        <v>1681.28</v>
      </c>
      <c r="I4" s="16">
        <v>0</v>
      </c>
      <c r="J4">
        <f>+(C4+D4+I4)*0.06</f>
        <v>18687.125999999997</v>
      </c>
      <c r="K4" s="6">
        <v>18542.38</v>
      </c>
      <c r="L4" s="6">
        <f t="shared" ref="L4:L12" si="0">+K4-J4</f>
        <v>-144.74599999999555</v>
      </c>
    </row>
    <row r="5" spans="2:12" x14ac:dyDescent="0.25">
      <c r="B5" s="11" t="s">
        <v>2</v>
      </c>
      <c r="C5" s="16">
        <v>249092.84</v>
      </c>
      <c r="D5" s="16">
        <v>703.56</v>
      </c>
      <c r="E5" s="20">
        <v>100353.5</v>
      </c>
      <c r="F5" s="20">
        <v>45</v>
      </c>
      <c r="G5" s="20">
        <v>4572.34</v>
      </c>
      <c r="H5" s="20">
        <v>2640.17</v>
      </c>
      <c r="I5" s="16">
        <v>20</v>
      </c>
      <c r="J5">
        <f>+(C5+D5+I5)*0.06</f>
        <v>14988.983999999999</v>
      </c>
      <c r="K5" s="6">
        <v>14947.89</v>
      </c>
      <c r="L5" s="6">
        <f t="shared" si="0"/>
        <v>-41.093999999999141</v>
      </c>
    </row>
    <row r="6" spans="2:12" x14ac:dyDescent="0.25">
      <c r="B6" s="11" t="s">
        <v>3</v>
      </c>
      <c r="C6" s="16">
        <v>523338.56</v>
      </c>
      <c r="D6" s="16">
        <v>685.11</v>
      </c>
      <c r="E6" s="20">
        <v>104309.4</v>
      </c>
      <c r="F6" s="20">
        <v>15</v>
      </c>
      <c r="G6" s="20">
        <v>911.03</v>
      </c>
      <c r="H6" s="20">
        <v>2227.7800000000002</v>
      </c>
      <c r="I6" s="16">
        <v>0</v>
      </c>
      <c r="J6">
        <f>+(C6+D6+I6)*0.06</f>
        <v>31441.420199999997</v>
      </c>
      <c r="K6" s="6">
        <v>31246.53</v>
      </c>
      <c r="L6" s="6">
        <f t="shared" si="0"/>
        <v>-194.890199999998</v>
      </c>
    </row>
    <row r="7" spans="2:12" x14ac:dyDescent="0.25">
      <c r="B7" s="11" t="s">
        <v>5</v>
      </c>
      <c r="C7" s="16">
        <v>888432.4</v>
      </c>
      <c r="D7" s="16">
        <v>960.85</v>
      </c>
      <c r="E7" s="20">
        <v>105605.06</v>
      </c>
      <c r="F7" s="20">
        <v>15</v>
      </c>
      <c r="G7" s="20">
        <v>1181.45</v>
      </c>
      <c r="H7" s="20">
        <v>2047.62</v>
      </c>
      <c r="I7" s="16">
        <v>0</v>
      </c>
      <c r="J7">
        <f>+(C7+D7+I7)*0.06</f>
        <v>53363.595000000001</v>
      </c>
      <c r="K7" s="6">
        <v>53296.88</v>
      </c>
      <c r="L7" s="6">
        <f t="shared" si="0"/>
        <v>-66.715000000003783</v>
      </c>
    </row>
    <row r="8" spans="2:12" x14ac:dyDescent="0.25">
      <c r="B8" s="11" t="s">
        <v>6</v>
      </c>
      <c r="C8" s="16">
        <v>918461.94</v>
      </c>
      <c r="D8" s="16">
        <v>1133.8800000000001</v>
      </c>
      <c r="E8" s="20">
        <v>108071.51</v>
      </c>
      <c r="F8" s="20">
        <v>15</v>
      </c>
      <c r="G8" s="20">
        <v>1322.59</v>
      </c>
      <c r="H8" s="20">
        <v>3088.74</v>
      </c>
      <c r="I8" s="16">
        <v>0</v>
      </c>
      <c r="J8">
        <f>+(C8+D8+I8)*0.06</f>
        <v>55175.749199999998</v>
      </c>
      <c r="K8" s="6">
        <v>55136.74</v>
      </c>
      <c r="L8" s="6">
        <f t="shared" si="0"/>
        <v>-39.009200000000419</v>
      </c>
    </row>
    <row r="9" spans="2:12" x14ac:dyDescent="0.25">
      <c r="B9" s="11" t="s">
        <v>7</v>
      </c>
      <c r="C9" s="16">
        <v>282722.67</v>
      </c>
      <c r="D9" s="16">
        <v>1064.18</v>
      </c>
      <c r="E9" s="20">
        <v>107469.95</v>
      </c>
      <c r="F9" s="20">
        <v>10</v>
      </c>
      <c r="G9" s="20">
        <v>1325.68</v>
      </c>
      <c r="H9" s="20">
        <v>2842.14</v>
      </c>
      <c r="I9" s="16">
        <v>0</v>
      </c>
      <c r="J9">
        <f>+(C9+D9+I9)*0.06</f>
        <v>17027.210999999999</v>
      </c>
      <c r="K9" s="6">
        <v>16776.650000000001</v>
      </c>
      <c r="L9" s="6">
        <f t="shared" si="0"/>
        <v>-250.56099999999788</v>
      </c>
    </row>
    <row r="10" spans="2:12" x14ac:dyDescent="0.25">
      <c r="B10" s="11" t="s">
        <v>8</v>
      </c>
      <c r="C10" s="16">
        <v>517183.17</v>
      </c>
      <c r="D10" s="16">
        <v>1068.08</v>
      </c>
      <c r="E10" s="20">
        <v>112557.92</v>
      </c>
      <c r="F10" s="20">
        <v>20</v>
      </c>
      <c r="G10" s="20">
        <v>1551.65</v>
      </c>
      <c r="H10" s="20">
        <v>4746.8999999999996</v>
      </c>
      <c r="I10" s="16">
        <v>40</v>
      </c>
      <c r="J10">
        <f>+(C10+D10+I10)*0.06</f>
        <v>31097.474999999999</v>
      </c>
      <c r="K10" s="6">
        <v>30854.42</v>
      </c>
      <c r="L10" s="6">
        <f t="shared" si="0"/>
        <v>-243.05500000000029</v>
      </c>
    </row>
    <row r="11" spans="2:12" x14ac:dyDescent="0.25">
      <c r="B11" s="11" t="s">
        <v>11</v>
      </c>
      <c r="C11" s="16">
        <v>1017207.5</v>
      </c>
      <c r="D11" s="16">
        <v>555.08000000000004</v>
      </c>
      <c r="E11" s="20">
        <v>100250.63</v>
      </c>
      <c r="F11" s="20">
        <v>15</v>
      </c>
      <c r="G11" s="20">
        <v>1359.59</v>
      </c>
      <c r="H11" s="20">
        <v>1619.99</v>
      </c>
      <c r="I11" s="16">
        <v>20</v>
      </c>
      <c r="J11">
        <f>+(C11+D11+I11)*0.06</f>
        <v>61066.954799999992</v>
      </c>
      <c r="K11" s="6">
        <v>60995.85</v>
      </c>
      <c r="L11" s="6">
        <f t="shared" si="0"/>
        <v>-71.104799999993702</v>
      </c>
    </row>
    <row r="12" spans="2:12" x14ac:dyDescent="0.25">
      <c r="B12" s="11" t="s">
        <v>12</v>
      </c>
      <c r="C12" s="16">
        <v>802661.46</v>
      </c>
      <c r="D12" s="16">
        <v>739.73</v>
      </c>
      <c r="E12" s="20">
        <v>107390.67</v>
      </c>
      <c r="F12" s="20">
        <v>10</v>
      </c>
      <c r="G12" s="20">
        <v>1911.34</v>
      </c>
      <c r="H12" s="20">
        <v>468.85</v>
      </c>
      <c r="I12" s="16">
        <v>0</v>
      </c>
      <c r="J12">
        <f>+(C12+D12+I12)*0.06</f>
        <v>48204.071399999993</v>
      </c>
      <c r="K12" s="6">
        <v>48225.69</v>
      </c>
      <c r="L12" s="6">
        <f t="shared" si="0"/>
        <v>21.618600000008882</v>
      </c>
    </row>
    <row r="13" spans="2:12" ht="15.75" thickBot="1" x14ac:dyDescent="0.3">
      <c r="B13" s="13" t="s">
        <v>13</v>
      </c>
      <c r="C13" s="17">
        <f>SUM(C3:C12)</f>
        <v>5897988.8499999996</v>
      </c>
      <c r="D13" s="17">
        <f>SUM(D3:D12)</f>
        <v>8663.34</v>
      </c>
      <c r="E13" s="21">
        <f>SUM(E3:E12)</f>
        <v>1038565.77</v>
      </c>
      <c r="F13" s="21">
        <f>SUM(F3:F12)</f>
        <v>230</v>
      </c>
      <c r="G13" s="21">
        <f>SUM(G3:G12)</f>
        <v>23655.99</v>
      </c>
      <c r="H13" s="21">
        <f>SUM(H3:H12)</f>
        <v>21363.469999999998</v>
      </c>
      <c r="I13" s="17">
        <f>SUM(I3:I12)</f>
        <v>80</v>
      </c>
      <c r="J13" s="14">
        <f>SUM(J3:J12)</f>
        <v>354403.9314</v>
      </c>
      <c r="K13" s="14">
        <f>SUM(K3:K12)</f>
        <v>353242.87999999995</v>
      </c>
      <c r="L13" s="14">
        <f>SUM(L3:L12)</f>
        <v>-1161.0513999999803</v>
      </c>
    </row>
    <row r="14" spans="2:12" ht="15.75" thickTop="1" x14ac:dyDescent="0.25"/>
    <row r="16" spans="2:12" x14ac:dyDescent="0.25">
      <c r="D16" t="s">
        <v>24</v>
      </c>
    </row>
    <row r="19" spans="6:9" x14ac:dyDescent="0.25">
      <c r="F19" s="1">
        <f>+C13+D13+E13+F13+G13+H13+I13</f>
        <v>6990547.419999999</v>
      </c>
    </row>
    <row r="21" spans="6:9" x14ac:dyDescent="0.25">
      <c r="F21" s="1">
        <f>+E13+F13+G13+H13</f>
        <v>1083815.23</v>
      </c>
    </row>
    <row r="23" spans="6:9" x14ac:dyDescent="0.25">
      <c r="F23">
        <v>0</v>
      </c>
    </row>
    <row r="25" spans="6:9" x14ac:dyDescent="0.25">
      <c r="F25" s="1">
        <f>+F19-F21</f>
        <v>5906732.1899999995</v>
      </c>
    </row>
    <row r="27" spans="6:9" x14ac:dyDescent="0.25">
      <c r="F27">
        <v>6</v>
      </c>
    </row>
    <row r="28" spans="6:9" ht="5.25" customHeight="1" x14ac:dyDescent="0.25"/>
    <row r="29" spans="6:9" x14ac:dyDescent="0.25">
      <c r="F29">
        <v>0</v>
      </c>
    </row>
    <row r="30" spans="6:9" x14ac:dyDescent="0.25">
      <c r="H30" s="22"/>
    </row>
    <row r="31" spans="6:9" x14ac:dyDescent="0.25">
      <c r="F31" s="1">
        <f>+(F27/100)*F25</f>
        <v>354403.93139999994</v>
      </c>
      <c r="H31" s="22"/>
    </row>
    <row r="32" spans="6:9" x14ac:dyDescent="0.25">
      <c r="H32" s="23" t="s">
        <v>26</v>
      </c>
      <c r="I32" s="23"/>
    </row>
    <row r="33" spans="6:9" x14ac:dyDescent="0.25">
      <c r="F33" s="1">
        <f>+F31</f>
        <v>354403.93139999994</v>
      </c>
      <c r="H33" s="1">
        <f>+K13</f>
        <v>353242.87999999995</v>
      </c>
      <c r="I33" s="1">
        <f>+H33-F33</f>
        <v>-1161.0513999999966</v>
      </c>
    </row>
  </sheetData>
  <mergeCells count="1">
    <mergeCell ref="H32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Espero</dc:creator>
  <cp:lastModifiedBy>Teo Espero</cp:lastModifiedBy>
  <dcterms:created xsi:type="dcterms:W3CDTF">2025-03-25T01:57:40Z</dcterms:created>
  <dcterms:modified xsi:type="dcterms:W3CDTF">2025-03-25T18:28:15Z</dcterms:modified>
</cp:coreProperties>
</file>