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defaultThemeVersion="166925"/>
  <mc:AlternateContent xmlns:mc="http://schemas.openxmlformats.org/markup-compatibility/2006">
    <mc:Choice Requires="x15">
      <x15ac:absPath xmlns:x15ac="http://schemas.microsoft.com/office/spreadsheetml/2010/11/ac" url="C:\Users\cjdiaz\Documents\Python\Streamlit\"/>
    </mc:Choice>
  </mc:AlternateContent>
  <xr:revisionPtr revIDLastSave="0" documentId="13_ncr:1_{EF571FC2-F465-47BC-958F-BCB5CC948AD9}" xr6:coauthVersionLast="47" xr6:coauthVersionMax="47" xr10:uidLastSave="{00000000-0000-0000-0000-000000000000}"/>
  <bookViews>
    <workbookView xWindow="-110" yWindow="-110" windowWidth="19420" windowHeight="10420" activeTab="2" xr2:uid="{9875ED79-63DB-4B19-9EA9-464515EA014A}"/>
  </bookViews>
  <sheets>
    <sheet name="DASHBOARD" sheetId="4" r:id="rId1"/>
    <sheet name="CLIENTES" sheetId="3" r:id="rId2"/>
    <sheet name="BASE DE DATOS" sheetId="1" r:id="rId3"/>
    <sheet name="VENDEDORES" sheetId="2" r:id="rId4"/>
  </sheets>
  <definedNames>
    <definedName name="_xlchart.v1.0" hidden="1">DASHBOARD!$AK$6:$AK$20</definedName>
    <definedName name="_xlchart.v1.1" hidden="1">DASHBOARD!$AL$5</definedName>
    <definedName name="_xlchart.v1.2" hidden="1">DASHBOARD!$AL$6:$AL$20</definedName>
    <definedName name="Slicer_Ciudad">#N/A</definedName>
    <definedName name="Slicer_Factura_pagada__?">#N/A</definedName>
    <definedName name="Slicer_Términos_de_pago">#N/A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K5" i="4" l="1"/>
  <c r="AL5" i="4"/>
  <c r="AK7" i="4"/>
  <c r="AL7" i="4"/>
  <c r="AK8" i="4"/>
  <c r="AL8" i="4"/>
  <c r="AK9" i="4"/>
  <c r="AL9" i="4"/>
  <c r="AK10" i="4"/>
  <c r="AL10" i="4"/>
  <c r="AK11" i="4"/>
  <c r="AL11" i="4"/>
  <c r="AK12" i="4"/>
  <c r="AL12" i="4"/>
  <c r="AK13" i="4"/>
  <c r="AL13" i="4"/>
  <c r="AK14" i="4"/>
  <c r="AL14" i="4"/>
  <c r="AK15" i="4"/>
  <c r="AL15" i="4"/>
  <c r="AK16" i="4"/>
  <c r="AL16" i="4"/>
  <c r="AK17" i="4"/>
  <c r="AL17" i="4"/>
  <c r="AK18" i="4"/>
  <c r="AL18" i="4"/>
  <c r="AK19" i="4"/>
  <c r="AL19" i="4"/>
  <c r="AK20" i="4"/>
  <c r="AL20" i="4"/>
  <c r="AK21" i="4"/>
  <c r="AL21" i="4"/>
  <c r="AL6" i="4"/>
  <c r="AK6" i="4"/>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2" i="1"/>
  <c r="A1" i="2"/>
  <c r="N3" i="1" s="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2" i="1"/>
  <c r="C3" i="1"/>
  <c r="H3" i="1" s="1"/>
  <c r="C4" i="1"/>
  <c r="H4" i="1" s="1"/>
  <c r="C5" i="1"/>
  <c r="H5" i="1" s="1"/>
  <c r="C6" i="1"/>
  <c r="H6" i="1" s="1"/>
  <c r="C7" i="1"/>
  <c r="H7" i="1" s="1"/>
  <c r="C8" i="1"/>
  <c r="H8" i="1" s="1"/>
  <c r="C9" i="1"/>
  <c r="H9" i="1" s="1"/>
  <c r="C10" i="1"/>
  <c r="H10" i="1" s="1"/>
  <c r="C11" i="1"/>
  <c r="H11" i="1" s="1"/>
  <c r="C12" i="1"/>
  <c r="H12" i="1" s="1"/>
  <c r="C13" i="1"/>
  <c r="H13" i="1" s="1"/>
  <c r="C14" i="1"/>
  <c r="H14" i="1" s="1"/>
  <c r="C15" i="1"/>
  <c r="H15" i="1" s="1"/>
  <c r="C16" i="1"/>
  <c r="H16" i="1" s="1"/>
  <c r="C17" i="1"/>
  <c r="H17" i="1" s="1"/>
  <c r="C18" i="1"/>
  <c r="H18" i="1" s="1"/>
  <c r="C19" i="1"/>
  <c r="H19" i="1" s="1"/>
  <c r="C20" i="1"/>
  <c r="H20" i="1" s="1"/>
  <c r="C21" i="1"/>
  <c r="H21" i="1" s="1"/>
  <c r="C22" i="1"/>
  <c r="H22" i="1" s="1"/>
  <c r="C23" i="1"/>
  <c r="H23" i="1" s="1"/>
  <c r="C24" i="1"/>
  <c r="H24" i="1" s="1"/>
  <c r="C25" i="1"/>
  <c r="H25" i="1" s="1"/>
  <c r="C26" i="1"/>
  <c r="H26" i="1" s="1"/>
  <c r="C27" i="1"/>
  <c r="H27" i="1" s="1"/>
  <c r="C28" i="1"/>
  <c r="H28" i="1" s="1"/>
  <c r="C29" i="1"/>
  <c r="H29" i="1" s="1"/>
  <c r="C30" i="1"/>
  <c r="H30" i="1" s="1"/>
  <c r="C31" i="1"/>
  <c r="H31" i="1" s="1"/>
  <c r="C32" i="1"/>
  <c r="H32" i="1" s="1"/>
  <c r="C33" i="1"/>
  <c r="H33" i="1" s="1"/>
  <c r="C34" i="1"/>
  <c r="H34" i="1" s="1"/>
  <c r="C35" i="1"/>
  <c r="H35" i="1" s="1"/>
  <c r="C36" i="1"/>
  <c r="H36" i="1" s="1"/>
  <c r="C37" i="1"/>
  <c r="H37" i="1" s="1"/>
  <c r="C38" i="1"/>
  <c r="H38" i="1" s="1"/>
  <c r="C39" i="1"/>
  <c r="H39" i="1" s="1"/>
  <c r="C40" i="1"/>
  <c r="H40" i="1" s="1"/>
  <c r="C41" i="1"/>
  <c r="H41" i="1" s="1"/>
  <c r="C42" i="1"/>
  <c r="H42" i="1" s="1"/>
  <c r="C43" i="1"/>
  <c r="H43" i="1" s="1"/>
  <c r="C44" i="1"/>
  <c r="H44" i="1" s="1"/>
  <c r="C45" i="1"/>
  <c r="H45" i="1" s="1"/>
  <c r="C46" i="1"/>
  <c r="H46" i="1" s="1"/>
  <c r="C47" i="1"/>
  <c r="H47" i="1" s="1"/>
  <c r="C48" i="1"/>
  <c r="H48" i="1" s="1"/>
  <c r="C49" i="1"/>
  <c r="H49" i="1" s="1"/>
  <c r="C50" i="1"/>
  <c r="H50" i="1" s="1"/>
  <c r="C51" i="1"/>
  <c r="H51" i="1" s="1"/>
  <c r="C52" i="1"/>
  <c r="H52" i="1" s="1"/>
  <c r="C53" i="1"/>
  <c r="H53" i="1" s="1"/>
  <c r="C54" i="1"/>
  <c r="H54" i="1" s="1"/>
  <c r="C55" i="1"/>
  <c r="H55" i="1" s="1"/>
  <c r="C56" i="1"/>
  <c r="H56" i="1" s="1"/>
  <c r="C57" i="1"/>
  <c r="H57" i="1" s="1"/>
  <c r="C58" i="1"/>
  <c r="H58" i="1" s="1"/>
  <c r="C59" i="1"/>
  <c r="H59" i="1" s="1"/>
  <c r="C60" i="1"/>
  <c r="H60" i="1" s="1"/>
  <c r="C61" i="1"/>
  <c r="H61" i="1" s="1"/>
  <c r="C62" i="1"/>
  <c r="H62" i="1" s="1"/>
  <c r="C63" i="1"/>
  <c r="H63" i="1" s="1"/>
  <c r="C64" i="1"/>
  <c r="H64" i="1" s="1"/>
  <c r="C65" i="1"/>
  <c r="H65" i="1" s="1"/>
  <c r="C66" i="1"/>
  <c r="H66" i="1" s="1"/>
  <c r="C67" i="1"/>
  <c r="H67" i="1" s="1"/>
  <c r="C68" i="1"/>
  <c r="H68" i="1" s="1"/>
  <c r="C69" i="1"/>
  <c r="H69" i="1" s="1"/>
  <c r="C70" i="1"/>
  <c r="H70" i="1" s="1"/>
  <c r="C71" i="1"/>
  <c r="H71" i="1" s="1"/>
  <c r="C72" i="1"/>
  <c r="H72" i="1" s="1"/>
  <c r="C73" i="1"/>
  <c r="H73" i="1" s="1"/>
  <c r="C74" i="1"/>
  <c r="H74" i="1" s="1"/>
  <c r="C75" i="1"/>
  <c r="H75" i="1" s="1"/>
  <c r="C76" i="1"/>
  <c r="H76" i="1" s="1"/>
  <c r="C77" i="1"/>
  <c r="H77" i="1" s="1"/>
  <c r="C78" i="1"/>
  <c r="H78" i="1" s="1"/>
  <c r="C79" i="1"/>
  <c r="H79" i="1" s="1"/>
  <c r="C80" i="1"/>
  <c r="H80" i="1" s="1"/>
  <c r="C81" i="1"/>
  <c r="H81" i="1" s="1"/>
  <c r="C82" i="1"/>
  <c r="H82" i="1" s="1"/>
  <c r="C83" i="1"/>
  <c r="H83" i="1" s="1"/>
  <c r="C84" i="1"/>
  <c r="H84" i="1" s="1"/>
  <c r="C85" i="1"/>
  <c r="H85" i="1" s="1"/>
  <c r="C86" i="1"/>
  <c r="H86" i="1" s="1"/>
  <c r="C87" i="1"/>
  <c r="H87" i="1" s="1"/>
  <c r="C88" i="1"/>
  <c r="H88" i="1" s="1"/>
  <c r="C89" i="1"/>
  <c r="H89" i="1" s="1"/>
  <c r="C90" i="1"/>
  <c r="H90" i="1" s="1"/>
  <c r="C91" i="1"/>
  <c r="H91" i="1" s="1"/>
  <c r="C92" i="1"/>
  <c r="H92" i="1" s="1"/>
  <c r="C93" i="1"/>
  <c r="H93" i="1" s="1"/>
  <c r="C94" i="1"/>
  <c r="H94" i="1" s="1"/>
  <c r="C95" i="1"/>
  <c r="H95" i="1" s="1"/>
  <c r="C96" i="1"/>
  <c r="H96" i="1" s="1"/>
  <c r="C97" i="1"/>
  <c r="H97" i="1" s="1"/>
  <c r="C98" i="1"/>
  <c r="H98" i="1" s="1"/>
  <c r="C99" i="1"/>
  <c r="H99" i="1" s="1"/>
  <c r="C2" i="1"/>
  <c r="H2" i="1" s="1"/>
  <c r="N89" i="1" l="1"/>
  <c r="N88" i="1"/>
  <c r="N25" i="1"/>
  <c r="N18" i="1"/>
  <c r="N72" i="1"/>
  <c r="N66" i="1"/>
  <c r="N65" i="1"/>
  <c r="N49" i="1"/>
  <c r="N48" i="1"/>
  <c r="N90" i="1"/>
  <c r="N42" i="1"/>
  <c r="N81" i="1"/>
  <c r="N58" i="1"/>
  <c r="N40" i="1"/>
  <c r="N9" i="1"/>
  <c r="N98" i="1"/>
  <c r="N80" i="1"/>
  <c r="N57" i="1"/>
  <c r="N34" i="1"/>
  <c r="N17" i="1"/>
  <c r="N82" i="1"/>
  <c r="N64" i="1"/>
  <c r="N41" i="1"/>
  <c r="N10" i="1"/>
  <c r="N97" i="1"/>
  <c r="N74" i="1"/>
  <c r="N56" i="1"/>
  <c r="N33" i="1"/>
  <c r="N96" i="1"/>
  <c r="N73" i="1"/>
  <c r="N50" i="1"/>
  <c r="N26" i="1"/>
  <c r="N32" i="1"/>
  <c r="N24" i="1"/>
  <c r="N8" i="1"/>
  <c r="N95" i="1"/>
  <c r="N87" i="1"/>
  <c r="N79" i="1"/>
  <c r="N71" i="1"/>
  <c r="N63" i="1"/>
  <c r="N55" i="1"/>
  <c r="N47" i="1"/>
  <c r="N39" i="1"/>
  <c r="N31" i="1"/>
  <c r="N23" i="1"/>
  <c r="N15" i="1"/>
  <c r="N7" i="1"/>
  <c r="N16" i="1"/>
  <c r="N94" i="1"/>
  <c r="N86" i="1"/>
  <c r="N78" i="1"/>
  <c r="N70" i="1"/>
  <c r="N62" i="1"/>
  <c r="N54" i="1"/>
  <c r="N46" i="1"/>
  <c r="N38" i="1"/>
  <c r="N30" i="1"/>
  <c r="N22" i="1"/>
  <c r="N14" i="1"/>
  <c r="N6" i="1"/>
  <c r="N93" i="1"/>
  <c r="N85" i="1"/>
  <c r="N77" i="1"/>
  <c r="N69" i="1"/>
  <c r="N61" i="1"/>
  <c r="N53" i="1"/>
  <c r="N45" i="1"/>
  <c r="N37" i="1"/>
  <c r="N29" i="1"/>
  <c r="N21" i="1"/>
  <c r="N13" i="1"/>
  <c r="N5" i="1"/>
  <c r="N2" i="1"/>
  <c r="N92" i="1"/>
  <c r="N84" i="1"/>
  <c r="N76" i="1"/>
  <c r="N68" i="1"/>
  <c r="N60" i="1"/>
  <c r="N52" i="1"/>
  <c r="N44" i="1"/>
  <c r="N36" i="1"/>
  <c r="N28" i="1"/>
  <c r="N20" i="1"/>
  <c r="N12" i="1"/>
  <c r="N4" i="1"/>
  <c r="N99" i="1"/>
  <c r="N91" i="1"/>
  <c r="N83" i="1"/>
  <c r="N75" i="1"/>
  <c r="N67" i="1"/>
  <c r="N59" i="1"/>
  <c r="N51" i="1"/>
  <c r="N43" i="1"/>
  <c r="N35" i="1"/>
  <c r="N27" i="1"/>
  <c r="N19" i="1"/>
  <c r="N11" i="1"/>
</calcChain>
</file>

<file path=xl/sharedStrings.xml><?xml version="1.0" encoding="utf-8"?>
<sst xmlns="http://schemas.openxmlformats.org/spreadsheetml/2006/main" count="442" uniqueCount="65">
  <si>
    <t>Vendedor</t>
  </si>
  <si>
    <t>ID Vendedor</t>
  </si>
  <si>
    <t>Numero Cliente</t>
  </si>
  <si>
    <t>Teléfono</t>
  </si>
  <si>
    <t>Numero de Factura</t>
  </si>
  <si>
    <t>Orden de Compra</t>
  </si>
  <si>
    <t>fecha documento</t>
  </si>
  <si>
    <t>Atrasos</t>
  </si>
  <si>
    <t>Ciudad</t>
  </si>
  <si>
    <t>Industria</t>
  </si>
  <si>
    <t>Juanita Gomez</t>
  </si>
  <si>
    <t>Daniela Alvarez</t>
  </si>
  <si>
    <t>Juan Romero</t>
  </si>
  <si>
    <t>Doris Alvarez</t>
  </si>
  <si>
    <t>Moises Caro</t>
  </si>
  <si>
    <t>Oliver Pallares</t>
  </si>
  <si>
    <t>Samuel Espitia</t>
  </si>
  <si>
    <t>Cantidad</t>
  </si>
  <si>
    <t>Row Labels</t>
  </si>
  <si>
    <t>(blank)</t>
  </si>
  <si>
    <t>Grand Total</t>
  </si>
  <si>
    <t>AMAZON</t>
  </si>
  <si>
    <t>ALIBABA</t>
  </si>
  <si>
    <t>FACEBOOK</t>
  </si>
  <si>
    <t>TWITTER</t>
  </si>
  <si>
    <t>YOUTUBE</t>
  </si>
  <si>
    <t>LINKEDIN</t>
  </si>
  <si>
    <t>SPACEX</t>
  </si>
  <si>
    <t>PAYPAL</t>
  </si>
  <si>
    <t>JP MORGAN</t>
  </si>
  <si>
    <t>TESLA</t>
  </si>
  <si>
    <t>ZOOM</t>
  </si>
  <si>
    <t>MICROSOFT</t>
  </si>
  <si>
    <t>APPLE</t>
  </si>
  <si>
    <t>SAMSUNG</t>
  </si>
  <si>
    <t>CLIENTE 1</t>
  </si>
  <si>
    <t>CLIENTE 2</t>
  </si>
  <si>
    <t>CODIGO 1</t>
  </si>
  <si>
    <t>CODIGO 2</t>
  </si>
  <si>
    <t xml:space="preserve">CODIGO </t>
  </si>
  <si>
    <t>Dia de vencimiento</t>
  </si>
  <si>
    <t>Si</t>
  </si>
  <si>
    <t>No</t>
  </si>
  <si>
    <t>CIUDAD</t>
  </si>
  <si>
    <t>Bogotá</t>
  </si>
  <si>
    <t>Medellín</t>
  </si>
  <si>
    <t>Bucaramanga</t>
  </si>
  <si>
    <t>Cali</t>
  </si>
  <si>
    <t>Comercio Electrónico</t>
  </si>
  <si>
    <t>Redes Sociales</t>
  </si>
  <si>
    <t>Almacenamiento de videos</t>
  </si>
  <si>
    <t>Servicios de transporte aeroespacial</t>
  </si>
  <si>
    <t>Programa de Videollamadas</t>
  </si>
  <si>
    <t>Electronica de Consumo</t>
  </si>
  <si>
    <t>Servicios Financieros</t>
  </si>
  <si>
    <t>Automotriz</t>
  </si>
  <si>
    <t>Software</t>
  </si>
  <si>
    <t>Valor</t>
  </si>
  <si>
    <t>Sum of Valor</t>
  </si>
  <si>
    <t>Valor Vendido</t>
  </si>
  <si>
    <t>VENDEDOR</t>
  </si>
  <si>
    <t>ID</t>
  </si>
  <si>
    <t>Pagada</t>
  </si>
  <si>
    <t>Cliente</t>
  </si>
  <si>
    <t>Términos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</si>
</sst>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_(&quot;$&quot;* \(#,##0.00\);_(&quot;$&quot;* &quot;-&quot;??_);_(@_)"/>
  </numFmts>
  <fonts count="5" x14ac:knownFonts="1">
    <font>
      <sz val="11"/>
      <color theme="1"/>
      <name val="Calibri"/>
      <family val="2"/>
      <scheme val="minor"/>
    </font>
    <font>
      <sz val="11"/>
      <color theme="1"/>
      <name val="Calibri"/>
      <family val="2"/>
      <scheme val="minor"/>
    </font>
    <font>
      <sz val="11"/>
      <color theme="1"/>
      <name val="Franklin Gothic Book"/>
      <family val="2"/>
    </font>
    <font>
      <b/>
      <sz val="11"/>
      <color theme="1"/>
      <name val="Franklin Gothic Book"/>
      <family val="2"/>
    </font>
    <font>
      <b/>
      <sz val="12"/>
      <color theme="1"/>
      <name val="Franklin Gothic Book"/>
      <family val="2"/>
    </font>
  </fonts>
  <fills count="5">
    <fill>
      <patternFill patternType="none"/>
    </fill>
    <fill>
      <patternFill patternType="gray125"/>
    </fill>
    <fill>
      <patternFill patternType="solid">
        <fgColor rgb="FFFFC000"/>
        <bgColor indexed="64"/>
      </patternFill>
    </fill>
    <fill>
      <patternFill patternType="solid">
        <fgColor theme="2"/>
        <bgColor indexed="64"/>
      </patternFill>
    </fill>
    <fill>
      <patternFill patternType="solid">
        <fgColor theme="7"/>
        <bgColor indexed="64"/>
      </patternFill>
    </fill>
  </fills>
  <borders count="1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s>
  <cellStyleXfs count="2">
    <xf numFmtId="0" fontId="0" fillId="0" borderId="0"/>
    <xf numFmtId="164" fontId="1" fillId="0" borderId="0" applyFont="0" applyFill="0" applyBorder="0" applyAlignment="0" applyProtection="0"/>
  </cellStyleXfs>
  <cellXfs count="52">
    <xf numFmtId="0" fontId="0" fillId="0" borderId="0" xfId="0"/>
    <xf numFmtId="0" fontId="0" fillId="0" borderId="0" xfId="0" applyAlignment="1">
      <alignment horizontal="center"/>
    </xf>
    <xf numFmtId="0" fontId="0" fillId="0" borderId="0" xfId="0" pivotButton="1"/>
    <xf numFmtId="0" fontId="0" fillId="0" borderId="0" xfId="0" applyAlignment="1">
      <alignment horizontal="left"/>
    </xf>
    <xf numFmtId="14" fontId="0" fillId="0" borderId="0" xfId="0" applyNumberFormat="1"/>
    <xf numFmtId="2" fontId="0" fillId="0" borderId="0" xfId="0" applyNumberFormat="1"/>
    <xf numFmtId="1" fontId="0" fillId="0" borderId="0" xfId="0" applyNumberFormat="1" applyAlignment="1">
      <alignment horizontal="center"/>
    </xf>
    <xf numFmtId="0" fontId="0" fillId="0" borderId="0" xfId="0" applyAlignment="1">
      <alignment horizontal="center" vertical="center"/>
    </xf>
    <xf numFmtId="164" fontId="0" fillId="0" borderId="0" xfId="1" applyFont="1"/>
    <xf numFmtId="164" fontId="0" fillId="0" borderId="0" xfId="0" applyNumberFormat="1"/>
    <xf numFmtId="164" fontId="0" fillId="0" borderId="0" xfId="1" applyFont="1" applyAlignment="1">
      <alignment horizontal="left"/>
    </xf>
    <xf numFmtId="0" fontId="0" fillId="0" borderId="0" xfId="0" pivotButton="1" applyAlignment="1">
      <alignment horizontal="left"/>
    </xf>
    <xf numFmtId="0" fontId="2" fillId="0" borderId="0" xfId="0" applyFont="1"/>
    <xf numFmtId="0" fontId="2" fillId="0" borderId="0" xfId="0" applyFont="1" applyAlignment="1">
      <alignment horizontal="center"/>
    </xf>
    <xf numFmtId="14" fontId="2" fillId="0" borderId="0" xfId="0" applyNumberFormat="1" applyFont="1" applyAlignment="1">
      <alignment horizontal="center"/>
    </xf>
    <xf numFmtId="0" fontId="2" fillId="0" borderId="0" xfId="0" applyFont="1" applyAlignment="1">
      <alignment horizontal="center" vertical="center"/>
    </xf>
    <xf numFmtId="1" fontId="2" fillId="0" borderId="0" xfId="0" applyNumberFormat="1" applyFont="1" applyAlignment="1">
      <alignment horizontal="center"/>
    </xf>
    <xf numFmtId="0" fontId="3" fillId="0" borderId="0" xfId="0" applyFont="1"/>
    <xf numFmtId="0" fontId="3" fillId="0" borderId="0" xfId="0" applyFont="1" applyAlignment="1">
      <alignment horizontal="center"/>
    </xf>
    <xf numFmtId="0" fontId="4" fillId="2" borderId="2" xfId="0" applyFont="1" applyFill="1" applyBorder="1" applyAlignment="1">
      <alignment horizontal="center"/>
    </xf>
    <xf numFmtId="14" fontId="4" fillId="2" borderId="2" xfId="0" applyNumberFormat="1" applyFont="1" applyFill="1" applyBorder="1" applyAlignment="1">
      <alignment horizontal="center"/>
    </xf>
    <xf numFmtId="2" fontId="4" fillId="2" borderId="2" xfId="0" applyNumberFormat="1" applyFont="1" applyFill="1" applyBorder="1" applyAlignment="1">
      <alignment horizontal="center"/>
    </xf>
    <xf numFmtId="0" fontId="4" fillId="2" borderId="2" xfId="0" applyFont="1" applyFill="1" applyBorder="1" applyAlignment="1">
      <alignment horizontal="center" vertical="center"/>
    </xf>
    <xf numFmtId="1" fontId="4" fillId="2" borderId="2" xfId="0" applyNumberFormat="1" applyFont="1" applyFill="1" applyBorder="1" applyAlignment="1">
      <alignment horizontal="center"/>
    </xf>
    <xf numFmtId="0" fontId="4" fillId="2" borderId="3" xfId="0" applyFont="1" applyFill="1" applyBorder="1" applyAlignment="1">
      <alignment horizontal="center"/>
    </xf>
    <xf numFmtId="0" fontId="4" fillId="2" borderId="1" xfId="0" applyFont="1" applyFill="1" applyBorder="1" applyAlignment="1">
      <alignment horizontal="center"/>
    </xf>
    <xf numFmtId="14" fontId="2" fillId="0" borderId="0" xfId="0" quotePrefix="1" applyNumberFormat="1" applyFont="1" applyAlignment="1">
      <alignment horizontal="center"/>
    </xf>
    <xf numFmtId="164" fontId="2" fillId="0" borderId="0" xfId="1" quotePrefix="1" applyFont="1" applyAlignment="1">
      <alignment horizontal="center"/>
    </xf>
    <xf numFmtId="0" fontId="3" fillId="2" borderId="1" xfId="0" applyFont="1" applyFill="1" applyBorder="1" applyAlignment="1">
      <alignment horizontal="center"/>
    </xf>
    <xf numFmtId="0" fontId="3" fillId="2" borderId="3" xfId="0" applyFont="1" applyFill="1" applyBorder="1" applyAlignment="1">
      <alignment horizontal="center"/>
    </xf>
    <xf numFmtId="0" fontId="3" fillId="0" borderId="4" xfId="0" applyFont="1" applyBorder="1"/>
    <xf numFmtId="0" fontId="3" fillId="0" borderId="5" xfId="0" applyFont="1" applyBorder="1"/>
    <xf numFmtId="0" fontId="3" fillId="0" borderId="6" xfId="0" applyFont="1" applyBorder="1"/>
    <xf numFmtId="0" fontId="3" fillId="0" borderId="7" xfId="0" applyFont="1" applyBorder="1"/>
    <xf numFmtId="0" fontId="3" fillId="2" borderId="2" xfId="0" applyFont="1" applyFill="1" applyBorder="1" applyAlignment="1">
      <alignment horizontal="center"/>
    </xf>
    <xf numFmtId="0" fontId="3" fillId="2" borderId="2" xfId="0" applyFont="1" applyFill="1" applyBorder="1"/>
    <xf numFmtId="0" fontId="3" fillId="0" borderId="8" xfId="0" applyFont="1" applyBorder="1" applyAlignment="1">
      <alignment horizontal="center"/>
    </xf>
    <xf numFmtId="0" fontId="3" fillId="0" borderId="9" xfId="0" applyFont="1" applyBorder="1" applyAlignment="1">
      <alignment horizontal="center"/>
    </xf>
    <xf numFmtId="0" fontId="3" fillId="0" borderId="10" xfId="0" applyFont="1" applyBorder="1" applyAlignment="1">
      <alignment horizontal="center"/>
    </xf>
    <xf numFmtId="0" fontId="3" fillId="0" borderId="4" xfId="0" applyFont="1" applyBorder="1" applyAlignment="1">
      <alignment horizontal="center"/>
    </xf>
    <xf numFmtId="0" fontId="3" fillId="0" borderId="5" xfId="0" applyFont="1" applyBorder="1" applyAlignment="1">
      <alignment horizontal="center"/>
    </xf>
    <xf numFmtId="0" fontId="3" fillId="0" borderId="6" xfId="0" applyFont="1" applyBorder="1" applyAlignment="1">
      <alignment horizontal="center"/>
    </xf>
    <xf numFmtId="0" fontId="3" fillId="0" borderId="11" xfId="0" applyFont="1" applyBorder="1" applyAlignment="1">
      <alignment horizontal="center"/>
    </xf>
    <xf numFmtId="0" fontId="3" fillId="0" borderId="7" xfId="0" applyFont="1" applyBorder="1" applyAlignment="1">
      <alignment horizontal="center"/>
    </xf>
    <xf numFmtId="14" fontId="3" fillId="3" borderId="0" xfId="0" applyNumberFormat="1" applyFont="1" applyFill="1"/>
    <xf numFmtId="0" fontId="3" fillId="4" borderId="1" xfId="0" applyFont="1" applyFill="1" applyBorder="1" applyAlignment="1">
      <alignment horizontal="center"/>
    </xf>
    <xf numFmtId="0" fontId="3" fillId="4" borderId="2" xfId="0" applyFont="1" applyFill="1" applyBorder="1" applyAlignment="1">
      <alignment horizontal="center"/>
    </xf>
    <xf numFmtId="0" fontId="3" fillId="4" borderId="2" xfId="0" applyFont="1" applyFill="1" applyBorder="1"/>
    <xf numFmtId="0" fontId="3" fillId="4" borderId="3" xfId="0" applyFont="1" applyFill="1" applyBorder="1"/>
    <xf numFmtId="0" fontId="3" fillId="0" borderId="9" xfId="0" applyFont="1" applyBorder="1"/>
    <xf numFmtId="0" fontId="3" fillId="0" borderId="10" xfId="0" applyFont="1" applyBorder="1"/>
    <xf numFmtId="0" fontId="3" fillId="0" borderId="11" xfId="0" applyFont="1" applyBorder="1"/>
  </cellXfs>
  <cellStyles count="2">
    <cellStyle name="Moneda" xfId="1" builtinId="4"/>
    <cellStyle name="Normal" xfId="0" builtinId="0"/>
  </cellStyles>
  <dxfs count="9">
    <dxf>
      <font>
        <color rgb="FF9C0006"/>
      </font>
      <fill>
        <patternFill>
          <bgColor rgb="FFFFC7CE"/>
        </patternFill>
      </fill>
    </dxf>
    <dxf>
      <alignment horizontal="center"/>
    </dxf>
    <dxf>
      <alignment horizontal="left"/>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[Reporte de Ventas.xlsx]DASHBOARD!PivotTable4</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DASHBOARD!$AB$5</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26F0-451E-B4EC-A5BF4A449A9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2-7535-4522-9E68-AD9FCF6EA0FE}"/>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26F0-451E-B4EC-A5BF4A449A9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26F0-451E-B4EC-A5BF4A449A9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26F0-451E-B4EC-A5BF4A449A9F}"/>
              </c:ext>
            </c:extLst>
          </c:dPt>
          <c:cat>
            <c:strRef>
              <c:f>DASHBOARD!$AA$6:$AA$11</c:f>
              <c:strCache>
                <c:ptCount val="5"/>
                <c:pt idx="0">
                  <c:v>30</c:v>
                </c:pt>
                <c:pt idx="1">
                  <c:v>45</c:v>
                </c:pt>
                <c:pt idx="2">
                  <c:v>0</c:v>
                </c:pt>
                <c:pt idx="3">
                  <c:v>15</c:v>
                </c:pt>
                <c:pt idx="4">
                  <c:v>(en blanco)</c:v>
                </c:pt>
              </c:strCache>
            </c:strRef>
          </c:cat>
          <c:val>
            <c:numRef>
              <c:f>DASHBOARD!$AB$6:$AB$11</c:f>
              <c:numCache>
                <c:formatCode>_("$"* #,##0.00_);_("$"* \(#,##0.00\);_("$"* "-"??_);_(@_)</c:formatCode>
                <c:ptCount val="5"/>
                <c:pt idx="0">
                  <c:v>81304421</c:v>
                </c:pt>
                <c:pt idx="1">
                  <c:v>79353822</c:v>
                </c:pt>
                <c:pt idx="2">
                  <c:v>76379542</c:v>
                </c:pt>
                <c:pt idx="3">
                  <c:v>59447393</c:v>
                </c:pt>
              </c:numCache>
            </c:numRef>
          </c:val>
          <c:extLst>
            <c:ext xmlns:c16="http://schemas.microsoft.com/office/drawing/2014/chart" uri="{C3380CC4-5D6E-409C-BE32-E72D297353CC}">
              <c16:uniqueId val="{00000000-7535-4522-9E68-AD9FCF6EA0FE}"/>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[Reporte de Ventas.xlsx]DASHBOARD!PivotTable7</c:name>
    <c:fmtId val="6"/>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CO"/>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DASHBOARD!$T$5</c:f>
              <c:strCache>
                <c:ptCount val="1"/>
                <c:pt idx="0">
                  <c:v>Total</c:v>
                </c:pt>
              </c:strCache>
            </c:strRef>
          </c:tx>
          <c:spPr>
            <a:solidFill>
              <a:srgbClr val="FFC000"/>
            </a:solidFill>
            <a:ln>
              <a:noFill/>
            </a:ln>
            <a:effectLst/>
          </c:spPr>
          <c:invertIfNegative val="0"/>
          <c:cat>
            <c:strRef>
              <c:f>DASHBOARD!$S$6:$S$16</c:f>
              <c:strCache>
                <c:ptCount val="10"/>
                <c:pt idx="0">
                  <c:v>Electronica de Consumo</c:v>
                </c:pt>
                <c:pt idx="1">
                  <c:v>Redes Sociales</c:v>
                </c:pt>
                <c:pt idx="2">
                  <c:v>Servicios Financieros</c:v>
                </c:pt>
                <c:pt idx="3">
                  <c:v>Comercio Electrónico</c:v>
                </c:pt>
                <c:pt idx="4">
                  <c:v>Servicios de transporte aeroespacial</c:v>
                </c:pt>
                <c:pt idx="5">
                  <c:v>Programa de Videollamadas</c:v>
                </c:pt>
                <c:pt idx="6">
                  <c:v>Automotriz</c:v>
                </c:pt>
                <c:pt idx="7">
                  <c:v>Software</c:v>
                </c:pt>
                <c:pt idx="8">
                  <c:v>Almacenamiento de videos</c:v>
                </c:pt>
                <c:pt idx="9">
                  <c:v>(en blanco)</c:v>
                </c:pt>
              </c:strCache>
            </c:strRef>
          </c:cat>
          <c:val>
            <c:numRef>
              <c:f>DASHBOARD!$T$6:$T$16</c:f>
              <c:numCache>
                <c:formatCode>_("$"* #,##0.00_);_("$"* \(#,##0.00\);_("$"* "-"??_);_(@_)</c:formatCode>
                <c:ptCount val="10"/>
                <c:pt idx="0">
                  <c:v>60094697</c:v>
                </c:pt>
                <c:pt idx="1">
                  <c:v>52126627</c:v>
                </c:pt>
                <c:pt idx="2">
                  <c:v>51550654</c:v>
                </c:pt>
                <c:pt idx="3">
                  <c:v>37888830</c:v>
                </c:pt>
                <c:pt idx="4">
                  <c:v>24374181</c:v>
                </c:pt>
                <c:pt idx="5">
                  <c:v>22563686</c:v>
                </c:pt>
                <c:pt idx="6">
                  <c:v>19330754</c:v>
                </c:pt>
                <c:pt idx="7">
                  <c:v>16530670</c:v>
                </c:pt>
                <c:pt idx="8">
                  <c:v>12025079</c:v>
                </c:pt>
              </c:numCache>
            </c:numRef>
          </c:val>
          <c:extLst>
            <c:ext xmlns:c16="http://schemas.microsoft.com/office/drawing/2014/chart" uri="{C3380CC4-5D6E-409C-BE32-E72D297353CC}">
              <c16:uniqueId val="{00000000-4976-4301-B6E3-F54683A4D63A}"/>
            </c:ext>
          </c:extLst>
        </c:ser>
        <c:dLbls>
          <c:showLegendKey val="0"/>
          <c:showVal val="0"/>
          <c:showCatName val="0"/>
          <c:showSerName val="0"/>
          <c:showPercent val="0"/>
          <c:showBubbleSize val="0"/>
        </c:dLbls>
        <c:gapWidth val="100"/>
        <c:overlap val="-24"/>
        <c:axId val="1906152207"/>
        <c:axId val="528947183"/>
      </c:barChart>
      <c:catAx>
        <c:axId val="1906152207"/>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2"/>
                </a:solidFill>
                <a:latin typeface="+mn-lt"/>
                <a:ea typeface="+mn-ea"/>
                <a:cs typeface="+mn-cs"/>
              </a:defRPr>
            </a:pPr>
            <a:endParaRPr lang="es-CO"/>
          </a:p>
        </c:txPr>
        <c:crossAx val="528947183"/>
        <c:crosses val="autoZero"/>
        <c:auto val="1"/>
        <c:lblAlgn val="ctr"/>
        <c:lblOffset val="100"/>
        <c:noMultiLvlLbl val="0"/>
      </c:catAx>
      <c:valAx>
        <c:axId val="528947183"/>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1906152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plotArea>
      <cx:plotAreaRegion>
        <cx:series layoutId="treemap" uniqueId="{BA961FB5-DB5B-493F-95E0-DB1D36DA9BA3}">
          <cx:tx>
            <cx:txData>
              <cx:f>_xlchart.v1.1</cx:f>
              <cx:v> Sum of Valor </cx:v>
            </cx:txData>
          </cx:tx>
          <cx:dataLabels pos="inEnd">
            <cx:visibility seriesName="0" categoryName="1" value="0"/>
          </cx:dataLabels>
          <cx:dataId val="0"/>
          <cx:layoutPr>
            <cx:parentLabelLayout val="overlapping"/>
          </cx:layoutPr>
        </cx:series>
      </cx:plotAreaRegion>
    </cx:plotArea>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oneCell">
    <xdr:from>
      <xdr:col>0</xdr:col>
      <xdr:colOff>165100</xdr:colOff>
      <xdr:row>0</xdr:row>
      <xdr:rowOff>0</xdr:rowOff>
    </xdr:from>
    <xdr:to>
      <xdr:col>4</xdr:col>
      <xdr:colOff>190500</xdr:colOff>
      <xdr:row>4</xdr:row>
      <xdr:rowOff>6350</xdr:rowOff>
    </xdr:to>
    <mc:AlternateContent xmlns:mc="http://schemas.openxmlformats.org/markup-compatibility/2006" xmlns:a14="http://schemas.microsoft.com/office/drawing/2010/main">
      <mc:Choice Requires="a14">
        <xdr:graphicFrame macro="">
          <xdr:nvGraphicFramePr>
            <xdr:cNvPr id="4" name="Términos de pago">
              <a:extLst>
                <a:ext uri="{FF2B5EF4-FFF2-40B4-BE49-F238E27FC236}">
                  <a16:creationId xmlns:a16="http://schemas.microsoft.com/office/drawing/2014/main" id="{3BDDD0CA-3A5D-4B98-BBCF-74752297619D}"/>
                </a:ext>
              </a:extLst>
            </xdr:cNvPr>
            <xdr:cNvGraphicFramePr/>
          </xdr:nvGraphicFramePr>
          <xdr:xfrm>
            <a:off x="0" y="0"/>
            <a:ext cx="0" cy="0"/>
          </xdr:xfrm>
          <a:graphic>
            <a:graphicData uri="http://schemas.microsoft.com/office/drawing/2010/slicer">
              <sle:slicer xmlns:sle="http://schemas.microsoft.com/office/drawing/2010/slicer" name="Términos de pago"/>
            </a:graphicData>
          </a:graphic>
        </xdr:graphicFrame>
      </mc:Choice>
      <mc:Fallback xmlns="">
        <xdr:sp macro="" textlink="">
          <xdr:nvSpPr>
            <xdr:cNvPr id="0" name=""/>
            <xdr:cNvSpPr>
              <a:spLocks noTextEdit="1"/>
            </xdr:cNvSpPr>
          </xdr:nvSpPr>
          <xdr:spPr>
            <a:xfrm>
              <a:off x="165100" y="0"/>
              <a:ext cx="3467100" cy="711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514350</xdr:colOff>
      <xdr:row>0</xdr:row>
      <xdr:rowOff>0</xdr:rowOff>
    </xdr:from>
    <xdr:to>
      <xdr:col>7</xdr:col>
      <xdr:colOff>50800</xdr:colOff>
      <xdr:row>4</xdr:row>
      <xdr:rowOff>12699</xdr:rowOff>
    </xdr:to>
    <mc:AlternateContent xmlns:mc="http://schemas.openxmlformats.org/markup-compatibility/2006" xmlns:a14="http://schemas.microsoft.com/office/drawing/2010/main">
      <mc:Choice Requires="a14">
        <xdr:graphicFrame macro="">
          <xdr:nvGraphicFramePr>
            <xdr:cNvPr id="5" name="Factura pagada (?)">
              <a:extLst>
                <a:ext uri="{FF2B5EF4-FFF2-40B4-BE49-F238E27FC236}">
                  <a16:creationId xmlns:a16="http://schemas.microsoft.com/office/drawing/2014/main" id="{5F84DB78-E057-425C-BA62-B1FD8E8C4CBA}"/>
                </a:ext>
              </a:extLst>
            </xdr:cNvPr>
            <xdr:cNvGraphicFramePr/>
          </xdr:nvGraphicFramePr>
          <xdr:xfrm>
            <a:off x="0" y="0"/>
            <a:ext cx="0" cy="0"/>
          </xdr:xfrm>
          <a:graphic>
            <a:graphicData uri="http://schemas.microsoft.com/office/drawing/2010/slicer">
              <sle:slicer xmlns:sle="http://schemas.microsoft.com/office/drawing/2010/slicer" name="Factura pagada (?)"/>
            </a:graphicData>
          </a:graphic>
        </xdr:graphicFrame>
      </mc:Choice>
      <mc:Fallback xmlns="">
        <xdr:sp macro="" textlink="">
          <xdr:nvSpPr>
            <xdr:cNvPr id="0" name=""/>
            <xdr:cNvSpPr>
              <a:spLocks noTextEdit="1"/>
            </xdr:cNvSpPr>
          </xdr:nvSpPr>
          <xdr:spPr>
            <a:xfrm>
              <a:off x="3956050" y="0"/>
              <a:ext cx="2933700" cy="717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355600</xdr:colOff>
      <xdr:row>0</xdr:row>
      <xdr:rowOff>1</xdr:rowOff>
    </xdr:from>
    <xdr:to>
      <xdr:col>12</xdr:col>
      <xdr:colOff>520700</xdr:colOff>
      <xdr:row>4</xdr:row>
      <xdr:rowOff>1</xdr:rowOff>
    </xdr:to>
    <mc:AlternateContent xmlns:mc="http://schemas.openxmlformats.org/markup-compatibility/2006" xmlns:a14="http://schemas.microsoft.com/office/drawing/2010/main">
      <mc:Choice Requires="a14">
        <xdr:graphicFrame macro="">
          <xdr:nvGraphicFramePr>
            <xdr:cNvPr id="6" name="Ciudad">
              <a:extLst>
                <a:ext uri="{FF2B5EF4-FFF2-40B4-BE49-F238E27FC236}">
                  <a16:creationId xmlns:a16="http://schemas.microsoft.com/office/drawing/2014/main" id="{50B508E4-9A7E-4C37-86FC-70F27EF65E87}"/>
                </a:ext>
              </a:extLst>
            </xdr:cNvPr>
            <xdr:cNvGraphicFramePr/>
          </xdr:nvGraphicFramePr>
          <xdr:xfrm>
            <a:off x="0" y="0"/>
            <a:ext cx="0" cy="0"/>
          </xdr:xfrm>
          <a:graphic>
            <a:graphicData uri="http://schemas.microsoft.com/office/drawing/2010/slicer">
              <sle:slicer xmlns:sle="http://schemas.microsoft.com/office/drawing/2010/slicer" name="Ciudad"/>
            </a:graphicData>
          </a:graphic>
        </xdr:graphicFrame>
      </mc:Choice>
      <mc:Fallback xmlns="">
        <xdr:sp macro="" textlink="">
          <xdr:nvSpPr>
            <xdr:cNvPr id="0" name=""/>
            <xdr:cNvSpPr>
              <a:spLocks noTextEdit="1"/>
            </xdr:cNvSpPr>
          </xdr:nvSpPr>
          <xdr:spPr>
            <a:xfrm>
              <a:off x="7194550" y="1"/>
              <a:ext cx="4457700" cy="704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171450</xdr:colOff>
      <xdr:row>16</xdr:row>
      <xdr:rowOff>152400</xdr:rowOff>
    </xdr:from>
    <xdr:to>
      <xdr:col>5</xdr:col>
      <xdr:colOff>577850</xdr:colOff>
      <xdr:row>31</xdr:row>
      <xdr:rowOff>133350</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BDCC1C2C-7E38-43BE-AC28-3D74660AA46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71450" y="3067050"/>
              <a:ext cx="4457700" cy="2743200"/>
            </a:xfrm>
            <a:prstGeom prst="rect">
              <a:avLst/>
            </a:prstGeom>
            <a:solidFill>
              <a:prstClr val="white"/>
            </a:solidFill>
            <a:ln w="1">
              <a:solidFill>
                <a:prstClr val="green"/>
              </a:solidFill>
            </a:ln>
          </xdr:spPr>
          <xdr:txBody>
            <a:bodyPr vertOverflow="clip" horzOverflow="clip"/>
            <a:lstStyle/>
            <a:p>
              <a:r>
                <a:rPr lang="es-CO" sz="1100"/>
                <a:t>Este gráfico no está disponible en su versión de Excel.
Si edita esta forma o guarda el libro en un formato de archivo diferente, el gráfico no se podrá utilizar.</a:t>
              </a:r>
            </a:p>
          </xdr:txBody>
        </xdr:sp>
      </mc:Fallback>
    </mc:AlternateContent>
    <xdr:clientData/>
  </xdr:twoCellAnchor>
  <xdr:twoCellAnchor>
    <xdr:from>
      <xdr:col>6</xdr:col>
      <xdr:colOff>288925</xdr:colOff>
      <xdr:row>17</xdr:row>
      <xdr:rowOff>120650</xdr:rowOff>
    </xdr:from>
    <xdr:to>
      <xdr:col>10</xdr:col>
      <xdr:colOff>768350</xdr:colOff>
      <xdr:row>30</xdr:row>
      <xdr:rowOff>152400</xdr:rowOff>
    </xdr:to>
    <xdr:graphicFrame macro="">
      <xdr:nvGraphicFramePr>
        <xdr:cNvPr id="11" name="Chart 10">
          <a:extLst>
            <a:ext uri="{FF2B5EF4-FFF2-40B4-BE49-F238E27FC236}">
              <a16:creationId xmlns:a16="http://schemas.microsoft.com/office/drawing/2014/main" id="{E28AF5C6-EC1C-4A09-B8CA-F9F3A20A62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234950</xdr:colOff>
      <xdr:row>4</xdr:row>
      <xdr:rowOff>31750</xdr:rowOff>
    </xdr:from>
    <xdr:to>
      <xdr:col>12</xdr:col>
      <xdr:colOff>241300</xdr:colOff>
      <xdr:row>16</xdr:row>
      <xdr:rowOff>69850</xdr:rowOff>
    </xdr:to>
    <xdr:graphicFrame macro="">
      <xdr:nvGraphicFramePr>
        <xdr:cNvPr id="13" name="Chart 12">
          <a:extLst>
            <a:ext uri="{FF2B5EF4-FFF2-40B4-BE49-F238E27FC236}">
              <a16:creationId xmlns:a16="http://schemas.microsoft.com/office/drawing/2014/main" id="{E00C0574-4A8F-4888-8C1C-24092EB84E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az Carvajal, Camilo" refreshedDate="44295.758193055553" createdVersion="6" refreshedVersion="6" minRefreshableVersion="3" recordCount="99" xr:uid="{1F31AE7E-13B6-4E49-AFFD-F004B6DDDEE8}">
  <cacheSource type="worksheet">
    <worksheetSource ref="A1:P1048576" sheet="BASE DE DATOS"/>
  </cacheSource>
  <cacheFields count="16">
    <cacheField name="Cantidad" numFmtId="0">
      <sharedItems containsString="0" containsBlank="1" containsNumber="1" containsInteger="1" minValue="1" maxValue="98"/>
    </cacheField>
    <cacheField name="Vendedor" numFmtId="0">
      <sharedItems containsBlank="1" count="8">
        <s v="Juanita Gomez"/>
        <s v="Daniela Alvarez"/>
        <s v="Juan Romero"/>
        <s v="Doris Alvarez"/>
        <s v="Moises Caro"/>
        <s v="Oliver Pallares"/>
        <s v="Samuel Espitia"/>
        <m/>
      </sharedItems>
    </cacheField>
    <cacheField name="ID Vendedor" numFmtId="0">
      <sharedItems containsString="0" containsBlank="1" containsNumber="1" containsInteger="1" minValue="2000" maxValue="2047"/>
    </cacheField>
    <cacheField name="Nombre Cliente" numFmtId="0">
      <sharedItems containsBlank="1" count="15">
        <s v="ALIBABA"/>
        <s v="TWITTER"/>
        <s v="LINKEDIN"/>
        <s v="PAYPAL"/>
        <s v="TESLA"/>
        <s v="MICROSOFT"/>
        <s v="SAMSUNG"/>
        <s v="AMAZON"/>
        <s v="FACEBOOK"/>
        <s v="YOUTUBE"/>
        <s v="SPACEX"/>
        <s v="JP MORGAN"/>
        <s v="ZOOM"/>
        <s v="APPLE"/>
        <m/>
      </sharedItems>
    </cacheField>
    <cacheField name="Numero Cliente" numFmtId="0">
      <sharedItems containsString="0" containsBlank="1" containsNumber="1" containsInteger="1" minValue="809" maxValue="999"/>
    </cacheField>
    <cacheField name="Teléfono" numFmtId="0">
      <sharedItems containsString="0" containsBlank="1" containsNumber="1" containsInteger="1" minValue="1470729" maxValue="89422486"/>
    </cacheField>
    <cacheField name="Numero de Factura" numFmtId="0">
      <sharedItems containsString="0" containsBlank="1" containsNumber="1" containsInteger="1" minValue="3028238" maxValue="8939159"/>
    </cacheField>
    <cacheField name="Orden de Compra" numFmtId="0">
      <sharedItems containsBlank="1"/>
    </cacheField>
    <cacheField name="fecha documento" numFmtId="14">
      <sharedItems containsNonDate="0" containsDate="1" containsString="0" containsBlank="1" minDate="2021-01-06T00:00:00" maxDate="2021-04-09T00:00:00"/>
    </cacheField>
    <cacheField name="Valor" numFmtId="0">
      <sharedItems containsString="0" containsBlank="1" containsNumber="1" containsInteger="1" minValue="1052424" maxValue="4961930"/>
    </cacheField>
    <cacheField name="Términos de pago" numFmtId="0">
      <sharedItems containsString="0" containsBlank="1" containsNumber="1" containsInteger="1" minValue="0" maxValue="45" count="5">
        <n v="30"/>
        <n v="15"/>
        <n v="0"/>
        <n v="45"/>
        <m/>
      </sharedItems>
    </cacheField>
    <cacheField name="Dia de vencimiento" numFmtId="14">
      <sharedItems containsNonDate="0" containsDate="1" containsString="0" containsBlank="1" minDate="2021-01-06T00:00:00" maxDate="2021-05-18T00:00:00"/>
    </cacheField>
    <cacheField name="Factura pagada (?)" numFmtId="0">
      <sharedItems containsBlank="1" count="3">
        <s v="No"/>
        <s v="Si"/>
        <m/>
      </sharedItems>
    </cacheField>
    <cacheField name="Atrasos" numFmtId="1">
      <sharedItems containsString="0" containsBlank="1" containsNumber="1" containsInteger="1" minValue="-38" maxValue="93"/>
    </cacheField>
    <cacheField name="Ciudad" numFmtId="0">
      <sharedItems containsBlank="1" count="5">
        <s v="Bogotá"/>
        <s v="Cali"/>
        <s v="Medellín"/>
        <s v="Bucaramanga"/>
        <m/>
      </sharedItems>
    </cacheField>
    <cacheField name="Industria" numFmtId="0">
      <sharedItems containsBlank="1" count="10">
        <s v="Comercio Electrónico"/>
        <s v="Redes Sociales"/>
        <s v="Servicios Financieros"/>
        <s v="Automotriz"/>
        <s v="Software"/>
        <s v="Electronica de Consumo"/>
        <s v="Almacenamiento de videos"/>
        <s v="Servicios de transporte aeroespacial"/>
        <s v="Programa de Videollamadas"/>
        <m/>
      </sharedItems>
    </cacheField>
  </cacheFields>
  <extLst>
    <ext xmlns:x14="http://schemas.microsoft.com/office/spreadsheetml/2009/9/main" uri="{725AE2AE-9491-48be-B2B4-4EB974FC3084}">
      <x14:pivotCacheDefinition pivotCacheId="13536122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n v="1"/>
    <x v="0"/>
    <n v="2000"/>
    <x v="0"/>
    <n v="872"/>
    <n v="6885896"/>
    <n v="8478607"/>
    <s v="2000-8478607"/>
    <d v="2021-02-20T00:00:00"/>
    <n v="1558868"/>
    <x v="0"/>
    <d v="2021-03-22T00:00:00"/>
    <x v="0"/>
    <n v="18"/>
    <x v="0"/>
    <x v="0"/>
  </r>
  <r>
    <n v="2"/>
    <x v="1"/>
    <n v="2012"/>
    <x v="1"/>
    <n v="836"/>
    <n v="30843163"/>
    <n v="8662636"/>
    <s v="2012-8662636"/>
    <d v="2021-02-25T00:00:00"/>
    <n v="3260731"/>
    <x v="1"/>
    <d v="2021-03-12T00:00:00"/>
    <x v="1"/>
    <n v="28"/>
    <x v="1"/>
    <x v="1"/>
  </r>
  <r>
    <n v="3"/>
    <x v="2"/>
    <n v="2023"/>
    <x v="2"/>
    <n v="907"/>
    <n v="38759119"/>
    <n v="7693063"/>
    <s v="2023-7693063"/>
    <d v="2021-03-14T00:00:00"/>
    <n v="4507100"/>
    <x v="2"/>
    <d v="2021-03-14T00:00:00"/>
    <x v="0"/>
    <n v="26"/>
    <x v="1"/>
    <x v="1"/>
  </r>
  <r>
    <n v="4"/>
    <x v="3"/>
    <n v="2047"/>
    <x v="3"/>
    <n v="853"/>
    <n v="85641686"/>
    <n v="4636275"/>
    <s v="2047-4636275"/>
    <d v="2021-02-18T00:00:00"/>
    <n v="1177694"/>
    <x v="3"/>
    <d v="2021-04-04T00:00:00"/>
    <x v="0"/>
    <n v="5"/>
    <x v="2"/>
    <x v="2"/>
  </r>
  <r>
    <n v="5"/>
    <x v="4"/>
    <n v="2035"/>
    <x v="4"/>
    <n v="809"/>
    <n v="27497272"/>
    <n v="8301931"/>
    <s v="2035-8301931"/>
    <d v="2021-01-29T00:00:00"/>
    <n v="2710783"/>
    <x v="0"/>
    <d v="2021-02-28T00:00:00"/>
    <x v="0"/>
    <n v="40"/>
    <x v="2"/>
    <x v="3"/>
  </r>
  <r>
    <n v="6"/>
    <x v="5"/>
    <n v="2024"/>
    <x v="5"/>
    <n v="981"/>
    <n v="17134785"/>
    <n v="8033352"/>
    <s v="2024-8033352"/>
    <d v="2021-03-25T00:00:00"/>
    <n v="4564146"/>
    <x v="1"/>
    <d v="2021-04-09T00:00:00"/>
    <x v="1"/>
    <n v="0"/>
    <x v="1"/>
    <x v="4"/>
  </r>
  <r>
    <n v="7"/>
    <x v="6"/>
    <n v="2015"/>
    <x v="6"/>
    <n v="923"/>
    <n v="83254596"/>
    <n v="6657825"/>
    <s v="2015-6657825"/>
    <d v="2021-01-15T00:00:00"/>
    <n v="3501339"/>
    <x v="2"/>
    <d v="2021-01-15T00:00:00"/>
    <x v="1"/>
    <n v="84"/>
    <x v="1"/>
    <x v="5"/>
  </r>
  <r>
    <n v="8"/>
    <x v="0"/>
    <n v="2000"/>
    <x v="4"/>
    <n v="809"/>
    <n v="12659433"/>
    <n v="6692622"/>
    <s v="2000-6692622"/>
    <d v="2021-03-03T00:00:00"/>
    <n v="2378800"/>
    <x v="3"/>
    <d v="2021-04-17T00:00:00"/>
    <x v="1"/>
    <n v="-8"/>
    <x v="2"/>
    <x v="3"/>
  </r>
  <r>
    <n v="9"/>
    <x v="1"/>
    <n v="2012"/>
    <x v="5"/>
    <n v="981"/>
    <n v="9705817"/>
    <n v="3206506"/>
    <s v="2012-3206506"/>
    <d v="2021-01-07T00:00:00"/>
    <n v="4300034"/>
    <x v="0"/>
    <d v="2021-02-06T00:00:00"/>
    <x v="0"/>
    <n v="62"/>
    <x v="1"/>
    <x v="4"/>
  </r>
  <r>
    <n v="10"/>
    <x v="2"/>
    <n v="2023"/>
    <x v="6"/>
    <n v="923"/>
    <n v="37681710"/>
    <n v="4424266"/>
    <s v="2023-4424266"/>
    <d v="2021-01-07T00:00:00"/>
    <n v="1224084"/>
    <x v="1"/>
    <d v="2021-01-22T00:00:00"/>
    <x v="0"/>
    <n v="77"/>
    <x v="1"/>
    <x v="5"/>
  </r>
  <r>
    <n v="11"/>
    <x v="3"/>
    <n v="2047"/>
    <x v="1"/>
    <n v="836"/>
    <n v="72098127"/>
    <n v="8939159"/>
    <s v="2047-8939159"/>
    <d v="2021-02-27T00:00:00"/>
    <n v="4676551"/>
    <x v="2"/>
    <d v="2021-02-27T00:00:00"/>
    <x v="1"/>
    <n v="41"/>
    <x v="1"/>
    <x v="1"/>
  </r>
  <r>
    <n v="12"/>
    <x v="4"/>
    <n v="2035"/>
    <x v="2"/>
    <n v="907"/>
    <n v="48413623"/>
    <n v="4226195"/>
    <s v="2035-4226195"/>
    <d v="2021-02-01T00:00:00"/>
    <n v="2806673"/>
    <x v="3"/>
    <d v="2021-03-18T00:00:00"/>
    <x v="1"/>
    <n v="22"/>
    <x v="1"/>
    <x v="1"/>
  </r>
  <r>
    <n v="13"/>
    <x v="5"/>
    <n v="2024"/>
    <x v="3"/>
    <n v="853"/>
    <n v="65191770"/>
    <n v="8555525"/>
    <s v="2024-8555525"/>
    <d v="2021-04-08T00:00:00"/>
    <n v="4537915"/>
    <x v="1"/>
    <d v="2021-04-23T00:00:00"/>
    <x v="1"/>
    <n v="-14"/>
    <x v="2"/>
    <x v="2"/>
  </r>
  <r>
    <n v="14"/>
    <x v="6"/>
    <n v="2015"/>
    <x v="0"/>
    <n v="872"/>
    <n v="64188009"/>
    <n v="3943947"/>
    <s v="2015-3943947"/>
    <d v="2021-02-23T00:00:00"/>
    <n v="3892801"/>
    <x v="2"/>
    <d v="2021-02-23T00:00:00"/>
    <x v="1"/>
    <n v="45"/>
    <x v="0"/>
    <x v="0"/>
  </r>
  <r>
    <n v="15"/>
    <x v="0"/>
    <n v="2000"/>
    <x v="0"/>
    <n v="872"/>
    <n v="83045152"/>
    <n v="8414521"/>
    <s v="2000-8414521"/>
    <d v="2021-01-15T00:00:00"/>
    <n v="3673252"/>
    <x v="3"/>
    <d v="2021-03-01T00:00:00"/>
    <x v="0"/>
    <n v="39"/>
    <x v="0"/>
    <x v="0"/>
  </r>
  <r>
    <n v="16"/>
    <x v="1"/>
    <n v="2012"/>
    <x v="0"/>
    <n v="872"/>
    <n v="53847951"/>
    <n v="3028238"/>
    <s v="2012-3028238"/>
    <d v="2021-03-04T00:00:00"/>
    <n v="2641545"/>
    <x v="0"/>
    <d v="2021-04-03T00:00:00"/>
    <x v="0"/>
    <n v="6"/>
    <x v="0"/>
    <x v="0"/>
  </r>
  <r>
    <n v="17"/>
    <x v="2"/>
    <n v="2023"/>
    <x v="0"/>
    <n v="872"/>
    <n v="33207228"/>
    <n v="6472728"/>
    <s v="2023-6472728"/>
    <d v="2021-02-24T00:00:00"/>
    <n v="4883552"/>
    <x v="0"/>
    <d v="2021-03-26T00:00:00"/>
    <x v="1"/>
    <n v="14"/>
    <x v="0"/>
    <x v="0"/>
  </r>
  <r>
    <n v="18"/>
    <x v="3"/>
    <n v="2047"/>
    <x v="6"/>
    <n v="923"/>
    <n v="25225357"/>
    <n v="7114483"/>
    <s v="2047-7114483"/>
    <d v="2021-04-02T00:00:00"/>
    <n v="1449246"/>
    <x v="1"/>
    <d v="2021-04-17T00:00:00"/>
    <x v="1"/>
    <n v="-8"/>
    <x v="1"/>
    <x v="5"/>
  </r>
  <r>
    <n v="19"/>
    <x v="4"/>
    <n v="2035"/>
    <x v="4"/>
    <n v="809"/>
    <n v="55877948"/>
    <n v="5982823"/>
    <s v="2035-5982823"/>
    <d v="2021-03-30T00:00:00"/>
    <n v="3904030"/>
    <x v="2"/>
    <d v="2021-03-30T00:00:00"/>
    <x v="0"/>
    <n v="10"/>
    <x v="2"/>
    <x v="3"/>
  </r>
  <r>
    <n v="20"/>
    <x v="5"/>
    <n v="2024"/>
    <x v="5"/>
    <n v="981"/>
    <n v="55501244"/>
    <n v="4230414"/>
    <s v="2024-4230414"/>
    <d v="2021-03-15T00:00:00"/>
    <n v="4604051"/>
    <x v="3"/>
    <d v="2021-04-29T00:00:00"/>
    <x v="0"/>
    <n v="-20"/>
    <x v="1"/>
    <x v="4"/>
  </r>
  <r>
    <n v="21"/>
    <x v="6"/>
    <n v="2015"/>
    <x v="6"/>
    <n v="923"/>
    <n v="65743327"/>
    <n v="4851709"/>
    <s v="2015-4851709"/>
    <d v="2021-02-18T00:00:00"/>
    <n v="1892114"/>
    <x v="0"/>
    <d v="2021-03-20T00:00:00"/>
    <x v="0"/>
    <n v="20"/>
    <x v="1"/>
    <x v="5"/>
  </r>
  <r>
    <n v="22"/>
    <x v="0"/>
    <n v="2000"/>
    <x v="1"/>
    <n v="836"/>
    <n v="53979766"/>
    <n v="7344287"/>
    <s v="2000-7344287"/>
    <d v="2021-01-18T00:00:00"/>
    <n v="1080276"/>
    <x v="1"/>
    <d v="2021-02-02T00:00:00"/>
    <x v="0"/>
    <n v="66"/>
    <x v="1"/>
    <x v="1"/>
  </r>
  <r>
    <n v="23"/>
    <x v="1"/>
    <n v="2012"/>
    <x v="6"/>
    <n v="923"/>
    <n v="36094895"/>
    <n v="5300989"/>
    <s v="2012-5300989"/>
    <d v="2021-02-17T00:00:00"/>
    <n v="3488842"/>
    <x v="2"/>
    <d v="2021-02-17T00:00:00"/>
    <x v="0"/>
    <n v="51"/>
    <x v="1"/>
    <x v="5"/>
  </r>
  <r>
    <n v="24"/>
    <x v="2"/>
    <n v="2023"/>
    <x v="1"/>
    <n v="836"/>
    <n v="32690710"/>
    <n v="7733406"/>
    <s v="2023-7733406"/>
    <d v="2021-02-15T00:00:00"/>
    <n v="3954133"/>
    <x v="3"/>
    <d v="2021-04-01T00:00:00"/>
    <x v="0"/>
    <n v="8"/>
    <x v="1"/>
    <x v="1"/>
  </r>
  <r>
    <n v="25"/>
    <x v="3"/>
    <n v="2047"/>
    <x v="2"/>
    <n v="907"/>
    <n v="34625227"/>
    <n v="3581299"/>
    <s v="2047-3581299"/>
    <d v="2021-02-08T00:00:00"/>
    <n v="2568208"/>
    <x v="0"/>
    <d v="2021-03-10T00:00:00"/>
    <x v="1"/>
    <n v="30"/>
    <x v="1"/>
    <x v="1"/>
  </r>
  <r>
    <n v="26"/>
    <x v="4"/>
    <n v="2035"/>
    <x v="3"/>
    <n v="853"/>
    <n v="89422486"/>
    <n v="5955835"/>
    <s v="2035-5955835"/>
    <d v="2021-03-20T00:00:00"/>
    <n v="2932585"/>
    <x v="1"/>
    <d v="2021-04-04T00:00:00"/>
    <x v="1"/>
    <n v="5"/>
    <x v="2"/>
    <x v="2"/>
  </r>
  <r>
    <n v="27"/>
    <x v="5"/>
    <n v="2024"/>
    <x v="4"/>
    <n v="809"/>
    <n v="35965162"/>
    <n v="3081018"/>
    <s v="2024-3081018"/>
    <d v="2021-02-22T00:00:00"/>
    <n v="1970540"/>
    <x v="2"/>
    <d v="2021-02-22T00:00:00"/>
    <x v="0"/>
    <n v="46"/>
    <x v="2"/>
    <x v="3"/>
  </r>
  <r>
    <n v="28"/>
    <x v="6"/>
    <n v="2015"/>
    <x v="5"/>
    <n v="981"/>
    <n v="7994967"/>
    <n v="8324833"/>
    <s v="2015-8324833"/>
    <d v="2021-03-09T00:00:00"/>
    <n v="1162800"/>
    <x v="3"/>
    <d v="2021-04-23T00:00:00"/>
    <x v="0"/>
    <n v="-14"/>
    <x v="1"/>
    <x v="4"/>
  </r>
  <r>
    <n v="29"/>
    <x v="0"/>
    <n v="2000"/>
    <x v="6"/>
    <n v="923"/>
    <n v="66650302"/>
    <n v="5053871"/>
    <s v="2000-5053871"/>
    <d v="2021-01-08T00:00:00"/>
    <n v="2050891"/>
    <x v="1"/>
    <d v="2021-01-23T00:00:00"/>
    <x v="0"/>
    <n v="76"/>
    <x v="1"/>
    <x v="5"/>
  </r>
  <r>
    <n v="30"/>
    <x v="1"/>
    <n v="2012"/>
    <x v="1"/>
    <n v="836"/>
    <n v="19897584"/>
    <n v="5812314"/>
    <s v="2012-5812314"/>
    <d v="2021-01-21T00:00:00"/>
    <n v="3312568"/>
    <x v="2"/>
    <d v="2021-01-21T00:00:00"/>
    <x v="1"/>
    <n v="78"/>
    <x v="1"/>
    <x v="1"/>
  </r>
  <r>
    <n v="31"/>
    <x v="2"/>
    <n v="2023"/>
    <x v="6"/>
    <n v="923"/>
    <n v="1541060"/>
    <n v="3619941"/>
    <s v="2023-3619941"/>
    <d v="2021-02-12T00:00:00"/>
    <n v="4961930"/>
    <x v="3"/>
    <d v="2021-03-29T00:00:00"/>
    <x v="1"/>
    <n v="11"/>
    <x v="1"/>
    <x v="5"/>
  </r>
  <r>
    <n v="32"/>
    <x v="3"/>
    <n v="2047"/>
    <x v="1"/>
    <n v="836"/>
    <n v="81467131"/>
    <n v="7112261"/>
    <s v="2047-7112261"/>
    <d v="2021-01-21T00:00:00"/>
    <n v="3979552"/>
    <x v="0"/>
    <d v="2021-02-20T00:00:00"/>
    <x v="1"/>
    <n v="48"/>
    <x v="1"/>
    <x v="1"/>
  </r>
  <r>
    <n v="33"/>
    <x v="4"/>
    <n v="2035"/>
    <x v="2"/>
    <n v="907"/>
    <n v="87153577"/>
    <n v="4140955"/>
    <s v="2035-4140955"/>
    <d v="2021-02-19T00:00:00"/>
    <n v="4830307"/>
    <x v="0"/>
    <d v="2021-03-21T00:00:00"/>
    <x v="1"/>
    <n v="19"/>
    <x v="1"/>
    <x v="1"/>
  </r>
  <r>
    <n v="34"/>
    <x v="5"/>
    <n v="2024"/>
    <x v="3"/>
    <n v="853"/>
    <n v="23386594"/>
    <n v="5586770"/>
    <s v="2024-5586770"/>
    <d v="2021-02-12T00:00:00"/>
    <n v="3072123"/>
    <x v="1"/>
    <d v="2021-02-27T00:00:00"/>
    <x v="0"/>
    <n v="41"/>
    <x v="2"/>
    <x v="2"/>
  </r>
  <r>
    <n v="35"/>
    <x v="6"/>
    <n v="2015"/>
    <x v="0"/>
    <n v="872"/>
    <n v="55789505"/>
    <n v="6223536"/>
    <s v="2015-6223536"/>
    <d v="2021-03-23T00:00:00"/>
    <n v="3395451"/>
    <x v="2"/>
    <d v="2021-03-23T00:00:00"/>
    <x v="0"/>
    <n v="17"/>
    <x v="0"/>
    <x v="0"/>
  </r>
  <r>
    <n v="36"/>
    <x v="0"/>
    <n v="2000"/>
    <x v="6"/>
    <n v="923"/>
    <n v="1956441"/>
    <n v="4237281"/>
    <s v="2000-4237281"/>
    <d v="2021-03-23T00:00:00"/>
    <n v="4263187"/>
    <x v="3"/>
    <d v="2021-05-07T00:00:00"/>
    <x v="0"/>
    <n v="-28"/>
    <x v="1"/>
    <x v="5"/>
  </r>
  <r>
    <n v="37"/>
    <x v="1"/>
    <n v="2012"/>
    <x v="4"/>
    <n v="809"/>
    <n v="24028066"/>
    <n v="8793735"/>
    <s v="2012-8793735"/>
    <d v="2021-01-29T00:00:00"/>
    <n v="4374718"/>
    <x v="0"/>
    <d v="2021-02-28T00:00:00"/>
    <x v="0"/>
    <n v="40"/>
    <x v="2"/>
    <x v="3"/>
  </r>
  <r>
    <n v="38"/>
    <x v="2"/>
    <n v="2023"/>
    <x v="5"/>
    <n v="981"/>
    <n v="52861810"/>
    <n v="5079162"/>
    <s v="2023-5079162"/>
    <d v="2021-01-09T00:00:00"/>
    <n v="1899639"/>
    <x v="1"/>
    <d v="2021-01-24T00:00:00"/>
    <x v="1"/>
    <n v="75"/>
    <x v="1"/>
    <x v="4"/>
  </r>
  <r>
    <n v="39"/>
    <x v="3"/>
    <n v="2047"/>
    <x v="2"/>
    <n v="907"/>
    <n v="31961034"/>
    <n v="5270308"/>
    <s v="2047-5270308"/>
    <d v="2021-02-08T00:00:00"/>
    <n v="4109653"/>
    <x v="2"/>
    <d v="2021-02-08T00:00:00"/>
    <x v="1"/>
    <n v="60"/>
    <x v="1"/>
    <x v="1"/>
  </r>
  <r>
    <n v="40"/>
    <x v="4"/>
    <n v="2035"/>
    <x v="3"/>
    <n v="853"/>
    <n v="31872498"/>
    <n v="4737237"/>
    <s v="2035-4737237"/>
    <d v="2021-03-20T00:00:00"/>
    <n v="4425015"/>
    <x v="3"/>
    <d v="2021-05-04T00:00:00"/>
    <x v="1"/>
    <n v="-25"/>
    <x v="2"/>
    <x v="2"/>
  </r>
  <r>
    <n v="41"/>
    <x v="5"/>
    <n v="2024"/>
    <x v="0"/>
    <n v="872"/>
    <n v="77244029"/>
    <n v="7368032"/>
    <s v="2024-7368032"/>
    <d v="2021-03-23T00:00:00"/>
    <n v="2071222"/>
    <x v="0"/>
    <d v="2021-04-22T00:00:00"/>
    <x v="1"/>
    <n v="-13"/>
    <x v="0"/>
    <x v="0"/>
  </r>
  <r>
    <n v="42"/>
    <x v="6"/>
    <n v="2015"/>
    <x v="6"/>
    <n v="923"/>
    <n v="78753612"/>
    <n v="4042228"/>
    <s v="2015-4042228"/>
    <d v="2021-01-26T00:00:00"/>
    <n v="3876886"/>
    <x v="0"/>
    <d v="2021-02-25T00:00:00"/>
    <x v="0"/>
    <n v="43"/>
    <x v="1"/>
    <x v="5"/>
  </r>
  <r>
    <n v="43"/>
    <x v="0"/>
    <n v="2000"/>
    <x v="4"/>
    <n v="809"/>
    <n v="69821573"/>
    <n v="7264873"/>
    <s v="2000-7264873"/>
    <d v="2021-01-13T00:00:00"/>
    <n v="3991883"/>
    <x v="1"/>
    <d v="2021-01-28T00:00:00"/>
    <x v="0"/>
    <n v="71"/>
    <x v="2"/>
    <x v="3"/>
  </r>
  <r>
    <n v="44"/>
    <x v="1"/>
    <n v="2012"/>
    <x v="7"/>
    <n v="827"/>
    <n v="37644653"/>
    <n v="7892495"/>
    <s v="2012-7892495"/>
    <d v="2021-02-21T00:00:00"/>
    <n v="3270166"/>
    <x v="2"/>
    <d v="2021-02-21T00:00:00"/>
    <x v="0"/>
    <n v="47"/>
    <x v="0"/>
    <x v="0"/>
  </r>
  <r>
    <n v="45"/>
    <x v="2"/>
    <n v="2023"/>
    <x v="8"/>
    <n v="991"/>
    <n v="88280302"/>
    <n v="6707394"/>
    <s v="2023-6707394"/>
    <d v="2021-01-23T00:00:00"/>
    <n v="3342699"/>
    <x v="3"/>
    <d v="2021-03-09T00:00:00"/>
    <x v="0"/>
    <n v="31"/>
    <x v="0"/>
    <x v="1"/>
  </r>
  <r>
    <n v="46"/>
    <x v="3"/>
    <n v="2047"/>
    <x v="9"/>
    <n v="864"/>
    <n v="74820921"/>
    <n v="7679929"/>
    <s v="2047-7679929"/>
    <d v="2021-01-24T00:00:00"/>
    <n v="3048175"/>
    <x v="0"/>
    <d v="2021-02-23T00:00:00"/>
    <x v="1"/>
    <n v="45"/>
    <x v="2"/>
    <x v="6"/>
  </r>
  <r>
    <n v="47"/>
    <x v="4"/>
    <n v="2035"/>
    <x v="10"/>
    <n v="940"/>
    <n v="18114132"/>
    <n v="4823488"/>
    <s v="2035-4823488"/>
    <d v="2021-04-04T00:00:00"/>
    <n v="4826541"/>
    <x v="1"/>
    <d v="2021-04-19T00:00:00"/>
    <x v="1"/>
    <n v="-10"/>
    <x v="2"/>
    <x v="7"/>
  </r>
  <r>
    <n v="48"/>
    <x v="5"/>
    <n v="2024"/>
    <x v="11"/>
    <n v="855"/>
    <n v="88198402"/>
    <n v="6055958"/>
    <s v="2024-6055958"/>
    <d v="2021-03-05T00:00:00"/>
    <n v="2112655"/>
    <x v="2"/>
    <d v="2021-03-05T00:00:00"/>
    <x v="1"/>
    <n v="35"/>
    <x v="3"/>
    <x v="2"/>
  </r>
  <r>
    <n v="49"/>
    <x v="6"/>
    <n v="2015"/>
    <x v="12"/>
    <n v="870"/>
    <n v="14790652"/>
    <n v="3833266"/>
    <s v="2015-3833266"/>
    <d v="2021-03-02T00:00:00"/>
    <n v="2250221"/>
    <x v="3"/>
    <d v="2021-04-16T00:00:00"/>
    <x v="1"/>
    <n v="-7"/>
    <x v="3"/>
    <x v="8"/>
  </r>
  <r>
    <n v="50"/>
    <x v="0"/>
    <n v="2000"/>
    <x v="13"/>
    <n v="999"/>
    <n v="18771937"/>
    <n v="5997590"/>
    <s v="2000-5997590"/>
    <d v="2021-01-16T00:00:00"/>
    <n v="4556693"/>
    <x v="0"/>
    <d v="2021-02-15T00:00:00"/>
    <x v="0"/>
    <n v="53"/>
    <x v="0"/>
    <x v="5"/>
  </r>
  <r>
    <n v="51"/>
    <x v="1"/>
    <n v="2012"/>
    <x v="7"/>
    <n v="827"/>
    <n v="71079366"/>
    <n v="8290766"/>
    <s v="2012-8290766"/>
    <d v="2021-01-13T00:00:00"/>
    <n v="1283996"/>
    <x v="1"/>
    <d v="2021-01-28T00:00:00"/>
    <x v="0"/>
    <n v="71"/>
    <x v="0"/>
    <x v="0"/>
  </r>
  <r>
    <n v="52"/>
    <x v="2"/>
    <n v="2023"/>
    <x v="8"/>
    <n v="991"/>
    <n v="58611351"/>
    <n v="3467962"/>
    <s v="2023-3467962"/>
    <d v="2021-02-16T00:00:00"/>
    <n v="1977656"/>
    <x v="2"/>
    <d v="2021-02-16T00:00:00"/>
    <x v="0"/>
    <n v="52"/>
    <x v="0"/>
    <x v="1"/>
  </r>
  <r>
    <n v="53"/>
    <x v="3"/>
    <n v="2047"/>
    <x v="9"/>
    <n v="864"/>
    <n v="11796070"/>
    <n v="7872005"/>
    <s v="2047-7872005"/>
    <d v="2021-03-11T00:00:00"/>
    <n v="2081888"/>
    <x v="3"/>
    <d v="2021-04-25T00:00:00"/>
    <x v="0"/>
    <n v="-16"/>
    <x v="2"/>
    <x v="6"/>
  </r>
  <r>
    <n v="54"/>
    <x v="4"/>
    <n v="2035"/>
    <x v="10"/>
    <n v="940"/>
    <n v="22527045"/>
    <n v="3676528"/>
    <s v="2035-3676528"/>
    <d v="2021-01-11T00:00:00"/>
    <n v="4773574"/>
    <x v="1"/>
    <d v="2021-01-26T00:00:00"/>
    <x v="1"/>
    <n v="73"/>
    <x v="2"/>
    <x v="7"/>
  </r>
  <r>
    <n v="55"/>
    <x v="5"/>
    <n v="2024"/>
    <x v="11"/>
    <n v="855"/>
    <n v="54663735"/>
    <n v="6444092"/>
    <s v="2024-6444092"/>
    <d v="2021-02-19T00:00:00"/>
    <n v="3875674"/>
    <x v="2"/>
    <d v="2021-02-19T00:00:00"/>
    <x v="1"/>
    <n v="49"/>
    <x v="3"/>
    <x v="2"/>
  </r>
  <r>
    <n v="56"/>
    <x v="6"/>
    <n v="2015"/>
    <x v="12"/>
    <n v="870"/>
    <n v="76540531"/>
    <n v="4194075"/>
    <s v="2015-4194075"/>
    <d v="2021-02-20T00:00:00"/>
    <n v="2187761"/>
    <x v="3"/>
    <d v="2021-04-06T00:00:00"/>
    <x v="0"/>
    <n v="3"/>
    <x v="3"/>
    <x v="8"/>
  </r>
  <r>
    <n v="57"/>
    <x v="0"/>
    <n v="2000"/>
    <x v="13"/>
    <n v="999"/>
    <n v="47764402"/>
    <n v="3487402"/>
    <s v="2000-3487402"/>
    <d v="2021-03-04T00:00:00"/>
    <n v="3455213"/>
    <x v="0"/>
    <d v="2021-04-03T00:00:00"/>
    <x v="0"/>
    <n v="6"/>
    <x v="0"/>
    <x v="5"/>
  </r>
  <r>
    <n v="58"/>
    <x v="1"/>
    <n v="2012"/>
    <x v="11"/>
    <n v="855"/>
    <n v="61283954"/>
    <n v="4045911"/>
    <s v="2012-4045911"/>
    <d v="2021-02-06T00:00:00"/>
    <n v="3653428"/>
    <x v="0"/>
    <d v="2021-03-08T00:00:00"/>
    <x v="1"/>
    <n v="32"/>
    <x v="3"/>
    <x v="2"/>
  </r>
  <r>
    <n v="59"/>
    <x v="2"/>
    <n v="2023"/>
    <x v="12"/>
    <n v="870"/>
    <n v="88479326"/>
    <n v="6287864"/>
    <s v="2023-6287864"/>
    <d v="2021-02-09T00:00:00"/>
    <n v="1387206"/>
    <x v="2"/>
    <d v="2021-02-09T00:00:00"/>
    <x v="1"/>
    <n v="59"/>
    <x v="3"/>
    <x v="8"/>
  </r>
  <r>
    <n v="60"/>
    <x v="3"/>
    <n v="2047"/>
    <x v="13"/>
    <n v="999"/>
    <n v="1470729"/>
    <n v="8309036"/>
    <s v="2047-8309036"/>
    <d v="2021-02-17T00:00:00"/>
    <n v="3090279"/>
    <x v="3"/>
    <d v="2021-04-03T00:00:00"/>
    <x v="0"/>
    <n v="6"/>
    <x v="0"/>
    <x v="5"/>
  </r>
  <r>
    <n v="61"/>
    <x v="4"/>
    <n v="2035"/>
    <x v="12"/>
    <n v="870"/>
    <n v="3656375"/>
    <n v="8903858"/>
    <s v="2035-8903858"/>
    <d v="2021-01-14T00:00:00"/>
    <n v="1052424"/>
    <x v="0"/>
    <d v="2021-02-13T00:00:00"/>
    <x v="0"/>
    <n v="55"/>
    <x v="3"/>
    <x v="8"/>
  </r>
  <r>
    <n v="62"/>
    <x v="5"/>
    <n v="2024"/>
    <x v="13"/>
    <n v="999"/>
    <n v="77248513"/>
    <n v="7251150"/>
    <s v="2024-7251150"/>
    <d v="2021-03-22T00:00:00"/>
    <n v="1467744"/>
    <x v="1"/>
    <d v="2021-04-06T00:00:00"/>
    <x v="1"/>
    <n v="3"/>
    <x v="0"/>
    <x v="5"/>
  </r>
  <r>
    <n v="63"/>
    <x v="6"/>
    <n v="2015"/>
    <x v="11"/>
    <n v="855"/>
    <n v="6383766"/>
    <n v="8652233"/>
    <s v="2015-8652233"/>
    <d v="2021-01-06T00:00:00"/>
    <n v="4705797"/>
    <x v="2"/>
    <d v="2021-01-06T00:00:00"/>
    <x v="1"/>
    <n v="93"/>
    <x v="3"/>
    <x v="2"/>
  </r>
  <r>
    <n v="64"/>
    <x v="0"/>
    <n v="2000"/>
    <x v="12"/>
    <n v="870"/>
    <n v="54228139"/>
    <n v="7548750"/>
    <s v="2000-7548750"/>
    <d v="2021-02-22T00:00:00"/>
    <n v="3959283"/>
    <x v="3"/>
    <d v="2021-04-08T00:00:00"/>
    <x v="0"/>
    <n v="1"/>
    <x v="3"/>
    <x v="8"/>
  </r>
  <r>
    <n v="65"/>
    <x v="1"/>
    <n v="2012"/>
    <x v="13"/>
    <n v="999"/>
    <n v="48952158"/>
    <n v="4157978"/>
    <s v="2012-4157978"/>
    <d v="2021-01-20T00:00:00"/>
    <n v="1367666"/>
    <x v="1"/>
    <d v="2021-02-04T00:00:00"/>
    <x v="0"/>
    <n v="64"/>
    <x v="0"/>
    <x v="5"/>
  </r>
  <r>
    <n v="66"/>
    <x v="2"/>
    <n v="2023"/>
    <x v="11"/>
    <n v="855"/>
    <n v="7946318"/>
    <n v="5615323"/>
    <s v="2023-5615323"/>
    <d v="2021-03-29T00:00:00"/>
    <n v="1339573"/>
    <x v="2"/>
    <d v="2021-03-29T00:00:00"/>
    <x v="1"/>
    <n v="11"/>
    <x v="3"/>
    <x v="2"/>
  </r>
  <r>
    <n v="67"/>
    <x v="3"/>
    <n v="2047"/>
    <x v="12"/>
    <n v="870"/>
    <n v="58879496"/>
    <n v="4322994"/>
    <s v="2047-4322994"/>
    <d v="2021-04-01T00:00:00"/>
    <n v="1586935"/>
    <x v="3"/>
    <d v="2021-05-16T00:00:00"/>
    <x v="1"/>
    <n v="-37"/>
    <x v="3"/>
    <x v="8"/>
  </r>
  <r>
    <n v="68"/>
    <x v="4"/>
    <n v="2035"/>
    <x v="13"/>
    <n v="999"/>
    <n v="10148608"/>
    <n v="6186315"/>
    <s v="2035-6186315"/>
    <d v="2021-02-25T00:00:00"/>
    <n v="2593917"/>
    <x v="0"/>
    <d v="2021-03-27T00:00:00"/>
    <x v="0"/>
    <n v="13"/>
    <x v="0"/>
    <x v="5"/>
  </r>
  <r>
    <n v="69"/>
    <x v="5"/>
    <n v="2024"/>
    <x v="11"/>
    <n v="855"/>
    <n v="50627848"/>
    <n v="3643520"/>
    <s v="2024-3643520"/>
    <d v="2021-02-20T00:00:00"/>
    <n v="2508709"/>
    <x v="0"/>
    <d v="2021-03-22T00:00:00"/>
    <x v="0"/>
    <n v="18"/>
    <x v="3"/>
    <x v="2"/>
  </r>
  <r>
    <n v="70"/>
    <x v="6"/>
    <n v="2015"/>
    <x v="13"/>
    <n v="999"/>
    <n v="12916047"/>
    <n v="7409080"/>
    <s v="2015-7409080"/>
    <d v="2021-03-22T00:00:00"/>
    <n v="1537524"/>
    <x v="2"/>
    <d v="2021-03-22T00:00:00"/>
    <x v="1"/>
    <n v="18"/>
    <x v="0"/>
    <x v="5"/>
  </r>
  <r>
    <n v="71"/>
    <x v="0"/>
    <n v="2000"/>
    <x v="11"/>
    <n v="855"/>
    <n v="83297548"/>
    <n v="7821762"/>
    <s v="2000-7821762"/>
    <d v="2021-04-02T00:00:00"/>
    <n v="3959429"/>
    <x v="3"/>
    <d v="2021-05-17T00:00:00"/>
    <x v="1"/>
    <n v="-38"/>
    <x v="3"/>
    <x v="2"/>
  </r>
  <r>
    <n v="72"/>
    <x v="1"/>
    <n v="2012"/>
    <x v="12"/>
    <n v="870"/>
    <n v="5517151"/>
    <n v="4108362"/>
    <s v="2012-4108362"/>
    <d v="2021-02-03T00:00:00"/>
    <n v="2926506"/>
    <x v="0"/>
    <d v="2021-03-05T00:00:00"/>
    <x v="0"/>
    <n v="35"/>
    <x v="3"/>
    <x v="8"/>
  </r>
  <r>
    <n v="73"/>
    <x v="2"/>
    <n v="2023"/>
    <x v="13"/>
    <n v="999"/>
    <n v="49205857"/>
    <n v="8662858"/>
    <s v="2023-8662858"/>
    <d v="2021-01-07T00:00:00"/>
    <n v="2881011"/>
    <x v="1"/>
    <d v="2021-01-22T00:00:00"/>
    <x v="0"/>
    <n v="77"/>
    <x v="0"/>
    <x v="5"/>
  </r>
  <r>
    <n v="74"/>
    <x v="3"/>
    <n v="2047"/>
    <x v="11"/>
    <n v="855"/>
    <n v="32836268"/>
    <n v="5686388"/>
    <s v="2047-5686388"/>
    <d v="2021-03-05T00:00:00"/>
    <n v="2650251"/>
    <x v="2"/>
    <d v="2021-03-05T00:00:00"/>
    <x v="1"/>
    <n v="35"/>
    <x v="3"/>
    <x v="2"/>
  </r>
  <r>
    <n v="75"/>
    <x v="4"/>
    <n v="2035"/>
    <x v="12"/>
    <n v="870"/>
    <n v="49934825"/>
    <n v="5113630"/>
    <s v="2035-5113630"/>
    <d v="2021-01-12T00:00:00"/>
    <n v="4761769"/>
    <x v="3"/>
    <d v="2021-02-26T00:00:00"/>
    <x v="1"/>
    <n v="42"/>
    <x v="3"/>
    <x v="8"/>
  </r>
  <r>
    <n v="76"/>
    <x v="5"/>
    <n v="2024"/>
    <x v="13"/>
    <n v="999"/>
    <n v="5596695"/>
    <n v="3781931"/>
    <s v="2024-3781931"/>
    <d v="2021-02-25T00:00:00"/>
    <n v="4205063"/>
    <x v="1"/>
    <d v="2021-03-12T00:00:00"/>
    <x v="0"/>
    <n v="28"/>
    <x v="0"/>
    <x v="5"/>
  </r>
  <r>
    <n v="77"/>
    <x v="6"/>
    <n v="2015"/>
    <x v="11"/>
    <n v="855"/>
    <n v="26002800"/>
    <n v="7381524"/>
    <s v="2015-7381524"/>
    <d v="2021-03-16T00:00:00"/>
    <n v="3833277"/>
    <x v="2"/>
    <d v="2021-03-16T00:00:00"/>
    <x v="0"/>
    <n v="24"/>
    <x v="3"/>
    <x v="2"/>
  </r>
  <r>
    <n v="78"/>
    <x v="0"/>
    <n v="2000"/>
    <x v="13"/>
    <n v="999"/>
    <n v="31855625"/>
    <n v="6197536"/>
    <s v="2000-6197536"/>
    <d v="2021-01-22T00:00:00"/>
    <n v="1593577"/>
    <x v="3"/>
    <d v="2021-03-08T00:00:00"/>
    <x v="1"/>
    <n v="32"/>
    <x v="0"/>
    <x v="5"/>
  </r>
  <r>
    <n v="79"/>
    <x v="1"/>
    <n v="2012"/>
    <x v="11"/>
    <n v="855"/>
    <n v="77839498"/>
    <n v="3838328"/>
    <s v="2012-3838328"/>
    <d v="2021-03-06T00:00:00"/>
    <n v="4695477"/>
    <x v="0"/>
    <d v="2021-04-05T00:00:00"/>
    <x v="1"/>
    <n v="4"/>
    <x v="3"/>
    <x v="2"/>
  </r>
  <r>
    <n v="80"/>
    <x v="2"/>
    <n v="2023"/>
    <x v="13"/>
    <n v="999"/>
    <n v="4860276"/>
    <n v="5869690"/>
    <s v="2023-5869690"/>
    <d v="2021-02-14T00:00:00"/>
    <n v="4652757"/>
    <x v="0"/>
    <d v="2021-03-16T00:00:00"/>
    <x v="0"/>
    <n v="24"/>
    <x v="0"/>
    <x v="5"/>
  </r>
  <r>
    <n v="81"/>
    <x v="3"/>
    <n v="2047"/>
    <x v="11"/>
    <n v="855"/>
    <n v="19897000"/>
    <n v="7048223"/>
    <s v="2047-7048223"/>
    <d v="2021-02-09T00:00:00"/>
    <n v="2071052"/>
    <x v="2"/>
    <d v="2021-02-09T00:00:00"/>
    <x v="0"/>
    <n v="59"/>
    <x v="3"/>
    <x v="2"/>
  </r>
  <r>
    <n v="82"/>
    <x v="4"/>
    <n v="2035"/>
    <x v="12"/>
    <n v="870"/>
    <n v="73152688"/>
    <n v="4121689"/>
    <s v="2035-4121689"/>
    <d v="2021-02-05T00:00:00"/>
    <n v="1317335"/>
    <x v="3"/>
    <d v="2021-03-22T00:00:00"/>
    <x v="1"/>
    <n v="18"/>
    <x v="3"/>
    <x v="8"/>
  </r>
  <r>
    <n v="83"/>
    <x v="5"/>
    <n v="2024"/>
    <x v="12"/>
    <n v="870"/>
    <n v="85517421"/>
    <n v="5185392"/>
    <s v="2024-5185392"/>
    <d v="2021-03-08T00:00:00"/>
    <n v="1134246"/>
    <x v="0"/>
    <d v="2021-04-07T00:00:00"/>
    <x v="1"/>
    <n v="2"/>
    <x v="3"/>
    <x v="8"/>
  </r>
  <r>
    <n v="84"/>
    <x v="6"/>
    <n v="2015"/>
    <x v="13"/>
    <n v="999"/>
    <n v="10252080"/>
    <n v="5271871"/>
    <s v="2015-5271871"/>
    <d v="2021-04-05T00:00:00"/>
    <n v="1984734"/>
    <x v="1"/>
    <d v="2021-04-20T00:00:00"/>
    <x v="0"/>
    <n v="-11"/>
    <x v="0"/>
    <x v="5"/>
  </r>
  <r>
    <n v="85"/>
    <x v="0"/>
    <n v="2000"/>
    <x v="7"/>
    <n v="827"/>
    <n v="4786152"/>
    <n v="8181792"/>
    <s v="2000-8181792"/>
    <d v="2021-01-31T00:00:00"/>
    <n v="1944544"/>
    <x v="2"/>
    <d v="2021-01-31T00:00:00"/>
    <x v="0"/>
    <n v="68"/>
    <x v="0"/>
    <x v="0"/>
  </r>
  <r>
    <n v="86"/>
    <x v="1"/>
    <n v="2012"/>
    <x v="8"/>
    <n v="991"/>
    <n v="41790773"/>
    <n v="3952347"/>
    <s v="2012-3952347"/>
    <d v="2021-01-21T00:00:00"/>
    <n v="4732540"/>
    <x v="3"/>
    <d v="2021-03-07T00:00:00"/>
    <x v="1"/>
    <n v="33"/>
    <x v="0"/>
    <x v="1"/>
  </r>
  <r>
    <n v="87"/>
    <x v="2"/>
    <n v="2023"/>
    <x v="9"/>
    <n v="864"/>
    <n v="19406978"/>
    <n v="8750799"/>
    <s v="2023-8750799"/>
    <d v="2021-01-31T00:00:00"/>
    <n v="2002522"/>
    <x v="1"/>
    <d v="2021-02-15T00:00:00"/>
    <x v="1"/>
    <n v="53"/>
    <x v="2"/>
    <x v="6"/>
  </r>
  <r>
    <n v="88"/>
    <x v="3"/>
    <n v="2047"/>
    <x v="10"/>
    <n v="940"/>
    <n v="1729314"/>
    <n v="7439901"/>
    <s v="2047-7439901"/>
    <d v="2021-03-02T00:00:00"/>
    <n v="3719536"/>
    <x v="2"/>
    <d v="2021-03-02T00:00:00"/>
    <x v="0"/>
    <n v="38"/>
    <x v="2"/>
    <x v="7"/>
  </r>
  <r>
    <n v="89"/>
    <x v="4"/>
    <n v="2035"/>
    <x v="7"/>
    <n v="827"/>
    <n v="9534837"/>
    <n v="7662354"/>
    <s v="2035-7662354"/>
    <d v="2021-03-19T00:00:00"/>
    <n v="4682410"/>
    <x v="3"/>
    <d v="2021-05-03T00:00:00"/>
    <x v="0"/>
    <n v="-24"/>
    <x v="0"/>
    <x v="0"/>
  </r>
  <r>
    <n v="90"/>
    <x v="5"/>
    <n v="2024"/>
    <x v="8"/>
    <n v="991"/>
    <n v="73478189"/>
    <n v="3761423"/>
    <s v="2024-3761423"/>
    <d v="2021-02-28T00:00:00"/>
    <n v="1930392"/>
    <x v="0"/>
    <d v="2021-03-30T00:00:00"/>
    <x v="1"/>
    <n v="10"/>
    <x v="0"/>
    <x v="1"/>
  </r>
  <r>
    <n v="91"/>
    <x v="6"/>
    <n v="2015"/>
    <x v="9"/>
    <n v="864"/>
    <n v="46923441"/>
    <n v="3805954"/>
    <s v="2015-3805954"/>
    <d v="2021-02-17T00:00:00"/>
    <n v="1205792"/>
    <x v="0"/>
    <d v="2021-03-19T00:00:00"/>
    <x v="1"/>
    <n v="21"/>
    <x v="2"/>
    <x v="6"/>
  </r>
  <r>
    <n v="92"/>
    <x v="0"/>
    <n v="2000"/>
    <x v="10"/>
    <n v="940"/>
    <n v="69014838"/>
    <n v="5749797"/>
    <s v="2000-5749797"/>
    <d v="2021-01-20T00:00:00"/>
    <n v="4003474"/>
    <x v="3"/>
    <d v="2021-03-06T00:00:00"/>
    <x v="0"/>
    <n v="34"/>
    <x v="2"/>
    <x v="7"/>
  </r>
  <r>
    <n v="93"/>
    <x v="1"/>
    <n v="2012"/>
    <x v="7"/>
    <n v="827"/>
    <n v="9692921"/>
    <n v="8723465"/>
    <s v="2012-8723465"/>
    <d v="2021-02-13T00:00:00"/>
    <n v="4591023"/>
    <x v="1"/>
    <d v="2021-02-28T00:00:00"/>
    <x v="0"/>
    <n v="40"/>
    <x v="0"/>
    <x v="0"/>
  </r>
  <r>
    <n v="94"/>
    <x v="2"/>
    <n v="2023"/>
    <x v="8"/>
    <n v="991"/>
    <n v="70181203"/>
    <n v="3284618"/>
    <s v="2023-3284618"/>
    <d v="2021-02-16T00:00:00"/>
    <n v="1057588"/>
    <x v="2"/>
    <d v="2021-02-16T00:00:00"/>
    <x v="1"/>
    <n v="52"/>
    <x v="0"/>
    <x v="1"/>
  </r>
  <r>
    <n v="95"/>
    <x v="3"/>
    <n v="2047"/>
    <x v="9"/>
    <n v="864"/>
    <n v="29847336"/>
    <n v="7806797"/>
    <s v="2047-7806797"/>
    <d v="2021-03-21T00:00:00"/>
    <n v="2396687"/>
    <x v="3"/>
    <d v="2021-05-05T00:00:00"/>
    <x v="1"/>
    <n v="-26"/>
    <x v="2"/>
    <x v="6"/>
  </r>
  <r>
    <n v="96"/>
    <x v="4"/>
    <n v="2035"/>
    <x v="10"/>
    <n v="940"/>
    <n v="17625982"/>
    <n v="8553923"/>
    <s v="2035-8553923"/>
    <d v="2021-02-15T00:00:00"/>
    <n v="2912888"/>
    <x v="0"/>
    <d v="2021-03-17T00:00:00"/>
    <x v="0"/>
    <n v="23"/>
    <x v="2"/>
    <x v="7"/>
  </r>
  <r>
    <n v="97"/>
    <x v="5"/>
    <n v="2024"/>
    <x v="9"/>
    <n v="864"/>
    <n v="88895407"/>
    <n v="8478226"/>
    <s v="2024-8478226"/>
    <d v="2021-02-28T00:00:00"/>
    <n v="1290015"/>
    <x v="0"/>
    <d v="2021-03-30T00:00:00"/>
    <x v="0"/>
    <n v="10"/>
    <x v="2"/>
    <x v="6"/>
  </r>
  <r>
    <n v="98"/>
    <x v="6"/>
    <n v="2015"/>
    <x v="10"/>
    <n v="940"/>
    <n v="24361614"/>
    <n v="5959023"/>
    <s v="2015-5959023"/>
    <d v="2021-03-14T00:00:00"/>
    <n v="4138168"/>
    <x v="2"/>
    <d v="2021-03-14T00:00:00"/>
    <x v="1"/>
    <n v="26"/>
    <x v="2"/>
    <x v="7"/>
  </r>
  <r>
    <m/>
    <x v="7"/>
    <m/>
    <x v="14"/>
    <m/>
    <m/>
    <m/>
    <m/>
    <m/>
    <m/>
    <x v="4"/>
    <m/>
    <x v="2"/>
    <m/>
    <x v="4"/>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E3D3B0-8CBE-4C85-B263-1C175DBFBF2D}"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Vendedor">
  <location ref="C6:D15" firstHeaderRow="1" firstDataRow="1" firstDataCol="1"/>
  <pivotFields count="16">
    <pivotField showAll="0"/>
    <pivotField axis="axisRow" showAll="0" sortType="descending">
      <items count="9">
        <item x="1"/>
        <item x="3"/>
        <item x="2"/>
        <item x="0"/>
        <item x="4"/>
        <item x="5"/>
        <item x="6"/>
        <item x="7"/>
        <item t="default"/>
      </items>
      <autoSortScope>
        <pivotArea dataOnly="0" outline="0" fieldPosition="0">
          <references count="1">
            <reference field="4294967294" count="1" selected="0">
              <x v="0"/>
            </reference>
          </references>
        </pivotArea>
      </autoSortScope>
    </pivotField>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sortType="descending">
      <items count="6">
        <item x="2"/>
        <item x="1"/>
        <item x="0"/>
        <item x="3"/>
        <item x="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showAll="0"/>
    <pivotField showAll="0" sortType="descending">
      <items count="6">
        <item x="0"/>
        <item x="3"/>
        <item x="1"/>
        <item x="2"/>
        <item x="4"/>
        <item t="default"/>
      </items>
      <autoSortScope>
        <pivotArea dataOnly="0" outline="0" fieldPosition="0">
          <references count="1">
            <reference field="4294967294" count="1" selected="0">
              <x v="0"/>
            </reference>
          </references>
        </pivotArea>
      </autoSortScope>
    </pivotField>
    <pivotField showAll="0"/>
  </pivotFields>
  <rowFields count="1">
    <field x="1"/>
  </rowFields>
  <rowItems count="9">
    <i>
      <x v="4"/>
    </i>
    <i>
      <x/>
    </i>
    <i>
      <x v="3"/>
    </i>
    <i>
      <x v="2"/>
    </i>
    <i>
      <x v="6"/>
    </i>
    <i>
      <x v="5"/>
    </i>
    <i>
      <x v="1"/>
    </i>
    <i>
      <x v="7"/>
    </i>
    <i t="grand">
      <x/>
    </i>
  </rowItems>
  <colItems count="1">
    <i/>
  </colItems>
  <dataFields count="1">
    <dataField name="Valor Vendido" fld="9" baseField="0" baseItem="0" numFmtId="164"/>
  </dataFields>
  <formats count="3">
    <format dxfId="3">
      <pivotArea outline="0" collapsedLevelsAreSubtotals="1" fieldPosition="0"/>
    </format>
    <format dxfId="2">
      <pivotArea field="1" type="button" dataOnly="0" labelOnly="1" outline="0" axis="axisRow" fieldPosition="0"/>
    </format>
    <format dxfId="1">
      <pivotArea dataOnly="0" labelOnly="1" outline="0" axis="axisValues" fieldPosition="0"/>
    </format>
  </formats>
  <chartFormats count="2">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A9BF7A-16C4-44D5-B6D8-9F9CE599AFA7}"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S5:T16" firstHeaderRow="1" firstDataRow="1" firstDataCol="1"/>
  <pivotFields count="16">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sortType="descending">
      <items count="6">
        <item x="2"/>
        <item x="1"/>
        <item x="0"/>
        <item x="3"/>
        <item x="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showAll="0"/>
    <pivotField showAll="0">
      <items count="6">
        <item x="0"/>
        <item x="3"/>
        <item x="1"/>
        <item x="2"/>
        <item x="4"/>
        <item t="default"/>
      </items>
    </pivotField>
    <pivotField axis="axisRow" showAll="0" sortType="descending">
      <items count="11">
        <item x="6"/>
        <item x="3"/>
        <item x="0"/>
        <item x="5"/>
        <item x="8"/>
        <item x="1"/>
        <item x="7"/>
        <item x="2"/>
        <item x="4"/>
        <item x="9"/>
        <item t="default"/>
      </items>
      <autoSortScope>
        <pivotArea dataOnly="0" outline="0" fieldPosition="0">
          <references count="1">
            <reference field="4294967294" count="1" selected="0">
              <x v="0"/>
            </reference>
          </references>
        </pivotArea>
      </autoSortScope>
    </pivotField>
  </pivotFields>
  <rowFields count="1">
    <field x="15"/>
  </rowFields>
  <rowItems count="11">
    <i>
      <x v="3"/>
    </i>
    <i>
      <x v="5"/>
    </i>
    <i>
      <x v="7"/>
    </i>
    <i>
      <x v="2"/>
    </i>
    <i>
      <x v="6"/>
    </i>
    <i>
      <x v="4"/>
    </i>
    <i>
      <x v="1"/>
    </i>
    <i>
      <x v="8"/>
    </i>
    <i>
      <x/>
    </i>
    <i>
      <x v="9"/>
    </i>
    <i t="grand">
      <x/>
    </i>
  </rowItems>
  <colItems count="1">
    <i/>
  </colItems>
  <dataFields count="1">
    <dataField name="Sum of Valor" fld="9" baseField="0" baseItem="0" numFmtId="164"/>
  </dataFields>
  <formats count="1">
    <format dxfId="4">
      <pivotArea outline="0" collapsedLevelsAreSubtotals="1" fieldPosition="0"/>
    </format>
  </formats>
  <chartFormats count="4">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6ACFB9-ED8C-406F-B30E-0368C671EF2E}"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E5:AF11" firstHeaderRow="1" firstDataRow="1" firstDataCol="1"/>
  <pivotFields count="16">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sortType="descending">
      <items count="6">
        <item x="2"/>
        <item x="1"/>
        <item x="0"/>
        <item x="3"/>
        <item x="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showAll="0"/>
    <pivotField axis="axisRow" showAll="0" sortType="descending">
      <items count="6">
        <item x="0"/>
        <item x="3"/>
        <item x="1"/>
        <item x="2"/>
        <item x="4"/>
        <item t="default"/>
      </items>
      <autoSortScope>
        <pivotArea dataOnly="0" outline="0" fieldPosition="0">
          <references count="1">
            <reference field="4294967294" count="1" selected="0">
              <x v="0"/>
            </reference>
          </references>
        </pivotArea>
      </autoSortScope>
    </pivotField>
    <pivotField showAll="0"/>
  </pivotFields>
  <rowFields count="1">
    <field x="14"/>
  </rowFields>
  <rowItems count="6">
    <i>
      <x/>
    </i>
    <i>
      <x v="2"/>
    </i>
    <i>
      <x v="3"/>
    </i>
    <i>
      <x v="1"/>
    </i>
    <i>
      <x v="4"/>
    </i>
    <i t="grand">
      <x/>
    </i>
  </rowItems>
  <colItems count="1">
    <i/>
  </colItems>
  <dataFields count="1">
    <dataField name="Sum of Valor" fld="9" baseField="0" baseItem="0" numFmtId="164"/>
  </dataFields>
  <formats count="1">
    <format dxfId="5">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585E648-7F78-477C-99A5-6D71A436B0C5}"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X5:Y9" firstHeaderRow="1" firstDataRow="1" firstDataCol="1"/>
  <pivotFields count="16">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sortType="descending">
      <items count="6">
        <item x="2"/>
        <item x="1"/>
        <item x="0"/>
        <item x="3"/>
        <item x="4"/>
        <item t="default"/>
      </items>
      <autoSortScope>
        <pivotArea dataOnly="0" outline="0" fieldPosition="0">
          <references count="1">
            <reference field="4294967294" count="1" selected="0">
              <x v="0"/>
            </reference>
          </references>
        </pivotArea>
      </autoSortScope>
    </pivotField>
    <pivotField showAll="0"/>
    <pivotField axis="axisRow" showAll="0">
      <items count="4">
        <item x="0"/>
        <item x="1"/>
        <item x="2"/>
        <item t="default"/>
      </items>
    </pivotField>
    <pivotField showAll="0"/>
    <pivotField showAll="0">
      <items count="6">
        <item x="0"/>
        <item x="3"/>
        <item x="1"/>
        <item x="2"/>
        <item x="4"/>
        <item t="default"/>
      </items>
    </pivotField>
    <pivotField showAll="0"/>
  </pivotFields>
  <rowFields count="1">
    <field x="12"/>
  </rowFields>
  <rowItems count="4">
    <i>
      <x/>
    </i>
    <i>
      <x v="1"/>
    </i>
    <i>
      <x v="2"/>
    </i>
    <i t="grand">
      <x/>
    </i>
  </rowItems>
  <colItems count="1">
    <i/>
  </colItems>
  <dataFields count="1">
    <dataField name="Sum of Valor" fld="9" baseField="0" baseItem="0" numFmtId="164"/>
  </dataFields>
  <formats count="1">
    <format dxfId="6">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411EC59-7386-4272-A067-7FBE082C1151}"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A5:AB11" firstHeaderRow="1" firstDataRow="1" firstDataCol="1"/>
  <pivotFields count="16">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axis="axisRow" showAll="0" sortType="descending">
      <items count="6">
        <item x="2"/>
        <item x="1"/>
        <item x="0"/>
        <item x="3"/>
        <item x="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showAll="0"/>
    <pivotField showAll="0">
      <items count="6">
        <item x="0"/>
        <item x="3"/>
        <item x="1"/>
        <item x="2"/>
        <item x="4"/>
        <item t="default"/>
      </items>
    </pivotField>
    <pivotField showAll="0"/>
  </pivotFields>
  <rowFields count="1">
    <field x="10"/>
  </rowFields>
  <rowItems count="6">
    <i>
      <x v="2"/>
    </i>
    <i>
      <x v="3"/>
    </i>
    <i>
      <x/>
    </i>
    <i>
      <x v="1"/>
    </i>
    <i>
      <x v="4"/>
    </i>
    <i t="grand">
      <x/>
    </i>
  </rowItems>
  <colItems count="1">
    <i/>
  </colItems>
  <dataFields count="1">
    <dataField name="Sum of Valor" fld="9" baseField="0" baseItem="0" numFmtId="164"/>
  </dataFields>
  <formats count="1">
    <format dxfId="7">
      <pivotArea outline="0" collapsedLevelsAreSubtotals="1" fieldPosition="0"/>
    </format>
  </formats>
  <chartFormats count="6">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10" count="1" selected="0">
            <x v="2"/>
          </reference>
        </references>
      </pivotArea>
    </chartFormat>
    <chartFormat chart="5" format="2">
      <pivotArea type="data" outline="0" fieldPosition="0">
        <references count="2">
          <reference field="4294967294" count="1" selected="0">
            <x v="0"/>
          </reference>
          <reference field="10" count="1" selected="0">
            <x v="3"/>
          </reference>
        </references>
      </pivotArea>
    </chartFormat>
    <chartFormat chart="5" format="3">
      <pivotArea type="data" outline="0" fieldPosition="0">
        <references count="2">
          <reference field="4294967294" count="1" selected="0">
            <x v="0"/>
          </reference>
          <reference field="10" count="1" selected="0">
            <x v="0"/>
          </reference>
        </references>
      </pivotArea>
    </chartFormat>
    <chartFormat chart="5" format="4">
      <pivotArea type="data" outline="0" fieldPosition="0">
        <references count="2">
          <reference field="4294967294" count="1" selected="0">
            <x v="0"/>
          </reference>
          <reference field="10" count="1" selected="0">
            <x v="1"/>
          </reference>
        </references>
      </pivotArea>
    </chartFormat>
    <chartFormat chart="5" format="5">
      <pivotArea type="data" outline="0" fieldPosition="0">
        <references count="2">
          <reference field="4294967294" count="1" selected="0">
            <x v="0"/>
          </reference>
          <reference field="1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0109481-7D46-4C73-93F8-6DC1AA187D4D}" name="PivotTable3"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location ref="AI5:AJ20" firstHeaderRow="1" firstDataRow="1" firstDataCol="1"/>
  <pivotFields count="16">
    <pivotField showAll="0"/>
    <pivotField showAll="0"/>
    <pivotField showAll="0"/>
    <pivotField axis="axisRow" showAll="0" sortType="descending">
      <items count="16">
        <item x="0"/>
        <item x="7"/>
        <item x="13"/>
        <item x="8"/>
        <item x="11"/>
        <item x="2"/>
        <item x="5"/>
        <item x="3"/>
        <item x="6"/>
        <item x="10"/>
        <item x="4"/>
        <item x="1"/>
        <item x="9"/>
        <item x="12"/>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items count="6">
        <item x="2"/>
        <item x="1"/>
        <item x="0"/>
        <item x="3"/>
        <item x="4"/>
        <item t="default"/>
      </items>
    </pivotField>
    <pivotField showAll="0"/>
    <pivotField showAll="0">
      <items count="4">
        <item x="0"/>
        <item x="1"/>
        <item x="2"/>
        <item t="default"/>
      </items>
    </pivotField>
    <pivotField showAll="0"/>
    <pivotField showAll="0">
      <items count="6">
        <item x="0"/>
        <item x="3"/>
        <item x="1"/>
        <item x="2"/>
        <item x="4"/>
        <item t="default"/>
      </items>
    </pivotField>
    <pivotField showAll="0"/>
  </pivotFields>
  <rowFields count="1">
    <field x="3"/>
  </rowFields>
  <rowItems count="15">
    <i>
      <x v="4"/>
    </i>
    <i>
      <x v="2"/>
    </i>
    <i>
      <x v="8"/>
    </i>
    <i>
      <x v="9"/>
    </i>
    <i>
      <x v="13"/>
    </i>
    <i>
      <x/>
    </i>
    <i>
      <x v="11"/>
    </i>
    <i>
      <x v="10"/>
    </i>
    <i>
      <x v="5"/>
    </i>
    <i>
      <x v="6"/>
    </i>
    <i>
      <x v="7"/>
    </i>
    <i>
      <x v="1"/>
    </i>
    <i>
      <x v="3"/>
    </i>
    <i>
      <x v="12"/>
    </i>
    <i>
      <x v="14"/>
    </i>
  </rowItems>
  <colItems count="1">
    <i/>
  </colItems>
  <dataFields count="1">
    <dataField name="Sum of Valor" fld="9" baseField="0" baseItem="0" numFmtId="164"/>
  </dataFields>
  <formats count="1">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érminos_de_pago" xr10:uid="{19A5FF52-0AA9-4651-A044-7810B1D80E08}" sourceName="Términos de pago">
  <pivotTables>
    <pivotTable tabId="4" name="PivotTable3"/>
    <pivotTable tabId="4" name="PivotTable4"/>
    <pivotTable tabId="4" name="PivotTable5"/>
    <pivotTable tabId="4" name="PivotTable6"/>
    <pivotTable tabId="4" name="PivotTable7"/>
    <pivotTable tabId="4" name="PivotTable8"/>
  </pivotTables>
  <data>
    <tabular pivotCacheId="1353612270">
      <items count="5">
        <i x="2" s="1"/>
        <i x="1" s="1"/>
        <i x="0" s="1"/>
        <i x="3" s="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ctura_pagada__?" xr10:uid="{95C60F38-2D60-47E2-9D9C-A03615AE6E9F}" sourceName="Factura pagada (?)">
  <pivotTables>
    <pivotTable tabId="4" name="PivotTable3"/>
    <pivotTable tabId="4" name="PivotTable4"/>
    <pivotTable tabId="4" name="PivotTable5"/>
    <pivotTable tabId="4" name="PivotTable6"/>
    <pivotTable tabId="4" name="PivotTable7"/>
    <pivotTable tabId="4" name="PivotTable8"/>
  </pivotTables>
  <data>
    <tabular pivotCacheId="1353612270">
      <items count="3">
        <i x="0" s="1"/>
        <i x="1" s="1"/>
        <i x="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udad" xr10:uid="{15B46DD8-2B29-4B27-9AA5-A2FB40CF5263}" sourceName="Ciudad">
  <pivotTables>
    <pivotTable tabId="4" name="PivotTable3"/>
    <pivotTable tabId="4" name="PivotTable4"/>
    <pivotTable tabId="4" name="PivotTable5"/>
    <pivotTable tabId="4" name="PivotTable6"/>
    <pivotTable tabId="4" name="PivotTable7"/>
    <pivotTable tabId="4" name="PivotTable8"/>
  </pivotTables>
  <data>
    <tabular pivotCacheId="1353612270">
      <items count="5">
        <i x="0" s="1"/>
        <i x="3" s="1"/>
        <i x="1" s="1"/>
        <i x="2" s="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érminos de pago" xr10:uid="{78F74F41-2A7F-46E1-A296-69BCAA904D05}" cache="Slicer_Términos_de_pago" caption="Términos de pago" columnCount="5" style="SlicerStyleDark4" rowHeight="241300"/>
  <slicer name="Factura pagada (?)" xr10:uid="{639B475F-7857-4C94-9FCE-135BBF70A631}" cache="Slicer_Factura_pagada__?" caption="Factura pagada (?)" columnCount="3" style="SlicerStyleDark4" rowHeight="241300"/>
  <slicer name="Ciudad" xr10:uid="{FA1C8A79-C258-4CE5-8661-7D2341808249}" cache="Slicer_Ciudad" caption="Ciudad" columnCount="4" style="SlicerStyleDark4" rowHeight="241300"/>
</slicer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FE038-3A7F-4594-A22D-08C5D3D2D0C5}">
  <dimension ref="C4:AL21"/>
  <sheetViews>
    <sheetView showGridLines="0" workbookViewId="0">
      <pane ySplit="4" topLeftCell="A5" activePane="bottomLeft" state="frozen"/>
      <selection pane="bottomLeft" activeCell="G38" sqref="G38"/>
    </sheetView>
  </sheetViews>
  <sheetFormatPr baseColWidth="10" defaultColWidth="8.7265625" defaultRowHeight="14.5" x14ac:dyDescent="0.35"/>
  <cols>
    <col min="2" max="2" width="11" customWidth="1"/>
    <col min="3" max="3" width="13.7265625" style="8" bestFit="1" customWidth="1"/>
    <col min="4" max="4" width="15.81640625" bestFit="1" customWidth="1"/>
    <col min="7" max="7" width="31.1796875" bestFit="1" customWidth="1"/>
    <col min="8" max="8" width="15.81640625" bestFit="1" customWidth="1"/>
    <col min="10" max="10" width="12.36328125" bestFit="1" customWidth="1"/>
    <col min="11" max="11" width="15.81640625" bestFit="1" customWidth="1"/>
    <col min="19" max="19" width="31.1796875" bestFit="1" customWidth="1"/>
    <col min="20" max="20" width="15.81640625" bestFit="1" customWidth="1"/>
    <col min="21" max="22" width="15.81640625" customWidth="1"/>
    <col min="24" max="24" width="12.36328125" bestFit="1" customWidth="1"/>
    <col min="25" max="25" width="15.81640625" bestFit="1" customWidth="1"/>
    <col min="27" max="27" width="12.36328125" bestFit="1" customWidth="1"/>
    <col min="28" max="28" width="15.81640625" bestFit="1" customWidth="1"/>
    <col min="31" max="31" width="12.36328125" bestFit="1" customWidth="1"/>
    <col min="32" max="32" width="15.81640625" bestFit="1" customWidth="1"/>
    <col min="35" max="35" width="12.36328125" bestFit="1" customWidth="1"/>
    <col min="36" max="36" width="14.6328125" bestFit="1" customWidth="1"/>
    <col min="37" max="37" width="15.81640625" customWidth="1"/>
    <col min="38" max="38" width="20.6328125" style="8" customWidth="1"/>
  </cols>
  <sheetData>
    <row r="4" spans="3:38" ht="12" customHeight="1" x14ac:dyDescent="0.35"/>
    <row r="5" spans="3:38" x14ac:dyDescent="0.35">
      <c r="S5" s="2" t="s">
        <v>18</v>
      </c>
      <c r="T5" t="s">
        <v>58</v>
      </c>
      <c r="X5" s="2" t="s">
        <v>18</v>
      </c>
      <c r="Y5" t="s">
        <v>58</v>
      </c>
      <c r="AA5" s="2" t="s">
        <v>18</v>
      </c>
      <c r="AB5" t="s">
        <v>58</v>
      </c>
      <c r="AE5" s="2" t="s">
        <v>18</v>
      </c>
      <c r="AF5" t="s">
        <v>58</v>
      </c>
      <c r="AI5" s="2" t="s">
        <v>18</v>
      </c>
      <c r="AJ5" t="s">
        <v>58</v>
      </c>
      <c r="AK5" s="3" t="str">
        <f>+AI5</f>
        <v>Row Labels</v>
      </c>
      <c r="AL5" s="10" t="str">
        <f>+AJ5</f>
        <v>Sum of Valor</v>
      </c>
    </row>
    <row r="6" spans="3:38" x14ac:dyDescent="0.35">
      <c r="C6" s="11" t="s">
        <v>0</v>
      </c>
      <c r="D6" s="1" t="s">
        <v>59</v>
      </c>
      <c r="S6" s="3" t="s">
        <v>53</v>
      </c>
      <c r="T6" s="9">
        <v>60094697</v>
      </c>
      <c r="U6" s="9"/>
      <c r="V6" s="9"/>
      <c r="X6" s="3" t="s">
        <v>42</v>
      </c>
      <c r="Y6" s="9">
        <v>151301925</v>
      </c>
      <c r="AA6" s="3">
        <v>30</v>
      </c>
      <c r="AB6" s="9">
        <v>81304421</v>
      </c>
      <c r="AE6" s="3" t="s">
        <v>44</v>
      </c>
      <c r="AF6" s="9">
        <v>84315883</v>
      </c>
      <c r="AI6" s="3" t="s">
        <v>29</v>
      </c>
      <c r="AJ6" s="9">
        <v>35405322</v>
      </c>
      <c r="AK6" t="str">
        <f>+AI6</f>
        <v>JP MORGAN</v>
      </c>
      <c r="AL6" s="8">
        <f>+AJ6</f>
        <v>35405322</v>
      </c>
    </row>
    <row r="7" spans="3:38" x14ac:dyDescent="0.35">
      <c r="C7" s="3" t="s">
        <v>14</v>
      </c>
      <c r="D7" s="9">
        <v>48530251</v>
      </c>
      <c r="S7" s="3" t="s">
        <v>49</v>
      </c>
      <c r="T7" s="9">
        <v>52126627</v>
      </c>
      <c r="U7" s="9"/>
      <c r="V7" s="9"/>
      <c r="X7" s="3" t="s">
        <v>41</v>
      </c>
      <c r="Y7" s="9">
        <v>145183253</v>
      </c>
      <c r="AA7" s="3">
        <v>45</v>
      </c>
      <c r="AB7" s="9">
        <v>79353822</v>
      </c>
      <c r="AE7" s="3" t="s">
        <v>47</v>
      </c>
      <c r="AF7" s="9">
        <v>82324941</v>
      </c>
      <c r="AI7" s="3" t="s">
        <v>33</v>
      </c>
      <c r="AJ7" s="9">
        <v>33386178</v>
      </c>
      <c r="AK7" t="str">
        <f t="shared" ref="AK7:AK21" si="0">+AI7</f>
        <v>APPLE</v>
      </c>
      <c r="AL7" s="8">
        <f t="shared" ref="AL7:AL21" si="1">+AJ7</f>
        <v>33386178</v>
      </c>
    </row>
    <row r="8" spans="3:38" x14ac:dyDescent="0.35">
      <c r="C8" s="3" t="s">
        <v>11</v>
      </c>
      <c r="D8" s="9">
        <v>47899240</v>
      </c>
      <c r="S8" s="3" t="s">
        <v>54</v>
      </c>
      <c r="T8" s="9">
        <v>51550654</v>
      </c>
      <c r="U8" s="9"/>
      <c r="V8" s="9"/>
      <c r="X8" s="3" t="s">
        <v>19</v>
      </c>
      <c r="Y8" s="9"/>
      <c r="AA8" s="3">
        <v>0</v>
      </c>
      <c r="AB8" s="9">
        <v>76379542</v>
      </c>
      <c r="AE8" s="3" t="s">
        <v>45</v>
      </c>
      <c r="AF8" s="9">
        <v>71875346</v>
      </c>
      <c r="AI8" s="3" t="s">
        <v>34</v>
      </c>
      <c r="AJ8" s="9">
        <v>26708519</v>
      </c>
      <c r="AK8" t="str">
        <f t="shared" si="0"/>
        <v>SAMSUNG</v>
      </c>
      <c r="AL8" s="8">
        <f t="shared" si="1"/>
        <v>26708519</v>
      </c>
    </row>
    <row r="9" spans="3:38" x14ac:dyDescent="0.35">
      <c r="C9" s="3" t="s">
        <v>10</v>
      </c>
      <c r="D9" s="9">
        <v>42469370</v>
      </c>
      <c r="S9" s="3" t="s">
        <v>48</v>
      </c>
      <c r="T9" s="9">
        <v>37888830</v>
      </c>
      <c r="U9" s="9"/>
      <c r="V9" s="9"/>
      <c r="X9" s="3" t="s">
        <v>20</v>
      </c>
      <c r="Y9" s="9">
        <v>296485178</v>
      </c>
      <c r="AA9" s="3">
        <v>15</v>
      </c>
      <c r="AB9" s="9">
        <v>59447393</v>
      </c>
      <c r="AE9" s="3" t="s">
        <v>46</v>
      </c>
      <c r="AF9" s="9">
        <v>57969008</v>
      </c>
      <c r="AI9" s="3" t="s">
        <v>27</v>
      </c>
      <c r="AJ9" s="9">
        <v>24374181</v>
      </c>
      <c r="AK9" t="str">
        <f t="shared" si="0"/>
        <v>SPACEX</v>
      </c>
      <c r="AL9" s="8">
        <f t="shared" si="1"/>
        <v>24374181</v>
      </c>
    </row>
    <row r="10" spans="3:38" x14ac:dyDescent="0.35">
      <c r="C10" s="3" t="s">
        <v>12</v>
      </c>
      <c r="D10" s="9">
        <v>40071450</v>
      </c>
      <c r="S10" s="3" t="s">
        <v>51</v>
      </c>
      <c r="T10" s="9">
        <v>24374181</v>
      </c>
      <c r="U10" s="9"/>
      <c r="V10" s="9"/>
      <c r="AA10" s="3" t="s">
        <v>19</v>
      </c>
      <c r="AB10" s="9"/>
      <c r="AE10" s="3" t="s">
        <v>19</v>
      </c>
      <c r="AF10" s="9"/>
      <c r="AI10" s="3" t="s">
        <v>31</v>
      </c>
      <c r="AJ10" s="9">
        <v>22563686</v>
      </c>
      <c r="AK10" t="str">
        <f t="shared" si="0"/>
        <v>ZOOM</v>
      </c>
      <c r="AL10" s="8">
        <f t="shared" si="1"/>
        <v>22563686</v>
      </c>
    </row>
    <row r="11" spans="3:38" x14ac:dyDescent="0.35">
      <c r="C11" s="3" t="s">
        <v>16</v>
      </c>
      <c r="D11" s="9">
        <v>39564665</v>
      </c>
      <c r="S11" s="3" t="s">
        <v>52</v>
      </c>
      <c r="T11" s="9">
        <v>22563686</v>
      </c>
      <c r="U11" s="9"/>
      <c r="V11" s="9"/>
      <c r="AA11" s="3" t="s">
        <v>20</v>
      </c>
      <c r="AB11" s="9">
        <v>296485178</v>
      </c>
      <c r="AE11" s="3" t="s">
        <v>20</v>
      </c>
      <c r="AF11" s="9">
        <v>296485178</v>
      </c>
      <c r="AI11" s="3" t="s">
        <v>22</v>
      </c>
      <c r="AJ11" s="9">
        <v>22116691</v>
      </c>
      <c r="AK11" t="str">
        <f t="shared" si="0"/>
        <v>ALIBABA</v>
      </c>
      <c r="AL11" s="8">
        <f t="shared" si="1"/>
        <v>22116691</v>
      </c>
    </row>
    <row r="12" spans="3:38" x14ac:dyDescent="0.35">
      <c r="C12" s="3" t="s">
        <v>15</v>
      </c>
      <c r="D12" s="9">
        <v>39344495</v>
      </c>
      <c r="S12" s="3" t="s">
        <v>55</v>
      </c>
      <c r="T12" s="9">
        <v>19330754</v>
      </c>
      <c r="U12" s="9"/>
      <c r="V12" s="9"/>
      <c r="AI12" s="3" t="s">
        <v>24</v>
      </c>
      <c r="AJ12" s="9">
        <v>20263811</v>
      </c>
      <c r="AK12" t="str">
        <f t="shared" si="0"/>
        <v>TWITTER</v>
      </c>
      <c r="AL12" s="8">
        <f t="shared" si="1"/>
        <v>20263811</v>
      </c>
    </row>
    <row r="13" spans="3:38" x14ac:dyDescent="0.35">
      <c r="C13" s="3" t="s">
        <v>13</v>
      </c>
      <c r="D13" s="9">
        <v>38605707</v>
      </c>
      <c r="S13" s="3" t="s">
        <v>56</v>
      </c>
      <c r="T13" s="9">
        <v>16530670</v>
      </c>
      <c r="U13" s="9"/>
      <c r="V13" s="9"/>
      <c r="AI13" s="3" t="s">
        <v>30</v>
      </c>
      <c r="AJ13" s="9">
        <v>19330754</v>
      </c>
      <c r="AK13" t="str">
        <f t="shared" si="0"/>
        <v>TESLA</v>
      </c>
      <c r="AL13" s="8">
        <f t="shared" si="1"/>
        <v>19330754</v>
      </c>
    </row>
    <row r="14" spans="3:38" x14ac:dyDescent="0.35">
      <c r="C14" s="3" t="s">
        <v>19</v>
      </c>
      <c r="D14" s="9"/>
      <c r="S14" s="3" t="s">
        <v>50</v>
      </c>
      <c r="T14" s="9">
        <v>12025079</v>
      </c>
      <c r="U14" s="9"/>
      <c r="V14" s="9"/>
      <c r="AI14" s="3" t="s">
        <v>26</v>
      </c>
      <c r="AJ14" s="9">
        <v>18821941</v>
      </c>
      <c r="AK14" t="str">
        <f t="shared" si="0"/>
        <v>LINKEDIN</v>
      </c>
      <c r="AL14" s="8">
        <f t="shared" si="1"/>
        <v>18821941</v>
      </c>
    </row>
    <row r="15" spans="3:38" x14ac:dyDescent="0.35">
      <c r="C15" s="3" t="s">
        <v>20</v>
      </c>
      <c r="D15" s="9">
        <v>296485178</v>
      </c>
      <c r="I15" s="2"/>
      <c r="S15" s="3" t="s">
        <v>19</v>
      </c>
      <c r="T15" s="9"/>
      <c r="U15" s="9"/>
      <c r="V15" s="9"/>
      <c r="AI15" s="3" t="s">
        <v>32</v>
      </c>
      <c r="AJ15" s="9">
        <v>16530670</v>
      </c>
      <c r="AK15" t="str">
        <f t="shared" si="0"/>
        <v>MICROSOFT</v>
      </c>
      <c r="AL15" s="8">
        <f t="shared" si="1"/>
        <v>16530670</v>
      </c>
    </row>
    <row r="16" spans="3:38" x14ac:dyDescent="0.35">
      <c r="S16" s="3" t="s">
        <v>20</v>
      </c>
      <c r="T16" s="9">
        <v>296485178</v>
      </c>
      <c r="U16" s="9"/>
      <c r="V16" s="9"/>
      <c r="AI16" s="3" t="s">
        <v>28</v>
      </c>
      <c r="AJ16" s="9">
        <v>16145332</v>
      </c>
      <c r="AK16" t="str">
        <f t="shared" si="0"/>
        <v>PAYPAL</v>
      </c>
      <c r="AL16" s="8">
        <f t="shared" si="1"/>
        <v>16145332</v>
      </c>
    </row>
    <row r="17" spans="35:38" x14ac:dyDescent="0.35">
      <c r="AI17" s="3" t="s">
        <v>21</v>
      </c>
      <c r="AJ17" s="9">
        <v>15772139</v>
      </c>
      <c r="AK17" t="str">
        <f t="shared" si="0"/>
        <v>AMAZON</v>
      </c>
      <c r="AL17" s="8">
        <f t="shared" si="1"/>
        <v>15772139</v>
      </c>
    </row>
    <row r="18" spans="35:38" x14ac:dyDescent="0.35">
      <c r="AI18" s="3" t="s">
        <v>23</v>
      </c>
      <c r="AJ18" s="9">
        <v>13040875</v>
      </c>
      <c r="AK18" t="str">
        <f t="shared" si="0"/>
        <v>FACEBOOK</v>
      </c>
      <c r="AL18" s="8">
        <f t="shared" si="1"/>
        <v>13040875</v>
      </c>
    </row>
    <row r="19" spans="35:38" x14ac:dyDescent="0.35">
      <c r="AI19" s="3" t="s">
        <v>25</v>
      </c>
      <c r="AJ19" s="9">
        <v>12025079</v>
      </c>
      <c r="AK19" t="str">
        <f t="shared" si="0"/>
        <v>YOUTUBE</v>
      </c>
      <c r="AL19" s="8">
        <f t="shared" si="1"/>
        <v>12025079</v>
      </c>
    </row>
    <row r="20" spans="35:38" x14ac:dyDescent="0.35">
      <c r="AI20" s="3" t="s">
        <v>19</v>
      </c>
      <c r="AJ20" s="9"/>
      <c r="AK20" t="str">
        <f t="shared" si="0"/>
        <v>(blank)</v>
      </c>
      <c r="AL20" s="8">
        <f t="shared" si="1"/>
        <v>0</v>
      </c>
    </row>
    <row r="21" spans="35:38" x14ac:dyDescent="0.35">
      <c r="AK21">
        <f t="shared" si="0"/>
        <v>0</v>
      </c>
      <c r="AL21" s="8">
        <f t="shared" si="1"/>
        <v>0</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C085A-8871-4351-9C36-C40F968AF645}">
  <dimension ref="C1:F15"/>
  <sheetViews>
    <sheetView showGridLines="0" workbookViewId="0">
      <selection activeCell="C20" sqref="C20"/>
    </sheetView>
  </sheetViews>
  <sheetFormatPr baseColWidth="10" defaultColWidth="8.7265625" defaultRowHeight="15" x14ac:dyDescent="0.4"/>
  <cols>
    <col min="1" max="2" width="8.7265625" style="12"/>
    <col min="3" max="3" width="23.453125" style="12" customWidth="1"/>
    <col min="4" max="4" width="14.1796875" style="12" customWidth="1"/>
    <col min="5" max="5" width="14.81640625" style="12" customWidth="1"/>
    <col min="6" max="6" width="35.453125" style="12" customWidth="1"/>
    <col min="7" max="16384" width="8.7265625" style="12"/>
  </cols>
  <sheetData>
    <row r="1" spans="3:6" ht="15.5" thickBot="1" x14ac:dyDescent="0.45">
      <c r="C1" s="45" t="s">
        <v>35</v>
      </c>
      <c r="D1" s="46" t="s">
        <v>39</v>
      </c>
      <c r="E1" s="47" t="s">
        <v>43</v>
      </c>
      <c r="F1" s="48" t="s">
        <v>9</v>
      </c>
    </row>
    <row r="2" spans="3:6" x14ac:dyDescent="0.4">
      <c r="C2" s="36" t="s">
        <v>21</v>
      </c>
      <c r="D2" s="37">
        <v>827</v>
      </c>
      <c r="E2" s="49" t="s">
        <v>44</v>
      </c>
      <c r="F2" s="50" t="s">
        <v>48</v>
      </c>
    </row>
    <row r="3" spans="3:6" x14ac:dyDescent="0.4">
      <c r="C3" s="39" t="s">
        <v>23</v>
      </c>
      <c r="D3" s="18">
        <v>991</v>
      </c>
      <c r="E3" s="17" t="s">
        <v>44</v>
      </c>
      <c r="F3" s="31" t="s">
        <v>49</v>
      </c>
    </row>
    <row r="4" spans="3:6" x14ac:dyDescent="0.4">
      <c r="C4" s="39" t="s">
        <v>25</v>
      </c>
      <c r="D4" s="18">
        <v>864</v>
      </c>
      <c r="E4" s="17" t="s">
        <v>45</v>
      </c>
      <c r="F4" s="31" t="s">
        <v>50</v>
      </c>
    </row>
    <row r="5" spans="3:6" x14ac:dyDescent="0.4">
      <c r="C5" s="39" t="s">
        <v>27</v>
      </c>
      <c r="D5" s="18">
        <v>940</v>
      </c>
      <c r="E5" s="17" t="s">
        <v>45</v>
      </c>
      <c r="F5" s="31" t="s">
        <v>51</v>
      </c>
    </row>
    <row r="6" spans="3:6" x14ac:dyDescent="0.4">
      <c r="C6" s="39" t="s">
        <v>29</v>
      </c>
      <c r="D6" s="18">
        <v>855</v>
      </c>
      <c r="E6" s="17" t="s">
        <v>46</v>
      </c>
      <c r="F6" s="31" t="s">
        <v>54</v>
      </c>
    </row>
    <row r="7" spans="3:6" x14ac:dyDescent="0.4">
      <c r="C7" s="39" t="s">
        <v>31</v>
      </c>
      <c r="D7" s="18">
        <v>870</v>
      </c>
      <c r="E7" s="17" t="s">
        <v>46</v>
      </c>
      <c r="F7" s="31" t="s">
        <v>52</v>
      </c>
    </row>
    <row r="8" spans="3:6" x14ac:dyDescent="0.4">
      <c r="C8" s="39" t="s">
        <v>33</v>
      </c>
      <c r="D8" s="18">
        <v>999</v>
      </c>
      <c r="E8" s="17" t="s">
        <v>44</v>
      </c>
      <c r="F8" s="31" t="s">
        <v>53</v>
      </c>
    </row>
    <row r="9" spans="3:6" x14ac:dyDescent="0.4">
      <c r="C9" s="39" t="s">
        <v>22</v>
      </c>
      <c r="D9" s="18">
        <v>872</v>
      </c>
      <c r="E9" s="17" t="s">
        <v>44</v>
      </c>
      <c r="F9" s="31" t="s">
        <v>48</v>
      </c>
    </row>
    <row r="10" spans="3:6" x14ac:dyDescent="0.4">
      <c r="C10" s="39" t="s">
        <v>24</v>
      </c>
      <c r="D10" s="18">
        <v>836</v>
      </c>
      <c r="E10" s="17" t="s">
        <v>47</v>
      </c>
      <c r="F10" s="31" t="s">
        <v>49</v>
      </c>
    </row>
    <row r="11" spans="3:6" x14ac:dyDescent="0.4">
      <c r="C11" s="39" t="s">
        <v>26</v>
      </c>
      <c r="D11" s="18">
        <v>907</v>
      </c>
      <c r="E11" s="17" t="s">
        <v>47</v>
      </c>
      <c r="F11" s="31" t="s">
        <v>49</v>
      </c>
    </row>
    <row r="12" spans="3:6" x14ac:dyDescent="0.4">
      <c r="C12" s="39" t="s">
        <v>28</v>
      </c>
      <c r="D12" s="18">
        <v>853</v>
      </c>
      <c r="E12" s="17" t="s">
        <v>45</v>
      </c>
      <c r="F12" s="31" t="s">
        <v>54</v>
      </c>
    </row>
    <row r="13" spans="3:6" x14ac:dyDescent="0.4">
      <c r="C13" s="39" t="s">
        <v>30</v>
      </c>
      <c r="D13" s="18">
        <v>809</v>
      </c>
      <c r="E13" s="17" t="s">
        <v>45</v>
      </c>
      <c r="F13" s="31" t="s">
        <v>55</v>
      </c>
    </row>
    <row r="14" spans="3:6" x14ac:dyDescent="0.4">
      <c r="C14" s="39" t="s">
        <v>32</v>
      </c>
      <c r="D14" s="18">
        <v>981</v>
      </c>
      <c r="E14" s="17" t="s">
        <v>47</v>
      </c>
      <c r="F14" s="31" t="s">
        <v>56</v>
      </c>
    </row>
    <row r="15" spans="3:6" ht="15.5" thickBot="1" x14ac:dyDescent="0.45">
      <c r="C15" s="41" t="s">
        <v>34</v>
      </c>
      <c r="D15" s="42">
        <v>923</v>
      </c>
      <c r="E15" s="51" t="s">
        <v>47</v>
      </c>
      <c r="F15" s="33" t="s">
        <v>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71109-6D93-4E09-B20E-B7290FA00BE7}">
  <dimension ref="A1:P99"/>
  <sheetViews>
    <sheetView tabSelected="1" topLeftCell="J1" workbookViewId="0">
      <pane ySplit="1" topLeftCell="A2" activePane="bottomLeft" state="frozen"/>
      <selection pane="bottomLeft" activeCell="K2" sqref="K2"/>
    </sheetView>
  </sheetViews>
  <sheetFormatPr baseColWidth="10" defaultColWidth="8.7265625" defaultRowHeight="14.5" x14ac:dyDescent="0.35"/>
  <cols>
    <col min="1" max="1" width="11.6328125" style="1" bestFit="1" customWidth="1"/>
    <col min="2" max="2" width="13.7265625" bestFit="1" customWidth="1"/>
    <col min="3" max="3" width="15.6328125" bestFit="1" customWidth="1"/>
    <col min="4" max="4" width="19.36328125" bestFit="1" customWidth="1"/>
    <col min="5" max="5" width="19.453125" bestFit="1" customWidth="1"/>
    <col min="6" max="6" width="11.36328125" bestFit="1" customWidth="1"/>
    <col min="7" max="7" width="23.90625" style="1" bestFit="1" customWidth="1"/>
    <col min="8" max="8" width="21.81640625" bestFit="1" customWidth="1"/>
    <col min="9" max="9" width="21.81640625" style="4" bestFit="1" customWidth="1"/>
    <col min="10" max="10" width="15.6328125" style="5" bestFit="1" customWidth="1"/>
    <col min="11" max="11" width="22.36328125" bestFit="1" customWidth="1"/>
    <col min="12" max="12" width="23.90625" style="4" bestFit="1" customWidth="1"/>
    <col min="13" max="13" width="23.36328125" style="7" bestFit="1" customWidth="1"/>
    <col min="14" max="14" width="10" style="6" bestFit="1" customWidth="1"/>
    <col min="15" max="15" width="12.1796875" bestFit="1" customWidth="1"/>
    <col min="16" max="16" width="31.1796875" bestFit="1" customWidth="1"/>
    <col min="17" max="17" width="21" customWidth="1"/>
  </cols>
  <sheetData>
    <row r="1" spans="1:16" ht="16.5" thickBot="1" x14ac:dyDescent="0.45">
      <c r="A1" s="25" t="s">
        <v>17</v>
      </c>
      <c r="B1" s="19" t="s">
        <v>0</v>
      </c>
      <c r="C1" s="19" t="s">
        <v>1</v>
      </c>
      <c r="D1" s="19" t="s">
        <v>63</v>
      </c>
      <c r="E1" s="19" t="s">
        <v>2</v>
      </c>
      <c r="F1" s="19" t="s">
        <v>3</v>
      </c>
      <c r="G1" s="19" t="s">
        <v>4</v>
      </c>
      <c r="H1" s="19" t="s">
        <v>5</v>
      </c>
      <c r="I1" s="20" t="s">
        <v>6</v>
      </c>
      <c r="J1" s="21" t="s">
        <v>57</v>
      </c>
      <c r="K1" s="19" t="s">
        <v>64</v>
      </c>
      <c r="L1" s="20" t="s">
        <v>40</v>
      </c>
      <c r="M1" s="22" t="s">
        <v>62</v>
      </c>
      <c r="N1" s="23" t="s">
        <v>7</v>
      </c>
      <c r="O1" s="19" t="s">
        <v>8</v>
      </c>
      <c r="P1" s="24" t="s">
        <v>9</v>
      </c>
    </row>
    <row r="2" spans="1:16" ht="15" x14ac:dyDescent="0.4">
      <c r="A2" s="13">
        <v>1</v>
      </c>
      <c r="B2" s="12" t="s">
        <v>10</v>
      </c>
      <c r="C2" s="12">
        <f>+VLOOKUP(B2,VENDEDORES!$B:$C,2,FALSE)</f>
        <v>2000</v>
      </c>
      <c r="D2" s="13" t="s">
        <v>22</v>
      </c>
      <c r="E2" s="13">
        <f>+VLOOKUP($D2,CLIENTES!$C:$D,2,FALSE)</f>
        <v>872</v>
      </c>
      <c r="F2" s="13">
        <v>6885896</v>
      </c>
      <c r="G2" s="13">
        <v>8478607</v>
      </c>
      <c r="H2" s="13" t="str">
        <f>+CONCATENATE(C2,"-",G2)</f>
        <v>2000-8478607</v>
      </c>
      <c r="I2" s="26">
        <v>44247</v>
      </c>
      <c r="J2" s="27">
        <v>1558868</v>
      </c>
      <c r="K2" s="16">
        <v>30</v>
      </c>
      <c r="L2" s="14">
        <f>+I2+K2</f>
        <v>44277</v>
      </c>
      <c r="M2" s="15" t="s">
        <v>42</v>
      </c>
      <c r="N2" s="16">
        <f ca="1">+VENDEDORES!$A$1-'BASE DE DATOS'!L2</f>
        <v>517</v>
      </c>
      <c r="O2" s="12" t="str">
        <f>+VLOOKUP(D2,CLIENTES!$C:$E,3,FALSE)</f>
        <v>Bogotá</v>
      </c>
      <c r="P2" s="12" t="str">
        <f>+VLOOKUP($D2,CLIENTES!C:F,4,FALSE)</f>
        <v>Comercio Electrónico</v>
      </c>
    </row>
    <row r="3" spans="1:16" ht="15" x14ac:dyDescent="0.4">
      <c r="A3" s="13">
        <v>2</v>
      </c>
      <c r="B3" s="12" t="s">
        <v>11</v>
      </c>
      <c r="C3" s="12">
        <f>+VLOOKUP(B3,VENDEDORES!$B:$C,2,FALSE)</f>
        <v>2012</v>
      </c>
      <c r="D3" s="13" t="s">
        <v>24</v>
      </c>
      <c r="E3" s="13">
        <f>+VLOOKUP($D3,CLIENTES!$C:$D,2,FALSE)</f>
        <v>836</v>
      </c>
      <c r="F3" s="13">
        <v>30843163</v>
      </c>
      <c r="G3" s="13">
        <v>8662636</v>
      </c>
      <c r="H3" s="13" t="str">
        <f t="shared" ref="H3:H66" si="0">+CONCATENATE(C3,"-",G3)</f>
        <v>2012-8662636</v>
      </c>
      <c r="I3" s="26">
        <v>44252</v>
      </c>
      <c r="J3" s="27">
        <v>3260731</v>
      </c>
      <c r="K3" s="13">
        <v>15</v>
      </c>
      <c r="L3" s="14">
        <f t="shared" ref="L3:L66" si="1">+I3+K3</f>
        <v>44267</v>
      </c>
      <c r="M3" s="15" t="s">
        <v>41</v>
      </c>
      <c r="N3" s="16">
        <f ca="1">+VENDEDORES!$A$1-'BASE DE DATOS'!L3</f>
        <v>527</v>
      </c>
      <c r="O3" s="12" t="str">
        <f>+VLOOKUP(D3,CLIENTES!$C:$E,3,FALSE)</f>
        <v>Cali</v>
      </c>
      <c r="P3" s="12" t="str">
        <f>+VLOOKUP($D3,CLIENTES!C:F,4,FALSE)</f>
        <v>Redes Sociales</v>
      </c>
    </row>
    <row r="4" spans="1:16" ht="15" x14ac:dyDescent="0.4">
      <c r="A4" s="13">
        <v>3</v>
      </c>
      <c r="B4" s="12" t="s">
        <v>12</v>
      </c>
      <c r="C4" s="12">
        <f>+VLOOKUP(B4,VENDEDORES!$B:$C,2,FALSE)</f>
        <v>2023</v>
      </c>
      <c r="D4" s="13" t="s">
        <v>26</v>
      </c>
      <c r="E4" s="13">
        <f>+VLOOKUP($D4,CLIENTES!$C:$D,2,FALSE)</f>
        <v>907</v>
      </c>
      <c r="F4" s="13">
        <v>38759119</v>
      </c>
      <c r="G4" s="13">
        <v>7693063</v>
      </c>
      <c r="H4" s="13" t="str">
        <f t="shared" si="0"/>
        <v>2023-7693063</v>
      </c>
      <c r="I4" s="26">
        <v>44269</v>
      </c>
      <c r="J4" s="27">
        <v>4507100</v>
      </c>
      <c r="K4" s="13">
        <v>0</v>
      </c>
      <c r="L4" s="14">
        <f t="shared" si="1"/>
        <v>44269</v>
      </c>
      <c r="M4" s="15" t="s">
        <v>42</v>
      </c>
      <c r="N4" s="16">
        <f ca="1">+VENDEDORES!$A$1-'BASE DE DATOS'!L4</f>
        <v>525</v>
      </c>
      <c r="O4" s="12" t="str">
        <f>+VLOOKUP(D4,CLIENTES!$C:$E,3,FALSE)</f>
        <v>Cali</v>
      </c>
      <c r="P4" s="12" t="str">
        <f>+VLOOKUP($D4,CLIENTES!C:F,4,FALSE)</f>
        <v>Redes Sociales</v>
      </c>
    </row>
    <row r="5" spans="1:16" ht="15" x14ac:dyDescent="0.4">
      <c r="A5" s="13">
        <v>4</v>
      </c>
      <c r="B5" s="12" t="s">
        <v>13</v>
      </c>
      <c r="C5" s="12">
        <f>+VLOOKUP(B5,VENDEDORES!$B:$C,2,FALSE)</f>
        <v>2047</v>
      </c>
      <c r="D5" s="13" t="s">
        <v>28</v>
      </c>
      <c r="E5" s="13">
        <f>+VLOOKUP($D5,CLIENTES!$C:$D,2,FALSE)</f>
        <v>853</v>
      </c>
      <c r="F5" s="13">
        <v>85641686</v>
      </c>
      <c r="G5" s="13">
        <v>4636275</v>
      </c>
      <c r="H5" s="13" t="str">
        <f t="shared" si="0"/>
        <v>2047-4636275</v>
      </c>
      <c r="I5" s="26">
        <v>44245</v>
      </c>
      <c r="J5" s="27">
        <v>1177694</v>
      </c>
      <c r="K5" s="13">
        <v>45</v>
      </c>
      <c r="L5" s="14">
        <f t="shared" si="1"/>
        <v>44290</v>
      </c>
      <c r="M5" s="15" t="s">
        <v>42</v>
      </c>
      <c r="N5" s="16">
        <f ca="1">+VENDEDORES!$A$1-'BASE DE DATOS'!L5</f>
        <v>504</v>
      </c>
      <c r="O5" s="12" t="str">
        <f>+VLOOKUP(D5,CLIENTES!$C:$E,3,FALSE)</f>
        <v>Medellín</v>
      </c>
      <c r="P5" s="12" t="str">
        <f>+VLOOKUP($D5,CLIENTES!C:F,4,FALSE)</f>
        <v>Servicios Financieros</v>
      </c>
    </row>
    <row r="6" spans="1:16" ht="15" x14ac:dyDescent="0.4">
      <c r="A6" s="13">
        <v>5</v>
      </c>
      <c r="B6" s="12" t="s">
        <v>14</v>
      </c>
      <c r="C6" s="12">
        <f>+VLOOKUP(B6,VENDEDORES!$B:$C,2,FALSE)</f>
        <v>2035</v>
      </c>
      <c r="D6" s="13" t="s">
        <v>30</v>
      </c>
      <c r="E6" s="13">
        <f>+VLOOKUP($D6,CLIENTES!$C:$D,2,FALSE)</f>
        <v>809</v>
      </c>
      <c r="F6" s="13">
        <v>27497272</v>
      </c>
      <c r="G6" s="13">
        <v>8301931</v>
      </c>
      <c r="H6" s="13" t="str">
        <f t="shared" si="0"/>
        <v>2035-8301931</v>
      </c>
      <c r="I6" s="26">
        <v>44225</v>
      </c>
      <c r="J6" s="27">
        <v>2710783</v>
      </c>
      <c r="K6" s="16">
        <v>30</v>
      </c>
      <c r="L6" s="14">
        <f t="shared" si="1"/>
        <v>44255</v>
      </c>
      <c r="M6" s="15" t="s">
        <v>42</v>
      </c>
      <c r="N6" s="16">
        <f ca="1">+VENDEDORES!$A$1-'BASE DE DATOS'!L6</f>
        <v>539</v>
      </c>
      <c r="O6" s="12" t="str">
        <f>+VLOOKUP(D6,CLIENTES!$C:$E,3,FALSE)</f>
        <v>Medellín</v>
      </c>
      <c r="P6" s="12" t="str">
        <f>+VLOOKUP($D6,CLIENTES!C:F,4,FALSE)</f>
        <v>Automotriz</v>
      </c>
    </row>
    <row r="7" spans="1:16" ht="15" x14ac:dyDescent="0.4">
      <c r="A7" s="13">
        <v>6</v>
      </c>
      <c r="B7" s="12" t="s">
        <v>15</v>
      </c>
      <c r="C7" s="12">
        <f>+VLOOKUP(B7,VENDEDORES!$B:$C,2,FALSE)</f>
        <v>2024</v>
      </c>
      <c r="D7" s="13" t="s">
        <v>32</v>
      </c>
      <c r="E7" s="13">
        <f>+VLOOKUP($D7,CLIENTES!$C:$D,2,FALSE)</f>
        <v>981</v>
      </c>
      <c r="F7" s="13">
        <v>17134785</v>
      </c>
      <c r="G7" s="13">
        <v>8033352</v>
      </c>
      <c r="H7" s="13" t="str">
        <f t="shared" si="0"/>
        <v>2024-8033352</v>
      </c>
      <c r="I7" s="26">
        <v>44280</v>
      </c>
      <c r="J7" s="27">
        <v>4564146</v>
      </c>
      <c r="K7" s="13">
        <v>15</v>
      </c>
      <c r="L7" s="14">
        <f t="shared" si="1"/>
        <v>44295</v>
      </c>
      <c r="M7" s="15" t="s">
        <v>41</v>
      </c>
      <c r="N7" s="16">
        <f ca="1">+VENDEDORES!$A$1-'BASE DE DATOS'!L7</f>
        <v>499</v>
      </c>
      <c r="O7" s="12" t="str">
        <f>+VLOOKUP(D7,CLIENTES!$C:$E,3,FALSE)</f>
        <v>Cali</v>
      </c>
      <c r="P7" s="12" t="str">
        <f>+VLOOKUP($D7,CLIENTES!C:F,4,FALSE)</f>
        <v>Software</v>
      </c>
    </row>
    <row r="8" spans="1:16" ht="15" x14ac:dyDescent="0.4">
      <c r="A8" s="13">
        <v>7</v>
      </c>
      <c r="B8" s="12" t="s">
        <v>16</v>
      </c>
      <c r="C8" s="12">
        <f>+VLOOKUP(B8,VENDEDORES!$B:$C,2,FALSE)</f>
        <v>2015</v>
      </c>
      <c r="D8" s="13" t="s">
        <v>34</v>
      </c>
      <c r="E8" s="13">
        <f>+VLOOKUP($D8,CLIENTES!$C:$D,2,FALSE)</f>
        <v>923</v>
      </c>
      <c r="F8" s="13">
        <v>83254596</v>
      </c>
      <c r="G8" s="13">
        <v>6657825</v>
      </c>
      <c r="H8" s="13" t="str">
        <f t="shared" si="0"/>
        <v>2015-6657825</v>
      </c>
      <c r="I8" s="26">
        <v>44211</v>
      </c>
      <c r="J8" s="27">
        <v>3501339</v>
      </c>
      <c r="K8" s="13">
        <v>0</v>
      </c>
      <c r="L8" s="14">
        <f t="shared" si="1"/>
        <v>44211</v>
      </c>
      <c r="M8" s="15" t="s">
        <v>41</v>
      </c>
      <c r="N8" s="16">
        <f ca="1">+VENDEDORES!$A$1-'BASE DE DATOS'!L8</f>
        <v>583</v>
      </c>
      <c r="O8" s="12" t="str">
        <f>+VLOOKUP(D8,CLIENTES!$C:$E,3,FALSE)</f>
        <v>Cali</v>
      </c>
      <c r="P8" s="12" t="str">
        <f>+VLOOKUP($D8,CLIENTES!C:F,4,FALSE)</f>
        <v>Electronica de Consumo</v>
      </c>
    </row>
    <row r="9" spans="1:16" ht="15" x14ac:dyDescent="0.4">
      <c r="A9" s="13">
        <v>8</v>
      </c>
      <c r="B9" s="12" t="s">
        <v>10</v>
      </c>
      <c r="C9" s="12">
        <f>+VLOOKUP(B9,VENDEDORES!$B:$C,2,FALSE)</f>
        <v>2000</v>
      </c>
      <c r="D9" s="13" t="s">
        <v>30</v>
      </c>
      <c r="E9" s="13">
        <f>+VLOOKUP($D9,CLIENTES!$C:$D,2,FALSE)</f>
        <v>809</v>
      </c>
      <c r="F9" s="13">
        <v>12659433</v>
      </c>
      <c r="G9" s="13">
        <v>6692622</v>
      </c>
      <c r="H9" s="13" t="str">
        <f t="shared" si="0"/>
        <v>2000-6692622</v>
      </c>
      <c r="I9" s="26">
        <v>44258</v>
      </c>
      <c r="J9" s="27">
        <v>2378800</v>
      </c>
      <c r="K9" s="13">
        <v>45</v>
      </c>
      <c r="L9" s="14">
        <f t="shared" si="1"/>
        <v>44303</v>
      </c>
      <c r="M9" s="15" t="s">
        <v>41</v>
      </c>
      <c r="N9" s="16">
        <f ca="1">+VENDEDORES!$A$1-'BASE DE DATOS'!L9</f>
        <v>491</v>
      </c>
      <c r="O9" s="12" t="str">
        <f>+VLOOKUP(D9,CLIENTES!$C:$E,3,FALSE)</f>
        <v>Medellín</v>
      </c>
      <c r="P9" s="12" t="str">
        <f>+VLOOKUP($D9,CLIENTES!C:F,4,FALSE)</f>
        <v>Automotriz</v>
      </c>
    </row>
    <row r="10" spans="1:16" ht="15" x14ac:dyDescent="0.4">
      <c r="A10" s="13">
        <v>9</v>
      </c>
      <c r="B10" s="12" t="s">
        <v>11</v>
      </c>
      <c r="C10" s="12">
        <f>+VLOOKUP(B10,VENDEDORES!$B:$C,2,FALSE)</f>
        <v>2012</v>
      </c>
      <c r="D10" s="13" t="s">
        <v>32</v>
      </c>
      <c r="E10" s="13">
        <f>+VLOOKUP($D10,CLIENTES!$C:$D,2,FALSE)</f>
        <v>981</v>
      </c>
      <c r="F10" s="13">
        <v>9705817</v>
      </c>
      <c r="G10" s="13">
        <v>3206506</v>
      </c>
      <c r="H10" s="13" t="str">
        <f t="shared" si="0"/>
        <v>2012-3206506</v>
      </c>
      <c r="I10" s="26">
        <v>44203</v>
      </c>
      <c r="J10" s="27">
        <v>4300034</v>
      </c>
      <c r="K10" s="16">
        <v>30</v>
      </c>
      <c r="L10" s="14">
        <f t="shared" si="1"/>
        <v>44233</v>
      </c>
      <c r="M10" s="15" t="s">
        <v>42</v>
      </c>
      <c r="N10" s="16">
        <f ca="1">+VENDEDORES!$A$1-'BASE DE DATOS'!L10</f>
        <v>561</v>
      </c>
      <c r="O10" s="12" t="str">
        <f>+VLOOKUP(D10,CLIENTES!$C:$E,3,FALSE)</f>
        <v>Cali</v>
      </c>
      <c r="P10" s="12" t="str">
        <f>+VLOOKUP($D10,CLIENTES!C:F,4,FALSE)</f>
        <v>Software</v>
      </c>
    </row>
    <row r="11" spans="1:16" ht="15" x14ac:dyDescent="0.4">
      <c r="A11" s="13">
        <v>10</v>
      </c>
      <c r="B11" s="12" t="s">
        <v>12</v>
      </c>
      <c r="C11" s="12">
        <f>+VLOOKUP(B11,VENDEDORES!$B:$C,2,FALSE)</f>
        <v>2023</v>
      </c>
      <c r="D11" s="13" t="s">
        <v>34</v>
      </c>
      <c r="E11" s="13">
        <f>+VLOOKUP($D11,CLIENTES!$C:$D,2,FALSE)</f>
        <v>923</v>
      </c>
      <c r="F11" s="13">
        <v>37681710</v>
      </c>
      <c r="G11" s="13">
        <v>4424266</v>
      </c>
      <c r="H11" s="13" t="str">
        <f t="shared" si="0"/>
        <v>2023-4424266</v>
      </c>
      <c r="I11" s="26">
        <v>44203</v>
      </c>
      <c r="J11" s="27">
        <v>1224084</v>
      </c>
      <c r="K11" s="13">
        <v>15</v>
      </c>
      <c r="L11" s="14">
        <f t="shared" si="1"/>
        <v>44218</v>
      </c>
      <c r="M11" s="15" t="s">
        <v>42</v>
      </c>
      <c r="N11" s="16">
        <f ca="1">+VENDEDORES!$A$1-'BASE DE DATOS'!L11</f>
        <v>576</v>
      </c>
      <c r="O11" s="12" t="str">
        <f>+VLOOKUP(D11,CLIENTES!$C:$E,3,FALSE)</f>
        <v>Cali</v>
      </c>
      <c r="P11" s="12" t="str">
        <f>+VLOOKUP($D11,CLIENTES!C:F,4,FALSE)</f>
        <v>Electronica de Consumo</v>
      </c>
    </row>
    <row r="12" spans="1:16" ht="15" x14ac:dyDescent="0.4">
      <c r="A12" s="13">
        <v>11</v>
      </c>
      <c r="B12" s="12" t="s">
        <v>13</v>
      </c>
      <c r="C12" s="12">
        <f>+VLOOKUP(B12,VENDEDORES!$B:$C,2,FALSE)</f>
        <v>2047</v>
      </c>
      <c r="D12" s="13" t="s">
        <v>24</v>
      </c>
      <c r="E12" s="13">
        <f>+VLOOKUP($D12,CLIENTES!$C:$D,2,FALSE)</f>
        <v>836</v>
      </c>
      <c r="F12" s="13">
        <v>72098127</v>
      </c>
      <c r="G12" s="13">
        <v>8939159</v>
      </c>
      <c r="H12" s="13" t="str">
        <f t="shared" si="0"/>
        <v>2047-8939159</v>
      </c>
      <c r="I12" s="26">
        <v>44254</v>
      </c>
      <c r="J12" s="27">
        <v>4676551</v>
      </c>
      <c r="K12" s="13">
        <v>0</v>
      </c>
      <c r="L12" s="14">
        <f t="shared" si="1"/>
        <v>44254</v>
      </c>
      <c r="M12" s="15" t="s">
        <v>41</v>
      </c>
      <c r="N12" s="16">
        <f ca="1">+VENDEDORES!$A$1-'BASE DE DATOS'!L12</f>
        <v>540</v>
      </c>
      <c r="O12" s="12" t="str">
        <f>+VLOOKUP(D12,CLIENTES!$C:$E,3,FALSE)</f>
        <v>Cali</v>
      </c>
      <c r="P12" s="12" t="str">
        <f>+VLOOKUP($D12,CLIENTES!C:F,4,FALSE)</f>
        <v>Redes Sociales</v>
      </c>
    </row>
    <row r="13" spans="1:16" ht="15" x14ac:dyDescent="0.4">
      <c r="A13" s="13">
        <v>12</v>
      </c>
      <c r="B13" s="12" t="s">
        <v>14</v>
      </c>
      <c r="C13" s="12">
        <f>+VLOOKUP(B13,VENDEDORES!$B:$C,2,FALSE)</f>
        <v>2035</v>
      </c>
      <c r="D13" s="13" t="s">
        <v>26</v>
      </c>
      <c r="E13" s="13">
        <f>+VLOOKUP($D13,CLIENTES!$C:$D,2,FALSE)</f>
        <v>907</v>
      </c>
      <c r="F13" s="13">
        <v>48413623</v>
      </c>
      <c r="G13" s="13">
        <v>4226195</v>
      </c>
      <c r="H13" s="13" t="str">
        <f t="shared" si="0"/>
        <v>2035-4226195</v>
      </c>
      <c r="I13" s="26">
        <v>44228</v>
      </c>
      <c r="J13" s="27">
        <v>2806673</v>
      </c>
      <c r="K13" s="13">
        <v>45</v>
      </c>
      <c r="L13" s="14">
        <f t="shared" si="1"/>
        <v>44273</v>
      </c>
      <c r="M13" s="15" t="s">
        <v>41</v>
      </c>
      <c r="N13" s="16">
        <f ca="1">+VENDEDORES!$A$1-'BASE DE DATOS'!L13</f>
        <v>521</v>
      </c>
      <c r="O13" s="12" t="str">
        <f>+VLOOKUP(D13,CLIENTES!$C:$E,3,FALSE)</f>
        <v>Cali</v>
      </c>
      <c r="P13" s="12" t="str">
        <f>+VLOOKUP($D13,CLIENTES!C:F,4,FALSE)</f>
        <v>Redes Sociales</v>
      </c>
    </row>
    <row r="14" spans="1:16" ht="15" x14ac:dyDescent="0.4">
      <c r="A14" s="13">
        <v>13</v>
      </c>
      <c r="B14" s="12" t="s">
        <v>15</v>
      </c>
      <c r="C14" s="12">
        <f>+VLOOKUP(B14,VENDEDORES!$B:$C,2,FALSE)</f>
        <v>2024</v>
      </c>
      <c r="D14" s="13" t="s">
        <v>28</v>
      </c>
      <c r="E14" s="13">
        <f>+VLOOKUP($D14,CLIENTES!$C:$D,2,FALSE)</f>
        <v>853</v>
      </c>
      <c r="F14" s="13">
        <v>65191770</v>
      </c>
      <c r="G14" s="13">
        <v>8555525</v>
      </c>
      <c r="H14" s="13" t="str">
        <f t="shared" si="0"/>
        <v>2024-8555525</v>
      </c>
      <c r="I14" s="26">
        <v>44294</v>
      </c>
      <c r="J14" s="27">
        <v>4537915</v>
      </c>
      <c r="K14" s="13">
        <v>15</v>
      </c>
      <c r="L14" s="14">
        <f t="shared" si="1"/>
        <v>44309</v>
      </c>
      <c r="M14" s="15" t="s">
        <v>41</v>
      </c>
      <c r="N14" s="16">
        <f ca="1">+VENDEDORES!$A$1-'BASE DE DATOS'!L14</f>
        <v>485</v>
      </c>
      <c r="O14" s="12" t="str">
        <f>+VLOOKUP(D14,CLIENTES!$C:$E,3,FALSE)</f>
        <v>Medellín</v>
      </c>
      <c r="P14" s="12" t="str">
        <f>+VLOOKUP($D14,CLIENTES!C:F,4,FALSE)</f>
        <v>Servicios Financieros</v>
      </c>
    </row>
    <row r="15" spans="1:16" ht="15" x14ac:dyDescent="0.4">
      <c r="A15" s="13">
        <v>14</v>
      </c>
      <c r="B15" s="12" t="s">
        <v>16</v>
      </c>
      <c r="C15" s="12">
        <f>+VLOOKUP(B15,VENDEDORES!$B:$C,2,FALSE)</f>
        <v>2015</v>
      </c>
      <c r="D15" s="13" t="s">
        <v>22</v>
      </c>
      <c r="E15" s="13">
        <f>+VLOOKUP($D15,CLIENTES!$C:$D,2,FALSE)</f>
        <v>872</v>
      </c>
      <c r="F15" s="13">
        <v>64188009</v>
      </c>
      <c r="G15" s="13">
        <v>3943947</v>
      </c>
      <c r="H15" s="13" t="str">
        <f t="shared" si="0"/>
        <v>2015-3943947</v>
      </c>
      <c r="I15" s="26">
        <v>44250</v>
      </c>
      <c r="J15" s="27">
        <v>3892801</v>
      </c>
      <c r="K15" s="13">
        <v>0</v>
      </c>
      <c r="L15" s="14">
        <f t="shared" si="1"/>
        <v>44250</v>
      </c>
      <c r="M15" s="15" t="s">
        <v>41</v>
      </c>
      <c r="N15" s="16">
        <f ca="1">+VENDEDORES!$A$1-'BASE DE DATOS'!L15</f>
        <v>544</v>
      </c>
      <c r="O15" s="12" t="str">
        <f>+VLOOKUP(D15,CLIENTES!$C:$E,3,FALSE)</f>
        <v>Bogotá</v>
      </c>
      <c r="P15" s="12" t="str">
        <f>+VLOOKUP($D15,CLIENTES!C:F,4,FALSE)</f>
        <v>Comercio Electrónico</v>
      </c>
    </row>
    <row r="16" spans="1:16" ht="15" x14ac:dyDescent="0.4">
      <c r="A16" s="13">
        <v>15</v>
      </c>
      <c r="B16" s="12" t="s">
        <v>10</v>
      </c>
      <c r="C16" s="12">
        <f>+VLOOKUP(B16,VENDEDORES!$B:$C,2,FALSE)</f>
        <v>2000</v>
      </c>
      <c r="D16" s="13" t="s">
        <v>22</v>
      </c>
      <c r="E16" s="13">
        <f>+VLOOKUP($D16,CLIENTES!$C:$D,2,FALSE)</f>
        <v>872</v>
      </c>
      <c r="F16" s="13">
        <v>83045152</v>
      </c>
      <c r="G16" s="13">
        <v>8414521</v>
      </c>
      <c r="H16" s="13" t="str">
        <f t="shared" si="0"/>
        <v>2000-8414521</v>
      </c>
      <c r="I16" s="26">
        <v>44211</v>
      </c>
      <c r="J16" s="27">
        <v>3673252</v>
      </c>
      <c r="K16" s="13">
        <v>45</v>
      </c>
      <c r="L16" s="14">
        <f t="shared" si="1"/>
        <v>44256</v>
      </c>
      <c r="M16" s="15" t="s">
        <v>42</v>
      </c>
      <c r="N16" s="16">
        <f ca="1">+VENDEDORES!$A$1-'BASE DE DATOS'!L16</f>
        <v>538</v>
      </c>
      <c r="O16" s="12" t="str">
        <f>+VLOOKUP(D16,CLIENTES!$C:$E,3,FALSE)</f>
        <v>Bogotá</v>
      </c>
      <c r="P16" s="12" t="str">
        <f>+VLOOKUP($D16,CLIENTES!C:F,4,FALSE)</f>
        <v>Comercio Electrónico</v>
      </c>
    </row>
    <row r="17" spans="1:16" ht="15" x14ac:dyDescent="0.4">
      <c r="A17" s="13">
        <v>16</v>
      </c>
      <c r="B17" s="12" t="s">
        <v>11</v>
      </c>
      <c r="C17" s="12">
        <f>+VLOOKUP(B17,VENDEDORES!$B:$C,2,FALSE)</f>
        <v>2012</v>
      </c>
      <c r="D17" s="13" t="s">
        <v>22</v>
      </c>
      <c r="E17" s="13">
        <f>+VLOOKUP($D17,CLIENTES!$C:$D,2,FALSE)</f>
        <v>872</v>
      </c>
      <c r="F17" s="13">
        <v>53847951</v>
      </c>
      <c r="G17" s="13">
        <v>3028238</v>
      </c>
      <c r="H17" s="13" t="str">
        <f t="shared" si="0"/>
        <v>2012-3028238</v>
      </c>
      <c r="I17" s="26">
        <v>44259</v>
      </c>
      <c r="J17" s="27">
        <v>2641545</v>
      </c>
      <c r="K17" s="16">
        <v>30</v>
      </c>
      <c r="L17" s="14">
        <f t="shared" si="1"/>
        <v>44289</v>
      </c>
      <c r="M17" s="15" t="s">
        <v>42</v>
      </c>
      <c r="N17" s="16">
        <f ca="1">+VENDEDORES!$A$1-'BASE DE DATOS'!L17</f>
        <v>505</v>
      </c>
      <c r="O17" s="12" t="str">
        <f>+VLOOKUP(D17,CLIENTES!$C:$E,3,FALSE)</f>
        <v>Bogotá</v>
      </c>
      <c r="P17" s="12" t="str">
        <f>+VLOOKUP($D17,CLIENTES!C:F,4,FALSE)</f>
        <v>Comercio Electrónico</v>
      </c>
    </row>
    <row r="18" spans="1:16" ht="15" x14ac:dyDescent="0.4">
      <c r="A18" s="13">
        <v>17</v>
      </c>
      <c r="B18" s="12" t="s">
        <v>12</v>
      </c>
      <c r="C18" s="12">
        <f>+VLOOKUP(B18,VENDEDORES!$B:$C,2,FALSE)</f>
        <v>2023</v>
      </c>
      <c r="D18" s="13" t="s">
        <v>22</v>
      </c>
      <c r="E18" s="13">
        <f>+VLOOKUP($D18,CLIENTES!$C:$D,2,FALSE)</f>
        <v>872</v>
      </c>
      <c r="F18" s="13">
        <v>33207228</v>
      </c>
      <c r="G18" s="13">
        <v>6472728</v>
      </c>
      <c r="H18" s="13" t="str">
        <f t="shared" si="0"/>
        <v>2023-6472728</v>
      </c>
      <c r="I18" s="26">
        <v>44251</v>
      </c>
      <c r="J18" s="27">
        <v>4883552</v>
      </c>
      <c r="K18" s="16">
        <v>30</v>
      </c>
      <c r="L18" s="14">
        <f t="shared" si="1"/>
        <v>44281</v>
      </c>
      <c r="M18" s="15" t="s">
        <v>41</v>
      </c>
      <c r="N18" s="16">
        <f ca="1">+VENDEDORES!$A$1-'BASE DE DATOS'!L18</f>
        <v>513</v>
      </c>
      <c r="O18" s="12" t="str">
        <f>+VLOOKUP(D18,CLIENTES!$C:$E,3,FALSE)</f>
        <v>Bogotá</v>
      </c>
      <c r="P18" s="12" t="str">
        <f>+VLOOKUP($D18,CLIENTES!C:F,4,FALSE)</f>
        <v>Comercio Electrónico</v>
      </c>
    </row>
    <row r="19" spans="1:16" ht="15" x14ac:dyDescent="0.4">
      <c r="A19" s="13">
        <v>18</v>
      </c>
      <c r="B19" s="12" t="s">
        <v>13</v>
      </c>
      <c r="C19" s="12">
        <f>+VLOOKUP(B19,VENDEDORES!$B:$C,2,FALSE)</f>
        <v>2047</v>
      </c>
      <c r="D19" s="13" t="s">
        <v>34</v>
      </c>
      <c r="E19" s="13">
        <f>+VLOOKUP($D19,CLIENTES!$C:$D,2,FALSE)</f>
        <v>923</v>
      </c>
      <c r="F19" s="13">
        <v>25225357</v>
      </c>
      <c r="G19" s="13">
        <v>7114483</v>
      </c>
      <c r="H19" s="13" t="str">
        <f t="shared" si="0"/>
        <v>2047-7114483</v>
      </c>
      <c r="I19" s="26">
        <v>44288</v>
      </c>
      <c r="J19" s="27">
        <v>1449246</v>
      </c>
      <c r="K19" s="13">
        <v>15</v>
      </c>
      <c r="L19" s="14">
        <f t="shared" si="1"/>
        <v>44303</v>
      </c>
      <c r="M19" s="15" t="s">
        <v>41</v>
      </c>
      <c r="N19" s="16">
        <f ca="1">+VENDEDORES!$A$1-'BASE DE DATOS'!L19</f>
        <v>491</v>
      </c>
      <c r="O19" s="12" t="str">
        <f>+VLOOKUP(D19,CLIENTES!$C:$E,3,FALSE)</f>
        <v>Cali</v>
      </c>
      <c r="P19" s="12" t="str">
        <f>+VLOOKUP($D19,CLIENTES!C:F,4,FALSE)</f>
        <v>Electronica de Consumo</v>
      </c>
    </row>
    <row r="20" spans="1:16" ht="15" x14ac:dyDescent="0.4">
      <c r="A20" s="13">
        <v>19</v>
      </c>
      <c r="B20" s="12" t="s">
        <v>14</v>
      </c>
      <c r="C20" s="12">
        <f>+VLOOKUP(B20,VENDEDORES!$B:$C,2,FALSE)</f>
        <v>2035</v>
      </c>
      <c r="D20" s="13" t="s">
        <v>30</v>
      </c>
      <c r="E20" s="13">
        <f>+VLOOKUP($D20,CLIENTES!$C:$D,2,FALSE)</f>
        <v>809</v>
      </c>
      <c r="F20" s="13">
        <v>55877948</v>
      </c>
      <c r="G20" s="13">
        <v>5982823</v>
      </c>
      <c r="H20" s="13" t="str">
        <f t="shared" si="0"/>
        <v>2035-5982823</v>
      </c>
      <c r="I20" s="26">
        <v>44285</v>
      </c>
      <c r="J20" s="27">
        <v>3904030</v>
      </c>
      <c r="K20" s="13">
        <v>0</v>
      </c>
      <c r="L20" s="14">
        <f t="shared" si="1"/>
        <v>44285</v>
      </c>
      <c r="M20" s="15" t="s">
        <v>42</v>
      </c>
      <c r="N20" s="16">
        <f ca="1">+VENDEDORES!$A$1-'BASE DE DATOS'!L20</f>
        <v>509</v>
      </c>
      <c r="O20" s="12" t="str">
        <f>+VLOOKUP(D20,CLIENTES!$C:$E,3,FALSE)</f>
        <v>Medellín</v>
      </c>
      <c r="P20" s="12" t="str">
        <f>+VLOOKUP($D20,CLIENTES!C:F,4,FALSE)</f>
        <v>Automotriz</v>
      </c>
    </row>
    <row r="21" spans="1:16" ht="15" x14ac:dyDescent="0.4">
      <c r="A21" s="13">
        <v>20</v>
      </c>
      <c r="B21" s="12" t="s">
        <v>15</v>
      </c>
      <c r="C21" s="12">
        <f>+VLOOKUP(B21,VENDEDORES!$B:$C,2,FALSE)</f>
        <v>2024</v>
      </c>
      <c r="D21" s="13" t="s">
        <v>32</v>
      </c>
      <c r="E21" s="13">
        <f>+VLOOKUP($D21,CLIENTES!$C:$D,2,FALSE)</f>
        <v>981</v>
      </c>
      <c r="F21" s="13">
        <v>55501244</v>
      </c>
      <c r="G21" s="13">
        <v>4230414</v>
      </c>
      <c r="H21" s="13" t="str">
        <f t="shared" si="0"/>
        <v>2024-4230414</v>
      </c>
      <c r="I21" s="26">
        <v>44270</v>
      </c>
      <c r="J21" s="27">
        <v>4604051</v>
      </c>
      <c r="K21" s="13">
        <v>45</v>
      </c>
      <c r="L21" s="14">
        <f t="shared" si="1"/>
        <v>44315</v>
      </c>
      <c r="M21" s="15" t="s">
        <v>42</v>
      </c>
      <c r="N21" s="16">
        <f ca="1">+VENDEDORES!$A$1-'BASE DE DATOS'!L21</f>
        <v>479</v>
      </c>
      <c r="O21" s="12" t="str">
        <f>+VLOOKUP(D21,CLIENTES!$C:$E,3,FALSE)</f>
        <v>Cali</v>
      </c>
      <c r="P21" s="12" t="str">
        <f>+VLOOKUP($D21,CLIENTES!C:F,4,FALSE)</f>
        <v>Software</v>
      </c>
    </row>
    <row r="22" spans="1:16" ht="15" x14ac:dyDescent="0.4">
      <c r="A22" s="13">
        <v>21</v>
      </c>
      <c r="B22" s="12" t="s">
        <v>16</v>
      </c>
      <c r="C22" s="12">
        <f>+VLOOKUP(B22,VENDEDORES!$B:$C,2,FALSE)</f>
        <v>2015</v>
      </c>
      <c r="D22" s="13" t="s">
        <v>34</v>
      </c>
      <c r="E22" s="13">
        <f>+VLOOKUP($D22,CLIENTES!$C:$D,2,FALSE)</f>
        <v>923</v>
      </c>
      <c r="F22" s="13">
        <v>65743327</v>
      </c>
      <c r="G22" s="13">
        <v>4851709</v>
      </c>
      <c r="H22" s="13" t="str">
        <f t="shared" si="0"/>
        <v>2015-4851709</v>
      </c>
      <c r="I22" s="26">
        <v>44245</v>
      </c>
      <c r="J22" s="27">
        <v>1892114</v>
      </c>
      <c r="K22" s="16">
        <v>30</v>
      </c>
      <c r="L22" s="14">
        <f t="shared" si="1"/>
        <v>44275</v>
      </c>
      <c r="M22" s="15" t="s">
        <v>42</v>
      </c>
      <c r="N22" s="16">
        <f ca="1">+VENDEDORES!$A$1-'BASE DE DATOS'!L22</f>
        <v>519</v>
      </c>
      <c r="O22" s="12" t="str">
        <f>+VLOOKUP(D22,CLIENTES!$C:$E,3,FALSE)</f>
        <v>Cali</v>
      </c>
      <c r="P22" s="12" t="str">
        <f>+VLOOKUP($D22,CLIENTES!C:F,4,FALSE)</f>
        <v>Electronica de Consumo</v>
      </c>
    </row>
    <row r="23" spans="1:16" ht="15" x14ac:dyDescent="0.4">
      <c r="A23" s="13">
        <v>22</v>
      </c>
      <c r="B23" s="12" t="s">
        <v>10</v>
      </c>
      <c r="C23" s="12">
        <f>+VLOOKUP(B23,VENDEDORES!$B:$C,2,FALSE)</f>
        <v>2000</v>
      </c>
      <c r="D23" s="13" t="s">
        <v>24</v>
      </c>
      <c r="E23" s="13">
        <f>+VLOOKUP($D23,CLIENTES!$C:$D,2,FALSE)</f>
        <v>836</v>
      </c>
      <c r="F23" s="13">
        <v>53979766</v>
      </c>
      <c r="G23" s="13">
        <v>7344287</v>
      </c>
      <c r="H23" s="13" t="str">
        <f t="shared" si="0"/>
        <v>2000-7344287</v>
      </c>
      <c r="I23" s="26">
        <v>44214</v>
      </c>
      <c r="J23" s="27">
        <v>1080276</v>
      </c>
      <c r="K23" s="13">
        <v>15</v>
      </c>
      <c r="L23" s="14">
        <f t="shared" si="1"/>
        <v>44229</v>
      </c>
      <c r="M23" s="15" t="s">
        <v>42</v>
      </c>
      <c r="N23" s="16">
        <f ca="1">+VENDEDORES!$A$1-'BASE DE DATOS'!L23</f>
        <v>565</v>
      </c>
      <c r="O23" s="12" t="str">
        <f>+VLOOKUP(D23,CLIENTES!$C:$E,3,FALSE)</f>
        <v>Cali</v>
      </c>
      <c r="P23" s="12" t="str">
        <f>+VLOOKUP($D23,CLIENTES!C:F,4,FALSE)</f>
        <v>Redes Sociales</v>
      </c>
    </row>
    <row r="24" spans="1:16" ht="15" x14ac:dyDescent="0.4">
      <c r="A24" s="13">
        <v>23</v>
      </c>
      <c r="B24" s="12" t="s">
        <v>11</v>
      </c>
      <c r="C24" s="12">
        <f>+VLOOKUP(B24,VENDEDORES!$B:$C,2,FALSE)</f>
        <v>2012</v>
      </c>
      <c r="D24" s="13" t="s">
        <v>34</v>
      </c>
      <c r="E24" s="13">
        <f>+VLOOKUP($D24,CLIENTES!$C:$D,2,FALSE)</f>
        <v>923</v>
      </c>
      <c r="F24" s="13">
        <v>36094895</v>
      </c>
      <c r="G24" s="13">
        <v>5300989</v>
      </c>
      <c r="H24" s="13" t="str">
        <f t="shared" si="0"/>
        <v>2012-5300989</v>
      </c>
      <c r="I24" s="26">
        <v>44244</v>
      </c>
      <c r="J24" s="27">
        <v>3488842</v>
      </c>
      <c r="K24" s="13">
        <v>0</v>
      </c>
      <c r="L24" s="14">
        <f t="shared" si="1"/>
        <v>44244</v>
      </c>
      <c r="M24" s="15" t="s">
        <v>42</v>
      </c>
      <c r="N24" s="16">
        <f ca="1">+VENDEDORES!$A$1-'BASE DE DATOS'!L24</f>
        <v>550</v>
      </c>
      <c r="O24" s="12" t="str">
        <f>+VLOOKUP(D24,CLIENTES!$C:$E,3,FALSE)</f>
        <v>Cali</v>
      </c>
      <c r="P24" s="12" t="str">
        <f>+VLOOKUP($D24,CLIENTES!C:F,4,FALSE)</f>
        <v>Electronica de Consumo</v>
      </c>
    </row>
    <row r="25" spans="1:16" ht="15" x14ac:dyDescent="0.4">
      <c r="A25" s="13">
        <v>24</v>
      </c>
      <c r="B25" s="12" t="s">
        <v>12</v>
      </c>
      <c r="C25" s="12">
        <f>+VLOOKUP(B25,VENDEDORES!$B:$C,2,FALSE)</f>
        <v>2023</v>
      </c>
      <c r="D25" s="13" t="s">
        <v>24</v>
      </c>
      <c r="E25" s="13">
        <f>+VLOOKUP($D25,CLIENTES!$C:$D,2,FALSE)</f>
        <v>836</v>
      </c>
      <c r="F25" s="13">
        <v>32690710</v>
      </c>
      <c r="G25" s="13">
        <v>7733406</v>
      </c>
      <c r="H25" s="13" t="str">
        <f t="shared" si="0"/>
        <v>2023-7733406</v>
      </c>
      <c r="I25" s="26">
        <v>44242</v>
      </c>
      <c r="J25" s="27">
        <v>3954133</v>
      </c>
      <c r="K25" s="13">
        <v>45</v>
      </c>
      <c r="L25" s="14">
        <f t="shared" si="1"/>
        <v>44287</v>
      </c>
      <c r="M25" s="15" t="s">
        <v>42</v>
      </c>
      <c r="N25" s="16">
        <f ca="1">+VENDEDORES!$A$1-'BASE DE DATOS'!L25</f>
        <v>507</v>
      </c>
      <c r="O25" s="12" t="str">
        <f>+VLOOKUP(D25,CLIENTES!$C:$E,3,FALSE)</f>
        <v>Cali</v>
      </c>
      <c r="P25" s="12" t="str">
        <f>+VLOOKUP($D25,CLIENTES!C:F,4,FALSE)</f>
        <v>Redes Sociales</v>
      </c>
    </row>
    <row r="26" spans="1:16" ht="15" x14ac:dyDescent="0.4">
      <c r="A26" s="13">
        <v>25</v>
      </c>
      <c r="B26" s="12" t="s">
        <v>13</v>
      </c>
      <c r="C26" s="12">
        <f>+VLOOKUP(B26,VENDEDORES!$B:$C,2,FALSE)</f>
        <v>2047</v>
      </c>
      <c r="D26" s="13" t="s">
        <v>26</v>
      </c>
      <c r="E26" s="13">
        <f>+VLOOKUP($D26,CLIENTES!$C:$D,2,FALSE)</f>
        <v>907</v>
      </c>
      <c r="F26" s="13">
        <v>34625227</v>
      </c>
      <c r="G26" s="13">
        <v>3581299</v>
      </c>
      <c r="H26" s="13" t="str">
        <f t="shared" si="0"/>
        <v>2047-3581299</v>
      </c>
      <c r="I26" s="26">
        <v>44235</v>
      </c>
      <c r="J26" s="27">
        <v>2568208</v>
      </c>
      <c r="K26" s="16">
        <v>30</v>
      </c>
      <c r="L26" s="14">
        <f t="shared" si="1"/>
        <v>44265</v>
      </c>
      <c r="M26" s="15" t="s">
        <v>41</v>
      </c>
      <c r="N26" s="16">
        <f ca="1">+VENDEDORES!$A$1-'BASE DE DATOS'!L26</f>
        <v>529</v>
      </c>
      <c r="O26" s="12" t="str">
        <f>+VLOOKUP(D26,CLIENTES!$C:$E,3,FALSE)</f>
        <v>Cali</v>
      </c>
      <c r="P26" s="12" t="str">
        <f>+VLOOKUP($D26,CLIENTES!C:F,4,FALSE)</f>
        <v>Redes Sociales</v>
      </c>
    </row>
    <row r="27" spans="1:16" ht="15" x14ac:dyDescent="0.4">
      <c r="A27" s="13">
        <v>26</v>
      </c>
      <c r="B27" s="12" t="s">
        <v>14</v>
      </c>
      <c r="C27" s="12">
        <f>+VLOOKUP(B27,VENDEDORES!$B:$C,2,FALSE)</f>
        <v>2035</v>
      </c>
      <c r="D27" s="13" t="s">
        <v>28</v>
      </c>
      <c r="E27" s="13">
        <f>+VLOOKUP($D27,CLIENTES!$C:$D,2,FALSE)</f>
        <v>853</v>
      </c>
      <c r="F27" s="13">
        <v>89422486</v>
      </c>
      <c r="G27" s="13">
        <v>5955835</v>
      </c>
      <c r="H27" s="13" t="str">
        <f t="shared" si="0"/>
        <v>2035-5955835</v>
      </c>
      <c r="I27" s="26">
        <v>44275</v>
      </c>
      <c r="J27" s="27">
        <v>2932585</v>
      </c>
      <c r="K27" s="13">
        <v>15</v>
      </c>
      <c r="L27" s="14">
        <f t="shared" si="1"/>
        <v>44290</v>
      </c>
      <c r="M27" s="15" t="s">
        <v>41</v>
      </c>
      <c r="N27" s="16">
        <f ca="1">+VENDEDORES!$A$1-'BASE DE DATOS'!L27</f>
        <v>504</v>
      </c>
      <c r="O27" s="12" t="str">
        <f>+VLOOKUP(D27,CLIENTES!$C:$E,3,FALSE)</f>
        <v>Medellín</v>
      </c>
      <c r="P27" s="12" t="str">
        <f>+VLOOKUP($D27,CLIENTES!C:F,4,FALSE)</f>
        <v>Servicios Financieros</v>
      </c>
    </row>
    <row r="28" spans="1:16" ht="15" x14ac:dyDescent="0.4">
      <c r="A28" s="13">
        <v>27</v>
      </c>
      <c r="B28" s="12" t="s">
        <v>15</v>
      </c>
      <c r="C28" s="12">
        <f>+VLOOKUP(B28,VENDEDORES!$B:$C,2,FALSE)</f>
        <v>2024</v>
      </c>
      <c r="D28" s="13" t="s">
        <v>30</v>
      </c>
      <c r="E28" s="13">
        <f>+VLOOKUP($D28,CLIENTES!$C:$D,2,FALSE)</f>
        <v>809</v>
      </c>
      <c r="F28" s="13">
        <v>35965162</v>
      </c>
      <c r="G28" s="13">
        <v>3081018</v>
      </c>
      <c r="H28" s="13" t="str">
        <f t="shared" si="0"/>
        <v>2024-3081018</v>
      </c>
      <c r="I28" s="26">
        <v>44249</v>
      </c>
      <c r="J28" s="27">
        <v>1970540</v>
      </c>
      <c r="K28" s="13">
        <v>0</v>
      </c>
      <c r="L28" s="14">
        <f t="shared" si="1"/>
        <v>44249</v>
      </c>
      <c r="M28" s="15" t="s">
        <v>42</v>
      </c>
      <c r="N28" s="16">
        <f ca="1">+VENDEDORES!$A$1-'BASE DE DATOS'!L28</f>
        <v>545</v>
      </c>
      <c r="O28" s="12" t="str">
        <f>+VLOOKUP(D28,CLIENTES!$C:$E,3,FALSE)</f>
        <v>Medellín</v>
      </c>
      <c r="P28" s="12" t="str">
        <f>+VLOOKUP($D28,CLIENTES!C:F,4,FALSE)</f>
        <v>Automotriz</v>
      </c>
    </row>
    <row r="29" spans="1:16" ht="15" x14ac:dyDescent="0.4">
      <c r="A29" s="13">
        <v>28</v>
      </c>
      <c r="B29" s="12" t="s">
        <v>16</v>
      </c>
      <c r="C29" s="12">
        <f>+VLOOKUP(B29,VENDEDORES!$B:$C,2,FALSE)</f>
        <v>2015</v>
      </c>
      <c r="D29" s="13" t="s">
        <v>32</v>
      </c>
      <c r="E29" s="13">
        <f>+VLOOKUP($D29,CLIENTES!$C:$D,2,FALSE)</f>
        <v>981</v>
      </c>
      <c r="F29" s="13">
        <v>7994967</v>
      </c>
      <c r="G29" s="13">
        <v>8324833</v>
      </c>
      <c r="H29" s="13" t="str">
        <f t="shared" si="0"/>
        <v>2015-8324833</v>
      </c>
      <c r="I29" s="26">
        <v>44264</v>
      </c>
      <c r="J29" s="27">
        <v>1162800</v>
      </c>
      <c r="K29" s="13">
        <v>45</v>
      </c>
      <c r="L29" s="14">
        <f t="shared" si="1"/>
        <v>44309</v>
      </c>
      <c r="M29" s="15" t="s">
        <v>42</v>
      </c>
      <c r="N29" s="16">
        <f ca="1">+VENDEDORES!$A$1-'BASE DE DATOS'!L29</f>
        <v>485</v>
      </c>
      <c r="O29" s="12" t="str">
        <f>+VLOOKUP(D29,CLIENTES!$C:$E,3,FALSE)</f>
        <v>Cali</v>
      </c>
      <c r="P29" s="12" t="str">
        <f>+VLOOKUP($D29,CLIENTES!C:F,4,FALSE)</f>
        <v>Software</v>
      </c>
    </row>
    <row r="30" spans="1:16" ht="15" x14ac:dyDescent="0.4">
      <c r="A30" s="13">
        <v>29</v>
      </c>
      <c r="B30" s="12" t="s">
        <v>10</v>
      </c>
      <c r="C30" s="12">
        <f>+VLOOKUP(B30,VENDEDORES!$B:$C,2,FALSE)</f>
        <v>2000</v>
      </c>
      <c r="D30" s="13" t="s">
        <v>34</v>
      </c>
      <c r="E30" s="13">
        <f>+VLOOKUP($D30,CLIENTES!$C:$D,2,FALSE)</f>
        <v>923</v>
      </c>
      <c r="F30" s="13">
        <v>66650302</v>
      </c>
      <c r="G30" s="13">
        <v>5053871</v>
      </c>
      <c r="H30" s="13" t="str">
        <f t="shared" si="0"/>
        <v>2000-5053871</v>
      </c>
      <c r="I30" s="26">
        <v>44204</v>
      </c>
      <c r="J30" s="27">
        <v>2050891</v>
      </c>
      <c r="K30" s="13">
        <v>15</v>
      </c>
      <c r="L30" s="14">
        <f t="shared" si="1"/>
        <v>44219</v>
      </c>
      <c r="M30" s="15" t="s">
        <v>42</v>
      </c>
      <c r="N30" s="16">
        <f ca="1">+VENDEDORES!$A$1-'BASE DE DATOS'!L30</f>
        <v>575</v>
      </c>
      <c r="O30" s="12" t="str">
        <f>+VLOOKUP(D30,CLIENTES!$C:$E,3,FALSE)</f>
        <v>Cali</v>
      </c>
      <c r="P30" s="12" t="str">
        <f>+VLOOKUP($D30,CLIENTES!C:F,4,FALSE)</f>
        <v>Electronica de Consumo</v>
      </c>
    </row>
    <row r="31" spans="1:16" ht="15" x14ac:dyDescent="0.4">
      <c r="A31" s="13">
        <v>30</v>
      </c>
      <c r="B31" s="12" t="s">
        <v>11</v>
      </c>
      <c r="C31" s="12">
        <f>+VLOOKUP(B31,VENDEDORES!$B:$C,2,FALSE)</f>
        <v>2012</v>
      </c>
      <c r="D31" s="13" t="s">
        <v>24</v>
      </c>
      <c r="E31" s="13">
        <f>+VLOOKUP($D31,CLIENTES!$C:$D,2,FALSE)</f>
        <v>836</v>
      </c>
      <c r="F31" s="13">
        <v>19897584</v>
      </c>
      <c r="G31" s="13">
        <v>5812314</v>
      </c>
      <c r="H31" s="13" t="str">
        <f t="shared" si="0"/>
        <v>2012-5812314</v>
      </c>
      <c r="I31" s="26">
        <v>44217</v>
      </c>
      <c r="J31" s="27">
        <v>3312568</v>
      </c>
      <c r="K31" s="13">
        <v>0</v>
      </c>
      <c r="L31" s="14">
        <f t="shared" si="1"/>
        <v>44217</v>
      </c>
      <c r="M31" s="15" t="s">
        <v>41</v>
      </c>
      <c r="N31" s="16">
        <f ca="1">+VENDEDORES!$A$1-'BASE DE DATOS'!L31</f>
        <v>577</v>
      </c>
      <c r="O31" s="12" t="str">
        <f>+VLOOKUP(D31,CLIENTES!$C:$E,3,FALSE)</f>
        <v>Cali</v>
      </c>
      <c r="P31" s="12" t="str">
        <f>+VLOOKUP($D31,CLIENTES!C:F,4,FALSE)</f>
        <v>Redes Sociales</v>
      </c>
    </row>
    <row r="32" spans="1:16" ht="15" x14ac:dyDescent="0.4">
      <c r="A32" s="13">
        <v>31</v>
      </c>
      <c r="B32" s="12" t="s">
        <v>12</v>
      </c>
      <c r="C32" s="12">
        <f>+VLOOKUP(B32,VENDEDORES!$B:$C,2,FALSE)</f>
        <v>2023</v>
      </c>
      <c r="D32" s="13" t="s">
        <v>34</v>
      </c>
      <c r="E32" s="13">
        <f>+VLOOKUP($D32,CLIENTES!$C:$D,2,FALSE)</f>
        <v>923</v>
      </c>
      <c r="F32" s="13">
        <v>1541060</v>
      </c>
      <c r="G32" s="13">
        <v>3619941</v>
      </c>
      <c r="H32" s="13" t="str">
        <f t="shared" si="0"/>
        <v>2023-3619941</v>
      </c>
      <c r="I32" s="26">
        <v>44239</v>
      </c>
      <c r="J32" s="27">
        <v>4961930</v>
      </c>
      <c r="K32" s="13">
        <v>45</v>
      </c>
      <c r="L32" s="14">
        <f t="shared" si="1"/>
        <v>44284</v>
      </c>
      <c r="M32" s="15" t="s">
        <v>41</v>
      </c>
      <c r="N32" s="16">
        <f ca="1">+VENDEDORES!$A$1-'BASE DE DATOS'!L32</f>
        <v>510</v>
      </c>
      <c r="O32" s="12" t="str">
        <f>+VLOOKUP(D32,CLIENTES!$C:$E,3,FALSE)</f>
        <v>Cali</v>
      </c>
      <c r="P32" s="12" t="str">
        <f>+VLOOKUP($D32,CLIENTES!C:F,4,FALSE)</f>
        <v>Electronica de Consumo</v>
      </c>
    </row>
    <row r="33" spans="1:16" ht="15" x14ac:dyDescent="0.4">
      <c r="A33" s="13">
        <v>32</v>
      </c>
      <c r="B33" s="12" t="s">
        <v>13</v>
      </c>
      <c r="C33" s="12">
        <f>+VLOOKUP(B33,VENDEDORES!$B:$C,2,FALSE)</f>
        <v>2047</v>
      </c>
      <c r="D33" s="13" t="s">
        <v>24</v>
      </c>
      <c r="E33" s="13">
        <f>+VLOOKUP($D33,CLIENTES!$C:$D,2,FALSE)</f>
        <v>836</v>
      </c>
      <c r="F33" s="13">
        <v>81467131</v>
      </c>
      <c r="G33" s="13">
        <v>7112261</v>
      </c>
      <c r="H33" s="13" t="str">
        <f t="shared" si="0"/>
        <v>2047-7112261</v>
      </c>
      <c r="I33" s="26">
        <v>44217</v>
      </c>
      <c r="J33" s="27">
        <v>3979552</v>
      </c>
      <c r="K33" s="16">
        <v>30</v>
      </c>
      <c r="L33" s="14">
        <f t="shared" si="1"/>
        <v>44247</v>
      </c>
      <c r="M33" s="15" t="s">
        <v>41</v>
      </c>
      <c r="N33" s="16">
        <f ca="1">+VENDEDORES!$A$1-'BASE DE DATOS'!L33</f>
        <v>547</v>
      </c>
      <c r="O33" s="12" t="str">
        <f>+VLOOKUP(D33,CLIENTES!$C:$E,3,FALSE)</f>
        <v>Cali</v>
      </c>
      <c r="P33" s="12" t="str">
        <f>+VLOOKUP($D33,CLIENTES!C:F,4,FALSE)</f>
        <v>Redes Sociales</v>
      </c>
    </row>
    <row r="34" spans="1:16" ht="15" x14ac:dyDescent="0.4">
      <c r="A34" s="13">
        <v>33</v>
      </c>
      <c r="B34" s="12" t="s">
        <v>14</v>
      </c>
      <c r="C34" s="12">
        <f>+VLOOKUP(B34,VENDEDORES!$B:$C,2,FALSE)</f>
        <v>2035</v>
      </c>
      <c r="D34" s="13" t="s">
        <v>26</v>
      </c>
      <c r="E34" s="13">
        <f>+VLOOKUP($D34,CLIENTES!$C:$D,2,FALSE)</f>
        <v>907</v>
      </c>
      <c r="F34" s="13">
        <v>87153577</v>
      </c>
      <c r="G34" s="13">
        <v>4140955</v>
      </c>
      <c r="H34" s="13" t="str">
        <f t="shared" si="0"/>
        <v>2035-4140955</v>
      </c>
      <c r="I34" s="26">
        <v>44246</v>
      </c>
      <c r="J34" s="27">
        <v>4830307</v>
      </c>
      <c r="K34" s="16">
        <v>30</v>
      </c>
      <c r="L34" s="14">
        <f t="shared" si="1"/>
        <v>44276</v>
      </c>
      <c r="M34" s="15" t="s">
        <v>41</v>
      </c>
      <c r="N34" s="16">
        <f ca="1">+VENDEDORES!$A$1-'BASE DE DATOS'!L34</f>
        <v>518</v>
      </c>
      <c r="O34" s="12" t="str">
        <f>+VLOOKUP(D34,CLIENTES!$C:$E,3,FALSE)</f>
        <v>Cali</v>
      </c>
      <c r="P34" s="12" t="str">
        <f>+VLOOKUP($D34,CLIENTES!C:F,4,FALSE)</f>
        <v>Redes Sociales</v>
      </c>
    </row>
    <row r="35" spans="1:16" ht="15" x14ac:dyDescent="0.4">
      <c r="A35" s="13">
        <v>34</v>
      </c>
      <c r="B35" s="12" t="s">
        <v>15</v>
      </c>
      <c r="C35" s="12">
        <f>+VLOOKUP(B35,VENDEDORES!$B:$C,2,FALSE)</f>
        <v>2024</v>
      </c>
      <c r="D35" s="13" t="s">
        <v>28</v>
      </c>
      <c r="E35" s="13">
        <f>+VLOOKUP($D35,CLIENTES!$C:$D,2,FALSE)</f>
        <v>853</v>
      </c>
      <c r="F35" s="13">
        <v>23386594</v>
      </c>
      <c r="G35" s="13">
        <v>5586770</v>
      </c>
      <c r="H35" s="13" t="str">
        <f t="shared" si="0"/>
        <v>2024-5586770</v>
      </c>
      <c r="I35" s="26">
        <v>44239</v>
      </c>
      <c r="J35" s="27">
        <v>3072123</v>
      </c>
      <c r="K35" s="13">
        <v>15</v>
      </c>
      <c r="L35" s="14">
        <f t="shared" si="1"/>
        <v>44254</v>
      </c>
      <c r="M35" s="15" t="s">
        <v>42</v>
      </c>
      <c r="N35" s="16">
        <f ca="1">+VENDEDORES!$A$1-'BASE DE DATOS'!L35</f>
        <v>540</v>
      </c>
      <c r="O35" s="12" t="str">
        <f>+VLOOKUP(D35,CLIENTES!$C:$E,3,FALSE)</f>
        <v>Medellín</v>
      </c>
      <c r="P35" s="12" t="str">
        <f>+VLOOKUP($D35,CLIENTES!C:F,4,FALSE)</f>
        <v>Servicios Financieros</v>
      </c>
    </row>
    <row r="36" spans="1:16" ht="15" x14ac:dyDescent="0.4">
      <c r="A36" s="13">
        <v>35</v>
      </c>
      <c r="B36" s="12" t="s">
        <v>16</v>
      </c>
      <c r="C36" s="12">
        <f>+VLOOKUP(B36,VENDEDORES!$B:$C,2,FALSE)</f>
        <v>2015</v>
      </c>
      <c r="D36" s="13" t="s">
        <v>22</v>
      </c>
      <c r="E36" s="13">
        <f>+VLOOKUP($D36,CLIENTES!$C:$D,2,FALSE)</f>
        <v>872</v>
      </c>
      <c r="F36" s="13">
        <v>55789505</v>
      </c>
      <c r="G36" s="13">
        <v>6223536</v>
      </c>
      <c r="H36" s="13" t="str">
        <f t="shared" si="0"/>
        <v>2015-6223536</v>
      </c>
      <c r="I36" s="26">
        <v>44278</v>
      </c>
      <c r="J36" s="27">
        <v>3395451</v>
      </c>
      <c r="K36" s="13">
        <v>0</v>
      </c>
      <c r="L36" s="14">
        <f t="shared" si="1"/>
        <v>44278</v>
      </c>
      <c r="M36" s="15" t="s">
        <v>42</v>
      </c>
      <c r="N36" s="16">
        <f ca="1">+VENDEDORES!$A$1-'BASE DE DATOS'!L36</f>
        <v>516</v>
      </c>
      <c r="O36" s="12" t="str">
        <f>+VLOOKUP(D36,CLIENTES!$C:$E,3,FALSE)</f>
        <v>Bogotá</v>
      </c>
      <c r="P36" s="12" t="str">
        <f>+VLOOKUP($D36,CLIENTES!C:F,4,FALSE)</f>
        <v>Comercio Electrónico</v>
      </c>
    </row>
    <row r="37" spans="1:16" ht="15" x14ac:dyDescent="0.4">
      <c r="A37" s="13">
        <v>36</v>
      </c>
      <c r="B37" s="12" t="s">
        <v>10</v>
      </c>
      <c r="C37" s="12">
        <f>+VLOOKUP(B37,VENDEDORES!$B:$C,2,FALSE)</f>
        <v>2000</v>
      </c>
      <c r="D37" s="13" t="s">
        <v>34</v>
      </c>
      <c r="E37" s="13">
        <f>+VLOOKUP($D37,CLIENTES!$C:$D,2,FALSE)</f>
        <v>923</v>
      </c>
      <c r="F37" s="13">
        <v>1956441</v>
      </c>
      <c r="G37" s="13">
        <v>4237281</v>
      </c>
      <c r="H37" s="13" t="str">
        <f t="shared" si="0"/>
        <v>2000-4237281</v>
      </c>
      <c r="I37" s="26">
        <v>44278</v>
      </c>
      <c r="J37" s="27">
        <v>4263187</v>
      </c>
      <c r="K37" s="13">
        <v>45</v>
      </c>
      <c r="L37" s="14">
        <f t="shared" si="1"/>
        <v>44323</v>
      </c>
      <c r="M37" s="15" t="s">
        <v>42</v>
      </c>
      <c r="N37" s="16">
        <f ca="1">+VENDEDORES!$A$1-'BASE DE DATOS'!L37</f>
        <v>471</v>
      </c>
      <c r="O37" s="12" t="str">
        <f>+VLOOKUP(D37,CLIENTES!$C:$E,3,FALSE)</f>
        <v>Cali</v>
      </c>
      <c r="P37" s="12" t="str">
        <f>+VLOOKUP($D37,CLIENTES!C:F,4,FALSE)</f>
        <v>Electronica de Consumo</v>
      </c>
    </row>
    <row r="38" spans="1:16" ht="15" x14ac:dyDescent="0.4">
      <c r="A38" s="13">
        <v>37</v>
      </c>
      <c r="B38" s="12" t="s">
        <v>11</v>
      </c>
      <c r="C38" s="12">
        <f>+VLOOKUP(B38,VENDEDORES!$B:$C,2,FALSE)</f>
        <v>2012</v>
      </c>
      <c r="D38" s="13" t="s">
        <v>30</v>
      </c>
      <c r="E38" s="13">
        <f>+VLOOKUP($D38,CLIENTES!$C:$D,2,FALSE)</f>
        <v>809</v>
      </c>
      <c r="F38" s="13">
        <v>24028066</v>
      </c>
      <c r="G38" s="13">
        <v>8793735</v>
      </c>
      <c r="H38" s="13" t="str">
        <f t="shared" si="0"/>
        <v>2012-8793735</v>
      </c>
      <c r="I38" s="26">
        <v>44225</v>
      </c>
      <c r="J38" s="27">
        <v>4374718</v>
      </c>
      <c r="K38" s="16">
        <v>30</v>
      </c>
      <c r="L38" s="14">
        <f t="shared" si="1"/>
        <v>44255</v>
      </c>
      <c r="M38" s="15" t="s">
        <v>42</v>
      </c>
      <c r="N38" s="16">
        <f ca="1">+VENDEDORES!$A$1-'BASE DE DATOS'!L38</f>
        <v>539</v>
      </c>
      <c r="O38" s="12" t="str">
        <f>+VLOOKUP(D38,CLIENTES!$C:$E,3,FALSE)</f>
        <v>Medellín</v>
      </c>
      <c r="P38" s="12" t="str">
        <f>+VLOOKUP($D38,CLIENTES!C:F,4,FALSE)</f>
        <v>Automotriz</v>
      </c>
    </row>
    <row r="39" spans="1:16" ht="15" x14ac:dyDescent="0.4">
      <c r="A39" s="13">
        <v>38</v>
      </c>
      <c r="B39" s="12" t="s">
        <v>12</v>
      </c>
      <c r="C39" s="12">
        <f>+VLOOKUP(B39,VENDEDORES!$B:$C,2,FALSE)</f>
        <v>2023</v>
      </c>
      <c r="D39" s="13" t="s">
        <v>32</v>
      </c>
      <c r="E39" s="13">
        <f>+VLOOKUP($D39,CLIENTES!$C:$D,2,FALSE)</f>
        <v>981</v>
      </c>
      <c r="F39" s="13">
        <v>52861810</v>
      </c>
      <c r="G39" s="13">
        <v>5079162</v>
      </c>
      <c r="H39" s="13" t="str">
        <f t="shared" si="0"/>
        <v>2023-5079162</v>
      </c>
      <c r="I39" s="26">
        <v>44205</v>
      </c>
      <c r="J39" s="27">
        <v>1899639</v>
      </c>
      <c r="K39" s="13">
        <v>15</v>
      </c>
      <c r="L39" s="14">
        <f t="shared" si="1"/>
        <v>44220</v>
      </c>
      <c r="M39" s="15" t="s">
        <v>41</v>
      </c>
      <c r="N39" s="16">
        <f ca="1">+VENDEDORES!$A$1-'BASE DE DATOS'!L39</f>
        <v>574</v>
      </c>
      <c r="O39" s="12" t="str">
        <f>+VLOOKUP(D39,CLIENTES!$C:$E,3,FALSE)</f>
        <v>Cali</v>
      </c>
      <c r="P39" s="12" t="str">
        <f>+VLOOKUP($D39,CLIENTES!C:F,4,FALSE)</f>
        <v>Software</v>
      </c>
    </row>
    <row r="40" spans="1:16" ht="15" x14ac:dyDescent="0.4">
      <c r="A40" s="13">
        <v>39</v>
      </c>
      <c r="B40" s="12" t="s">
        <v>13</v>
      </c>
      <c r="C40" s="12">
        <f>+VLOOKUP(B40,VENDEDORES!$B:$C,2,FALSE)</f>
        <v>2047</v>
      </c>
      <c r="D40" s="13" t="s">
        <v>26</v>
      </c>
      <c r="E40" s="13">
        <f>+VLOOKUP($D40,CLIENTES!$C:$D,2,FALSE)</f>
        <v>907</v>
      </c>
      <c r="F40" s="13">
        <v>31961034</v>
      </c>
      <c r="G40" s="13">
        <v>5270308</v>
      </c>
      <c r="H40" s="13" t="str">
        <f t="shared" si="0"/>
        <v>2047-5270308</v>
      </c>
      <c r="I40" s="26">
        <v>44235</v>
      </c>
      <c r="J40" s="27">
        <v>4109653</v>
      </c>
      <c r="K40" s="13">
        <v>0</v>
      </c>
      <c r="L40" s="14">
        <f t="shared" si="1"/>
        <v>44235</v>
      </c>
      <c r="M40" s="15" t="s">
        <v>41</v>
      </c>
      <c r="N40" s="16">
        <f ca="1">+VENDEDORES!$A$1-'BASE DE DATOS'!L40</f>
        <v>559</v>
      </c>
      <c r="O40" s="12" t="str">
        <f>+VLOOKUP(D40,CLIENTES!$C:$E,3,FALSE)</f>
        <v>Cali</v>
      </c>
      <c r="P40" s="12" t="str">
        <f>+VLOOKUP($D40,CLIENTES!C:F,4,FALSE)</f>
        <v>Redes Sociales</v>
      </c>
    </row>
    <row r="41" spans="1:16" ht="15" x14ac:dyDescent="0.4">
      <c r="A41" s="13">
        <v>40</v>
      </c>
      <c r="B41" s="12" t="s">
        <v>14</v>
      </c>
      <c r="C41" s="12">
        <f>+VLOOKUP(B41,VENDEDORES!$B:$C,2,FALSE)</f>
        <v>2035</v>
      </c>
      <c r="D41" s="13" t="s">
        <v>28</v>
      </c>
      <c r="E41" s="13">
        <f>+VLOOKUP($D41,CLIENTES!$C:$D,2,FALSE)</f>
        <v>853</v>
      </c>
      <c r="F41" s="13">
        <v>31872498</v>
      </c>
      <c r="G41" s="13">
        <v>4737237</v>
      </c>
      <c r="H41" s="13" t="str">
        <f t="shared" si="0"/>
        <v>2035-4737237</v>
      </c>
      <c r="I41" s="26">
        <v>44275</v>
      </c>
      <c r="J41" s="27">
        <v>4425015</v>
      </c>
      <c r="K41" s="13">
        <v>45</v>
      </c>
      <c r="L41" s="14">
        <f t="shared" si="1"/>
        <v>44320</v>
      </c>
      <c r="M41" s="15" t="s">
        <v>41</v>
      </c>
      <c r="N41" s="16">
        <f ca="1">+VENDEDORES!$A$1-'BASE DE DATOS'!L41</f>
        <v>474</v>
      </c>
      <c r="O41" s="12" t="str">
        <f>+VLOOKUP(D41,CLIENTES!$C:$E,3,FALSE)</f>
        <v>Medellín</v>
      </c>
      <c r="P41" s="12" t="str">
        <f>+VLOOKUP($D41,CLIENTES!C:F,4,FALSE)</f>
        <v>Servicios Financieros</v>
      </c>
    </row>
    <row r="42" spans="1:16" ht="15" x14ac:dyDescent="0.4">
      <c r="A42" s="13">
        <v>41</v>
      </c>
      <c r="B42" s="12" t="s">
        <v>15</v>
      </c>
      <c r="C42" s="12">
        <f>+VLOOKUP(B42,VENDEDORES!$B:$C,2,FALSE)</f>
        <v>2024</v>
      </c>
      <c r="D42" s="13" t="s">
        <v>22</v>
      </c>
      <c r="E42" s="13">
        <f>+VLOOKUP($D42,CLIENTES!$C:$D,2,FALSE)</f>
        <v>872</v>
      </c>
      <c r="F42" s="13">
        <v>77244029</v>
      </c>
      <c r="G42" s="13">
        <v>7368032</v>
      </c>
      <c r="H42" s="13" t="str">
        <f t="shared" si="0"/>
        <v>2024-7368032</v>
      </c>
      <c r="I42" s="26">
        <v>44278</v>
      </c>
      <c r="J42" s="27">
        <v>2071222</v>
      </c>
      <c r="K42" s="16">
        <v>30</v>
      </c>
      <c r="L42" s="14">
        <f t="shared" si="1"/>
        <v>44308</v>
      </c>
      <c r="M42" s="15" t="s">
        <v>41</v>
      </c>
      <c r="N42" s="16">
        <f ca="1">+VENDEDORES!$A$1-'BASE DE DATOS'!L42</f>
        <v>486</v>
      </c>
      <c r="O42" s="12" t="str">
        <f>+VLOOKUP(D42,CLIENTES!$C:$E,3,FALSE)</f>
        <v>Bogotá</v>
      </c>
      <c r="P42" s="12" t="str">
        <f>+VLOOKUP($D42,CLIENTES!C:F,4,FALSE)</f>
        <v>Comercio Electrónico</v>
      </c>
    </row>
    <row r="43" spans="1:16" ht="15" x14ac:dyDescent="0.4">
      <c r="A43" s="13">
        <v>42</v>
      </c>
      <c r="B43" s="12" t="s">
        <v>16</v>
      </c>
      <c r="C43" s="12">
        <f>+VLOOKUP(B43,VENDEDORES!$B:$C,2,FALSE)</f>
        <v>2015</v>
      </c>
      <c r="D43" s="13" t="s">
        <v>34</v>
      </c>
      <c r="E43" s="13">
        <f>+VLOOKUP($D43,CLIENTES!$C:$D,2,FALSE)</f>
        <v>923</v>
      </c>
      <c r="F43" s="13">
        <v>78753612</v>
      </c>
      <c r="G43" s="13">
        <v>4042228</v>
      </c>
      <c r="H43" s="13" t="str">
        <f t="shared" si="0"/>
        <v>2015-4042228</v>
      </c>
      <c r="I43" s="26">
        <v>44222</v>
      </c>
      <c r="J43" s="27">
        <v>3876886</v>
      </c>
      <c r="K43" s="16">
        <v>30</v>
      </c>
      <c r="L43" s="14">
        <f t="shared" si="1"/>
        <v>44252</v>
      </c>
      <c r="M43" s="15" t="s">
        <v>42</v>
      </c>
      <c r="N43" s="16">
        <f ca="1">+VENDEDORES!$A$1-'BASE DE DATOS'!L43</f>
        <v>542</v>
      </c>
      <c r="O43" s="12" t="str">
        <f>+VLOOKUP(D43,CLIENTES!$C:$E,3,FALSE)</f>
        <v>Cali</v>
      </c>
      <c r="P43" s="12" t="str">
        <f>+VLOOKUP($D43,CLIENTES!C:F,4,FALSE)</f>
        <v>Electronica de Consumo</v>
      </c>
    </row>
    <row r="44" spans="1:16" ht="15" x14ac:dyDescent="0.4">
      <c r="A44" s="13">
        <v>43</v>
      </c>
      <c r="B44" s="12" t="s">
        <v>10</v>
      </c>
      <c r="C44" s="12">
        <f>+VLOOKUP(B44,VENDEDORES!$B:$C,2,FALSE)</f>
        <v>2000</v>
      </c>
      <c r="D44" s="13" t="s">
        <v>30</v>
      </c>
      <c r="E44" s="13">
        <f>+VLOOKUP($D44,CLIENTES!$C:$D,2,FALSE)</f>
        <v>809</v>
      </c>
      <c r="F44" s="13">
        <v>69821573</v>
      </c>
      <c r="G44" s="13">
        <v>7264873</v>
      </c>
      <c r="H44" s="13" t="str">
        <f t="shared" si="0"/>
        <v>2000-7264873</v>
      </c>
      <c r="I44" s="26">
        <v>44209</v>
      </c>
      <c r="J44" s="27">
        <v>3991883</v>
      </c>
      <c r="K44" s="13">
        <v>15</v>
      </c>
      <c r="L44" s="14">
        <f t="shared" si="1"/>
        <v>44224</v>
      </c>
      <c r="M44" s="15" t="s">
        <v>42</v>
      </c>
      <c r="N44" s="16">
        <f ca="1">+VENDEDORES!$A$1-'BASE DE DATOS'!L44</f>
        <v>570</v>
      </c>
      <c r="O44" s="12" t="str">
        <f>+VLOOKUP(D44,CLIENTES!$C:$E,3,FALSE)</f>
        <v>Medellín</v>
      </c>
      <c r="P44" s="12" t="str">
        <f>+VLOOKUP($D44,CLIENTES!C:F,4,FALSE)</f>
        <v>Automotriz</v>
      </c>
    </row>
    <row r="45" spans="1:16" ht="15" x14ac:dyDescent="0.4">
      <c r="A45" s="13">
        <v>44</v>
      </c>
      <c r="B45" s="12" t="s">
        <v>11</v>
      </c>
      <c r="C45" s="12">
        <f>+VLOOKUP(B45,VENDEDORES!$B:$C,2,FALSE)</f>
        <v>2012</v>
      </c>
      <c r="D45" s="13" t="s">
        <v>21</v>
      </c>
      <c r="E45" s="13">
        <f>+VLOOKUP($D45,CLIENTES!$C:$D,2,FALSE)</f>
        <v>827</v>
      </c>
      <c r="F45" s="13">
        <v>37644653</v>
      </c>
      <c r="G45" s="13">
        <v>7892495</v>
      </c>
      <c r="H45" s="13" t="str">
        <f t="shared" si="0"/>
        <v>2012-7892495</v>
      </c>
      <c r="I45" s="26">
        <v>44248</v>
      </c>
      <c r="J45" s="27">
        <v>3270166</v>
      </c>
      <c r="K45" s="13">
        <v>0</v>
      </c>
      <c r="L45" s="14">
        <f t="shared" si="1"/>
        <v>44248</v>
      </c>
      <c r="M45" s="15" t="s">
        <v>42</v>
      </c>
      <c r="N45" s="16">
        <f ca="1">+VENDEDORES!$A$1-'BASE DE DATOS'!L45</f>
        <v>546</v>
      </c>
      <c r="O45" s="12" t="str">
        <f>+VLOOKUP(D45,CLIENTES!$C:$E,3,FALSE)</f>
        <v>Bogotá</v>
      </c>
      <c r="P45" s="12" t="str">
        <f>+VLOOKUP($D45,CLIENTES!C:F,4,FALSE)</f>
        <v>Comercio Electrónico</v>
      </c>
    </row>
    <row r="46" spans="1:16" ht="15" x14ac:dyDescent="0.4">
      <c r="A46" s="13">
        <v>45</v>
      </c>
      <c r="B46" s="12" t="s">
        <v>12</v>
      </c>
      <c r="C46" s="12">
        <f>+VLOOKUP(B46,VENDEDORES!$B:$C,2,FALSE)</f>
        <v>2023</v>
      </c>
      <c r="D46" s="13" t="s">
        <v>23</v>
      </c>
      <c r="E46" s="13">
        <f>+VLOOKUP($D46,CLIENTES!$C:$D,2,FALSE)</f>
        <v>991</v>
      </c>
      <c r="F46" s="13">
        <v>88280302</v>
      </c>
      <c r="G46" s="13">
        <v>6707394</v>
      </c>
      <c r="H46" s="13" t="str">
        <f t="shared" si="0"/>
        <v>2023-6707394</v>
      </c>
      <c r="I46" s="26">
        <v>44219</v>
      </c>
      <c r="J46" s="27">
        <v>3342699</v>
      </c>
      <c r="K46" s="13">
        <v>45</v>
      </c>
      <c r="L46" s="14">
        <f t="shared" si="1"/>
        <v>44264</v>
      </c>
      <c r="M46" s="15" t="s">
        <v>42</v>
      </c>
      <c r="N46" s="16">
        <f ca="1">+VENDEDORES!$A$1-'BASE DE DATOS'!L46</f>
        <v>530</v>
      </c>
      <c r="O46" s="12" t="str">
        <f>+VLOOKUP(D46,CLIENTES!$C:$E,3,FALSE)</f>
        <v>Bogotá</v>
      </c>
      <c r="P46" s="12" t="str">
        <f>+VLOOKUP($D46,CLIENTES!C:F,4,FALSE)</f>
        <v>Redes Sociales</v>
      </c>
    </row>
    <row r="47" spans="1:16" ht="15" x14ac:dyDescent="0.4">
      <c r="A47" s="13">
        <v>46</v>
      </c>
      <c r="B47" s="12" t="s">
        <v>13</v>
      </c>
      <c r="C47" s="12">
        <f>+VLOOKUP(B47,VENDEDORES!$B:$C,2,FALSE)</f>
        <v>2047</v>
      </c>
      <c r="D47" s="13" t="s">
        <v>25</v>
      </c>
      <c r="E47" s="13">
        <f>+VLOOKUP($D47,CLIENTES!$C:$D,2,FALSE)</f>
        <v>864</v>
      </c>
      <c r="F47" s="13">
        <v>74820921</v>
      </c>
      <c r="G47" s="13">
        <v>7679929</v>
      </c>
      <c r="H47" s="13" t="str">
        <f t="shared" si="0"/>
        <v>2047-7679929</v>
      </c>
      <c r="I47" s="26">
        <v>44220</v>
      </c>
      <c r="J47" s="27">
        <v>3048175</v>
      </c>
      <c r="K47" s="16">
        <v>30</v>
      </c>
      <c r="L47" s="14">
        <f t="shared" si="1"/>
        <v>44250</v>
      </c>
      <c r="M47" s="15" t="s">
        <v>41</v>
      </c>
      <c r="N47" s="16">
        <f ca="1">+VENDEDORES!$A$1-'BASE DE DATOS'!L47</f>
        <v>544</v>
      </c>
      <c r="O47" s="12" t="str">
        <f>+VLOOKUP(D47,CLIENTES!$C:$E,3,FALSE)</f>
        <v>Medellín</v>
      </c>
      <c r="P47" s="12" t="str">
        <f>+VLOOKUP($D47,CLIENTES!C:F,4,FALSE)</f>
        <v>Almacenamiento de videos</v>
      </c>
    </row>
    <row r="48" spans="1:16" ht="15" x14ac:dyDescent="0.4">
      <c r="A48" s="13">
        <v>47</v>
      </c>
      <c r="B48" s="12" t="s">
        <v>14</v>
      </c>
      <c r="C48" s="12">
        <f>+VLOOKUP(B48,VENDEDORES!$B:$C,2,FALSE)</f>
        <v>2035</v>
      </c>
      <c r="D48" s="13" t="s">
        <v>27</v>
      </c>
      <c r="E48" s="13">
        <f>+VLOOKUP($D48,CLIENTES!$C:$D,2,FALSE)</f>
        <v>940</v>
      </c>
      <c r="F48" s="13">
        <v>18114132</v>
      </c>
      <c r="G48" s="13">
        <v>4823488</v>
      </c>
      <c r="H48" s="13" t="str">
        <f t="shared" si="0"/>
        <v>2035-4823488</v>
      </c>
      <c r="I48" s="26">
        <v>44290</v>
      </c>
      <c r="J48" s="27">
        <v>4826541</v>
      </c>
      <c r="K48" s="13">
        <v>15</v>
      </c>
      <c r="L48" s="14">
        <f t="shared" si="1"/>
        <v>44305</v>
      </c>
      <c r="M48" s="15" t="s">
        <v>41</v>
      </c>
      <c r="N48" s="16">
        <f ca="1">+VENDEDORES!$A$1-'BASE DE DATOS'!L48</f>
        <v>489</v>
      </c>
      <c r="O48" s="12" t="str">
        <f>+VLOOKUP(D48,CLIENTES!$C:$E,3,FALSE)</f>
        <v>Medellín</v>
      </c>
      <c r="P48" s="12" t="str">
        <f>+VLOOKUP($D48,CLIENTES!C:F,4,FALSE)</f>
        <v>Servicios de transporte aeroespacial</v>
      </c>
    </row>
    <row r="49" spans="1:16" ht="15" x14ac:dyDescent="0.4">
      <c r="A49" s="13">
        <v>48</v>
      </c>
      <c r="B49" s="12" t="s">
        <v>15</v>
      </c>
      <c r="C49" s="12">
        <f>+VLOOKUP(B49,VENDEDORES!$B:$C,2,FALSE)</f>
        <v>2024</v>
      </c>
      <c r="D49" s="13" t="s">
        <v>29</v>
      </c>
      <c r="E49" s="13">
        <f>+VLOOKUP($D49,CLIENTES!$C:$D,2,FALSE)</f>
        <v>855</v>
      </c>
      <c r="F49" s="13">
        <v>88198402</v>
      </c>
      <c r="G49" s="13">
        <v>6055958</v>
      </c>
      <c r="H49" s="13" t="str">
        <f t="shared" si="0"/>
        <v>2024-6055958</v>
      </c>
      <c r="I49" s="26">
        <v>44260</v>
      </c>
      <c r="J49" s="27">
        <v>2112655</v>
      </c>
      <c r="K49" s="13">
        <v>0</v>
      </c>
      <c r="L49" s="14">
        <f t="shared" si="1"/>
        <v>44260</v>
      </c>
      <c r="M49" s="15" t="s">
        <v>41</v>
      </c>
      <c r="N49" s="16">
        <f ca="1">+VENDEDORES!$A$1-'BASE DE DATOS'!L49</f>
        <v>534</v>
      </c>
      <c r="O49" s="12" t="str">
        <f>+VLOOKUP(D49,CLIENTES!$C:$E,3,FALSE)</f>
        <v>Bucaramanga</v>
      </c>
      <c r="P49" s="12" t="str">
        <f>+VLOOKUP($D49,CLIENTES!C:F,4,FALSE)</f>
        <v>Servicios Financieros</v>
      </c>
    </row>
    <row r="50" spans="1:16" ht="15" x14ac:dyDescent="0.4">
      <c r="A50" s="13">
        <v>49</v>
      </c>
      <c r="B50" s="12" t="s">
        <v>16</v>
      </c>
      <c r="C50" s="12">
        <f>+VLOOKUP(B50,VENDEDORES!$B:$C,2,FALSE)</f>
        <v>2015</v>
      </c>
      <c r="D50" s="13" t="s">
        <v>31</v>
      </c>
      <c r="E50" s="13">
        <f>+VLOOKUP($D50,CLIENTES!$C:$D,2,FALSE)</f>
        <v>870</v>
      </c>
      <c r="F50" s="13">
        <v>14790652</v>
      </c>
      <c r="G50" s="13">
        <v>3833266</v>
      </c>
      <c r="H50" s="13" t="str">
        <f t="shared" si="0"/>
        <v>2015-3833266</v>
      </c>
      <c r="I50" s="26">
        <v>44257</v>
      </c>
      <c r="J50" s="27">
        <v>2250221</v>
      </c>
      <c r="K50" s="13">
        <v>45</v>
      </c>
      <c r="L50" s="14">
        <f t="shared" si="1"/>
        <v>44302</v>
      </c>
      <c r="M50" s="15" t="s">
        <v>41</v>
      </c>
      <c r="N50" s="16">
        <f ca="1">+VENDEDORES!$A$1-'BASE DE DATOS'!L50</f>
        <v>492</v>
      </c>
      <c r="O50" s="12" t="str">
        <f>+VLOOKUP(D50,CLIENTES!$C:$E,3,FALSE)</f>
        <v>Bucaramanga</v>
      </c>
      <c r="P50" s="12" t="str">
        <f>+VLOOKUP($D50,CLIENTES!C:F,4,FALSE)</f>
        <v>Programa de Videollamadas</v>
      </c>
    </row>
    <row r="51" spans="1:16" ht="15" x14ac:dyDescent="0.4">
      <c r="A51" s="13">
        <v>50</v>
      </c>
      <c r="B51" s="12" t="s">
        <v>10</v>
      </c>
      <c r="C51" s="12">
        <f>+VLOOKUP(B51,VENDEDORES!$B:$C,2,FALSE)</f>
        <v>2000</v>
      </c>
      <c r="D51" s="13" t="s">
        <v>33</v>
      </c>
      <c r="E51" s="13">
        <f>+VLOOKUP($D51,CLIENTES!$C:$D,2,FALSE)</f>
        <v>999</v>
      </c>
      <c r="F51" s="13">
        <v>18771937</v>
      </c>
      <c r="G51" s="13">
        <v>5997590</v>
      </c>
      <c r="H51" s="13" t="str">
        <f t="shared" si="0"/>
        <v>2000-5997590</v>
      </c>
      <c r="I51" s="26">
        <v>44212</v>
      </c>
      <c r="J51" s="27">
        <v>4556693</v>
      </c>
      <c r="K51" s="16">
        <v>30</v>
      </c>
      <c r="L51" s="14">
        <f t="shared" si="1"/>
        <v>44242</v>
      </c>
      <c r="M51" s="15" t="s">
        <v>42</v>
      </c>
      <c r="N51" s="16">
        <f ca="1">+VENDEDORES!$A$1-'BASE DE DATOS'!L51</f>
        <v>552</v>
      </c>
      <c r="O51" s="12" t="str">
        <f>+VLOOKUP(D51,CLIENTES!$C:$E,3,FALSE)</f>
        <v>Bogotá</v>
      </c>
      <c r="P51" s="12" t="str">
        <f>+VLOOKUP($D51,CLIENTES!C:F,4,FALSE)</f>
        <v>Electronica de Consumo</v>
      </c>
    </row>
    <row r="52" spans="1:16" ht="15" x14ac:dyDescent="0.4">
      <c r="A52" s="13">
        <v>51</v>
      </c>
      <c r="B52" s="12" t="s">
        <v>11</v>
      </c>
      <c r="C52" s="12">
        <f>+VLOOKUP(B52,VENDEDORES!$B:$C,2,FALSE)</f>
        <v>2012</v>
      </c>
      <c r="D52" s="13" t="s">
        <v>21</v>
      </c>
      <c r="E52" s="13">
        <f>+VLOOKUP($D52,CLIENTES!$C:$D,2,FALSE)</f>
        <v>827</v>
      </c>
      <c r="F52" s="13">
        <v>71079366</v>
      </c>
      <c r="G52" s="13">
        <v>8290766</v>
      </c>
      <c r="H52" s="13" t="str">
        <f t="shared" si="0"/>
        <v>2012-8290766</v>
      </c>
      <c r="I52" s="26">
        <v>44209</v>
      </c>
      <c r="J52" s="27">
        <v>1283996</v>
      </c>
      <c r="K52" s="13">
        <v>15</v>
      </c>
      <c r="L52" s="14">
        <f t="shared" si="1"/>
        <v>44224</v>
      </c>
      <c r="M52" s="15" t="s">
        <v>42</v>
      </c>
      <c r="N52" s="16">
        <f ca="1">+VENDEDORES!$A$1-'BASE DE DATOS'!L52</f>
        <v>570</v>
      </c>
      <c r="O52" s="12" t="str">
        <f>+VLOOKUP(D52,CLIENTES!$C:$E,3,FALSE)</f>
        <v>Bogotá</v>
      </c>
      <c r="P52" s="12" t="str">
        <f>+VLOOKUP($D52,CLIENTES!C:F,4,FALSE)</f>
        <v>Comercio Electrónico</v>
      </c>
    </row>
    <row r="53" spans="1:16" ht="15" x14ac:dyDescent="0.4">
      <c r="A53" s="13">
        <v>52</v>
      </c>
      <c r="B53" s="12" t="s">
        <v>12</v>
      </c>
      <c r="C53" s="12">
        <f>+VLOOKUP(B53,VENDEDORES!$B:$C,2,FALSE)</f>
        <v>2023</v>
      </c>
      <c r="D53" s="13" t="s">
        <v>23</v>
      </c>
      <c r="E53" s="13">
        <f>+VLOOKUP($D53,CLIENTES!$C:$D,2,FALSE)</f>
        <v>991</v>
      </c>
      <c r="F53" s="13">
        <v>58611351</v>
      </c>
      <c r="G53" s="13">
        <v>3467962</v>
      </c>
      <c r="H53" s="13" t="str">
        <f t="shared" si="0"/>
        <v>2023-3467962</v>
      </c>
      <c r="I53" s="26">
        <v>44243</v>
      </c>
      <c r="J53" s="27">
        <v>1977656</v>
      </c>
      <c r="K53" s="13">
        <v>0</v>
      </c>
      <c r="L53" s="14">
        <f t="shared" si="1"/>
        <v>44243</v>
      </c>
      <c r="M53" s="15" t="s">
        <v>42</v>
      </c>
      <c r="N53" s="16">
        <f ca="1">+VENDEDORES!$A$1-'BASE DE DATOS'!L53</f>
        <v>551</v>
      </c>
      <c r="O53" s="12" t="str">
        <f>+VLOOKUP(D53,CLIENTES!$C:$E,3,FALSE)</f>
        <v>Bogotá</v>
      </c>
      <c r="P53" s="12" t="str">
        <f>+VLOOKUP($D53,CLIENTES!C:F,4,FALSE)</f>
        <v>Redes Sociales</v>
      </c>
    </row>
    <row r="54" spans="1:16" ht="15" x14ac:dyDescent="0.4">
      <c r="A54" s="13">
        <v>53</v>
      </c>
      <c r="B54" s="12" t="s">
        <v>13</v>
      </c>
      <c r="C54" s="12">
        <f>+VLOOKUP(B54,VENDEDORES!$B:$C,2,FALSE)</f>
        <v>2047</v>
      </c>
      <c r="D54" s="13" t="s">
        <v>25</v>
      </c>
      <c r="E54" s="13">
        <f>+VLOOKUP($D54,CLIENTES!$C:$D,2,FALSE)</f>
        <v>864</v>
      </c>
      <c r="F54" s="13">
        <v>11796070</v>
      </c>
      <c r="G54" s="13">
        <v>7872005</v>
      </c>
      <c r="H54" s="13" t="str">
        <f t="shared" si="0"/>
        <v>2047-7872005</v>
      </c>
      <c r="I54" s="26">
        <v>44266</v>
      </c>
      <c r="J54" s="27">
        <v>2081888</v>
      </c>
      <c r="K54" s="13">
        <v>45</v>
      </c>
      <c r="L54" s="14">
        <f t="shared" si="1"/>
        <v>44311</v>
      </c>
      <c r="M54" s="15" t="s">
        <v>42</v>
      </c>
      <c r="N54" s="16">
        <f ca="1">+VENDEDORES!$A$1-'BASE DE DATOS'!L54</f>
        <v>483</v>
      </c>
      <c r="O54" s="12" t="str">
        <f>+VLOOKUP(D54,CLIENTES!$C:$E,3,FALSE)</f>
        <v>Medellín</v>
      </c>
      <c r="P54" s="12" t="str">
        <f>+VLOOKUP($D54,CLIENTES!C:F,4,FALSE)</f>
        <v>Almacenamiento de videos</v>
      </c>
    </row>
    <row r="55" spans="1:16" ht="15" x14ac:dyDescent="0.4">
      <c r="A55" s="13">
        <v>54</v>
      </c>
      <c r="B55" s="12" t="s">
        <v>14</v>
      </c>
      <c r="C55" s="12">
        <f>+VLOOKUP(B55,VENDEDORES!$B:$C,2,FALSE)</f>
        <v>2035</v>
      </c>
      <c r="D55" s="13" t="s">
        <v>27</v>
      </c>
      <c r="E55" s="13">
        <f>+VLOOKUP($D55,CLIENTES!$C:$D,2,FALSE)</f>
        <v>940</v>
      </c>
      <c r="F55" s="13">
        <v>22527045</v>
      </c>
      <c r="G55" s="13">
        <v>3676528</v>
      </c>
      <c r="H55" s="13" t="str">
        <f t="shared" si="0"/>
        <v>2035-3676528</v>
      </c>
      <c r="I55" s="26">
        <v>44207</v>
      </c>
      <c r="J55" s="27">
        <v>4773574</v>
      </c>
      <c r="K55" s="13">
        <v>15</v>
      </c>
      <c r="L55" s="14">
        <f t="shared" si="1"/>
        <v>44222</v>
      </c>
      <c r="M55" s="15" t="s">
        <v>41</v>
      </c>
      <c r="N55" s="16">
        <f ca="1">+VENDEDORES!$A$1-'BASE DE DATOS'!L55</f>
        <v>572</v>
      </c>
      <c r="O55" s="12" t="str">
        <f>+VLOOKUP(D55,CLIENTES!$C:$E,3,FALSE)</f>
        <v>Medellín</v>
      </c>
      <c r="P55" s="12" t="str">
        <f>+VLOOKUP($D55,CLIENTES!C:F,4,FALSE)</f>
        <v>Servicios de transporte aeroespacial</v>
      </c>
    </row>
    <row r="56" spans="1:16" ht="15" x14ac:dyDescent="0.4">
      <c r="A56" s="13">
        <v>55</v>
      </c>
      <c r="B56" s="12" t="s">
        <v>15</v>
      </c>
      <c r="C56" s="12">
        <f>+VLOOKUP(B56,VENDEDORES!$B:$C,2,FALSE)</f>
        <v>2024</v>
      </c>
      <c r="D56" s="13" t="s">
        <v>29</v>
      </c>
      <c r="E56" s="13">
        <f>+VLOOKUP($D56,CLIENTES!$C:$D,2,FALSE)</f>
        <v>855</v>
      </c>
      <c r="F56" s="13">
        <v>54663735</v>
      </c>
      <c r="G56" s="13">
        <v>6444092</v>
      </c>
      <c r="H56" s="13" t="str">
        <f t="shared" si="0"/>
        <v>2024-6444092</v>
      </c>
      <c r="I56" s="26">
        <v>44246</v>
      </c>
      <c r="J56" s="27">
        <v>3875674</v>
      </c>
      <c r="K56" s="13">
        <v>0</v>
      </c>
      <c r="L56" s="14">
        <f t="shared" si="1"/>
        <v>44246</v>
      </c>
      <c r="M56" s="15" t="s">
        <v>41</v>
      </c>
      <c r="N56" s="16">
        <f ca="1">+VENDEDORES!$A$1-'BASE DE DATOS'!L56</f>
        <v>548</v>
      </c>
      <c r="O56" s="12" t="str">
        <f>+VLOOKUP(D56,CLIENTES!$C:$E,3,FALSE)</f>
        <v>Bucaramanga</v>
      </c>
      <c r="P56" s="12" t="str">
        <f>+VLOOKUP($D56,CLIENTES!C:F,4,FALSE)</f>
        <v>Servicios Financieros</v>
      </c>
    </row>
    <row r="57" spans="1:16" ht="15" x14ac:dyDescent="0.4">
      <c r="A57" s="13">
        <v>56</v>
      </c>
      <c r="B57" s="12" t="s">
        <v>16</v>
      </c>
      <c r="C57" s="12">
        <f>+VLOOKUP(B57,VENDEDORES!$B:$C,2,FALSE)</f>
        <v>2015</v>
      </c>
      <c r="D57" s="13" t="s">
        <v>31</v>
      </c>
      <c r="E57" s="13">
        <f>+VLOOKUP($D57,CLIENTES!$C:$D,2,FALSE)</f>
        <v>870</v>
      </c>
      <c r="F57" s="13">
        <v>76540531</v>
      </c>
      <c r="G57" s="13">
        <v>4194075</v>
      </c>
      <c r="H57" s="13" t="str">
        <f t="shared" si="0"/>
        <v>2015-4194075</v>
      </c>
      <c r="I57" s="26">
        <v>44247</v>
      </c>
      <c r="J57" s="27">
        <v>2187761</v>
      </c>
      <c r="K57" s="13">
        <v>45</v>
      </c>
      <c r="L57" s="14">
        <f t="shared" si="1"/>
        <v>44292</v>
      </c>
      <c r="M57" s="15" t="s">
        <v>42</v>
      </c>
      <c r="N57" s="16">
        <f ca="1">+VENDEDORES!$A$1-'BASE DE DATOS'!L57</f>
        <v>502</v>
      </c>
      <c r="O57" s="12" t="str">
        <f>+VLOOKUP(D57,CLIENTES!$C:$E,3,FALSE)</f>
        <v>Bucaramanga</v>
      </c>
      <c r="P57" s="12" t="str">
        <f>+VLOOKUP($D57,CLIENTES!C:F,4,FALSE)</f>
        <v>Programa de Videollamadas</v>
      </c>
    </row>
    <row r="58" spans="1:16" ht="15" x14ac:dyDescent="0.4">
      <c r="A58" s="13">
        <v>57</v>
      </c>
      <c r="B58" s="12" t="s">
        <v>10</v>
      </c>
      <c r="C58" s="12">
        <f>+VLOOKUP(B58,VENDEDORES!$B:$C,2,FALSE)</f>
        <v>2000</v>
      </c>
      <c r="D58" s="13" t="s">
        <v>33</v>
      </c>
      <c r="E58" s="13">
        <f>+VLOOKUP($D58,CLIENTES!$C:$D,2,FALSE)</f>
        <v>999</v>
      </c>
      <c r="F58" s="13">
        <v>47764402</v>
      </c>
      <c r="G58" s="13">
        <v>3487402</v>
      </c>
      <c r="H58" s="13" t="str">
        <f t="shared" si="0"/>
        <v>2000-3487402</v>
      </c>
      <c r="I58" s="26">
        <v>44259</v>
      </c>
      <c r="J58" s="27">
        <v>3455213</v>
      </c>
      <c r="K58" s="16">
        <v>30</v>
      </c>
      <c r="L58" s="14">
        <f t="shared" si="1"/>
        <v>44289</v>
      </c>
      <c r="M58" s="15" t="s">
        <v>42</v>
      </c>
      <c r="N58" s="16">
        <f ca="1">+VENDEDORES!$A$1-'BASE DE DATOS'!L58</f>
        <v>505</v>
      </c>
      <c r="O58" s="12" t="str">
        <f>+VLOOKUP(D58,CLIENTES!$C:$E,3,FALSE)</f>
        <v>Bogotá</v>
      </c>
      <c r="P58" s="12" t="str">
        <f>+VLOOKUP($D58,CLIENTES!C:F,4,FALSE)</f>
        <v>Electronica de Consumo</v>
      </c>
    </row>
    <row r="59" spans="1:16" ht="15" x14ac:dyDescent="0.4">
      <c r="A59" s="13">
        <v>58</v>
      </c>
      <c r="B59" s="12" t="s">
        <v>11</v>
      </c>
      <c r="C59" s="12">
        <f>+VLOOKUP(B59,VENDEDORES!$B:$C,2,FALSE)</f>
        <v>2012</v>
      </c>
      <c r="D59" s="13" t="s">
        <v>29</v>
      </c>
      <c r="E59" s="13">
        <f>+VLOOKUP($D59,CLIENTES!$C:$D,2,FALSE)</f>
        <v>855</v>
      </c>
      <c r="F59" s="13">
        <v>61283954</v>
      </c>
      <c r="G59" s="13">
        <v>4045911</v>
      </c>
      <c r="H59" s="13" t="str">
        <f t="shared" si="0"/>
        <v>2012-4045911</v>
      </c>
      <c r="I59" s="26">
        <v>44233</v>
      </c>
      <c r="J59" s="27">
        <v>3653428</v>
      </c>
      <c r="K59" s="16">
        <v>30</v>
      </c>
      <c r="L59" s="14">
        <f t="shared" si="1"/>
        <v>44263</v>
      </c>
      <c r="M59" s="15" t="s">
        <v>41</v>
      </c>
      <c r="N59" s="16">
        <f ca="1">+VENDEDORES!$A$1-'BASE DE DATOS'!L59</f>
        <v>531</v>
      </c>
      <c r="O59" s="12" t="str">
        <f>+VLOOKUP(D59,CLIENTES!$C:$E,3,FALSE)</f>
        <v>Bucaramanga</v>
      </c>
      <c r="P59" s="12" t="str">
        <f>+VLOOKUP($D59,CLIENTES!C:F,4,FALSE)</f>
        <v>Servicios Financieros</v>
      </c>
    </row>
    <row r="60" spans="1:16" ht="15" x14ac:dyDescent="0.4">
      <c r="A60" s="13">
        <v>59</v>
      </c>
      <c r="B60" s="12" t="s">
        <v>12</v>
      </c>
      <c r="C60" s="12">
        <f>+VLOOKUP(B60,VENDEDORES!$B:$C,2,FALSE)</f>
        <v>2023</v>
      </c>
      <c r="D60" s="13" t="s">
        <v>31</v>
      </c>
      <c r="E60" s="13">
        <f>+VLOOKUP($D60,CLIENTES!$C:$D,2,FALSE)</f>
        <v>870</v>
      </c>
      <c r="F60" s="13">
        <v>88479326</v>
      </c>
      <c r="G60" s="13">
        <v>6287864</v>
      </c>
      <c r="H60" s="13" t="str">
        <f t="shared" si="0"/>
        <v>2023-6287864</v>
      </c>
      <c r="I60" s="26">
        <v>44236</v>
      </c>
      <c r="J60" s="27">
        <v>1387206</v>
      </c>
      <c r="K60" s="13">
        <v>0</v>
      </c>
      <c r="L60" s="14">
        <f t="shared" si="1"/>
        <v>44236</v>
      </c>
      <c r="M60" s="15" t="s">
        <v>41</v>
      </c>
      <c r="N60" s="16">
        <f ca="1">+VENDEDORES!$A$1-'BASE DE DATOS'!L60</f>
        <v>558</v>
      </c>
      <c r="O60" s="12" t="str">
        <f>+VLOOKUP(D60,CLIENTES!$C:$E,3,FALSE)</f>
        <v>Bucaramanga</v>
      </c>
      <c r="P60" s="12" t="str">
        <f>+VLOOKUP($D60,CLIENTES!C:F,4,FALSE)</f>
        <v>Programa de Videollamadas</v>
      </c>
    </row>
    <row r="61" spans="1:16" ht="15" x14ac:dyDescent="0.4">
      <c r="A61" s="13">
        <v>60</v>
      </c>
      <c r="B61" s="12" t="s">
        <v>13</v>
      </c>
      <c r="C61" s="12">
        <f>+VLOOKUP(B61,VENDEDORES!$B:$C,2,FALSE)</f>
        <v>2047</v>
      </c>
      <c r="D61" s="13" t="s">
        <v>33</v>
      </c>
      <c r="E61" s="13">
        <f>+VLOOKUP($D61,CLIENTES!$C:$D,2,FALSE)</f>
        <v>999</v>
      </c>
      <c r="F61" s="13">
        <v>1470729</v>
      </c>
      <c r="G61" s="13">
        <v>8309036</v>
      </c>
      <c r="H61" s="13" t="str">
        <f t="shared" si="0"/>
        <v>2047-8309036</v>
      </c>
      <c r="I61" s="26">
        <v>44244</v>
      </c>
      <c r="J61" s="27">
        <v>3090279</v>
      </c>
      <c r="K61" s="13">
        <v>45</v>
      </c>
      <c r="L61" s="14">
        <f t="shared" si="1"/>
        <v>44289</v>
      </c>
      <c r="M61" s="15" t="s">
        <v>42</v>
      </c>
      <c r="N61" s="16">
        <f ca="1">+VENDEDORES!$A$1-'BASE DE DATOS'!L61</f>
        <v>505</v>
      </c>
      <c r="O61" s="12" t="str">
        <f>+VLOOKUP(D61,CLIENTES!$C:$E,3,FALSE)</f>
        <v>Bogotá</v>
      </c>
      <c r="P61" s="12" t="str">
        <f>+VLOOKUP($D61,CLIENTES!C:F,4,FALSE)</f>
        <v>Electronica de Consumo</v>
      </c>
    </row>
    <row r="62" spans="1:16" ht="15" x14ac:dyDescent="0.4">
      <c r="A62" s="13">
        <v>61</v>
      </c>
      <c r="B62" s="12" t="s">
        <v>14</v>
      </c>
      <c r="C62" s="12">
        <f>+VLOOKUP(B62,VENDEDORES!$B:$C,2,FALSE)</f>
        <v>2035</v>
      </c>
      <c r="D62" s="13" t="s">
        <v>31</v>
      </c>
      <c r="E62" s="13">
        <f>+VLOOKUP($D62,CLIENTES!$C:$D,2,FALSE)</f>
        <v>870</v>
      </c>
      <c r="F62" s="13">
        <v>3656375</v>
      </c>
      <c r="G62" s="13">
        <v>8903858</v>
      </c>
      <c r="H62" s="13" t="str">
        <f t="shared" si="0"/>
        <v>2035-8903858</v>
      </c>
      <c r="I62" s="26">
        <v>44210</v>
      </c>
      <c r="J62" s="27">
        <v>1052424</v>
      </c>
      <c r="K62" s="16">
        <v>30</v>
      </c>
      <c r="L62" s="14">
        <f t="shared" si="1"/>
        <v>44240</v>
      </c>
      <c r="M62" s="15" t="s">
        <v>42</v>
      </c>
      <c r="N62" s="16">
        <f ca="1">+VENDEDORES!$A$1-'BASE DE DATOS'!L62</f>
        <v>554</v>
      </c>
      <c r="O62" s="12" t="str">
        <f>+VLOOKUP(D62,CLIENTES!$C:$E,3,FALSE)</f>
        <v>Bucaramanga</v>
      </c>
      <c r="P62" s="12" t="str">
        <f>+VLOOKUP($D62,CLIENTES!C:F,4,FALSE)</f>
        <v>Programa de Videollamadas</v>
      </c>
    </row>
    <row r="63" spans="1:16" ht="15" x14ac:dyDescent="0.4">
      <c r="A63" s="13">
        <v>62</v>
      </c>
      <c r="B63" s="12" t="s">
        <v>15</v>
      </c>
      <c r="C63" s="12">
        <f>+VLOOKUP(B63,VENDEDORES!$B:$C,2,FALSE)</f>
        <v>2024</v>
      </c>
      <c r="D63" s="13" t="s">
        <v>33</v>
      </c>
      <c r="E63" s="13">
        <f>+VLOOKUP($D63,CLIENTES!$C:$D,2,FALSE)</f>
        <v>999</v>
      </c>
      <c r="F63" s="13">
        <v>77248513</v>
      </c>
      <c r="G63" s="13">
        <v>7251150</v>
      </c>
      <c r="H63" s="13" t="str">
        <f t="shared" si="0"/>
        <v>2024-7251150</v>
      </c>
      <c r="I63" s="26">
        <v>44277</v>
      </c>
      <c r="J63" s="27">
        <v>1467744</v>
      </c>
      <c r="K63" s="13">
        <v>15</v>
      </c>
      <c r="L63" s="14">
        <f t="shared" si="1"/>
        <v>44292</v>
      </c>
      <c r="M63" s="15" t="s">
        <v>41</v>
      </c>
      <c r="N63" s="16">
        <f ca="1">+VENDEDORES!$A$1-'BASE DE DATOS'!L63</f>
        <v>502</v>
      </c>
      <c r="O63" s="12" t="str">
        <f>+VLOOKUP(D63,CLIENTES!$C:$E,3,FALSE)</f>
        <v>Bogotá</v>
      </c>
      <c r="P63" s="12" t="str">
        <f>+VLOOKUP($D63,CLIENTES!C:F,4,FALSE)</f>
        <v>Electronica de Consumo</v>
      </c>
    </row>
    <row r="64" spans="1:16" ht="15" x14ac:dyDescent="0.4">
      <c r="A64" s="13">
        <v>63</v>
      </c>
      <c r="B64" s="12" t="s">
        <v>16</v>
      </c>
      <c r="C64" s="12">
        <f>+VLOOKUP(B64,VENDEDORES!$B:$C,2,FALSE)</f>
        <v>2015</v>
      </c>
      <c r="D64" s="13" t="s">
        <v>29</v>
      </c>
      <c r="E64" s="13">
        <f>+VLOOKUP($D64,CLIENTES!$C:$D,2,FALSE)</f>
        <v>855</v>
      </c>
      <c r="F64" s="13">
        <v>6383766</v>
      </c>
      <c r="G64" s="13">
        <v>8652233</v>
      </c>
      <c r="H64" s="13" t="str">
        <f t="shared" si="0"/>
        <v>2015-8652233</v>
      </c>
      <c r="I64" s="26">
        <v>44202</v>
      </c>
      <c r="J64" s="27">
        <v>4705797</v>
      </c>
      <c r="K64" s="13">
        <v>0</v>
      </c>
      <c r="L64" s="14">
        <f t="shared" si="1"/>
        <v>44202</v>
      </c>
      <c r="M64" s="15" t="s">
        <v>41</v>
      </c>
      <c r="N64" s="16">
        <f ca="1">+VENDEDORES!$A$1-'BASE DE DATOS'!L64</f>
        <v>592</v>
      </c>
      <c r="O64" s="12" t="str">
        <f>+VLOOKUP(D64,CLIENTES!$C:$E,3,FALSE)</f>
        <v>Bucaramanga</v>
      </c>
      <c r="P64" s="12" t="str">
        <f>+VLOOKUP($D64,CLIENTES!C:F,4,FALSE)</f>
        <v>Servicios Financieros</v>
      </c>
    </row>
    <row r="65" spans="1:16" ht="15" x14ac:dyDescent="0.4">
      <c r="A65" s="13">
        <v>64</v>
      </c>
      <c r="B65" s="12" t="s">
        <v>10</v>
      </c>
      <c r="C65" s="12">
        <f>+VLOOKUP(B65,VENDEDORES!$B:$C,2,FALSE)</f>
        <v>2000</v>
      </c>
      <c r="D65" s="13" t="s">
        <v>31</v>
      </c>
      <c r="E65" s="13">
        <f>+VLOOKUP($D65,CLIENTES!$C:$D,2,FALSE)</f>
        <v>870</v>
      </c>
      <c r="F65" s="13">
        <v>54228139</v>
      </c>
      <c r="G65" s="13">
        <v>7548750</v>
      </c>
      <c r="H65" s="13" t="str">
        <f t="shared" si="0"/>
        <v>2000-7548750</v>
      </c>
      <c r="I65" s="26">
        <v>44249</v>
      </c>
      <c r="J65" s="27">
        <v>3959283</v>
      </c>
      <c r="K65" s="13">
        <v>45</v>
      </c>
      <c r="L65" s="14">
        <f t="shared" si="1"/>
        <v>44294</v>
      </c>
      <c r="M65" s="15" t="s">
        <v>42</v>
      </c>
      <c r="N65" s="16">
        <f ca="1">+VENDEDORES!$A$1-'BASE DE DATOS'!L65</f>
        <v>500</v>
      </c>
      <c r="O65" s="12" t="str">
        <f>+VLOOKUP(D65,CLIENTES!$C:$E,3,FALSE)</f>
        <v>Bucaramanga</v>
      </c>
      <c r="P65" s="12" t="str">
        <f>+VLOOKUP($D65,CLIENTES!C:F,4,FALSE)</f>
        <v>Programa de Videollamadas</v>
      </c>
    </row>
    <row r="66" spans="1:16" ht="15" x14ac:dyDescent="0.4">
      <c r="A66" s="13">
        <v>65</v>
      </c>
      <c r="B66" s="12" t="s">
        <v>11</v>
      </c>
      <c r="C66" s="12">
        <f>+VLOOKUP(B66,VENDEDORES!$B:$C,2,FALSE)</f>
        <v>2012</v>
      </c>
      <c r="D66" s="13" t="s">
        <v>33</v>
      </c>
      <c r="E66" s="13">
        <f>+VLOOKUP($D66,CLIENTES!$C:$D,2,FALSE)</f>
        <v>999</v>
      </c>
      <c r="F66" s="13">
        <v>48952158</v>
      </c>
      <c r="G66" s="13">
        <v>4157978</v>
      </c>
      <c r="H66" s="13" t="str">
        <f t="shared" si="0"/>
        <v>2012-4157978</v>
      </c>
      <c r="I66" s="26">
        <v>44216</v>
      </c>
      <c r="J66" s="27">
        <v>1367666</v>
      </c>
      <c r="K66" s="13">
        <v>15</v>
      </c>
      <c r="L66" s="14">
        <f t="shared" si="1"/>
        <v>44231</v>
      </c>
      <c r="M66" s="15" t="s">
        <v>42</v>
      </c>
      <c r="N66" s="16">
        <f ca="1">+VENDEDORES!$A$1-'BASE DE DATOS'!L66</f>
        <v>563</v>
      </c>
      <c r="O66" s="12" t="str">
        <f>+VLOOKUP(D66,CLIENTES!$C:$E,3,FALSE)</f>
        <v>Bogotá</v>
      </c>
      <c r="P66" s="12" t="str">
        <f>+VLOOKUP($D66,CLIENTES!C:F,4,FALSE)</f>
        <v>Electronica de Consumo</v>
      </c>
    </row>
    <row r="67" spans="1:16" ht="15" x14ac:dyDescent="0.4">
      <c r="A67" s="13">
        <v>66</v>
      </c>
      <c r="B67" s="12" t="s">
        <v>12</v>
      </c>
      <c r="C67" s="12">
        <f>+VLOOKUP(B67,VENDEDORES!$B:$C,2,FALSE)</f>
        <v>2023</v>
      </c>
      <c r="D67" s="13" t="s">
        <v>29</v>
      </c>
      <c r="E67" s="13">
        <f>+VLOOKUP($D67,CLIENTES!$C:$D,2,FALSE)</f>
        <v>855</v>
      </c>
      <c r="F67" s="13">
        <v>7946318</v>
      </c>
      <c r="G67" s="13">
        <v>5615323</v>
      </c>
      <c r="H67" s="13" t="str">
        <f t="shared" ref="H67:H99" si="2">+CONCATENATE(C67,"-",G67)</f>
        <v>2023-5615323</v>
      </c>
      <c r="I67" s="26">
        <v>44284</v>
      </c>
      <c r="J67" s="27">
        <v>1339573</v>
      </c>
      <c r="K67" s="13">
        <v>0</v>
      </c>
      <c r="L67" s="14">
        <f t="shared" ref="L67:L99" si="3">+I67+K67</f>
        <v>44284</v>
      </c>
      <c r="M67" s="15" t="s">
        <v>41</v>
      </c>
      <c r="N67" s="16">
        <f ca="1">+VENDEDORES!$A$1-'BASE DE DATOS'!L67</f>
        <v>510</v>
      </c>
      <c r="O67" s="12" t="str">
        <f>+VLOOKUP(D67,CLIENTES!$C:$E,3,FALSE)</f>
        <v>Bucaramanga</v>
      </c>
      <c r="P67" s="12" t="str">
        <f>+VLOOKUP($D67,CLIENTES!C:F,4,FALSE)</f>
        <v>Servicios Financieros</v>
      </c>
    </row>
    <row r="68" spans="1:16" ht="15" x14ac:dyDescent="0.4">
      <c r="A68" s="13">
        <v>67</v>
      </c>
      <c r="B68" s="12" t="s">
        <v>13</v>
      </c>
      <c r="C68" s="12">
        <f>+VLOOKUP(B68,VENDEDORES!$B:$C,2,FALSE)</f>
        <v>2047</v>
      </c>
      <c r="D68" s="13" t="s">
        <v>31</v>
      </c>
      <c r="E68" s="13">
        <f>+VLOOKUP($D68,CLIENTES!$C:$D,2,FALSE)</f>
        <v>870</v>
      </c>
      <c r="F68" s="13">
        <v>58879496</v>
      </c>
      <c r="G68" s="13">
        <v>4322994</v>
      </c>
      <c r="H68" s="13" t="str">
        <f t="shared" si="2"/>
        <v>2047-4322994</v>
      </c>
      <c r="I68" s="26">
        <v>44287</v>
      </c>
      <c r="J68" s="27">
        <v>1586935</v>
      </c>
      <c r="K68" s="13">
        <v>45</v>
      </c>
      <c r="L68" s="14">
        <f t="shared" si="3"/>
        <v>44332</v>
      </c>
      <c r="M68" s="15" t="s">
        <v>41</v>
      </c>
      <c r="N68" s="16">
        <f ca="1">+VENDEDORES!$A$1-'BASE DE DATOS'!L68</f>
        <v>462</v>
      </c>
      <c r="O68" s="12" t="str">
        <f>+VLOOKUP(D68,CLIENTES!$C:$E,3,FALSE)</f>
        <v>Bucaramanga</v>
      </c>
      <c r="P68" s="12" t="str">
        <f>+VLOOKUP($D68,CLIENTES!C:F,4,FALSE)</f>
        <v>Programa de Videollamadas</v>
      </c>
    </row>
    <row r="69" spans="1:16" ht="15" x14ac:dyDescent="0.4">
      <c r="A69" s="13">
        <v>68</v>
      </c>
      <c r="B69" s="12" t="s">
        <v>14</v>
      </c>
      <c r="C69" s="12">
        <f>+VLOOKUP(B69,VENDEDORES!$B:$C,2,FALSE)</f>
        <v>2035</v>
      </c>
      <c r="D69" s="13" t="s">
        <v>33</v>
      </c>
      <c r="E69" s="13">
        <f>+VLOOKUP($D69,CLIENTES!$C:$D,2,FALSE)</f>
        <v>999</v>
      </c>
      <c r="F69" s="13">
        <v>10148608</v>
      </c>
      <c r="G69" s="13">
        <v>6186315</v>
      </c>
      <c r="H69" s="13" t="str">
        <f t="shared" si="2"/>
        <v>2035-6186315</v>
      </c>
      <c r="I69" s="26">
        <v>44252</v>
      </c>
      <c r="J69" s="27">
        <v>2593917</v>
      </c>
      <c r="K69" s="16">
        <v>30</v>
      </c>
      <c r="L69" s="14">
        <f t="shared" si="3"/>
        <v>44282</v>
      </c>
      <c r="M69" s="15" t="s">
        <v>42</v>
      </c>
      <c r="N69" s="16">
        <f ca="1">+VENDEDORES!$A$1-'BASE DE DATOS'!L69</f>
        <v>512</v>
      </c>
      <c r="O69" s="12" t="str">
        <f>+VLOOKUP(D69,CLIENTES!$C:$E,3,FALSE)</f>
        <v>Bogotá</v>
      </c>
      <c r="P69" s="12" t="str">
        <f>+VLOOKUP($D69,CLIENTES!C:F,4,FALSE)</f>
        <v>Electronica de Consumo</v>
      </c>
    </row>
    <row r="70" spans="1:16" ht="15" x14ac:dyDescent="0.4">
      <c r="A70" s="13">
        <v>69</v>
      </c>
      <c r="B70" s="12" t="s">
        <v>15</v>
      </c>
      <c r="C70" s="12">
        <f>+VLOOKUP(B70,VENDEDORES!$B:$C,2,FALSE)</f>
        <v>2024</v>
      </c>
      <c r="D70" s="13" t="s">
        <v>29</v>
      </c>
      <c r="E70" s="13">
        <f>+VLOOKUP($D70,CLIENTES!$C:$D,2,FALSE)</f>
        <v>855</v>
      </c>
      <c r="F70" s="13">
        <v>50627848</v>
      </c>
      <c r="G70" s="13">
        <v>3643520</v>
      </c>
      <c r="H70" s="13" t="str">
        <f t="shared" si="2"/>
        <v>2024-3643520</v>
      </c>
      <c r="I70" s="26">
        <v>44247</v>
      </c>
      <c r="J70" s="27">
        <v>2508709</v>
      </c>
      <c r="K70" s="16">
        <v>30</v>
      </c>
      <c r="L70" s="14">
        <f t="shared" si="3"/>
        <v>44277</v>
      </c>
      <c r="M70" s="15" t="s">
        <v>42</v>
      </c>
      <c r="N70" s="16">
        <f ca="1">+VENDEDORES!$A$1-'BASE DE DATOS'!L70</f>
        <v>517</v>
      </c>
      <c r="O70" s="12" t="str">
        <f>+VLOOKUP(D70,CLIENTES!$C:$E,3,FALSE)</f>
        <v>Bucaramanga</v>
      </c>
      <c r="P70" s="12" t="str">
        <f>+VLOOKUP($D70,CLIENTES!C:F,4,FALSE)</f>
        <v>Servicios Financieros</v>
      </c>
    </row>
    <row r="71" spans="1:16" ht="15" x14ac:dyDescent="0.4">
      <c r="A71" s="13">
        <v>70</v>
      </c>
      <c r="B71" s="12" t="s">
        <v>16</v>
      </c>
      <c r="C71" s="12">
        <f>+VLOOKUP(B71,VENDEDORES!$B:$C,2,FALSE)</f>
        <v>2015</v>
      </c>
      <c r="D71" s="13" t="s">
        <v>33</v>
      </c>
      <c r="E71" s="13">
        <f>+VLOOKUP($D71,CLIENTES!$C:$D,2,FALSE)</f>
        <v>999</v>
      </c>
      <c r="F71" s="13">
        <v>12916047</v>
      </c>
      <c r="G71" s="13">
        <v>7409080</v>
      </c>
      <c r="H71" s="13" t="str">
        <f t="shared" si="2"/>
        <v>2015-7409080</v>
      </c>
      <c r="I71" s="26">
        <v>44277</v>
      </c>
      <c r="J71" s="27">
        <v>1537524</v>
      </c>
      <c r="K71" s="13">
        <v>0</v>
      </c>
      <c r="L71" s="14">
        <f t="shared" si="3"/>
        <v>44277</v>
      </c>
      <c r="M71" s="15" t="s">
        <v>41</v>
      </c>
      <c r="N71" s="16">
        <f ca="1">+VENDEDORES!$A$1-'BASE DE DATOS'!L71</f>
        <v>517</v>
      </c>
      <c r="O71" s="12" t="str">
        <f>+VLOOKUP(D71,CLIENTES!$C:$E,3,FALSE)</f>
        <v>Bogotá</v>
      </c>
      <c r="P71" s="12" t="str">
        <f>+VLOOKUP($D71,CLIENTES!C:F,4,FALSE)</f>
        <v>Electronica de Consumo</v>
      </c>
    </row>
    <row r="72" spans="1:16" ht="15" x14ac:dyDescent="0.4">
      <c r="A72" s="13">
        <v>71</v>
      </c>
      <c r="B72" s="12" t="s">
        <v>10</v>
      </c>
      <c r="C72" s="12">
        <f>+VLOOKUP(B72,VENDEDORES!$B:$C,2,FALSE)</f>
        <v>2000</v>
      </c>
      <c r="D72" s="13" t="s">
        <v>29</v>
      </c>
      <c r="E72" s="13">
        <f>+VLOOKUP($D72,CLIENTES!$C:$D,2,FALSE)</f>
        <v>855</v>
      </c>
      <c r="F72" s="13">
        <v>83297548</v>
      </c>
      <c r="G72" s="13">
        <v>7821762</v>
      </c>
      <c r="H72" s="13" t="str">
        <f t="shared" si="2"/>
        <v>2000-7821762</v>
      </c>
      <c r="I72" s="26">
        <v>44288</v>
      </c>
      <c r="J72" s="27">
        <v>3959429</v>
      </c>
      <c r="K72" s="13">
        <v>45</v>
      </c>
      <c r="L72" s="14">
        <f t="shared" si="3"/>
        <v>44333</v>
      </c>
      <c r="M72" s="15" t="s">
        <v>41</v>
      </c>
      <c r="N72" s="16">
        <f ca="1">+VENDEDORES!$A$1-'BASE DE DATOS'!L72</f>
        <v>461</v>
      </c>
      <c r="O72" s="12" t="str">
        <f>+VLOOKUP(D72,CLIENTES!$C:$E,3,FALSE)</f>
        <v>Bucaramanga</v>
      </c>
      <c r="P72" s="12" t="str">
        <f>+VLOOKUP($D72,CLIENTES!C:F,4,FALSE)</f>
        <v>Servicios Financieros</v>
      </c>
    </row>
    <row r="73" spans="1:16" ht="15" x14ac:dyDescent="0.4">
      <c r="A73" s="13">
        <v>72</v>
      </c>
      <c r="B73" s="12" t="s">
        <v>11</v>
      </c>
      <c r="C73" s="12">
        <f>+VLOOKUP(B73,VENDEDORES!$B:$C,2,FALSE)</f>
        <v>2012</v>
      </c>
      <c r="D73" s="13" t="s">
        <v>31</v>
      </c>
      <c r="E73" s="13">
        <f>+VLOOKUP($D73,CLIENTES!$C:$D,2,FALSE)</f>
        <v>870</v>
      </c>
      <c r="F73" s="13">
        <v>5517151</v>
      </c>
      <c r="G73" s="13">
        <v>4108362</v>
      </c>
      <c r="H73" s="13" t="str">
        <f t="shared" si="2"/>
        <v>2012-4108362</v>
      </c>
      <c r="I73" s="26">
        <v>44230</v>
      </c>
      <c r="J73" s="27">
        <v>2926506</v>
      </c>
      <c r="K73" s="16">
        <v>30</v>
      </c>
      <c r="L73" s="14">
        <f t="shared" si="3"/>
        <v>44260</v>
      </c>
      <c r="M73" s="15" t="s">
        <v>42</v>
      </c>
      <c r="N73" s="16">
        <f ca="1">+VENDEDORES!$A$1-'BASE DE DATOS'!L73</f>
        <v>534</v>
      </c>
      <c r="O73" s="12" t="str">
        <f>+VLOOKUP(D73,CLIENTES!$C:$E,3,FALSE)</f>
        <v>Bucaramanga</v>
      </c>
      <c r="P73" s="12" t="str">
        <f>+VLOOKUP($D73,CLIENTES!C:F,4,FALSE)</f>
        <v>Programa de Videollamadas</v>
      </c>
    </row>
    <row r="74" spans="1:16" ht="15" x14ac:dyDescent="0.4">
      <c r="A74" s="13">
        <v>73</v>
      </c>
      <c r="B74" s="12" t="s">
        <v>12</v>
      </c>
      <c r="C74" s="12">
        <f>+VLOOKUP(B74,VENDEDORES!$B:$C,2,FALSE)</f>
        <v>2023</v>
      </c>
      <c r="D74" s="13" t="s">
        <v>33</v>
      </c>
      <c r="E74" s="13">
        <f>+VLOOKUP($D74,CLIENTES!$C:$D,2,FALSE)</f>
        <v>999</v>
      </c>
      <c r="F74" s="13">
        <v>49205857</v>
      </c>
      <c r="G74" s="13">
        <v>8662858</v>
      </c>
      <c r="H74" s="13" t="str">
        <f t="shared" si="2"/>
        <v>2023-8662858</v>
      </c>
      <c r="I74" s="26">
        <v>44203</v>
      </c>
      <c r="J74" s="27">
        <v>2881011</v>
      </c>
      <c r="K74" s="13">
        <v>15</v>
      </c>
      <c r="L74" s="14">
        <f t="shared" si="3"/>
        <v>44218</v>
      </c>
      <c r="M74" s="15" t="s">
        <v>42</v>
      </c>
      <c r="N74" s="16">
        <f ca="1">+VENDEDORES!$A$1-'BASE DE DATOS'!L74</f>
        <v>576</v>
      </c>
      <c r="O74" s="12" t="str">
        <f>+VLOOKUP(D74,CLIENTES!$C:$E,3,FALSE)</f>
        <v>Bogotá</v>
      </c>
      <c r="P74" s="12" t="str">
        <f>+VLOOKUP($D74,CLIENTES!C:F,4,FALSE)</f>
        <v>Electronica de Consumo</v>
      </c>
    </row>
    <row r="75" spans="1:16" ht="15" x14ac:dyDescent="0.4">
      <c r="A75" s="13">
        <v>74</v>
      </c>
      <c r="B75" s="12" t="s">
        <v>13</v>
      </c>
      <c r="C75" s="12">
        <f>+VLOOKUP(B75,VENDEDORES!$B:$C,2,FALSE)</f>
        <v>2047</v>
      </c>
      <c r="D75" s="13" t="s">
        <v>29</v>
      </c>
      <c r="E75" s="13">
        <f>+VLOOKUP($D75,CLIENTES!$C:$D,2,FALSE)</f>
        <v>855</v>
      </c>
      <c r="F75" s="13">
        <v>32836268</v>
      </c>
      <c r="G75" s="13">
        <v>5686388</v>
      </c>
      <c r="H75" s="13" t="str">
        <f t="shared" si="2"/>
        <v>2047-5686388</v>
      </c>
      <c r="I75" s="26">
        <v>44260</v>
      </c>
      <c r="J75" s="27">
        <v>2650251</v>
      </c>
      <c r="K75" s="13">
        <v>0</v>
      </c>
      <c r="L75" s="14">
        <f t="shared" si="3"/>
        <v>44260</v>
      </c>
      <c r="M75" s="15" t="s">
        <v>41</v>
      </c>
      <c r="N75" s="16">
        <f ca="1">+VENDEDORES!$A$1-'BASE DE DATOS'!L75</f>
        <v>534</v>
      </c>
      <c r="O75" s="12" t="str">
        <f>+VLOOKUP(D75,CLIENTES!$C:$E,3,FALSE)</f>
        <v>Bucaramanga</v>
      </c>
      <c r="P75" s="12" t="str">
        <f>+VLOOKUP($D75,CLIENTES!C:F,4,FALSE)</f>
        <v>Servicios Financieros</v>
      </c>
    </row>
    <row r="76" spans="1:16" ht="15" x14ac:dyDescent="0.4">
      <c r="A76" s="13">
        <v>75</v>
      </c>
      <c r="B76" s="12" t="s">
        <v>14</v>
      </c>
      <c r="C76" s="12">
        <f>+VLOOKUP(B76,VENDEDORES!$B:$C,2,FALSE)</f>
        <v>2035</v>
      </c>
      <c r="D76" s="13" t="s">
        <v>31</v>
      </c>
      <c r="E76" s="13">
        <f>+VLOOKUP($D76,CLIENTES!$C:$D,2,FALSE)</f>
        <v>870</v>
      </c>
      <c r="F76" s="13">
        <v>49934825</v>
      </c>
      <c r="G76" s="13">
        <v>5113630</v>
      </c>
      <c r="H76" s="13" t="str">
        <f t="shared" si="2"/>
        <v>2035-5113630</v>
      </c>
      <c r="I76" s="26">
        <v>44208</v>
      </c>
      <c r="J76" s="27">
        <v>4761769</v>
      </c>
      <c r="K76" s="13">
        <v>45</v>
      </c>
      <c r="L76" s="14">
        <f t="shared" si="3"/>
        <v>44253</v>
      </c>
      <c r="M76" s="15" t="s">
        <v>41</v>
      </c>
      <c r="N76" s="16">
        <f ca="1">+VENDEDORES!$A$1-'BASE DE DATOS'!L76</f>
        <v>541</v>
      </c>
      <c r="O76" s="12" t="str">
        <f>+VLOOKUP(D76,CLIENTES!$C:$E,3,FALSE)</f>
        <v>Bucaramanga</v>
      </c>
      <c r="P76" s="12" t="str">
        <f>+VLOOKUP($D76,CLIENTES!C:F,4,FALSE)</f>
        <v>Programa de Videollamadas</v>
      </c>
    </row>
    <row r="77" spans="1:16" ht="15" x14ac:dyDescent="0.4">
      <c r="A77" s="13">
        <v>76</v>
      </c>
      <c r="B77" s="12" t="s">
        <v>15</v>
      </c>
      <c r="C77" s="12">
        <f>+VLOOKUP(B77,VENDEDORES!$B:$C,2,FALSE)</f>
        <v>2024</v>
      </c>
      <c r="D77" s="13" t="s">
        <v>33</v>
      </c>
      <c r="E77" s="13">
        <f>+VLOOKUP($D77,CLIENTES!$C:$D,2,FALSE)</f>
        <v>999</v>
      </c>
      <c r="F77" s="13">
        <v>5596695</v>
      </c>
      <c r="G77" s="13">
        <v>3781931</v>
      </c>
      <c r="H77" s="13" t="str">
        <f t="shared" si="2"/>
        <v>2024-3781931</v>
      </c>
      <c r="I77" s="26">
        <v>44252</v>
      </c>
      <c r="J77" s="27">
        <v>4205063</v>
      </c>
      <c r="K77" s="13">
        <v>15</v>
      </c>
      <c r="L77" s="14">
        <f t="shared" si="3"/>
        <v>44267</v>
      </c>
      <c r="M77" s="15" t="s">
        <v>42</v>
      </c>
      <c r="N77" s="16">
        <f ca="1">+VENDEDORES!$A$1-'BASE DE DATOS'!L77</f>
        <v>527</v>
      </c>
      <c r="O77" s="12" t="str">
        <f>+VLOOKUP(D77,CLIENTES!$C:$E,3,FALSE)</f>
        <v>Bogotá</v>
      </c>
      <c r="P77" s="12" t="str">
        <f>+VLOOKUP($D77,CLIENTES!C:F,4,FALSE)</f>
        <v>Electronica de Consumo</v>
      </c>
    </row>
    <row r="78" spans="1:16" ht="15" x14ac:dyDescent="0.4">
      <c r="A78" s="13">
        <v>77</v>
      </c>
      <c r="B78" s="12" t="s">
        <v>16</v>
      </c>
      <c r="C78" s="12">
        <f>+VLOOKUP(B78,VENDEDORES!$B:$C,2,FALSE)</f>
        <v>2015</v>
      </c>
      <c r="D78" s="13" t="s">
        <v>29</v>
      </c>
      <c r="E78" s="13">
        <f>+VLOOKUP($D78,CLIENTES!$C:$D,2,FALSE)</f>
        <v>855</v>
      </c>
      <c r="F78" s="13">
        <v>26002800</v>
      </c>
      <c r="G78" s="13">
        <v>7381524</v>
      </c>
      <c r="H78" s="13" t="str">
        <f t="shared" si="2"/>
        <v>2015-7381524</v>
      </c>
      <c r="I78" s="26">
        <v>44271</v>
      </c>
      <c r="J78" s="27">
        <v>3833277</v>
      </c>
      <c r="K78" s="13">
        <v>0</v>
      </c>
      <c r="L78" s="14">
        <f t="shared" si="3"/>
        <v>44271</v>
      </c>
      <c r="M78" s="15" t="s">
        <v>42</v>
      </c>
      <c r="N78" s="16">
        <f ca="1">+VENDEDORES!$A$1-'BASE DE DATOS'!L78</f>
        <v>523</v>
      </c>
      <c r="O78" s="12" t="str">
        <f>+VLOOKUP(D78,CLIENTES!$C:$E,3,FALSE)</f>
        <v>Bucaramanga</v>
      </c>
      <c r="P78" s="12" t="str">
        <f>+VLOOKUP($D78,CLIENTES!C:F,4,FALSE)</f>
        <v>Servicios Financieros</v>
      </c>
    </row>
    <row r="79" spans="1:16" ht="15" x14ac:dyDescent="0.4">
      <c r="A79" s="13">
        <v>78</v>
      </c>
      <c r="B79" s="12" t="s">
        <v>10</v>
      </c>
      <c r="C79" s="12">
        <f>+VLOOKUP(B79,VENDEDORES!$B:$C,2,FALSE)</f>
        <v>2000</v>
      </c>
      <c r="D79" s="13" t="s">
        <v>33</v>
      </c>
      <c r="E79" s="13">
        <f>+VLOOKUP($D79,CLIENTES!$C:$D,2,FALSE)</f>
        <v>999</v>
      </c>
      <c r="F79" s="13">
        <v>31855625</v>
      </c>
      <c r="G79" s="13">
        <v>6197536</v>
      </c>
      <c r="H79" s="13" t="str">
        <f t="shared" si="2"/>
        <v>2000-6197536</v>
      </c>
      <c r="I79" s="26">
        <v>44218</v>
      </c>
      <c r="J79" s="27">
        <v>1593577</v>
      </c>
      <c r="K79" s="13">
        <v>45</v>
      </c>
      <c r="L79" s="14">
        <f t="shared" si="3"/>
        <v>44263</v>
      </c>
      <c r="M79" s="15" t="s">
        <v>41</v>
      </c>
      <c r="N79" s="16">
        <f ca="1">+VENDEDORES!$A$1-'BASE DE DATOS'!L79</f>
        <v>531</v>
      </c>
      <c r="O79" s="12" t="str">
        <f>+VLOOKUP(D79,CLIENTES!$C:$E,3,FALSE)</f>
        <v>Bogotá</v>
      </c>
      <c r="P79" s="12" t="str">
        <f>+VLOOKUP($D79,CLIENTES!C:F,4,FALSE)</f>
        <v>Electronica de Consumo</v>
      </c>
    </row>
    <row r="80" spans="1:16" ht="15" x14ac:dyDescent="0.4">
      <c r="A80" s="13">
        <v>79</v>
      </c>
      <c r="B80" s="12" t="s">
        <v>11</v>
      </c>
      <c r="C80" s="12">
        <f>+VLOOKUP(B80,VENDEDORES!$B:$C,2,FALSE)</f>
        <v>2012</v>
      </c>
      <c r="D80" s="13" t="s">
        <v>29</v>
      </c>
      <c r="E80" s="13">
        <f>+VLOOKUP($D80,CLIENTES!$C:$D,2,FALSE)</f>
        <v>855</v>
      </c>
      <c r="F80" s="13">
        <v>77839498</v>
      </c>
      <c r="G80" s="13">
        <v>3838328</v>
      </c>
      <c r="H80" s="13" t="str">
        <f t="shared" si="2"/>
        <v>2012-3838328</v>
      </c>
      <c r="I80" s="26">
        <v>44261</v>
      </c>
      <c r="J80" s="27">
        <v>4695477</v>
      </c>
      <c r="K80" s="16">
        <v>30</v>
      </c>
      <c r="L80" s="14">
        <f t="shared" si="3"/>
        <v>44291</v>
      </c>
      <c r="M80" s="15" t="s">
        <v>41</v>
      </c>
      <c r="N80" s="16">
        <f ca="1">+VENDEDORES!$A$1-'BASE DE DATOS'!L80</f>
        <v>503</v>
      </c>
      <c r="O80" s="12" t="str">
        <f>+VLOOKUP(D80,CLIENTES!$C:$E,3,FALSE)</f>
        <v>Bucaramanga</v>
      </c>
      <c r="P80" s="12" t="str">
        <f>+VLOOKUP($D80,CLIENTES!C:F,4,FALSE)</f>
        <v>Servicios Financieros</v>
      </c>
    </row>
    <row r="81" spans="1:16" ht="15" x14ac:dyDescent="0.4">
      <c r="A81" s="13">
        <v>80</v>
      </c>
      <c r="B81" s="12" t="s">
        <v>12</v>
      </c>
      <c r="C81" s="12">
        <f>+VLOOKUP(B81,VENDEDORES!$B:$C,2,FALSE)</f>
        <v>2023</v>
      </c>
      <c r="D81" s="13" t="s">
        <v>33</v>
      </c>
      <c r="E81" s="13">
        <f>+VLOOKUP($D81,CLIENTES!$C:$D,2,FALSE)</f>
        <v>999</v>
      </c>
      <c r="F81" s="13">
        <v>4860276</v>
      </c>
      <c r="G81" s="13">
        <v>5869690</v>
      </c>
      <c r="H81" s="13" t="str">
        <f t="shared" si="2"/>
        <v>2023-5869690</v>
      </c>
      <c r="I81" s="26">
        <v>44241</v>
      </c>
      <c r="J81" s="27">
        <v>4652757</v>
      </c>
      <c r="K81" s="16">
        <v>30</v>
      </c>
      <c r="L81" s="14">
        <f t="shared" si="3"/>
        <v>44271</v>
      </c>
      <c r="M81" s="15" t="s">
        <v>42</v>
      </c>
      <c r="N81" s="16">
        <f ca="1">+VENDEDORES!$A$1-'BASE DE DATOS'!L81</f>
        <v>523</v>
      </c>
      <c r="O81" s="12" t="str">
        <f>+VLOOKUP(D81,CLIENTES!$C:$E,3,FALSE)</f>
        <v>Bogotá</v>
      </c>
      <c r="P81" s="12" t="str">
        <f>+VLOOKUP($D81,CLIENTES!C:F,4,FALSE)</f>
        <v>Electronica de Consumo</v>
      </c>
    </row>
    <row r="82" spans="1:16" ht="15" x14ac:dyDescent="0.4">
      <c r="A82" s="13">
        <v>81</v>
      </c>
      <c r="B82" s="12" t="s">
        <v>13</v>
      </c>
      <c r="C82" s="12">
        <f>+VLOOKUP(B82,VENDEDORES!$B:$C,2,FALSE)</f>
        <v>2047</v>
      </c>
      <c r="D82" s="13" t="s">
        <v>29</v>
      </c>
      <c r="E82" s="13">
        <f>+VLOOKUP($D82,CLIENTES!$C:$D,2,FALSE)</f>
        <v>855</v>
      </c>
      <c r="F82" s="13">
        <v>19897000</v>
      </c>
      <c r="G82" s="13">
        <v>7048223</v>
      </c>
      <c r="H82" s="13" t="str">
        <f t="shared" si="2"/>
        <v>2047-7048223</v>
      </c>
      <c r="I82" s="26">
        <v>44236</v>
      </c>
      <c r="J82" s="27">
        <v>2071052</v>
      </c>
      <c r="K82" s="13">
        <v>0</v>
      </c>
      <c r="L82" s="14">
        <f t="shared" si="3"/>
        <v>44236</v>
      </c>
      <c r="M82" s="15" t="s">
        <v>42</v>
      </c>
      <c r="N82" s="16">
        <f ca="1">+VENDEDORES!$A$1-'BASE DE DATOS'!L82</f>
        <v>558</v>
      </c>
      <c r="O82" s="12" t="str">
        <f>+VLOOKUP(D82,CLIENTES!$C:$E,3,FALSE)</f>
        <v>Bucaramanga</v>
      </c>
      <c r="P82" s="12" t="str">
        <f>+VLOOKUP($D82,CLIENTES!C:F,4,FALSE)</f>
        <v>Servicios Financieros</v>
      </c>
    </row>
    <row r="83" spans="1:16" ht="15" x14ac:dyDescent="0.4">
      <c r="A83" s="13">
        <v>82</v>
      </c>
      <c r="B83" s="12" t="s">
        <v>14</v>
      </c>
      <c r="C83" s="12">
        <f>+VLOOKUP(B83,VENDEDORES!$B:$C,2,FALSE)</f>
        <v>2035</v>
      </c>
      <c r="D83" s="13" t="s">
        <v>31</v>
      </c>
      <c r="E83" s="13">
        <f>+VLOOKUP($D83,CLIENTES!$C:$D,2,FALSE)</f>
        <v>870</v>
      </c>
      <c r="F83" s="13">
        <v>73152688</v>
      </c>
      <c r="G83" s="13">
        <v>4121689</v>
      </c>
      <c r="H83" s="13" t="str">
        <f t="shared" si="2"/>
        <v>2035-4121689</v>
      </c>
      <c r="I83" s="26">
        <v>44232</v>
      </c>
      <c r="J83" s="27">
        <v>1317335</v>
      </c>
      <c r="K83" s="13">
        <v>45</v>
      </c>
      <c r="L83" s="14">
        <f t="shared" si="3"/>
        <v>44277</v>
      </c>
      <c r="M83" s="15" t="s">
        <v>41</v>
      </c>
      <c r="N83" s="16">
        <f ca="1">+VENDEDORES!$A$1-'BASE DE DATOS'!L83</f>
        <v>517</v>
      </c>
      <c r="O83" s="12" t="str">
        <f>+VLOOKUP(D83,CLIENTES!$C:$E,3,FALSE)</f>
        <v>Bucaramanga</v>
      </c>
      <c r="P83" s="12" t="str">
        <f>+VLOOKUP($D83,CLIENTES!C:F,4,FALSE)</f>
        <v>Programa de Videollamadas</v>
      </c>
    </row>
    <row r="84" spans="1:16" ht="15" x14ac:dyDescent="0.4">
      <c r="A84" s="13">
        <v>83</v>
      </c>
      <c r="B84" s="12" t="s">
        <v>15</v>
      </c>
      <c r="C84" s="12">
        <f>+VLOOKUP(B84,VENDEDORES!$B:$C,2,FALSE)</f>
        <v>2024</v>
      </c>
      <c r="D84" s="13" t="s">
        <v>31</v>
      </c>
      <c r="E84" s="13">
        <f>+VLOOKUP($D84,CLIENTES!$C:$D,2,FALSE)</f>
        <v>870</v>
      </c>
      <c r="F84" s="13">
        <v>85517421</v>
      </c>
      <c r="G84" s="13">
        <v>5185392</v>
      </c>
      <c r="H84" s="13" t="str">
        <f t="shared" si="2"/>
        <v>2024-5185392</v>
      </c>
      <c r="I84" s="26">
        <v>44263</v>
      </c>
      <c r="J84" s="27">
        <v>1134246</v>
      </c>
      <c r="K84" s="16">
        <v>30</v>
      </c>
      <c r="L84" s="14">
        <f t="shared" si="3"/>
        <v>44293</v>
      </c>
      <c r="M84" s="15" t="s">
        <v>41</v>
      </c>
      <c r="N84" s="16">
        <f ca="1">+VENDEDORES!$A$1-'BASE DE DATOS'!L84</f>
        <v>501</v>
      </c>
      <c r="O84" s="12" t="str">
        <f>+VLOOKUP(D84,CLIENTES!$C:$E,3,FALSE)</f>
        <v>Bucaramanga</v>
      </c>
      <c r="P84" s="12" t="str">
        <f>+VLOOKUP($D84,CLIENTES!C:F,4,FALSE)</f>
        <v>Programa de Videollamadas</v>
      </c>
    </row>
    <row r="85" spans="1:16" ht="15" x14ac:dyDescent="0.4">
      <c r="A85" s="13">
        <v>84</v>
      </c>
      <c r="B85" s="12" t="s">
        <v>16</v>
      </c>
      <c r="C85" s="12">
        <f>+VLOOKUP(B85,VENDEDORES!$B:$C,2,FALSE)</f>
        <v>2015</v>
      </c>
      <c r="D85" s="13" t="s">
        <v>33</v>
      </c>
      <c r="E85" s="13">
        <f>+VLOOKUP($D85,CLIENTES!$C:$D,2,FALSE)</f>
        <v>999</v>
      </c>
      <c r="F85" s="13">
        <v>10252080</v>
      </c>
      <c r="G85" s="13">
        <v>5271871</v>
      </c>
      <c r="H85" s="13" t="str">
        <f t="shared" si="2"/>
        <v>2015-5271871</v>
      </c>
      <c r="I85" s="26">
        <v>44291</v>
      </c>
      <c r="J85" s="27">
        <v>1984734</v>
      </c>
      <c r="K85" s="13">
        <v>15</v>
      </c>
      <c r="L85" s="14">
        <f t="shared" si="3"/>
        <v>44306</v>
      </c>
      <c r="M85" s="15" t="s">
        <v>42</v>
      </c>
      <c r="N85" s="16">
        <f ca="1">+VENDEDORES!$A$1-'BASE DE DATOS'!L85</f>
        <v>488</v>
      </c>
      <c r="O85" s="12" t="str">
        <f>+VLOOKUP(D85,CLIENTES!$C:$E,3,FALSE)</f>
        <v>Bogotá</v>
      </c>
      <c r="P85" s="12" t="str">
        <f>+VLOOKUP($D85,CLIENTES!C:F,4,FALSE)</f>
        <v>Electronica de Consumo</v>
      </c>
    </row>
    <row r="86" spans="1:16" ht="15" x14ac:dyDescent="0.4">
      <c r="A86" s="13">
        <v>85</v>
      </c>
      <c r="B86" s="12" t="s">
        <v>10</v>
      </c>
      <c r="C86" s="12">
        <f>+VLOOKUP(B86,VENDEDORES!$B:$C,2,FALSE)</f>
        <v>2000</v>
      </c>
      <c r="D86" s="13" t="s">
        <v>21</v>
      </c>
      <c r="E86" s="13">
        <f>+VLOOKUP($D86,CLIENTES!$C:$D,2,FALSE)</f>
        <v>827</v>
      </c>
      <c r="F86" s="13">
        <v>4786152</v>
      </c>
      <c r="G86" s="13">
        <v>8181792</v>
      </c>
      <c r="H86" s="13" t="str">
        <f t="shared" si="2"/>
        <v>2000-8181792</v>
      </c>
      <c r="I86" s="26">
        <v>44227</v>
      </c>
      <c r="J86" s="27">
        <v>1944544</v>
      </c>
      <c r="K86" s="13">
        <v>0</v>
      </c>
      <c r="L86" s="14">
        <f t="shared" si="3"/>
        <v>44227</v>
      </c>
      <c r="M86" s="15" t="s">
        <v>42</v>
      </c>
      <c r="N86" s="16">
        <f ca="1">+VENDEDORES!$A$1-'BASE DE DATOS'!L86</f>
        <v>567</v>
      </c>
      <c r="O86" s="12" t="str">
        <f>+VLOOKUP(D86,CLIENTES!$C:$E,3,FALSE)</f>
        <v>Bogotá</v>
      </c>
      <c r="P86" s="12" t="str">
        <f>+VLOOKUP($D86,CLIENTES!C:F,4,FALSE)</f>
        <v>Comercio Electrónico</v>
      </c>
    </row>
    <row r="87" spans="1:16" ht="15" x14ac:dyDescent="0.4">
      <c r="A87" s="13">
        <v>86</v>
      </c>
      <c r="B87" s="12" t="s">
        <v>11</v>
      </c>
      <c r="C87" s="12">
        <f>+VLOOKUP(B87,VENDEDORES!$B:$C,2,FALSE)</f>
        <v>2012</v>
      </c>
      <c r="D87" s="13" t="s">
        <v>23</v>
      </c>
      <c r="E87" s="13">
        <f>+VLOOKUP($D87,CLIENTES!$C:$D,2,FALSE)</f>
        <v>991</v>
      </c>
      <c r="F87" s="13">
        <v>41790773</v>
      </c>
      <c r="G87" s="13">
        <v>3952347</v>
      </c>
      <c r="H87" s="13" t="str">
        <f t="shared" si="2"/>
        <v>2012-3952347</v>
      </c>
      <c r="I87" s="26">
        <v>44217</v>
      </c>
      <c r="J87" s="27">
        <v>4732540</v>
      </c>
      <c r="K87" s="13">
        <v>45</v>
      </c>
      <c r="L87" s="14">
        <f t="shared" si="3"/>
        <v>44262</v>
      </c>
      <c r="M87" s="15" t="s">
        <v>41</v>
      </c>
      <c r="N87" s="16">
        <f ca="1">+VENDEDORES!$A$1-'BASE DE DATOS'!L87</f>
        <v>532</v>
      </c>
      <c r="O87" s="12" t="str">
        <f>+VLOOKUP(D87,CLIENTES!$C:$E,3,FALSE)</f>
        <v>Bogotá</v>
      </c>
      <c r="P87" s="12" t="str">
        <f>+VLOOKUP($D87,CLIENTES!C:F,4,FALSE)</f>
        <v>Redes Sociales</v>
      </c>
    </row>
    <row r="88" spans="1:16" ht="15" x14ac:dyDescent="0.4">
      <c r="A88" s="13">
        <v>87</v>
      </c>
      <c r="B88" s="12" t="s">
        <v>12</v>
      </c>
      <c r="C88" s="12">
        <f>+VLOOKUP(B88,VENDEDORES!$B:$C,2,FALSE)</f>
        <v>2023</v>
      </c>
      <c r="D88" s="13" t="s">
        <v>25</v>
      </c>
      <c r="E88" s="13">
        <f>+VLOOKUP($D88,CLIENTES!$C:$D,2,FALSE)</f>
        <v>864</v>
      </c>
      <c r="F88" s="13">
        <v>19406978</v>
      </c>
      <c r="G88" s="13">
        <v>8750799</v>
      </c>
      <c r="H88" s="13" t="str">
        <f t="shared" si="2"/>
        <v>2023-8750799</v>
      </c>
      <c r="I88" s="26">
        <v>44227</v>
      </c>
      <c r="J88" s="27">
        <v>2002522</v>
      </c>
      <c r="K88" s="13">
        <v>15</v>
      </c>
      <c r="L88" s="14">
        <f t="shared" si="3"/>
        <v>44242</v>
      </c>
      <c r="M88" s="15" t="s">
        <v>41</v>
      </c>
      <c r="N88" s="16">
        <f ca="1">+VENDEDORES!$A$1-'BASE DE DATOS'!L88</f>
        <v>552</v>
      </c>
      <c r="O88" s="12" t="str">
        <f>+VLOOKUP(D88,CLIENTES!$C:$E,3,FALSE)</f>
        <v>Medellín</v>
      </c>
      <c r="P88" s="12" t="str">
        <f>+VLOOKUP($D88,CLIENTES!C:F,4,FALSE)</f>
        <v>Almacenamiento de videos</v>
      </c>
    </row>
    <row r="89" spans="1:16" ht="15" x14ac:dyDescent="0.4">
      <c r="A89" s="13">
        <v>88</v>
      </c>
      <c r="B89" s="12" t="s">
        <v>13</v>
      </c>
      <c r="C89" s="12">
        <f>+VLOOKUP(B89,VENDEDORES!$B:$C,2,FALSE)</f>
        <v>2047</v>
      </c>
      <c r="D89" s="13" t="s">
        <v>27</v>
      </c>
      <c r="E89" s="13">
        <f>+VLOOKUP($D89,CLIENTES!$C:$D,2,FALSE)</f>
        <v>940</v>
      </c>
      <c r="F89" s="13">
        <v>1729314</v>
      </c>
      <c r="G89" s="13">
        <v>7439901</v>
      </c>
      <c r="H89" s="13" t="str">
        <f t="shared" si="2"/>
        <v>2047-7439901</v>
      </c>
      <c r="I89" s="26">
        <v>44257</v>
      </c>
      <c r="J89" s="27">
        <v>3719536</v>
      </c>
      <c r="K89" s="13">
        <v>0</v>
      </c>
      <c r="L89" s="14">
        <f t="shared" si="3"/>
        <v>44257</v>
      </c>
      <c r="M89" s="15" t="s">
        <v>42</v>
      </c>
      <c r="N89" s="16">
        <f ca="1">+VENDEDORES!$A$1-'BASE DE DATOS'!L89</f>
        <v>537</v>
      </c>
      <c r="O89" s="12" t="str">
        <f>+VLOOKUP(D89,CLIENTES!$C:$E,3,FALSE)</f>
        <v>Medellín</v>
      </c>
      <c r="P89" s="12" t="str">
        <f>+VLOOKUP($D89,CLIENTES!C:F,4,FALSE)</f>
        <v>Servicios de transporte aeroespacial</v>
      </c>
    </row>
    <row r="90" spans="1:16" ht="15" x14ac:dyDescent="0.4">
      <c r="A90" s="13">
        <v>89</v>
      </c>
      <c r="B90" s="12" t="s">
        <v>14</v>
      </c>
      <c r="C90" s="12">
        <f>+VLOOKUP(B90,VENDEDORES!$B:$C,2,FALSE)</f>
        <v>2035</v>
      </c>
      <c r="D90" s="13" t="s">
        <v>21</v>
      </c>
      <c r="E90" s="13">
        <f>+VLOOKUP($D90,CLIENTES!$C:$D,2,FALSE)</f>
        <v>827</v>
      </c>
      <c r="F90" s="13">
        <v>9534837</v>
      </c>
      <c r="G90" s="13">
        <v>7662354</v>
      </c>
      <c r="H90" s="13" t="str">
        <f t="shared" si="2"/>
        <v>2035-7662354</v>
      </c>
      <c r="I90" s="26">
        <v>44274</v>
      </c>
      <c r="J90" s="27">
        <v>4682410</v>
      </c>
      <c r="K90" s="13">
        <v>45</v>
      </c>
      <c r="L90" s="14">
        <f t="shared" si="3"/>
        <v>44319</v>
      </c>
      <c r="M90" s="15" t="s">
        <v>42</v>
      </c>
      <c r="N90" s="16">
        <f ca="1">+VENDEDORES!$A$1-'BASE DE DATOS'!L90</f>
        <v>475</v>
      </c>
      <c r="O90" s="12" t="str">
        <f>+VLOOKUP(D90,CLIENTES!$C:$E,3,FALSE)</f>
        <v>Bogotá</v>
      </c>
      <c r="P90" s="12" t="str">
        <f>+VLOOKUP($D90,CLIENTES!C:F,4,FALSE)</f>
        <v>Comercio Electrónico</v>
      </c>
    </row>
    <row r="91" spans="1:16" ht="15" x14ac:dyDescent="0.4">
      <c r="A91" s="13">
        <v>90</v>
      </c>
      <c r="B91" s="12" t="s">
        <v>15</v>
      </c>
      <c r="C91" s="12">
        <f>+VLOOKUP(B91,VENDEDORES!$B:$C,2,FALSE)</f>
        <v>2024</v>
      </c>
      <c r="D91" s="13" t="s">
        <v>23</v>
      </c>
      <c r="E91" s="13">
        <f>+VLOOKUP($D91,CLIENTES!$C:$D,2,FALSE)</f>
        <v>991</v>
      </c>
      <c r="F91" s="13">
        <v>73478189</v>
      </c>
      <c r="G91" s="13">
        <v>3761423</v>
      </c>
      <c r="H91" s="13" t="str">
        <f t="shared" si="2"/>
        <v>2024-3761423</v>
      </c>
      <c r="I91" s="26">
        <v>44255</v>
      </c>
      <c r="J91" s="27">
        <v>1930392</v>
      </c>
      <c r="K91" s="16">
        <v>30</v>
      </c>
      <c r="L91" s="14">
        <f t="shared" si="3"/>
        <v>44285</v>
      </c>
      <c r="M91" s="15" t="s">
        <v>41</v>
      </c>
      <c r="N91" s="16">
        <f ca="1">+VENDEDORES!$A$1-'BASE DE DATOS'!L91</f>
        <v>509</v>
      </c>
      <c r="O91" s="12" t="str">
        <f>+VLOOKUP(D91,CLIENTES!$C:$E,3,FALSE)</f>
        <v>Bogotá</v>
      </c>
      <c r="P91" s="12" t="str">
        <f>+VLOOKUP($D91,CLIENTES!C:F,4,FALSE)</f>
        <v>Redes Sociales</v>
      </c>
    </row>
    <row r="92" spans="1:16" ht="15" x14ac:dyDescent="0.4">
      <c r="A92" s="13">
        <v>91</v>
      </c>
      <c r="B92" s="12" t="s">
        <v>16</v>
      </c>
      <c r="C92" s="12">
        <f>+VLOOKUP(B92,VENDEDORES!$B:$C,2,FALSE)</f>
        <v>2015</v>
      </c>
      <c r="D92" s="13" t="s">
        <v>25</v>
      </c>
      <c r="E92" s="13">
        <f>+VLOOKUP($D92,CLIENTES!$C:$D,2,FALSE)</f>
        <v>864</v>
      </c>
      <c r="F92" s="13">
        <v>46923441</v>
      </c>
      <c r="G92" s="13">
        <v>3805954</v>
      </c>
      <c r="H92" s="13" t="str">
        <f t="shared" si="2"/>
        <v>2015-3805954</v>
      </c>
      <c r="I92" s="26">
        <v>44244</v>
      </c>
      <c r="J92" s="27">
        <v>1205792</v>
      </c>
      <c r="K92" s="16">
        <v>30</v>
      </c>
      <c r="L92" s="14">
        <f t="shared" si="3"/>
        <v>44274</v>
      </c>
      <c r="M92" s="15" t="s">
        <v>41</v>
      </c>
      <c r="N92" s="16">
        <f ca="1">+VENDEDORES!$A$1-'BASE DE DATOS'!L92</f>
        <v>520</v>
      </c>
      <c r="O92" s="12" t="str">
        <f>+VLOOKUP(D92,CLIENTES!$C:$E,3,FALSE)</f>
        <v>Medellín</v>
      </c>
      <c r="P92" s="12" t="str">
        <f>+VLOOKUP($D92,CLIENTES!C:F,4,FALSE)</f>
        <v>Almacenamiento de videos</v>
      </c>
    </row>
    <row r="93" spans="1:16" ht="15" x14ac:dyDescent="0.4">
      <c r="A93" s="13">
        <v>92</v>
      </c>
      <c r="B93" s="12" t="s">
        <v>10</v>
      </c>
      <c r="C93" s="12">
        <f>+VLOOKUP(B93,VENDEDORES!$B:$C,2,FALSE)</f>
        <v>2000</v>
      </c>
      <c r="D93" s="13" t="s">
        <v>27</v>
      </c>
      <c r="E93" s="13">
        <f>+VLOOKUP($D93,CLIENTES!$C:$D,2,FALSE)</f>
        <v>940</v>
      </c>
      <c r="F93" s="13">
        <v>69014838</v>
      </c>
      <c r="G93" s="13">
        <v>5749797</v>
      </c>
      <c r="H93" s="13" t="str">
        <f t="shared" si="2"/>
        <v>2000-5749797</v>
      </c>
      <c r="I93" s="26">
        <v>44216</v>
      </c>
      <c r="J93" s="27">
        <v>4003474</v>
      </c>
      <c r="K93" s="13">
        <v>45</v>
      </c>
      <c r="L93" s="14">
        <f t="shared" si="3"/>
        <v>44261</v>
      </c>
      <c r="M93" s="15" t="s">
        <v>42</v>
      </c>
      <c r="N93" s="16">
        <f ca="1">+VENDEDORES!$A$1-'BASE DE DATOS'!L93</f>
        <v>533</v>
      </c>
      <c r="O93" s="12" t="str">
        <f>+VLOOKUP(D93,CLIENTES!$C:$E,3,FALSE)</f>
        <v>Medellín</v>
      </c>
      <c r="P93" s="12" t="str">
        <f>+VLOOKUP($D93,CLIENTES!C:F,4,FALSE)</f>
        <v>Servicios de transporte aeroespacial</v>
      </c>
    </row>
    <row r="94" spans="1:16" ht="15" x14ac:dyDescent="0.4">
      <c r="A94" s="13">
        <v>93</v>
      </c>
      <c r="B94" s="12" t="s">
        <v>11</v>
      </c>
      <c r="C94" s="12">
        <f>+VLOOKUP(B94,VENDEDORES!$B:$C,2,FALSE)</f>
        <v>2012</v>
      </c>
      <c r="D94" s="13" t="s">
        <v>21</v>
      </c>
      <c r="E94" s="13">
        <f>+VLOOKUP($D94,CLIENTES!$C:$D,2,FALSE)</f>
        <v>827</v>
      </c>
      <c r="F94" s="13">
        <v>9692921</v>
      </c>
      <c r="G94" s="13">
        <v>8723465</v>
      </c>
      <c r="H94" s="13" t="str">
        <f t="shared" si="2"/>
        <v>2012-8723465</v>
      </c>
      <c r="I94" s="26">
        <v>44240</v>
      </c>
      <c r="J94" s="27">
        <v>4591023</v>
      </c>
      <c r="K94" s="13">
        <v>15</v>
      </c>
      <c r="L94" s="14">
        <f t="shared" si="3"/>
        <v>44255</v>
      </c>
      <c r="M94" s="15" t="s">
        <v>42</v>
      </c>
      <c r="N94" s="16">
        <f ca="1">+VENDEDORES!$A$1-'BASE DE DATOS'!L94</f>
        <v>539</v>
      </c>
      <c r="O94" s="12" t="str">
        <f>+VLOOKUP(D94,CLIENTES!$C:$E,3,FALSE)</f>
        <v>Bogotá</v>
      </c>
      <c r="P94" s="12" t="str">
        <f>+VLOOKUP($D94,CLIENTES!C:F,4,FALSE)</f>
        <v>Comercio Electrónico</v>
      </c>
    </row>
    <row r="95" spans="1:16" ht="15" x14ac:dyDescent="0.4">
      <c r="A95" s="13">
        <v>94</v>
      </c>
      <c r="B95" s="12" t="s">
        <v>12</v>
      </c>
      <c r="C95" s="12">
        <f>+VLOOKUP(B95,VENDEDORES!$B:$C,2,FALSE)</f>
        <v>2023</v>
      </c>
      <c r="D95" s="13" t="s">
        <v>23</v>
      </c>
      <c r="E95" s="13">
        <f>+VLOOKUP($D95,CLIENTES!$C:$D,2,FALSE)</f>
        <v>991</v>
      </c>
      <c r="F95" s="13">
        <v>70181203</v>
      </c>
      <c r="G95" s="13">
        <v>3284618</v>
      </c>
      <c r="H95" s="13" t="str">
        <f t="shared" si="2"/>
        <v>2023-3284618</v>
      </c>
      <c r="I95" s="26">
        <v>44243</v>
      </c>
      <c r="J95" s="27">
        <v>1057588</v>
      </c>
      <c r="K95" s="13">
        <v>0</v>
      </c>
      <c r="L95" s="14">
        <f t="shared" si="3"/>
        <v>44243</v>
      </c>
      <c r="M95" s="15" t="s">
        <v>41</v>
      </c>
      <c r="N95" s="16">
        <f ca="1">+VENDEDORES!$A$1-'BASE DE DATOS'!L95</f>
        <v>551</v>
      </c>
      <c r="O95" s="12" t="str">
        <f>+VLOOKUP(D95,CLIENTES!$C:$E,3,FALSE)</f>
        <v>Bogotá</v>
      </c>
      <c r="P95" s="12" t="str">
        <f>+VLOOKUP($D95,CLIENTES!C:F,4,FALSE)</f>
        <v>Redes Sociales</v>
      </c>
    </row>
    <row r="96" spans="1:16" ht="15" x14ac:dyDescent="0.4">
      <c r="A96" s="13">
        <v>95</v>
      </c>
      <c r="B96" s="12" t="s">
        <v>13</v>
      </c>
      <c r="C96" s="12">
        <f>+VLOOKUP(B96,VENDEDORES!$B:$C,2,FALSE)</f>
        <v>2047</v>
      </c>
      <c r="D96" s="13" t="s">
        <v>25</v>
      </c>
      <c r="E96" s="13">
        <f>+VLOOKUP($D96,CLIENTES!$C:$D,2,FALSE)</f>
        <v>864</v>
      </c>
      <c r="F96" s="13">
        <v>29847336</v>
      </c>
      <c r="G96" s="13">
        <v>7806797</v>
      </c>
      <c r="H96" s="13" t="str">
        <f t="shared" si="2"/>
        <v>2047-7806797</v>
      </c>
      <c r="I96" s="26">
        <v>44276</v>
      </c>
      <c r="J96" s="27">
        <v>2396687</v>
      </c>
      <c r="K96" s="13">
        <v>45</v>
      </c>
      <c r="L96" s="14">
        <f t="shared" si="3"/>
        <v>44321</v>
      </c>
      <c r="M96" s="15" t="s">
        <v>41</v>
      </c>
      <c r="N96" s="16">
        <f ca="1">+VENDEDORES!$A$1-'BASE DE DATOS'!L96</f>
        <v>473</v>
      </c>
      <c r="O96" s="12" t="str">
        <f>+VLOOKUP(D96,CLIENTES!$C:$E,3,FALSE)</f>
        <v>Medellín</v>
      </c>
      <c r="P96" s="12" t="str">
        <f>+VLOOKUP($D96,CLIENTES!C:F,4,FALSE)</f>
        <v>Almacenamiento de videos</v>
      </c>
    </row>
    <row r="97" spans="1:16" ht="15" x14ac:dyDescent="0.4">
      <c r="A97" s="13">
        <v>96</v>
      </c>
      <c r="B97" s="12" t="s">
        <v>14</v>
      </c>
      <c r="C97" s="12">
        <f>+VLOOKUP(B97,VENDEDORES!$B:$C,2,FALSE)</f>
        <v>2035</v>
      </c>
      <c r="D97" s="13" t="s">
        <v>27</v>
      </c>
      <c r="E97" s="13">
        <f>+VLOOKUP($D97,CLIENTES!$C:$D,2,FALSE)</f>
        <v>940</v>
      </c>
      <c r="F97" s="13">
        <v>17625982</v>
      </c>
      <c r="G97" s="13">
        <v>8553923</v>
      </c>
      <c r="H97" s="13" t="str">
        <f t="shared" si="2"/>
        <v>2035-8553923</v>
      </c>
      <c r="I97" s="26">
        <v>44242</v>
      </c>
      <c r="J97" s="27">
        <v>2912888</v>
      </c>
      <c r="K97" s="16">
        <v>30</v>
      </c>
      <c r="L97" s="14">
        <f t="shared" si="3"/>
        <v>44272</v>
      </c>
      <c r="M97" s="15" t="s">
        <v>42</v>
      </c>
      <c r="N97" s="16">
        <f ca="1">+VENDEDORES!$A$1-'BASE DE DATOS'!L97</f>
        <v>522</v>
      </c>
      <c r="O97" s="12" t="str">
        <f>+VLOOKUP(D97,CLIENTES!$C:$E,3,FALSE)</f>
        <v>Medellín</v>
      </c>
      <c r="P97" s="12" t="str">
        <f>+VLOOKUP($D97,CLIENTES!C:F,4,FALSE)</f>
        <v>Servicios de transporte aeroespacial</v>
      </c>
    </row>
    <row r="98" spans="1:16" ht="15" x14ac:dyDescent="0.4">
      <c r="A98" s="13">
        <v>97</v>
      </c>
      <c r="B98" s="12" t="s">
        <v>15</v>
      </c>
      <c r="C98" s="12">
        <f>+VLOOKUP(B98,VENDEDORES!$B:$C,2,FALSE)</f>
        <v>2024</v>
      </c>
      <c r="D98" s="13" t="s">
        <v>25</v>
      </c>
      <c r="E98" s="13">
        <f>+VLOOKUP($D98,CLIENTES!$C:$D,2,FALSE)</f>
        <v>864</v>
      </c>
      <c r="F98" s="13">
        <v>88895407</v>
      </c>
      <c r="G98" s="13">
        <v>8478226</v>
      </c>
      <c r="H98" s="13" t="str">
        <f t="shared" si="2"/>
        <v>2024-8478226</v>
      </c>
      <c r="I98" s="26">
        <v>44255</v>
      </c>
      <c r="J98" s="27">
        <v>1290015</v>
      </c>
      <c r="K98" s="16">
        <v>30</v>
      </c>
      <c r="L98" s="14">
        <f t="shared" si="3"/>
        <v>44285</v>
      </c>
      <c r="M98" s="15" t="s">
        <v>42</v>
      </c>
      <c r="N98" s="16">
        <f ca="1">+VENDEDORES!$A$1-'BASE DE DATOS'!L98</f>
        <v>509</v>
      </c>
      <c r="O98" s="12" t="str">
        <f>+VLOOKUP(D98,CLIENTES!$C:$E,3,FALSE)</f>
        <v>Medellín</v>
      </c>
      <c r="P98" s="12" t="str">
        <f>+VLOOKUP($D98,CLIENTES!C:F,4,FALSE)</f>
        <v>Almacenamiento de videos</v>
      </c>
    </row>
    <row r="99" spans="1:16" ht="15" x14ac:dyDescent="0.4">
      <c r="A99" s="13">
        <v>98</v>
      </c>
      <c r="B99" s="12" t="s">
        <v>16</v>
      </c>
      <c r="C99" s="12">
        <f>+VLOOKUP(B99,VENDEDORES!$B:$C,2,FALSE)</f>
        <v>2015</v>
      </c>
      <c r="D99" s="13" t="s">
        <v>27</v>
      </c>
      <c r="E99" s="13">
        <f>+VLOOKUP($D99,CLIENTES!$C:$D,2,FALSE)</f>
        <v>940</v>
      </c>
      <c r="F99" s="13">
        <v>24361614</v>
      </c>
      <c r="G99" s="13">
        <v>5959023</v>
      </c>
      <c r="H99" s="13" t="str">
        <f t="shared" si="2"/>
        <v>2015-5959023</v>
      </c>
      <c r="I99" s="26">
        <v>44269</v>
      </c>
      <c r="J99" s="27">
        <v>4138168</v>
      </c>
      <c r="K99" s="13">
        <v>0</v>
      </c>
      <c r="L99" s="14">
        <f t="shared" si="3"/>
        <v>44269</v>
      </c>
      <c r="M99" s="15" t="s">
        <v>41</v>
      </c>
      <c r="N99" s="16">
        <f ca="1">+VENDEDORES!$A$1-'BASE DE DATOS'!L99</f>
        <v>525</v>
      </c>
      <c r="O99" s="12" t="str">
        <f>+VLOOKUP(D99,CLIENTES!$C:$E,3,FALSE)</f>
        <v>Medellín</v>
      </c>
      <c r="P99" s="12" t="str">
        <f>+VLOOKUP($D99,CLIENTES!C:F,4,FALSE)</f>
        <v>Servicios de transporte aeroespacial</v>
      </c>
    </row>
  </sheetData>
  <conditionalFormatting sqref="G2:G99">
    <cfRule type="duplicateValues" dxfId="0" priority="1"/>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214C9-79DD-43F9-BD66-128536A80307}">
  <dimension ref="A1:H15"/>
  <sheetViews>
    <sheetView showGridLines="0" workbookViewId="0">
      <selection activeCell="E13" sqref="E13"/>
    </sheetView>
  </sheetViews>
  <sheetFormatPr baseColWidth="10" defaultColWidth="8.7265625" defaultRowHeight="15" x14ac:dyDescent="0.4"/>
  <cols>
    <col min="1" max="1" width="14" style="17" customWidth="1"/>
    <col min="2" max="2" width="16.54296875" style="17" customWidth="1"/>
    <col min="3" max="3" width="10.90625" style="17" customWidth="1"/>
    <col min="4" max="4" width="8.7265625" style="17"/>
    <col min="5" max="6" width="20.54296875" style="17" customWidth="1"/>
    <col min="7" max="7" width="17.6328125" style="17" customWidth="1"/>
    <col min="8" max="8" width="15.36328125" style="17" customWidth="1"/>
    <col min="9" max="16384" width="8.7265625" style="17"/>
  </cols>
  <sheetData>
    <row r="1" spans="1:8" ht="15.5" thickBot="1" x14ac:dyDescent="0.45">
      <c r="A1" s="44">
        <f ca="1">+TODAY()</f>
        <v>44794</v>
      </c>
      <c r="B1" s="28" t="s">
        <v>60</v>
      </c>
      <c r="C1" s="29" t="s">
        <v>61</v>
      </c>
      <c r="E1" s="28" t="s">
        <v>35</v>
      </c>
      <c r="F1" s="34" t="s">
        <v>37</v>
      </c>
      <c r="G1" s="35" t="s">
        <v>36</v>
      </c>
      <c r="H1" s="29" t="s">
        <v>38</v>
      </c>
    </row>
    <row r="2" spans="1:8" x14ac:dyDescent="0.4">
      <c r="B2" s="30" t="s">
        <v>10</v>
      </c>
      <c r="C2" s="31">
        <v>2000</v>
      </c>
      <c r="E2" s="36" t="s">
        <v>21</v>
      </c>
      <c r="F2" s="37">
        <v>827</v>
      </c>
      <c r="G2" s="37" t="s">
        <v>22</v>
      </c>
      <c r="H2" s="38">
        <v>872</v>
      </c>
    </row>
    <row r="3" spans="1:8" x14ac:dyDescent="0.4">
      <c r="B3" s="30" t="s">
        <v>11</v>
      </c>
      <c r="C3" s="31">
        <v>2012</v>
      </c>
      <c r="E3" s="39" t="s">
        <v>23</v>
      </c>
      <c r="F3" s="18">
        <v>991</v>
      </c>
      <c r="G3" s="18" t="s">
        <v>24</v>
      </c>
      <c r="H3" s="40">
        <v>836</v>
      </c>
    </row>
    <row r="4" spans="1:8" x14ac:dyDescent="0.4">
      <c r="B4" s="30" t="s">
        <v>12</v>
      </c>
      <c r="C4" s="31">
        <v>2023</v>
      </c>
      <c r="E4" s="39" t="s">
        <v>25</v>
      </c>
      <c r="F4" s="18">
        <v>864</v>
      </c>
      <c r="G4" s="18" t="s">
        <v>26</v>
      </c>
      <c r="H4" s="40">
        <v>907</v>
      </c>
    </row>
    <row r="5" spans="1:8" x14ac:dyDescent="0.4">
      <c r="B5" s="30" t="s">
        <v>13</v>
      </c>
      <c r="C5" s="31">
        <v>2047</v>
      </c>
      <c r="E5" s="39" t="s">
        <v>27</v>
      </c>
      <c r="F5" s="18">
        <v>940</v>
      </c>
      <c r="G5" s="18" t="s">
        <v>28</v>
      </c>
      <c r="H5" s="40">
        <v>853</v>
      </c>
    </row>
    <row r="6" spans="1:8" x14ac:dyDescent="0.4">
      <c r="B6" s="30" t="s">
        <v>14</v>
      </c>
      <c r="C6" s="31">
        <v>2035</v>
      </c>
      <c r="E6" s="39" t="s">
        <v>29</v>
      </c>
      <c r="F6" s="18">
        <v>855</v>
      </c>
      <c r="G6" s="18" t="s">
        <v>30</v>
      </c>
      <c r="H6" s="40">
        <v>809</v>
      </c>
    </row>
    <row r="7" spans="1:8" x14ac:dyDescent="0.4">
      <c r="B7" s="30" t="s">
        <v>15</v>
      </c>
      <c r="C7" s="31">
        <v>2024</v>
      </c>
      <c r="E7" s="39" t="s">
        <v>31</v>
      </c>
      <c r="F7" s="18">
        <v>870</v>
      </c>
      <c r="G7" s="18" t="s">
        <v>32</v>
      </c>
      <c r="H7" s="40">
        <v>981</v>
      </c>
    </row>
    <row r="8" spans="1:8" ht="15.5" thickBot="1" x14ac:dyDescent="0.45">
      <c r="B8" s="32" t="s">
        <v>16</v>
      </c>
      <c r="C8" s="33">
        <v>2015</v>
      </c>
      <c r="E8" s="41" t="s">
        <v>33</v>
      </c>
      <c r="F8" s="42">
        <v>999</v>
      </c>
      <c r="G8" s="42" t="s">
        <v>34</v>
      </c>
      <c r="H8" s="43">
        <v>923</v>
      </c>
    </row>
    <row r="9" spans="1:8" x14ac:dyDescent="0.4">
      <c r="E9" s="18"/>
      <c r="F9" s="18"/>
    </row>
    <row r="10" spans="1:8" x14ac:dyDescent="0.4">
      <c r="E10" s="18"/>
      <c r="F10" s="18"/>
    </row>
    <row r="11" spans="1:8" x14ac:dyDescent="0.4">
      <c r="E11" s="18"/>
      <c r="F11" s="18"/>
    </row>
    <row r="12" spans="1:8" x14ac:dyDescent="0.4">
      <c r="E12" s="18"/>
      <c r="F12" s="18"/>
    </row>
    <row r="13" spans="1:8" x14ac:dyDescent="0.4">
      <c r="E13" s="18"/>
      <c r="F13" s="18"/>
    </row>
    <row r="14" spans="1:8" x14ac:dyDescent="0.4">
      <c r="E14" s="18"/>
      <c r="F14" s="18"/>
    </row>
    <row r="15" spans="1:8" x14ac:dyDescent="0.4">
      <c r="E15" s="18"/>
      <c r="F15" s="1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DASHBOARD</vt:lpstr>
      <vt:lpstr>CLIENTES</vt:lpstr>
      <vt:lpstr>BASE DE DATOS</vt:lpstr>
      <vt:lpstr>VENDEDORES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Diaz Carvajal, Camilo</dc:creator>
  <cp:lastModifiedBy>Camilo Jose Diaz Carvajal</cp:lastModifiedBy>
  <dcterms:created xsi:type="dcterms:W3CDTF">2021-04-09T17:08:47Z</dcterms:created>
  <dcterms:modified xsi:type="dcterms:W3CDTF">2022-08-22T00:12:37Z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095ecea-2d80-4438-b187-500ba7651319_Enabled">
    <vt:lpwstr>true</vt:lpwstr>
  </property>
  <property fmtid="{D5CDD505-2E9C-101B-9397-08002B2CF9AE}" pid="3" name="MSIP_Label_0095ecea-2d80-4438-b187-500ba7651319_SetDate">
    <vt:lpwstr>2022-08-21T23:19:11Z</vt:lpwstr>
  </property>
  <property fmtid="{D5CDD505-2E9C-101B-9397-08002B2CF9AE}" pid="4" name="MSIP_Label_0095ecea-2d80-4438-b187-500ba7651319_Method">
    <vt:lpwstr>Standard</vt:lpwstr>
  </property>
  <property fmtid="{D5CDD505-2E9C-101B-9397-08002B2CF9AE}" pid="5" name="MSIP_Label_0095ecea-2d80-4438-b187-500ba7651319_Name">
    <vt:lpwstr>Interna</vt:lpwstr>
  </property>
  <property fmtid="{D5CDD505-2E9C-101B-9397-08002B2CF9AE}" pid="6" name="MSIP_Label_0095ecea-2d80-4438-b187-500ba7651319_SiteId">
    <vt:lpwstr>a2addd3e-8397-4579-ba30-7a38803fc3bf</vt:lpwstr>
  </property>
  <property fmtid="{D5CDD505-2E9C-101B-9397-08002B2CF9AE}" pid="7" name="MSIP_Label_0095ecea-2d80-4438-b187-500ba7651319_ActionId">
    <vt:lpwstr>2ac72184-93e6-4773-b7e4-9bdb1f0ff7ce</vt:lpwstr>
  </property>
  <property fmtid="{D5CDD505-2E9C-101B-9397-08002B2CF9AE}" pid="8" name="MSIP_Label_0095ecea-2d80-4438-b187-500ba7651319_ContentBits">
    <vt:lpwstr>0</vt:lpwstr>
  </property>
</Properties>
</file>