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is\Business folder\tepuy_site\blog\"/>
    </mc:Choice>
  </mc:AlternateContent>
  <xr:revisionPtr revIDLastSave="0" documentId="13_ncr:1_{C15324FC-EB96-4329-B1E4-080342A523D8}" xr6:coauthVersionLast="47" xr6:coauthVersionMax="47" xr10:uidLastSave="{00000000-0000-0000-0000-000000000000}"/>
  <bookViews>
    <workbookView xWindow="-120" yWindow="-120" windowWidth="29040" windowHeight="15720" xr2:uid="{4B159E2E-8423-4A54-869A-CB7D220BCC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4" i="1"/>
  <c r="Y3" i="1"/>
  <c r="N5" i="1"/>
  <c r="Y5" i="1" s="1"/>
  <c r="N6" i="1"/>
  <c r="Y6" i="1" s="1"/>
  <c r="N7" i="1"/>
  <c r="Y7" i="1" s="1"/>
  <c r="N8" i="1"/>
  <c r="Y8" i="1" s="1"/>
  <c r="N9" i="1"/>
  <c r="Y9" i="1" s="1"/>
  <c r="N10" i="1"/>
  <c r="Y10" i="1" s="1"/>
  <c r="N11" i="1"/>
  <c r="Y11" i="1" s="1"/>
  <c r="N12" i="1"/>
  <c r="Y12" i="1" s="1"/>
  <c r="N13" i="1"/>
  <c r="Y13" i="1" s="1"/>
  <c r="N14" i="1"/>
  <c r="Y14" i="1" s="1"/>
  <c r="N15" i="1"/>
  <c r="Y15" i="1" s="1"/>
  <c r="N16" i="1"/>
  <c r="Y16" i="1" s="1"/>
  <c r="N17" i="1"/>
  <c r="Y17" i="1" s="1"/>
  <c r="N18" i="1"/>
  <c r="Y18" i="1" s="1"/>
  <c r="N19" i="1"/>
  <c r="Y19" i="1" s="1"/>
  <c r="N20" i="1"/>
  <c r="Y20" i="1" s="1"/>
  <c r="N21" i="1"/>
  <c r="Y21" i="1" s="1"/>
  <c r="N22" i="1"/>
  <c r="Y22" i="1" s="1"/>
  <c r="N23" i="1"/>
  <c r="Y23" i="1" s="1"/>
  <c r="N24" i="1"/>
  <c r="Y24" i="1" s="1"/>
  <c r="N25" i="1"/>
  <c r="Y25" i="1" s="1"/>
  <c r="N26" i="1"/>
  <c r="Y26" i="1" s="1"/>
  <c r="N27" i="1"/>
  <c r="Y27" i="1" s="1"/>
  <c r="N28" i="1"/>
  <c r="Y28" i="1" s="1"/>
  <c r="N29" i="1"/>
  <c r="Y29" i="1" s="1"/>
  <c r="N30" i="1"/>
  <c r="Y30" i="1" s="1"/>
  <c r="N31" i="1"/>
  <c r="Y31" i="1" s="1"/>
  <c r="N32" i="1"/>
  <c r="Y32" i="1" s="1"/>
  <c r="N33" i="1"/>
  <c r="Y33" i="1" s="1"/>
  <c r="N34" i="1"/>
  <c r="Y34" i="1" s="1"/>
  <c r="N35" i="1"/>
  <c r="Y35" i="1" s="1"/>
  <c r="N36" i="1"/>
  <c r="Y36" i="1" s="1"/>
  <c r="N37" i="1"/>
  <c r="Y37" i="1" s="1"/>
  <c r="N38" i="1"/>
  <c r="Y38" i="1" s="1"/>
  <c r="N39" i="1"/>
  <c r="Y39" i="1" s="1"/>
  <c r="N40" i="1"/>
  <c r="Y40" i="1" s="1"/>
  <c r="N41" i="1"/>
  <c r="Y41" i="1" s="1"/>
  <c r="N42" i="1"/>
  <c r="Y42" i="1" s="1"/>
  <c r="N43" i="1"/>
  <c r="Y43" i="1" s="1"/>
  <c r="N44" i="1"/>
  <c r="Y44" i="1" s="1"/>
  <c r="N45" i="1"/>
  <c r="Y45" i="1" s="1"/>
  <c r="N46" i="1"/>
  <c r="Y46" i="1" s="1"/>
  <c r="N47" i="1"/>
  <c r="Y47" i="1" s="1"/>
  <c r="N48" i="1"/>
  <c r="Y48" i="1" s="1"/>
  <c r="N49" i="1"/>
  <c r="Y49" i="1" s="1"/>
  <c r="N50" i="1"/>
  <c r="Y50" i="1" s="1"/>
  <c r="N51" i="1"/>
  <c r="Y51" i="1" s="1"/>
  <c r="N52" i="1"/>
  <c r="Y52" i="1" s="1"/>
  <c r="N53" i="1"/>
  <c r="Y53" i="1" s="1"/>
  <c r="N4" i="1"/>
  <c r="Y4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4" i="1"/>
  <c r="U2" i="1"/>
  <c r="F5" i="1"/>
  <c r="U5" i="1" s="1"/>
  <c r="F6" i="1"/>
  <c r="U6" i="1" s="1"/>
  <c r="F7" i="1"/>
  <c r="U7" i="1" s="1"/>
  <c r="F8" i="1"/>
  <c r="U8" i="1" s="1"/>
  <c r="F9" i="1"/>
  <c r="U9" i="1" s="1"/>
  <c r="F10" i="1"/>
  <c r="U10" i="1" s="1"/>
  <c r="F11" i="1"/>
  <c r="U11" i="1" s="1"/>
  <c r="F12" i="1"/>
  <c r="U12" i="1" s="1"/>
  <c r="F13" i="1"/>
  <c r="U13" i="1" s="1"/>
  <c r="F14" i="1"/>
  <c r="U14" i="1" s="1"/>
  <c r="F15" i="1"/>
  <c r="U15" i="1" s="1"/>
  <c r="F16" i="1"/>
  <c r="U16" i="1" s="1"/>
  <c r="F17" i="1"/>
  <c r="U17" i="1" s="1"/>
  <c r="F18" i="1"/>
  <c r="U18" i="1" s="1"/>
  <c r="F19" i="1"/>
  <c r="U19" i="1" s="1"/>
  <c r="F20" i="1"/>
  <c r="U20" i="1" s="1"/>
  <c r="F21" i="1"/>
  <c r="U21" i="1" s="1"/>
  <c r="F22" i="1"/>
  <c r="U22" i="1" s="1"/>
  <c r="F23" i="1"/>
  <c r="U23" i="1" s="1"/>
  <c r="F24" i="1"/>
  <c r="U24" i="1" s="1"/>
  <c r="F25" i="1"/>
  <c r="U25" i="1" s="1"/>
  <c r="F26" i="1"/>
  <c r="U26" i="1" s="1"/>
  <c r="F27" i="1"/>
  <c r="U27" i="1" s="1"/>
  <c r="F28" i="1"/>
  <c r="U28" i="1" s="1"/>
  <c r="F29" i="1"/>
  <c r="U29" i="1" s="1"/>
  <c r="F30" i="1"/>
  <c r="U30" i="1" s="1"/>
  <c r="F31" i="1"/>
  <c r="U31" i="1" s="1"/>
  <c r="F32" i="1"/>
  <c r="U32" i="1" s="1"/>
  <c r="F33" i="1"/>
  <c r="U33" i="1" s="1"/>
  <c r="F34" i="1"/>
  <c r="U34" i="1" s="1"/>
  <c r="F35" i="1"/>
  <c r="U35" i="1" s="1"/>
  <c r="F36" i="1"/>
  <c r="U36" i="1" s="1"/>
  <c r="F37" i="1"/>
  <c r="U37" i="1" s="1"/>
  <c r="F38" i="1"/>
  <c r="U38" i="1" s="1"/>
  <c r="F39" i="1"/>
  <c r="U39" i="1" s="1"/>
  <c r="F40" i="1"/>
  <c r="U40" i="1" s="1"/>
  <c r="F41" i="1"/>
  <c r="U41" i="1" s="1"/>
  <c r="F42" i="1"/>
  <c r="U42" i="1" s="1"/>
  <c r="F43" i="1"/>
  <c r="U43" i="1" s="1"/>
  <c r="F44" i="1"/>
  <c r="U44" i="1" s="1"/>
  <c r="F45" i="1"/>
  <c r="U45" i="1" s="1"/>
  <c r="F46" i="1"/>
  <c r="U46" i="1" s="1"/>
  <c r="F47" i="1"/>
  <c r="U47" i="1" s="1"/>
  <c r="F48" i="1"/>
  <c r="U48" i="1" s="1"/>
  <c r="F49" i="1"/>
  <c r="U49" i="1" s="1"/>
  <c r="F50" i="1"/>
  <c r="U50" i="1" s="1"/>
  <c r="F51" i="1"/>
  <c r="U51" i="1" s="1"/>
  <c r="F52" i="1"/>
  <c r="U52" i="1" s="1"/>
  <c r="F53" i="1"/>
  <c r="U53" i="1" s="1"/>
  <c r="F4" i="1"/>
  <c r="U4" i="1" s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" i="1"/>
  <c r="X6" i="1"/>
  <c r="X7" i="1"/>
  <c r="X8" i="1"/>
  <c r="X9" i="1"/>
  <c r="X10" i="1"/>
  <c r="X4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3" i="1"/>
  <c r="AC3" i="1"/>
  <c r="AC2" i="1"/>
  <c r="P5" i="1"/>
  <c r="AC5" i="1" s="1"/>
  <c r="P6" i="1"/>
  <c r="AC6" i="1" s="1"/>
  <c r="P7" i="1"/>
  <c r="AC7" i="1" s="1"/>
  <c r="P8" i="1"/>
  <c r="AC8" i="1" s="1"/>
  <c r="P9" i="1"/>
  <c r="AC9" i="1" s="1"/>
  <c r="P10" i="1"/>
  <c r="AC10" i="1" s="1"/>
  <c r="P11" i="1"/>
  <c r="AC11" i="1" s="1"/>
  <c r="P12" i="1"/>
  <c r="AC12" i="1" s="1"/>
  <c r="P13" i="1"/>
  <c r="AC13" i="1" s="1"/>
  <c r="P14" i="1"/>
  <c r="AC14" i="1" s="1"/>
  <c r="P15" i="1"/>
  <c r="AC15" i="1" s="1"/>
  <c r="P16" i="1"/>
  <c r="AC16" i="1" s="1"/>
  <c r="P17" i="1"/>
  <c r="AC17" i="1" s="1"/>
  <c r="P18" i="1"/>
  <c r="AC18" i="1" s="1"/>
  <c r="P19" i="1"/>
  <c r="AC19" i="1" s="1"/>
  <c r="P20" i="1"/>
  <c r="AC20" i="1" s="1"/>
  <c r="P21" i="1"/>
  <c r="AC21" i="1" s="1"/>
  <c r="P22" i="1"/>
  <c r="AC22" i="1" s="1"/>
  <c r="P23" i="1"/>
  <c r="AC23" i="1" s="1"/>
  <c r="P24" i="1"/>
  <c r="AC24" i="1" s="1"/>
  <c r="P25" i="1"/>
  <c r="AC25" i="1" s="1"/>
  <c r="P26" i="1"/>
  <c r="AC26" i="1" s="1"/>
  <c r="P27" i="1"/>
  <c r="AC27" i="1" s="1"/>
  <c r="P28" i="1"/>
  <c r="AC28" i="1" s="1"/>
  <c r="P29" i="1"/>
  <c r="AC29" i="1" s="1"/>
  <c r="P30" i="1"/>
  <c r="AC30" i="1" s="1"/>
  <c r="P31" i="1"/>
  <c r="AC31" i="1" s="1"/>
  <c r="P32" i="1"/>
  <c r="AC32" i="1" s="1"/>
  <c r="P33" i="1"/>
  <c r="AC33" i="1" s="1"/>
  <c r="P34" i="1"/>
  <c r="AC34" i="1" s="1"/>
  <c r="P35" i="1"/>
  <c r="AC35" i="1" s="1"/>
  <c r="P36" i="1"/>
  <c r="AC36" i="1" s="1"/>
  <c r="P37" i="1"/>
  <c r="AC37" i="1" s="1"/>
  <c r="P38" i="1"/>
  <c r="AC38" i="1" s="1"/>
  <c r="P39" i="1"/>
  <c r="AC39" i="1" s="1"/>
  <c r="P40" i="1"/>
  <c r="AC40" i="1" s="1"/>
  <c r="P41" i="1"/>
  <c r="AC41" i="1" s="1"/>
  <c r="P42" i="1"/>
  <c r="AC42" i="1" s="1"/>
  <c r="P43" i="1"/>
  <c r="AC43" i="1" s="1"/>
  <c r="P44" i="1"/>
  <c r="AC44" i="1" s="1"/>
  <c r="P45" i="1"/>
  <c r="AC45" i="1" s="1"/>
  <c r="P46" i="1"/>
  <c r="AC46" i="1" s="1"/>
  <c r="P47" i="1"/>
  <c r="AC47" i="1" s="1"/>
  <c r="P48" i="1"/>
  <c r="AC48" i="1" s="1"/>
  <c r="P49" i="1"/>
  <c r="AC49" i="1" s="1"/>
  <c r="P50" i="1"/>
  <c r="AC50" i="1" s="1"/>
  <c r="P51" i="1"/>
  <c r="AC51" i="1" s="1"/>
  <c r="P52" i="1"/>
  <c r="AC52" i="1" s="1"/>
  <c r="P53" i="1"/>
  <c r="AC53" i="1" s="1"/>
  <c r="P4" i="1"/>
  <c r="AC4" i="1" s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3" i="1"/>
  <c r="AA2" i="1"/>
  <c r="AB2" i="1"/>
  <c r="I53" i="1"/>
  <c r="I52" i="1"/>
  <c r="I51" i="1"/>
  <c r="I50" i="1"/>
  <c r="I49" i="1"/>
  <c r="J49" i="1" s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4" i="1"/>
  <c r="J35" i="1" l="1"/>
  <c r="J51" i="1"/>
  <c r="J15" i="1"/>
  <c r="J24" i="1"/>
  <c r="J11" i="1"/>
  <c r="J27" i="1"/>
  <c r="J43" i="1"/>
  <c r="J41" i="1"/>
  <c r="J13" i="1"/>
  <c r="J29" i="1"/>
  <c r="J45" i="1"/>
  <c r="J23" i="1"/>
  <c r="J10" i="1"/>
  <c r="J12" i="1"/>
  <c r="J39" i="1"/>
  <c r="J8" i="1"/>
  <c r="J30" i="1"/>
  <c r="J31" i="1"/>
  <c r="J47" i="1"/>
  <c r="J7" i="1"/>
  <c r="J40" i="1"/>
  <c r="J9" i="1"/>
  <c r="J28" i="1"/>
  <c r="J14" i="1"/>
  <c r="J16" i="1"/>
  <c r="J32" i="1"/>
  <c r="J48" i="1"/>
  <c r="J25" i="1"/>
  <c r="J26" i="1"/>
  <c r="J44" i="1"/>
  <c r="J17" i="1"/>
  <c r="J33" i="1"/>
  <c r="J42" i="1"/>
  <c r="J46" i="1"/>
  <c r="J18" i="1"/>
  <c r="J34" i="1"/>
  <c r="J50" i="1"/>
  <c r="J19" i="1"/>
  <c r="J20" i="1"/>
  <c r="J52" i="1"/>
  <c r="J5" i="1"/>
  <c r="J21" i="1"/>
  <c r="J37" i="1"/>
  <c r="J53" i="1"/>
  <c r="J4" i="1"/>
  <c r="J36" i="1"/>
  <c r="J6" i="1"/>
  <c r="J22" i="1"/>
  <c r="J38" i="1"/>
</calcChain>
</file>

<file path=xl/sharedStrings.xml><?xml version="1.0" encoding="utf-8"?>
<sst xmlns="http://schemas.openxmlformats.org/spreadsheetml/2006/main" count="39" uniqueCount="29">
  <si>
    <t>Year</t>
  </si>
  <si>
    <t>Net Migration</t>
  </si>
  <si>
    <t>Cash Rate (%)</t>
  </si>
  <si>
    <t>Median House Price (AUD)</t>
  </si>
  <si>
    <t>Average Annual Wage (AUD)</t>
  </si>
  <si>
    <t>S&amp;P 500 (AUD)</t>
  </si>
  <si>
    <t>-</t>
  </si>
  <si>
    <t>Median House Price (AUD) Base 100</t>
  </si>
  <si>
    <t>S&amp;P 500 (AUD) base 100</t>
  </si>
  <si>
    <t>S&amp;P 500 (USD)</t>
  </si>
  <si>
    <t>USD/AUD Exchange Rate</t>
  </si>
  <si>
    <t>Median House Price growth (%)(AUD)</t>
  </si>
  <si>
    <t>Average Annual Wage (AUD) base 1</t>
  </si>
  <si>
    <t>Median House Price (AUD) Base 1</t>
  </si>
  <si>
    <t>Average Annual Wage Growth (%)</t>
  </si>
  <si>
    <t>Median House Annual Price Growth (%)</t>
  </si>
  <si>
    <t>Fig 2,  Indexed Median House Price vs. Wage Growth since 1975. Source: ABS.</t>
  </si>
  <si>
    <t>Figure 1: Annual Growth Rates for Housing and Wages in Australia (1990–2024). Source: ABS.</t>
  </si>
  <si>
    <t>Figure 3: Cash Rate vs Median House Price Growth in Australia (1975–2025). Source: RBA, ABS.</t>
  </si>
  <si>
    <t>Raw data</t>
  </si>
  <si>
    <t>Inflation Rate</t>
  </si>
  <si>
    <t>6.60%¹</t>
  </si>
  <si>
    <t>5.60%¹</t>
  </si>
  <si>
    <t>~3.20%¹</t>
  </si>
  <si>
    <t>Q1 2025</t>
  </si>
  <si>
    <t>2.40%²</t>
  </si>
  <si>
    <t>Net Migration Base 1</t>
  </si>
  <si>
    <t>Cumulative Migration</t>
  </si>
  <si>
    <t>Dwellings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</si>
</sst>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1"/>
      <color rgb="FF404040"/>
      <name val="Segoe UI"/>
      <family val="2"/>
    </font>
    <font>
      <sz val="11"/>
      <color rgb="FF40404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FD9DE"/>
      </left>
      <right style="medium">
        <color rgb="FFCFD9DE"/>
      </right>
      <top style="medium">
        <color rgb="FFCFD9DE"/>
      </top>
      <bottom style="medium">
        <color rgb="FFCFD9DE"/>
      </bottom>
      <diagonal/>
    </border>
    <border>
      <left/>
      <right style="medium">
        <color rgb="FFCFD9DE"/>
      </right>
      <top style="medium">
        <color rgb="FFCFD9DE"/>
      </top>
      <bottom style="medium">
        <color rgb="FFCFD9DE"/>
      </bottom>
      <diagonal/>
    </border>
    <border>
      <left style="medium">
        <color rgb="FFCFD9DE"/>
      </left>
      <right style="medium">
        <color rgb="FFCFD9DE"/>
      </right>
      <top/>
      <bottom style="medium">
        <color rgb="FFCFD9DE"/>
      </bottom>
      <diagonal/>
    </border>
    <border>
      <left/>
      <right style="medium">
        <color rgb="FFCFD9DE"/>
      </right>
      <top/>
      <bottom style="medium">
        <color rgb="FFCFD9DE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1" applyFont="1"/>
    <xf numFmtId="164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3" fontId="3" fillId="0" borderId="4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3" fontId="2" fillId="0" borderId="0" xfId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2" borderId="0" xfId="2" applyNumberFormat="1" applyFont="1" applyFill="1"/>
    <xf numFmtId="165" fontId="0" fillId="2" borderId="0" xfId="0" applyNumberFormat="1" applyFill="1"/>
    <xf numFmtId="165" fontId="2" fillId="2" borderId="0" xfId="2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165" fontId="0" fillId="2" borderId="0" xfId="1" applyNumberFormat="1" applyFont="1" applyFill="1"/>
    <xf numFmtId="166" fontId="0" fillId="0" borderId="0" xfId="1" applyNumberFormat="1" applyFont="1"/>
    <xf numFmtId="166" fontId="2" fillId="0" borderId="0" xfId="1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165" fontId="0" fillId="0" borderId="0" xfId="2" applyNumberFormat="1" applyFont="1" applyAlignment="1">
      <alignment vertical="center" wrapText="1"/>
    </xf>
    <xf numFmtId="0" fontId="5" fillId="3" borderId="0" xfId="0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 wrapText="1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79CF-F01B-46D5-BB9B-5EE2BF069812}">
  <dimension ref="A1:AE53"/>
  <sheetViews>
    <sheetView tabSelected="1" topLeftCell="A24" workbookViewId="0">
      <selection activeCell="Q50" sqref="Q50"/>
    </sheetView>
  </sheetViews>
  <sheetFormatPr defaultRowHeight="15" x14ac:dyDescent="0.25"/>
  <cols>
    <col min="1" max="2" width="12.85546875" style="2" bestFit="1" customWidth="1"/>
    <col min="3" max="3" width="13.28515625" bestFit="1" customWidth="1"/>
    <col min="4" max="4" width="18" style="2" customWidth="1"/>
    <col min="5" max="5" width="16.140625" style="2" customWidth="1"/>
    <col min="6" max="6" width="16.140625" customWidth="1"/>
    <col min="7" max="7" width="18" customWidth="1"/>
    <col min="8" max="8" width="16.140625" customWidth="1"/>
    <col min="9" max="9" width="16.140625" style="19" customWidth="1"/>
    <col min="10" max="10" width="18" style="1" customWidth="1"/>
    <col min="11" max="11" width="15" style="2" customWidth="1"/>
    <col min="12" max="12" width="9.5703125" style="2" bestFit="1" customWidth="1"/>
    <col min="13" max="13" width="13.42578125" style="2" customWidth="1"/>
    <col min="14" max="14" width="9.140625" style="1"/>
    <col min="15" max="15" width="9.140625" style="1" customWidth="1"/>
    <col min="16" max="16" width="18" customWidth="1"/>
    <col min="17" max="17" width="18" style="2" customWidth="1"/>
    <col min="18" max="19" width="12.5703125" customWidth="1"/>
    <col min="20" max="20" width="12.5703125" style="2" customWidth="1"/>
    <col min="21" max="21" width="9.140625" style="14"/>
    <col min="22" max="22" width="9.140625" style="15"/>
    <col min="23" max="23" width="12.5703125" style="2" customWidth="1"/>
    <col min="24" max="25" width="9.140625" style="1"/>
    <col min="31" max="31" width="12.5703125" style="2" customWidth="1"/>
  </cols>
  <sheetData>
    <row r="1" spans="1:31" x14ac:dyDescent="0.25">
      <c r="A1" s="2" t="s">
        <v>19</v>
      </c>
      <c r="T1" s="14" t="s">
        <v>17</v>
      </c>
      <c r="X1" s="1" t="s">
        <v>16</v>
      </c>
      <c r="AA1" t="s">
        <v>18</v>
      </c>
      <c r="AE1" s="14"/>
    </row>
    <row r="2" spans="1:31" s="4" customFormat="1" ht="90" x14ac:dyDescent="0.25">
      <c r="A2" s="12" t="s">
        <v>0</v>
      </c>
      <c r="B2" s="12" t="s">
        <v>1</v>
      </c>
      <c r="C2" s="10" t="s">
        <v>2</v>
      </c>
      <c r="D2" s="12" t="s">
        <v>3</v>
      </c>
      <c r="E2" s="12" t="s">
        <v>4</v>
      </c>
      <c r="F2" s="10" t="s">
        <v>14</v>
      </c>
      <c r="G2" s="10" t="s">
        <v>9</v>
      </c>
      <c r="H2" s="10" t="s">
        <v>10</v>
      </c>
      <c r="I2" s="20" t="s">
        <v>5</v>
      </c>
      <c r="J2" s="11" t="s">
        <v>8</v>
      </c>
      <c r="K2" s="10" t="s">
        <v>20</v>
      </c>
      <c r="L2" s="11" t="s">
        <v>26</v>
      </c>
      <c r="M2" s="12" t="s">
        <v>27</v>
      </c>
      <c r="N2" s="11" t="s">
        <v>7</v>
      </c>
      <c r="O2" s="11" t="s">
        <v>12</v>
      </c>
      <c r="P2" s="10" t="s">
        <v>11</v>
      </c>
      <c r="Q2" s="12" t="s">
        <v>28</v>
      </c>
      <c r="R2" s="24"/>
      <c r="S2" s="24"/>
      <c r="T2" s="12" t="s">
        <v>0</v>
      </c>
      <c r="U2" s="16" t="str">
        <f>+F2</f>
        <v>Average Annual Wage Growth (%)</v>
      </c>
      <c r="V2" s="17" t="s">
        <v>15</v>
      </c>
      <c r="W2" s="12" t="s">
        <v>0</v>
      </c>
      <c r="X2" s="11" t="s">
        <v>12</v>
      </c>
      <c r="Y2" s="11" t="s">
        <v>13</v>
      </c>
      <c r="AA2" s="4" t="str">
        <f>+A2</f>
        <v>Year</v>
      </c>
      <c r="AB2" s="4" t="str">
        <f>+C2</f>
        <v>Cash Rate (%)</v>
      </c>
      <c r="AC2" s="13" t="str">
        <f>+P2</f>
        <v>Median House Price growth (%)(AUD)</v>
      </c>
      <c r="AE2" s="12" t="s">
        <v>0</v>
      </c>
    </row>
    <row r="3" spans="1:31" ht="16.5" x14ac:dyDescent="0.25">
      <c r="A3" s="2">
        <v>1975</v>
      </c>
      <c r="B3" s="2">
        <v>50000</v>
      </c>
      <c r="C3">
        <v>8</v>
      </c>
      <c r="D3" s="2">
        <v>25000</v>
      </c>
      <c r="E3" s="2">
        <v>10000</v>
      </c>
      <c r="G3">
        <v>90</v>
      </c>
      <c r="H3">
        <v>0.77</v>
      </c>
      <c r="I3" s="19">
        <f>+G3*H3</f>
        <v>69.3</v>
      </c>
      <c r="J3" s="1">
        <v>1</v>
      </c>
      <c r="K3" s="22">
        <v>0.15160000000000001</v>
      </c>
      <c r="L3" s="1">
        <f>SUM($B$3:B3)/$B$3</f>
        <v>1</v>
      </c>
      <c r="M3" s="2">
        <f>+B3</f>
        <v>50000</v>
      </c>
      <c r="N3" s="1">
        <v>1</v>
      </c>
      <c r="O3" s="1">
        <v>1</v>
      </c>
      <c r="P3">
        <v>0</v>
      </c>
      <c r="Q3" s="2">
        <v>143000</v>
      </c>
      <c r="R3" s="25"/>
      <c r="S3" s="25"/>
      <c r="T3" s="2">
        <v>1975</v>
      </c>
      <c r="V3" s="18"/>
      <c r="W3" s="2">
        <v>1975</v>
      </c>
      <c r="X3" s="1">
        <v>1</v>
      </c>
      <c r="Y3" s="1">
        <f>+N3</f>
        <v>1</v>
      </c>
      <c r="AA3">
        <f>+A3</f>
        <v>1975</v>
      </c>
      <c r="AB3" s="3">
        <f>+C3/100</f>
        <v>0.08</v>
      </c>
      <c r="AC3" s="3">
        <f>+P3</f>
        <v>0</v>
      </c>
      <c r="AE3" s="2">
        <v>1975</v>
      </c>
    </row>
    <row r="4" spans="1:31" ht="16.5" x14ac:dyDescent="0.25">
      <c r="A4" s="2">
        <v>1976</v>
      </c>
      <c r="B4" s="2">
        <v>70000</v>
      </c>
      <c r="C4">
        <v>8.5</v>
      </c>
      <c r="D4" s="2">
        <v>27000</v>
      </c>
      <c r="E4" s="2">
        <v>11000</v>
      </c>
      <c r="F4" s="3">
        <f>+E4/E3-1</f>
        <v>0.10000000000000009</v>
      </c>
      <c r="G4">
        <v>107</v>
      </c>
      <c r="H4">
        <v>0.82</v>
      </c>
      <c r="I4" s="19">
        <f t="shared" ref="I4:I53" si="0">+G4*H4</f>
        <v>87.74</v>
      </c>
      <c r="J4" s="1">
        <f>I4/$I$3</f>
        <v>1.2660894660894662</v>
      </c>
      <c r="K4" s="22">
        <v>0.13320000000000001</v>
      </c>
      <c r="L4" s="1">
        <f>SUM($B$3:B4)/$B$3</f>
        <v>2.4</v>
      </c>
      <c r="M4" s="2">
        <f>+M3+B4</f>
        <v>120000</v>
      </c>
      <c r="N4" s="1">
        <f>D4/$D$3</f>
        <v>1.08</v>
      </c>
      <c r="O4" s="1">
        <f>E4/$E$3*1</f>
        <v>1.1000000000000001</v>
      </c>
      <c r="P4" s="3">
        <f>+D4/D3-1</f>
        <v>8.0000000000000071E-2</v>
      </c>
      <c r="Q4" s="2">
        <v>148000</v>
      </c>
      <c r="R4" s="25"/>
      <c r="S4" s="25"/>
      <c r="T4" s="2">
        <v>1976</v>
      </c>
      <c r="U4" s="14">
        <f>+F4</f>
        <v>0.10000000000000009</v>
      </c>
      <c r="V4" s="14">
        <f>+D4/D3-1</f>
        <v>8.0000000000000071E-2</v>
      </c>
      <c r="W4" s="2">
        <v>1976</v>
      </c>
      <c r="X4" s="1">
        <f>E4/$E$3*1</f>
        <v>1.1000000000000001</v>
      </c>
      <c r="Y4" s="1">
        <f t="shared" ref="Y4:Y53" si="1">+N4</f>
        <v>1.08</v>
      </c>
      <c r="AA4">
        <f>+A4</f>
        <v>1976</v>
      </c>
      <c r="AB4" s="3">
        <f>+C4/100</f>
        <v>8.5000000000000006E-2</v>
      </c>
      <c r="AC4" s="3">
        <f>+P4</f>
        <v>8.0000000000000071E-2</v>
      </c>
      <c r="AE4" s="2">
        <v>1976</v>
      </c>
    </row>
    <row r="5" spans="1:31" ht="16.5" x14ac:dyDescent="0.25">
      <c r="A5" s="2">
        <v>1977</v>
      </c>
      <c r="B5" s="2">
        <v>80000</v>
      </c>
      <c r="C5">
        <v>8.25</v>
      </c>
      <c r="D5" s="2">
        <v>29000</v>
      </c>
      <c r="E5" s="2">
        <v>12000</v>
      </c>
      <c r="F5" s="3">
        <f t="shared" ref="F5:F53" si="2">+E5/E4-1</f>
        <v>9.0909090909090828E-2</v>
      </c>
      <c r="G5">
        <v>95</v>
      </c>
      <c r="H5">
        <v>0.9</v>
      </c>
      <c r="I5" s="19">
        <f t="shared" si="0"/>
        <v>85.5</v>
      </c>
      <c r="J5" s="1">
        <f t="shared" ref="J5:J53" si="3">I5/$I$3</f>
        <v>1.2337662337662338</v>
      </c>
      <c r="K5" s="22">
        <v>0.1231</v>
      </c>
      <c r="L5" s="1">
        <f>SUM($B$3:B5)/$B$3</f>
        <v>4</v>
      </c>
      <c r="M5" s="2">
        <f>+M4+B5</f>
        <v>200000</v>
      </c>
      <c r="N5" s="1">
        <f>D5/$D$3</f>
        <v>1.1599999999999999</v>
      </c>
      <c r="O5" s="1">
        <f>E5/$E$3*1</f>
        <v>1.2</v>
      </c>
      <c r="P5" s="3">
        <f>+D5/D4-1</f>
        <v>7.4074074074074181E-2</v>
      </c>
      <c r="Q5" s="2">
        <v>156000</v>
      </c>
      <c r="R5" s="25"/>
      <c r="S5" s="25"/>
      <c r="T5" s="2">
        <v>1977</v>
      </c>
      <c r="U5" s="14">
        <f>+F5</f>
        <v>9.0909090909090828E-2</v>
      </c>
      <c r="V5" s="14">
        <f>+D5/D4-1</f>
        <v>7.4074074074074181E-2</v>
      </c>
      <c r="W5" s="2">
        <v>1977</v>
      </c>
      <c r="X5" s="1">
        <f>E5/$E$3*1</f>
        <v>1.2</v>
      </c>
      <c r="Y5" s="1">
        <f t="shared" si="1"/>
        <v>1.1599999999999999</v>
      </c>
      <c r="AA5">
        <f>+A5</f>
        <v>1977</v>
      </c>
      <c r="AB5" s="3">
        <f>+C5/100</f>
        <v>8.2500000000000004E-2</v>
      </c>
      <c r="AC5" s="3">
        <f>+P5</f>
        <v>7.4074074074074181E-2</v>
      </c>
      <c r="AE5" s="2">
        <v>1977</v>
      </c>
    </row>
    <row r="6" spans="1:31" ht="16.5" x14ac:dyDescent="0.25">
      <c r="A6" s="2">
        <v>1978</v>
      </c>
      <c r="B6" s="2">
        <v>70000</v>
      </c>
      <c r="C6">
        <v>8</v>
      </c>
      <c r="D6" s="2">
        <v>32000</v>
      </c>
      <c r="E6" s="2">
        <v>13000</v>
      </c>
      <c r="F6" s="3">
        <f t="shared" si="2"/>
        <v>8.3333333333333259E-2</v>
      </c>
      <c r="G6">
        <v>97</v>
      </c>
      <c r="H6">
        <v>0.87</v>
      </c>
      <c r="I6" s="19">
        <f t="shared" si="0"/>
        <v>84.39</v>
      </c>
      <c r="J6" s="1">
        <f t="shared" si="3"/>
        <v>1.2177489177489178</v>
      </c>
      <c r="K6" s="22">
        <v>0.08</v>
      </c>
      <c r="L6" s="1">
        <f>SUM($B$3:B6)/$B$3</f>
        <v>5.4</v>
      </c>
      <c r="M6" s="2">
        <f>+M5+B6</f>
        <v>270000</v>
      </c>
      <c r="N6" s="1">
        <f>D6/$D$3</f>
        <v>1.28</v>
      </c>
      <c r="O6" s="1">
        <f>E6/$E$3*1</f>
        <v>1.3</v>
      </c>
      <c r="P6" s="3">
        <f>+D6/D5-1</f>
        <v>0.10344827586206895</v>
      </c>
      <c r="Q6" s="2">
        <v>158000</v>
      </c>
      <c r="R6" s="25"/>
      <c r="S6" s="25"/>
      <c r="T6" s="2">
        <v>1978</v>
      </c>
      <c r="U6" s="14">
        <f>+F6</f>
        <v>8.3333333333333259E-2</v>
      </c>
      <c r="V6" s="14">
        <f>+D6/D5-1</f>
        <v>0.10344827586206895</v>
      </c>
      <c r="W6" s="2">
        <v>1978</v>
      </c>
      <c r="X6" s="1">
        <f>E6/$E$3*1</f>
        <v>1.3</v>
      </c>
      <c r="Y6" s="1">
        <f t="shared" si="1"/>
        <v>1.28</v>
      </c>
      <c r="AA6">
        <f>+A6</f>
        <v>1978</v>
      </c>
      <c r="AB6" s="3">
        <f>+C6/100</f>
        <v>0.08</v>
      </c>
      <c r="AC6" s="3">
        <f>+P6</f>
        <v>0.10344827586206895</v>
      </c>
      <c r="AE6" s="2">
        <v>1978</v>
      </c>
    </row>
    <row r="7" spans="1:31" ht="16.5" x14ac:dyDescent="0.25">
      <c r="A7" s="2">
        <v>1979</v>
      </c>
      <c r="B7" s="2">
        <v>80000</v>
      </c>
      <c r="C7">
        <v>9</v>
      </c>
      <c r="D7" s="2">
        <v>36000</v>
      </c>
      <c r="E7" s="2">
        <v>14000</v>
      </c>
      <c r="F7" s="3">
        <f t="shared" si="2"/>
        <v>7.6923076923076872E-2</v>
      </c>
      <c r="G7">
        <v>108</v>
      </c>
      <c r="H7">
        <v>0.89</v>
      </c>
      <c r="I7" s="19">
        <f t="shared" si="0"/>
        <v>96.12</v>
      </c>
      <c r="J7" s="1">
        <f t="shared" si="3"/>
        <v>1.387012987012987</v>
      </c>
      <c r="K7" s="22">
        <v>9.1200000000000003E-2</v>
      </c>
      <c r="L7" s="1">
        <f>SUM($B$3:B7)/$B$3</f>
        <v>7</v>
      </c>
      <c r="M7" s="2">
        <f>+M6+B7</f>
        <v>350000</v>
      </c>
      <c r="N7" s="1">
        <f>D7/$D$3</f>
        <v>1.44</v>
      </c>
      <c r="O7" s="1">
        <f>E7/$E$3*1</f>
        <v>1.4</v>
      </c>
      <c r="P7" s="3">
        <f>+D7/D6-1</f>
        <v>0.125</v>
      </c>
      <c r="Q7" s="2">
        <v>153000</v>
      </c>
      <c r="R7" s="25"/>
      <c r="S7" s="25"/>
      <c r="T7" s="2">
        <v>1979</v>
      </c>
      <c r="U7" s="14">
        <f>+F7</f>
        <v>7.6923076923076872E-2</v>
      </c>
      <c r="V7" s="14">
        <f>+D7/D6-1</f>
        <v>0.125</v>
      </c>
      <c r="W7" s="2">
        <v>1979</v>
      </c>
      <c r="X7" s="1">
        <f>E7/$E$3*1</f>
        <v>1.4</v>
      </c>
      <c r="Y7" s="1">
        <f t="shared" si="1"/>
        <v>1.44</v>
      </c>
      <c r="AA7">
        <f>+A7</f>
        <v>1979</v>
      </c>
      <c r="AB7" s="3">
        <f>+C7/100</f>
        <v>0.09</v>
      </c>
      <c r="AC7" s="3">
        <f>+P7</f>
        <v>0.125</v>
      </c>
      <c r="AE7" s="2">
        <v>1979</v>
      </c>
    </row>
    <row r="8" spans="1:31" ht="16.5" x14ac:dyDescent="0.25">
      <c r="A8" s="2">
        <v>1980</v>
      </c>
      <c r="B8" s="2">
        <v>110000</v>
      </c>
      <c r="C8">
        <v>10</v>
      </c>
      <c r="D8" s="2">
        <v>45000</v>
      </c>
      <c r="E8" s="2">
        <v>15000</v>
      </c>
      <c r="F8" s="3">
        <f t="shared" si="2"/>
        <v>7.1428571428571397E-2</v>
      </c>
      <c r="G8">
        <v>136</v>
      </c>
      <c r="H8">
        <v>0.88</v>
      </c>
      <c r="I8" s="19">
        <f t="shared" si="0"/>
        <v>119.68</v>
      </c>
      <c r="J8" s="1">
        <f t="shared" si="3"/>
        <v>1.7269841269841271</v>
      </c>
      <c r="K8" s="22">
        <v>0.1014</v>
      </c>
      <c r="L8" s="1">
        <f>SUM($B$3:B8)/$B$3</f>
        <v>9.1999999999999993</v>
      </c>
      <c r="M8" s="2">
        <f>+M7+B8</f>
        <v>460000</v>
      </c>
      <c r="N8" s="1">
        <f>D8/$D$3</f>
        <v>1.8</v>
      </c>
      <c r="O8" s="1">
        <f>E8/$E$3*1</f>
        <v>1.5</v>
      </c>
      <c r="P8" s="3">
        <f>+D8/D7-1</f>
        <v>0.25</v>
      </c>
      <c r="Q8" s="2">
        <v>146000</v>
      </c>
      <c r="R8" s="25"/>
      <c r="S8" s="25"/>
      <c r="T8" s="2">
        <v>1980</v>
      </c>
      <c r="U8" s="14">
        <f>+F8</f>
        <v>7.1428571428571397E-2</v>
      </c>
      <c r="V8" s="14">
        <f>+D8/D7-1</f>
        <v>0.25</v>
      </c>
      <c r="W8" s="2">
        <v>1980</v>
      </c>
      <c r="X8" s="1">
        <f>E8/$E$3*1</f>
        <v>1.5</v>
      </c>
      <c r="Y8" s="1">
        <f t="shared" si="1"/>
        <v>1.8</v>
      </c>
      <c r="AA8">
        <f>+A8</f>
        <v>1980</v>
      </c>
      <c r="AB8" s="3">
        <f>+C8/100</f>
        <v>0.1</v>
      </c>
      <c r="AC8" s="3">
        <f>+P8</f>
        <v>0.25</v>
      </c>
      <c r="AE8" s="2">
        <v>1980</v>
      </c>
    </row>
    <row r="9" spans="1:31" ht="16.5" x14ac:dyDescent="0.25">
      <c r="A9" s="2">
        <v>1981</v>
      </c>
      <c r="B9" s="2">
        <v>120000</v>
      </c>
      <c r="C9">
        <v>11.5</v>
      </c>
      <c r="D9" s="2">
        <v>50000</v>
      </c>
      <c r="E9" s="2">
        <v>17000</v>
      </c>
      <c r="F9" s="3">
        <f t="shared" si="2"/>
        <v>0.1333333333333333</v>
      </c>
      <c r="G9">
        <v>122</v>
      </c>
      <c r="H9">
        <v>0.87</v>
      </c>
      <c r="I9" s="19">
        <f t="shared" si="0"/>
        <v>106.14</v>
      </c>
      <c r="J9" s="1">
        <f t="shared" si="3"/>
        <v>1.5316017316017316</v>
      </c>
      <c r="K9" s="22">
        <v>9.4899999999999998E-2</v>
      </c>
      <c r="L9" s="1">
        <f>SUM($B$3:B9)/$B$3</f>
        <v>11.6</v>
      </c>
      <c r="M9" s="2">
        <f>+M8+B9</f>
        <v>580000</v>
      </c>
      <c r="N9" s="1">
        <f>D9/$D$3</f>
        <v>2</v>
      </c>
      <c r="O9" s="1">
        <f>E9/$E$3*1</f>
        <v>1.7</v>
      </c>
      <c r="P9" s="3">
        <f>+D9/D8-1</f>
        <v>0.11111111111111116</v>
      </c>
      <c r="Q9" s="2">
        <v>135000</v>
      </c>
      <c r="R9" s="25"/>
      <c r="S9" s="25"/>
      <c r="T9" s="2">
        <v>1981</v>
      </c>
      <c r="U9" s="14">
        <f>+F9</f>
        <v>0.1333333333333333</v>
      </c>
      <c r="V9" s="14">
        <f>+D9/D8-1</f>
        <v>0.11111111111111116</v>
      </c>
      <c r="W9" s="2">
        <v>1981</v>
      </c>
      <c r="X9" s="1">
        <f>E9/$E$3*1</f>
        <v>1.7</v>
      </c>
      <c r="Y9" s="1">
        <f t="shared" si="1"/>
        <v>2</v>
      </c>
      <c r="AA9">
        <f>+A9</f>
        <v>1981</v>
      </c>
      <c r="AB9" s="3">
        <f>+C9/100</f>
        <v>0.115</v>
      </c>
      <c r="AC9" s="3">
        <f>+P9</f>
        <v>0.11111111111111116</v>
      </c>
      <c r="AE9" s="2">
        <v>1981</v>
      </c>
    </row>
    <row r="10" spans="1:31" ht="16.5" x14ac:dyDescent="0.25">
      <c r="A10" s="2">
        <v>1982</v>
      </c>
      <c r="B10" s="2">
        <v>90000</v>
      </c>
      <c r="C10">
        <v>13.5</v>
      </c>
      <c r="D10" s="2">
        <v>55000</v>
      </c>
      <c r="E10" s="2">
        <v>18000</v>
      </c>
      <c r="F10" s="3">
        <f t="shared" si="2"/>
        <v>5.8823529411764719E-2</v>
      </c>
      <c r="G10">
        <v>140</v>
      </c>
      <c r="H10">
        <v>0.99</v>
      </c>
      <c r="I10" s="19">
        <f t="shared" si="0"/>
        <v>138.6</v>
      </c>
      <c r="J10" s="1">
        <f t="shared" si="3"/>
        <v>2</v>
      </c>
      <c r="K10" s="22">
        <v>0.1135</v>
      </c>
      <c r="L10" s="1">
        <f>SUM($B$3:B10)/$B$3</f>
        <v>13.4</v>
      </c>
      <c r="M10" s="2">
        <f>+M9+B10</f>
        <v>670000</v>
      </c>
      <c r="N10" s="1">
        <f>D10/$D$3</f>
        <v>2.2000000000000002</v>
      </c>
      <c r="O10" s="1">
        <f>E10/$E$3*1</f>
        <v>1.8</v>
      </c>
      <c r="P10" s="3">
        <f>+D10/D9-1</f>
        <v>0.10000000000000009</v>
      </c>
      <c r="Q10" s="2">
        <v>125000</v>
      </c>
      <c r="R10" s="25"/>
      <c r="S10" s="25"/>
      <c r="T10" s="2">
        <v>1982</v>
      </c>
      <c r="U10" s="14">
        <f>+F10</f>
        <v>5.8823529411764719E-2</v>
      </c>
      <c r="V10" s="14">
        <f>+D10/D9-1</f>
        <v>0.10000000000000009</v>
      </c>
      <c r="W10" s="2">
        <v>1982</v>
      </c>
      <c r="X10" s="1">
        <f>E10/$E$3*1</f>
        <v>1.8</v>
      </c>
      <c r="Y10" s="1">
        <f t="shared" si="1"/>
        <v>2.2000000000000002</v>
      </c>
      <c r="AA10">
        <f>+A10</f>
        <v>1982</v>
      </c>
      <c r="AB10" s="3">
        <f>+C10/100</f>
        <v>0.13500000000000001</v>
      </c>
      <c r="AC10" s="3">
        <f>+P10</f>
        <v>0.10000000000000009</v>
      </c>
      <c r="AE10" s="2">
        <v>1982</v>
      </c>
    </row>
    <row r="11" spans="1:31" ht="16.5" x14ac:dyDescent="0.25">
      <c r="A11" s="2">
        <v>1983</v>
      </c>
      <c r="B11" s="2">
        <v>70000</v>
      </c>
      <c r="C11">
        <v>11</v>
      </c>
      <c r="D11" s="2">
        <v>60000</v>
      </c>
      <c r="E11" s="2">
        <v>20000</v>
      </c>
      <c r="F11" s="3">
        <f t="shared" si="2"/>
        <v>0.11111111111111116</v>
      </c>
      <c r="G11">
        <v>165</v>
      </c>
      <c r="H11">
        <v>1.1100000000000001</v>
      </c>
      <c r="I11" s="19">
        <f t="shared" si="0"/>
        <v>183.15</v>
      </c>
      <c r="J11" s="1">
        <f t="shared" si="3"/>
        <v>2.6428571428571432</v>
      </c>
      <c r="K11" s="22">
        <v>0.1004</v>
      </c>
      <c r="L11" s="1">
        <f>SUM($B$3:B11)/$B$3</f>
        <v>14.8</v>
      </c>
      <c r="M11" s="2">
        <f>+M10+B11</f>
        <v>740000</v>
      </c>
      <c r="N11" s="1">
        <f>D11/$D$3</f>
        <v>2.4</v>
      </c>
      <c r="O11" s="1">
        <f>E11/$E$3*1</f>
        <v>2</v>
      </c>
      <c r="P11" s="3">
        <f>+D11/D10-1</f>
        <v>9.0909090909090828E-2</v>
      </c>
      <c r="Q11" s="2">
        <v>120000</v>
      </c>
      <c r="R11" s="25"/>
      <c r="S11" s="25"/>
      <c r="T11" s="2">
        <v>1983</v>
      </c>
      <c r="U11" s="14">
        <f>+F11</f>
        <v>0.11111111111111116</v>
      </c>
      <c r="V11" s="14">
        <f>+D11/D10-1</f>
        <v>9.0909090909090828E-2</v>
      </c>
      <c r="W11" s="2">
        <v>1983</v>
      </c>
      <c r="X11" s="1">
        <f>E11/$E$3*1</f>
        <v>2</v>
      </c>
      <c r="Y11" s="1">
        <f t="shared" si="1"/>
        <v>2.4</v>
      </c>
      <c r="AA11">
        <f>+A11</f>
        <v>1983</v>
      </c>
      <c r="AB11" s="3">
        <f>+C11/100</f>
        <v>0.11</v>
      </c>
      <c r="AC11" s="3">
        <f>+P11</f>
        <v>9.0909090909090828E-2</v>
      </c>
      <c r="AE11" s="2">
        <v>1983</v>
      </c>
    </row>
    <row r="12" spans="1:31" ht="16.5" x14ac:dyDescent="0.25">
      <c r="A12" s="2">
        <v>1984</v>
      </c>
      <c r="B12" s="2">
        <v>80000</v>
      </c>
      <c r="C12">
        <v>10.5</v>
      </c>
      <c r="D12" s="2">
        <v>62000</v>
      </c>
      <c r="E12" s="2">
        <v>21000</v>
      </c>
      <c r="F12" s="3">
        <f t="shared" si="2"/>
        <v>5.0000000000000044E-2</v>
      </c>
      <c r="G12">
        <v>167</v>
      </c>
      <c r="H12">
        <v>1.19</v>
      </c>
      <c r="I12" s="19">
        <f t="shared" si="0"/>
        <v>198.73</v>
      </c>
      <c r="J12" s="1">
        <f t="shared" si="3"/>
        <v>2.8676767676767678</v>
      </c>
      <c r="K12" s="22">
        <v>3.9600000000000003E-2</v>
      </c>
      <c r="L12" s="1">
        <f>SUM($B$3:B12)/$B$3</f>
        <v>16.399999999999999</v>
      </c>
      <c r="M12" s="2">
        <f>+M11+B12</f>
        <v>820000</v>
      </c>
      <c r="N12" s="1">
        <f>D12/$D$3</f>
        <v>2.48</v>
      </c>
      <c r="O12" s="1">
        <f>E12/$E$3*1</f>
        <v>2.1</v>
      </c>
      <c r="P12" s="3">
        <f>+D12/D11-1</f>
        <v>3.3333333333333437E-2</v>
      </c>
      <c r="Q12" s="2">
        <v>130000</v>
      </c>
      <c r="R12" s="25"/>
      <c r="S12" s="25"/>
      <c r="T12" s="2">
        <v>1984</v>
      </c>
      <c r="U12" s="14">
        <f>+F12</f>
        <v>5.0000000000000044E-2</v>
      </c>
      <c r="V12" s="14">
        <f>+D12/D11-1</f>
        <v>3.3333333333333437E-2</v>
      </c>
      <c r="W12" s="2">
        <v>1984</v>
      </c>
      <c r="X12" s="1">
        <f>E12/$E$3*1</f>
        <v>2.1</v>
      </c>
      <c r="Y12" s="1">
        <f t="shared" si="1"/>
        <v>2.48</v>
      </c>
      <c r="AA12">
        <f>+A12</f>
        <v>1984</v>
      </c>
      <c r="AB12" s="3">
        <f>+C12/100</f>
        <v>0.105</v>
      </c>
      <c r="AC12" s="3">
        <f>+P12</f>
        <v>3.3333333333333437E-2</v>
      </c>
      <c r="AE12" s="2">
        <v>1984</v>
      </c>
    </row>
    <row r="13" spans="1:31" ht="16.5" x14ac:dyDescent="0.25">
      <c r="A13" s="2">
        <v>1985</v>
      </c>
      <c r="B13" s="2">
        <v>90000</v>
      </c>
      <c r="C13">
        <v>12</v>
      </c>
      <c r="D13" s="2">
        <v>65000</v>
      </c>
      <c r="E13" s="2">
        <v>22000</v>
      </c>
      <c r="F13" s="3">
        <f t="shared" si="2"/>
        <v>4.7619047619047672E-2</v>
      </c>
      <c r="G13">
        <v>211</v>
      </c>
      <c r="H13">
        <v>1.43</v>
      </c>
      <c r="I13" s="19">
        <f t="shared" si="0"/>
        <v>301.72999999999996</v>
      </c>
      <c r="J13" s="1">
        <f t="shared" si="3"/>
        <v>4.3539682539682536</v>
      </c>
      <c r="K13" s="22">
        <v>6.7299999999999999E-2</v>
      </c>
      <c r="L13" s="1">
        <f>SUM($B$3:B13)/$B$3</f>
        <v>18.2</v>
      </c>
      <c r="M13" s="2">
        <f>+M12+B13</f>
        <v>910000</v>
      </c>
      <c r="N13" s="1">
        <f>D13/$D$3</f>
        <v>2.6</v>
      </c>
      <c r="O13" s="1">
        <f>E13/$E$3*1</f>
        <v>2.2000000000000002</v>
      </c>
      <c r="P13" s="3">
        <f>+D13/D12-1</f>
        <v>4.8387096774193505E-2</v>
      </c>
      <c r="Q13" s="2">
        <v>140000</v>
      </c>
      <c r="R13" s="25"/>
      <c r="S13" s="25"/>
      <c r="T13" s="2">
        <v>1985</v>
      </c>
      <c r="U13" s="14">
        <f>+F13</f>
        <v>4.7619047619047672E-2</v>
      </c>
      <c r="V13" s="14">
        <f>+D13/D12-1</f>
        <v>4.8387096774193505E-2</v>
      </c>
      <c r="W13" s="2">
        <v>1985</v>
      </c>
      <c r="X13" s="1">
        <f>E13/$E$3*1</f>
        <v>2.2000000000000002</v>
      </c>
      <c r="Y13" s="1">
        <f t="shared" si="1"/>
        <v>2.6</v>
      </c>
      <c r="AA13">
        <f>+A13</f>
        <v>1985</v>
      </c>
      <c r="AB13" s="3">
        <f>+C13/100</f>
        <v>0.12</v>
      </c>
      <c r="AC13" s="3">
        <f>+P13</f>
        <v>4.8387096774193505E-2</v>
      </c>
      <c r="AE13" s="2">
        <v>1985</v>
      </c>
    </row>
    <row r="14" spans="1:31" ht="16.5" x14ac:dyDescent="0.25">
      <c r="A14" s="2">
        <v>1986</v>
      </c>
      <c r="B14" s="2">
        <v>110000</v>
      </c>
      <c r="C14">
        <v>13</v>
      </c>
      <c r="D14" s="2">
        <v>70000</v>
      </c>
      <c r="E14" s="2">
        <v>24000</v>
      </c>
      <c r="F14" s="3">
        <f t="shared" si="2"/>
        <v>9.0909090909090828E-2</v>
      </c>
      <c r="G14">
        <v>243</v>
      </c>
      <c r="H14">
        <v>1.49</v>
      </c>
      <c r="I14" s="19">
        <f t="shared" si="0"/>
        <v>362.07</v>
      </c>
      <c r="J14" s="1">
        <f t="shared" si="3"/>
        <v>5.2246753246753244</v>
      </c>
      <c r="K14" s="22">
        <v>9.0499999999999997E-2</v>
      </c>
      <c r="L14" s="1">
        <f>SUM($B$3:B14)/$B$3</f>
        <v>20.399999999999999</v>
      </c>
      <c r="M14" s="2">
        <f>+M13+B14</f>
        <v>1020000</v>
      </c>
      <c r="N14" s="1">
        <f>D14/$D$3</f>
        <v>2.8</v>
      </c>
      <c r="O14" s="1">
        <f>E14/$E$3*1</f>
        <v>2.4</v>
      </c>
      <c r="P14" s="3">
        <f>+D14/D13-1</f>
        <v>7.6923076923076872E-2</v>
      </c>
      <c r="Q14" s="2">
        <v>145000</v>
      </c>
      <c r="R14" s="25"/>
      <c r="S14" s="25"/>
      <c r="T14" s="2">
        <v>1986</v>
      </c>
      <c r="U14" s="14">
        <f>+F14</f>
        <v>9.0909090909090828E-2</v>
      </c>
      <c r="V14" s="14">
        <f>+D14/D13-1</f>
        <v>7.6923076923076872E-2</v>
      </c>
      <c r="W14" s="2">
        <v>1986</v>
      </c>
      <c r="X14" s="1">
        <f>E14/$E$3*1</f>
        <v>2.4</v>
      </c>
      <c r="Y14" s="1">
        <f t="shared" si="1"/>
        <v>2.8</v>
      </c>
      <c r="AA14">
        <f>+A14</f>
        <v>1986</v>
      </c>
      <c r="AB14" s="3">
        <f>+C14/100</f>
        <v>0.13</v>
      </c>
      <c r="AC14" s="3">
        <f>+P14</f>
        <v>7.6923076923076872E-2</v>
      </c>
      <c r="AE14" s="2">
        <v>1986</v>
      </c>
    </row>
    <row r="15" spans="1:31" ht="16.5" x14ac:dyDescent="0.25">
      <c r="A15" s="2">
        <v>1987</v>
      </c>
      <c r="B15" s="2">
        <v>140000</v>
      </c>
      <c r="C15">
        <v>11.5</v>
      </c>
      <c r="D15" s="2">
        <v>80000</v>
      </c>
      <c r="E15" s="2">
        <v>25000</v>
      </c>
      <c r="F15" s="3">
        <f t="shared" si="2"/>
        <v>4.1666666666666741E-2</v>
      </c>
      <c r="G15">
        <v>247</v>
      </c>
      <c r="H15">
        <v>1.43</v>
      </c>
      <c r="I15" s="19">
        <f t="shared" si="0"/>
        <v>353.21</v>
      </c>
      <c r="J15" s="1">
        <f t="shared" si="3"/>
        <v>5.0968253968253965</v>
      </c>
      <c r="K15" s="22">
        <v>8.5300000000000001E-2</v>
      </c>
      <c r="L15" s="1">
        <f>SUM($B$3:B15)/$B$3</f>
        <v>23.2</v>
      </c>
      <c r="M15" s="2">
        <f>+M14+B15</f>
        <v>1160000</v>
      </c>
      <c r="N15" s="1">
        <f>D15/$D$3</f>
        <v>3.2</v>
      </c>
      <c r="O15" s="1">
        <f>E15/$E$3*1</f>
        <v>2.5</v>
      </c>
      <c r="P15" s="3">
        <f>+D15/D14-1</f>
        <v>0.14285714285714279</v>
      </c>
      <c r="Q15" s="2">
        <v>150000</v>
      </c>
      <c r="R15" s="25"/>
      <c r="S15" s="25"/>
      <c r="T15" s="2">
        <v>1987</v>
      </c>
      <c r="U15" s="14">
        <f>+F15</f>
        <v>4.1666666666666741E-2</v>
      </c>
      <c r="V15" s="14">
        <f>+D15/D14-1</f>
        <v>0.14285714285714279</v>
      </c>
      <c r="W15" s="2">
        <v>1987</v>
      </c>
      <c r="X15" s="1">
        <f>E15/$E$3*1</f>
        <v>2.5</v>
      </c>
      <c r="Y15" s="1">
        <f t="shared" si="1"/>
        <v>3.2</v>
      </c>
      <c r="AA15">
        <f>+A15</f>
        <v>1987</v>
      </c>
      <c r="AB15" s="3">
        <f>+C15/100</f>
        <v>0.115</v>
      </c>
      <c r="AC15" s="3">
        <f>+P15</f>
        <v>0.14285714285714279</v>
      </c>
      <c r="AE15" s="2">
        <v>1987</v>
      </c>
    </row>
    <row r="16" spans="1:31" ht="16.5" x14ac:dyDescent="0.25">
      <c r="A16" s="2">
        <v>1988</v>
      </c>
      <c r="B16" s="2">
        <v>170000</v>
      </c>
      <c r="C16">
        <v>13.5</v>
      </c>
      <c r="D16" s="2">
        <v>90000</v>
      </c>
      <c r="E16" s="2">
        <v>27000</v>
      </c>
      <c r="F16" s="3">
        <f t="shared" si="2"/>
        <v>8.0000000000000071E-2</v>
      </c>
      <c r="G16">
        <v>277</v>
      </c>
      <c r="H16">
        <v>1.26</v>
      </c>
      <c r="I16" s="19">
        <f t="shared" si="0"/>
        <v>349.02</v>
      </c>
      <c r="J16" s="1">
        <f t="shared" si="3"/>
        <v>5.0363636363636362</v>
      </c>
      <c r="K16" s="22">
        <v>7.22E-2</v>
      </c>
      <c r="L16" s="1">
        <f>SUM($B$3:B16)/$B$3</f>
        <v>26.6</v>
      </c>
      <c r="M16" s="2">
        <f>+M15+B16</f>
        <v>1330000</v>
      </c>
      <c r="N16" s="1">
        <f>D16/$D$3</f>
        <v>3.6</v>
      </c>
      <c r="O16" s="1">
        <f>E16/$E$3*1</f>
        <v>2.7</v>
      </c>
      <c r="P16" s="3">
        <f>+D16/D15-1</f>
        <v>0.125</v>
      </c>
      <c r="Q16" s="2">
        <v>165000</v>
      </c>
      <c r="R16" s="25"/>
      <c r="S16" s="25"/>
      <c r="T16" s="2">
        <v>1988</v>
      </c>
      <c r="U16" s="14">
        <f>+F16</f>
        <v>8.0000000000000071E-2</v>
      </c>
      <c r="V16" s="14">
        <f>+D16/D15-1</f>
        <v>0.125</v>
      </c>
      <c r="W16" s="2">
        <v>1988</v>
      </c>
      <c r="X16" s="1">
        <f>E16/$E$3*1</f>
        <v>2.7</v>
      </c>
      <c r="Y16" s="1">
        <f t="shared" si="1"/>
        <v>3.6</v>
      </c>
      <c r="AA16">
        <f>+A16</f>
        <v>1988</v>
      </c>
      <c r="AB16" s="3">
        <f>+C16/100</f>
        <v>0.13500000000000001</v>
      </c>
      <c r="AC16" s="3">
        <f>+P16</f>
        <v>0.125</v>
      </c>
      <c r="AE16" s="2">
        <v>1988</v>
      </c>
    </row>
    <row r="17" spans="1:31" ht="16.5" x14ac:dyDescent="0.25">
      <c r="A17" s="2">
        <v>1989</v>
      </c>
      <c r="B17" s="2">
        <v>130000</v>
      </c>
      <c r="C17">
        <v>17</v>
      </c>
      <c r="D17" s="2">
        <v>100000</v>
      </c>
      <c r="E17" s="2">
        <v>29000</v>
      </c>
      <c r="F17" s="3">
        <f t="shared" si="2"/>
        <v>7.4074074074074181E-2</v>
      </c>
      <c r="G17">
        <v>353</v>
      </c>
      <c r="H17">
        <v>1.27</v>
      </c>
      <c r="I17" s="19">
        <f t="shared" si="0"/>
        <v>448.31</v>
      </c>
      <c r="J17" s="1">
        <f t="shared" si="3"/>
        <v>6.4691197691197697</v>
      </c>
      <c r="K17" s="22">
        <v>7.5300000000000006E-2</v>
      </c>
      <c r="L17" s="1">
        <f>SUM($B$3:B17)/$B$3</f>
        <v>29.2</v>
      </c>
      <c r="M17" s="2">
        <f>+M16+B17</f>
        <v>1460000</v>
      </c>
      <c r="N17" s="1">
        <f>D17/$D$3</f>
        <v>4</v>
      </c>
      <c r="O17" s="1">
        <f>E17/$E$3*1</f>
        <v>2.9</v>
      </c>
      <c r="P17" s="3">
        <f>+D17/D16-1</f>
        <v>0.11111111111111116</v>
      </c>
      <c r="Q17" s="2">
        <v>170000</v>
      </c>
      <c r="R17" s="25"/>
      <c r="S17" s="25"/>
      <c r="T17" s="2">
        <v>1989</v>
      </c>
      <c r="U17" s="14">
        <f>+F17</f>
        <v>7.4074074074074181E-2</v>
      </c>
      <c r="V17" s="14">
        <f>+D17/D16-1</f>
        <v>0.11111111111111116</v>
      </c>
      <c r="W17" s="2">
        <v>1989</v>
      </c>
      <c r="X17" s="1">
        <f>E17/$E$3*1</f>
        <v>2.9</v>
      </c>
      <c r="Y17" s="1">
        <f t="shared" si="1"/>
        <v>4</v>
      </c>
      <c r="AA17">
        <f>+A17</f>
        <v>1989</v>
      </c>
      <c r="AB17" s="3">
        <f>+C17/100</f>
        <v>0.17</v>
      </c>
      <c r="AC17" s="3">
        <f>+P17</f>
        <v>0.11111111111111116</v>
      </c>
      <c r="AE17" s="2">
        <v>1989</v>
      </c>
    </row>
    <row r="18" spans="1:31" ht="16.5" x14ac:dyDescent="0.25">
      <c r="A18" s="2">
        <v>1990</v>
      </c>
      <c r="B18" s="2">
        <v>100000</v>
      </c>
      <c r="C18">
        <v>15</v>
      </c>
      <c r="D18" s="2">
        <v>110000</v>
      </c>
      <c r="E18" s="2">
        <v>31000</v>
      </c>
      <c r="F18" s="3">
        <f t="shared" si="2"/>
        <v>6.8965517241379226E-2</v>
      </c>
      <c r="G18">
        <v>330</v>
      </c>
      <c r="H18">
        <v>1.28</v>
      </c>
      <c r="I18" s="19">
        <f t="shared" si="0"/>
        <v>422.40000000000003</v>
      </c>
      <c r="J18" s="1">
        <f t="shared" si="3"/>
        <v>6.0952380952380958</v>
      </c>
      <c r="K18" s="22">
        <v>7.3300000000000004E-2</v>
      </c>
      <c r="L18" s="1">
        <f>SUM($B$3:B18)/$B$3</f>
        <v>31.2</v>
      </c>
      <c r="M18" s="2">
        <f>+M17+B18</f>
        <v>1560000</v>
      </c>
      <c r="N18" s="1">
        <f>D18/$D$3</f>
        <v>4.4000000000000004</v>
      </c>
      <c r="O18" s="1">
        <f>E18/$E$3*1</f>
        <v>3.1</v>
      </c>
      <c r="P18" s="3">
        <f>+D18/D17-1</f>
        <v>0.10000000000000009</v>
      </c>
      <c r="Q18" s="2">
        <v>160000</v>
      </c>
      <c r="R18" s="25"/>
      <c r="S18" s="25"/>
      <c r="T18" s="2">
        <v>1990</v>
      </c>
      <c r="U18" s="14">
        <f>+F18</f>
        <v>6.8965517241379226E-2</v>
      </c>
      <c r="V18" s="14">
        <f>+D18/D17-1</f>
        <v>0.10000000000000009</v>
      </c>
      <c r="W18" s="2">
        <v>1990</v>
      </c>
      <c r="X18" s="1">
        <f>E18/$E$3*1</f>
        <v>3.1</v>
      </c>
      <c r="Y18" s="1">
        <f t="shared" si="1"/>
        <v>4.4000000000000004</v>
      </c>
      <c r="AA18">
        <f>+A18</f>
        <v>1990</v>
      </c>
      <c r="AB18" s="3">
        <f>+C18/100</f>
        <v>0.15</v>
      </c>
      <c r="AC18" s="3">
        <f>+P18</f>
        <v>0.10000000000000009</v>
      </c>
      <c r="AE18" s="2">
        <v>1990</v>
      </c>
    </row>
    <row r="19" spans="1:31" ht="16.5" x14ac:dyDescent="0.25">
      <c r="A19" s="2">
        <v>1991</v>
      </c>
      <c r="B19" s="2">
        <v>90000</v>
      </c>
      <c r="C19">
        <v>11</v>
      </c>
      <c r="D19" s="2">
        <v>115000</v>
      </c>
      <c r="E19" s="2">
        <v>32000</v>
      </c>
      <c r="F19" s="3">
        <f t="shared" si="2"/>
        <v>3.2258064516129004E-2</v>
      </c>
      <c r="G19">
        <v>417</v>
      </c>
      <c r="H19">
        <v>1.3</v>
      </c>
      <c r="I19" s="19">
        <f t="shared" si="0"/>
        <v>542.1</v>
      </c>
      <c r="J19" s="1">
        <f t="shared" si="3"/>
        <v>7.8225108225108233</v>
      </c>
      <c r="K19" s="22">
        <v>3.1800000000000002E-2</v>
      </c>
      <c r="L19" s="1">
        <f>SUM($B$3:B19)/$B$3</f>
        <v>33</v>
      </c>
      <c r="M19" s="2">
        <f>+M18+B19</f>
        <v>1650000</v>
      </c>
      <c r="N19" s="1">
        <f>D19/$D$3</f>
        <v>4.5999999999999996</v>
      </c>
      <c r="O19" s="1">
        <f>E19/$E$3*1</f>
        <v>3.2</v>
      </c>
      <c r="P19" s="3">
        <f>+D19/D18-1</f>
        <v>4.5454545454545414E-2</v>
      </c>
      <c r="Q19" s="2">
        <v>140000</v>
      </c>
      <c r="R19" s="25"/>
      <c r="S19" s="25"/>
      <c r="T19" s="2">
        <v>1991</v>
      </c>
      <c r="U19" s="14">
        <f>+F19</f>
        <v>3.2258064516129004E-2</v>
      </c>
      <c r="V19" s="14">
        <f>+D19/D18-1</f>
        <v>4.5454545454545414E-2</v>
      </c>
      <c r="W19" s="2">
        <v>1991</v>
      </c>
      <c r="X19" s="1">
        <f>E19/$E$3*1</f>
        <v>3.2</v>
      </c>
      <c r="Y19" s="1">
        <f t="shared" si="1"/>
        <v>4.5999999999999996</v>
      </c>
      <c r="AA19">
        <f>+A19</f>
        <v>1991</v>
      </c>
      <c r="AB19" s="3">
        <f>+C19/100</f>
        <v>0.11</v>
      </c>
      <c r="AC19" s="3">
        <f>+P19</f>
        <v>4.5454545454545414E-2</v>
      </c>
      <c r="AE19" s="2">
        <v>1991</v>
      </c>
    </row>
    <row r="20" spans="1:31" ht="16.5" x14ac:dyDescent="0.25">
      <c r="A20" s="2">
        <v>1992</v>
      </c>
      <c r="B20" s="2">
        <v>30000</v>
      </c>
      <c r="C20">
        <v>8</v>
      </c>
      <c r="D20" s="2">
        <v>120000</v>
      </c>
      <c r="E20" s="2">
        <v>33000</v>
      </c>
      <c r="F20" s="3">
        <f t="shared" si="2"/>
        <v>3.125E-2</v>
      </c>
      <c r="G20">
        <v>436</v>
      </c>
      <c r="H20">
        <v>1.36</v>
      </c>
      <c r="I20" s="19">
        <f t="shared" si="0"/>
        <v>592.96</v>
      </c>
      <c r="J20" s="1">
        <f t="shared" si="3"/>
        <v>8.5564213564213567</v>
      </c>
      <c r="K20" s="22">
        <v>1.01E-2</v>
      </c>
      <c r="L20" s="1">
        <f>SUM($B$3:B20)/$B$3</f>
        <v>33.6</v>
      </c>
      <c r="M20" s="2">
        <f>+M19+B20</f>
        <v>1680000</v>
      </c>
      <c r="N20" s="1">
        <f>D20/$D$3</f>
        <v>4.8</v>
      </c>
      <c r="O20" s="1">
        <f>E20/$E$3*1</f>
        <v>3.3</v>
      </c>
      <c r="P20" s="3">
        <f>+D20/D19-1</f>
        <v>4.3478260869565188E-2</v>
      </c>
      <c r="Q20" s="2">
        <v>125000</v>
      </c>
      <c r="R20" s="25"/>
      <c r="S20" s="25"/>
      <c r="T20" s="2">
        <v>1992</v>
      </c>
      <c r="U20" s="14">
        <f>+F20</f>
        <v>3.125E-2</v>
      </c>
      <c r="V20" s="14">
        <f>+D20/D19-1</f>
        <v>4.3478260869565188E-2</v>
      </c>
      <c r="W20" s="2">
        <v>1992</v>
      </c>
      <c r="X20" s="1">
        <f>E20/$E$3*1</f>
        <v>3.3</v>
      </c>
      <c r="Y20" s="1">
        <f t="shared" si="1"/>
        <v>4.8</v>
      </c>
      <c r="AA20">
        <f>+A20</f>
        <v>1992</v>
      </c>
      <c r="AB20" s="3">
        <f>+C20/100</f>
        <v>0.08</v>
      </c>
      <c r="AC20" s="3">
        <f>+P20</f>
        <v>4.3478260869565188E-2</v>
      </c>
      <c r="AE20" s="2">
        <v>1992</v>
      </c>
    </row>
    <row r="21" spans="1:31" ht="16.5" x14ac:dyDescent="0.25">
      <c r="A21" s="2">
        <v>1993</v>
      </c>
      <c r="B21" s="2">
        <v>47000</v>
      </c>
      <c r="C21">
        <v>5.5</v>
      </c>
      <c r="D21" s="2">
        <v>125000</v>
      </c>
      <c r="E21" s="2">
        <v>34000</v>
      </c>
      <c r="F21" s="3">
        <f t="shared" si="2"/>
        <v>3.0303030303030276E-2</v>
      </c>
      <c r="G21">
        <v>466</v>
      </c>
      <c r="H21">
        <v>1.47</v>
      </c>
      <c r="I21" s="19">
        <f t="shared" si="0"/>
        <v>685.02</v>
      </c>
      <c r="J21" s="1">
        <f t="shared" si="3"/>
        <v>9.8848484848484848</v>
      </c>
      <c r="K21" s="22">
        <v>1.7500000000000002E-2</v>
      </c>
      <c r="L21" s="1">
        <f>SUM($B$3:B21)/$B$3</f>
        <v>34.54</v>
      </c>
      <c r="M21" s="2">
        <f>+M20+B21</f>
        <v>1727000</v>
      </c>
      <c r="N21" s="1">
        <f>D21/$D$3</f>
        <v>5</v>
      </c>
      <c r="O21" s="1">
        <f>E21/$E$3*1</f>
        <v>3.4</v>
      </c>
      <c r="P21" s="3">
        <f>+D21/D20-1</f>
        <v>4.1666666666666741E-2</v>
      </c>
      <c r="Q21" s="2">
        <v>115000</v>
      </c>
      <c r="R21" s="25"/>
      <c r="S21" s="25"/>
      <c r="T21" s="2">
        <v>1993</v>
      </c>
      <c r="U21" s="14">
        <f>+F21</f>
        <v>3.0303030303030276E-2</v>
      </c>
      <c r="V21" s="14">
        <f>+D21/D20-1</f>
        <v>4.1666666666666741E-2</v>
      </c>
      <c r="W21" s="2">
        <v>1993</v>
      </c>
      <c r="X21" s="1">
        <f>E21/$E$3*1</f>
        <v>3.4</v>
      </c>
      <c r="Y21" s="1">
        <f t="shared" si="1"/>
        <v>5</v>
      </c>
      <c r="AA21">
        <f>+A21</f>
        <v>1993</v>
      </c>
      <c r="AB21" s="3">
        <f>+C21/100</f>
        <v>5.5E-2</v>
      </c>
      <c r="AC21" s="3">
        <f>+P21</f>
        <v>4.1666666666666741E-2</v>
      </c>
      <c r="AE21" s="2">
        <v>1993</v>
      </c>
    </row>
    <row r="22" spans="1:31" ht="16.5" x14ac:dyDescent="0.25">
      <c r="A22" s="2">
        <v>1994</v>
      </c>
      <c r="B22" s="2">
        <v>80000</v>
      </c>
      <c r="C22">
        <v>5.5</v>
      </c>
      <c r="D22" s="2">
        <v>130000</v>
      </c>
      <c r="E22" s="2">
        <v>35000</v>
      </c>
      <c r="F22" s="3">
        <f t="shared" si="2"/>
        <v>2.9411764705882248E-2</v>
      </c>
      <c r="G22">
        <v>459</v>
      </c>
      <c r="H22">
        <v>1.29</v>
      </c>
      <c r="I22" s="19">
        <f t="shared" si="0"/>
        <v>592.11</v>
      </c>
      <c r="J22" s="1">
        <f t="shared" si="3"/>
        <v>8.5441558441558438</v>
      </c>
      <c r="K22" s="22">
        <v>1.9699999999999999E-2</v>
      </c>
      <c r="L22" s="1">
        <f>SUM($B$3:B22)/$B$3</f>
        <v>36.14</v>
      </c>
      <c r="M22" s="2">
        <f>+M21+B22</f>
        <v>1807000</v>
      </c>
      <c r="N22" s="1">
        <f>D22/$D$3</f>
        <v>5.2</v>
      </c>
      <c r="O22" s="1">
        <f>E22/$E$3*1</f>
        <v>3.5</v>
      </c>
      <c r="P22" s="3">
        <f>+D22/D21-1</f>
        <v>4.0000000000000036E-2</v>
      </c>
      <c r="Q22" s="2">
        <v>135000</v>
      </c>
      <c r="R22" s="25"/>
      <c r="S22" s="25"/>
      <c r="T22" s="2">
        <v>1994</v>
      </c>
      <c r="U22" s="14">
        <f>+F22</f>
        <v>2.9411764705882248E-2</v>
      </c>
      <c r="V22" s="14">
        <f>+D22/D21-1</f>
        <v>4.0000000000000036E-2</v>
      </c>
      <c r="W22" s="2">
        <v>1994</v>
      </c>
      <c r="X22" s="1">
        <f>E22/$E$3*1</f>
        <v>3.5</v>
      </c>
      <c r="Y22" s="1">
        <f t="shared" si="1"/>
        <v>5.2</v>
      </c>
      <c r="AA22">
        <f>+A22</f>
        <v>1994</v>
      </c>
      <c r="AB22" s="3">
        <f>+C22/100</f>
        <v>5.5E-2</v>
      </c>
      <c r="AC22" s="3">
        <f>+P22</f>
        <v>4.0000000000000036E-2</v>
      </c>
      <c r="AE22" s="2">
        <v>1994</v>
      </c>
    </row>
    <row r="23" spans="1:31" ht="16.5" x14ac:dyDescent="0.25">
      <c r="A23" s="2">
        <v>1995</v>
      </c>
      <c r="B23" s="2">
        <v>100000</v>
      </c>
      <c r="C23">
        <v>7.5</v>
      </c>
      <c r="D23" s="2">
        <v>130000</v>
      </c>
      <c r="E23" s="2">
        <v>36000</v>
      </c>
      <c r="F23" s="3">
        <f t="shared" si="2"/>
        <v>2.857142857142847E-2</v>
      </c>
      <c r="G23">
        <v>615</v>
      </c>
      <c r="H23">
        <v>1.35</v>
      </c>
      <c r="I23" s="19">
        <f t="shared" si="0"/>
        <v>830.25</v>
      </c>
      <c r="J23" s="1">
        <f t="shared" si="3"/>
        <v>11.980519480519481</v>
      </c>
      <c r="K23" s="22">
        <v>4.6300000000000001E-2</v>
      </c>
      <c r="L23" s="1">
        <f>SUM($B$3:B23)/$B$3</f>
        <v>38.14</v>
      </c>
      <c r="M23" s="2">
        <f>+M22+B23</f>
        <v>1907000</v>
      </c>
      <c r="N23" s="1">
        <f>D23/$D$3</f>
        <v>5.2</v>
      </c>
      <c r="O23" s="1">
        <f>E23/$E$3*1</f>
        <v>3.6</v>
      </c>
      <c r="P23" s="3">
        <f>+D23/D22-1</f>
        <v>0</v>
      </c>
      <c r="Q23" s="2">
        <v>140000</v>
      </c>
      <c r="R23" s="25"/>
      <c r="S23" s="25"/>
      <c r="T23" s="2">
        <v>1995</v>
      </c>
      <c r="U23" s="14">
        <f>+F23</f>
        <v>2.857142857142847E-2</v>
      </c>
      <c r="V23" s="14">
        <f>+D23/D22-1</f>
        <v>0</v>
      </c>
      <c r="W23" s="2">
        <v>1995</v>
      </c>
      <c r="X23" s="1">
        <f>E23/$E$3*1</f>
        <v>3.6</v>
      </c>
      <c r="Y23" s="1">
        <f t="shared" si="1"/>
        <v>5.2</v>
      </c>
      <c r="AA23">
        <f>+A23</f>
        <v>1995</v>
      </c>
      <c r="AB23" s="3">
        <f>+C23/100</f>
        <v>7.4999999999999997E-2</v>
      </c>
      <c r="AC23" s="3">
        <f>+P23</f>
        <v>0</v>
      </c>
      <c r="AE23" s="2">
        <v>1995</v>
      </c>
    </row>
    <row r="24" spans="1:31" ht="16.5" x14ac:dyDescent="0.25">
      <c r="A24" s="2">
        <v>1996</v>
      </c>
      <c r="B24" s="2">
        <v>90000</v>
      </c>
      <c r="C24">
        <v>7</v>
      </c>
      <c r="D24" s="2">
        <v>140000</v>
      </c>
      <c r="E24" s="2">
        <v>38000</v>
      </c>
      <c r="F24" s="3">
        <f t="shared" si="2"/>
        <v>5.555555555555558E-2</v>
      </c>
      <c r="G24">
        <v>741</v>
      </c>
      <c r="H24">
        <v>1.26</v>
      </c>
      <c r="I24" s="19">
        <f t="shared" si="0"/>
        <v>933.66</v>
      </c>
      <c r="J24" s="1">
        <f t="shared" si="3"/>
        <v>13.472727272727273</v>
      </c>
      <c r="K24" s="22">
        <v>2.6200000000000001E-2</v>
      </c>
      <c r="L24" s="1">
        <f>SUM($B$3:B24)/$B$3</f>
        <v>39.94</v>
      </c>
      <c r="M24" s="2">
        <f>+M23+B24</f>
        <v>1997000</v>
      </c>
      <c r="N24" s="1">
        <f>D24/$D$3</f>
        <v>5.6</v>
      </c>
      <c r="O24" s="1">
        <f>E24/$E$3*1</f>
        <v>3.8</v>
      </c>
      <c r="P24" s="3">
        <f>+D24/D23-1</f>
        <v>7.6923076923076872E-2</v>
      </c>
      <c r="Q24" s="2">
        <v>145000</v>
      </c>
      <c r="R24" s="25"/>
      <c r="S24" s="25"/>
      <c r="T24" s="2">
        <v>1996</v>
      </c>
      <c r="U24" s="14">
        <f>+F24</f>
        <v>5.555555555555558E-2</v>
      </c>
      <c r="V24" s="14">
        <f>+D24/D23-1</f>
        <v>7.6923076923076872E-2</v>
      </c>
      <c r="W24" s="2">
        <v>1996</v>
      </c>
      <c r="X24" s="1">
        <f>E24/$E$3*1</f>
        <v>3.8</v>
      </c>
      <c r="Y24" s="1">
        <f t="shared" si="1"/>
        <v>5.6</v>
      </c>
      <c r="AA24">
        <f>+A24</f>
        <v>1996</v>
      </c>
      <c r="AB24" s="3">
        <f>+C24/100</f>
        <v>7.0000000000000007E-2</v>
      </c>
      <c r="AC24" s="3">
        <f>+P24</f>
        <v>7.6923076923076872E-2</v>
      </c>
      <c r="AE24" s="2">
        <v>1996</v>
      </c>
    </row>
    <row r="25" spans="1:31" ht="16.5" x14ac:dyDescent="0.25">
      <c r="A25" s="2">
        <v>1997</v>
      </c>
      <c r="B25" s="2">
        <v>80000</v>
      </c>
      <c r="C25">
        <v>5.5</v>
      </c>
      <c r="D25" s="2">
        <v>150000</v>
      </c>
      <c r="E25" s="2">
        <v>39000</v>
      </c>
      <c r="F25" s="3">
        <f t="shared" si="2"/>
        <v>2.6315789473684292E-2</v>
      </c>
      <c r="G25">
        <v>970</v>
      </c>
      <c r="H25">
        <v>1.34</v>
      </c>
      <c r="I25" s="19">
        <f t="shared" si="0"/>
        <v>1299.8000000000002</v>
      </c>
      <c r="J25" s="1">
        <f t="shared" si="3"/>
        <v>18.756132756132761</v>
      </c>
      <c r="K25" s="22">
        <v>2.2000000000000001E-3</v>
      </c>
      <c r="L25" s="1">
        <f>SUM($B$3:B25)/$B$3</f>
        <v>41.54</v>
      </c>
      <c r="M25" s="2">
        <f>+M24+B25</f>
        <v>2077000</v>
      </c>
      <c r="N25" s="1">
        <f>D25/$D$3</f>
        <v>6</v>
      </c>
      <c r="O25" s="1">
        <f>E25/$E$3*1</f>
        <v>3.9</v>
      </c>
      <c r="P25" s="3">
        <f>+D25/D24-1</f>
        <v>7.1428571428571397E-2</v>
      </c>
      <c r="Q25" s="2">
        <v>150000</v>
      </c>
      <c r="R25" s="25"/>
      <c r="S25" s="25"/>
      <c r="T25" s="2">
        <v>1997</v>
      </c>
      <c r="U25" s="14">
        <f>+F25</f>
        <v>2.6315789473684292E-2</v>
      </c>
      <c r="V25" s="14">
        <f>+D25/D24-1</f>
        <v>7.1428571428571397E-2</v>
      </c>
      <c r="W25" s="2">
        <v>1997</v>
      </c>
      <c r="X25" s="1">
        <f>E25/$E$3*1</f>
        <v>3.9</v>
      </c>
      <c r="Y25" s="1">
        <f t="shared" si="1"/>
        <v>6</v>
      </c>
      <c r="AA25">
        <f>+A25</f>
        <v>1997</v>
      </c>
      <c r="AB25" s="3">
        <f>+C25/100</f>
        <v>5.5E-2</v>
      </c>
      <c r="AC25" s="3">
        <f>+P25</f>
        <v>7.1428571428571397E-2</v>
      </c>
      <c r="AE25" s="2">
        <v>1997</v>
      </c>
    </row>
    <row r="26" spans="1:31" ht="16.5" x14ac:dyDescent="0.25">
      <c r="A26" s="2">
        <v>1998</v>
      </c>
      <c r="B26" s="2">
        <v>90000</v>
      </c>
      <c r="C26">
        <v>5</v>
      </c>
      <c r="D26" s="2">
        <v>155000</v>
      </c>
      <c r="E26" s="2">
        <v>40000</v>
      </c>
      <c r="F26" s="3">
        <f t="shared" si="2"/>
        <v>2.564102564102555E-2</v>
      </c>
      <c r="G26">
        <v>1229</v>
      </c>
      <c r="H26">
        <v>1.59</v>
      </c>
      <c r="I26" s="19">
        <f t="shared" si="0"/>
        <v>1954.1100000000001</v>
      </c>
      <c r="J26" s="1">
        <f t="shared" si="3"/>
        <v>28.197835497835502</v>
      </c>
      <c r="K26" s="22">
        <v>8.6E-3</v>
      </c>
      <c r="L26" s="1">
        <f>SUM($B$3:B26)/$B$3</f>
        <v>43.34</v>
      </c>
      <c r="M26" s="2">
        <f>+M25+B26</f>
        <v>2167000</v>
      </c>
      <c r="N26" s="1">
        <f>D26/$D$3</f>
        <v>6.2</v>
      </c>
      <c r="O26" s="1">
        <f>E26/$E$3*1</f>
        <v>4</v>
      </c>
      <c r="P26" s="3">
        <f>+D26/D25-1</f>
        <v>3.3333333333333437E-2</v>
      </c>
      <c r="Q26" s="2">
        <v>155000</v>
      </c>
      <c r="R26" s="25"/>
      <c r="S26" s="25"/>
      <c r="T26" s="2">
        <v>1998</v>
      </c>
      <c r="U26" s="14">
        <f>+F26</f>
        <v>2.564102564102555E-2</v>
      </c>
      <c r="V26" s="14">
        <f>+D26/D25-1</f>
        <v>3.3333333333333437E-2</v>
      </c>
      <c r="W26" s="2">
        <v>1998</v>
      </c>
      <c r="X26" s="1">
        <f>E26/$E$3*1</f>
        <v>4</v>
      </c>
      <c r="Y26" s="1">
        <f t="shared" si="1"/>
        <v>6.2</v>
      </c>
      <c r="AA26">
        <f>+A26</f>
        <v>1998</v>
      </c>
      <c r="AB26" s="3">
        <f>+C26/100</f>
        <v>0.05</v>
      </c>
      <c r="AC26" s="3">
        <f>+P26</f>
        <v>3.3333333333333437E-2</v>
      </c>
      <c r="AE26" s="2">
        <v>1998</v>
      </c>
    </row>
    <row r="27" spans="1:31" ht="16.5" x14ac:dyDescent="0.25">
      <c r="A27" s="2">
        <v>1999</v>
      </c>
      <c r="B27" s="2">
        <v>100000</v>
      </c>
      <c r="C27">
        <v>5</v>
      </c>
      <c r="D27" s="2">
        <v>160000</v>
      </c>
      <c r="E27" s="2">
        <v>42000</v>
      </c>
      <c r="F27" s="3">
        <f t="shared" si="2"/>
        <v>5.0000000000000044E-2</v>
      </c>
      <c r="G27">
        <v>1469</v>
      </c>
      <c r="H27">
        <v>1.55</v>
      </c>
      <c r="I27" s="19">
        <f t="shared" si="0"/>
        <v>2276.9500000000003</v>
      </c>
      <c r="J27" s="1">
        <f t="shared" si="3"/>
        <v>32.856421356421365</v>
      </c>
      <c r="K27" s="22">
        <v>1.4800000000000001E-2</v>
      </c>
      <c r="L27" s="1">
        <f>SUM($B$3:B27)/$B$3</f>
        <v>45.34</v>
      </c>
      <c r="M27" s="2">
        <f>+M26+B27</f>
        <v>2267000</v>
      </c>
      <c r="N27" s="1">
        <f>D27/$D$3</f>
        <v>6.4</v>
      </c>
      <c r="O27" s="1">
        <f>E27/$E$3*1</f>
        <v>4.2</v>
      </c>
      <c r="P27" s="3">
        <f>+D27/D26-1</f>
        <v>3.2258064516129004E-2</v>
      </c>
      <c r="Q27" s="2">
        <v>150000</v>
      </c>
      <c r="R27" s="25"/>
      <c r="S27" s="25"/>
      <c r="T27" s="2">
        <v>1999</v>
      </c>
      <c r="U27" s="14">
        <f>+F27</f>
        <v>5.0000000000000044E-2</v>
      </c>
      <c r="V27" s="14">
        <f>+D27/D26-1</f>
        <v>3.2258064516129004E-2</v>
      </c>
      <c r="W27" s="2">
        <v>1999</v>
      </c>
      <c r="X27" s="1">
        <f>E27/$E$3*1</f>
        <v>4.2</v>
      </c>
      <c r="Y27" s="1">
        <f t="shared" si="1"/>
        <v>6.4</v>
      </c>
      <c r="AA27">
        <f>+A27</f>
        <v>1999</v>
      </c>
      <c r="AB27" s="3">
        <f>+C27/100</f>
        <v>0.05</v>
      </c>
      <c r="AC27" s="3">
        <f>+P27</f>
        <v>3.2258064516129004E-2</v>
      </c>
      <c r="AE27" s="2">
        <v>1999</v>
      </c>
    </row>
    <row r="28" spans="1:31" ht="16.5" x14ac:dyDescent="0.25">
      <c r="A28" s="2">
        <v>2000</v>
      </c>
      <c r="B28" s="2">
        <v>110000</v>
      </c>
      <c r="C28">
        <v>6</v>
      </c>
      <c r="D28" s="2">
        <v>170000</v>
      </c>
      <c r="E28" s="2">
        <v>44000</v>
      </c>
      <c r="F28" s="3">
        <f t="shared" si="2"/>
        <v>4.7619047619047672E-2</v>
      </c>
      <c r="G28">
        <v>1320</v>
      </c>
      <c r="H28">
        <v>1.72</v>
      </c>
      <c r="I28" s="19">
        <f t="shared" si="0"/>
        <v>2270.4</v>
      </c>
      <c r="J28" s="1">
        <f t="shared" si="3"/>
        <v>32.761904761904766</v>
      </c>
      <c r="K28" s="22">
        <v>4.4600000000000001E-2</v>
      </c>
      <c r="L28" s="1">
        <f>SUM($B$3:B28)/$B$3</f>
        <v>47.54</v>
      </c>
      <c r="M28" s="2">
        <f>+M27+B28</f>
        <v>2377000</v>
      </c>
      <c r="N28" s="1">
        <f>D28/$D$3</f>
        <v>6.8</v>
      </c>
      <c r="O28" s="1">
        <f>E28/$E$3*1</f>
        <v>4.4000000000000004</v>
      </c>
      <c r="P28" s="3">
        <f>+D28/D27-1</f>
        <v>6.25E-2</v>
      </c>
      <c r="Q28" s="2">
        <v>145000</v>
      </c>
      <c r="R28" s="25"/>
      <c r="S28" s="25"/>
      <c r="T28" s="2">
        <v>2000</v>
      </c>
      <c r="U28" s="14">
        <f>+F28</f>
        <v>4.7619047619047672E-2</v>
      </c>
      <c r="V28" s="14">
        <f>+D28/D27-1</f>
        <v>6.25E-2</v>
      </c>
      <c r="W28" s="2">
        <v>2000</v>
      </c>
      <c r="X28" s="1">
        <f>E28/$E$3*1</f>
        <v>4.4000000000000004</v>
      </c>
      <c r="Y28" s="1">
        <f t="shared" si="1"/>
        <v>6.8</v>
      </c>
      <c r="AA28">
        <f>+A28</f>
        <v>2000</v>
      </c>
      <c r="AB28" s="3">
        <f>+C28/100</f>
        <v>0.06</v>
      </c>
      <c r="AC28" s="3">
        <f>+P28</f>
        <v>6.25E-2</v>
      </c>
      <c r="AE28" s="2">
        <v>2000</v>
      </c>
    </row>
    <row r="29" spans="1:31" ht="16.5" x14ac:dyDescent="0.25">
      <c r="A29" s="2">
        <v>2001</v>
      </c>
      <c r="B29" s="2">
        <v>120000</v>
      </c>
      <c r="C29">
        <v>5</v>
      </c>
      <c r="D29" s="2">
        <v>180000</v>
      </c>
      <c r="E29" s="2">
        <v>46000</v>
      </c>
      <c r="F29" s="3">
        <f t="shared" si="2"/>
        <v>4.5454545454545414E-2</v>
      </c>
      <c r="G29">
        <v>1148</v>
      </c>
      <c r="H29">
        <v>1.93</v>
      </c>
      <c r="I29" s="19">
        <f t="shared" si="0"/>
        <v>2215.64</v>
      </c>
      <c r="J29" s="1">
        <f t="shared" si="3"/>
        <v>31.97171717171717</v>
      </c>
      <c r="K29" s="22">
        <v>4.41E-2</v>
      </c>
      <c r="L29" s="1">
        <f>SUM($B$3:B29)/$B$3</f>
        <v>49.94</v>
      </c>
      <c r="M29" s="2">
        <f>+M28+B29</f>
        <v>2497000</v>
      </c>
      <c r="N29" s="1">
        <f>D29/$D$3</f>
        <v>7.2</v>
      </c>
      <c r="O29" s="1">
        <f>E29/$E$3*1</f>
        <v>4.5999999999999996</v>
      </c>
      <c r="P29" s="3">
        <f>+D29/D28-1</f>
        <v>5.8823529411764719E-2</v>
      </c>
      <c r="Q29" s="2">
        <v>140000</v>
      </c>
      <c r="R29" s="25"/>
      <c r="S29" s="25"/>
      <c r="T29" s="2">
        <v>2001</v>
      </c>
      <c r="U29" s="14">
        <f>+F29</f>
        <v>4.5454545454545414E-2</v>
      </c>
      <c r="V29" s="14">
        <f>+D29/D28-1</f>
        <v>5.8823529411764719E-2</v>
      </c>
      <c r="W29" s="2">
        <v>2001</v>
      </c>
      <c r="X29" s="1">
        <f>E29/$E$3*1</f>
        <v>4.5999999999999996</v>
      </c>
      <c r="Y29" s="1">
        <f t="shared" si="1"/>
        <v>7.2</v>
      </c>
      <c r="AA29">
        <f>+A29</f>
        <v>2001</v>
      </c>
      <c r="AB29" s="3">
        <f>+C29/100</f>
        <v>0.05</v>
      </c>
      <c r="AC29" s="3">
        <f>+P29</f>
        <v>5.8823529411764719E-2</v>
      </c>
      <c r="AE29" s="2">
        <v>2001</v>
      </c>
    </row>
    <row r="30" spans="1:31" ht="16.5" x14ac:dyDescent="0.25">
      <c r="A30" s="2">
        <v>2002</v>
      </c>
      <c r="B30" s="2">
        <v>130000</v>
      </c>
      <c r="C30">
        <v>4.75</v>
      </c>
      <c r="D30" s="2">
        <v>200000</v>
      </c>
      <c r="E30" s="2">
        <v>48000</v>
      </c>
      <c r="F30" s="3">
        <f t="shared" si="2"/>
        <v>4.3478260869565188E-2</v>
      </c>
      <c r="G30">
        <v>880</v>
      </c>
      <c r="H30">
        <v>1.84</v>
      </c>
      <c r="I30" s="19">
        <f t="shared" si="0"/>
        <v>1619.2</v>
      </c>
      <c r="J30" s="1">
        <f t="shared" si="3"/>
        <v>23.365079365079367</v>
      </c>
      <c r="K30" s="22">
        <v>2.98E-2</v>
      </c>
      <c r="L30" s="1">
        <f>SUM($B$3:B30)/$B$3</f>
        <v>52.54</v>
      </c>
      <c r="M30" s="2">
        <f>+M29+B30</f>
        <v>2627000</v>
      </c>
      <c r="N30" s="1">
        <f>D30/$D$3</f>
        <v>8</v>
      </c>
      <c r="O30" s="1">
        <f>E30/$E$3*1</f>
        <v>4.8</v>
      </c>
      <c r="P30" s="3">
        <f>+D30/D29-1</f>
        <v>0.11111111111111116</v>
      </c>
      <c r="Q30" s="2">
        <v>135000</v>
      </c>
      <c r="R30" s="25"/>
      <c r="S30" s="25"/>
      <c r="T30" s="2">
        <v>2002</v>
      </c>
      <c r="U30" s="14">
        <f>+F30</f>
        <v>4.3478260869565188E-2</v>
      </c>
      <c r="V30" s="14">
        <f>+D30/D29-1</f>
        <v>0.11111111111111116</v>
      </c>
      <c r="W30" s="2">
        <v>2002</v>
      </c>
      <c r="X30" s="1">
        <f>E30/$E$3*1</f>
        <v>4.8</v>
      </c>
      <c r="Y30" s="1">
        <f t="shared" si="1"/>
        <v>8</v>
      </c>
      <c r="AA30">
        <f>+A30</f>
        <v>2002</v>
      </c>
      <c r="AB30" s="3">
        <f>+C30/100</f>
        <v>4.7500000000000001E-2</v>
      </c>
      <c r="AC30" s="3">
        <f>+P30</f>
        <v>0.11111111111111116</v>
      </c>
      <c r="AE30" s="2">
        <v>2002</v>
      </c>
    </row>
    <row r="31" spans="1:31" ht="16.5" x14ac:dyDescent="0.25">
      <c r="A31" s="2">
        <v>2003</v>
      </c>
      <c r="B31" s="2">
        <v>140000</v>
      </c>
      <c r="C31">
        <v>4.75</v>
      </c>
      <c r="D31" s="2">
        <v>230000</v>
      </c>
      <c r="E31" s="2">
        <v>50000</v>
      </c>
      <c r="F31" s="3">
        <f t="shared" si="2"/>
        <v>4.1666666666666741E-2</v>
      </c>
      <c r="G31">
        <v>1112</v>
      </c>
      <c r="H31">
        <v>1.5</v>
      </c>
      <c r="I31" s="19">
        <f t="shared" si="0"/>
        <v>1668</v>
      </c>
      <c r="J31" s="1">
        <f t="shared" si="3"/>
        <v>24.069264069264069</v>
      </c>
      <c r="K31" s="22">
        <v>2.7300000000000001E-2</v>
      </c>
      <c r="L31" s="1">
        <f>SUM($B$3:B31)/$B$3</f>
        <v>55.34</v>
      </c>
      <c r="M31" s="2">
        <f>+M30+B31</f>
        <v>2767000</v>
      </c>
      <c r="N31" s="1">
        <f>D31/$D$3</f>
        <v>9.1999999999999993</v>
      </c>
      <c r="O31" s="1">
        <f>E31/$E$3*1</f>
        <v>5</v>
      </c>
      <c r="P31" s="3">
        <f>+D31/D30-1</f>
        <v>0.14999999999999991</v>
      </c>
      <c r="Q31" s="2">
        <v>145000</v>
      </c>
      <c r="R31" s="25"/>
      <c r="S31" s="25"/>
      <c r="T31" s="2">
        <v>2003</v>
      </c>
      <c r="U31" s="14">
        <f>+F31</f>
        <v>4.1666666666666741E-2</v>
      </c>
      <c r="V31" s="14">
        <f>+D31/D30-1</f>
        <v>0.14999999999999991</v>
      </c>
      <c r="W31" s="2">
        <v>2003</v>
      </c>
      <c r="X31" s="1">
        <f>E31/$E$3*1</f>
        <v>5</v>
      </c>
      <c r="Y31" s="1">
        <f t="shared" si="1"/>
        <v>9.1999999999999993</v>
      </c>
      <c r="AA31">
        <f>+A31</f>
        <v>2003</v>
      </c>
      <c r="AB31" s="3">
        <f>+C31/100</f>
        <v>4.7500000000000001E-2</v>
      </c>
      <c r="AC31" s="3">
        <f>+P31</f>
        <v>0.14999999999999991</v>
      </c>
      <c r="AE31" s="2">
        <v>2003</v>
      </c>
    </row>
    <row r="32" spans="1:31" ht="16.5" x14ac:dyDescent="0.25">
      <c r="A32" s="2">
        <v>2004</v>
      </c>
      <c r="B32" s="2">
        <v>150000</v>
      </c>
      <c r="C32">
        <v>5.25</v>
      </c>
      <c r="D32" s="2">
        <v>250000</v>
      </c>
      <c r="E32" s="2">
        <v>52000</v>
      </c>
      <c r="F32" s="3">
        <f t="shared" si="2"/>
        <v>4.0000000000000036E-2</v>
      </c>
      <c r="G32">
        <v>1212</v>
      </c>
      <c r="H32">
        <v>1.36</v>
      </c>
      <c r="I32" s="19">
        <f t="shared" si="0"/>
        <v>1648.3200000000002</v>
      </c>
      <c r="J32" s="1">
        <f t="shared" si="3"/>
        <v>23.78528138528139</v>
      </c>
      <c r="K32" s="22">
        <v>2.3400000000000001E-2</v>
      </c>
      <c r="L32" s="1">
        <f>SUM($B$3:B32)/$B$3</f>
        <v>58.34</v>
      </c>
      <c r="M32" s="2">
        <f>+M31+B32</f>
        <v>2917000</v>
      </c>
      <c r="N32" s="1">
        <f>D32/$D$3</f>
        <v>10</v>
      </c>
      <c r="O32" s="1">
        <f>E32/$E$3*1</f>
        <v>5.2</v>
      </c>
      <c r="P32" s="3">
        <f>+D32/D31-1</f>
        <v>8.6956521739130377E-2</v>
      </c>
      <c r="Q32" s="2">
        <v>155000</v>
      </c>
      <c r="R32" s="25"/>
      <c r="S32" s="25"/>
      <c r="T32" s="2">
        <v>2004</v>
      </c>
      <c r="U32" s="14">
        <f>+F32</f>
        <v>4.0000000000000036E-2</v>
      </c>
      <c r="V32" s="14">
        <f>+D32/D31-1</f>
        <v>8.6956521739130377E-2</v>
      </c>
      <c r="W32" s="2">
        <v>2004</v>
      </c>
      <c r="X32" s="1">
        <f>E32/$E$3*1</f>
        <v>5.2</v>
      </c>
      <c r="Y32" s="1">
        <f t="shared" si="1"/>
        <v>10</v>
      </c>
      <c r="AA32">
        <f>+A32</f>
        <v>2004</v>
      </c>
      <c r="AB32" s="3">
        <f>+C32/100</f>
        <v>5.2499999999999998E-2</v>
      </c>
      <c r="AC32" s="3">
        <f>+P32</f>
        <v>8.6956521739130377E-2</v>
      </c>
      <c r="AE32" s="2">
        <v>2004</v>
      </c>
    </row>
    <row r="33" spans="1:31" ht="16.5" x14ac:dyDescent="0.25">
      <c r="A33" s="2">
        <v>2005</v>
      </c>
      <c r="B33" s="2">
        <v>160000</v>
      </c>
      <c r="C33">
        <v>5.5</v>
      </c>
      <c r="D33" s="2">
        <v>260000</v>
      </c>
      <c r="E33" s="2">
        <v>55000</v>
      </c>
      <c r="F33" s="3">
        <f t="shared" si="2"/>
        <v>5.7692307692307709E-2</v>
      </c>
      <c r="G33">
        <v>1248</v>
      </c>
      <c r="H33">
        <v>1.33</v>
      </c>
      <c r="I33" s="19">
        <f t="shared" si="0"/>
        <v>1659.8400000000001</v>
      </c>
      <c r="J33" s="1">
        <f t="shared" si="3"/>
        <v>23.951515151515153</v>
      </c>
      <c r="K33" s="22">
        <v>2.69E-2</v>
      </c>
      <c r="L33" s="1">
        <f>SUM($B$3:B33)/$B$3</f>
        <v>61.54</v>
      </c>
      <c r="M33" s="2">
        <f>+M32+B33</f>
        <v>3077000</v>
      </c>
      <c r="N33" s="1">
        <f>D33/$D$3</f>
        <v>10.4</v>
      </c>
      <c r="O33" s="1">
        <f>E33/$E$3*1</f>
        <v>5.5</v>
      </c>
      <c r="P33" s="3">
        <f>+D33/D32-1</f>
        <v>4.0000000000000036E-2</v>
      </c>
      <c r="Q33" s="2">
        <v>160000</v>
      </c>
      <c r="R33" s="25"/>
      <c r="S33" s="25"/>
      <c r="T33" s="2">
        <v>2005</v>
      </c>
      <c r="U33" s="14">
        <f>+F33</f>
        <v>5.7692307692307709E-2</v>
      </c>
      <c r="V33" s="14">
        <f>+D33/D32-1</f>
        <v>4.0000000000000036E-2</v>
      </c>
      <c r="W33" s="2">
        <v>2005</v>
      </c>
      <c r="X33" s="1">
        <f>E33/$E$3*1</f>
        <v>5.5</v>
      </c>
      <c r="Y33" s="1">
        <f t="shared" si="1"/>
        <v>10.4</v>
      </c>
      <c r="AA33">
        <f>+A33</f>
        <v>2005</v>
      </c>
      <c r="AB33" s="3">
        <f>+C33/100</f>
        <v>5.5E-2</v>
      </c>
      <c r="AC33" s="3">
        <f>+P33</f>
        <v>4.0000000000000036E-2</v>
      </c>
      <c r="AE33" s="2">
        <v>2005</v>
      </c>
    </row>
    <row r="34" spans="1:31" ht="16.5" x14ac:dyDescent="0.25">
      <c r="A34" s="2">
        <v>2006</v>
      </c>
      <c r="B34" s="2">
        <v>180000</v>
      </c>
      <c r="C34">
        <v>6</v>
      </c>
      <c r="D34" s="2">
        <v>300000</v>
      </c>
      <c r="E34" s="2">
        <v>58000</v>
      </c>
      <c r="F34" s="3">
        <f t="shared" si="2"/>
        <v>5.4545454545454453E-2</v>
      </c>
      <c r="G34">
        <v>1418</v>
      </c>
      <c r="H34">
        <v>1.33</v>
      </c>
      <c r="I34" s="19">
        <f t="shared" si="0"/>
        <v>1885.94</v>
      </c>
      <c r="J34" s="1">
        <f t="shared" si="3"/>
        <v>27.214141414141416</v>
      </c>
      <c r="K34" s="22">
        <v>3.56E-2</v>
      </c>
      <c r="L34" s="1">
        <f>SUM($B$3:B34)/$B$3</f>
        <v>65.14</v>
      </c>
      <c r="M34" s="2">
        <f>+M33+B34</f>
        <v>3257000</v>
      </c>
      <c r="N34" s="1">
        <f>D34/$D$3</f>
        <v>12</v>
      </c>
      <c r="O34" s="1">
        <f>E34/$E$3*1</f>
        <v>5.8</v>
      </c>
      <c r="P34" s="3">
        <f>+D34/D33-1</f>
        <v>0.15384615384615374</v>
      </c>
      <c r="Q34" s="2">
        <v>165000</v>
      </c>
      <c r="R34" s="25"/>
      <c r="S34" s="25"/>
      <c r="T34" s="2">
        <v>2006</v>
      </c>
      <c r="U34" s="14">
        <f>+F34</f>
        <v>5.4545454545454453E-2</v>
      </c>
      <c r="V34" s="14">
        <f>+D34/D33-1</f>
        <v>0.15384615384615374</v>
      </c>
      <c r="W34" s="2">
        <v>2006</v>
      </c>
      <c r="X34" s="1">
        <f>E34/$E$3*1</f>
        <v>5.8</v>
      </c>
      <c r="Y34" s="1">
        <f t="shared" si="1"/>
        <v>12</v>
      </c>
      <c r="AA34">
        <f>+A34</f>
        <v>2006</v>
      </c>
      <c r="AB34" s="3">
        <f>+C34/100</f>
        <v>0.06</v>
      </c>
      <c r="AC34" s="3">
        <f>+P34</f>
        <v>0.15384615384615374</v>
      </c>
      <c r="AE34" s="2">
        <v>2006</v>
      </c>
    </row>
    <row r="35" spans="1:31" ht="16.5" x14ac:dyDescent="0.25">
      <c r="A35" s="2">
        <v>2007</v>
      </c>
      <c r="B35" s="2">
        <v>200000</v>
      </c>
      <c r="C35">
        <v>6.5</v>
      </c>
      <c r="D35" s="2">
        <v>350000</v>
      </c>
      <c r="E35" s="2">
        <v>61000</v>
      </c>
      <c r="F35" s="3">
        <f t="shared" si="2"/>
        <v>5.1724137931034475E-2</v>
      </c>
      <c r="G35">
        <v>1468</v>
      </c>
      <c r="H35">
        <v>1.2</v>
      </c>
      <c r="I35" s="19">
        <f t="shared" si="0"/>
        <v>1761.6</v>
      </c>
      <c r="J35" s="1">
        <f t="shared" si="3"/>
        <v>25.419913419913421</v>
      </c>
      <c r="K35" s="22">
        <v>2.3300000000000001E-2</v>
      </c>
      <c r="L35" s="1">
        <f>SUM($B$3:B35)/$B$3</f>
        <v>69.14</v>
      </c>
      <c r="M35" s="2">
        <f>+M34+B35</f>
        <v>3457000</v>
      </c>
      <c r="N35" s="1">
        <f>D35/$D$3</f>
        <v>14</v>
      </c>
      <c r="O35" s="1">
        <f>E35/$E$3*1</f>
        <v>6.1</v>
      </c>
      <c r="P35" s="3">
        <f>+D35/D34-1</f>
        <v>0.16666666666666674</v>
      </c>
      <c r="Q35" s="2">
        <v>170000</v>
      </c>
      <c r="R35" s="25"/>
      <c r="S35" s="25"/>
      <c r="T35" s="2">
        <v>2007</v>
      </c>
      <c r="U35" s="14">
        <f>+F35</f>
        <v>5.1724137931034475E-2</v>
      </c>
      <c r="V35" s="14">
        <f>+D35/D34-1</f>
        <v>0.16666666666666674</v>
      </c>
      <c r="W35" s="2">
        <v>2007</v>
      </c>
      <c r="X35" s="1">
        <f>E35/$E$3*1</f>
        <v>6.1</v>
      </c>
      <c r="Y35" s="1">
        <f t="shared" si="1"/>
        <v>14</v>
      </c>
      <c r="AA35">
        <f>+A35</f>
        <v>2007</v>
      </c>
      <c r="AB35" s="3">
        <f>+C35/100</f>
        <v>6.5000000000000002E-2</v>
      </c>
      <c r="AC35" s="3">
        <f>+P35</f>
        <v>0.16666666666666674</v>
      </c>
      <c r="AE35" s="2">
        <v>2007</v>
      </c>
    </row>
    <row r="36" spans="1:31" ht="16.5" x14ac:dyDescent="0.25">
      <c r="A36" s="2">
        <v>2008</v>
      </c>
      <c r="B36" s="2">
        <v>230000</v>
      </c>
      <c r="C36">
        <v>7.25</v>
      </c>
      <c r="D36" s="2">
        <v>380000</v>
      </c>
      <c r="E36" s="2">
        <v>65000</v>
      </c>
      <c r="F36" s="3">
        <f t="shared" si="2"/>
        <v>6.5573770491803351E-2</v>
      </c>
      <c r="G36">
        <v>903</v>
      </c>
      <c r="H36">
        <v>1.44</v>
      </c>
      <c r="I36" s="19">
        <f t="shared" si="0"/>
        <v>1300.32</v>
      </c>
      <c r="J36" s="1">
        <f t="shared" si="3"/>
        <v>18.763636363636362</v>
      </c>
      <c r="K36" s="22">
        <v>4.3499999999999997E-2</v>
      </c>
      <c r="L36" s="1">
        <f>SUM($B$3:B36)/$B$3</f>
        <v>73.739999999999995</v>
      </c>
      <c r="M36" s="2">
        <f>+M35+B36</f>
        <v>3687000</v>
      </c>
      <c r="N36" s="1">
        <f>D36/$D$3</f>
        <v>15.2</v>
      </c>
      <c r="O36" s="1">
        <f>E36/$E$3*1</f>
        <v>6.5</v>
      </c>
      <c r="P36" s="3">
        <f>+D36/D35-1</f>
        <v>8.5714285714285632E-2</v>
      </c>
      <c r="Q36" s="2">
        <v>175000</v>
      </c>
      <c r="R36" s="25"/>
      <c r="S36" s="25"/>
      <c r="T36" s="2">
        <v>2008</v>
      </c>
      <c r="U36" s="14">
        <f>+F36</f>
        <v>6.5573770491803351E-2</v>
      </c>
      <c r="V36" s="14">
        <f>+D36/D35-1</f>
        <v>8.5714285714285632E-2</v>
      </c>
      <c r="W36" s="2">
        <v>2008</v>
      </c>
      <c r="X36" s="1">
        <f>E36/$E$3*1</f>
        <v>6.5</v>
      </c>
      <c r="Y36" s="1">
        <f t="shared" si="1"/>
        <v>15.2</v>
      </c>
      <c r="AA36">
        <f>+A36</f>
        <v>2008</v>
      </c>
      <c r="AB36" s="3">
        <f>+C36/100</f>
        <v>7.2499999999999995E-2</v>
      </c>
      <c r="AC36" s="3">
        <f>+P36</f>
        <v>8.5714285714285632E-2</v>
      </c>
      <c r="AE36" s="2">
        <v>2008</v>
      </c>
    </row>
    <row r="37" spans="1:31" ht="16.5" x14ac:dyDescent="0.25">
      <c r="A37" s="2">
        <v>2009</v>
      </c>
      <c r="B37" s="2">
        <v>200000</v>
      </c>
      <c r="C37">
        <v>3</v>
      </c>
      <c r="D37" s="2">
        <v>400000</v>
      </c>
      <c r="E37" s="2">
        <v>68000</v>
      </c>
      <c r="F37" s="3">
        <f t="shared" si="2"/>
        <v>4.6153846153846212E-2</v>
      </c>
      <c r="G37">
        <v>1115</v>
      </c>
      <c r="H37">
        <v>1.26</v>
      </c>
      <c r="I37" s="19">
        <f t="shared" si="0"/>
        <v>1404.9</v>
      </c>
      <c r="J37" s="1">
        <f t="shared" si="3"/>
        <v>20.272727272727273</v>
      </c>
      <c r="K37" s="22">
        <v>1.77E-2</v>
      </c>
      <c r="L37" s="1">
        <f>SUM($B$3:B37)/$B$3</f>
        <v>77.739999999999995</v>
      </c>
      <c r="M37" s="2">
        <f>+M36+B37</f>
        <v>3887000</v>
      </c>
      <c r="N37" s="1">
        <f>D37/$D$3</f>
        <v>16</v>
      </c>
      <c r="O37" s="1">
        <f>E37/$E$3*1</f>
        <v>6.8</v>
      </c>
      <c r="P37" s="3">
        <f>+D37/D36-1</f>
        <v>5.2631578947368363E-2</v>
      </c>
      <c r="Q37" s="2">
        <v>160000</v>
      </c>
      <c r="R37" s="25"/>
      <c r="S37" s="25"/>
      <c r="T37" s="2">
        <v>2009</v>
      </c>
      <c r="U37" s="14">
        <f>+F37</f>
        <v>4.6153846153846212E-2</v>
      </c>
      <c r="V37" s="14">
        <f>+D37/D36-1</f>
        <v>5.2631578947368363E-2</v>
      </c>
      <c r="W37" s="2">
        <v>2009</v>
      </c>
      <c r="X37" s="1">
        <f>E37/$E$3*1</f>
        <v>6.8</v>
      </c>
      <c r="Y37" s="1">
        <f t="shared" si="1"/>
        <v>16</v>
      </c>
      <c r="AA37">
        <f>+A37</f>
        <v>2009</v>
      </c>
      <c r="AB37" s="3">
        <f>+C37/100</f>
        <v>0.03</v>
      </c>
      <c r="AC37" s="3">
        <f>+P37</f>
        <v>5.2631578947368363E-2</v>
      </c>
      <c r="AE37" s="2">
        <v>2009</v>
      </c>
    </row>
    <row r="38" spans="1:31" ht="16.5" x14ac:dyDescent="0.25">
      <c r="A38" s="2">
        <v>2010</v>
      </c>
      <c r="B38" s="2">
        <v>180000</v>
      </c>
      <c r="C38">
        <v>4.75</v>
      </c>
      <c r="D38" s="2">
        <v>420000</v>
      </c>
      <c r="E38" s="2">
        <v>71000</v>
      </c>
      <c r="F38" s="3">
        <f t="shared" si="2"/>
        <v>4.4117647058823595E-2</v>
      </c>
      <c r="G38">
        <v>1258</v>
      </c>
      <c r="H38">
        <v>1.02</v>
      </c>
      <c r="I38" s="19">
        <f t="shared" si="0"/>
        <v>1283.1600000000001</v>
      </c>
      <c r="J38" s="1">
        <f t="shared" si="3"/>
        <v>18.516017316017319</v>
      </c>
      <c r="K38" s="22">
        <v>2.92E-2</v>
      </c>
      <c r="L38" s="1">
        <f>SUM($B$3:B38)/$B$3</f>
        <v>81.34</v>
      </c>
      <c r="M38" s="2">
        <f>+M37+B38</f>
        <v>4067000</v>
      </c>
      <c r="N38" s="1">
        <f>D38/$D$3</f>
        <v>16.8</v>
      </c>
      <c r="O38" s="1">
        <f>E38/$E$3*1</f>
        <v>7.1</v>
      </c>
      <c r="P38" s="3">
        <f>+D38/D37-1</f>
        <v>5.0000000000000044E-2</v>
      </c>
      <c r="Q38" s="2">
        <v>170000</v>
      </c>
      <c r="R38" s="25"/>
      <c r="S38" s="25"/>
      <c r="T38" s="2">
        <v>2010</v>
      </c>
      <c r="U38" s="14">
        <f>+F38</f>
        <v>4.4117647058823595E-2</v>
      </c>
      <c r="V38" s="14">
        <f>+D38/D37-1</f>
        <v>5.0000000000000044E-2</v>
      </c>
      <c r="W38" s="2">
        <v>2010</v>
      </c>
      <c r="X38" s="1">
        <f>E38/$E$3*1</f>
        <v>7.1</v>
      </c>
      <c r="Y38" s="1">
        <f t="shared" si="1"/>
        <v>16.8</v>
      </c>
      <c r="AA38">
        <f>+A38</f>
        <v>2010</v>
      </c>
      <c r="AB38" s="3">
        <f>+C38/100</f>
        <v>4.7500000000000001E-2</v>
      </c>
      <c r="AC38" s="3">
        <f>+P38</f>
        <v>5.0000000000000044E-2</v>
      </c>
      <c r="AE38" s="2">
        <v>2010</v>
      </c>
    </row>
    <row r="39" spans="1:31" ht="16.5" x14ac:dyDescent="0.25">
      <c r="A39" s="2">
        <v>2011</v>
      </c>
      <c r="B39" s="2">
        <v>190000</v>
      </c>
      <c r="C39">
        <v>4.75</v>
      </c>
      <c r="D39" s="2">
        <v>430000</v>
      </c>
      <c r="E39" s="2">
        <v>74000</v>
      </c>
      <c r="F39" s="3">
        <f t="shared" si="2"/>
        <v>4.2253521126760507E-2</v>
      </c>
      <c r="G39">
        <v>1258</v>
      </c>
      <c r="H39">
        <v>1.03</v>
      </c>
      <c r="I39" s="19">
        <f t="shared" si="0"/>
        <v>1295.74</v>
      </c>
      <c r="J39" s="1">
        <f t="shared" si="3"/>
        <v>18.6975468975469</v>
      </c>
      <c r="K39" s="22">
        <v>3.3000000000000002E-2</v>
      </c>
      <c r="L39" s="1">
        <f>SUM($B$3:B39)/$B$3</f>
        <v>85.14</v>
      </c>
      <c r="M39" s="2">
        <f>+M38+B39</f>
        <v>4257000</v>
      </c>
      <c r="N39" s="1">
        <f>D39/$D$3</f>
        <v>17.2</v>
      </c>
      <c r="O39" s="1">
        <f>E39/$E$3*1</f>
        <v>7.4</v>
      </c>
      <c r="P39" s="3">
        <f>+D39/D38-1</f>
        <v>2.3809523809523725E-2</v>
      </c>
      <c r="Q39" s="2">
        <v>160000</v>
      </c>
      <c r="R39" s="25"/>
      <c r="S39" s="25"/>
      <c r="T39" s="2">
        <v>2011</v>
      </c>
      <c r="U39" s="14">
        <f>+F39</f>
        <v>4.2253521126760507E-2</v>
      </c>
      <c r="V39" s="14">
        <f>+D39/D38-1</f>
        <v>2.3809523809523725E-2</v>
      </c>
      <c r="W39" s="2">
        <v>2011</v>
      </c>
      <c r="X39" s="1">
        <f>E39/$E$3*1</f>
        <v>7.4</v>
      </c>
      <c r="Y39" s="1">
        <f t="shared" si="1"/>
        <v>17.2</v>
      </c>
      <c r="AA39">
        <f>+A39</f>
        <v>2011</v>
      </c>
      <c r="AB39" s="3">
        <f>+C39/100</f>
        <v>4.7500000000000001E-2</v>
      </c>
      <c r="AC39" s="3">
        <f>+P39</f>
        <v>2.3809523809523725E-2</v>
      </c>
      <c r="AE39" s="2">
        <v>2011</v>
      </c>
    </row>
    <row r="40" spans="1:31" ht="16.5" x14ac:dyDescent="0.25">
      <c r="A40" s="2">
        <v>2012</v>
      </c>
      <c r="B40" s="2">
        <v>200000</v>
      </c>
      <c r="C40">
        <v>3.5</v>
      </c>
      <c r="D40" s="2">
        <v>450000</v>
      </c>
      <c r="E40" s="2">
        <v>77000</v>
      </c>
      <c r="F40" s="3">
        <f t="shared" si="2"/>
        <v>4.0540540540540571E-2</v>
      </c>
      <c r="G40">
        <v>1426</v>
      </c>
      <c r="H40">
        <v>0.97</v>
      </c>
      <c r="I40" s="19">
        <f t="shared" si="0"/>
        <v>1383.22</v>
      </c>
      <c r="J40" s="1">
        <f t="shared" si="3"/>
        <v>19.959884559884561</v>
      </c>
      <c r="K40" s="22">
        <v>1.7600000000000001E-2</v>
      </c>
      <c r="L40" s="1">
        <f>SUM($B$3:B40)/$B$3</f>
        <v>89.14</v>
      </c>
      <c r="M40" s="2">
        <f>+M39+B40</f>
        <v>4457000</v>
      </c>
      <c r="N40" s="1">
        <f>D40/$D$3</f>
        <v>18</v>
      </c>
      <c r="O40" s="1">
        <f>E40/$E$3*1</f>
        <v>7.7</v>
      </c>
      <c r="P40" s="3">
        <f>+D40/D39-1</f>
        <v>4.6511627906976827E-2</v>
      </c>
      <c r="Q40" s="2">
        <v>155000</v>
      </c>
      <c r="R40" s="25"/>
      <c r="S40" s="25"/>
      <c r="T40" s="2">
        <v>2012</v>
      </c>
      <c r="U40" s="14">
        <f>+F40</f>
        <v>4.0540540540540571E-2</v>
      </c>
      <c r="V40" s="14">
        <f>+D40/D39-1</f>
        <v>4.6511627906976827E-2</v>
      </c>
      <c r="W40" s="2">
        <v>2012</v>
      </c>
      <c r="X40" s="1">
        <f>E40/$E$3*1</f>
        <v>7.7</v>
      </c>
      <c r="Y40" s="1">
        <f t="shared" si="1"/>
        <v>18</v>
      </c>
      <c r="AA40">
        <f>+A40</f>
        <v>2012</v>
      </c>
      <c r="AB40" s="3">
        <f>+C40/100</f>
        <v>3.5000000000000003E-2</v>
      </c>
      <c r="AC40" s="3">
        <f>+P40</f>
        <v>4.6511627906976827E-2</v>
      </c>
      <c r="AE40" s="2">
        <v>2012</v>
      </c>
    </row>
    <row r="41" spans="1:31" ht="16.5" x14ac:dyDescent="0.25">
      <c r="A41" s="2">
        <v>2013</v>
      </c>
      <c r="B41" s="2">
        <v>190000</v>
      </c>
      <c r="C41">
        <v>2.5</v>
      </c>
      <c r="D41" s="2">
        <v>480000</v>
      </c>
      <c r="E41" s="2">
        <v>80000</v>
      </c>
      <c r="F41" s="3">
        <f t="shared" si="2"/>
        <v>3.8961038961038863E-2</v>
      </c>
      <c r="G41">
        <v>1848</v>
      </c>
      <c r="H41">
        <v>1.04</v>
      </c>
      <c r="I41" s="19">
        <f t="shared" si="0"/>
        <v>1921.92</v>
      </c>
      <c r="J41" s="1">
        <f t="shared" si="3"/>
        <v>27.733333333333334</v>
      </c>
      <c r="K41" s="22">
        <v>2.4500000000000001E-2</v>
      </c>
      <c r="L41" s="1">
        <f>SUM($B$3:B41)/$B$3</f>
        <v>92.94</v>
      </c>
      <c r="M41" s="2">
        <f>+M40+B41</f>
        <v>4647000</v>
      </c>
      <c r="N41" s="1">
        <f>D41/$D$3</f>
        <v>19.2</v>
      </c>
      <c r="O41" s="1">
        <f>E41/$E$3*1</f>
        <v>8</v>
      </c>
      <c r="P41" s="3">
        <f>+D41/D40-1</f>
        <v>6.6666666666666652E-2</v>
      </c>
      <c r="Q41" s="2">
        <v>160000</v>
      </c>
      <c r="R41" s="25"/>
      <c r="S41" s="25"/>
      <c r="T41" s="2">
        <v>2013</v>
      </c>
      <c r="U41" s="14">
        <f>+F41</f>
        <v>3.8961038961038863E-2</v>
      </c>
      <c r="V41" s="14">
        <f>+D41/D40-1</f>
        <v>6.6666666666666652E-2</v>
      </c>
      <c r="W41" s="2">
        <v>2013</v>
      </c>
      <c r="X41" s="1">
        <f>E41/$E$3*1</f>
        <v>8</v>
      </c>
      <c r="Y41" s="1">
        <f t="shared" si="1"/>
        <v>19.2</v>
      </c>
      <c r="AA41">
        <f>+A41</f>
        <v>2013</v>
      </c>
      <c r="AB41" s="3">
        <f>+C41/100</f>
        <v>2.5000000000000001E-2</v>
      </c>
      <c r="AC41" s="3">
        <f>+P41</f>
        <v>6.6666666666666652E-2</v>
      </c>
      <c r="AE41" s="2">
        <v>2013</v>
      </c>
    </row>
    <row r="42" spans="1:31" ht="16.5" x14ac:dyDescent="0.25">
      <c r="A42" s="2">
        <v>2014</v>
      </c>
      <c r="B42" s="2">
        <v>180000</v>
      </c>
      <c r="C42">
        <v>2.5</v>
      </c>
      <c r="D42" s="2">
        <v>510000</v>
      </c>
      <c r="E42" s="2">
        <v>83000</v>
      </c>
      <c r="F42" s="3">
        <f t="shared" si="2"/>
        <v>3.7500000000000089E-2</v>
      </c>
      <c r="G42">
        <v>2059</v>
      </c>
      <c r="H42">
        <v>1.1100000000000001</v>
      </c>
      <c r="I42" s="19">
        <f t="shared" si="0"/>
        <v>2285.4900000000002</v>
      </c>
      <c r="J42" s="1">
        <f t="shared" si="3"/>
        <v>32.979653679653687</v>
      </c>
      <c r="K42" s="22">
        <v>2.4899999999999999E-2</v>
      </c>
      <c r="L42" s="1">
        <f>SUM($B$3:B42)/$B$3</f>
        <v>96.54</v>
      </c>
      <c r="M42" s="2">
        <f>+M41+B42</f>
        <v>4827000</v>
      </c>
      <c r="N42" s="1">
        <f>D42/$D$3</f>
        <v>20.399999999999999</v>
      </c>
      <c r="O42" s="1">
        <f>E42/$E$3*1</f>
        <v>8.3000000000000007</v>
      </c>
      <c r="P42" s="3">
        <f>+D42/D41-1</f>
        <v>6.25E-2</v>
      </c>
      <c r="Q42" s="2">
        <v>185000</v>
      </c>
      <c r="R42" s="25"/>
      <c r="S42" s="25"/>
      <c r="T42" s="2">
        <v>2014</v>
      </c>
      <c r="U42" s="14">
        <f>+F42</f>
        <v>3.7500000000000089E-2</v>
      </c>
      <c r="V42" s="14">
        <f>+D42/D41-1</f>
        <v>6.25E-2</v>
      </c>
      <c r="W42" s="2">
        <v>2014</v>
      </c>
      <c r="X42" s="1">
        <f>E42/$E$3*1</f>
        <v>8.3000000000000007</v>
      </c>
      <c r="Y42" s="1">
        <f t="shared" si="1"/>
        <v>20.399999999999999</v>
      </c>
      <c r="AA42">
        <f>+A42</f>
        <v>2014</v>
      </c>
      <c r="AB42" s="3">
        <f>+C42/100</f>
        <v>2.5000000000000001E-2</v>
      </c>
      <c r="AC42" s="3">
        <f>+P42</f>
        <v>6.25E-2</v>
      </c>
      <c r="AE42" s="2">
        <v>2014</v>
      </c>
    </row>
    <row r="43" spans="1:31" ht="16.5" x14ac:dyDescent="0.25">
      <c r="A43" s="2">
        <v>2015</v>
      </c>
      <c r="B43" s="2">
        <v>179000</v>
      </c>
      <c r="C43">
        <v>2</v>
      </c>
      <c r="D43" s="2">
        <v>550000</v>
      </c>
      <c r="E43" s="2">
        <v>85000</v>
      </c>
      <c r="F43" s="3">
        <f t="shared" si="2"/>
        <v>2.4096385542168752E-2</v>
      </c>
      <c r="G43">
        <v>2044</v>
      </c>
      <c r="H43">
        <v>1.33</v>
      </c>
      <c r="I43" s="19">
        <f t="shared" si="0"/>
        <v>2718.52</v>
      </c>
      <c r="J43" s="1">
        <f t="shared" si="3"/>
        <v>39.228282828282829</v>
      </c>
      <c r="K43" s="22">
        <v>1.5100000000000001E-2</v>
      </c>
      <c r="L43" s="1">
        <f>SUM($B$3:B43)/$B$3</f>
        <v>100.12</v>
      </c>
      <c r="M43" s="2">
        <f>+M42+B43</f>
        <v>5006000</v>
      </c>
      <c r="N43" s="1">
        <f>D43/$D$3</f>
        <v>22</v>
      </c>
      <c r="O43" s="1">
        <f>E43/$E$3*1</f>
        <v>8.5</v>
      </c>
      <c r="P43" s="3">
        <f>+D43/D42-1</f>
        <v>7.8431372549019551E-2</v>
      </c>
      <c r="Q43" s="2">
        <v>210000</v>
      </c>
      <c r="R43" s="25"/>
      <c r="S43" s="25"/>
      <c r="T43" s="2">
        <v>2015</v>
      </c>
      <c r="U43" s="14">
        <f>+F43</f>
        <v>2.4096385542168752E-2</v>
      </c>
      <c r="V43" s="14">
        <f>+D43/D42-1</f>
        <v>7.8431372549019551E-2</v>
      </c>
      <c r="W43" s="2">
        <v>2015</v>
      </c>
      <c r="X43" s="1">
        <f>E43/$E$3*1</f>
        <v>8.5</v>
      </c>
      <c r="Y43" s="1">
        <f t="shared" si="1"/>
        <v>22</v>
      </c>
      <c r="AA43">
        <f>+A43</f>
        <v>2015</v>
      </c>
      <c r="AB43" s="3">
        <f>+C43/100</f>
        <v>0.02</v>
      </c>
      <c r="AC43" s="3">
        <f>+P43</f>
        <v>7.8431372549019551E-2</v>
      </c>
      <c r="AE43" s="2">
        <v>2015</v>
      </c>
    </row>
    <row r="44" spans="1:31" ht="16.5" x14ac:dyDescent="0.25">
      <c r="A44" s="2">
        <v>2016</v>
      </c>
      <c r="B44" s="2">
        <v>190000</v>
      </c>
      <c r="C44">
        <v>1.5</v>
      </c>
      <c r="D44" s="2">
        <v>580000</v>
      </c>
      <c r="E44" s="2">
        <v>87000</v>
      </c>
      <c r="F44" s="3">
        <f t="shared" si="2"/>
        <v>2.3529411764705799E-2</v>
      </c>
      <c r="G44">
        <v>2239</v>
      </c>
      <c r="H44">
        <v>1.35</v>
      </c>
      <c r="I44" s="19">
        <f t="shared" si="0"/>
        <v>3022.65</v>
      </c>
      <c r="J44" s="1">
        <f t="shared" si="3"/>
        <v>43.616883116883123</v>
      </c>
      <c r="K44" s="22">
        <v>1.2800000000000001E-2</v>
      </c>
      <c r="L44" s="1">
        <f>SUM($B$3:B44)/$B$3</f>
        <v>103.92</v>
      </c>
      <c r="M44" s="2">
        <f>+M43+B44</f>
        <v>5196000</v>
      </c>
      <c r="N44" s="1">
        <f>D44/$D$3</f>
        <v>23.2</v>
      </c>
      <c r="O44" s="1">
        <f>E44/$E$3*1</f>
        <v>8.6999999999999993</v>
      </c>
      <c r="P44" s="3">
        <f>+D44/D43-1</f>
        <v>5.4545454545454453E-2</v>
      </c>
      <c r="Q44" s="2">
        <v>220000</v>
      </c>
      <c r="R44" s="25"/>
      <c r="S44" s="25"/>
      <c r="T44" s="2">
        <v>2016</v>
      </c>
      <c r="U44" s="14">
        <f>+F44</f>
        <v>2.3529411764705799E-2</v>
      </c>
      <c r="V44" s="14">
        <f>+D44/D43-1</f>
        <v>5.4545454545454453E-2</v>
      </c>
      <c r="W44" s="2">
        <v>2016</v>
      </c>
      <c r="X44" s="1">
        <f>E44/$E$3*1</f>
        <v>8.6999999999999993</v>
      </c>
      <c r="Y44" s="1">
        <f t="shared" si="1"/>
        <v>23.2</v>
      </c>
      <c r="AA44">
        <f>+A44</f>
        <v>2016</v>
      </c>
      <c r="AB44" s="3">
        <f>+C44/100</f>
        <v>1.4999999999999999E-2</v>
      </c>
      <c r="AC44" s="3">
        <f>+P44</f>
        <v>5.4545454545454453E-2</v>
      </c>
      <c r="AE44" s="2">
        <v>2016</v>
      </c>
    </row>
    <row r="45" spans="1:31" ht="16.5" x14ac:dyDescent="0.25">
      <c r="A45" s="2">
        <v>2017</v>
      </c>
      <c r="B45" s="2">
        <v>200000</v>
      </c>
      <c r="C45">
        <v>1.5</v>
      </c>
      <c r="D45" s="2">
        <v>620000</v>
      </c>
      <c r="E45" s="2">
        <v>89000</v>
      </c>
      <c r="F45" s="3">
        <f t="shared" si="2"/>
        <v>2.2988505747126409E-2</v>
      </c>
      <c r="G45">
        <v>2674</v>
      </c>
      <c r="H45">
        <v>1.3</v>
      </c>
      <c r="I45" s="19">
        <f t="shared" si="0"/>
        <v>3476.2000000000003</v>
      </c>
      <c r="J45" s="1">
        <f t="shared" si="3"/>
        <v>50.161616161616166</v>
      </c>
      <c r="K45" s="22">
        <v>1.95E-2</v>
      </c>
      <c r="L45" s="1">
        <f>SUM($B$3:B45)/$B$3</f>
        <v>107.92</v>
      </c>
      <c r="M45" s="2">
        <f>+M44+B45</f>
        <v>5396000</v>
      </c>
      <c r="N45" s="1">
        <f>D45/$D$3</f>
        <v>24.8</v>
      </c>
      <c r="O45" s="1">
        <f>E45/$E$3*1</f>
        <v>8.9</v>
      </c>
      <c r="P45" s="3">
        <f>+D45/D44-1</f>
        <v>6.8965517241379226E-2</v>
      </c>
      <c r="Q45" s="2">
        <v>225000</v>
      </c>
      <c r="R45" s="25"/>
      <c r="S45" s="25"/>
      <c r="T45" s="2">
        <v>2017</v>
      </c>
      <c r="U45" s="14">
        <f>+F45</f>
        <v>2.2988505747126409E-2</v>
      </c>
      <c r="V45" s="14">
        <f>+D45/D44-1</f>
        <v>6.8965517241379226E-2</v>
      </c>
      <c r="W45" s="2">
        <v>2017</v>
      </c>
      <c r="X45" s="1">
        <f>E45/$E$3*1</f>
        <v>8.9</v>
      </c>
      <c r="Y45" s="1">
        <f t="shared" si="1"/>
        <v>24.8</v>
      </c>
      <c r="AA45">
        <f>+A45</f>
        <v>2017</v>
      </c>
      <c r="AB45" s="3">
        <f>+C45/100</f>
        <v>1.4999999999999999E-2</v>
      </c>
      <c r="AC45" s="3">
        <f>+P45</f>
        <v>6.8965517241379226E-2</v>
      </c>
      <c r="AE45" s="2">
        <v>2017</v>
      </c>
    </row>
    <row r="46" spans="1:31" ht="16.5" x14ac:dyDescent="0.25">
      <c r="A46" s="2">
        <v>2018</v>
      </c>
      <c r="B46" s="2">
        <v>210000</v>
      </c>
      <c r="C46">
        <v>1.5</v>
      </c>
      <c r="D46" s="2">
        <v>610000</v>
      </c>
      <c r="E46" s="2">
        <v>91000</v>
      </c>
      <c r="F46" s="3">
        <f t="shared" si="2"/>
        <v>2.2471910112359605E-2</v>
      </c>
      <c r="G46">
        <v>2507</v>
      </c>
      <c r="H46">
        <v>1.34</v>
      </c>
      <c r="I46" s="19">
        <f t="shared" si="0"/>
        <v>3359.38</v>
      </c>
      <c r="J46" s="1">
        <f t="shared" si="3"/>
        <v>48.475901875901883</v>
      </c>
      <c r="K46" s="22">
        <v>1.9099999999999999E-2</v>
      </c>
      <c r="L46" s="1">
        <f>SUM($B$3:B46)/$B$3</f>
        <v>112.12</v>
      </c>
      <c r="M46" s="2">
        <f>+M45+B46</f>
        <v>5606000</v>
      </c>
      <c r="N46" s="1">
        <f>D46/$D$3</f>
        <v>24.4</v>
      </c>
      <c r="O46" s="1">
        <f>E46/$E$3*1</f>
        <v>9.1</v>
      </c>
      <c r="P46" s="3">
        <f>+D46/D45-1</f>
        <v>-1.6129032258064502E-2</v>
      </c>
      <c r="Q46" s="2">
        <v>220000</v>
      </c>
      <c r="R46" s="25"/>
      <c r="S46" s="25"/>
      <c r="T46" s="2">
        <v>2018</v>
      </c>
      <c r="U46" s="14">
        <f>+F46</f>
        <v>2.2471910112359605E-2</v>
      </c>
      <c r="V46" s="14">
        <f>+D46/D45-1</f>
        <v>-1.6129032258064502E-2</v>
      </c>
      <c r="W46" s="2">
        <v>2018</v>
      </c>
      <c r="X46" s="1">
        <f>E46/$E$3*1</f>
        <v>9.1</v>
      </c>
      <c r="Y46" s="1">
        <f t="shared" si="1"/>
        <v>24.4</v>
      </c>
      <c r="AA46">
        <f>+A46</f>
        <v>2018</v>
      </c>
      <c r="AB46" s="3">
        <f>+C46/100</f>
        <v>1.4999999999999999E-2</v>
      </c>
      <c r="AC46" s="3">
        <f>+P46</f>
        <v>-1.6129032258064502E-2</v>
      </c>
      <c r="AE46" s="2">
        <v>2018</v>
      </c>
    </row>
    <row r="47" spans="1:31" ht="16.5" x14ac:dyDescent="0.25">
      <c r="A47" s="2">
        <v>2019</v>
      </c>
      <c r="B47" s="2">
        <v>194000</v>
      </c>
      <c r="C47">
        <v>1</v>
      </c>
      <c r="D47" s="2">
        <v>600000</v>
      </c>
      <c r="E47" s="2">
        <v>93000</v>
      </c>
      <c r="F47" s="3">
        <f t="shared" si="2"/>
        <v>2.19780219780219E-2</v>
      </c>
      <c r="G47">
        <v>3231</v>
      </c>
      <c r="H47">
        <v>1.44</v>
      </c>
      <c r="I47" s="19">
        <f t="shared" si="0"/>
        <v>4652.6399999999994</v>
      </c>
      <c r="J47" s="1">
        <f t="shared" si="3"/>
        <v>67.137662337662334</v>
      </c>
      <c r="K47" s="22">
        <v>1.61E-2</v>
      </c>
      <c r="L47" s="1">
        <f>SUM($B$3:B47)/$B$3</f>
        <v>116</v>
      </c>
      <c r="M47" s="2">
        <f>+M46+B47</f>
        <v>5800000</v>
      </c>
      <c r="N47" s="1">
        <f>D47/$D$3</f>
        <v>24</v>
      </c>
      <c r="O47" s="1">
        <f>E47/$E$3*1</f>
        <v>9.3000000000000007</v>
      </c>
      <c r="P47" s="3">
        <f>+D47/D46-1</f>
        <v>-1.6393442622950838E-2</v>
      </c>
      <c r="Q47" s="2">
        <v>175000</v>
      </c>
      <c r="R47" s="25"/>
      <c r="S47" s="25"/>
      <c r="T47" s="2">
        <v>2019</v>
      </c>
      <c r="U47" s="14">
        <f>+F47</f>
        <v>2.19780219780219E-2</v>
      </c>
      <c r="V47" s="14">
        <f>+D47/D46-1</f>
        <v>-1.6393442622950838E-2</v>
      </c>
      <c r="W47" s="2">
        <v>2019</v>
      </c>
      <c r="X47" s="1">
        <f>E47/$E$3*1</f>
        <v>9.3000000000000007</v>
      </c>
      <c r="Y47" s="1">
        <f t="shared" si="1"/>
        <v>24</v>
      </c>
      <c r="AA47">
        <f>+A47</f>
        <v>2019</v>
      </c>
      <c r="AB47" s="3">
        <f>+C47/100</f>
        <v>0.01</v>
      </c>
      <c r="AC47" s="3">
        <f>+P47</f>
        <v>-1.6393442622950838E-2</v>
      </c>
      <c r="AE47" s="2">
        <v>2019</v>
      </c>
    </row>
    <row r="48" spans="1:31" ht="16.5" x14ac:dyDescent="0.25">
      <c r="A48" s="2">
        <v>2020</v>
      </c>
      <c r="B48" s="2">
        <v>-85000</v>
      </c>
      <c r="C48">
        <v>0.1</v>
      </c>
      <c r="D48" s="2">
        <v>650000</v>
      </c>
      <c r="E48" s="2">
        <v>95000</v>
      </c>
      <c r="F48" s="3">
        <f t="shared" si="2"/>
        <v>2.1505376344086002E-2</v>
      </c>
      <c r="G48">
        <v>3756</v>
      </c>
      <c r="H48">
        <v>1.45</v>
      </c>
      <c r="I48" s="19">
        <f t="shared" si="0"/>
        <v>5446.2</v>
      </c>
      <c r="J48" s="1">
        <f t="shared" si="3"/>
        <v>78.588744588744589</v>
      </c>
      <c r="K48" s="22">
        <v>8.5000000000000006E-3</v>
      </c>
      <c r="L48" s="1">
        <f>SUM($B$3:B48)/$B$3</f>
        <v>114.3</v>
      </c>
      <c r="M48" s="2">
        <f>+M47+B48</f>
        <v>5715000</v>
      </c>
      <c r="N48" s="1">
        <f>D48/$D$3</f>
        <v>26</v>
      </c>
      <c r="O48" s="1">
        <f>E48/$E$3*1</f>
        <v>9.5</v>
      </c>
      <c r="P48" s="3">
        <f>+D48/D47-1</f>
        <v>8.3333333333333259E-2</v>
      </c>
      <c r="Q48" s="2">
        <v>160000</v>
      </c>
      <c r="R48" s="25"/>
      <c r="S48" s="25"/>
      <c r="T48" s="2">
        <v>2020</v>
      </c>
      <c r="U48" s="14">
        <f>+F48</f>
        <v>2.1505376344086002E-2</v>
      </c>
      <c r="V48" s="14">
        <f>+D48/D47-1</f>
        <v>8.3333333333333259E-2</v>
      </c>
      <c r="W48" s="2">
        <v>2020</v>
      </c>
      <c r="X48" s="1">
        <f>E48/$E$3*1</f>
        <v>9.5</v>
      </c>
      <c r="Y48" s="1">
        <f t="shared" si="1"/>
        <v>26</v>
      </c>
      <c r="AA48">
        <f>+A48</f>
        <v>2020</v>
      </c>
      <c r="AB48" s="3">
        <f>+C48/100</f>
        <v>1E-3</v>
      </c>
      <c r="AC48" s="3">
        <f>+P48</f>
        <v>8.3333333333333259E-2</v>
      </c>
      <c r="AE48" s="2">
        <v>2020</v>
      </c>
    </row>
    <row r="49" spans="1:31" ht="16.5" x14ac:dyDescent="0.25">
      <c r="A49" s="2">
        <v>2021</v>
      </c>
      <c r="B49" s="2">
        <v>171000</v>
      </c>
      <c r="C49">
        <v>0.1</v>
      </c>
      <c r="D49" s="2">
        <v>750000</v>
      </c>
      <c r="E49" s="2">
        <v>97000</v>
      </c>
      <c r="F49" s="3">
        <f t="shared" si="2"/>
        <v>2.1052631578947434E-2</v>
      </c>
      <c r="G49">
        <v>4766</v>
      </c>
      <c r="H49">
        <v>1.33</v>
      </c>
      <c r="I49" s="19">
        <f t="shared" si="0"/>
        <v>6338.7800000000007</v>
      </c>
      <c r="J49" s="1">
        <f t="shared" si="3"/>
        <v>91.468686868686888</v>
      </c>
      <c r="K49" s="22">
        <v>2.86E-2</v>
      </c>
      <c r="L49" s="1">
        <f>SUM($B$3:B49)/$B$3</f>
        <v>117.72</v>
      </c>
      <c r="M49" s="2">
        <f>+M48+B49</f>
        <v>5886000</v>
      </c>
      <c r="N49" s="1">
        <f>D49/$D$3</f>
        <v>30</v>
      </c>
      <c r="O49" s="1">
        <f>E49/$E$3*1</f>
        <v>9.6999999999999993</v>
      </c>
      <c r="P49" s="3">
        <f>+D49/D48-1</f>
        <v>0.15384615384615374</v>
      </c>
      <c r="Q49" s="2">
        <v>200000</v>
      </c>
      <c r="R49" s="25"/>
      <c r="S49" s="25"/>
      <c r="T49" s="2">
        <v>2021</v>
      </c>
      <c r="U49" s="14">
        <f>+F49</f>
        <v>2.1052631578947434E-2</v>
      </c>
      <c r="V49" s="14">
        <f>+D49/D48-1</f>
        <v>0.15384615384615374</v>
      </c>
      <c r="W49" s="2">
        <v>2021</v>
      </c>
      <c r="X49" s="1">
        <f>E49/$E$3*1</f>
        <v>9.6999999999999993</v>
      </c>
      <c r="Y49" s="1">
        <f t="shared" si="1"/>
        <v>30</v>
      </c>
      <c r="AA49">
        <f>+A49</f>
        <v>2021</v>
      </c>
      <c r="AB49" s="3">
        <f>+C49/100</f>
        <v>1E-3</v>
      </c>
      <c r="AC49" s="3">
        <f>+P49</f>
        <v>0.15384615384615374</v>
      </c>
      <c r="AE49" s="2">
        <v>2021</v>
      </c>
    </row>
    <row r="50" spans="1:31" ht="16.5" x14ac:dyDescent="0.25">
      <c r="A50" s="2">
        <v>2022</v>
      </c>
      <c r="B50" s="2">
        <v>536000</v>
      </c>
      <c r="C50">
        <v>2.35</v>
      </c>
      <c r="D50" s="2">
        <v>800000</v>
      </c>
      <c r="E50" s="2">
        <v>99000</v>
      </c>
      <c r="F50" s="3">
        <f t="shared" si="2"/>
        <v>2.0618556701030855E-2</v>
      </c>
      <c r="G50">
        <v>3839</v>
      </c>
      <c r="H50">
        <v>1.45</v>
      </c>
      <c r="I50" s="19">
        <f t="shared" si="0"/>
        <v>5566.55</v>
      </c>
      <c r="J50" s="1">
        <f t="shared" si="3"/>
        <v>80.325396825396837</v>
      </c>
      <c r="K50" s="23">
        <v>6.6000000000000003E-2</v>
      </c>
      <c r="L50" s="1">
        <f>SUM($B$3:B50)/$B$3</f>
        <v>128.44</v>
      </c>
      <c r="M50" s="2">
        <f>+M49+B50</f>
        <v>6422000</v>
      </c>
      <c r="N50" s="1">
        <f>D50/$D$3</f>
        <v>32</v>
      </c>
      <c r="O50" s="1">
        <f>E50/$E$3*1</f>
        <v>9.9</v>
      </c>
      <c r="P50" s="3">
        <f>+D50/D49-1</f>
        <v>6.6666666666666652E-2</v>
      </c>
      <c r="Q50" s="2">
        <v>190000</v>
      </c>
      <c r="R50" s="25"/>
      <c r="S50" s="25"/>
      <c r="T50" s="2">
        <v>2022</v>
      </c>
      <c r="U50" s="14">
        <f>+F50</f>
        <v>2.0618556701030855E-2</v>
      </c>
      <c r="V50" s="14">
        <f>+D50/D49-1</f>
        <v>6.6666666666666652E-2</v>
      </c>
      <c r="W50" s="2">
        <v>2022</v>
      </c>
      <c r="X50" s="1">
        <f>E50/$E$3*1</f>
        <v>9.9</v>
      </c>
      <c r="Y50" s="1">
        <f t="shared" si="1"/>
        <v>32</v>
      </c>
      <c r="AA50">
        <f>+A50</f>
        <v>2022</v>
      </c>
      <c r="AB50" s="3">
        <f>+C50/100</f>
        <v>2.35E-2</v>
      </c>
      <c r="AC50" s="3">
        <f>+P50</f>
        <v>6.6666666666666652E-2</v>
      </c>
      <c r="AE50" s="2">
        <v>2022</v>
      </c>
    </row>
    <row r="51" spans="1:31" ht="16.5" x14ac:dyDescent="0.25">
      <c r="A51" s="2">
        <v>2023</v>
      </c>
      <c r="B51" s="2">
        <v>446000</v>
      </c>
      <c r="C51">
        <v>4.0999999999999996</v>
      </c>
      <c r="D51" s="2">
        <v>850000</v>
      </c>
      <c r="E51" s="2">
        <v>100000</v>
      </c>
      <c r="F51" s="3">
        <f t="shared" si="2"/>
        <v>1.0101010101010166E-2</v>
      </c>
      <c r="G51">
        <v>4770</v>
      </c>
      <c r="H51">
        <v>1.5</v>
      </c>
      <c r="I51" s="19">
        <f t="shared" si="0"/>
        <v>7155</v>
      </c>
      <c r="J51" s="1">
        <f t="shared" si="3"/>
        <v>103.24675324675326</v>
      </c>
      <c r="K51" s="23">
        <v>5.6300000000000003E-2</v>
      </c>
      <c r="L51" s="1">
        <f>SUM($B$3:B51)/$B$3</f>
        <v>137.36000000000001</v>
      </c>
      <c r="M51" s="2">
        <f>+M50+B51</f>
        <v>6868000</v>
      </c>
      <c r="N51" s="1">
        <f>D51/$D$3</f>
        <v>34</v>
      </c>
      <c r="O51" s="1">
        <f>E51/$E$3*1</f>
        <v>10</v>
      </c>
      <c r="P51" s="3">
        <f>+D51/D50-1</f>
        <v>6.25E-2</v>
      </c>
      <c r="Q51" s="2">
        <v>170000</v>
      </c>
      <c r="R51" s="25"/>
      <c r="S51" s="25"/>
      <c r="T51" s="2">
        <v>2023</v>
      </c>
      <c r="U51" s="14">
        <f>+F51</f>
        <v>1.0101010101010166E-2</v>
      </c>
      <c r="V51" s="14">
        <f>+D51/D50-1</f>
        <v>6.25E-2</v>
      </c>
      <c r="W51" s="2">
        <v>2023</v>
      </c>
      <c r="X51" s="1">
        <f>E51/$E$3*1</f>
        <v>10</v>
      </c>
      <c r="Y51" s="1">
        <f t="shared" si="1"/>
        <v>34</v>
      </c>
      <c r="AA51">
        <f>+A51</f>
        <v>2023</v>
      </c>
      <c r="AB51" s="3">
        <f>+C51/100</f>
        <v>4.0999999999999995E-2</v>
      </c>
      <c r="AC51" s="3">
        <f>+P51</f>
        <v>6.25E-2</v>
      </c>
      <c r="AE51" s="2">
        <v>2023</v>
      </c>
    </row>
    <row r="52" spans="1:31" ht="16.5" x14ac:dyDescent="0.25">
      <c r="A52" s="2">
        <v>2024</v>
      </c>
      <c r="B52" s="2">
        <v>446000</v>
      </c>
      <c r="C52">
        <v>4.3499999999999996</v>
      </c>
      <c r="D52" s="2">
        <v>918000</v>
      </c>
      <c r="E52" s="2">
        <v>103000</v>
      </c>
      <c r="F52" s="3">
        <f t="shared" si="2"/>
        <v>3.0000000000000027E-2</v>
      </c>
      <c r="G52">
        <v>6051</v>
      </c>
      <c r="H52">
        <v>1.5</v>
      </c>
      <c r="I52" s="19">
        <f t="shared" si="0"/>
        <v>9076.5</v>
      </c>
      <c r="J52" s="1">
        <f t="shared" si="3"/>
        <v>130.97402597402598</v>
      </c>
      <c r="K52" s="23">
        <v>3.2000000000000001E-2</v>
      </c>
      <c r="L52" s="1">
        <f>SUM($B$3:B52)/$B$3</f>
        <v>146.28</v>
      </c>
      <c r="M52" s="2">
        <f>+M51+B52</f>
        <v>7314000</v>
      </c>
      <c r="N52" s="1">
        <f>D52/$D$3</f>
        <v>36.72</v>
      </c>
      <c r="O52" s="1">
        <f>E52/$E$3*1</f>
        <v>10.3</v>
      </c>
      <c r="P52" s="3">
        <f>+D52/D51-1</f>
        <v>8.0000000000000071E-2</v>
      </c>
      <c r="Q52" s="2">
        <v>0</v>
      </c>
      <c r="R52" s="2"/>
      <c r="S52" s="25"/>
      <c r="T52" s="2">
        <v>2024</v>
      </c>
      <c r="U52" s="14">
        <f>+F52</f>
        <v>3.0000000000000027E-2</v>
      </c>
      <c r="V52" s="14">
        <f>+D52/D51-1</f>
        <v>8.0000000000000071E-2</v>
      </c>
      <c r="W52" s="2">
        <v>2024</v>
      </c>
      <c r="X52" s="1">
        <f>E52/$E$3*1</f>
        <v>10.3</v>
      </c>
      <c r="Y52" s="1">
        <f t="shared" si="1"/>
        <v>36.72</v>
      </c>
      <c r="AA52">
        <f>+A52</f>
        <v>2024</v>
      </c>
      <c r="AB52" s="3">
        <f>+C52/100</f>
        <v>4.3499999999999997E-2</v>
      </c>
      <c r="AC52" s="3">
        <f>+P52</f>
        <v>8.0000000000000071E-2</v>
      </c>
      <c r="AE52" s="2">
        <v>2024</v>
      </c>
    </row>
    <row r="53" spans="1:31" ht="16.5" x14ac:dyDescent="0.25">
      <c r="A53" s="2">
        <v>2025</v>
      </c>
      <c r="B53" s="2" t="s">
        <v>6</v>
      </c>
      <c r="C53">
        <v>3.85</v>
      </c>
      <c r="D53" s="2">
        <v>1199000</v>
      </c>
      <c r="E53" s="2">
        <v>105000</v>
      </c>
      <c r="F53" s="3">
        <f t="shared" si="2"/>
        <v>1.9417475728155331E-2</v>
      </c>
      <c r="G53">
        <v>6260</v>
      </c>
      <c r="H53">
        <v>1.48</v>
      </c>
      <c r="I53" s="19">
        <f t="shared" si="0"/>
        <v>9264.7999999999993</v>
      </c>
      <c r="J53" s="1">
        <f t="shared" si="3"/>
        <v>133.69119769119769</v>
      </c>
      <c r="K53" s="23">
        <v>2.4E-2</v>
      </c>
      <c r="L53" s="1">
        <f>SUM($B$3:B53)/$B$3</f>
        <v>146.28</v>
      </c>
      <c r="M53" s="2" t="e">
        <f>+M52+B53</f>
        <v>#VALUE!</v>
      </c>
      <c r="N53" s="1">
        <f>D53/$D$3</f>
        <v>47.96</v>
      </c>
      <c r="O53" s="1">
        <f>E53/$E$3*1</f>
        <v>10.5</v>
      </c>
      <c r="P53" s="3">
        <f>+D53/D52-1</f>
        <v>0.3061002178649237</v>
      </c>
      <c r="Q53" s="2">
        <v>0</v>
      </c>
      <c r="R53" s="2"/>
      <c r="S53" s="25"/>
      <c r="T53" s="2">
        <v>2025</v>
      </c>
      <c r="U53" s="14">
        <f>+F53</f>
        <v>1.9417475728155331E-2</v>
      </c>
      <c r="V53" s="14">
        <f>+D53/D52-1</f>
        <v>0.3061002178649237</v>
      </c>
      <c r="W53" s="2">
        <v>2025</v>
      </c>
      <c r="X53" s="1">
        <f>E53/$E$3*1</f>
        <v>10.5</v>
      </c>
      <c r="Y53" s="1">
        <f t="shared" si="1"/>
        <v>47.96</v>
      </c>
      <c r="AA53">
        <f>+A53</f>
        <v>2025</v>
      </c>
      <c r="AB53" s="3">
        <f>+C53/100</f>
        <v>3.85E-2</v>
      </c>
      <c r="AC53" s="3">
        <f>+P53</f>
        <v>0.3061002178649237</v>
      </c>
      <c r="AE53" s="2">
        <v>2025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B007-CC84-44D1-BEE7-8B9498D158E4}">
  <dimension ref="A1:H52"/>
  <sheetViews>
    <sheetView workbookViewId="0">
      <selection activeCell="G1" sqref="G1:H52"/>
    </sheetView>
  </sheetViews>
  <sheetFormatPr defaultRowHeight="15" x14ac:dyDescent="0.25"/>
  <sheetData>
    <row r="1" spans="1:8" ht="60.75" thickBot="1" x14ac:dyDescent="0.3">
      <c r="A1" s="5" t="s">
        <v>0</v>
      </c>
      <c r="B1" s="6" t="s">
        <v>9</v>
      </c>
      <c r="C1" s="6" t="s">
        <v>10</v>
      </c>
      <c r="D1" s="6" t="s">
        <v>5</v>
      </c>
      <c r="G1" s="10" t="s">
        <v>0</v>
      </c>
      <c r="H1" s="10" t="s">
        <v>20</v>
      </c>
    </row>
    <row r="2" spans="1:8" ht="15.75" thickBot="1" x14ac:dyDescent="0.3">
      <c r="A2" s="7">
        <v>1975</v>
      </c>
      <c r="B2" s="8">
        <v>90</v>
      </c>
      <c r="C2" s="8">
        <v>0.77</v>
      </c>
      <c r="D2">
        <f>+B2*C2</f>
        <v>69.3</v>
      </c>
      <c r="G2" s="21">
        <v>1975</v>
      </c>
      <c r="H2" s="22">
        <v>0.15160000000000001</v>
      </c>
    </row>
    <row r="3" spans="1:8" ht="15.75" thickBot="1" x14ac:dyDescent="0.3">
      <c r="A3" s="7">
        <v>1976</v>
      </c>
      <c r="B3" s="8">
        <v>107</v>
      </c>
      <c r="C3" s="8">
        <v>0.82</v>
      </c>
      <c r="D3">
        <f t="shared" ref="D3:D52" si="0">+B3*C3</f>
        <v>87.74</v>
      </c>
      <c r="G3" s="21">
        <v>1976</v>
      </c>
      <c r="H3" s="22">
        <v>0.13320000000000001</v>
      </c>
    </row>
    <row r="4" spans="1:8" ht="15.75" thickBot="1" x14ac:dyDescent="0.3">
      <c r="A4" s="7">
        <v>1977</v>
      </c>
      <c r="B4" s="8">
        <v>95</v>
      </c>
      <c r="C4" s="8">
        <v>0.9</v>
      </c>
      <c r="D4">
        <f t="shared" si="0"/>
        <v>85.5</v>
      </c>
      <c r="G4" s="21">
        <v>1977</v>
      </c>
      <c r="H4" s="22">
        <v>0.1231</v>
      </c>
    </row>
    <row r="5" spans="1:8" ht="15.75" thickBot="1" x14ac:dyDescent="0.3">
      <c r="A5" s="7">
        <v>1978</v>
      </c>
      <c r="B5" s="8">
        <v>97</v>
      </c>
      <c r="C5" s="8">
        <v>0.87</v>
      </c>
      <c r="D5">
        <f t="shared" si="0"/>
        <v>84.39</v>
      </c>
      <c r="G5" s="21">
        <v>1978</v>
      </c>
      <c r="H5" s="22">
        <v>0.08</v>
      </c>
    </row>
    <row r="6" spans="1:8" ht="15.75" thickBot="1" x14ac:dyDescent="0.3">
      <c r="A6" s="7">
        <v>1979</v>
      </c>
      <c r="B6" s="8">
        <v>108</v>
      </c>
      <c r="C6" s="8">
        <v>0.89</v>
      </c>
      <c r="D6">
        <f t="shared" si="0"/>
        <v>96.12</v>
      </c>
      <c r="G6" s="21">
        <v>1979</v>
      </c>
      <c r="H6" s="22">
        <v>9.1200000000000003E-2</v>
      </c>
    </row>
    <row r="7" spans="1:8" ht="15.75" thickBot="1" x14ac:dyDescent="0.3">
      <c r="A7" s="7">
        <v>1980</v>
      </c>
      <c r="B7" s="8">
        <v>136</v>
      </c>
      <c r="C7" s="8">
        <v>0.88</v>
      </c>
      <c r="D7">
        <f t="shared" si="0"/>
        <v>119.68</v>
      </c>
      <c r="G7" s="21">
        <v>1980</v>
      </c>
      <c r="H7" s="22">
        <v>0.1014</v>
      </c>
    </row>
    <row r="8" spans="1:8" ht="15.75" thickBot="1" x14ac:dyDescent="0.3">
      <c r="A8" s="7">
        <v>1981</v>
      </c>
      <c r="B8" s="8">
        <v>122</v>
      </c>
      <c r="C8" s="8">
        <v>0.87</v>
      </c>
      <c r="D8">
        <f t="shared" si="0"/>
        <v>106.14</v>
      </c>
      <c r="G8" s="21">
        <v>1981</v>
      </c>
      <c r="H8" s="22">
        <v>9.4899999999999998E-2</v>
      </c>
    </row>
    <row r="9" spans="1:8" ht="15.75" thickBot="1" x14ac:dyDescent="0.3">
      <c r="A9" s="7">
        <v>1982</v>
      </c>
      <c r="B9" s="8">
        <v>140</v>
      </c>
      <c r="C9" s="8">
        <v>0.99</v>
      </c>
      <c r="D9">
        <f t="shared" si="0"/>
        <v>138.6</v>
      </c>
      <c r="G9" s="21">
        <v>1982</v>
      </c>
      <c r="H9" s="22">
        <v>0.1135</v>
      </c>
    </row>
    <row r="10" spans="1:8" ht="15.75" thickBot="1" x14ac:dyDescent="0.3">
      <c r="A10" s="7">
        <v>1983</v>
      </c>
      <c r="B10" s="8">
        <v>165</v>
      </c>
      <c r="C10" s="8">
        <v>1.1100000000000001</v>
      </c>
      <c r="D10">
        <f t="shared" si="0"/>
        <v>183.15</v>
      </c>
      <c r="G10" s="21">
        <v>1983</v>
      </c>
      <c r="H10" s="22">
        <v>0.1004</v>
      </c>
    </row>
    <row r="11" spans="1:8" ht="15.75" thickBot="1" x14ac:dyDescent="0.3">
      <c r="A11" s="7">
        <v>1984</v>
      </c>
      <c r="B11" s="8">
        <v>167</v>
      </c>
      <c r="C11" s="8">
        <v>1.19</v>
      </c>
      <c r="D11">
        <f t="shared" si="0"/>
        <v>198.73</v>
      </c>
      <c r="G11" s="21">
        <v>1984</v>
      </c>
      <c r="H11" s="22">
        <v>3.9600000000000003E-2</v>
      </c>
    </row>
    <row r="12" spans="1:8" ht="15.75" thickBot="1" x14ac:dyDescent="0.3">
      <c r="A12" s="7">
        <v>1985</v>
      </c>
      <c r="B12" s="8">
        <v>211</v>
      </c>
      <c r="C12" s="8">
        <v>1.43</v>
      </c>
      <c r="D12">
        <f t="shared" si="0"/>
        <v>301.72999999999996</v>
      </c>
      <c r="G12" s="21">
        <v>1985</v>
      </c>
      <c r="H12" s="22">
        <v>6.7299999999999999E-2</v>
      </c>
    </row>
    <row r="13" spans="1:8" ht="15.75" thickBot="1" x14ac:dyDescent="0.3">
      <c r="A13" s="7">
        <v>1986</v>
      </c>
      <c r="B13" s="8">
        <v>243</v>
      </c>
      <c r="C13" s="8">
        <v>1.49</v>
      </c>
      <c r="D13">
        <f t="shared" si="0"/>
        <v>362.07</v>
      </c>
      <c r="G13" s="21">
        <v>1986</v>
      </c>
      <c r="H13" s="22">
        <v>9.0499999999999997E-2</v>
      </c>
    </row>
    <row r="14" spans="1:8" ht="15.75" thickBot="1" x14ac:dyDescent="0.3">
      <c r="A14" s="7">
        <v>1987</v>
      </c>
      <c r="B14" s="8">
        <v>247</v>
      </c>
      <c r="C14" s="8">
        <v>1.43</v>
      </c>
      <c r="D14">
        <f t="shared" si="0"/>
        <v>353.21</v>
      </c>
      <c r="G14" s="21">
        <v>1987</v>
      </c>
      <c r="H14" s="22">
        <v>8.5300000000000001E-2</v>
      </c>
    </row>
    <row r="15" spans="1:8" ht="15.75" thickBot="1" x14ac:dyDescent="0.3">
      <c r="A15" s="7">
        <v>1988</v>
      </c>
      <c r="B15" s="8">
        <v>277</v>
      </c>
      <c r="C15" s="8">
        <v>1.26</v>
      </c>
      <c r="D15">
        <f t="shared" si="0"/>
        <v>349.02</v>
      </c>
      <c r="G15" s="21">
        <v>1988</v>
      </c>
      <c r="H15" s="22">
        <v>7.22E-2</v>
      </c>
    </row>
    <row r="16" spans="1:8" ht="15.75" thickBot="1" x14ac:dyDescent="0.3">
      <c r="A16" s="7">
        <v>1989</v>
      </c>
      <c r="B16" s="8">
        <v>353</v>
      </c>
      <c r="C16" s="8">
        <v>1.27</v>
      </c>
      <c r="D16">
        <f t="shared" si="0"/>
        <v>448.31</v>
      </c>
      <c r="G16" s="21">
        <v>1989</v>
      </c>
      <c r="H16" s="22">
        <v>7.5300000000000006E-2</v>
      </c>
    </row>
    <row r="17" spans="1:8" ht="15.75" thickBot="1" x14ac:dyDescent="0.3">
      <c r="A17" s="7">
        <v>1990</v>
      </c>
      <c r="B17" s="8">
        <v>330</v>
      </c>
      <c r="C17" s="8">
        <v>1.28</v>
      </c>
      <c r="D17">
        <f t="shared" si="0"/>
        <v>422.40000000000003</v>
      </c>
      <c r="G17" s="21">
        <v>1990</v>
      </c>
      <c r="H17" s="22">
        <v>7.3300000000000004E-2</v>
      </c>
    </row>
    <row r="18" spans="1:8" ht="15.75" thickBot="1" x14ac:dyDescent="0.3">
      <c r="A18" s="7">
        <v>1991</v>
      </c>
      <c r="B18" s="8">
        <v>417</v>
      </c>
      <c r="C18" s="8">
        <v>1.3</v>
      </c>
      <c r="D18">
        <f t="shared" si="0"/>
        <v>542.1</v>
      </c>
      <c r="G18" s="21">
        <v>1991</v>
      </c>
      <c r="H18" s="22">
        <v>3.1800000000000002E-2</v>
      </c>
    </row>
    <row r="19" spans="1:8" ht="15.75" thickBot="1" x14ac:dyDescent="0.3">
      <c r="A19" s="7">
        <v>1992</v>
      </c>
      <c r="B19" s="8">
        <v>436</v>
      </c>
      <c r="C19" s="8">
        <v>1.36</v>
      </c>
      <c r="D19">
        <f t="shared" si="0"/>
        <v>592.96</v>
      </c>
      <c r="G19" s="21">
        <v>1992</v>
      </c>
      <c r="H19" s="22">
        <v>1.01E-2</v>
      </c>
    </row>
    <row r="20" spans="1:8" ht="15.75" thickBot="1" x14ac:dyDescent="0.3">
      <c r="A20" s="7">
        <v>1993</v>
      </c>
      <c r="B20" s="8">
        <v>466</v>
      </c>
      <c r="C20" s="8">
        <v>1.47</v>
      </c>
      <c r="D20">
        <f t="shared" si="0"/>
        <v>685.02</v>
      </c>
      <c r="G20" s="21">
        <v>1993</v>
      </c>
      <c r="H20" s="22">
        <v>1.7500000000000002E-2</v>
      </c>
    </row>
    <row r="21" spans="1:8" ht="15.75" thickBot="1" x14ac:dyDescent="0.3">
      <c r="A21" s="7">
        <v>1994</v>
      </c>
      <c r="B21" s="8">
        <v>459</v>
      </c>
      <c r="C21" s="8">
        <v>1.29</v>
      </c>
      <c r="D21">
        <f t="shared" si="0"/>
        <v>592.11</v>
      </c>
      <c r="G21" s="21">
        <v>1994</v>
      </c>
      <c r="H21" s="22">
        <v>1.9699999999999999E-2</v>
      </c>
    </row>
    <row r="22" spans="1:8" ht="15.75" thickBot="1" x14ac:dyDescent="0.3">
      <c r="A22" s="7">
        <v>1995</v>
      </c>
      <c r="B22" s="8">
        <v>615</v>
      </c>
      <c r="C22" s="8">
        <v>1.35</v>
      </c>
      <c r="D22">
        <f t="shared" si="0"/>
        <v>830.25</v>
      </c>
      <c r="G22" s="21">
        <v>1995</v>
      </c>
      <c r="H22" s="22">
        <v>4.6300000000000001E-2</v>
      </c>
    </row>
    <row r="23" spans="1:8" ht="15.75" thickBot="1" x14ac:dyDescent="0.3">
      <c r="A23" s="7">
        <v>1996</v>
      </c>
      <c r="B23" s="8">
        <v>741</v>
      </c>
      <c r="C23" s="8">
        <v>1.26</v>
      </c>
      <c r="D23">
        <f t="shared" si="0"/>
        <v>933.66</v>
      </c>
      <c r="G23" s="21">
        <v>1996</v>
      </c>
      <c r="H23" s="22">
        <v>2.6200000000000001E-2</v>
      </c>
    </row>
    <row r="24" spans="1:8" ht="15.75" thickBot="1" x14ac:dyDescent="0.3">
      <c r="A24" s="7">
        <v>1997</v>
      </c>
      <c r="B24" s="8">
        <v>970</v>
      </c>
      <c r="C24" s="8">
        <v>1.34</v>
      </c>
      <c r="D24">
        <f t="shared" si="0"/>
        <v>1299.8000000000002</v>
      </c>
      <c r="G24" s="21">
        <v>1997</v>
      </c>
      <c r="H24" s="22">
        <v>2.2000000000000001E-3</v>
      </c>
    </row>
    <row r="25" spans="1:8" ht="15.75" thickBot="1" x14ac:dyDescent="0.3">
      <c r="A25" s="7">
        <v>1998</v>
      </c>
      <c r="B25" s="9">
        <v>1229</v>
      </c>
      <c r="C25" s="8">
        <v>1.59</v>
      </c>
      <c r="D25">
        <f t="shared" si="0"/>
        <v>1954.1100000000001</v>
      </c>
      <c r="G25" s="21">
        <v>1998</v>
      </c>
      <c r="H25" s="22">
        <v>8.6E-3</v>
      </c>
    </row>
    <row r="26" spans="1:8" ht="15.75" thickBot="1" x14ac:dyDescent="0.3">
      <c r="A26" s="7">
        <v>1999</v>
      </c>
      <c r="B26" s="9">
        <v>1469</v>
      </c>
      <c r="C26" s="8">
        <v>1.55</v>
      </c>
      <c r="D26">
        <f t="shared" si="0"/>
        <v>2276.9500000000003</v>
      </c>
      <c r="G26" s="21">
        <v>1999</v>
      </c>
      <c r="H26" s="22">
        <v>1.4800000000000001E-2</v>
      </c>
    </row>
    <row r="27" spans="1:8" ht="15.75" thickBot="1" x14ac:dyDescent="0.3">
      <c r="A27" s="7">
        <v>2000</v>
      </c>
      <c r="B27" s="9">
        <v>1320</v>
      </c>
      <c r="C27" s="8">
        <v>1.72</v>
      </c>
      <c r="D27">
        <f t="shared" si="0"/>
        <v>2270.4</v>
      </c>
      <c r="G27" s="21">
        <v>2000</v>
      </c>
      <c r="H27" s="22">
        <v>4.4600000000000001E-2</v>
      </c>
    </row>
    <row r="28" spans="1:8" ht="15.75" thickBot="1" x14ac:dyDescent="0.3">
      <c r="A28" s="7">
        <v>2001</v>
      </c>
      <c r="B28" s="9">
        <v>1148</v>
      </c>
      <c r="C28" s="8">
        <v>1.93</v>
      </c>
      <c r="D28">
        <f t="shared" si="0"/>
        <v>2215.64</v>
      </c>
      <c r="G28" s="21">
        <v>2001</v>
      </c>
      <c r="H28" s="22">
        <v>4.41E-2</v>
      </c>
    </row>
    <row r="29" spans="1:8" ht="15.75" thickBot="1" x14ac:dyDescent="0.3">
      <c r="A29" s="7">
        <v>2002</v>
      </c>
      <c r="B29" s="8">
        <v>880</v>
      </c>
      <c r="C29" s="8">
        <v>1.84</v>
      </c>
      <c r="D29">
        <f t="shared" si="0"/>
        <v>1619.2</v>
      </c>
      <c r="G29" s="21">
        <v>2002</v>
      </c>
      <c r="H29" s="22">
        <v>2.98E-2</v>
      </c>
    </row>
    <row r="30" spans="1:8" ht="15.75" thickBot="1" x14ac:dyDescent="0.3">
      <c r="A30" s="7">
        <v>2003</v>
      </c>
      <c r="B30" s="9">
        <v>1112</v>
      </c>
      <c r="C30" s="8">
        <v>1.5</v>
      </c>
      <c r="D30">
        <f t="shared" si="0"/>
        <v>1668</v>
      </c>
      <c r="G30" s="21">
        <v>2003</v>
      </c>
      <c r="H30" s="22">
        <v>2.7300000000000001E-2</v>
      </c>
    </row>
    <row r="31" spans="1:8" ht="15.75" thickBot="1" x14ac:dyDescent="0.3">
      <c r="A31" s="7">
        <v>2004</v>
      </c>
      <c r="B31" s="9">
        <v>1212</v>
      </c>
      <c r="C31" s="8">
        <v>1.36</v>
      </c>
      <c r="D31">
        <f t="shared" si="0"/>
        <v>1648.3200000000002</v>
      </c>
      <c r="G31" s="21">
        <v>2004</v>
      </c>
      <c r="H31" s="22">
        <v>2.3400000000000001E-2</v>
      </c>
    </row>
    <row r="32" spans="1:8" ht="15.75" thickBot="1" x14ac:dyDescent="0.3">
      <c r="A32" s="7">
        <v>2005</v>
      </c>
      <c r="B32" s="9">
        <v>1248</v>
      </c>
      <c r="C32" s="8">
        <v>1.33</v>
      </c>
      <c r="D32">
        <f t="shared" si="0"/>
        <v>1659.8400000000001</v>
      </c>
      <c r="G32" s="21">
        <v>2005</v>
      </c>
      <c r="H32" s="22">
        <v>2.69E-2</v>
      </c>
    </row>
    <row r="33" spans="1:8" ht="15.75" thickBot="1" x14ac:dyDescent="0.3">
      <c r="A33" s="7">
        <v>2006</v>
      </c>
      <c r="B33" s="9">
        <v>1418</v>
      </c>
      <c r="C33" s="8">
        <v>1.33</v>
      </c>
      <c r="D33">
        <f t="shared" si="0"/>
        <v>1885.94</v>
      </c>
      <c r="G33" s="21">
        <v>2006</v>
      </c>
      <c r="H33" s="22">
        <v>3.56E-2</v>
      </c>
    </row>
    <row r="34" spans="1:8" ht="15.75" thickBot="1" x14ac:dyDescent="0.3">
      <c r="A34" s="7">
        <v>2007</v>
      </c>
      <c r="B34" s="9">
        <v>1468</v>
      </c>
      <c r="C34" s="8">
        <v>1.2</v>
      </c>
      <c r="D34">
        <f t="shared" si="0"/>
        <v>1761.6</v>
      </c>
      <c r="G34" s="21">
        <v>2007</v>
      </c>
      <c r="H34" s="22">
        <v>2.3300000000000001E-2</v>
      </c>
    </row>
    <row r="35" spans="1:8" ht="15.75" thickBot="1" x14ac:dyDescent="0.3">
      <c r="A35" s="7">
        <v>2008</v>
      </c>
      <c r="B35" s="8">
        <v>903</v>
      </c>
      <c r="C35" s="8">
        <v>1.44</v>
      </c>
      <c r="D35">
        <f t="shared" si="0"/>
        <v>1300.32</v>
      </c>
      <c r="G35" s="21">
        <v>2008</v>
      </c>
      <c r="H35" s="22">
        <v>4.3499999999999997E-2</v>
      </c>
    </row>
    <row r="36" spans="1:8" ht="15.75" thickBot="1" x14ac:dyDescent="0.3">
      <c r="A36" s="7">
        <v>2009</v>
      </c>
      <c r="B36" s="9">
        <v>1115</v>
      </c>
      <c r="C36" s="8">
        <v>1.26</v>
      </c>
      <c r="D36">
        <f t="shared" si="0"/>
        <v>1404.9</v>
      </c>
      <c r="G36" s="21">
        <v>2009</v>
      </c>
      <c r="H36" s="22">
        <v>1.77E-2</v>
      </c>
    </row>
    <row r="37" spans="1:8" ht="15.75" thickBot="1" x14ac:dyDescent="0.3">
      <c r="A37" s="7">
        <v>2010</v>
      </c>
      <c r="B37" s="9">
        <v>1258</v>
      </c>
      <c r="C37" s="8">
        <v>1.02</v>
      </c>
      <c r="D37">
        <f t="shared" si="0"/>
        <v>1283.1600000000001</v>
      </c>
      <c r="G37" s="21">
        <v>2010</v>
      </c>
      <c r="H37" s="22">
        <v>2.92E-2</v>
      </c>
    </row>
    <row r="38" spans="1:8" ht="15.75" thickBot="1" x14ac:dyDescent="0.3">
      <c r="A38" s="7">
        <v>2011</v>
      </c>
      <c r="B38" s="9">
        <v>1258</v>
      </c>
      <c r="C38" s="8">
        <v>1.03</v>
      </c>
      <c r="D38">
        <f t="shared" si="0"/>
        <v>1295.74</v>
      </c>
      <c r="G38" s="21">
        <v>2011</v>
      </c>
      <c r="H38" s="22">
        <v>3.3000000000000002E-2</v>
      </c>
    </row>
    <row r="39" spans="1:8" ht="15.75" thickBot="1" x14ac:dyDescent="0.3">
      <c r="A39" s="7">
        <v>2012</v>
      </c>
      <c r="B39" s="9">
        <v>1426</v>
      </c>
      <c r="C39" s="8">
        <v>0.97</v>
      </c>
      <c r="D39">
        <f t="shared" si="0"/>
        <v>1383.22</v>
      </c>
      <c r="G39" s="21">
        <v>2012</v>
      </c>
      <c r="H39" s="22">
        <v>1.7600000000000001E-2</v>
      </c>
    </row>
    <row r="40" spans="1:8" ht="15.75" thickBot="1" x14ac:dyDescent="0.3">
      <c r="A40" s="7">
        <v>2013</v>
      </c>
      <c r="B40" s="9">
        <v>1848</v>
      </c>
      <c r="C40" s="8">
        <v>1.04</v>
      </c>
      <c r="D40">
        <f t="shared" si="0"/>
        <v>1921.92</v>
      </c>
      <c r="G40" s="21">
        <v>2013</v>
      </c>
      <c r="H40" s="22">
        <v>2.4500000000000001E-2</v>
      </c>
    </row>
    <row r="41" spans="1:8" ht="15.75" thickBot="1" x14ac:dyDescent="0.3">
      <c r="A41" s="7">
        <v>2014</v>
      </c>
      <c r="B41" s="9">
        <v>2059</v>
      </c>
      <c r="C41" s="8">
        <v>1.1100000000000001</v>
      </c>
      <c r="D41">
        <f t="shared" si="0"/>
        <v>2285.4900000000002</v>
      </c>
      <c r="G41" s="21">
        <v>2014</v>
      </c>
      <c r="H41" s="22">
        <v>2.4899999999999999E-2</v>
      </c>
    </row>
    <row r="42" spans="1:8" ht="15.75" thickBot="1" x14ac:dyDescent="0.3">
      <c r="A42" s="7">
        <v>2015</v>
      </c>
      <c r="B42" s="9">
        <v>2044</v>
      </c>
      <c r="C42" s="8">
        <v>1.33</v>
      </c>
      <c r="D42">
        <f t="shared" si="0"/>
        <v>2718.52</v>
      </c>
      <c r="G42" s="21">
        <v>2015</v>
      </c>
      <c r="H42" s="22">
        <v>1.5100000000000001E-2</v>
      </c>
    </row>
    <row r="43" spans="1:8" ht="15.75" thickBot="1" x14ac:dyDescent="0.3">
      <c r="A43" s="7">
        <v>2016</v>
      </c>
      <c r="B43" s="9">
        <v>2239</v>
      </c>
      <c r="C43" s="8">
        <v>1.35</v>
      </c>
      <c r="D43">
        <f t="shared" si="0"/>
        <v>3022.65</v>
      </c>
      <c r="G43" s="21">
        <v>2016</v>
      </c>
      <c r="H43" s="22">
        <v>1.2800000000000001E-2</v>
      </c>
    </row>
    <row r="44" spans="1:8" ht="15.75" thickBot="1" x14ac:dyDescent="0.3">
      <c r="A44" s="7">
        <v>2017</v>
      </c>
      <c r="B44" s="9">
        <v>2674</v>
      </c>
      <c r="C44" s="8">
        <v>1.3</v>
      </c>
      <c r="D44">
        <f t="shared" si="0"/>
        <v>3476.2000000000003</v>
      </c>
      <c r="G44" s="21">
        <v>2017</v>
      </c>
      <c r="H44" s="22">
        <v>1.95E-2</v>
      </c>
    </row>
    <row r="45" spans="1:8" ht="15.75" thickBot="1" x14ac:dyDescent="0.3">
      <c r="A45" s="7">
        <v>2018</v>
      </c>
      <c r="B45" s="9">
        <v>2507</v>
      </c>
      <c r="C45" s="8">
        <v>1.34</v>
      </c>
      <c r="D45">
        <f t="shared" si="0"/>
        <v>3359.38</v>
      </c>
      <c r="G45" s="21">
        <v>2018</v>
      </c>
      <c r="H45" s="22">
        <v>1.9099999999999999E-2</v>
      </c>
    </row>
    <row r="46" spans="1:8" ht="15.75" thickBot="1" x14ac:dyDescent="0.3">
      <c r="A46" s="7">
        <v>2019</v>
      </c>
      <c r="B46" s="9">
        <v>3231</v>
      </c>
      <c r="C46" s="8">
        <v>1.44</v>
      </c>
      <c r="D46">
        <f t="shared" si="0"/>
        <v>4652.6399999999994</v>
      </c>
      <c r="G46" s="21">
        <v>2019</v>
      </c>
      <c r="H46" s="22">
        <v>1.61E-2</v>
      </c>
    </row>
    <row r="47" spans="1:8" ht="15.75" thickBot="1" x14ac:dyDescent="0.3">
      <c r="A47" s="7">
        <v>2020</v>
      </c>
      <c r="B47" s="9">
        <v>3756</v>
      </c>
      <c r="C47" s="8">
        <v>1.45</v>
      </c>
      <c r="D47">
        <f t="shared" si="0"/>
        <v>5446.2</v>
      </c>
      <c r="G47" s="21">
        <v>2020</v>
      </c>
      <c r="H47" s="22">
        <v>8.5000000000000006E-3</v>
      </c>
    </row>
    <row r="48" spans="1:8" ht="15.75" thickBot="1" x14ac:dyDescent="0.3">
      <c r="A48" s="7">
        <v>2021</v>
      </c>
      <c r="B48" s="9">
        <v>4766</v>
      </c>
      <c r="C48" s="8">
        <v>1.33</v>
      </c>
      <c r="D48">
        <f t="shared" si="0"/>
        <v>6338.7800000000007</v>
      </c>
      <c r="G48" s="21">
        <v>2021</v>
      </c>
      <c r="H48" s="22">
        <v>2.86E-2</v>
      </c>
    </row>
    <row r="49" spans="1:8" ht="15.75" thickBot="1" x14ac:dyDescent="0.3">
      <c r="A49" s="7">
        <v>2022</v>
      </c>
      <c r="B49" s="9">
        <v>3839</v>
      </c>
      <c r="C49" s="8">
        <v>1.45</v>
      </c>
      <c r="D49">
        <f t="shared" si="0"/>
        <v>5566.55</v>
      </c>
      <c r="G49" s="21">
        <v>2022</v>
      </c>
      <c r="H49" s="21" t="s">
        <v>21</v>
      </c>
    </row>
    <row r="50" spans="1:8" ht="15.75" thickBot="1" x14ac:dyDescent="0.3">
      <c r="A50" s="7">
        <v>2023</v>
      </c>
      <c r="B50" s="9">
        <v>4770</v>
      </c>
      <c r="C50" s="8">
        <v>1.5</v>
      </c>
      <c r="D50">
        <f t="shared" si="0"/>
        <v>7155</v>
      </c>
      <c r="G50" s="21">
        <v>2023</v>
      </c>
      <c r="H50" s="21" t="s">
        <v>22</v>
      </c>
    </row>
    <row r="51" spans="1:8" ht="15.75" thickBot="1" x14ac:dyDescent="0.3">
      <c r="A51" s="7">
        <v>2024</v>
      </c>
      <c r="B51" s="9">
        <v>6051</v>
      </c>
      <c r="C51" s="8">
        <v>1.5</v>
      </c>
      <c r="D51">
        <f t="shared" si="0"/>
        <v>9076.5</v>
      </c>
      <c r="G51" s="21">
        <v>2024</v>
      </c>
      <c r="H51" s="21" t="s">
        <v>23</v>
      </c>
    </row>
    <row r="52" spans="1:8" ht="15.75" thickBot="1" x14ac:dyDescent="0.3">
      <c r="A52" s="7">
        <v>2025</v>
      </c>
      <c r="B52" s="9">
        <v>6260</v>
      </c>
      <c r="C52" s="8">
        <v>1.48</v>
      </c>
      <c r="D52">
        <f t="shared" si="0"/>
        <v>9264.7999999999993</v>
      </c>
      <c r="G52" s="21" t="s">
        <v>24</v>
      </c>
      <c r="H52" s="2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Patino</dc:creator>
  <cp:lastModifiedBy>Luis Patino</cp:lastModifiedBy>
  <dcterms:created xsi:type="dcterms:W3CDTF">2025-07-18T09:46:43Z</dcterms:created>
  <dcterms:modified xsi:type="dcterms:W3CDTF">2025-07-19T14:42:27Z</dcterms:modified>
</cp:coreProperties>
</file>