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Box" sheetId="1" state="visible" r:id="rId2"/>
    <sheet name="Element" sheetId="2" state="visible" r:id="rId3"/>
  </sheets>
  <definedNames>
    <definedName function="false" hidden="true" localSheetId="0" name="_xlnm._FilterDatabase" vbProcedure="false">SampleBox!$C$1:$C$29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<sst xmlns="http://schemas.openxmlformats.org/spreadsheetml/2006/main" count="185" uniqueCount="111">
  <si>
    <t xml:space="preserve">##</t>
  </si>
  <si>
    <t xml:space="preserve">Sample</t>
  </si>
  <si>
    <t xml:space="preserve">Dimensions 200x200x (mm)</t>
  </si>
  <si>
    <t xml:space="preserve">Box mass</t>
  </si>
  <si>
    <t xml:space="preserve">Mass (g)</t>
  </si>
  <si>
    <t xml:space="preserve">ρ (g/cm3)</t>
  </si>
  <si>
    <t xml:space="preserve">Tests</t>
  </si>
  <si>
    <t xml:space="preserve">Position Z</t>
  </si>
  <si>
    <t xml:space="preserve">Position Y</t>
  </si>
  <si>
    <t xml:space="preserve">Additional information</t>
  </si>
  <si>
    <t xml:space="preserve">Bad</t>
  </si>
  <si>
    <t xml:space="preserve">Bskgr</t>
  </si>
  <si>
    <t xml:space="preserve">?</t>
  </si>
  <si>
    <t xml:space="preserve">-7.5 move box</t>
  </si>
  <si>
    <t xml:space="preserve">Ba-133 in the center of the sample</t>
  </si>
  <si>
    <t xml:space="preserve">CaO</t>
  </si>
  <si>
    <t xml:space="preserve">TiO2</t>
  </si>
  <si>
    <t xml:space="preserve">Al2O3</t>
  </si>
  <si>
    <t xml:space="preserve">Cr2O3</t>
  </si>
  <si>
    <t xml:space="preserve">149-152</t>
  </si>
  <si>
    <t xml:space="preserve">150, 152</t>
  </si>
  <si>
    <t xml:space="preserve">Cu</t>
  </si>
  <si>
    <t xml:space="preserve">Fe</t>
  </si>
  <si>
    <t xml:space="preserve">Ni2O3</t>
  </si>
  <si>
    <t xml:space="preserve">SiO2</t>
  </si>
  <si>
    <t xml:space="preserve">NaOH</t>
  </si>
  <si>
    <t xml:space="preserve">MnO2</t>
  </si>
  <si>
    <t xml:space="preserve">34?</t>
  </si>
  <si>
    <t xml:space="preserve">CH2Cl2</t>
  </si>
  <si>
    <t xml:space="preserve">LiF (NaF)</t>
  </si>
  <si>
    <t xml:space="preserve">Zn</t>
  </si>
  <si>
    <t xml:space="preserve">Сняли генератор, измерили пучки на столе</t>
  </si>
  <si>
    <t xml:space="preserve">V2O5</t>
  </si>
  <si>
    <t xml:space="preserve">BN</t>
  </si>
  <si>
    <t xml:space="preserve">171, 172, 173</t>
  </si>
  <si>
    <t xml:space="preserve">171, 172</t>
  </si>
  <si>
    <t xml:space="preserve">NaCl</t>
  </si>
  <si>
    <t xml:space="preserve">174, 174, 176</t>
  </si>
  <si>
    <t xml:space="preserve">KCl</t>
  </si>
  <si>
    <t xml:space="preserve">S</t>
  </si>
  <si>
    <t xml:space="preserve">BeO</t>
  </si>
  <si>
    <t xml:space="preserve">отвалился источник в какой-то момент времени</t>
  </si>
  <si>
    <t xml:space="preserve">Co3O4</t>
  </si>
  <si>
    <t xml:space="preserve">MgO</t>
  </si>
  <si>
    <t xml:space="preserve">Sn</t>
  </si>
  <si>
    <t xml:space="preserve">182, 182, 183, 184</t>
  </si>
  <si>
    <t xml:space="preserve">P2O5</t>
  </si>
  <si>
    <t xml:space="preserve">Ga</t>
  </si>
  <si>
    <t xml:space="preserve">Mo</t>
  </si>
  <si>
    <t xml:space="preserve">Te</t>
  </si>
  <si>
    <t xml:space="preserve">Nb</t>
  </si>
  <si>
    <t xml:space="preserve">Se</t>
  </si>
  <si>
    <t xml:space="preserve">La2O3</t>
  </si>
  <si>
    <t xml:space="preserve">Year</t>
  </si>
  <si>
    <t xml:space="preserve">№</t>
  </si>
  <si>
    <t xml:space="preserve">Need Elements</t>
  </si>
  <si>
    <t xml:space="preserve">Li</t>
  </si>
  <si>
    <t xml:space="preserve">Be</t>
  </si>
  <si>
    <t xml:space="preserve">B</t>
  </si>
  <si>
    <t xml:space="preserve">C</t>
  </si>
  <si>
    <t xml:space="preserve">N</t>
  </si>
  <si>
    <t xml:space="preserve">O</t>
  </si>
  <si>
    <t xml:space="preserve">F</t>
  </si>
  <si>
    <t xml:space="preserve">Na</t>
  </si>
  <si>
    <t xml:space="preserve">Mg</t>
  </si>
  <si>
    <t xml:space="preserve">Al</t>
  </si>
  <si>
    <t xml:space="preserve">Si</t>
  </si>
  <si>
    <t xml:space="preserve">P</t>
  </si>
  <si>
    <t xml:space="preserve">Cl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</si>
  <si>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</si>
  <si>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</si>
  <si>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</si>
  <si>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</si>
  <si>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</si>
  <si>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</si>
  <si>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Co</t>
  </si>
  <si>
    <t xml:space="preserve">Ni</t>
  </si>
  <si>
    <t xml:space="preserve">Ge</t>
  </si>
  <si>
    <t xml:space="preserve">As</t>
  </si>
  <si>
    <t xml:space="preserve">Br</t>
  </si>
  <si>
    <t xml:space="preserve">KBr</t>
  </si>
  <si>
    <t xml:space="preserve">около килограмма в наличии</t>
  </si>
  <si>
    <t xml:space="preserve">Sr</t>
  </si>
  <si>
    <t xml:space="preserve">SrCl2</t>
  </si>
  <si>
    <t xml:space="preserve">пластиковый пакет в наличии около 1кг</t>
  </si>
  <si>
    <t xml:space="preserve">Y</t>
  </si>
  <si>
    <t xml:space="preserve">Zr</t>
  </si>
  <si>
    <t xml:space="preserve">Pd</t>
  </si>
  <si>
    <t xml:space="preserve">Ag</t>
  </si>
  <si>
    <t xml:space="preserve">Cd</t>
  </si>
  <si>
    <t xml:space="preserve">Листы в зале ЕГЭ-5</t>
  </si>
  <si>
    <t xml:space="preserve">In</t>
  </si>
  <si>
    <t xml:space="preserve">Sb</t>
  </si>
  <si>
    <t xml:space="preserve">I</t>
  </si>
  <si>
    <t xml:space="preserve">I2</t>
  </si>
  <si>
    <t xml:space="preserve">Баночки с чистым йодом в наличии</t>
  </si>
  <si>
    <t xml:space="preserve">Ba</t>
  </si>
  <si>
    <t xml:space="preserve">BaCl2</t>
  </si>
  <si>
    <t xml:space="preserve">Ta</t>
  </si>
  <si>
    <t xml:space="preserve">La</t>
  </si>
  <si>
    <t xml:space="preserve">Ce</t>
  </si>
  <si>
    <t xml:space="preserve">Nd</t>
  </si>
  <si>
    <t xml:space="preserve">Hf</t>
  </si>
  <si>
    <t xml:space="preserve">W</t>
  </si>
  <si>
    <t xml:space="preserve">Hg</t>
  </si>
  <si>
    <t xml:space="preserve">Pb</t>
  </si>
  <si>
    <t xml:space="preserve">Листы в эксп.зале TANGRA</t>
  </si>
  <si>
    <t xml:space="preserve">Bi</t>
  </si>
  <si>
    <t xml:space="preserve">Бочка с опилками в эксп.зале TANGRA</t>
  </si>
  <si>
    <t xml:space="preserve">U</t>
  </si>
  <si>
    <t xml:space="preserve">Седышев П.В.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</si>
</sst>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7" activeCellId="0" sqref="D27"/>
    </sheetView>
  </sheetViews>
  <sheetFormatPr defaultColWidth="11.859375" defaultRowHeight="12.8" zeroHeight="false" outlineLevelRow="0" outlineLevelCol="0"/>
  <cols>
    <col collapsed="false" customWidth="true" hidden="false" outlineLevel="0" max="2" min="2" style="1" width="25.56"/>
    <col collapsed="false" customWidth="true" hidden="false" outlineLevel="0" max="3" min="3" style="1" width="24.53"/>
    <col collapsed="false" customWidth="false" hidden="false" outlineLevel="0" max="4" min="4" style="1" width="11.84"/>
    <col collapsed="false" customWidth="true" hidden="false" outlineLevel="0" max="7" min="7" style="1" width="16.28"/>
    <col collapsed="false" customWidth="true" hidden="false" outlineLevel="0" max="10" min="9" style="1" width="29.52"/>
    <col collapsed="false" customWidth="true" hidden="false" outlineLevel="0" max="12" min="11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true" customHeight="false" outlineLevel="0" collapsed="false">
      <c r="A2" s="2" t="n">
        <v>0</v>
      </c>
      <c r="B2" s="2" t="s">
        <v>11</v>
      </c>
      <c r="C2" s="2" t="n">
        <v>20</v>
      </c>
      <c r="D2" s="2" t="s">
        <v>12</v>
      </c>
      <c r="E2" s="2" t="n">
        <v>0</v>
      </c>
      <c r="F2" s="4" t="n">
        <f aca="false">E2/(20*20*C2/10)</f>
        <v>0</v>
      </c>
      <c r="G2" s="2" t="n">
        <v>147</v>
      </c>
      <c r="H2" s="2" t="n">
        <v>0</v>
      </c>
      <c r="I2" s="2" t="s">
        <v>13</v>
      </c>
      <c r="J2" s="2" t="s">
        <v>14</v>
      </c>
      <c r="K2" s="2"/>
    </row>
    <row r="3" customFormat="false" ht="12.8" hidden="false" customHeight="false" outlineLevel="0" collapsed="false">
      <c r="A3" s="2" t="n">
        <v>1</v>
      </c>
      <c r="B3" s="2" t="s">
        <v>15</v>
      </c>
      <c r="C3" s="2" t="n">
        <v>40</v>
      </c>
      <c r="D3" s="2" t="n">
        <v>470</v>
      </c>
      <c r="E3" s="2" t="n">
        <v>1004</v>
      </c>
      <c r="F3" s="4" t="n">
        <f aca="false">E3/(20*20*C3/10)</f>
        <v>0.6275</v>
      </c>
      <c r="G3" s="2" t="n">
        <v>155</v>
      </c>
      <c r="H3" s="2" t="n">
        <v>34</v>
      </c>
      <c r="I3" s="2" t="s">
        <v>13</v>
      </c>
      <c r="J3" s="2" t="s">
        <v>14</v>
      </c>
      <c r="K3" s="2"/>
    </row>
    <row r="4" customFormat="false" ht="12.8" hidden="false" customHeight="false" outlineLevel="0" collapsed="false">
      <c r="A4" s="2" t="n">
        <v>2</v>
      </c>
      <c r="B4" s="2" t="s">
        <v>16</v>
      </c>
      <c r="C4" s="2" t="n">
        <v>40</v>
      </c>
      <c r="D4" s="2" t="n">
        <v>467</v>
      </c>
      <c r="E4" s="2" t="n">
        <v>1405</v>
      </c>
      <c r="F4" s="4" t="n">
        <f aca="false">E4/(20*20*C4/10)</f>
        <v>0.878125</v>
      </c>
      <c r="G4" s="2" t="n">
        <v>148</v>
      </c>
      <c r="H4" s="2" t="n">
        <v>34</v>
      </c>
      <c r="I4" s="2" t="s">
        <v>13</v>
      </c>
      <c r="J4" s="2" t="s">
        <v>14</v>
      </c>
      <c r="K4" s="2"/>
    </row>
    <row r="5" customFormat="false" ht="12.8" hidden="false" customHeight="false" outlineLevel="0" collapsed="false">
      <c r="A5" s="2" t="n">
        <v>3</v>
      </c>
      <c r="B5" s="2" t="s">
        <v>17</v>
      </c>
      <c r="C5" s="2" t="n">
        <v>40</v>
      </c>
      <c r="D5" s="2" t="n">
        <v>454.6</v>
      </c>
      <c r="E5" s="2" t="n">
        <v>1668</v>
      </c>
      <c r="F5" s="4" t="n">
        <f aca="false">E5/(20*20*C5/10)</f>
        <v>1.0425</v>
      </c>
      <c r="G5" s="2" t="n">
        <v>153</v>
      </c>
      <c r="H5" s="2" t="n">
        <v>34</v>
      </c>
      <c r="I5" s="2" t="s">
        <v>13</v>
      </c>
      <c r="J5" s="2" t="s">
        <v>14</v>
      </c>
      <c r="K5" s="2"/>
    </row>
    <row r="6" customFormat="false" ht="12.8" hidden="true" customHeight="false" outlineLevel="0" collapsed="false">
      <c r="A6" s="2" t="n">
        <v>4</v>
      </c>
      <c r="B6" s="2" t="s">
        <v>18</v>
      </c>
      <c r="C6" s="2" t="n">
        <v>20</v>
      </c>
      <c r="D6" s="2" t="n">
        <f aca="false">380+38</f>
        <v>418</v>
      </c>
      <c r="E6" s="2" t="n">
        <v>1665</v>
      </c>
      <c r="F6" s="4" t="n">
        <f aca="false">E6/(20*20*C6/10)</f>
        <v>2.08125</v>
      </c>
      <c r="G6" s="2" t="s">
        <v>19</v>
      </c>
      <c r="H6" s="2" t="n">
        <v>34</v>
      </c>
      <c r="I6" s="2" t="s">
        <v>13</v>
      </c>
      <c r="J6" s="2" t="s">
        <v>14</v>
      </c>
      <c r="K6" s="2" t="s">
        <v>20</v>
      </c>
    </row>
    <row r="7" customFormat="false" ht="12.8" hidden="true" customHeight="false" outlineLevel="0" collapsed="false">
      <c r="A7" s="2" t="n">
        <v>5</v>
      </c>
      <c r="B7" s="2" t="s">
        <v>21</v>
      </c>
      <c r="C7" s="2" t="n">
        <v>20</v>
      </c>
      <c r="D7" s="2" t="n">
        <f aca="false">377+38</f>
        <v>415</v>
      </c>
      <c r="E7" s="2" t="n">
        <v>2015</v>
      </c>
      <c r="F7" s="4" t="n">
        <f aca="false">E7/(20*20*C7/10)</f>
        <v>2.51875</v>
      </c>
      <c r="G7" s="2" t="n">
        <v>158</v>
      </c>
      <c r="H7" s="2" t="n">
        <v>34</v>
      </c>
      <c r="I7" s="2" t="s">
        <v>13</v>
      </c>
      <c r="J7" s="2" t="s">
        <v>14</v>
      </c>
      <c r="K7" s="2"/>
    </row>
    <row r="8" customFormat="false" ht="12.8" hidden="true" customHeight="false" outlineLevel="0" collapsed="false">
      <c r="A8" s="2" t="n">
        <v>6</v>
      </c>
      <c r="B8" s="2" t="s">
        <v>22</v>
      </c>
      <c r="C8" s="2" t="n">
        <v>20</v>
      </c>
      <c r="D8" s="2" t="s">
        <v>12</v>
      </c>
      <c r="E8" s="2" t="n">
        <v>2903</v>
      </c>
      <c r="F8" s="4" t="n">
        <f aca="false">E8/(20*20*C8/10)</f>
        <v>3.62875</v>
      </c>
      <c r="G8" s="2" t="n">
        <v>156</v>
      </c>
      <c r="H8" s="2" t="n">
        <v>34</v>
      </c>
      <c r="I8" s="2" t="s">
        <v>13</v>
      </c>
      <c r="J8" s="2" t="s">
        <v>14</v>
      </c>
      <c r="K8" s="2"/>
    </row>
    <row r="9" customFormat="false" ht="12.8" hidden="true" customHeight="false" outlineLevel="0" collapsed="false">
      <c r="A9" s="2" t="n">
        <v>7</v>
      </c>
      <c r="B9" s="2" t="s">
        <v>23</v>
      </c>
      <c r="C9" s="2" t="n">
        <v>20</v>
      </c>
      <c r="D9" s="2" t="n">
        <f aca="false">376.5+38</f>
        <v>414.5</v>
      </c>
      <c r="E9" s="2" t="n">
        <v>1656</v>
      </c>
      <c r="F9" s="4" t="n">
        <f aca="false">E9/(20*20*C9/10)</f>
        <v>2.07</v>
      </c>
      <c r="G9" s="2" t="n">
        <v>157</v>
      </c>
      <c r="H9" s="2" t="n">
        <v>34</v>
      </c>
      <c r="I9" s="2" t="s">
        <v>13</v>
      </c>
      <c r="J9" s="2" t="s">
        <v>14</v>
      </c>
      <c r="K9" s="2"/>
    </row>
    <row r="10" customFormat="false" ht="12.8" hidden="true" customHeight="false" outlineLevel="0" collapsed="false">
      <c r="A10" s="2" t="n">
        <v>8</v>
      </c>
      <c r="B10" s="2" t="s">
        <v>24</v>
      </c>
      <c r="C10" s="2" t="n">
        <v>20</v>
      </c>
      <c r="D10" s="2" t="n">
        <f aca="false">353+38</f>
        <v>391</v>
      </c>
      <c r="E10" s="2" t="n">
        <v>1302</v>
      </c>
      <c r="F10" s="4" t="n">
        <f aca="false">E10/(20*20*C10/10)</f>
        <v>1.6275</v>
      </c>
      <c r="G10" s="2" t="n">
        <v>146</v>
      </c>
      <c r="H10" s="2" t="n">
        <v>0</v>
      </c>
      <c r="I10" s="2" t="s">
        <v>13</v>
      </c>
      <c r="J10" s="2" t="s">
        <v>14</v>
      </c>
      <c r="K10" s="2"/>
    </row>
    <row r="11" customFormat="false" ht="12.8" hidden="true" customHeight="false" outlineLevel="0" collapsed="false">
      <c r="A11" s="2" t="n">
        <v>9</v>
      </c>
      <c r="B11" s="2" t="s">
        <v>24</v>
      </c>
      <c r="C11" s="2" t="n">
        <v>20</v>
      </c>
      <c r="D11" s="2" t="n">
        <f aca="false">353+38</f>
        <v>391</v>
      </c>
      <c r="E11" s="2" t="n">
        <v>1302</v>
      </c>
      <c r="F11" s="4" t="n">
        <f aca="false">E11/(20*20*C11/10)</f>
        <v>1.6275</v>
      </c>
      <c r="G11" s="2" t="n">
        <v>159</v>
      </c>
      <c r="H11" s="2" t="n">
        <v>34</v>
      </c>
      <c r="I11" s="2" t="s">
        <v>13</v>
      </c>
      <c r="J11" s="2" t="s">
        <v>14</v>
      </c>
      <c r="K11" s="2"/>
    </row>
    <row r="12" customFormat="false" ht="12.8" hidden="false" customHeight="false" outlineLevel="0" collapsed="false">
      <c r="A12" s="2" t="n">
        <v>10</v>
      </c>
      <c r="B12" s="2" t="s">
        <v>25</v>
      </c>
      <c r="C12" s="2" t="n">
        <v>40</v>
      </c>
      <c r="D12" s="2" t="s">
        <v>12</v>
      </c>
      <c r="E12" s="2" t="n">
        <v>1646</v>
      </c>
      <c r="F12" s="4" t="n">
        <f aca="false">E12/(20*20*C12/10)</f>
        <v>1.02875</v>
      </c>
      <c r="G12" s="2" t="n">
        <v>154</v>
      </c>
      <c r="H12" s="2" t="n">
        <v>34</v>
      </c>
      <c r="I12" s="2" t="s">
        <v>13</v>
      </c>
      <c r="J12" s="2" t="s">
        <v>14</v>
      </c>
      <c r="K12" s="2"/>
    </row>
    <row r="13" customFormat="false" ht="12.8" hidden="true" customHeight="false" outlineLevel="0" collapsed="false">
      <c r="A13" s="2" t="n">
        <v>11</v>
      </c>
      <c r="B13" s="2" t="s">
        <v>26</v>
      </c>
      <c r="C13" s="2" t="n">
        <v>20</v>
      </c>
      <c r="D13" s="2" t="n">
        <f aca="false">361+38</f>
        <v>399</v>
      </c>
      <c r="E13" s="2" t="n">
        <v>1003</v>
      </c>
      <c r="F13" s="4" t="n">
        <f aca="false">E13/(20*20*C13/10)</f>
        <v>1.25375</v>
      </c>
      <c r="G13" s="2" t="n">
        <v>160</v>
      </c>
      <c r="H13" s="2" t="s">
        <v>27</v>
      </c>
      <c r="I13" s="2" t="s">
        <v>13</v>
      </c>
      <c r="J13" s="2" t="s">
        <v>14</v>
      </c>
      <c r="K13" s="2"/>
    </row>
    <row r="14" customFormat="false" ht="12.8" hidden="false" customHeight="false" outlineLevel="0" collapsed="false">
      <c r="A14" s="2" t="n">
        <v>12</v>
      </c>
      <c r="B14" s="2" t="s">
        <v>28</v>
      </c>
      <c r="C14" s="2" t="n">
        <v>40</v>
      </c>
      <c r="D14" s="2" t="n">
        <v>488</v>
      </c>
      <c r="E14" s="2" t="n">
        <v>2070</v>
      </c>
      <c r="F14" s="4" t="n">
        <f aca="false">E14/(20*20*C14/10)</f>
        <v>1.29375</v>
      </c>
      <c r="G14" s="2" t="n">
        <v>161</v>
      </c>
      <c r="H14" s="2" t="n">
        <v>0</v>
      </c>
      <c r="I14" s="2" t="s">
        <v>13</v>
      </c>
      <c r="J14" s="2" t="s">
        <v>14</v>
      </c>
      <c r="K14" s="2"/>
    </row>
    <row r="15" customFormat="false" ht="12.8" hidden="false" customHeight="false" outlineLevel="0" collapsed="false">
      <c r="A15" s="2" t="n">
        <v>13</v>
      </c>
      <c r="B15" s="2" t="s">
        <v>29</v>
      </c>
      <c r="C15" s="2" t="n">
        <v>40</v>
      </c>
      <c r="D15" s="2" t="n">
        <v>455</v>
      </c>
      <c r="E15" s="2" t="n">
        <v>2234</v>
      </c>
      <c r="F15" s="4" t="n">
        <f aca="false">E15/(20*20*C15/10)</f>
        <v>1.39625</v>
      </c>
      <c r="G15" s="2" t="n">
        <v>170</v>
      </c>
      <c r="H15" s="2" t="n">
        <v>0</v>
      </c>
      <c r="I15" s="2" t="s">
        <v>13</v>
      </c>
      <c r="J15" s="2" t="s">
        <v>14</v>
      </c>
      <c r="K15" s="2"/>
    </row>
    <row r="16" customFormat="false" ht="12.8" hidden="true" customHeight="false" outlineLevel="0" collapsed="false">
      <c r="A16" s="2" t="n">
        <v>14</v>
      </c>
      <c r="B16" s="2" t="s">
        <v>30</v>
      </c>
      <c r="C16" s="2" t="n">
        <v>20</v>
      </c>
      <c r="D16" s="2" t="n">
        <f aca="false">360+38</f>
        <v>398</v>
      </c>
      <c r="E16" s="2" t="n">
        <v>3464</v>
      </c>
      <c r="F16" s="4" t="n">
        <f aca="false">E16/(20*20*C16/10)</f>
        <v>4.33</v>
      </c>
      <c r="G16" s="2" t="n">
        <v>169</v>
      </c>
      <c r="H16" s="2" t="n">
        <v>0</v>
      </c>
      <c r="I16" s="2" t="s">
        <v>13</v>
      </c>
      <c r="J16" s="2" t="s">
        <v>14</v>
      </c>
      <c r="K16" s="2"/>
    </row>
    <row r="17" customFormat="false" ht="12.8" hidden="true" customHeight="false" outlineLevel="0" collapsed="false">
      <c r="A17" s="5" t="s">
        <v>31</v>
      </c>
      <c r="B17" s="5"/>
      <c r="C17" s="5"/>
      <c r="D17" s="5"/>
      <c r="E17" s="5"/>
      <c r="F17" s="5"/>
      <c r="G17" s="5"/>
      <c r="H17" s="5"/>
      <c r="I17" s="5" t="s">
        <v>13</v>
      </c>
      <c r="J17" s="5"/>
      <c r="K17" s="5"/>
    </row>
    <row r="18" customFormat="false" ht="12.8" hidden="false" customHeight="false" outlineLevel="0" collapsed="false">
      <c r="A18" s="2" t="n">
        <v>15</v>
      </c>
      <c r="B18" s="2" t="s">
        <v>32</v>
      </c>
      <c r="C18" s="2" t="n">
        <v>40</v>
      </c>
      <c r="D18" s="2" t="n">
        <f aca="false">431+45</f>
        <v>476</v>
      </c>
      <c r="E18" s="2" t="n">
        <f aca="false">2295-431</f>
        <v>1864</v>
      </c>
      <c r="F18" s="4" t="n">
        <f aca="false">E18/(20*20*C18/10)</f>
        <v>1.165</v>
      </c>
      <c r="G18" s="2" t="n">
        <v>178</v>
      </c>
      <c r="H18" s="2" t="n">
        <v>0</v>
      </c>
      <c r="I18" s="2" t="s">
        <v>13</v>
      </c>
      <c r="J18" s="2" t="s">
        <v>14</v>
      </c>
      <c r="K18" s="2"/>
    </row>
    <row r="19" customFormat="false" ht="12.8" hidden="false" customHeight="false" outlineLevel="0" collapsed="false">
      <c r="A19" s="2" t="n">
        <v>16</v>
      </c>
      <c r="B19" s="2" t="s">
        <v>33</v>
      </c>
      <c r="C19" s="2" t="n">
        <v>40</v>
      </c>
      <c r="D19" s="2" t="n">
        <v>448</v>
      </c>
      <c r="E19" s="2" t="n">
        <f aca="false">1340-448</f>
        <v>892</v>
      </c>
      <c r="F19" s="4" t="n">
        <f aca="false">E19/(20*20*C19/10)</f>
        <v>0.5575</v>
      </c>
      <c r="G19" s="2" t="s">
        <v>34</v>
      </c>
      <c r="H19" s="2" t="n">
        <v>0</v>
      </c>
      <c r="I19" s="2" t="s">
        <v>13</v>
      </c>
      <c r="J19" s="2" t="s">
        <v>14</v>
      </c>
      <c r="K19" s="2" t="s">
        <v>35</v>
      </c>
    </row>
    <row r="20" customFormat="false" ht="12.8" hidden="false" customHeight="false" outlineLevel="0" collapsed="false">
      <c r="A20" s="2" t="n">
        <v>17</v>
      </c>
      <c r="B20" s="2" t="s">
        <v>36</v>
      </c>
      <c r="C20" s="2" t="n">
        <v>40</v>
      </c>
      <c r="D20" s="2" t="n">
        <v>465</v>
      </c>
      <c r="E20" s="6" t="n">
        <f aca="false">2868-465</f>
        <v>2403</v>
      </c>
      <c r="F20" s="4" t="n">
        <f aca="false">E20/(20*20*C20/10)</f>
        <v>1.501875</v>
      </c>
      <c r="G20" s="6" t="s">
        <v>37</v>
      </c>
      <c r="H20" s="6" t="n">
        <v>0</v>
      </c>
      <c r="I20" s="2" t="s">
        <v>13</v>
      </c>
      <c r="J20" s="2" t="s">
        <v>14</v>
      </c>
      <c r="K20" s="2"/>
    </row>
    <row r="21" customFormat="false" ht="12.8" hidden="false" customHeight="false" outlineLevel="0" collapsed="false">
      <c r="A21" s="2" t="n">
        <v>18</v>
      </c>
      <c r="B21" s="2" t="s">
        <v>38</v>
      </c>
      <c r="C21" s="2" t="n">
        <v>40</v>
      </c>
      <c r="D21" s="2" t="n">
        <f aca="false">414+45</f>
        <v>459</v>
      </c>
      <c r="E21" s="6" t="n">
        <f aca="false">2421-414</f>
        <v>2007</v>
      </c>
      <c r="F21" s="4" t="n">
        <f aca="false">E21/(20*20*C21/10)</f>
        <v>1.254375</v>
      </c>
      <c r="G21" s="6" t="n">
        <v>177</v>
      </c>
      <c r="H21" s="2" t="n">
        <v>0</v>
      </c>
      <c r="I21" s="2" t="s">
        <v>13</v>
      </c>
      <c r="J21" s="2" t="s">
        <v>14</v>
      </c>
      <c r="K21" s="2"/>
    </row>
    <row r="22" customFormat="false" ht="12.8" hidden="false" customHeight="false" outlineLevel="0" collapsed="false">
      <c r="A22" s="6" t="n">
        <v>19</v>
      </c>
      <c r="B22" s="6" t="s">
        <v>39</v>
      </c>
      <c r="C22" s="6" t="n">
        <v>40</v>
      </c>
      <c r="D22" s="6" t="n">
        <v>450</v>
      </c>
      <c r="E22" s="6" t="n">
        <v>1893</v>
      </c>
      <c r="F22" s="4" t="n">
        <f aca="false">E22/(20*20*C22/10)</f>
        <v>1.183125</v>
      </c>
      <c r="G22" s="6" t="n">
        <v>179</v>
      </c>
      <c r="H22" s="6" t="n">
        <v>0</v>
      </c>
      <c r="I22" s="2" t="s">
        <v>13</v>
      </c>
      <c r="J22" s="2" t="s">
        <v>14</v>
      </c>
      <c r="K22" s="2"/>
    </row>
    <row r="23" customFormat="false" ht="12.8" hidden="false" customHeight="false" outlineLevel="0" collapsed="false">
      <c r="A23" s="2" t="n">
        <v>20</v>
      </c>
      <c r="B23" s="2" t="s">
        <v>40</v>
      </c>
      <c r="C23" s="6" t="n">
        <v>40</v>
      </c>
      <c r="D23" s="6" t="n">
        <f aca="false">412+45</f>
        <v>457</v>
      </c>
      <c r="E23" s="6" t="n">
        <f aca="false">642-412</f>
        <v>230</v>
      </c>
      <c r="F23" s="4" t="n">
        <f aca="false">E23/(20*20*C23/10)</f>
        <v>0.14375</v>
      </c>
      <c r="G23" s="6" t="n">
        <v>180</v>
      </c>
      <c r="H23" s="6" t="n">
        <v>0</v>
      </c>
      <c r="I23" s="2" t="s">
        <v>13</v>
      </c>
      <c r="J23" s="2" t="s">
        <v>14</v>
      </c>
      <c r="K23" s="2"/>
      <c r="L23" s="1" t="s">
        <v>41</v>
      </c>
    </row>
    <row r="24" s="6" customFormat="true" ht="12.8" hidden="true" customHeight="false" outlineLevel="0" collapsed="false">
      <c r="A24" s="6" t="n">
        <v>21</v>
      </c>
      <c r="B24" s="2" t="s">
        <v>42</v>
      </c>
      <c r="C24" s="2" t="n">
        <v>20</v>
      </c>
      <c r="D24" s="2" t="n">
        <f aca="false">361+38</f>
        <v>399</v>
      </c>
      <c r="E24" s="6" t="n">
        <f aca="false">1833-361</f>
        <v>1472</v>
      </c>
      <c r="F24" s="4" t="n">
        <f aca="false">E24/(20*20*C24/10)</f>
        <v>1.84</v>
      </c>
      <c r="G24" s="6" t="n">
        <v>181</v>
      </c>
      <c r="H24" s="6" t="n">
        <v>0</v>
      </c>
      <c r="I24" s="2" t="s">
        <v>13</v>
      </c>
      <c r="J24" s="2" t="s">
        <v>14</v>
      </c>
      <c r="K24" s="2"/>
      <c r="L24" s="1"/>
    </row>
    <row r="25" customFormat="false" ht="12.8" hidden="false" customHeight="false" outlineLevel="0" collapsed="false">
      <c r="A25" s="6" t="n">
        <v>22</v>
      </c>
      <c r="B25" s="6" t="s">
        <v>43</v>
      </c>
      <c r="C25" s="6" t="n">
        <v>40</v>
      </c>
      <c r="D25" s="6" t="n">
        <f aca="false">428+45</f>
        <v>473</v>
      </c>
      <c r="E25" s="6" t="n">
        <f aca="false">2045-428</f>
        <v>1617</v>
      </c>
      <c r="F25" s="4" t="n">
        <f aca="false">E25/(20*20*C25/10)</f>
        <v>1.010625</v>
      </c>
      <c r="G25" s="6" t="n">
        <v>185</v>
      </c>
      <c r="H25" s="6" t="n">
        <v>0</v>
      </c>
      <c r="I25" s="2" t="s">
        <v>13</v>
      </c>
      <c r="J25" s="2" t="s">
        <v>14</v>
      </c>
      <c r="K25" s="2"/>
    </row>
    <row r="26" customFormat="false" ht="12.8" hidden="true" customHeight="false" outlineLevel="0" collapsed="false">
      <c r="A26" s="6" t="n">
        <v>23</v>
      </c>
      <c r="B26" s="6" t="s">
        <v>44</v>
      </c>
      <c r="C26" s="6" t="n">
        <v>10</v>
      </c>
      <c r="D26" s="6" t="n">
        <v>341</v>
      </c>
      <c r="E26" s="6" t="n">
        <v>2009</v>
      </c>
      <c r="F26" s="4" t="n">
        <f aca="false">E26/(20*20*C26/10)</f>
        <v>5.0225</v>
      </c>
      <c r="G26" s="6" t="s">
        <v>45</v>
      </c>
      <c r="H26" s="6" t="n">
        <v>0</v>
      </c>
      <c r="I26" s="2" t="s">
        <v>13</v>
      </c>
      <c r="J26" s="2" t="s">
        <v>14</v>
      </c>
      <c r="K26" s="2" t="n">
        <v>183</v>
      </c>
    </row>
    <row r="27" customFormat="false" ht="12.8" hidden="false" customHeight="false" outlineLevel="0" collapsed="false">
      <c r="A27" s="6" t="n">
        <v>24</v>
      </c>
      <c r="B27" s="2" t="s">
        <v>46</v>
      </c>
      <c r="C27" s="2" t="n">
        <v>40</v>
      </c>
      <c r="D27" s="2" t="n">
        <f aca="false">431+45</f>
        <v>476</v>
      </c>
      <c r="E27" s="6" t="n">
        <f aca="false">1733-431</f>
        <v>1302</v>
      </c>
      <c r="F27" s="4" t="n">
        <f aca="false">E27/(20*20*C27/10)</f>
        <v>0.81375</v>
      </c>
      <c r="G27" s="2" t="n">
        <v>186</v>
      </c>
      <c r="H27" s="6" t="n">
        <v>0</v>
      </c>
      <c r="I27" s="2" t="s">
        <v>13</v>
      </c>
      <c r="J27" s="2" t="s">
        <v>14</v>
      </c>
      <c r="K27" s="2"/>
      <c r="L27" s="2"/>
    </row>
    <row r="28" customFormat="false" ht="12.8" hidden="true" customHeight="false" outlineLevel="0" collapsed="false">
      <c r="A28" s="7" t="n">
        <v>2025</v>
      </c>
      <c r="B28" s="7"/>
      <c r="C28" s="7"/>
      <c r="D28" s="7"/>
      <c r="E28" s="7"/>
      <c r="F28" s="7"/>
      <c r="G28" s="7"/>
      <c r="H28" s="7"/>
      <c r="I28" s="7"/>
      <c r="J28" s="7"/>
    </row>
    <row r="29" s="6" customFormat="true" ht="12.8" hidden="false" customHeight="false" outlineLevel="0" collapsed="false">
      <c r="A29" s="2" t="s">
        <v>0</v>
      </c>
      <c r="B29" s="2" t="s">
        <v>1</v>
      </c>
      <c r="C29" s="2" t="s">
        <v>2</v>
      </c>
      <c r="D29" s="2"/>
      <c r="E29" s="2" t="s">
        <v>4</v>
      </c>
      <c r="F29" s="3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</row>
    <row r="30" s="6" customFormat="true" ht="12.8" hidden="false" customHeight="false" outlineLevel="0" collapsed="false">
      <c r="A30" s="6" t="n">
        <v>25</v>
      </c>
      <c r="B30" s="6" t="s">
        <v>47</v>
      </c>
      <c r="F30" s="6" t="n">
        <v>5.91</v>
      </c>
      <c r="I30" s="2"/>
    </row>
    <row r="31" s="6" customFormat="true" ht="12.8" hidden="false" customHeight="false" outlineLevel="0" collapsed="false">
      <c r="A31" s="6" t="n">
        <v>26</v>
      </c>
      <c r="B31" s="6" t="s">
        <v>48</v>
      </c>
      <c r="F31" s="6" t="n">
        <f aca="false">(36.49-20.95)/5</f>
        <v>3.108</v>
      </c>
      <c r="I31" s="2"/>
    </row>
    <row r="32" s="6" customFormat="true" ht="12.8" hidden="false" customHeight="false" outlineLevel="0" collapsed="false">
      <c r="A32" s="6" t="n">
        <v>27</v>
      </c>
      <c r="B32" s="6" t="s">
        <v>49</v>
      </c>
      <c r="F32" s="6" t="n">
        <f aca="false">(45.02-20.94)/5</f>
        <v>4.816</v>
      </c>
    </row>
    <row r="33" s="6" customFormat="true" ht="12.8" hidden="false" customHeight="false" outlineLevel="0" collapsed="false">
      <c r="A33" s="6" t="n">
        <v>28</v>
      </c>
      <c r="B33" s="6" t="s">
        <v>50</v>
      </c>
      <c r="F33" s="6" t="n">
        <f aca="false">(48.3-20.94)/5</f>
        <v>5.472</v>
      </c>
    </row>
    <row r="34" s="6" customFormat="true" ht="12.8" hidden="false" customHeight="false" outlineLevel="0" collapsed="false">
      <c r="A34" s="6" t="n">
        <v>29</v>
      </c>
      <c r="B34" s="6" t="s">
        <v>51</v>
      </c>
      <c r="F34" s="6" t="n">
        <f aca="false">(37.27-20.94)/5</f>
        <v>3.266</v>
      </c>
    </row>
    <row r="35" customFormat="false" ht="12.8" hidden="false" customHeight="false" outlineLevel="0" collapsed="false">
      <c r="A35" s="6" t="n">
        <v>30</v>
      </c>
      <c r="B35" s="6" t="s">
        <v>52</v>
      </c>
      <c r="C35" s="6"/>
      <c r="D35" s="6"/>
      <c r="E35" s="6"/>
      <c r="F35" s="6" t="n">
        <f aca="false">(25.52-20.94)/5</f>
        <v>0.916</v>
      </c>
    </row>
  </sheetData>
  <autoFilter ref="C1:C29">
    <filterColumn colId="0">
      <filters>
        <filter val="40"/>
        <filter val="Dimensions 200x200x (mm)"/>
      </filters>
    </filterColumn>
  </autoFilter>
  <mergeCells count="2">
    <mergeCell ref="A17:J17"/>
    <mergeCell ref="A28:J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3" activeCellId="0" sqref="F13"/>
    </sheetView>
  </sheetViews>
  <sheetFormatPr defaultColWidth="11.53515625" defaultRowHeight="15" zeroHeight="false" outlineLevelRow="0" outlineLevelCol="0"/>
  <cols>
    <col collapsed="false" customWidth="false" hidden="false" outlineLevel="0" max="2" min="1" style="8" width="11.52"/>
    <col collapsed="false" customWidth="true" hidden="false" outlineLevel="0" max="3" min="3" style="8" width="19.45"/>
    <col collapsed="false" customWidth="true" hidden="false" outlineLevel="0" max="4" min="4" style="9" width="20.18"/>
    <col collapsed="false" customWidth="true" hidden="false" outlineLevel="0" max="5" min="5" style="8" width="19.7"/>
    <col collapsed="false" customWidth="false" hidden="false" outlineLevel="0" max="1024" min="6" style="8" width="11.52"/>
  </cols>
  <sheetData>
    <row r="1" customFormat="false" ht="15" hidden="false" customHeight="false" outlineLevel="0" collapsed="false">
      <c r="A1" s="10" t="s">
        <v>53</v>
      </c>
      <c r="B1" s="10" t="s">
        <v>54</v>
      </c>
      <c r="C1" s="10" t="s">
        <v>55</v>
      </c>
      <c r="D1" s="11" t="s">
        <v>1</v>
      </c>
      <c r="E1" s="12"/>
    </row>
    <row r="2" customFormat="false" ht="15" hidden="false" customHeight="false" outlineLevel="0" collapsed="false">
      <c r="A2" s="10" t="n">
        <v>2024</v>
      </c>
      <c r="B2" s="10" t="n">
        <v>1</v>
      </c>
      <c r="C2" s="10" t="s">
        <v>56</v>
      </c>
      <c r="D2" s="11" t="str">
        <f aca="false">SampleBox!B15</f>
        <v>LiF (NaF)</v>
      </c>
      <c r="E2" s="12"/>
    </row>
    <row r="3" customFormat="false" ht="15" hidden="false" customHeight="false" outlineLevel="0" collapsed="false">
      <c r="A3" s="10"/>
      <c r="B3" s="10" t="n">
        <v>2</v>
      </c>
      <c r="C3" s="10" t="s">
        <v>57</v>
      </c>
      <c r="D3" s="11" t="str">
        <f aca="false">SampleBox!B23</f>
        <v>BeO</v>
      </c>
      <c r="E3" s="12"/>
    </row>
    <row r="4" customFormat="false" ht="15" hidden="false" customHeight="false" outlineLevel="0" collapsed="false">
      <c r="A4" s="10"/>
      <c r="B4" s="10" t="n">
        <v>3</v>
      </c>
      <c r="C4" s="10" t="s">
        <v>58</v>
      </c>
      <c r="D4" s="11" t="str">
        <f aca="false">SampleBox!B19</f>
        <v>BN</v>
      </c>
      <c r="E4" s="12"/>
    </row>
    <row r="5" customFormat="false" ht="15" hidden="false" customHeight="false" outlineLevel="0" collapsed="false">
      <c r="A5" s="10"/>
      <c r="B5" s="10" t="n">
        <v>4</v>
      </c>
      <c r="C5" s="10" t="s">
        <v>59</v>
      </c>
      <c r="D5" s="11" t="str">
        <f aca="false">SampleBox!B14</f>
        <v>CH2Cl2</v>
      </c>
      <c r="E5" s="12"/>
    </row>
    <row r="6" customFormat="false" ht="15" hidden="false" customHeight="false" outlineLevel="0" collapsed="false">
      <c r="A6" s="10"/>
      <c r="B6" s="10" t="n">
        <v>5</v>
      </c>
      <c r="C6" s="10" t="s">
        <v>60</v>
      </c>
      <c r="D6" s="11" t="str">
        <f aca="false">SampleBox!B19</f>
        <v>BN</v>
      </c>
      <c r="E6" s="12"/>
    </row>
    <row r="7" customFormat="false" ht="66.7" hidden="false" customHeight="true" outlineLevel="0" collapsed="false">
      <c r="A7" s="10"/>
      <c r="B7" s="10" t="n">
        <v>6</v>
      </c>
      <c r="C7" s="10" t="s">
        <v>61</v>
      </c>
      <c r="D7" s="13" t="str">
        <f aca="false">CONCATENATE(SampleBox!B3,", ",SampleBox!B4,", ",SampleBox!B5,", ",SampleBox!B6,", ",SampleBox!B9,", ",SampleBox!B10,", ",SampleBox!B11,", ",SampleBox!B12,", ",SampleBox!B13,", ",SampleBox!B18,", ",SampleBox!B23,", ",SampleBox!B25,", ",SampleBox!B27)</f>
        <v>CaO, TiO2, Al2O3, Cr2O3, Ni2O3, SiO2, SiO2, NaOH, MnO2, V2O5, BeO, MgO, P2O5</v>
      </c>
      <c r="E7" s="12"/>
    </row>
    <row r="8" customFormat="false" ht="15" hidden="false" customHeight="false" outlineLevel="0" collapsed="false">
      <c r="A8" s="10"/>
      <c r="B8" s="10" t="n">
        <v>7</v>
      </c>
      <c r="C8" s="10" t="s">
        <v>62</v>
      </c>
      <c r="D8" s="10" t="str">
        <f aca="false">SampleBox!B15</f>
        <v>LiF (NaF)</v>
      </c>
      <c r="E8" s="12"/>
    </row>
    <row r="9" customFormat="false" ht="15" hidden="false" customHeight="false" outlineLevel="0" collapsed="false">
      <c r="A9" s="10"/>
      <c r="B9" s="10" t="n">
        <v>8</v>
      </c>
      <c r="C9" s="10" t="s">
        <v>63</v>
      </c>
      <c r="D9" s="10" t="str">
        <f aca="false">SampleBox!B20</f>
        <v>NaCl</v>
      </c>
      <c r="E9" s="12"/>
    </row>
    <row r="10" customFormat="false" ht="15" hidden="false" customHeight="false" outlineLevel="0" collapsed="false">
      <c r="A10" s="10"/>
      <c r="B10" s="10" t="n">
        <v>9</v>
      </c>
      <c r="C10" s="10" t="s">
        <v>64</v>
      </c>
      <c r="D10" s="10" t="str">
        <f aca="false">SampleBox!B25</f>
        <v>MgO</v>
      </c>
      <c r="E10" s="12"/>
    </row>
    <row r="11" customFormat="false" ht="15" hidden="false" customHeight="false" outlineLevel="0" collapsed="false">
      <c r="A11" s="10"/>
      <c r="B11" s="10" t="n">
        <v>10</v>
      </c>
      <c r="C11" s="10" t="s">
        <v>65</v>
      </c>
      <c r="D11" s="10" t="str">
        <f aca="false">SampleBox!B5</f>
        <v>Al2O3</v>
      </c>
      <c r="E11" s="12"/>
    </row>
    <row r="12" customFormat="false" ht="15" hidden="false" customHeight="false" outlineLevel="0" collapsed="false">
      <c r="A12" s="10"/>
      <c r="B12" s="10" t="n">
        <v>11</v>
      </c>
      <c r="C12" s="10" t="s">
        <v>66</v>
      </c>
      <c r="D12" s="10" t="str">
        <f aca="false">CONCATENATE(SampleBox!B10,", ",SampleBox!B11)</f>
        <v>SiO2, SiO2</v>
      </c>
      <c r="E12" s="12"/>
    </row>
    <row r="13" customFormat="false" ht="15" hidden="false" customHeight="false" outlineLevel="0" collapsed="false">
      <c r="A13" s="10"/>
      <c r="B13" s="10" t="n">
        <v>12</v>
      </c>
      <c r="C13" s="10" t="s">
        <v>67</v>
      </c>
      <c r="D13" s="10" t="str">
        <f aca="false">SampleBox!B27</f>
        <v>P2O5</v>
      </c>
      <c r="E13" s="12"/>
    </row>
    <row r="14" customFormat="false" ht="15" hidden="false" customHeight="false" outlineLevel="0" collapsed="false">
      <c r="A14" s="10"/>
      <c r="B14" s="10" t="n">
        <v>13</v>
      </c>
      <c r="C14" s="10" t="s">
        <v>39</v>
      </c>
      <c r="D14" s="10" t="str">
        <f aca="false">SampleBox!B22</f>
        <v>S</v>
      </c>
      <c r="E14" s="12"/>
    </row>
    <row r="15" customFormat="false" ht="15" hidden="false" customHeight="false" outlineLevel="0" collapsed="false">
      <c r="A15" s="10"/>
      <c r="B15" s="10" t="n">
        <v>14</v>
      </c>
      <c r="C15" s="10" t="s">
        <v>68</v>
      </c>
      <c r="D15" s="10" t="str">
        <f aca="false">CONCATENATE(SampleBox!B14,", ",SampleBox!B20,", ",SampleBox!B21)</f>
        <v>CH2Cl2, NaCl, KCl</v>
      </c>
      <c r="E15" s="12"/>
    </row>
    <row r="16" customFormat="false" ht="15" hidden="false" customHeight="false" outlineLevel="0" collapsed="false">
      <c r="A16" s="10"/>
      <c r="B16" s="10" t="n">
        <v>15</v>
      </c>
      <c r="C16" s="10" t="s">
        <v>69</v>
      </c>
      <c r="D16" s="10" t="str">
        <f aca="false">SampleBox!B21</f>
        <v>KCl</v>
      </c>
      <c r="E16" s="12"/>
    </row>
    <row r="17" customFormat="false" ht="15" hidden="false" customHeight="false" outlineLevel="0" collapsed="false">
      <c r="A17" s="10"/>
      <c r="B17" s="10" t="n">
        <v>16</v>
      </c>
      <c r="C17" s="10" t="s">
        <v>70</v>
      </c>
      <c r="D17" s="10" t="str">
        <f aca="false">SampleBox!B3</f>
        <v>CaO</v>
      </c>
      <c r="E17" s="12"/>
    </row>
    <row r="18" customFormat="false" ht="15" hidden="false" customHeight="false" outlineLevel="0" collapsed="false">
      <c r="A18" s="10"/>
      <c r="B18" s="10" t="n">
        <v>17</v>
      </c>
      <c r="C18" s="10" t="s">
        <v>71</v>
      </c>
      <c r="D18" s="10" t="str">
        <f aca="false">SampleBox!B4</f>
        <v>TiO2</v>
      </c>
      <c r="E18" s="12"/>
    </row>
    <row r="19" customFormat="false" ht="15" hidden="false" customHeight="false" outlineLevel="0" collapsed="false">
      <c r="A19" s="10"/>
      <c r="B19" s="10" t="n">
        <v>18</v>
      </c>
      <c r="C19" s="10" t="s">
        <v>72</v>
      </c>
      <c r="D19" s="10" t="str">
        <f aca="false">SampleBox!B18</f>
        <v>V2O5</v>
      </c>
      <c r="E19" s="12"/>
    </row>
    <row r="20" customFormat="false" ht="15" hidden="false" customHeight="false" outlineLevel="0" collapsed="false">
      <c r="A20" s="10"/>
      <c r="B20" s="10" t="n">
        <v>19</v>
      </c>
      <c r="C20" s="10" t="s">
        <v>73</v>
      </c>
      <c r="D20" s="10" t="str">
        <f aca="false">SampleBox!B6</f>
        <v>Cr2O3</v>
      </c>
      <c r="E20" s="12"/>
    </row>
    <row r="21" customFormat="false" ht="15" hidden="false" customHeight="false" outlineLevel="0" collapsed="false">
      <c r="A21" s="10"/>
      <c r="B21" s="10" t="n">
        <v>20</v>
      </c>
      <c r="C21" s="10" t="s">
        <v>74</v>
      </c>
      <c r="D21" s="10" t="str">
        <f aca="false">SampleBox!B13</f>
        <v>MnO2</v>
      </c>
      <c r="E21" s="12"/>
    </row>
    <row r="22" customFormat="false" ht="15" hidden="false" customHeight="false" outlineLevel="0" collapsed="false">
      <c r="A22" s="10"/>
      <c r="B22" s="10" t="n">
        <v>21</v>
      </c>
      <c r="C22" s="10" t="s">
        <v>22</v>
      </c>
      <c r="D22" s="10" t="str">
        <f aca="false">SampleBox!B8</f>
        <v>Fe</v>
      </c>
      <c r="E22" s="12"/>
    </row>
    <row r="23" customFormat="false" ht="15" hidden="false" customHeight="false" outlineLevel="0" collapsed="false">
      <c r="A23" s="10"/>
      <c r="B23" s="10" t="n">
        <v>22</v>
      </c>
      <c r="C23" s="10" t="s">
        <v>75</v>
      </c>
      <c r="D23" s="10" t="str">
        <f aca="false">SampleBox!B24</f>
        <v>Co3O4</v>
      </c>
      <c r="E23" s="12"/>
    </row>
    <row r="24" customFormat="false" ht="15" hidden="false" customHeight="false" outlineLevel="0" collapsed="false">
      <c r="A24" s="10"/>
      <c r="B24" s="10" t="n">
        <v>23</v>
      </c>
      <c r="C24" s="10" t="s">
        <v>76</v>
      </c>
      <c r="D24" s="10" t="str">
        <f aca="false">SampleBox!B9</f>
        <v>Ni2O3</v>
      </c>
      <c r="E24" s="12"/>
    </row>
    <row r="25" customFormat="false" ht="15" hidden="false" customHeight="false" outlineLevel="0" collapsed="false">
      <c r="A25" s="10"/>
      <c r="B25" s="10" t="n">
        <v>24</v>
      </c>
      <c r="C25" s="10" t="s">
        <v>21</v>
      </c>
      <c r="D25" s="10" t="str">
        <f aca="false">SampleBox!B7</f>
        <v>Cu</v>
      </c>
      <c r="E25" s="12"/>
    </row>
    <row r="26" customFormat="false" ht="15" hidden="false" customHeight="false" outlineLevel="0" collapsed="false">
      <c r="A26" s="10"/>
      <c r="B26" s="10" t="n">
        <v>25</v>
      </c>
      <c r="C26" s="10" t="s">
        <v>30</v>
      </c>
      <c r="D26" s="10" t="str">
        <f aca="false">SampleBox!B16</f>
        <v>Zn</v>
      </c>
      <c r="E26" s="12"/>
    </row>
    <row r="27" customFormat="false" ht="15" hidden="false" customHeight="false" outlineLevel="0" collapsed="false">
      <c r="A27" s="10"/>
      <c r="B27" s="10" t="n">
        <v>26</v>
      </c>
      <c r="C27" s="10" t="s">
        <v>44</v>
      </c>
      <c r="D27" s="10" t="str">
        <f aca="false">SampleBox!B26</f>
        <v>Sn</v>
      </c>
      <c r="E27" s="12"/>
    </row>
    <row r="28" customFormat="false" ht="15" hidden="false" customHeight="false" outlineLevel="0" collapsed="false">
      <c r="A28" s="12"/>
    </row>
    <row r="29" customFormat="false" ht="15" hidden="false" customHeight="false" outlineLevel="0" collapsed="false">
      <c r="A29" s="10" t="n">
        <v>2025</v>
      </c>
      <c r="B29" s="10" t="n">
        <v>1</v>
      </c>
      <c r="C29" s="10" t="s">
        <v>47</v>
      </c>
      <c r="D29" s="14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customFormat="false" ht="15" hidden="false" customHeight="false" outlineLevel="0" collapsed="false">
      <c r="A30" s="10"/>
      <c r="B30" s="10" t="n">
        <v>2</v>
      </c>
      <c r="C30" s="11" t="s">
        <v>77</v>
      </c>
      <c r="D30" s="11"/>
    </row>
    <row r="31" customFormat="false" ht="15" hidden="false" customHeight="false" outlineLevel="0" collapsed="false">
      <c r="A31" s="10"/>
      <c r="B31" s="10" t="n">
        <v>3</v>
      </c>
      <c r="C31" s="10" t="s">
        <v>78</v>
      </c>
      <c r="D31" s="11"/>
    </row>
    <row r="32" customFormat="false" ht="15" hidden="false" customHeight="false" outlineLevel="0" collapsed="false">
      <c r="A32" s="10"/>
      <c r="B32" s="10" t="n">
        <v>4</v>
      </c>
      <c r="C32" s="10" t="s">
        <v>51</v>
      </c>
      <c r="D32" s="11"/>
    </row>
    <row r="33" customFormat="false" ht="15" hidden="false" customHeight="false" outlineLevel="0" collapsed="false">
      <c r="A33" s="10"/>
      <c r="B33" s="10" t="n">
        <v>5</v>
      </c>
      <c r="C33" s="10" t="s">
        <v>79</v>
      </c>
      <c r="D33" s="11" t="s">
        <v>80</v>
      </c>
      <c r="E33" s="8" t="s">
        <v>81</v>
      </c>
    </row>
    <row r="34" customFormat="false" ht="15" hidden="false" customHeight="false" outlineLevel="0" collapsed="false">
      <c r="A34" s="10"/>
      <c r="B34" s="10" t="n">
        <v>6</v>
      </c>
      <c r="C34" s="10" t="s">
        <v>82</v>
      </c>
      <c r="D34" s="11" t="s">
        <v>83</v>
      </c>
      <c r="E34" s="8" t="s">
        <v>84</v>
      </c>
    </row>
    <row r="35" customFormat="false" ht="15" hidden="false" customHeight="false" outlineLevel="0" collapsed="false">
      <c r="A35" s="10"/>
      <c r="B35" s="10" t="n">
        <v>7</v>
      </c>
      <c r="C35" s="10" t="s">
        <v>85</v>
      </c>
      <c r="D35" s="11"/>
    </row>
    <row r="36" customFormat="false" ht="15" hidden="false" customHeight="false" outlineLevel="0" collapsed="false">
      <c r="A36" s="10"/>
      <c r="B36" s="10" t="n">
        <v>8</v>
      </c>
      <c r="C36" s="10" t="s">
        <v>86</v>
      </c>
      <c r="D36" s="11"/>
    </row>
    <row r="37" customFormat="false" ht="15" hidden="false" customHeight="false" outlineLevel="0" collapsed="false">
      <c r="A37" s="10"/>
      <c r="B37" s="10" t="n">
        <v>9</v>
      </c>
      <c r="C37" s="10" t="s">
        <v>50</v>
      </c>
      <c r="D37" s="11"/>
    </row>
    <row r="38" customFormat="false" ht="15" hidden="false" customHeight="false" outlineLevel="0" collapsed="false">
      <c r="A38" s="10"/>
      <c r="B38" s="10" t="n">
        <v>10</v>
      </c>
      <c r="C38" s="10" t="s">
        <v>48</v>
      </c>
      <c r="D38" s="11"/>
    </row>
    <row r="39" customFormat="false" ht="15" hidden="false" customHeight="false" outlineLevel="0" collapsed="false">
      <c r="A39" s="10"/>
      <c r="B39" s="10" t="n">
        <v>11</v>
      </c>
      <c r="C39" s="10" t="s">
        <v>87</v>
      </c>
      <c r="D39" s="11"/>
    </row>
    <row r="40" customFormat="false" ht="15" hidden="false" customHeight="false" outlineLevel="0" collapsed="false">
      <c r="A40" s="10"/>
      <c r="B40" s="10" t="n">
        <v>12</v>
      </c>
      <c r="C40" s="10" t="s">
        <v>88</v>
      </c>
      <c r="D40" s="11"/>
    </row>
    <row r="41" customFormat="false" ht="15" hidden="false" customHeight="false" outlineLevel="0" collapsed="false">
      <c r="A41" s="10"/>
      <c r="B41" s="10" t="n">
        <v>13</v>
      </c>
      <c r="C41" s="10" t="s">
        <v>89</v>
      </c>
      <c r="D41" s="11"/>
      <c r="E41" s="8" t="s">
        <v>90</v>
      </c>
    </row>
    <row r="42" customFormat="false" ht="15" hidden="false" customHeight="false" outlineLevel="0" collapsed="false">
      <c r="A42" s="10"/>
      <c r="B42" s="10" t="n">
        <v>14</v>
      </c>
      <c r="C42" s="10" t="s">
        <v>91</v>
      </c>
      <c r="D42" s="11"/>
    </row>
    <row r="43" customFormat="false" ht="15" hidden="false" customHeight="false" outlineLevel="0" collapsed="false">
      <c r="A43" s="10"/>
      <c r="B43" s="10" t="n">
        <v>15</v>
      </c>
      <c r="C43" s="10" t="s">
        <v>92</v>
      </c>
      <c r="D43" s="14"/>
      <c r="E43" s="12"/>
      <c r="F43" s="12"/>
      <c r="G43" s="12"/>
      <c r="H43" s="12"/>
    </row>
    <row r="44" customFormat="false" ht="15" hidden="false" customHeight="false" outlineLevel="0" collapsed="false">
      <c r="A44" s="10"/>
      <c r="B44" s="10" t="n">
        <v>16</v>
      </c>
      <c r="C44" s="10" t="s">
        <v>49</v>
      </c>
      <c r="D44" s="11"/>
    </row>
    <row r="45" customFormat="false" ht="15" hidden="false" customHeight="false" outlineLevel="0" collapsed="false">
      <c r="A45" s="10"/>
      <c r="B45" s="10" t="n">
        <v>17</v>
      </c>
      <c r="C45" s="10" t="s">
        <v>93</v>
      </c>
      <c r="D45" s="11" t="s">
        <v>94</v>
      </c>
      <c r="E45" s="8" t="s">
        <v>95</v>
      </c>
    </row>
    <row r="46" customFormat="false" ht="15" hidden="false" customHeight="false" outlineLevel="0" collapsed="false">
      <c r="A46" s="10"/>
      <c r="B46" s="10" t="n">
        <v>18</v>
      </c>
      <c r="C46" s="10" t="s">
        <v>96</v>
      </c>
      <c r="D46" s="11" t="s">
        <v>97</v>
      </c>
      <c r="E46" s="8" t="s">
        <v>84</v>
      </c>
    </row>
    <row r="47" customFormat="false" ht="15" hidden="false" customHeight="false" outlineLevel="0" collapsed="false">
      <c r="A47" s="10"/>
      <c r="B47" s="10" t="n">
        <v>19</v>
      </c>
      <c r="C47" s="10" t="s">
        <v>98</v>
      </c>
      <c r="D47" s="11"/>
    </row>
    <row r="48" customFormat="false" ht="15" hidden="false" customHeight="false" outlineLevel="0" collapsed="false">
      <c r="A48" s="10"/>
      <c r="B48" s="10" t="n">
        <v>20</v>
      </c>
      <c r="C48" s="10" t="s">
        <v>99</v>
      </c>
      <c r="D48" s="11"/>
    </row>
    <row r="49" customFormat="false" ht="15" hidden="false" customHeight="false" outlineLevel="0" collapsed="false">
      <c r="A49" s="10"/>
      <c r="B49" s="10" t="n">
        <v>21</v>
      </c>
      <c r="C49" s="14" t="s">
        <v>100</v>
      </c>
      <c r="D49" s="14"/>
      <c r="E49" s="12"/>
      <c r="F49" s="12"/>
      <c r="G49" s="12"/>
      <c r="H49" s="12"/>
      <c r="I49" s="12"/>
    </row>
    <row r="50" customFormat="false" ht="15" hidden="false" customHeight="false" outlineLevel="0" collapsed="false">
      <c r="A50" s="10"/>
      <c r="B50" s="10" t="n">
        <v>22</v>
      </c>
      <c r="C50" s="10" t="s">
        <v>101</v>
      </c>
      <c r="D50" s="14"/>
      <c r="E50" s="12"/>
    </row>
    <row r="51" customFormat="false" ht="15" hidden="false" customHeight="false" outlineLevel="0" collapsed="false">
      <c r="A51" s="10"/>
      <c r="B51" s="10" t="n">
        <v>23</v>
      </c>
      <c r="C51" s="11" t="s">
        <v>102</v>
      </c>
      <c r="D51" s="11"/>
    </row>
    <row r="52" customFormat="false" ht="15" hidden="false" customHeight="false" outlineLevel="0" collapsed="false">
      <c r="A52" s="10"/>
      <c r="B52" s="10" t="n">
        <v>24</v>
      </c>
      <c r="C52" s="10" t="s">
        <v>103</v>
      </c>
      <c r="D52" s="11"/>
    </row>
    <row r="53" customFormat="false" ht="15" hidden="false" customHeight="false" outlineLevel="0" collapsed="false">
      <c r="A53" s="10"/>
      <c r="B53" s="10" t="n">
        <v>25</v>
      </c>
      <c r="C53" s="10" t="s">
        <v>104</v>
      </c>
      <c r="D53" s="11"/>
    </row>
    <row r="54" customFormat="false" ht="15" hidden="false" customHeight="false" outlineLevel="0" collapsed="false">
      <c r="A54" s="10"/>
      <c r="B54" s="10" t="n">
        <v>26</v>
      </c>
      <c r="C54" s="10" t="s">
        <v>105</v>
      </c>
      <c r="D54" s="11"/>
      <c r="E54" s="8" t="s">
        <v>106</v>
      </c>
    </row>
    <row r="55" customFormat="false" ht="15" hidden="false" customHeight="false" outlineLevel="0" collapsed="false">
      <c r="A55" s="10"/>
      <c r="B55" s="10" t="n">
        <v>27</v>
      </c>
      <c r="C55" s="10" t="s">
        <v>107</v>
      </c>
      <c r="D55" s="11"/>
      <c r="E55" s="8" t="s">
        <v>108</v>
      </c>
    </row>
    <row r="56" customFormat="false" ht="15" hidden="false" customHeight="false" outlineLevel="0" collapsed="false">
      <c r="A56" s="10"/>
      <c r="B56" s="14" t="n">
        <v>28</v>
      </c>
      <c r="C56" s="10" t="s">
        <v>109</v>
      </c>
      <c r="D56" s="11"/>
      <c r="E56" s="8" t="s">
        <v>110</v>
      </c>
    </row>
  </sheetData>
  <mergeCells count="2">
    <mergeCell ref="A2:A27"/>
    <mergeCell ref="A29:A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2024-10-17T09:55:26Z</dcterms:created>
  <dc:creator/>
  <dc:description/>
  <dc:language>en-US</dc:language>
  <cp:lastModifiedBy/>
  <dcterms:modified xsi:type="dcterms:W3CDTF">2025-02-28T17:00:06Z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