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ithwilliges/Documents/GitHub/subnat_c_budget/data/raw/"/>
    </mc:Choice>
  </mc:AlternateContent>
  <xr:revisionPtr revIDLastSave="0" documentId="13_ncr:1_{F160C577-22D6-064B-84B8-2604A47E4BE7}" xr6:coauthVersionLast="47" xr6:coauthVersionMax="47" xr10:uidLastSave="{00000000-0000-0000-0000-000000000000}"/>
  <bookViews>
    <workbookView xWindow="0" yWindow="880" windowWidth="29040" windowHeight="15840" activeTab="2" xr2:uid="{00000000-000D-0000-FFFF-FFFF00000000}"/>
  </bookViews>
  <sheets>
    <sheet name="es_pbe_2050_emi_sinks_incl" sheetId="1" r:id="rId1"/>
    <sheet name="es_pbe_2050_incl_EU_estimates" sheetId="3" r:id="rId2"/>
    <sheet name="sum_budgets_new_2040_90%_pro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Q31" i="3"/>
  <c r="O4" i="3"/>
  <c r="O5" i="3"/>
  <c r="O6" i="3"/>
  <c r="O7" i="3"/>
  <c r="P7" i="3" s="1"/>
  <c r="Q7" i="3" s="1"/>
  <c r="O8" i="3"/>
  <c r="O9" i="3"/>
  <c r="O10" i="3"/>
  <c r="O11" i="3"/>
  <c r="O12" i="3"/>
  <c r="O13" i="3"/>
  <c r="O14" i="3"/>
  <c r="P14" i="3" s="1"/>
  <c r="Q14" i="3" s="1"/>
  <c r="O15" i="3"/>
  <c r="P15" i="3" s="1"/>
  <c r="Q15" i="3" s="1"/>
  <c r="O16" i="3"/>
  <c r="O17" i="3"/>
  <c r="O18" i="3"/>
  <c r="O19" i="3"/>
  <c r="O20" i="3"/>
  <c r="O21" i="3"/>
  <c r="P21" i="3" s="1"/>
  <c r="Q21" i="3" s="1"/>
  <c r="O22" i="3"/>
  <c r="O23" i="3"/>
  <c r="O24" i="3"/>
  <c r="O25" i="3"/>
  <c r="O26" i="3"/>
  <c r="P26" i="3" s="1"/>
  <c r="Q26" i="3" s="1"/>
  <c r="O27" i="3"/>
  <c r="P27" i="3" s="1"/>
  <c r="Q27" i="3" s="1"/>
  <c r="O28" i="3"/>
  <c r="O29" i="3"/>
  <c r="O3" i="3"/>
  <c r="P5" i="3"/>
  <c r="Q5" i="3" s="1"/>
  <c r="P9" i="3"/>
  <c r="Q9" i="3" s="1"/>
  <c r="P10" i="3"/>
  <c r="Q10" i="3" s="1"/>
  <c r="P13" i="3"/>
  <c r="Q13" i="3" s="1"/>
  <c r="P19" i="3"/>
  <c r="Q19" i="3" s="1"/>
  <c r="P29" i="3"/>
  <c r="Q29" i="3" s="1"/>
  <c r="P3" i="3"/>
  <c r="Q3" i="3" s="1"/>
  <c r="M4" i="3"/>
  <c r="P4" i="3" s="1"/>
  <c r="Q4" i="3" s="1"/>
  <c r="M5" i="3"/>
  <c r="M6" i="3"/>
  <c r="P6" i="3" s="1"/>
  <c r="Q6" i="3" s="1"/>
  <c r="M7" i="3"/>
  <c r="M8" i="3"/>
  <c r="P8" i="3" s="1"/>
  <c r="Q8" i="3" s="1"/>
  <c r="M9" i="3"/>
  <c r="M10" i="3"/>
  <c r="M11" i="3"/>
  <c r="M12" i="3"/>
  <c r="M13" i="3"/>
  <c r="M14" i="3"/>
  <c r="M15" i="3"/>
  <c r="M16" i="3"/>
  <c r="P16" i="3" s="1"/>
  <c r="Q16" i="3" s="1"/>
  <c r="M17" i="3"/>
  <c r="P17" i="3" s="1"/>
  <c r="Q17" i="3" s="1"/>
  <c r="M18" i="3"/>
  <c r="P18" i="3" s="1"/>
  <c r="Q18" i="3" s="1"/>
  <c r="M19" i="3"/>
  <c r="M20" i="3"/>
  <c r="P20" i="3" s="1"/>
  <c r="Q20" i="3" s="1"/>
  <c r="M21" i="3"/>
  <c r="M22" i="3"/>
  <c r="P22" i="3" s="1"/>
  <c r="Q22" i="3" s="1"/>
  <c r="M23" i="3"/>
  <c r="P23" i="3" s="1"/>
  <c r="Q23" i="3" s="1"/>
  <c r="M24" i="3"/>
  <c r="P24" i="3" s="1"/>
  <c r="Q24" i="3" s="1"/>
  <c r="M25" i="3"/>
  <c r="P25" i="3" s="1"/>
  <c r="Q25" i="3" s="1"/>
  <c r="M26" i="3"/>
  <c r="M27" i="3"/>
  <c r="M28" i="3"/>
  <c r="P28" i="3" s="1"/>
  <c r="Q28" i="3" s="1"/>
  <c r="M29" i="3"/>
  <c r="M3" i="3"/>
  <c r="P12" i="3" l="1"/>
  <c r="Q12" i="3" s="1"/>
  <c r="P11" i="3"/>
  <c r="Q11" i="3" s="1"/>
  <c r="I3" i="2" l="1"/>
  <c r="J3" i="2" s="1"/>
  <c r="I4" i="2"/>
  <c r="J4" i="2" s="1"/>
  <c r="I5" i="2"/>
  <c r="J5" i="2" s="1"/>
  <c r="I6" i="2"/>
  <c r="J6" i="2" s="1"/>
  <c r="I7" i="2"/>
  <c r="J7" i="2" s="1"/>
  <c r="I11" i="2"/>
  <c r="J11" i="2" s="1"/>
  <c r="I12" i="2"/>
  <c r="J12" i="2" s="1"/>
  <c r="I14" i="2"/>
  <c r="J14" i="2" s="1"/>
  <c r="I17" i="2"/>
  <c r="J17" i="2" s="1"/>
  <c r="I18" i="2"/>
  <c r="J18" i="2" s="1"/>
  <c r="I19" i="2"/>
  <c r="J19" i="2" s="1"/>
  <c r="I2" i="2"/>
  <c r="J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I15" i="2" s="1"/>
  <c r="J15" i="2" s="1"/>
  <c r="H16" i="2"/>
  <c r="I16" i="2" s="1"/>
  <c r="J16" i="2" s="1"/>
  <c r="H17" i="2"/>
  <c r="H18" i="2"/>
  <c r="H19" i="2"/>
  <c r="H20" i="2"/>
  <c r="H21" i="2"/>
  <c r="H22" i="2"/>
  <c r="H23" i="2"/>
  <c r="H24" i="2"/>
  <c r="H25" i="2"/>
  <c r="H26" i="2"/>
  <c r="I26" i="2" s="1"/>
  <c r="J26" i="2" s="1"/>
  <c r="H27" i="2"/>
  <c r="I27" i="2" s="1"/>
  <c r="J27" i="2" s="1"/>
  <c r="H28" i="2"/>
  <c r="I28" i="2" s="1"/>
  <c r="J28" i="2" s="1"/>
  <c r="H2" i="2"/>
  <c r="G3" i="2"/>
  <c r="G4" i="2"/>
  <c r="G5" i="2"/>
  <c r="G6" i="2"/>
  <c r="G7" i="2"/>
  <c r="G8" i="2"/>
  <c r="G9" i="2"/>
  <c r="G10" i="2"/>
  <c r="I10" i="2" s="1"/>
  <c r="J10" i="2" s="1"/>
  <c r="G11" i="2"/>
  <c r="G12" i="2"/>
  <c r="G13" i="2"/>
  <c r="I13" i="2" s="1"/>
  <c r="J13" i="2" s="1"/>
  <c r="G14" i="2"/>
  <c r="G15" i="2"/>
  <c r="G16" i="2"/>
  <c r="G17" i="2"/>
  <c r="G18" i="2"/>
  <c r="G19" i="2"/>
  <c r="G20" i="2"/>
  <c r="G21" i="2"/>
  <c r="G22" i="2"/>
  <c r="G23" i="2"/>
  <c r="I23" i="2" s="1"/>
  <c r="J23" i="2" s="1"/>
  <c r="G24" i="2"/>
  <c r="I24" i="2" s="1"/>
  <c r="J24" i="2" s="1"/>
  <c r="G25" i="2"/>
  <c r="I25" i="2" s="1"/>
  <c r="J25" i="2" s="1"/>
  <c r="G26" i="2"/>
  <c r="G27" i="2"/>
  <c r="G28" i="2"/>
  <c r="G2" i="2"/>
  <c r="F30" i="2"/>
  <c r="I8" i="2"/>
  <c r="J8" i="2" s="1"/>
  <c r="I9" i="2"/>
  <c r="J9" i="2" s="1"/>
  <c r="I20" i="2"/>
  <c r="J20" i="2" s="1"/>
  <c r="I21" i="2"/>
  <c r="J21" i="2" s="1"/>
  <c r="I22" i="2"/>
  <c r="J22" i="2" s="1"/>
  <c r="C30" i="1"/>
  <c r="B30" i="1"/>
  <c r="D3" i="1" s="1"/>
  <c r="E3" i="1" s="1"/>
  <c r="G3" i="1" s="1"/>
  <c r="H3" i="1" l="1"/>
  <c r="I3" i="1" s="1"/>
  <c r="D12" i="1"/>
  <c r="D11" i="1"/>
  <c r="D9" i="1"/>
  <c r="D4" i="1"/>
  <c r="D22" i="1"/>
  <c r="D28" i="1"/>
  <c r="D10" i="1"/>
  <c r="D24" i="1"/>
  <c r="D21" i="1"/>
  <c r="D23" i="1"/>
  <c r="D13" i="1"/>
  <c r="D26" i="1"/>
  <c r="D25" i="1"/>
  <c r="D8" i="1"/>
  <c r="D20" i="1"/>
  <c r="D16" i="1"/>
  <c r="D14" i="1"/>
  <c r="D19" i="1"/>
  <c r="D7" i="1"/>
  <c r="D18" i="1"/>
  <c r="D6" i="1"/>
  <c r="D2" i="1"/>
  <c r="D17" i="1"/>
  <c r="D5" i="1"/>
  <c r="D27" i="1"/>
  <c r="D15" i="1"/>
  <c r="E17" i="1" l="1"/>
  <c r="G17" i="1" s="1"/>
  <c r="H17" i="1"/>
  <c r="I17" i="1" s="1"/>
  <c r="E6" i="1"/>
  <c r="G6" i="1" s="1"/>
  <c r="H6" i="1"/>
  <c r="I6" i="1" s="1"/>
  <c r="E13" i="1"/>
  <c r="G13" i="1" s="1"/>
  <c r="H13" i="1"/>
  <c r="I13" i="1" s="1"/>
  <c r="H21" i="1"/>
  <c r="I21" i="1" s="1"/>
  <c r="E21" i="1"/>
  <c r="G21" i="1" s="1"/>
  <c r="E22" i="1"/>
  <c r="G22" i="1" s="1"/>
  <c r="H22" i="1"/>
  <c r="I22" i="1" s="1"/>
  <c r="H2" i="1"/>
  <c r="I2" i="1" s="1"/>
  <c r="E2" i="1"/>
  <c r="H23" i="1"/>
  <c r="I23" i="1" s="1"/>
  <c r="E23" i="1"/>
  <c r="G23" i="1" s="1"/>
  <c r="H18" i="1"/>
  <c r="I18" i="1" s="1"/>
  <c r="E18" i="1"/>
  <c r="G18" i="1" s="1"/>
  <c r="H24" i="1"/>
  <c r="I24" i="1" s="1"/>
  <c r="E24" i="1"/>
  <c r="G24" i="1" s="1"/>
  <c r="H7" i="1"/>
  <c r="I7" i="1" s="1"/>
  <c r="E7" i="1"/>
  <c r="G7" i="1" s="1"/>
  <c r="H10" i="1"/>
  <c r="I10" i="1" s="1"/>
  <c r="E10" i="1"/>
  <c r="G10" i="1" s="1"/>
  <c r="H19" i="1"/>
  <c r="I19" i="1" s="1"/>
  <c r="E19" i="1"/>
  <c r="G19" i="1" s="1"/>
  <c r="H28" i="1"/>
  <c r="I28" i="1" s="1"/>
  <c r="E28" i="1"/>
  <c r="G28" i="1" s="1"/>
  <c r="E14" i="1"/>
  <c r="G14" i="1" s="1"/>
  <c r="H14" i="1"/>
  <c r="I14" i="1" s="1"/>
  <c r="E16" i="1"/>
  <c r="G16" i="1" s="1"/>
  <c r="H16" i="1"/>
  <c r="I16" i="1" s="1"/>
  <c r="E4" i="1"/>
  <c r="G4" i="1" s="1"/>
  <c r="H4" i="1"/>
  <c r="I4" i="1" s="1"/>
  <c r="H20" i="1"/>
  <c r="I20" i="1" s="1"/>
  <c r="E20" i="1"/>
  <c r="G20" i="1" s="1"/>
  <c r="E9" i="1"/>
  <c r="G9" i="1" s="1"/>
  <c r="H9" i="1"/>
  <c r="I9" i="1" s="1"/>
  <c r="E15" i="1"/>
  <c r="G15" i="1" s="1"/>
  <c r="H15" i="1"/>
  <c r="I15" i="1" s="1"/>
  <c r="H8" i="1"/>
  <c r="I8" i="1" s="1"/>
  <c r="E8" i="1"/>
  <c r="G8" i="1" s="1"/>
  <c r="H11" i="1"/>
  <c r="I11" i="1" s="1"/>
  <c r="E11" i="1"/>
  <c r="G11" i="1" s="1"/>
  <c r="E27" i="1"/>
  <c r="G27" i="1" s="1"/>
  <c r="H27" i="1"/>
  <c r="I27" i="1" s="1"/>
  <c r="E25" i="1"/>
  <c r="G25" i="1" s="1"/>
  <c r="H25" i="1"/>
  <c r="I25" i="1" s="1"/>
  <c r="H12" i="1"/>
  <c r="I12" i="1" s="1"/>
  <c r="E12" i="1"/>
  <c r="G12" i="1" s="1"/>
  <c r="H5" i="1"/>
  <c r="I5" i="1" s="1"/>
  <c r="E5" i="1"/>
  <c r="G5" i="1" s="1"/>
  <c r="E26" i="1"/>
  <c r="G26" i="1" s="1"/>
  <c r="H26" i="1"/>
  <c r="I26" i="1" s="1"/>
  <c r="G2" i="1" l="1"/>
  <c r="G30" i="1" s="1"/>
  <c r="E30" i="1"/>
  <c r="I30" i="1"/>
</calcChain>
</file>

<file path=xl/sharedStrings.xml><?xml version="1.0" encoding="utf-8"?>
<sst xmlns="http://schemas.openxmlformats.org/spreadsheetml/2006/main" count="144" uniqueCount="82">
  <si>
    <t>ISO</t>
  </si>
  <si>
    <t>NLD</t>
  </si>
  <si>
    <t>DEU</t>
  </si>
  <si>
    <t>DNK</t>
  </si>
  <si>
    <t>SWE</t>
  </si>
  <si>
    <t>IRL</t>
  </si>
  <si>
    <t>FIN</t>
  </si>
  <si>
    <t>SVN</t>
  </si>
  <si>
    <t>CZE</t>
  </si>
  <si>
    <t>LUX</t>
  </si>
  <si>
    <t>BEL</t>
  </si>
  <si>
    <t>AUT</t>
  </si>
  <si>
    <t>FRA</t>
  </si>
  <si>
    <t>SVK</t>
  </si>
  <si>
    <t>ESP</t>
  </si>
  <si>
    <t>EST</t>
  </si>
  <si>
    <t>MLT</t>
  </si>
  <si>
    <t>ITA</t>
  </si>
  <si>
    <t>POL</t>
  </si>
  <si>
    <t>HUN</t>
  </si>
  <si>
    <t>CYP</t>
  </si>
  <si>
    <t>LTU</t>
  </si>
  <si>
    <t>GRC</t>
  </si>
  <si>
    <t>PRT</t>
  </si>
  <si>
    <t>HRV</t>
  </si>
  <si>
    <t>LVA</t>
  </si>
  <si>
    <t>ROU</t>
  </si>
  <si>
    <t>BGR</t>
  </si>
  <si>
    <t>esr_reduce_pct</t>
  </si>
  <si>
    <t>emi_2030</t>
  </si>
  <si>
    <t>emi_2040</t>
  </si>
  <si>
    <t>wght_avg_2005</t>
  </si>
  <si>
    <t>emi2005_plus_sink</t>
  </si>
  <si>
    <t>emi_2005_plus_2040sink</t>
  </si>
  <si>
    <t>emi2050</t>
  </si>
  <si>
    <t>emi_2020</t>
  </si>
  <si>
    <t>emi2005_mt</t>
  </si>
  <si>
    <t>period1</t>
  </si>
  <si>
    <t>period2</t>
  </si>
  <si>
    <t>period3</t>
  </si>
  <si>
    <t>total_mt</t>
  </si>
  <si>
    <t>total_gt</t>
  </si>
  <si>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</si>
  <si>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</si>
  <si>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</si>
  <si>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</si>
  <si>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</si>
  <si>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</si>
  <si>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</si>
  <si>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</si>
  <si>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</si>
  <si>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</si>
  <si>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</si>
  <si>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</si>
  <si>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</si>
  <si>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</si>
  <si>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</si>
  <si>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</si>
  <si>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</si>
  <si>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</si>
  <si>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</si>
  <si>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The 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</si>
  <si>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</si>
  <si>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</si>
  <si>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</si>
  <si>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</si>
  <si>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</si>
  <si>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</si>
  <si>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</si>
  <si>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</si>
  <si>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sum to 2030</t>
  </si>
  <si>
    <t>2030-2050</t>
  </si>
  <si>
    <t>2020-2050</t>
  </si>
  <si>
    <t>emi (Mt)</t>
  </si>
  <si>
    <t>emi (Gt)</t>
  </si>
  <si>
    <t>emi (tons) CO2 equiv. https://eur-lex.europa.eu/legal-content/EN/TXT/PDF/?uri=CELEX:32020D2126</t>
  </si>
  <si>
    <t xml:space="preserve">period 1 </t>
  </si>
  <si>
    <t>2020-2030 using the numbers from EU of yearly reductions to 2030</t>
  </si>
  <si>
    <t>period 2</t>
  </si>
  <si>
    <t>2030-2040 assuming a deacrease to 90% below 2005 levels by 2040, but including an additional 230 Mt of sinks (spread evenly across countries proportional to 2005 emissions as % of total EU emissions in that year)</t>
  </si>
  <si>
    <t>period 3</t>
  </si>
  <si>
    <t>2040-2050 linear reduction to zero emissions (net) in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</si>
</sst>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G19" sqref="G19"/>
    </sheetView>
  </sheetViews>
  <sheetFormatPr baseColWidth="10" defaultColWidth="8.83203125" defaultRowHeight="15" x14ac:dyDescent="0.2"/>
  <cols>
    <col min="2" max="2" width="14" customWidth="1"/>
    <col min="3" max="3" width="10.83203125" customWidth="1"/>
    <col min="4" max="4" width="14.33203125" customWidth="1"/>
    <col min="5" max="5" width="18.33203125" customWidth="1"/>
    <col min="6" max="6" width="15.5" customWidth="1"/>
    <col min="8" max="8" width="23" customWidth="1"/>
    <col min="9" max="9" width="11" customWidth="1"/>
  </cols>
  <sheetData>
    <row r="1" spans="1:10" x14ac:dyDescent="0.2">
      <c r="A1" t="s">
        <v>0</v>
      </c>
      <c r="B1" t="s">
        <v>36</v>
      </c>
      <c r="C1" t="s">
        <v>35</v>
      </c>
      <c r="D1" t="s">
        <v>31</v>
      </c>
      <c r="E1" t="s">
        <v>32</v>
      </c>
      <c r="F1" t="s">
        <v>28</v>
      </c>
      <c r="G1" t="s">
        <v>29</v>
      </c>
      <c r="H1" t="s">
        <v>33</v>
      </c>
      <c r="I1" t="s">
        <v>30</v>
      </c>
      <c r="J1" t="s">
        <v>34</v>
      </c>
    </row>
    <row r="2" spans="1:10" x14ac:dyDescent="0.2">
      <c r="A2" t="s">
        <v>1</v>
      </c>
      <c r="B2">
        <v>167.92599999999999</v>
      </c>
      <c r="C2">
        <v>130.3151</v>
      </c>
      <c r="D2">
        <f>B2/$B$30</f>
        <v>4.8116554348574501E-2</v>
      </c>
      <c r="E2">
        <f>B2+($E$31*D2)</f>
        <v>170.33182771742872</v>
      </c>
      <c r="F2">
        <v>0.48</v>
      </c>
      <c r="G2">
        <f>E2-(B2*F2)</f>
        <v>89.727347717428728</v>
      </c>
      <c r="H2">
        <f>B2+($H$31*D2)</f>
        <v>178.99280750017212</v>
      </c>
      <c r="I2">
        <f>H2*0.1</f>
        <v>17.899280750017212</v>
      </c>
      <c r="J2">
        <v>0</v>
      </c>
    </row>
    <row r="3" spans="1:10" x14ac:dyDescent="0.2">
      <c r="A3" t="s">
        <v>2</v>
      </c>
      <c r="B3">
        <v>802.38319999999999</v>
      </c>
      <c r="C3">
        <v>603.35050000000001</v>
      </c>
      <c r="D3">
        <f t="shared" ref="D3:D28" si="0">B3/$B$30</f>
        <v>0.22991028697868779</v>
      </c>
      <c r="E3">
        <f t="shared" ref="E3:E28" si="1">B3+($E$31*D3)</f>
        <v>813.87871434893441</v>
      </c>
      <c r="F3">
        <v>0.5</v>
      </c>
      <c r="G3">
        <f t="shared" ref="G3:G28" si="2">E3-(B3*F3)</f>
        <v>412.68711434893441</v>
      </c>
      <c r="H3">
        <f t="shared" ref="H3:H28" si="3">B3+($H$31*D3)</f>
        <v>855.26256600509817</v>
      </c>
      <c r="I3">
        <f t="shared" ref="I3:I28" si="4">H3*0.1</f>
        <v>85.526256600509825</v>
      </c>
      <c r="J3">
        <v>0</v>
      </c>
    </row>
    <row r="4" spans="1:10" x14ac:dyDescent="0.2">
      <c r="A4" t="s">
        <v>3</v>
      </c>
      <c r="B4">
        <v>50.201900000000002</v>
      </c>
      <c r="C4">
        <v>27.3565</v>
      </c>
      <c r="D4">
        <f t="shared" si="0"/>
        <v>1.4384564925929889E-2</v>
      </c>
      <c r="E4">
        <f t="shared" si="1"/>
        <v>50.921128246296497</v>
      </c>
      <c r="F4">
        <v>0.5</v>
      </c>
      <c r="G4">
        <f t="shared" si="2"/>
        <v>25.820178246296496</v>
      </c>
      <c r="H4">
        <f t="shared" si="3"/>
        <v>53.510349932963877</v>
      </c>
      <c r="I4">
        <f t="shared" si="4"/>
        <v>5.3510349932963877</v>
      </c>
      <c r="J4">
        <v>0</v>
      </c>
    </row>
    <row r="5" spans="1:10" x14ac:dyDescent="0.2">
      <c r="A5" t="s">
        <v>4</v>
      </c>
      <c r="B5">
        <v>50.082599999999999</v>
      </c>
      <c r="C5">
        <v>33.576099999999997</v>
      </c>
      <c r="D5">
        <f t="shared" si="0"/>
        <v>1.4350381387146229E-2</v>
      </c>
      <c r="E5">
        <f t="shared" si="1"/>
        <v>50.800119069357308</v>
      </c>
      <c r="F5">
        <v>0.5</v>
      </c>
      <c r="G5">
        <f t="shared" si="2"/>
        <v>25.758819069357308</v>
      </c>
      <c r="H5">
        <f t="shared" si="3"/>
        <v>53.383187719043633</v>
      </c>
      <c r="I5">
        <f t="shared" si="4"/>
        <v>5.3383187719043637</v>
      </c>
      <c r="J5">
        <v>0</v>
      </c>
    </row>
    <row r="6" spans="1:10" x14ac:dyDescent="0.2">
      <c r="A6" t="s">
        <v>5</v>
      </c>
      <c r="B6">
        <v>46.650500000000001</v>
      </c>
      <c r="C6">
        <v>33.742199999999997</v>
      </c>
      <c r="D6">
        <f t="shared" si="0"/>
        <v>1.3366967108358295E-2</v>
      </c>
      <c r="E6">
        <f t="shared" si="1"/>
        <v>47.318848355417913</v>
      </c>
      <c r="F6">
        <v>0.42</v>
      </c>
      <c r="G6">
        <f t="shared" si="2"/>
        <v>27.725638355417914</v>
      </c>
      <c r="H6">
        <f t="shared" si="3"/>
        <v>49.724902434922406</v>
      </c>
      <c r="I6">
        <f t="shared" si="4"/>
        <v>4.9724902434922411</v>
      </c>
      <c r="J6">
        <v>0</v>
      </c>
    </row>
    <row r="7" spans="1:10" x14ac:dyDescent="0.2">
      <c r="A7" t="s">
        <v>6</v>
      </c>
      <c r="B7">
        <v>55.4602</v>
      </c>
      <c r="C7">
        <v>36.329900000000002</v>
      </c>
      <c r="D7">
        <f t="shared" si="0"/>
        <v>1.5891248094296366E-2</v>
      </c>
      <c r="E7">
        <f t="shared" si="1"/>
        <v>56.254762404714818</v>
      </c>
      <c r="F7">
        <v>0.5</v>
      </c>
      <c r="G7">
        <f t="shared" si="2"/>
        <v>28.524662404714817</v>
      </c>
      <c r="H7">
        <f t="shared" si="3"/>
        <v>59.115187061688161</v>
      </c>
      <c r="I7">
        <f t="shared" si="4"/>
        <v>5.9115187061688168</v>
      </c>
      <c r="J7">
        <v>0</v>
      </c>
    </row>
    <row r="8" spans="1:10" x14ac:dyDescent="0.2">
      <c r="A8" t="s">
        <v>7</v>
      </c>
      <c r="B8">
        <v>15.916499999999999</v>
      </c>
      <c r="C8">
        <v>12.4773</v>
      </c>
      <c r="D8">
        <f t="shared" si="0"/>
        <v>4.5606227581737558E-3</v>
      </c>
      <c r="E8">
        <f t="shared" si="1"/>
        <v>16.144531137908686</v>
      </c>
      <c r="F8">
        <v>0.27</v>
      </c>
      <c r="G8">
        <f t="shared" si="2"/>
        <v>11.847076137908687</v>
      </c>
      <c r="H8">
        <f t="shared" si="3"/>
        <v>16.965443234379961</v>
      </c>
      <c r="I8">
        <f t="shared" si="4"/>
        <v>1.6965443234379962</v>
      </c>
      <c r="J8">
        <v>0</v>
      </c>
    </row>
    <row r="9" spans="1:10" x14ac:dyDescent="0.2">
      <c r="A9" t="s">
        <v>8</v>
      </c>
      <c r="B9">
        <v>121.89360000000001</v>
      </c>
      <c r="C9">
        <v>88.8352</v>
      </c>
      <c r="D9">
        <f t="shared" si="0"/>
        <v>3.4926694074433988E-2</v>
      </c>
      <c r="E9">
        <f t="shared" si="1"/>
        <v>123.63993470372171</v>
      </c>
      <c r="F9">
        <v>0.26</v>
      </c>
      <c r="G9">
        <f t="shared" si="2"/>
        <v>91.947598703721695</v>
      </c>
      <c r="H9">
        <f t="shared" si="3"/>
        <v>129.92673963711982</v>
      </c>
      <c r="I9">
        <f t="shared" si="4"/>
        <v>12.992673963711983</v>
      </c>
      <c r="J9">
        <v>0</v>
      </c>
    </row>
    <row r="10" spans="1:10" x14ac:dyDescent="0.2">
      <c r="A10" t="s">
        <v>9</v>
      </c>
      <c r="B10">
        <v>11.9129</v>
      </c>
      <c r="C10">
        <v>7.8531000000000004</v>
      </c>
      <c r="D10">
        <f t="shared" si="0"/>
        <v>3.4134541422956139E-3</v>
      </c>
      <c r="E10">
        <f t="shared" si="1"/>
        <v>12.083572707114781</v>
      </c>
      <c r="F10">
        <v>0.5</v>
      </c>
      <c r="G10">
        <f t="shared" si="2"/>
        <v>6.1271227071147809</v>
      </c>
      <c r="H10">
        <f t="shared" si="3"/>
        <v>12.697994452727992</v>
      </c>
      <c r="I10">
        <f t="shared" si="4"/>
        <v>1.2697994452727992</v>
      </c>
      <c r="J10">
        <v>0</v>
      </c>
    </row>
    <row r="11" spans="1:10" x14ac:dyDescent="0.2">
      <c r="A11" t="s">
        <v>10</v>
      </c>
      <c r="B11">
        <v>110.9602</v>
      </c>
      <c r="C11">
        <v>85.364100000000008</v>
      </c>
      <c r="D11">
        <f t="shared" si="0"/>
        <v>3.1793900252663057E-2</v>
      </c>
      <c r="E11">
        <f t="shared" si="1"/>
        <v>112.54989501263316</v>
      </c>
      <c r="F11">
        <v>0.47</v>
      </c>
      <c r="G11">
        <f t="shared" si="2"/>
        <v>60.398601012633158</v>
      </c>
      <c r="H11">
        <f t="shared" si="3"/>
        <v>118.2727970581125</v>
      </c>
      <c r="I11">
        <f t="shared" si="4"/>
        <v>11.82727970581125</v>
      </c>
      <c r="J11">
        <v>0</v>
      </c>
    </row>
    <row r="12" spans="1:10" x14ac:dyDescent="0.2">
      <c r="A12" t="s">
        <v>11</v>
      </c>
      <c r="B12">
        <v>76.242399999999989</v>
      </c>
      <c r="C12">
        <v>59.142400000000002</v>
      </c>
      <c r="D12">
        <f t="shared" si="0"/>
        <v>2.1846060665208226E-2</v>
      </c>
      <c r="E12">
        <f t="shared" si="1"/>
        <v>77.334703033260396</v>
      </c>
      <c r="F12">
        <v>0.48</v>
      </c>
      <c r="G12">
        <f t="shared" si="2"/>
        <v>40.7383510332604</v>
      </c>
      <c r="H12">
        <f t="shared" si="3"/>
        <v>81.266993952997879</v>
      </c>
      <c r="I12">
        <f t="shared" si="4"/>
        <v>8.1266993952997879</v>
      </c>
      <c r="J12">
        <v>0</v>
      </c>
    </row>
    <row r="13" spans="1:10" x14ac:dyDescent="0.2">
      <c r="A13" t="s">
        <v>12</v>
      </c>
      <c r="B13">
        <v>380.81609999999995</v>
      </c>
      <c r="C13">
        <v>267.15469999999999</v>
      </c>
      <c r="D13">
        <f t="shared" si="0"/>
        <v>0.10911686440731144</v>
      </c>
      <c r="E13">
        <f t="shared" si="1"/>
        <v>386.27194322036553</v>
      </c>
      <c r="F13">
        <v>0.47499999999999998</v>
      </c>
      <c r="G13">
        <f t="shared" si="2"/>
        <v>205.38429572036557</v>
      </c>
      <c r="H13">
        <f t="shared" si="3"/>
        <v>405.9129788136816</v>
      </c>
      <c r="I13">
        <f t="shared" si="4"/>
        <v>40.591297881368163</v>
      </c>
      <c r="J13">
        <v>0</v>
      </c>
    </row>
    <row r="14" spans="1:10" x14ac:dyDescent="0.2">
      <c r="A14" t="s">
        <v>13</v>
      </c>
      <c r="B14">
        <v>38.518300000000004</v>
      </c>
      <c r="C14">
        <v>29.035799999999998</v>
      </c>
      <c r="D14">
        <f t="shared" si="0"/>
        <v>1.1036813092461547E-2</v>
      </c>
      <c r="E14">
        <f t="shared" si="1"/>
        <v>39.070140654623081</v>
      </c>
      <c r="F14">
        <v>0.22700000000000001</v>
      </c>
      <c r="G14">
        <f t="shared" si="2"/>
        <v>30.326486554623081</v>
      </c>
      <c r="H14">
        <f t="shared" si="3"/>
        <v>41.05676701126616</v>
      </c>
      <c r="I14">
        <f t="shared" si="4"/>
        <v>4.1056767011266162</v>
      </c>
      <c r="J14">
        <v>0</v>
      </c>
    </row>
    <row r="15" spans="1:10" x14ac:dyDescent="0.2">
      <c r="A15" t="s">
        <v>14</v>
      </c>
      <c r="B15">
        <v>350.49979999999999</v>
      </c>
      <c r="C15">
        <v>202.70579999999998</v>
      </c>
      <c r="D15">
        <f t="shared" si="0"/>
        <v>0.10043020542301069</v>
      </c>
      <c r="E15">
        <f t="shared" si="1"/>
        <v>355.52131027115053</v>
      </c>
      <c r="F15">
        <v>0.377</v>
      </c>
      <c r="G15">
        <f t="shared" si="2"/>
        <v>223.38288567115052</v>
      </c>
      <c r="H15">
        <f t="shared" si="3"/>
        <v>373.59874724729247</v>
      </c>
      <c r="I15">
        <f t="shared" si="4"/>
        <v>37.359874724729245</v>
      </c>
      <c r="J15">
        <v>0</v>
      </c>
    </row>
    <row r="16" spans="1:10" x14ac:dyDescent="0.2">
      <c r="A16" t="s">
        <v>15</v>
      </c>
      <c r="B16">
        <v>16.807700000000001</v>
      </c>
      <c r="C16">
        <v>7.0975200000000003</v>
      </c>
      <c r="D16">
        <f t="shared" si="0"/>
        <v>4.8159821023816187E-3</v>
      </c>
      <c r="E16">
        <f t="shared" si="1"/>
        <v>17.048499105119081</v>
      </c>
      <c r="F16">
        <v>0.24</v>
      </c>
      <c r="G16">
        <f t="shared" si="2"/>
        <v>13.014651105119082</v>
      </c>
      <c r="H16">
        <f t="shared" si="3"/>
        <v>17.915375883547775</v>
      </c>
      <c r="I16">
        <f t="shared" si="4"/>
        <v>1.7915375883547775</v>
      </c>
      <c r="J16">
        <v>0</v>
      </c>
    </row>
    <row r="17" spans="1:10" x14ac:dyDescent="0.2">
      <c r="A17" t="s">
        <v>16</v>
      </c>
      <c r="B17">
        <v>2.6264000000000003</v>
      </c>
      <c r="C17">
        <v>1.6107</v>
      </c>
      <c r="D17">
        <f t="shared" si="0"/>
        <v>7.5255361493214924E-4</v>
      </c>
      <c r="E17">
        <f t="shared" si="1"/>
        <v>2.6640276807466079</v>
      </c>
      <c r="F17">
        <v>0.19</v>
      </c>
      <c r="G17">
        <f t="shared" si="2"/>
        <v>2.1650116807466078</v>
      </c>
      <c r="H17">
        <f t="shared" si="3"/>
        <v>2.7994873314343947</v>
      </c>
      <c r="I17">
        <f t="shared" si="4"/>
        <v>0.27994873314343949</v>
      </c>
      <c r="J17">
        <v>0</v>
      </c>
    </row>
    <row r="18" spans="1:10" x14ac:dyDescent="0.2">
      <c r="A18" t="s">
        <v>17</v>
      </c>
      <c r="B18">
        <v>473.83179999999999</v>
      </c>
      <c r="C18">
        <v>281.28679999999997</v>
      </c>
      <c r="D18">
        <f t="shared" si="0"/>
        <v>0.13576905039590584</v>
      </c>
      <c r="E18">
        <f t="shared" si="1"/>
        <v>480.62025251979526</v>
      </c>
      <c r="F18">
        <v>0.437</v>
      </c>
      <c r="G18">
        <f t="shared" si="2"/>
        <v>273.55575591979527</v>
      </c>
      <c r="H18">
        <f t="shared" si="3"/>
        <v>505.0586815910583</v>
      </c>
      <c r="I18">
        <f t="shared" si="4"/>
        <v>50.50586815910583</v>
      </c>
      <c r="J18">
        <v>0</v>
      </c>
    </row>
    <row r="19" spans="1:10" x14ac:dyDescent="0.2">
      <c r="A19" t="s">
        <v>18</v>
      </c>
      <c r="B19">
        <v>301.35300000000001</v>
      </c>
      <c r="C19">
        <v>279.22379999999998</v>
      </c>
      <c r="D19">
        <f t="shared" si="0"/>
        <v>8.6347962808653658E-2</v>
      </c>
      <c r="E19">
        <f t="shared" si="1"/>
        <v>305.67039814043267</v>
      </c>
      <c r="F19">
        <v>0.17699999999999999</v>
      </c>
      <c r="G19">
        <f t="shared" si="2"/>
        <v>252.33091714043266</v>
      </c>
      <c r="H19">
        <f t="shared" si="3"/>
        <v>321.21303144599034</v>
      </c>
      <c r="I19">
        <f t="shared" si="4"/>
        <v>32.121303144599032</v>
      </c>
      <c r="J19">
        <v>0</v>
      </c>
    </row>
    <row r="20" spans="1:10" x14ac:dyDescent="0.2">
      <c r="A20" t="s">
        <v>19</v>
      </c>
      <c r="B20">
        <v>55.921199999999999</v>
      </c>
      <c r="C20">
        <v>44.769300000000001</v>
      </c>
      <c r="D20">
        <f t="shared" si="0"/>
        <v>1.6023340394206404E-2</v>
      </c>
      <c r="E20">
        <f t="shared" si="1"/>
        <v>56.722367019710319</v>
      </c>
      <c r="F20">
        <v>0.187</v>
      </c>
      <c r="G20">
        <f t="shared" si="2"/>
        <v>46.265102619710319</v>
      </c>
      <c r="H20">
        <f t="shared" si="3"/>
        <v>59.606568290667468</v>
      </c>
      <c r="I20">
        <f t="shared" si="4"/>
        <v>5.960656829066747</v>
      </c>
      <c r="J20">
        <v>0</v>
      </c>
    </row>
    <row r="21" spans="1:10" x14ac:dyDescent="0.2">
      <c r="A21" t="s">
        <v>20</v>
      </c>
      <c r="B21">
        <v>7.9008000000000003</v>
      </c>
      <c r="C21">
        <v>6.7717999999999998</v>
      </c>
      <c r="D21">
        <f t="shared" si="0"/>
        <v>2.2638499850959198E-3</v>
      </c>
      <c r="E21">
        <f t="shared" si="1"/>
        <v>8.0139924992547957</v>
      </c>
      <c r="F21">
        <v>0.32</v>
      </c>
      <c r="G21">
        <f t="shared" si="2"/>
        <v>5.485736499254795</v>
      </c>
      <c r="H21">
        <f t="shared" si="3"/>
        <v>8.4214854965720622</v>
      </c>
      <c r="I21">
        <f t="shared" si="4"/>
        <v>0.84214854965720631</v>
      </c>
      <c r="J21">
        <v>0</v>
      </c>
    </row>
    <row r="22" spans="1:10" x14ac:dyDescent="0.2">
      <c r="A22" t="s">
        <v>21</v>
      </c>
      <c r="B22">
        <v>12.8292</v>
      </c>
      <c r="C22">
        <v>11.6938</v>
      </c>
      <c r="D22">
        <f t="shared" si="0"/>
        <v>3.6760054967588823E-3</v>
      </c>
      <c r="E22">
        <f t="shared" si="1"/>
        <v>13.013000274837944</v>
      </c>
      <c r="F22">
        <v>0.21</v>
      </c>
      <c r="G22">
        <f t="shared" si="2"/>
        <v>10.318868274837945</v>
      </c>
      <c r="H22">
        <f t="shared" si="3"/>
        <v>13.674681264254543</v>
      </c>
      <c r="I22">
        <f t="shared" si="4"/>
        <v>1.3674681264254545</v>
      </c>
      <c r="J22">
        <v>0</v>
      </c>
    </row>
    <row r="23" spans="1:10" x14ac:dyDescent="0.2">
      <c r="A23" t="s">
        <v>22</v>
      </c>
      <c r="B23">
        <v>101.9473</v>
      </c>
      <c r="C23">
        <v>51.002199999999995</v>
      </c>
      <c r="D23">
        <f t="shared" si="0"/>
        <v>2.9211395502426244E-2</v>
      </c>
      <c r="E23">
        <f t="shared" si="1"/>
        <v>103.40786977512131</v>
      </c>
      <c r="F23">
        <v>0.22700000000000001</v>
      </c>
      <c r="G23">
        <f t="shared" si="2"/>
        <v>80.265832675121317</v>
      </c>
      <c r="H23">
        <f t="shared" si="3"/>
        <v>108.66592096555803</v>
      </c>
      <c r="I23">
        <f t="shared" si="4"/>
        <v>10.866592096555804</v>
      </c>
      <c r="J23">
        <v>0</v>
      </c>
    </row>
    <row r="24" spans="1:10" x14ac:dyDescent="0.2">
      <c r="A24" t="s">
        <v>23</v>
      </c>
      <c r="B24">
        <v>65.473799999999997</v>
      </c>
      <c r="C24">
        <v>38.973500000000001</v>
      </c>
      <c r="D24">
        <f t="shared" si="0"/>
        <v>1.8760487691648092E-2</v>
      </c>
      <c r="E24">
        <f t="shared" si="1"/>
        <v>66.411824384582403</v>
      </c>
      <c r="F24">
        <v>0.28699999999999998</v>
      </c>
      <c r="G24">
        <f t="shared" si="2"/>
        <v>47.620843784582405</v>
      </c>
      <c r="H24">
        <f t="shared" si="3"/>
        <v>69.788712169079062</v>
      </c>
      <c r="I24">
        <f t="shared" si="4"/>
        <v>6.9788712169079066</v>
      </c>
      <c r="J24">
        <v>0</v>
      </c>
    </row>
    <row r="25" spans="1:10" x14ac:dyDescent="0.2">
      <c r="A25" t="s">
        <v>24</v>
      </c>
      <c r="B25">
        <v>21.445</v>
      </c>
      <c r="C25">
        <v>15.626899999999999</v>
      </c>
      <c r="D25">
        <f t="shared" si="0"/>
        <v>6.1447274871382646E-3</v>
      </c>
      <c r="E25">
        <f t="shared" si="1"/>
        <v>21.752236374356915</v>
      </c>
      <c r="F25">
        <v>0.16700000000000001</v>
      </c>
      <c r="G25">
        <f t="shared" si="2"/>
        <v>18.170921374356915</v>
      </c>
      <c r="H25">
        <f t="shared" si="3"/>
        <v>22.8582873220418</v>
      </c>
      <c r="I25">
        <f t="shared" si="4"/>
        <v>2.2858287322041799</v>
      </c>
      <c r="J25">
        <v>0</v>
      </c>
    </row>
    <row r="26" spans="1:10" x14ac:dyDescent="0.2">
      <c r="A26" t="s">
        <v>25</v>
      </c>
      <c r="B26">
        <v>7.7149999999999999</v>
      </c>
      <c r="C26">
        <v>6.9283000000000001</v>
      </c>
      <c r="D26">
        <f t="shared" si="0"/>
        <v>2.210611917149532E-3</v>
      </c>
      <c r="E26">
        <f t="shared" si="1"/>
        <v>7.8255305958574768</v>
      </c>
      <c r="F26">
        <v>0.17</v>
      </c>
      <c r="G26">
        <f t="shared" si="2"/>
        <v>6.5139805958574772</v>
      </c>
      <c r="H26">
        <f t="shared" si="3"/>
        <v>8.2234407409443921</v>
      </c>
      <c r="I26">
        <f t="shared" si="4"/>
        <v>0.82234407409443921</v>
      </c>
      <c r="J26">
        <v>0</v>
      </c>
    </row>
    <row r="27" spans="1:10" x14ac:dyDescent="0.2">
      <c r="A27" t="s">
        <v>26</v>
      </c>
      <c r="B27">
        <v>94.682899999999989</v>
      </c>
      <c r="C27">
        <v>68.664000000000001</v>
      </c>
      <c r="D27">
        <f t="shared" si="0"/>
        <v>2.7129895928746262E-2</v>
      </c>
      <c r="E27">
        <f t="shared" si="1"/>
        <v>96.039394796437307</v>
      </c>
      <c r="F27">
        <v>0.127</v>
      </c>
      <c r="G27">
        <f t="shared" si="2"/>
        <v>84.014666496437314</v>
      </c>
      <c r="H27">
        <f t="shared" si="3"/>
        <v>100.92277606361164</v>
      </c>
      <c r="I27">
        <f t="shared" si="4"/>
        <v>10.092277606361165</v>
      </c>
      <c r="J27">
        <v>0</v>
      </c>
    </row>
    <row r="28" spans="1:10" x14ac:dyDescent="0.2">
      <c r="A28" t="s">
        <v>27</v>
      </c>
      <c r="B28">
        <v>47.985599999999998</v>
      </c>
      <c r="C28">
        <v>34.138100000000001</v>
      </c>
      <c r="D28">
        <f t="shared" si="0"/>
        <v>1.3749519016405778E-2</v>
      </c>
      <c r="E28">
        <f t="shared" si="1"/>
        <v>48.673075950820284</v>
      </c>
      <c r="F28">
        <v>0.1</v>
      </c>
      <c r="G28">
        <f t="shared" si="2"/>
        <v>43.874515950820282</v>
      </c>
      <c r="H28">
        <f t="shared" si="3"/>
        <v>51.147989373773328</v>
      </c>
      <c r="I28">
        <f t="shared" si="4"/>
        <v>5.1147989373773335</v>
      </c>
      <c r="J28">
        <v>0</v>
      </c>
    </row>
    <row r="30" spans="1:10" x14ac:dyDescent="0.2">
      <c r="B30">
        <f>SUM(B2:B28)</f>
        <v>3489.9838999999997</v>
      </c>
      <c r="C30">
        <f>SUM(C2:C28)</f>
        <v>2465.0254200000004</v>
      </c>
      <c r="E30">
        <f t="shared" ref="E30:I30" si="5">SUM(E2:E28)</f>
        <v>3539.9839000000006</v>
      </c>
      <c r="G30">
        <f t="shared" si="5"/>
        <v>2163.9929818000001</v>
      </c>
      <c r="I30">
        <f t="shared" si="5"/>
        <v>371.99839000000003</v>
      </c>
    </row>
    <row r="31" spans="1:10" x14ac:dyDescent="0.2">
      <c r="E31">
        <v>50</v>
      </c>
      <c r="H31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4A99-4E8E-4119-9868-A613E2624D85}">
  <dimension ref="A1:Q31"/>
  <sheetViews>
    <sheetView workbookViewId="0">
      <selection activeCell="Q3" sqref="Q3"/>
    </sheetView>
  </sheetViews>
  <sheetFormatPr baseColWidth="10" defaultColWidth="8.83203125" defaultRowHeight="15" x14ac:dyDescent="0.2"/>
  <cols>
    <col min="13" max="13" width="10" bestFit="1" customWidth="1"/>
    <col min="15" max="15" width="10" bestFit="1" customWidth="1"/>
  </cols>
  <sheetData>
    <row r="1" spans="1:17" x14ac:dyDescent="0.2">
      <c r="C1" s="6" t="s">
        <v>75</v>
      </c>
      <c r="D1" s="7"/>
      <c r="E1" s="7"/>
      <c r="F1" s="7"/>
      <c r="G1" s="7"/>
      <c r="H1" s="7"/>
      <c r="I1" s="7"/>
      <c r="J1" s="7"/>
      <c r="K1" s="7"/>
      <c r="L1" s="8"/>
      <c r="M1" t="s">
        <v>73</v>
      </c>
      <c r="O1" t="s">
        <v>73</v>
      </c>
      <c r="P1" t="s">
        <v>73</v>
      </c>
      <c r="Q1" t="s">
        <v>74</v>
      </c>
    </row>
    <row r="2" spans="1:17" x14ac:dyDescent="0.2">
      <c r="A2" t="s">
        <v>42</v>
      </c>
      <c r="B2" t="s">
        <v>0</v>
      </c>
      <c r="C2" s="1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 s="2">
        <v>2030</v>
      </c>
      <c r="M2" t="s">
        <v>70</v>
      </c>
      <c r="N2">
        <v>2050</v>
      </c>
      <c r="O2" t="s">
        <v>71</v>
      </c>
      <c r="P2" t="s">
        <v>72</v>
      </c>
      <c r="Q2" t="s">
        <v>72</v>
      </c>
    </row>
    <row r="3" spans="1:17" x14ac:dyDescent="0.2">
      <c r="A3" t="s">
        <v>43</v>
      </c>
      <c r="B3" t="s">
        <v>10</v>
      </c>
      <c r="C3" s="1">
        <v>71141629</v>
      </c>
      <c r="D3">
        <v>69130741</v>
      </c>
      <c r="E3">
        <v>67119852</v>
      </c>
      <c r="F3">
        <v>65108964</v>
      </c>
      <c r="G3">
        <v>63098075</v>
      </c>
      <c r="H3">
        <v>61087187</v>
      </c>
      <c r="I3">
        <v>59076298</v>
      </c>
      <c r="J3">
        <v>57065410</v>
      </c>
      <c r="K3">
        <v>55054522</v>
      </c>
      <c r="L3" s="2">
        <v>53043633</v>
      </c>
      <c r="M3">
        <f>SUM(C3:L3)/1000000</f>
        <v>620.92631100000006</v>
      </c>
      <c r="N3">
        <v>0</v>
      </c>
      <c r="O3">
        <f>(L3/1000000)*10</f>
        <v>530.43633</v>
      </c>
      <c r="P3">
        <f>SUM(M3,O3)</f>
        <v>1151.3626410000002</v>
      </c>
      <c r="Q3">
        <f>P3/1000</f>
        <v>1.1513626410000002</v>
      </c>
    </row>
    <row r="4" spans="1:17" x14ac:dyDescent="0.2">
      <c r="A4" t="s">
        <v>44</v>
      </c>
      <c r="B4" t="s">
        <v>27</v>
      </c>
      <c r="C4" s="1">
        <v>27116956</v>
      </c>
      <c r="D4">
        <v>25159860</v>
      </c>
      <c r="E4">
        <v>24805676</v>
      </c>
      <c r="F4">
        <v>24451491</v>
      </c>
      <c r="G4">
        <v>24097307</v>
      </c>
      <c r="H4">
        <v>23743123</v>
      </c>
      <c r="I4">
        <v>23388939</v>
      </c>
      <c r="J4">
        <v>23034755</v>
      </c>
      <c r="K4">
        <v>22680571</v>
      </c>
      <c r="L4" s="2">
        <v>22326386</v>
      </c>
      <c r="M4">
        <f t="shared" ref="M4:M29" si="0">SUM(C4:L4)/1000000</f>
        <v>240.80506399999999</v>
      </c>
      <c r="N4">
        <v>0</v>
      </c>
      <c r="O4">
        <f t="shared" ref="O4:O29" si="1">(L4/1000000)*10</f>
        <v>223.26385999999999</v>
      </c>
      <c r="P4">
        <f t="shared" ref="P4:P29" si="2">SUM(M4,O4)</f>
        <v>464.06892399999998</v>
      </c>
      <c r="Q4">
        <f t="shared" ref="Q4:Q29" si="3">P4/1000</f>
        <v>0.46406892399999999</v>
      </c>
    </row>
    <row r="5" spans="1:17" x14ac:dyDescent="0.2">
      <c r="A5" t="s">
        <v>45</v>
      </c>
      <c r="B5" t="s">
        <v>8</v>
      </c>
      <c r="C5" s="1">
        <v>65984531</v>
      </c>
      <c r="D5">
        <v>60913974</v>
      </c>
      <c r="E5">
        <v>60283497</v>
      </c>
      <c r="F5">
        <v>59653019</v>
      </c>
      <c r="G5">
        <v>59022541</v>
      </c>
      <c r="H5">
        <v>58392064</v>
      </c>
      <c r="I5">
        <v>57761586</v>
      </c>
      <c r="J5">
        <v>57131109</v>
      </c>
      <c r="K5">
        <v>56500631</v>
      </c>
      <c r="L5" s="2">
        <v>55870153</v>
      </c>
      <c r="M5">
        <f t="shared" si="0"/>
        <v>591.513105</v>
      </c>
      <c r="N5">
        <v>0</v>
      </c>
      <c r="O5">
        <f t="shared" si="1"/>
        <v>558.70153000000005</v>
      </c>
      <c r="P5">
        <f t="shared" si="2"/>
        <v>1150.214635</v>
      </c>
      <c r="Q5">
        <f t="shared" si="3"/>
        <v>1.150214635</v>
      </c>
    </row>
    <row r="6" spans="1:17" x14ac:dyDescent="0.2">
      <c r="A6" t="s">
        <v>46</v>
      </c>
      <c r="B6" t="s">
        <v>3</v>
      </c>
      <c r="C6" s="1">
        <v>32127535</v>
      </c>
      <c r="D6">
        <v>31293868</v>
      </c>
      <c r="E6">
        <v>30460202</v>
      </c>
      <c r="F6">
        <v>29626535</v>
      </c>
      <c r="G6">
        <v>28792868</v>
      </c>
      <c r="H6">
        <v>27959201</v>
      </c>
      <c r="I6">
        <v>27125535</v>
      </c>
      <c r="J6">
        <v>26291868</v>
      </c>
      <c r="K6">
        <v>25458201</v>
      </c>
      <c r="L6" s="2">
        <v>24624534</v>
      </c>
      <c r="M6">
        <f t="shared" si="0"/>
        <v>283.76034700000002</v>
      </c>
      <c r="N6">
        <v>0</v>
      </c>
      <c r="O6">
        <f t="shared" si="1"/>
        <v>246.24534</v>
      </c>
      <c r="P6">
        <f t="shared" si="2"/>
        <v>530.00568700000008</v>
      </c>
      <c r="Q6">
        <f t="shared" si="3"/>
        <v>0.53000568700000006</v>
      </c>
    </row>
    <row r="7" spans="1:17" x14ac:dyDescent="0.2">
      <c r="A7" t="s">
        <v>47</v>
      </c>
      <c r="B7" t="s">
        <v>2</v>
      </c>
      <c r="C7" s="1">
        <v>427306142</v>
      </c>
      <c r="D7">
        <v>413224443</v>
      </c>
      <c r="E7">
        <v>399142745</v>
      </c>
      <c r="F7">
        <v>385061046</v>
      </c>
      <c r="G7">
        <v>370979348</v>
      </c>
      <c r="H7">
        <v>356897650</v>
      </c>
      <c r="I7">
        <v>342815951</v>
      </c>
      <c r="J7">
        <v>328734253</v>
      </c>
      <c r="K7">
        <v>314652554</v>
      </c>
      <c r="L7" s="2">
        <v>300570856</v>
      </c>
      <c r="M7">
        <f t="shared" si="0"/>
        <v>3639.3849879999998</v>
      </c>
      <c r="N7">
        <v>0</v>
      </c>
      <c r="O7">
        <f t="shared" si="1"/>
        <v>3005.70856</v>
      </c>
      <c r="P7">
        <f t="shared" si="2"/>
        <v>6645.0935479999998</v>
      </c>
      <c r="Q7">
        <f t="shared" si="3"/>
        <v>6.6450935480000002</v>
      </c>
    </row>
    <row r="8" spans="1:17" x14ac:dyDescent="0.2">
      <c r="A8" t="s">
        <v>48</v>
      </c>
      <c r="B8" t="s">
        <v>15</v>
      </c>
      <c r="C8" s="1">
        <v>6223937</v>
      </c>
      <c r="D8">
        <v>6001620</v>
      </c>
      <c r="E8">
        <v>5925247</v>
      </c>
      <c r="F8">
        <v>5848875</v>
      </c>
      <c r="G8">
        <v>5772502</v>
      </c>
      <c r="H8">
        <v>5696129</v>
      </c>
      <c r="I8">
        <v>5619756</v>
      </c>
      <c r="J8">
        <v>5543384</v>
      </c>
      <c r="K8">
        <v>5467011</v>
      </c>
      <c r="L8" s="2">
        <v>5390638</v>
      </c>
      <c r="M8">
        <f t="shared" si="0"/>
        <v>57.489099000000003</v>
      </c>
      <c r="N8">
        <v>0</v>
      </c>
      <c r="O8">
        <f t="shared" si="1"/>
        <v>53.906379999999999</v>
      </c>
      <c r="P8">
        <f t="shared" si="2"/>
        <v>111.39547899999999</v>
      </c>
      <c r="Q8">
        <f t="shared" si="3"/>
        <v>0.11139547899999999</v>
      </c>
    </row>
    <row r="9" spans="1:17" x14ac:dyDescent="0.2">
      <c r="A9" t="s">
        <v>49</v>
      </c>
      <c r="B9" t="s">
        <v>5</v>
      </c>
      <c r="C9" s="1">
        <v>43479402</v>
      </c>
      <c r="D9">
        <v>42357392</v>
      </c>
      <c r="E9">
        <v>41235382</v>
      </c>
      <c r="F9">
        <v>40113372</v>
      </c>
      <c r="G9">
        <v>38991362</v>
      </c>
      <c r="H9">
        <v>37869352</v>
      </c>
      <c r="I9">
        <v>36747342</v>
      </c>
      <c r="J9">
        <v>35625332</v>
      </c>
      <c r="K9">
        <v>34503322</v>
      </c>
      <c r="L9" s="2">
        <v>33381312</v>
      </c>
      <c r="M9">
        <f t="shared" si="0"/>
        <v>384.30356999999998</v>
      </c>
      <c r="N9">
        <v>0</v>
      </c>
      <c r="O9">
        <f t="shared" si="1"/>
        <v>333.81312000000003</v>
      </c>
      <c r="P9">
        <f t="shared" si="2"/>
        <v>718.11669000000006</v>
      </c>
      <c r="Q9">
        <f t="shared" si="3"/>
        <v>0.71811669000000011</v>
      </c>
    </row>
    <row r="10" spans="1:17" x14ac:dyDescent="0.2">
      <c r="A10" t="s">
        <v>50</v>
      </c>
      <c r="B10" t="s">
        <v>22</v>
      </c>
      <c r="C10" s="1">
        <v>46227407</v>
      </c>
      <c r="D10">
        <v>46969645</v>
      </c>
      <c r="E10">
        <v>47711883</v>
      </c>
      <c r="F10">
        <v>48454122</v>
      </c>
      <c r="G10">
        <v>49196360</v>
      </c>
      <c r="H10">
        <v>49938598</v>
      </c>
      <c r="I10">
        <v>50680836</v>
      </c>
      <c r="J10">
        <v>51423075</v>
      </c>
      <c r="K10">
        <v>52165313</v>
      </c>
      <c r="L10" s="2">
        <v>52907551</v>
      </c>
      <c r="M10">
        <f t="shared" si="0"/>
        <v>495.67478999999997</v>
      </c>
      <c r="N10">
        <v>0</v>
      </c>
      <c r="O10">
        <f t="shared" si="1"/>
        <v>529.07551000000001</v>
      </c>
      <c r="P10">
        <f t="shared" si="2"/>
        <v>1024.7502999999999</v>
      </c>
      <c r="Q10">
        <f t="shared" si="3"/>
        <v>1.0247503</v>
      </c>
    </row>
    <row r="11" spans="1:17" x14ac:dyDescent="0.2">
      <c r="A11" t="s">
        <v>51</v>
      </c>
      <c r="B11" t="s">
        <v>14</v>
      </c>
      <c r="C11" s="1">
        <v>200997922</v>
      </c>
      <c r="D11">
        <v>198671005</v>
      </c>
      <c r="E11">
        <v>196344088</v>
      </c>
      <c r="F11">
        <v>194017170</v>
      </c>
      <c r="G11">
        <v>191690253</v>
      </c>
      <c r="H11">
        <v>189363335</v>
      </c>
      <c r="I11">
        <v>187036418</v>
      </c>
      <c r="J11">
        <v>184709500</v>
      </c>
      <c r="K11">
        <v>182382583</v>
      </c>
      <c r="L11" s="2">
        <v>180055665</v>
      </c>
      <c r="M11">
        <f t="shared" si="0"/>
        <v>1905.2679390000001</v>
      </c>
      <c r="N11">
        <v>0</v>
      </c>
      <c r="O11">
        <f t="shared" si="1"/>
        <v>1800.55665</v>
      </c>
      <c r="P11">
        <f t="shared" si="2"/>
        <v>3705.8245889999998</v>
      </c>
      <c r="Q11">
        <f t="shared" si="3"/>
        <v>3.7058245889999997</v>
      </c>
    </row>
    <row r="12" spans="1:17" x14ac:dyDescent="0.2">
      <c r="A12" t="s">
        <v>52</v>
      </c>
      <c r="B12" t="s">
        <v>12</v>
      </c>
      <c r="C12" s="1">
        <v>335726735</v>
      </c>
      <c r="D12">
        <v>326506522</v>
      </c>
      <c r="E12">
        <v>317286309</v>
      </c>
      <c r="F12">
        <v>308066096</v>
      </c>
      <c r="G12">
        <v>298845883</v>
      </c>
      <c r="H12">
        <v>289625670</v>
      </c>
      <c r="I12">
        <v>280405456</v>
      </c>
      <c r="J12">
        <v>271185243</v>
      </c>
      <c r="K12">
        <v>261965030</v>
      </c>
      <c r="L12" s="2">
        <v>252744817</v>
      </c>
      <c r="M12">
        <f t="shared" si="0"/>
        <v>2942.3577610000002</v>
      </c>
      <c r="N12">
        <v>0</v>
      </c>
      <c r="O12">
        <f t="shared" si="1"/>
        <v>2527.4481700000001</v>
      </c>
      <c r="P12">
        <f t="shared" si="2"/>
        <v>5469.8059310000008</v>
      </c>
      <c r="Q12">
        <f t="shared" si="3"/>
        <v>5.4698059310000007</v>
      </c>
    </row>
    <row r="13" spans="1:17" x14ac:dyDescent="0.2">
      <c r="A13" t="s">
        <v>53</v>
      </c>
      <c r="B13" t="s">
        <v>24</v>
      </c>
      <c r="C13" s="1">
        <v>17661355</v>
      </c>
      <c r="D13">
        <v>16544497</v>
      </c>
      <c r="E13">
        <v>16576348</v>
      </c>
      <c r="F13">
        <v>16608198</v>
      </c>
      <c r="G13">
        <v>16640049</v>
      </c>
      <c r="H13">
        <v>16671899</v>
      </c>
      <c r="I13">
        <v>16703749</v>
      </c>
      <c r="J13">
        <v>16735600</v>
      </c>
      <c r="K13">
        <v>16767450</v>
      </c>
      <c r="L13" s="2">
        <v>16799301</v>
      </c>
      <c r="M13">
        <f t="shared" si="0"/>
        <v>167.70844600000001</v>
      </c>
      <c r="N13">
        <v>0</v>
      </c>
      <c r="O13">
        <f t="shared" si="1"/>
        <v>167.99301</v>
      </c>
      <c r="P13">
        <f t="shared" si="2"/>
        <v>335.70145600000001</v>
      </c>
      <c r="Q13">
        <f t="shared" si="3"/>
        <v>0.33570145600000001</v>
      </c>
    </row>
    <row r="14" spans="1:17" x14ac:dyDescent="0.2">
      <c r="A14" t="s">
        <v>54</v>
      </c>
      <c r="B14" t="s">
        <v>17</v>
      </c>
      <c r="C14" s="1">
        <v>273503734</v>
      </c>
      <c r="D14">
        <v>268765611</v>
      </c>
      <c r="E14">
        <v>264027488</v>
      </c>
      <c r="F14">
        <v>259289365</v>
      </c>
      <c r="G14">
        <v>254551242</v>
      </c>
      <c r="H14">
        <v>249813118</v>
      </c>
      <c r="I14">
        <v>245074995</v>
      </c>
      <c r="J14">
        <v>240336872</v>
      </c>
      <c r="K14">
        <v>235598749</v>
      </c>
      <c r="L14" s="2">
        <v>230860626</v>
      </c>
      <c r="M14">
        <f t="shared" si="0"/>
        <v>2521.8218000000002</v>
      </c>
      <c r="N14">
        <v>0</v>
      </c>
      <c r="O14">
        <f t="shared" si="1"/>
        <v>2308.60626</v>
      </c>
      <c r="P14">
        <f t="shared" si="2"/>
        <v>4830.4280600000002</v>
      </c>
      <c r="Q14">
        <f t="shared" si="3"/>
        <v>4.83042806</v>
      </c>
    </row>
    <row r="15" spans="1:17" x14ac:dyDescent="0.2">
      <c r="A15" t="s">
        <v>55</v>
      </c>
      <c r="B15" t="s">
        <v>20</v>
      </c>
      <c r="C15" s="1">
        <v>4072960</v>
      </c>
      <c r="D15">
        <v>3980718</v>
      </c>
      <c r="E15">
        <v>3888477</v>
      </c>
      <c r="F15">
        <v>3796235</v>
      </c>
      <c r="G15">
        <v>3703993</v>
      </c>
      <c r="H15">
        <v>3611752</v>
      </c>
      <c r="I15">
        <v>3519510</v>
      </c>
      <c r="J15">
        <v>3427269</v>
      </c>
      <c r="K15">
        <v>3335027</v>
      </c>
      <c r="L15" s="2">
        <v>3242785</v>
      </c>
      <c r="M15">
        <f t="shared" si="0"/>
        <v>36.578726000000003</v>
      </c>
      <c r="N15">
        <v>0</v>
      </c>
      <c r="O15">
        <f t="shared" si="1"/>
        <v>32.427849999999999</v>
      </c>
      <c r="P15">
        <f t="shared" si="2"/>
        <v>69.006575999999995</v>
      </c>
      <c r="Q15">
        <f t="shared" si="3"/>
        <v>6.9006576E-2</v>
      </c>
    </row>
    <row r="16" spans="1:17" x14ac:dyDescent="0.2">
      <c r="A16" t="s">
        <v>56</v>
      </c>
      <c r="B16" t="s">
        <v>25</v>
      </c>
      <c r="C16" s="1">
        <v>10649507</v>
      </c>
      <c r="D16">
        <v>8854834</v>
      </c>
      <c r="E16">
        <v>8758222</v>
      </c>
      <c r="F16">
        <v>8661610</v>
      </c>
      <c r="G16">
        <v>8564998</v>
      </c>
      <c r="H16">
        <v>8468386</v>
      </c>
      <c r="I16">
        <v>8371774</v>
      </c>
      <c r="J16">
        <v>8275162</v>
      </c>
      <c r="K16">
        <v>8178551</v>
      </c>
      <c r="L16" s="2">
        <v>8081939</v>
      </c>
      <c r="M16">
        <f t="shared" si="0"/>
        <v>86.864982999999995</v>
      </c>
      <c r="N16">
        <v>0</v>
      </c>
      <c r="O16">
        <f t="shared" si="1"/>
        <v>80.819389999999999</v>
      </c>
      <c r="P16">
        <f t="shared" si="2"/>
        <v>167.68437299999999</v>
      </c>
      <c r="Q16">
        <f t="shared" si="3"/>
        <v>0.167684373</v>
      </c>
    </row>
    <row r="17" spans="1:17" x14ac:dyDescent="0.2">
      <c r="A17" t="s">
        <v>57</v>
      </c>
      <c r="B17" t="s">
        <v>21</v>
      </c>
      <c r="C17" s="1">
        <v>16112304</v>
      </c>
      <c r="D17">
        <v>13717534</v>
      </c>
      <c r="E17">
        <v>13488659</v>
      </c>
      <c r="F17">
        <v>13259784</v>
      </c>
      <c r="G17">
        <v>13030909</v>
      </c>
      <c r="H17">
        <v>12802033</v>
      </c>
      <c r="I17">
        <v>12573158</v>
      </c>
      <c r="J17">
        <v>12344283</v>
      </c>
      <c r="K17">
        <v>12115408</v>
      </c>
      <c r="L17" s="2">
        <v>11886533</v>
      </c>
      <c r="M17">
        <f t="shared" si="0"/>
        <v>131.33060499999999</v>
      </c>
      <c r="N17">
        <v>0</v>
      </c>
      <c r="O17">
        <f t="shared" si="1"/>
        <v>118.86533</v>
      </c>
      <c r="P17">
        <f t="shared" si="2"/>
        <v>250.19593499999999</v>
      </c>
      <c r="Q17">
        <f t="shared" si="3"/>
        <v>0.25019593499999998</v>
      </c>
    </row>
    <row r="18" spans="1:17" x14ac:dyDescent="0.2">
      <c r="A18" t="s">
        <v>58</v>
      </c>
      <c r="B18" t="s">
        <v>9</v>
      </c>
      <c r="C18" s="1">
        <v>8406740</v>
      </c>
      <c r="D18">
        <v>8147070</v>
      </c>
      <c r="E18">
        <v>7887400</v>
      </c>
      <c r="F18">
        <v>7627731</v>
      </c>
      <c r="G18">
        <v>7368061</v>
      </c>
      <c r="H18">
        <v>7108391</v>
      </c>
      <c r="I18">
        <v>6848721</v>
      </c>
      <c r="J18">
        <v>6589052</v>
      </c>
      <c r="K18">
        <v>6329382</v>
      </c>
      <c r="L18" s="2">
        <v>6069712</v>
      </c>
      <c r="M18">
        <f t="shared" si="0"/>
        <v>72.382260000000002</v>
      </c>
      <c r="N18">
        <v>0</v>
      </c>
      <c r="O18">
        <f t="shared" si="1"/>
        <v>60.697119999999998</v>
      </c>
      <c r="P18">
        <f t="shared" si="2"/>
        <v>133.07938000000001</v>
      </c>
      <c r="Q18">
        <f t="shared" si="3"/>
        <v>0.13307938000000002</v>
      </c>
    </row>
    <row r="19" spans="1:17" x14ac:dyDescent="0.2">
      <c r="A19" t="s">
        <v>59</v>
      </c>
      <c r="B19" t="s">
        <v>19</v>
      </c>
      <c r="C19" s="1">
        <v>49906277</v>
      </c>
      <c r="D19">
        <v>43342400</v>
      </c>
      <c r="E19">
        <v>43484478</v>
      </c>
      <c r="F19">
        <v>43626556</v>
      </c>
      <c r="G19">
        <v>43768634</v>
      </c>
      <c r="H19">
        <v>43910712</v>
      </c>
      <c r="I19">
        <v>44052791</v>
      </c>
      <c r="J19">
        <v>44194869</v>
      </c>
      <c r="K19">
        <v>44336947</v>
      </c>
      <c r="L19" s="2">
        <v>44479025</v>
      </c>
      <c r="M19">
        <f t="shared" si="0"/>
        <v>445.102689</v>
      </c>
      <c r="N19">
        <v>0</v>
      </c>
      <c r="O19">
        <f t="shared" si="1"/>
        <v>444.79025000000001</v>
      </c>
      <c r="P19">
        <f t="shared" si="2"/>
        <v>889.89293900000007</v>
      </c>
      <c r="Q19">
        <f t="shared" si="3"/>
        <v>0.8898929390000001</v>
      </c>
    </row>
    <row r="20" spans="1:17" x14ac:dyDescent="0.2">
      <c r="A20" t="s">
        <v>60</v>
      </c>
      <c r="B20" t="s">
        <v>16</v>
      </c>
      <c r="C20" s="1">
        <v>2065044</v>
      </c>
      <c r="D20">
        <v>1239449</v>
      </c>
      <c r="E20">
        <v>1187854</v>
      </c>
      <c r="F20">
        <v>1136258</v>
      </c>
      <c r="G20">
        <v>1084663</v>
      </c>
      <c r="H20">
        <v>1033068</v>
      </c>
      <c r="I20">
        <v>981473</v>
      </c>
      <c r="J20">
        <v>929878</v>
      </c>
      <c r="K20">
        <v>878282</v>
      </c>
      <c r="L20" s="2">
        <v>826687</v>
      </c>
      <c r="M20">
        <f t="shared" si="0"/>
        <v>11.362655999999999</v>
      </c>
      <c r="N20">
        <v>0</v>
      </c>
      <c r="O20">
        <f t="shared" si="1"/>
        <v>8.2668699999999991</v>
      </c>
      <c r="P20">
        <f t="shared" si="2"/>
        <v>19.629525999999998</v>
      </c>
      <c r="Q20">
        <f t="shared" si="3"/>
        <v>1.9629525999999998E-2</v>
      </c>
    </row>
    <row r="21" spans="1:17" x14ac:dyDescent="0.2">
      <c r="A21" t="s">
        <v>61</v>
      </c>
      <c r="B21" t="s">
        <v>1</v>
      </c>
      <c r="C21" s="1">
        <v>98513233</v>
      </c>
      <c r="D21">
        <v>96677516</v>
      </c>
      <c r="E21">
        <v>94841800</v>
      </c>
      <c r="F21">
        <v>93006083</v>
      </c>
      <c r="G21">
        <v>91170366</v>
      </c>
      <c r="H21">
        <v>89334649</v>
      </c>
      <c r="I21">
        <v>87498932</v>
      </c>
      <c r="J21">
        <v>85663215</v>
      </c>
      <c r="K21">
        <v>83827498</v>
      </c>
      <c r="L21" s="2">
        <v>81991781</v>
      </c>
      <c r="M21">
        <f t="shared" si="0"/>
        <v>902.52507300000002</v>
      </c>
      <c r="N21">
        <v>0</v>
      </c>
      <c r="O21">
        <f t="shared" si="1"/>
        <v>819.91781000000003</v>
      </c>
      <c r="P21">
        <f t="shared" si="2"/>
        <v>1722.4428830000002</v>
      </c>
      <c r="Q21">
        <f t="shared" si="3"/>
        <v>1.7224428830000003</v>
      </c>
    </row>
    <row r="22" spans="1:17" x14ac:dyDescent="0.2">
      <c r="A22" t="s">
        <v>62</v>
      </c>
      <c r="B22" t="s">
        <v>11</v>
      </c>
      <c r="C22" s="1">
        <v>48768448</v>
      </c>
      <c r="D22">
        <v>47402495</v>
      </c>
      <c r="E22">
        <v>46036542</v>
      </c>
      <c r="F22">
        <v>44670589</v>
      </c>
      <c r="G22">
        <v>43304636</v>
      </c>
      <c r="H22">
        <v>41938683</v>
      </c>
      <c r="I22">
        <v>40572729</v>
      </c>
      <c r="J22">
        <v>39206776</v>
      </c>
      <c r="K22">
        <v>37840823</v>
      </c>
      <c r="L22" s="2">
        <v>36474870</v>
      </c>
      <c r="M22">
        <f t="shared" si="0"/>
        <v>426.21659099999999</v>
      </c>
      <c r="N22">
        <v>0</v>
      </c>
      <c r="O22">
        <f t="shared" si="1"/>
        <v>364.74870000000004</v>
      </c>
      <c r="P22">
        <f t="shared" si="2"/>
        <v>790.96529099999998</v>
      </c>
      <c r="Q22">
        <f t="shared" si="3"/>
        <v>0.79096529100000001</v>
      </c>
    </row>
    <row r="23" spans="1:17" x14ac:dyDescent="0.2">
      <c r="A23" t="s">
        <v>63</v>
      </c>
      <c r="B23" t="s">
        <v>18</v>
      </c>
      <c r="C23" s="1">
        <v>215005372</v>
      </c>
      <c r="D23">
        <v>204376828</v>
      </c>
      <c r="E23">
        <v>201204624</v>
      </c>
      <c r="F23">
        <v>198032420</v>
      </c>
      <c r="G23">
        <v>194860216</v>
      </c>
      <c r="H23">
        <v>191688012</v>
      </c>
      <c r="I23">
        <v>188515807</v>
      </c>
      <c r="J23">
        <v>185343603</v>
      </c>
      <c r="K23">
        <v>182171399</v>
      </c>
      <c r="L23" s="2">
        <v>178999195</v>
      </c>
      <c r="M23">
        <f t="shared" si="0"/>
        <v>1940.1974760000001</v>
      </c>
      <c r="N23">
        <v>0</v>
      </c>
      <c r="O23">
        <f t="shared" si="1"/>
        <v>1789.9919499999999</v>
      </c>
      <c r="P23">
        <f t="shared" si="2"/>
        <v>3730.1894259999999</v>
      </c>
      <c r="Q23">
        <f t="shared" si="3"/>
        <v>3.7301894259999999</v>
      </c>
    </row>
    <row r="24" spans="1:17" x14ac:dyDescent="0.2">
      <c r="A24" t="s">
        <v>64</v>
      </c>
      <c r="B24" t="s">
        <v>23</v>
      </c>
      <c r="C24" s="1">
        <v>42526461</v>
      </c>
      <c r="D24">
        <v>40821093</v>
      </c>
      <c r="E24">
        <v>40770978</v>
      </c>
      <c r="F24">
        <v>40720863</v>
      </c>
      <c r="G24">
        <v>40670748</v>
      </c>
      <c r="H24">
        <v>40620633</v>
      </c>
      <c r="I24">
        <v>40570518</v>
      </c>
      <c r="J24">
        <v>40520403</v>
      </c>
      <c r="K24">
        <v>40470288</v>
      </c>
      <c r="L24" s="2">
        <v>40420173</v>
      </c>
      <c r="M24">
        <f t="shared" si="0"/>
        <v>408.11215800000002</v>
      </c>
      <c r="N24">
        <v>0</v>
      </c>
      <c r="O24">
        <f t="shared" si="1"/>
        <v>404.20173</v>
      </c>
      <c r="P24">
        <f t="shared" si="2"/>
        <v>812.31388800000002</v>
      </c>
      <c r="Q24">
        <f t="shared" si="3"/>
        <v>0.81231388800000004</v>
      </c>
    </row>
    <row r="25" spans="1:17" x14ac:dyDescent="0.2">
      <c r="A25" t="s">
        <v>65</v>
      </c>
      <c r="B25" t="s">
        <v>26</v>
      </c>
      <c r="C25" s="1">
        <v>87878093</v>
      </c>
      <c r="D25">
        <v>76914871</v>
      </c>
      <c r="E25">
        <v>76884391</v>
      </c>
      <c r="F25">
        <v>76853912</v>
      </c>
      <c r="G25">
        <v>76823433</v>
      </c>
      <c r="H25">
        <v>76792954</v>
      </c>
      <c r="I25">
        <v>76762474</v>
      </c>
      <c r="J25">
        <v>76731995</v>
      </c>
      <c r="K25">
        <v>76701516</v>
      </c>
      <c r="L25" s="2">
        <v>76671037</v>
      </c>
      <c r="M25">
        <f t="shared" si="0"/>
        <v>779.01467600000001</v>
      </c>
      <c r="N25">
        <v>0</v>
      </c>
      <c r="O25">
        <f t="shared" si="1"/>
        <v>766.71037000000001</v>
      </c>
      <c r="P25">
        <f t="shared" si="2"/>
        <v>1545.725046</v>
      </c>
      <c r="Q25">
        <f t="shared" si="3"/>
        <v>1.545725046</v>
      </c>
    </row>
    <row r="26" spans="1:17" x14ac:dyDescent="0.2">
      <c r="A26" t="s">
        <v>66</v>
      </c>
      <c r="B26" t="s">
        <v>7</v>
      </c>
      <c r="C26" s="1">
        <v>11403194</v>
      </c>
      <c r="D26">
        <v>11107762</v>
      </c>
      <c r="E26">
        <v>10991138</v>
      </c>
      <c r="F26">
        <v>10874515</v>
      </c>
      <c r="G26">
        <v>10757891</v>
      </c>
      <c r="H26">
        <v>10641268</v>
      </c>
      <c r="I26">
        <v>10524644</v>
      </c>
      <c r="J26">
        <v>10408021</v>
      </c>
      <c r="K26">
        <v>10291397</v>
      </c>
      <c r="L26" s="2">
        <v>10174774</v>
      </c>
      <c r="M26">
        <f t="shared" si="0"/>
        <v>107.174604</v>
      </c>
      <c r="N26">
        <v>0</v>
      </c>
      <c r="O26">
        <f t="shared" si="1"/>
        <v>101.74773999999999</v>
      </c>
      <c r="P26">
        <f t="shared" si="2"/>
        <v>208.92234400000001</v>
      </c>
      <c r="Q26">
        <f t="shared" si="3"/>
        <v>0.20892234400000001</v>
      </c>
    </row>
    <row r="27" spans="1:17" x14ac:dyDescent="0.2">
      <c r="A27" t="s">
        <v>67</v>
      </c>
      <c r="B27" t="s">
        <v>13</v>
      </c>
      <c r="C27" s="1">
        <v>23410477</v>
      </c>
      <c r="D27">
        <v>21151422</v>
      </c>
      <c r="E27">
        <v>21052577</v>
      </c>
      <c r="F27">
        <v>20953731</v>
      </c>
      <c r="G27">
        <v>20854886</v>
      </c>
      <c r="H27">
        <v>20756040</v>
      </c>
      <c r="I27">
        <v>20657195</v>
      </c>
      <c r="J27">
        <v>20558350</v>
      </c>
      <c r="K27">
        <v>20459504</v>
      </c>
      <c r="L27" s="2">
        <v>20360659</v>
      </c>
      <c r="M27">
        <f t="shared" si="0"/>
        <v>210.21484100000001</v>
      </c>
      <c r="N27">
        <v>0</v>
      </c>
      <c r="O27">
        <f t="shared" si="1"/>
        <v>203.60658999999998</v>
      </c>
      <c r="P27">
        <f t="shared" si="2"/>
        <v>413.82143099999996</v>
      </c>
      <c r="Q27">
        <f t="shared" si="3"/>
        <v>0.41382143099999996</v>
      </c>
    </row>
    <row r="28" spans="1:17" x14ac:dyDescent="0.2">
      <c r="A28" t="s">
        <v>68</v>
      </c>
      <c r="B28" t="s">
        <v>6</v>
      </c>
      <c r="C28" s="1">
        <v>28840335</v>
      </c>
      <c r="D28">
        <v>27970110</v>
      </c>
      <c r="E28">
        <v>27099886</v>
      </c>
      <c r="F28">
        <v>26229661</v>
      </c>
      <c r="G28">
        <v>25359436</v>
      </c>
      <c r="H28">
        <v>24489212</v>
      </c>
      <c r="I28">
        <v>23618987</v>
      </c>
      <c r="J28">
        <v>22748762</v>
      </c>
      <c r="K28">
        <v>21878538</v>
      </c>
      <c r="L28" s="2">
        <v>21008313</v>
      </c>
      <c r="M28">
        <f t="shared" si="0"/>
        <v>249.24323999999999</v>
      </c>
      <c r="N28">
        <v>0</v>
      </c>
      <c r="O28">
        <f t="shared" si="1"/>
        <v>210.08313000000001</v>
      </c>
      <c r="P28">
        <f t="shared" si="2"/>
        <v>459.32637</v>
      </c>
      <c r="Q28">
        <f t="shared" si="3"/>
        <v>0.45932636999999998</v>
      </c>
    </row>
    <row r="29" spans="1:17" x14ac:dyDescent="0.2">
      <c r="A29" t="s">
        <v>69</v>
      </c>
      <c r="B29" t="s">
        <v>4</v>
      </c>
      <c r="C29" s="3">
        <v>31331358</v>
      </c>
      <c r="D29" s="4">
        <v>30731996</v>
      </c>
      <c r="E29" s="4">
        <v>30132635</v>
      </c>
      <c r="F29" s="4">
        <v>29533273</v>
      </c>
      <c r="G29" s="4">
        <v>28933911</v>
      </c>
      <c r="H29" s="4">
        <v>28334550</v>
      </c>
      <c r="I29" s="4">
        <v>27735188</v>
      </c>
      <c r="J29" s="4">
        <v>27135826</v>
      </c>
      <c r="K29" s="4">
        <v>26536464</v>
      </c>
      <c r="L29" s="5">
        <v>25937103</v>
      </c>
      <c r="M29">
        <f t="shared" si="0"/>
        <v>286.34230400000001</v>
      </c>
      <c r="N29">
        <v>0</v>
      </c>
      <c r="O29">
        <f t="shared" si="1"/>
        <v>259.37103000000002</v>
      </c>
      <c r="P29">
        <f t="shared" si="2"/>
        <v>545.71333400000003</v>
      </c>
      <c r="Q29">
        <f t="shared" si="3"/>
        <v>0.54571333399999999</v>
      </c>
    </row>
    <row r="31" spans="1:17" x14ac:dyDescent="0.2">
      <c r="Q31">
        <f>SUM(Q3:Q29)</f>
        <v>37.895676682000001</v>
      </c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tabSelected="1" workbookViewId="0">
      <selection activeCell="J31" sqref="J31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35</v>
      </c>
      <c r="C1" t="s">
        <v>29</v>
      </c>
      <c r="D1" t="s">
        <v>30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2">
      <c r="A2" t="s">
        <v>1</v>
      </c>
      <c r="B2">
        <v>130.3151</v>
      </c>
      <c r="C2">
        <v>89.727347717428728</v>
      </c>
      <c r="D2">
        <v>17.899280750017212</v>
      </c>
      <c r="E2">
        <v>0</v>
      </c>
      <c r="F2">
        <f>VLOOKUP(A2,es_pbe_2050_incl_EU_estimates!$B$3:$M$29,12,FALSE)</f>
        <v>902.52507300000002</v>
      </c>
      <c r="G2">
        <f>((C2-D2)*5)+(D2*10)</f>
        <v>538.13314233722974</v>
      </c>
      <c r="H2">
        <f>((D2-E2)*5)+(E2*10)</f>
        <v>89.49640375008606</v>
      </c>
      <c r="I2">
        <f>SUM(F2:H2)</f>
        <v>1530.1546190873157</v>
      </c>
      <c r="J2">
        <f>I2/1000</f>
        <v>1.5301546190873156</v>
      </c>
    </row>
    <row r="3" spans="1:10" x14ac:dyDescent="0.2">
      <c r="A3" t="s">
        <v>2</v>
      </c>
      <c r="B3">
        <v>603.35050000000001</v>
      </c>
      <c r="C3">
        <v>412.68711434893441</v>
      </c>
      <c r="D3">
        <v>85.526256600509825</v>
      </c>
      <c r="E3">
        <v>0</v>
      </c>
      <c r="F3">
        <f>VLOOKUP(A3,es_pbe_2050_incl_EU_estimates!$B$3:$M$29,12,FALSE)</f>
        <v>3639.3849879999998</v>
      </c>
      <c r="G3">
        <f t="shared" ref="G3:G28" si="0">((C3-D3)*5)+(D3*10)</f>
        <v>2491.0668547472214</v>
      </c>
      <c r="H3">
        <f t="shared" ref="H3:H28" si="1">((D3-E3)*5)+(E3*10)</f>
        <v>427.63128300254914</v>
      </c>
      <c r="I3">
        <f t="shared" ref="I3:I28" si="2">SUM(F3:H3)</f>
        <v>6558.0831257497703</v>
      </c>
      <c r="J3">
        <f t="shared" ref="J3:J28" si="3">I3/1000</f>
        <v>6.5580831257497705</v>
      </c>
    </row>
    <row r="4" spans="1:10" x14ac:dyDescent="0.2">
      <c r="A4" t="s">
        <v>3</v>
      </c>
      <c r="B4">
        <v>27.3565</v>
      </c>
      <c r="C4">
        <v>25.820178246296496</v>
      </c>
      <c r="D4">
        <v>5.3510349932963877</v>
      </c>
      <c r="E4">
        <v>0</v>
      </c>
      <c r="F4">
        <f>VLOOKUP(A4,es_pbe_2050_incl_EU_estimates!$B$3:$M$29,12,FALSE)</f>
        <v>283.76034700000002</v>
      </c>
      <c r="G4">
        <f t="shared" si="0"/>
        <v>155.85606619796442</v>
      </c>
      <c r="H4">
        <f t="shared" si="1"/>
        <v>26.755174966481938</v>
      </c>
      <c r="I4">
        <f t="shared" si="2"/>
        <v>466.37158816444639</v>
      </c>
      <c r="J4">
        <f t="shared" si="3"/>
        <v>0.4663715881644464</v>
      </c>
    </row>
    <row r="5" spans="1:10" x14ac:dyDescent="0.2">
      <c r="A5" t="s">
        <v>4</v>
      </c>
      <c r="B5">
        <v>33.576099999999997</v>
      </c>
      <c r="C5">
        <v>25.758819069357308</v>
      </c>
      <c r="D5">
        <v>5.3383187719043637</v>
      </c>
      <c r="E5">
        <v>0</v>
      </c>
      <c r="F5">
        <f>VLOOKUP(A5,es_pbe_2050_incl_EU_estimates!$B$3:$M$29,12,FALSE)</f>
        <v>286.34230400000001</v>
      </c>
      <c r="G5">
        <f t="shared" si="0"/>
        <v>155.48568920630836</v>
      </c>
      <c r="H5">
        <f t="shared" si="1"/>
        <v>26.691593859521817</v>
      </c>
      <c r="I5">
        <f t="shared" si="2"/>
        <v>468.51958706583025</v>
      </c>
      <c r="J5">
        <f t="shared" si="3"/>
        <v>0.46851958706583025</v>
      </c>
    </row>
    <row r="6" spans="1:10" x14ac:dyDescent="0.2">
      <c r="A6" t="s">
        <v>5</v>
      </c>
      <c r="B6">
        <v>33.742199999999997</v>
      </c>
      <c r="C6">
        <v>27.725638355417914</v>
      </c>
      <c r="D6">
        <v>4.9724902434922411</v>
      </c>
      <c r="E6">
        <v>0</v>
      </c>
      <c r="F6">
        <f>VLOOKUP(A6,es_pbe_2050_incl_EU_estimates!$B$3:$M$29,12,FALSE)</f>
        <v>384.30356999999998</v>
      </c>
      <c r="G6">
        <f t="shared" si="0"/>
        <v>163.49064299455077</v>
      </c>
      <c r="H6">
        <f t="shared" si="1"/>
        <v>24.862451217461206</v>
      </c>
      <c r="I6">
        <f t="shared" si="2"/>
        <v>572.65666421201195</v>
      </c>
      <c r="J6">
        <f t="shared" si="3"/>
        <v>0.572656664212012</v>
      </c>
    </row>
    <row r="7" spans="1:10" x14ac:dyDescent="0.2">
      <c r="A7" t="s">
        <v>6</v>
      </c>
      <c r="B7">
        <v>36.329900000000002</v>
      </c>
      <c r="C7">
        <v>28.524662404714817</v>
      </c>
      <c r="D7">
        <v>5.9115187061688168</v>
      </c>
      <c r="E7">
        <v>0</v>
      </c>
      <c r="F7">
        <f>VLOOKUP(A7,es_pbe_2050_incl_EU_estimates!$B$3:$M$29,12,FALSE)</f>
        <v>249.24323999999999</v>
      </c>
      <c r="G7">
        <f t="shared" si="0"/>
        <v>172.18090555441816</v>
      </c>
      <c r="H7">
        <f t="shared" si="1"/>
        <v>29.557593530844084</v>
      </c>
      <c r="I7">
        <f t="shared" si="2"/>
        <v>450.98173908526223</v>
      </c>
      <c r="J7">
        <f t="shared" si="3"/>
        <v>0.45098173908526223</v>
      </c>
    </row>
    <row r="8" spans="1:10" x14ac:dyDescent="0.2">
      <c r="A8" t="s">
        <v>7</v>
      </c>
      <c r="B8">
        <v>12.4773</v>
      </c>
      <c r="C8">
        <v>11.847076137908687</v>
      </c>
      <c r="D8">
        <v>1.6965443234379962</v>
      </c>
      <c r="E8">
        <v>0</v>
      </c>
      <c r="F8">
        <f>VLOOKUP(A8,es_pbe_2050_incl_EU_estimates!$B$3:$M$29,12,FALSE)</f>
        <v>107.174604</v>
      </c>
      <c r="G8">
        <f t="shared" si="0"/>
        <v>67.718102306733414</v>
      </c>
      <c r="H8">
        <f t="shared" si="1"/>
        <v>8.4827216171899806</v>
      </c>
      <c r="I8">
        <f t="shared" si="2"/>
        <v>183.37542792392341</v>
      </c>
      <c r="J8">
        <f t="shared" si="3"/>
        <v>0.18337542792392342</v>
      </c>
    </row>
    <row r="9" spans="1:10" x14ac:dyDescent="0.2">
      <c r="A9" t="s">
        <v>8</v>
      </c>
      <c r="B9">
        <v>88.8352</v>
      </c>
      <c r="C9">
        <v>91.947598703721695</v>
      </c>
      <c r="D9">
        <v>12.992673963711983</v>
      </c>
      <c r="E9">
        <v>0</v>
      </c>
      <c r="F9">
        <f>VLOOKUP(A9,es_pbe_2050_incl_EU_estimates!$B$3:$M$29,12,FALSE)</f>
        <v>591.513105</v>
      </c>
      <c r="G9">
        <f t="shared" si="0"/>
        <v>524.70136333716835</v>
      </c>
      <c r="H9">
        <f t="shared" si="1"/>
        <v>64.963369818559912</v>
      </c>
      <c r="I9">
        <f t="shared" si="2"/>
        <v>1181.1778381557283</v>
      </c>
      <c r="J9">
        <f t="shared" si="3"/>
        <v>1.1811778381557283</v>
      </c>
    </row>
    <row r="10" spans="1:10" x14ac:dyDescent="0.2">
      <c r="A10" t="s">
        <v>9</v>
      </c>
      <c r="B10">
        <v>7.8531000000000004</v>
      </c>
      <c r="C10">
        <v>6.1271227071147809</v>
      </c>
      <c r="D10">
        <v>1.2697994452727992</v>
      </c>
      <c r="E10">
        <v>0</v>
      </c>
      <c r="F10">
        <f>VLOOKUP(A10,es_pbe_2050_incl_EU_estimates!$B$3:$M$29,12,FALSE)</f>
        <v>72.382260000000002</v>
      </c>
      <c r="G10">
        <f t="shared" si="0"/>
        <v>36.984610761937901</v>
      </c>
      <c r="H10">
        <f t="shared" si="1"/>
        <v>6.3489972263639958</v>
      </c>
      <c r="I10">
        <f t="shared" si="2"/>
        <v>115.71586798830189</v>
      </c>
      <c r="J10">
        <f t="shared" si="3"/>
        <v>0.1157158679883019</v>
      </c>
    </row>
    <row r="11" spans="1:10" x14ac:dyDescent="0.2">
      <c r="A11" t="s">
        <v>10</v>
      </c>
      <c r="B11">
        <v>85.364100000000008</v>
      </c>
      <c r="C11">
        <v>60.398601012633158</v>
      </c>
      <c r="D11">
        <v>11.82727970581125</v>
      </c>
      <c r="E11">
        <v>0</v>
      </c>
      <c r="F11">
        <f>VLOOKUP(A11,es_pbe_2050_incl_EU_estimates!$B$3:$M$29,12,FALSE)</f>
        <v>620.92631100000006</v>
      </c>
      <c r="G11">
        <f t="shared" si="0"/>
        <v>361.12940359222205</v>
      </c>
      <c r="H11">
        <f t="shared" si="1"/>
        <v>59.136398529056251</v>
      </c>
      <c r="I11">
        <f t="shared" si="2"/>
        <v>1041.1921131212785</v>
      </c>
      <c r="J11">
        <f t="shared" si="3"/>
        <v>1.0411921131212785</v>
      </c>
    </row>
    <row r="12" spans="1:10" x14ac:dyDescent="0.2">
      <c r="A12" t="s">
        <v>11</v>
      </c>
      <c r="B12">
        <v>59.142400000000002</v>
      </c>
      <c r="C12">
        <v>40.7383510332604</v>
      </c>
      <c r="D12">
        <v>8.1266993952997879</v>
      </c>
      <c r="E12">
        <v>0</v>
      </c>
      <c r="F12">
        <f>VLOOKUP(A12,es_pbe_2050_incl_EU_estimates!$B$3:$M$29,12,FALSE)</f>
        <v>426.21659099999999</v>
      </c>
      <c r="G12">
        <f t="shared" si="0"/>
        <v>244.32525214280093</v>
      </c>
      <c r="H12">
        <f t="shared" si="1"/>
        <v>40.63349697649894</v>
      </c>
      <c r="I12">
        <f t="shared" si="2"/>
        <v>711.17534011929979</v>
      </c>
      <c r="J12">
        <f t="shared" si="3"/>
        <v>0.71117534011929984</v>
      </c>
    </row>
    <row r="13" spans="1:10" x14ac:dyDescent="0.2">
      <c r="A13" t="s">
        <v>12</v>
      </c>
      <c r="B13">
        <v>267.15469999999999</v>
      </c>
      <c r="C13">
        <v>205.38429572036557</v>
      </c>
      <c r="D13">
        <v>40.591297881368163</v>
      </c>
      <c r="E13">
        <v>0</v>
      </c>
      <c r="F13">
        <f>VLOOKUP(A13,es_pbe_2050_incl_EU_estimates!$B$3:$M$29,12,FALSE)</f>
        <v>2942.3577610000002</v>
      </c>
      <c r="G13">
        <f t="shared" si="0"/>
        <v>1229.8779680086686</v>
      </c>
      <c r="H13">
        <f t="shared" si="1"/>
        <v>202.95648940684083</v>
      </c>
      <c r="I13">
        <f t="shared" si="2"/>
        <v>4375.1922184155101</v>
      </c>
      <c r="J13">
        <f t="shared" si="3"/>
        <v>4.3751922184155099</v>
      </c>
    </row>
    <row r="14" spans="1:10" x14ac:dyDescent="0.2">
      <c r="A14" t="s">
        <v>13</v>
      </c>
      <c r="B14">
        <v>29.035799999999998</v>
      </c>
      <c r="C14">
        <v>30.326486554623081</v>
      </c>
      <c r="D14">
        <v>4.1056767011266162</v>
      </c>
      <c r="E14">
        <v>0</v>
      </c>
      <c r="F14">
        <f>VLOOKUP(A14,es_pbe_2050_incl_EU_estimates!$B$3:$M$29,12,FALSE)</f>
        <v>210.21484100000001</v>
      </c>
      <c r="G14">
        <f t="shared" si="0"/>
        <v>172.16081627874848</v>
      </c>
      <c r="H14">
        <f t="shared" si="1"/>
        <v>20.52838350563308</v>
      </c>
      <c r="I14">
        <f t="shared" si="2"/>
        <v>402.90404078438155</v>
      </c>
      <c r="J14">
        <f t="shared" si="3"/>
        <v>0.40290404078438152</v>
      </c>
    </row>
    <row r="15" spans="1:10" x14ac:dyDescent="0.2">
      <c r="A15" t="s">
        <v>14</v>
      </c>
      <c r="B15">
        <v>202.70579999999998</v>
      </c>
      <c r="C15">
        <v>223.38288567115052</v>
      </c>
      <c r="D15">
        <v>37.359874724729245</v>
      </c>
      <c r="E15">
        <v>0</v>
      </c>
      <c r="F15">
        <f>VLOOKUP(A15,es_pbe_2050_incl_EU_estimates!$B$3:$M$29,12,FALSE)</f>
        <v>1905.2679390000001</v>
      </c>
      <c r="G15">
        <f t="shared" si="0"/>
        <v>1303.7138019793988</v>
      </c>
      <c r="H15">
        <f t="shared" si="1"/>
        <v>186.79937362364623</v>
      </c>
      <c r="I15">
        <f t="shared" si="2"/>
        <v>3395.7811146030449</v>
      </c>
      <c r="J15">
        <f t="shared" si="3"/>
        <v>3.3957811146030448</v>
      </c>
    </row>
    <row r="16" spans="1:10" x14ac:dyDescent="0.2">
      <c r="A16" t="s">
        <v>15</v>
      </c>
      <c r="B16">
        <v>7.0975200000000003</v>
      </c>
      <c r="C16">
        <v>13.014651105119082</v>
      </c>
      <c r="D16">
        <v>1.7915375883547775</v>
      </c>
      <c r="E16">
        <v>0</v>
      </c>
      <c r="F16">
        <f>VLOOKUP(A16,es_pbe_2050_incl_EU_estimates!$B$3:$M$29,12,FALSE)</f>
        <v>57.489099000000003</v>
      </c>
      <c r="G16">
        <f t="shared" si="0"/>
        <v>74.030943467369298</v>
      </c>
      <c r="H16">
        <f t="shared" si="1"/>
        <v>8.9576879417738873</v>
      </c>
      <c r="I16">
        <f t="shared" si="2"/>
        <v>140.47773040914319</v>
      </c>
      <c r="J16">
        <f t="shared" si="3"/>
        <v>0.14047773040914319</v>
      </c>
    </row>
    <row r="17" spans="1:10" x14ac:dyDescent="0.2">
      <c r="A17" t="s">
        <v>16</v>
      </c>
      <c r="B17">
        <v>1.6107</v>
      </c>
      <c r="C17">
        <v>2.1650116807466078</v>
      </c>
      <c r="D17">
        <v>0.27994873314343949</v>
      </c>
      <c r="E17">
        <v>0</v>
      </c>
      <c r="F17">
        <f>VLOOKUP(A17,es_pbe_2050_incl_EU_estimates!$B$3:$M$29,12,FALSE)</f>
        <v>11.362655999999999</v>
      </c>
      <c r="G17">
        <f t="shared" si="0"/>
        <v>12.224802069450238</v>
      </c>
      <c r="H17">
        <f t="shared" si="1"/>
        <v>1.3997436657171973</v>
      </c>
      <c r="I17">
        <f t="shared" si="2"/>
        <v>24.987201735167432</v>
      </c>
      <c r="J17">
        <f t="shared" si="3"/>
        <v>2.4987201735167431E-2</v>
      </c>
    </row>
    <row r="18" spans="1:10" x14ac:dyDescent="0.2">
      <c r="A18" t="s">
        <v>17</v>
      </c>
      <c r="B18">
        <v>281.28679999999997</v>
      </c>
      <c r="C18">
        <v>273.55575591979527</v>
      </c>
      <c r="D18">
        <v>50.50586815910583</v>
      </c>
      <c r="E18">
        <v>0</v>
      </c>
      <c r="F18">
        <f>VLOOKUP(A18,es_pbe_2050_incl_EU_estimates!$B$3:$M$29,12,FALSE)</f>
        <v>2521.8218000000002</v>
      </c>
      <c r="G18">
        <f t="shared" si="0"/>
        <v>1620.3081203945055</v>
      </c>
      <c r="H18">
        <f t="shared" si="1"/>
        <v>252.52934079552915</v>
      </c>
      <c r="I18">
        <f t="shared" si="2"/>
        <v>4394.6592611900342</v>
      </c>
      <c r="J18">
        <f t="shared" si="3"/>
        <v>4.3946592611900339</v>
      </c>
    </row>
    <row r="19" spans="1:10" x14ac:dyDescent="0.2">
      <c r="A19" t="s">
        <v>18</v>
      </c>
      <c r="B19">
        <v>279.22379999999998</v>
      </c>
      <c r="C19">
        <v>252.33091714043266</v>
      </c>
      <c r="D19">
        <v>32.121303144599032</v>
      </c>
      <c r="E19">
        <v>0</v>
      </c>
      <c r="F19">
        <f>VLOOKUP(A19,es_pbe_2050_incl_EU_estimates!$B$3:$M$29,12,FALSE)</f>
        <v>1940.1974760000001</v>
      </c>
      <c r="G19">
        <f t="shared" si="0"/>
        <v>1422.2611014251584</v>
      </c>
      <c r="H19">
        <f t="shared" si="1"/>
        <v>160.60651572299517</v>
      </c>
      <c r="I19">
        <f t="shared" si="2"/>
        <v>3523.0650931481532</v>
      </c>
      <c r="J19">
        <f t="shared" si="3"/>
        <v>3.5230650931481531</v>
      </c>
    </row>
    <row r="20" spans="1:10" x14ac:dyDescent="0.2">
      <c r="A20" t="s">
        <v>19</v>
      </c>
      <c r="B20">
        <v>44.769300000000001</v>
      </c>
      <c r="C20">
        <v>46.265102619710319</v>
      </c>
      <c r="D20">
        <v>5.960656829066747</v>
      </c>
      <c r="E20">
        <v>0</v>
      </c>
      <c r="F20">
        <f>VLOOKUP(A20,es_pbe_2050_incl_EU_estimates!$B$3:$M$29,12,FALSE)</f>
        <v>445.102689</v>
      </c>
      <c r="G20">
        <f t="shared" si="0"/>
        <v>261.12879724388529</v>
      </c>
      <c r="H20">
        <f t="shared" si="1"/>
        <v>29.803284145333734</v>
      </c>
      <c r="I20">
        <f t="shared" si="2"/>
        <v>736.03477038921892</v>
      </c>
      <c r="J20">
        <f t="shared" si="3"/>
        <v>0.73603477038921894</v>
      </c>
    </row>
    <row r="21" spans="1:10" x14ac:dyDescent="0.2">
      <c r="A21" t="s">
        <v>20</v>
      </c>
      <c r="B21">
        <v>6.7717999999999998</v>
      </c>
      <c r="C21">
        <v>5.485736499254795</v>
      </c>
      <c r="D21">
        <v>0.84214854965720631</v>
      </c>
      <c r="E21">
        <v>0</v>
      </c>
      <c r="F21">
        <f>VLOOKUP(A21,es_pbe_2050_incl_EU_estimates!$B$3:$M$29,12,FALSE)</f>
        <v>36.578726000000003</v>
      </c>
      <c r="G21">
        <f t="shared" si="0"/>
        <v>31.639425244560005</v>
      </c>
      <c r="H21">
        <f t="shared" si="1"/>
        <v>4.210742748286032</v>
      </c>
      <c r="I21">
        <f t="shared" si="2"/>
        <v>72.428893992846042</v>
      </c>
      <c r="J21">
        <f t="shared" si="3"/>
        <v>7.2428893992846036E-2</v>
      </c>
    </row>
    <row r="22" spans="1:10" x14ac:dyDescent="0.2">
      <c r="A22" t="s">
        <v>21</v>
      </c>
      <c r="B22">
        <v>11.6938</v>
      </c>
      <c r="C22">
        <v>10.318868274837945</v>
      </c>
      <c r="D22">
        <v>1.3674681264254545</v>
      </c>
      <c r="E22">
        <v>0</v>
      </c>
      <c r="F22">
        <f>VLOOKUP(A22,es_pbe_2050_incl_EU_estimates!$B$3:$M$29,12,FALSE)</f>
        <v>131.33060499999999</v>
      </c>
      <c r="G22">
        <f t="shared" si="0"/>
        <v>58.431682006316997</v>
      </c>
      <c r="H22">
        <f t="shared" si="1"/>
        <v>6.8373406321272725</v>
      </c>
      <c r="I22">
        <f t="shared" si="2"/>
        <v>196.59962763844428</v>
      </c>
      <c r="J22">
        <f t="shared" si="3"/>
        <v>0.19659962763844427</v>
      </c>
    </row>
    <row r="23" spans="1:10" x14ac:dyDescent="0.2">
      <c r="A23" t="s">
        <v>22</v>
      </c>
      <c r="B23">
        <v>51.002199999999995</v>
      </c>
      <c r="C23">
        <v>80.265832675121317</v>
      </c>
      <c r="D23">
        <v>10.866592096555804</v>
      </c>
      <c r="E23">
        <v>0</v>
      </c>
      <c r="F23">
        <f>VLOOKUP(A23,es_pbe_2050_incl_EU_estimates!$B$3:$M$29,12,FALSE)</f>
        <v>495.67478999999997</v>
      </c>
      <c r="G23">
        <f t="shared" si="0"/>
        <v>455.6621238583856</v>
      </c>
      <c r="H23">
        <f t="shared" si="1"/>
        <v>54.332960482779022</v>
      </c>
      <c r="I23">
        <f t="shared" si="2"/>
        <v>1005.6698743411646</v>
      </c>
      <c r="J23">
        <f t="shared" si="3"/>
        <v>1.0056698743411645</v>
      </c>
    </row>
    <row r="24" spans="1:10" x14ac:dyDescent="0.2">
      <c r="A24" t="s">
        <v>23</v>
      </c>
      <c r="B24">
        <v>38.973500000000001</v>
      </c>
      <c r="C24">
        <v>47.620843784582405</v>
      </c>
      <c r="D24">
        <v>6.9788712169079066</v>
      </c>
      <c r="E24">
        <v>0</v>
      </c>
      <c r="F24">
        <f>VLOOKUP(A24,es_pbe_2050_incl_EU_estimates!$B$3:$M$29,12,FALSE)</f>
        <v>408.11215800000002</v>
      </c>
      <c r="G24">
        <f t="shared" si="0"/>
        <v>272.99857500745156</v>
      </c>
      <c r="H24">
        <f t="shared" si="1"/>
        <v>34.894356084539531</v>
      </c>
      <c r="I24">
        <f t="shared" si="2"/>
        <v>716.00508909199107</v>
      </c>
      <c r="J24">
        <f t="shared" si="3"/>
        <v>0.71600508909199112</v>
      </c>
    </row>
    <row r="25" spans="1:10" x14ac:dyDescent="0.2">
      <c r="A25" t="s">
        <v>24</v>
      </c>
      <c r="B25">
        <v>15.626899999999999</v>
      </c>
      <c r="C25">
        <v>18.170921374356915</v>
      </c>
      <c r="D25">
        <v>2.2858287322041799</v>
      </c>
      <c r="E25">
        <v>0</v>
      </c>
      <c r="F25">
        <f>VLOOKUP(A25,es_pbe_2050_incl_EU_estimates!$B$3:$M$29,12,FALSE)</f>
        <v>167.70844600000001</v>
      </c>
      <c r="G25">
        <f t="shared" si="0"/>
        <v>102.28375053280547</v>
      </c>
      <c r="H25">
        <f t="shared" si="1"/>
        <v>11.4291436610209</v>
      </c>
      <c r="I25">
        <f t="shared" si="2"/>
        <v>281.42134019382632</v>
      </c>
      <c r="J25">
        <f t="shared" si="3"/>
        <v>0.28142134019382631</v>
      </c>
    </row>
    <row r="26" spans="1:10" x14ac:dyDescent="0.2">
      <c r="A26" t="s">
        <v>25</v>
      </c>
      <c r="B26">
        <v>6.9283000000000001</v>
      </c>
      <c r="C26">
        <v>6.5139805958574772</v>
      </c>
      <c r="D26">
        <v>0.82234407409443921</v>
      </c>
      <c r="E26">
        <v>0</v>
      </c>
      <c r="F26">
        <f>VLOOKUP(A26,es_pbe_2050_incl_EU_estimates!$B$3:$M$29,12,FALSE)</f>
        <v>86.864982999999995</v>
      </c>
      <c r="G26">
        <f t="shared" si="0"/>
        <v>36.681623349759583</v>
      </c>
      <c r="H26">
        <f t="shared" si="1"/>
        <v>4.1117203704721961</v>
      </c>
      <c r="I26">
        <f t="shared" si="2"/>
        <v>127.65832672023177</v>
      </c>
      <c r="J26">
        <f t="shared" si="3"/>
        <v>0.12765832672023178</v>
      </c>
    </row>
    <row r="27" spans="1:10" x14ac:dyDescent="0.2">
      <c r="A27" t="s">
        <v>26</v>
      </c>
      <c r="B27">
        <v>68.664000000000001</v>
      </c>
      <c r="C27">
        <v>84.014666496437314</v>
      </c>
      <c r="D27">
        <v>10.092277606361165</v>
      </c>
      <c r="E27">
        <v>0</v>
      </c>
      <c r="F27">
        <f>VLOOKUP(A27,es_pbe_2050_incl_EU_estimates!$B$3:$M$29,12,FALSE)</f>
        <v>779.01467600000001</v>
      </c>
      <c r="G27">
        <f t="shared" si="0"/>
        <v>470.5347205139924</v>
      </c>
      <c r="H27">
        <f t="shared" si="1"/>
        <v>50.461388031805825</v>
      </c>
      <c r="I27">
        <f t="shared" si="2"/>
        <v>1300.0107845457983</v>
      </c>
      <c r="J27">
        <f t="shared" si="3"/>
        <v>1.3000107845457982</v>
      </c>
    </row>
    <row r="28" spans="1:10" x14ac:dyDescent="0.2">
      <c r="A28" t="s">
        <v>27</v>
      </c>
      <c r="B28">
        <v>34.138100000000001</v>
      </c>
      <c r="C28">
        <v>43.874515950820282</v>
      </c>
      <c r="D28">
        <v>5.1147989373773335</v>
      </c>
      <c r="E28">
        <v>0</v>
      </c>
      <c r="F28">
        <f>VLOOKUP(A28,es_pbe_2050_incl_EU_estimates!$B$3:$M$29,12,FALSE)</f>
        <v>240.80506399999999</v>
      </c>
      <c r="G28">
        <f t="shared" si="0"/>
        <v>244.94657444098809</v>
      </c>
      <c r="H28">
        <f t="shared" si="1"/>
        <v>25.573994686886667</v>
      </c>
      <c r="I28">
        <f t="shared" si="2"/>
        <v>511.32563312787477</v>
      </c>
      <c r="J28">
        <f t="shared" si="3"/>
        <v>0.51132563312787471</v>
      </c>
    </row>
    <row r="30" spans="1:10" x14ac:dyDescent="0.2">
      <c r="B30">
        <v>2465.0254200000004</v>
      </c>
      <c r="C30">
        <v>2163.9929818000001</v>
      </c>
      <c r="D30">
        <v>371.99839000000003</v>
      </c>
      <c r="F30">
        <f t="shared" ref="F3:F30" si="4">((B30-C30)*5)+(C30*10)</f>
        <v>23145.092009000004</v>
      </c>
      <c r="J30">
        <f>SUM(J2:J28)</f>
        <v>34.483624911</v>
      </c>
    </row>
    <row r="35" spans="6:7" x14ac:dyDescent="0.2">
      <c r="F35" t="s">
        <v>76</v>
      </c>
      <c r="G35" t="s">
        <v>77</v>
      </c>
    </row>
    <row r="36" spans="6:7" x14ac:dyDescent="0.2">
      <c r="F36" t="s">
        <v>78</v>
      </c>
      <c r="G36" t="s">
        <v>79</v>
      </c>
    </row>
    <row r="37" spans="6:7" x14ac:dyDescent="0.2">
      <c r="F37" t="s">
        <v>80</v>
      </c>
      <c r="G37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/ I H L W L C z i U e k A A A A 9 g A A A B I A H A B D b 2 5 m a W c v U G F j a 2 F n Z S 5 4 b W w g o h g A K K A U A A A A A A A A A A A A A A A A A A A A A A A A A A A A h Y 9 B D o I w F E S v Q r q n L T U m S j 4 l x q 0 k J i T G L a k V G u F j a L H c z Y V H 8 g p i F H X n c t 6 8 x c z 9 e o N 0 a O r g o j t r W k x I R D k J N K r 2 Y L B M S O + O 4 Y K k E r a F O h W l D k Y Z b T z Y Q 0 I q 5 8 4 x Y 9 5 7 6 m e 0 7 U o m O I / Y P t v k q t J N Q T 6 y + S + H B q 0 r U G k i Y f c a I w W N x J K K u a A c 2 A Q h M / g V x L j 3 2 f 5 A W P e 1 6 z s t N Y a r H N g U g b 0 / y A d Q S w M E F A A C A A g A / I H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B y 1 g o i k e 4 D g A A A B E A A A A T A B w A R m 9 y b X V s Y X M v U 2 V j d G l v b j E u b S C i G A A o o B Q A A A A A A A A A A A A A A A A A A A A A A A A A A A A r T k 0 u y c z P U w i G 0 I b W A F B L A Q I t A B Q A A g A I A P y B y 1 i w s 4 l H p A A A A P Y A A A A S A A A A A A A A A A A A A A A A A A A A A A B D b 2 5 m a W c v U G F j a 2 F n Z S 5 4 b W x Q S w E C L Q A U A A I A C A D 8 g c t Y D 8 r p q 6 Q A A A D p A A A A E w A A A A A A A A A A A A A A A A D w A A A A W 0 N v b n R l b n R f V H l w Z X N d L n h t b F B L A Q I t A B Q A A g A I A P y B y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O H E 6 B k Y h S L K L v U e q a q T W A A A A A A I A A A A A A B B m A A A A A Q A A I A A A A H B u j q d J K h r d B g k g N j P J d 0 x N X A a x F 7 K F G J k p L b q g W R Y B A A A A A A 6 A A A A A A g A A I A A A A H X 0 J f O s / Z 1 I m X n 7 h g V E l Y n C 2 g L v b i X 7 8 E O n M c Q b L 2 c z U A A A A E 7 T z g V z a Y j q K F m + h + 3 D 3 c q l e 4 Y A N F d a Q 7 v C a b r n + K D g v v n P o E K E z z v 0 p Q P t t g n 0 M L 1 S J G C / g 2 m l 5 v g 9 / h b i H B T D A S 7 7 d I 3 R Q d L K 6 O E E U I E 7 Q A A A A P l d 7 H f I s K Q 5 T E f v H K m p c 5 r m Y h 9 q Q 1 7 1 i z 3 w 4 h p n E o D S M Q 8 e b X o W i I S + 0 G F u o X 8 E B P Q A J p w p g O w W t + Y k H u M 2 t t A = < / D a t a M a s h u p > 
</file>

<file path=customXml/itemProps1.xml><?xml version="1.0" encoding="utf-8"?>
<ds:datastoreItem xmlns:ds="http://schemas.openxmlformats.org/officeDocument/2006/customXml" ds:itemID="{DA9321A2-36DB-4815-BF76-13F91DF6D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es_pbe_2050_emi_sinks_incl</vt:lpstr>
      <vt:lpstr>es_pbe_2050_incl_EU_estimates</vt:lpstr>
      <vt:lpstr>sum_budgets_new_2040_90%_prop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</dc:creator>
  <cp:lastModifiedBy>Williges, Keith Andrew (keith.williges@uni-graz.at)</cp:lastModifiedBy>
  <dcterms:created xsi:type="dcterms:W3CDTF">2024-03-20T11:28:09Z</dcterms:created>
  <dcterms:modified xsi:type="dcterms:W3CDTF">2024-10-23T10:14:32Z</dcterms:modified>
</cp:coreProperties>
</file>