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graz-my.sharepoint.com/personal/stefan_nabernegg_uni-graz_at/Documents/16_PAPER_RegionalCarbonBudgets/NCOMMS/Revisions_2/"/>
    </mc:Choice>
  </mc:AlternateContent>
  <xr:revisionPtr revIDLastSave="53" documentId="13_ncr:1_{270D132D-600E-4D78-8496-2BAA308EC205}" xr6:coauthVersionLast="47" xr6:coauthVersionMax="47" xr10:uidLastSave="{CDC7C065-035E-4B4E-925B-4101ACFF03F6}"/>
  <bookViews>
    <workbookView xWindow="28680" yWindow="-45" windowWidth="29040" windowHeight="17520" activeTab="3" xr2:uid="{00000000-000D-0000-FFFF-FFFF00000000}"/>
  </bookViews>
  <sheets>
    <sheet name="Selection_ESR_DE30" sheetId="24" r:id="rId1"/>
    <sheet name="Selection_CBE_DE30" sheetId="27" r:id="rId2"/>
    <sheet name="Selection_PBE_ES22" sheetId="6" r:id="rId3"/>
    <sheet name="Selection_CBE_ES22" sheetId="25" r:id="rId4"/>
  </sheets>
  <calcPr calcId="191028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I39" i="24" l="1" a="1"/>
  <c r="I39" i="24" s="1"/>
  <c r="I39" i="27" a="1"/>
  <c r="I39" i="27" s="1"/>
  <c r="I39" i="25" a="1"/>
  <c r="I39" i="25" s="1"/>
  <c r="H39" i="24"/>
  <c r="I62" i="24" l="1"/>
  <c r="I61" i="24"/>
  <c r="I51" i="24"/>
  <c r="I63" i="24"/>
  <c r="I60" i="24"/>
  <c r="I49" i="24"/>
  <c r="I68" i="24"/>
  <c r="I48" i="24"/>
  <c r="I55" i="24"/>
  <c r="I50" i="24"/>
  <c r="I66" i="24"/>
  <c r="I65" i="24"/>
  <c r="I46" i="24"/>
  <c r="I54" i="24"/>
  <c r="I52" i="24"/>
  <c r="I47" i="24"/>
  <c r="I64" i="24"/>
  <c r="I45" i="24"/>
  <c r="I58" i="24"/>
  <c r="I43" i="24"/>
  <c r="I59" i="24"/>
  <c r="I44" i="24"/>
  <c r="I57" i="24"/>
  <c r="I42" i="24"/>
  <c r="I56" i="24"/>
  <c r="I41" i="24"/>
  <c r="I40" i="24"/>
  <c r="I67" i="24"/>
  <c r="I53" i="24"/>
  <c r="I55" i="27"/>
  <c r="J55" i="27" s="1"/>
  <c r="I52" i="27"/>
  <c r="J52" i="27" s="1"/>
  <c r="I51" i="27"/>
  <c r="J51" i="27" s="1"/>
  <c r="I68" i="27"/>
  <c r="J68" i="27" s="1"/>
  <c r="I50" i="27"/>
  <c r="J50" i="27" s="1"/>
  <c r="I56" i="27"/>
  <c r="J56" i="27" s="1"/>
  <c r="I65" i="27"/>
  <c r="J65" i="27" s="1"/>
  <c r="I46" i="27"/>
  <c r="J46" i="27" s="1"/>
  <c r="I49" i="27"/>
  <c r="J49" i="27" s="1"/>
  <c r="I66" i="27"/>
  <c r="J66" i="27" s="1"/>
  <c r="I48" i="27"/>
  <c r="J48" i="27" s="1"/>
  <c r="I64" i="27"/>
  <c r="J64" i="27" s="1"/>
  <c r="I45" i="27"/>
  <c r="J45" i="27" s="1"/>
  <c r="I63" i="27"/>
  <c r="J63" i="27" s="1"/>
  <c r="I44" i="27"/>
  <c r="J44" i="27" s="1"/>
  <c r="I62" i="27"/>
  <c r="J62" i="27" s="1"/>
  <c r="I42" i="27"/>
  <c r="J42" i="27" s="1"/>
  <c r="I59" i="27"/>
  <c r="J59" i="27" s="1"/>
  <c r="I58" i="27"/>
  <c r="J58" i="27" s="1"/>
  <c r="I60" i="27"/>
  <c r="J60" i="27" s="1"/>
  <c r="I41" i="27"/>
  <c r="J41" i="27" s="1"/>
  <c r="I61" i="27"/>
  <c r="J61" i="27" s="1"/>
  <c r="I47" i="27"/>
  <c r="J47" i="27" s="1"/>
  <c r="I57" i="27"/>
  <c r="J57" i="27" s="1"/>
  <c r="I43" i="27"/>
  <c r="J43" i="27" s="1"/>
  <c r="I54" i="27"/>
  <c r="J54" i="27" s="1"/>
  <c r="I40" i="27"/>
  <c r="J40" i="27" s="1"/>
  <c r="I67" i="27"/>
  <c r="J67" i="27" s="1"/>
  <c r="I53" i="27"/>
  <c r="J53" i="27" s="1"/>
  <c r="J39" i="27"/>
  <c r="H39" i="27"/>
  <c r="I64" i="25"/>
  <c r="J64" i="25" s="1"/>
  <c r="I63" i="25"/>
  <c r="J63" i="25" s="1"/>
  <c r="I49" i="25"/>
  <c r="J49" i="25" s="1"/>
  <c r="I67" i="25"/>
  <c r="J67" i="25" s="1"/>
  <c r="I66" i="25"/>
  <c r="J66" i="25" s="1"/>
  <c r="I62" i="25"/>
  <c r="J62" i="25" s="1"/>
  <c r="I61" i="25"/>
  <c r="J61" i="25" s="1"/>
  <c r="I56" i="25"/>
  <c r="J56" i="25" s="1"/>
  <c r="I55" i="25"/>
  <c r="J55" i="25" s="1"/>
  <c r="I52" i="25"/>
  <c r="J52" i="25" s="1"/>
  <c r="I51" i="25"/>
  <c r="J51" i="25" s="1"/>
  <c r="I50" i="25"/>
  <c r="J50" i="25" s="1"/>
  <c r="I48" i="25"/>
  <c r="J48" i="25" s="1"/>
  <c r="I68" i="25"/>
  <c r="J68" i="25" s="1"/>
  <c r="I46" i="25"/>
  <c r="J46" i="25" s="1"/>
  <c r="I47" i="25"/>
  <c r="J47" i="25" s="1"/>
  <c r="I65" i="25"/>
  <c r="J65" i="25" s="1"/>
  <c r="I45" i="25"/>
  <c r="J45" i="25" s="1"/>
  <c r="I60" i="25"/>
  <c r="J60" i="25" s="1"/>
  <c r="I44" i="25"/>
  <c r="J44" i="25" s="1"/>
  <c r="I59" i="25"/>
  <c r="J59" i="25" s="1"/>
  <c r="I43" i="25"/>
  <c r="J43" i="25" s="1"/>
  <c r="I58" i="25"/>
  <c r="J58" i="25" s="1"/>
  <c r="I42" i="25"/>
  <c r="J42" i="25" s="1"/>
  <c r="I57" i="25"/>
  <c r="J57" i="25" s="1"/>
  <c r="I41" i="25"/>
  <c r="J41" i="25" s="1"/>
  <c r="I54" i="25"/>
  <c r="J54" i="25" s="1"/>
  <c r="I40" i="25"/>
  <c r="J40" i="25" s="1"/>
  <c r="I53" i="25"/>
  <c r="J53" i="25" s="1"/>
  <c r="H39" i="25"/>
  <c r="J70" i="27" l="1"/>
  <c r="J39" i="25"/>
  <c r="J70" i="25" s="1"/>
  <c r="D48" i="24"/>
  <c r="H48" i="24" s="1"/>
  <c r="G63" i="24"/>
  <c r="H63" i="24" s="1"/>
  <c r="H64" i="24" s="1"/>
  <c r="H65" i="24" s="1"/>
  <c r="H66" i="24" s="1"/>
  <c r="H67" i="24" s="1"/>
  <c r="H68" i="24" s="1"/>
  <c r="F58" i="24"/>
  <c r="H58" i="24" s="1"/>
  <c r="J39" i="24"/>
  <c r="I39" i="6" a="1"/>
  <c r="I39" i="6" s="1"/>
  <c r="H48" i="27" l="1"/>
  <c r="H58" i="27"/>
  <c r="H63" i="27"/>
  <c r="H64" i="27" s="1"/>
  <c r="H65" i="27" s="1"/>
  <c r="H66" i="27" s="1"/>
  <c r="H67" i="27" s="1"/>
  <c r="H68" i="27" s="1"/>
  <c r="J40" i="24"/>
  <c r="H59" i="24"/>
  <c r="H60" i="24" s="1"/>
  <c r="H61" i="24" s="1"/>
  <c r="H62" i="24" s="1"/>
  <c r="H49" i="24"/>
  <c r="H50" i="24" s="1"/>
  <c r="H51" i="24" s="1"/>
  <c r="H52" i="24" s="1"/>
  <c r="H53" i="24" s="1"/>
  <c r="H54" i="24" s="1"/>
  <c r="H55" i="24" s="1"/>
  <c r="H56" i="24" s="1"/>
  <c r="H57" i="24" s="1"/>
  <c r="H40" i="24"/>
  <c r="I47" i="6"/>
  <c r="I51" i="6"/>
  <c r="I50" i="6"/>
  <c r="I66" i="6"/>
  <c r="I52" i="6"/>
  <c r="I49" i="6"/>
  <c r="I48" i="6"/>
  <c r="I46" i="6"/>
  <c r="I64" i="6"/>
  <c r="I63" i="6"/>
  <c r="I44" i="6"/>
  <c r="I60" i="6"/>
  <c r="I59" i="6"/>
  <c r="I58" i="6"/>
  <c r="I65" i="6"/>
  <c r="I45" i="6"/>
  <c r="I62" i="6"/>
  <c r="I61" i="6"/>
  <c r="I56" i="6"/>
  <c r="I42" i="6"/>
  <c r="I55" i="6"/>
  <c r="I41" i="6"/>
  <c r="I57" i="6"/>
  <c r="I43" i="6"/>
  <c r="I68" i="6"/>
  <c r="I54" i="6"/>
  <c r="I40" i="6"/>
  <c r="I67" i="6"/>
  <c r="I53" i="6"/>
  <c r="H49" i="27" l="1"/>
  <c r="H50" i="27" s="1"/>
  <c r="H51" i="27" s="1"/>
  <c r="H52" i="27" s="1"/>
  <c r="H53" i="27" s="1"/>
  <c r="H54" i="27" s="1"/>
  <c r="H55" i="27" s="1"/>
  <c r="H56" i="27" s="1"/>
  <c r="H57" i="27" s="1"/>
  <c r="H40" i="27"/>
  <c r="H59" i="27"/>
  <c r="H60" i="27" s="1"/>
  <c r="H61" i="27" s="1"/>
  <c r="H62" i="27" s="1"/>
  <c r="J41" i="24"/>
  <c r="H41" i="24"/>
  <c r="H42" i="24" s="1"/>
  <c r="H43" i="24" s="1"/>
  <c r="H44" i="24" s="1"/>
  <c r="G68" i="6"/>
  <c r="D48" i="6"/>
  <c r="H39" i="6"/>
  <c r="H41" i="27" l="1"/>
  <c r="H42" i="27" s="1"/>
  <c r="H43" i="27" s="1"/>
  <c r="H44" i="27" s="1"/>
  <c r="H45" i="27" s="1"/>
  <c r="H46" i="27" s="1"/>
  <c r="H47" i="27" s="1"/>
  <c r="H68" i="6"/>
  <c r="G68" i="25"/>
  <c r="H68" i="25" s="1"/>
  <c r="H48" i="6"/>
  <c r="H40" i="6" s="1"/>
  <c r="D48" i="25"/>
  <c r="H48" i="25" s="1"/>
  <c r="H45" i="24"/>
  <c r="H46" i="24" s="1"/>
  <c r="H47" i="24" s="1"/>
  <c r="J42" i="24"/>
  <c r="H70" i="27" l="1"/>
  <c r="I72" i="27" s="1"/>
  <c r="H49" i="25"/>
  <c r="H50" i="25" s="1"/>
  <c r="H51" i="25" s="1"/>
  <c r="H52" i="25" s="1"/>
  <c r="H53" i="25" s="1"/>
  <c r="H54" i="25" s="1"/>
  <c r="H55" i="25" s="1"/>
  <c r="H56" i="25" s="1"/>
  <c r="H57" i="25" s="1"/>
  <c r="H58" i="25" s="1"/>
  <c r="H59" i="25" s="1"/>
  <c r="H60" i="25" s="1"/>
  <c r="H61" i="25" s="1"/>
  <c r="H62" i="25" s="1"/>
  <c r="H63" i="25" s="1"/>
  <c r="H64" i="25" s="1"/>
  <c r="H65" i="25" s="1"/>
  <c r="H66" i="25" s="1"/>
  <c r="H67" i="25" s="1"/>
  <c r="H40" i="25"/>
  <c r="H70" i="24"/>
  <c r="J43" i="24"/>
  <c r="H41" i="6"/>
  <c r="I72" i="24" l="1"/>
  <c r="H41" i="25"/>
  <c r="H42" i="25" s="1"/>
  <c r="H43" i="25" s="1"/>
  <c r="H44" i="25" s="1"/>
  <c r="H45" i="25" s="1"/>
  <c r="H46" i="25" s="1"/>
  <c r="H47" i="25" s="1"/>
  <c r="J44" i="24"/>
  <c r="H42" i="6"/>
  <c r="H43" i="6" s="1"/>
  <c r="H44" i="6" s="1"/>
  <c r="H45" i="6" s="1"/>
  <c r="H46" i="6" s="1"/>
  <c r="H47" i="6" s="1"/>
  <c r="H70" i="25" l="1"/>
  <c r="I72" i="25" s="1"/>
  <c r="J45" i="24"/>
  <c r="J46" i="24" l="1"/>
  <c r="J47" i="24" l="1"/>
  <c r="J48" i="24" l="1"/>
  <c r="J49" i="24" l="1"/>
  <c r="J50" i="24" l="1"/>
  <c r="J51" i="24" l="1"/>
  <c r="H49" i="6"/>
  <c r="J52" i="24" l="1"/>
  <c r="H50" i="6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70" i="6" s="1"/>
  <c r="I72" i="6" s="1"/>
  <c r="J53" i="24" l="1"/>
  <c r="J40" i="6"/>
  <c r="J39" i="6"/>
  <c r="J54" i="24" l="1"/>
  <c r="J41" i="6"/>
  <c r="J42" i="6"/>
  <c r="J55" i="24" l="1"/>
  <c r="J43" i="6"/>
  <c r="J56" i="24" l="1"/>
  <c r="J44" i="6"/>
  <c r="J57" i="24" l="1"/>
  <c r="J45" i="6"/>
  <c r="J58" i="24" l="1"/>
  <c r="J46" i="6"/>
  <c r="J59" i="24" l="1"/>
  <c r="J47" i="6"/>
  <c r="J60" i="24" l="1"/>
  <c r="J48" i="6"/>
  <c r="J61" i="24" l="1"/>
  <c r="J49" i="6"/>
  <c r="J62" i="24" l="1"/>
  <c r="J50" i="6"/>
  <c r="J63" i="24" l="1"/>
  <c r="J51" i="6"/>
  <c r="J64" i="24" l="1"/>
  <c r="J52" i="6"/>
  <c r="J65" i="24" l="1"/>
  <c r="J53" i="6"/>
  <c r="J66" i="24" l="1"/>
  <c r="J54" i="6"/>
  <c r="J67" i="24" l="1"/>
  <c r="J55" i="6"/>
  <c r="J68" i="24" l="1"/>
  <c r="J70" i="24" s="1"/>
  <c r="J56" i="6"/>
  <c r="J57" i="6" l="1"/>
  <c r="J58" i="6" l="1"/>
  <c r="J59" i="6" l="1"/>
  <c r="J60" i="6" l="1"/>
  <c r="J61" i="6" l="1"/>
  <c r="J62" i="6" l="1"/>
  <c r="J63" i="6" l="1"/>
  <c r="J64" i="6" l="1"/>
  <c r="J65" i="6" l="1"/>
  <c r="J66" i="6" l="1"/>
  <c r="J67" i="6" l="1"/>
  <c r="J68" i="6" l="1"/>
  <c r="J70" i="6" s="1"/>
</calcChain>
</file>

<file path=xl/sharedStrings.xml><?xml version="1.0" encoding="utf-8"?>
<sst xmlns="http://schemas.openxmlformats.org/spreadsheetml/2006/main" count="121" uniqueCount="33">
  <si>
    <t>Name</t>
  </si>
  <si>
    <t>End_target_percentage_reduction</t>
  </si>
  <si>
    <t>End_target_baseline_year</t>
  </si>
  <si>
    <t>End_target_year</t>
  </si>
  <si>
    <t>Status_of_end_target</t>
  </si>
  <si>
    <t>Interim_target_year</t>
  </si>
  <si>
    <t>Interim_target_percentage_reduction</t>
  </si>
  <si>
    <t>GHG_emissions</t>
  </si>
  <si>
    <t>GHG_emissions_year</t>
  </si>
  <si>
    <t>In policy document</t>
  </si>
  <si>
    <t>In law</t>
  </si>
  <si>
    <t>Federal State of Berlin</t>
  </si>
  <si>
    <t>Navarra</t>
  </si>
  <si>
    <t>2040 target</t>
  </si>
  <si>
    <t>2050 target</t>
  </si>
  <si>
    <t>linear target path</t>
  </si>
  <si>
    <t>2033 target</t>
  </si>
  <si>
    <t>2045 target</t>
  </si>
  <si>
    <t>CBE Carbon Budget</t>
  </si>
  <si>
    <t>Carbon Budget path</t>
  </si>
  <si>
    <t>historic emissions</t>
  </si>
  <si>
    <t>PBE Carbon Budget</t>
  </si>
  <si>
    <t>2030 target</t>
  </si>
  <si>
    <t>ESR Carbon Budget</t>
  </si>
  <si>
    <t>Net zero tracker (2025). URL https://zerotracker.net. Accessed: August 5, 2025.</t>
  </si>
  <si>
    <t>Historical ESR emissions are derived from EDGAR database: http://data.europa.eu/89h/1079d67eeda8-c03e-4421-95d0-0adc460B9658, and sector allocation (Table 1 Main text).</t>
  </si>
  <si>
    <t>own calculation</t>
  </si>
  <si>
    <t>Sum</t>
  </si>
  <si>
    <t>Target path budget</t>
  </si>
  <si>
    <t>Carbon budget path</t>
  </si>
  <si>
    <t>%-difference</t>
  </si>
  <si>
    <t>Derived carbon budget table S1</t>
  </si>
  <si>
    <t>own calculation (Methods section 4.2 main 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</si>
</sst>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2" x14ac:knownFonts="1">
    <font>
      <sz val="11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9C5700"/>
      <name val="Nunito Sans"/>
      <family val="2"/>
    </font>
    <font>
      <b/>
      <sz val="11"/>
      <color rgb="FF000000"/>
      <name val="Arial"/>
      <family val="2"/>
    </font>
    <font>
      <sz val="11"/>
      <color rgb="FF000000"/>
      <name val="Nunito Sans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color theme="0" tint="-0.499984740745262"/>
      <name val="Arial"/>
      <family val="2"/>
    </font>
    <font>
      <i/>
      <sz val="11"/>
      <color theme="0"/>
      <name val="Arial"/>
      <family val="2"/>
    </font>
    <font>
      <sz val="11"/>
      <color theme="0"/>
      <name val="Arial"/>
      <family val="2"/>
    </font>
    <font>
      <sz val="11"/>
      <color theme="1" tint="0.499984740745262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FE2F3"/>
      </patternFill>
    </fill>
    <fill>
      <patternFill patternType="solid">
        <fgColor theme="0" tint="-0.14999847407452621"/>
        <bgColor rgb="FFB6D7A8"/>
      </patternFill>
    </fill>
    <fill>
      <patternFill patternType="solid">
        <fgColor theme="4" tint="0.59999389629810485"/>
        <bgColor rgb="FFD9EAD3"/>
      </patternFill>
    </fill>
    <fill>
      <patternFill patternType="solid">
        <fgColor theme="4"/>
        <bgColor rgb="FFD9EAD3"/>
      </patternFill>
    </fill>
    <fill>
      <patternFill patternType="solid">
        <fgColor theme="4" tint="-0.249977111117893"/>
        <bgColor rgb="FFB6D7A8"/>
      </patternFill>
    </fill>
    <fill>
      <patternFill patternType="solid">
        <fgColor theme="1" tint="0.499984740745262"/>
        <bgColor rgb="FFCFE2F3"/>
      </patternFill>
    </fill>
    <fill>
      <patternFill patternType="solid">
        <fgColor theme="1" tint="0.499984740745262"/>
        <bgColor rgb="FFB6D7A8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7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0" fillId="4" borderId="0" xfId="0" applyFill="1"/>
    <xf numFmtId="3" fontId="0" fillId="4" borderId="0" xfId="0" applyNumberFormat="1" applyFill="1"/>
    <xf numFmtId="164" fontId="0" fillId="0" borderId="0" xfId="1" applyNumberFormat="1" applyFont="1"/>
    <xf numFmtId="0" fontId="4" fillId="0" borderId="0" xfId="0" applyFont="1"/>
    <xf numFmtId="0" fontId="5" fillId="0" borderId="0" xfId="0" applyFont="1"/>
    <xf numFmtId="2" fontId="0" fillId="0" borderId="0" xfId="0" applyNumberFormat="1"/>
    <xf numFmtId="43" fontId="0" fillId="0" borderId="0" xfId="0" applyNumberFormat="1"/>
    <xf numFmtId="43" fontId="4" fillId="0" borderId="0" xfId="0" applyNumberFormat="1" applyFont="1"/>
    <xf numFmtId="0" fontId="0" fillId="0" borderId="0" xfId="0" quotePrefix="1"/>
    <xf numFmtId="0" fontId="6" fillId="0" borderId="0" xfId="0" quotePrefix="1" applyFont="1"/>
    <xf numFmtId="43" fontId="4" fillId="0" borderId="0" xfId="0" quotePrefix="1" applyNumberFormat="1" applyFont="1"/>
    <xf numFmtId="43" fontId="6" fillId="0" borderId="0" xfId="0" quotePrefix="1" applyNumberFormat="1" applyFont="1"/>
    <xf numFmtId="43" fontId="0" fillId="0" borderId="0" xfId="0" quotePrefix="1" applyNumberFormat="1" applyAlignment="1"/>
    <xf numFmtId="0" fontId="7" fillId="0" borderId="0" xfId="3"/>
    <xf numFmtId="164" fontId="3" fillId="3" borderId="0" xfId="2" applyNumberFormat="1"/>
    <xf numFmtId="9" fontId="4" fillId="0" borderId="0" xfId="4" applyFont="1"/>
    <xf numFmtId="0" fontId="0" fillId="5" borderId="0" xfId="0" applyFill="1" applyAlignment="1">
      <alignment shrinkToFit="1"/>
    </xf>
    <xf numFmtId="0" fontId="0" fillId="6" borderId="0" xfId="0" applyFill="1" applyAlignment="1">
      <alignment shrinkToFit="1"/>
    </xf>
    <xf numFmtId="0" fontId="1" fillId="10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9" fillId="12" borderId="0" xfId="0" applyFont="1" applyFill="1" applyAlignment="1">
      <alignment horizontal="center"/>
    </xf>
    <xf numFmtId="0" fontId="10" fillId="13" borderId="0" xfId="0" applyFont="1" applyFill="1" applyAlignment="1">
      <alignment horizontal="center" wrapText="1"/>
    </xf>
    <xf numFmtId="0" fontId="10" fillId="13" borderId="0" xfId="0" applyFont="1" applyFill="1" applyAlignment="1">
      <alignment horizontal="left" wrapText="1"/>
    </xf>
    <xf numFmtId="0" fontId="2" fillId="0" borderId="0" xfId="0" applyFont="1"/>
    <xf numFmtId="0" fontId="10" fillId="14" borderId="0" xfId="0" applyFont="1" applyFill="1" applyAlignment="1">
      <alignment wrapText="1"/>
    </xf>
    <xf numFmtId="0" fontId="10" fillId="15" borderId="0" xfId="0" applyFont="1" applyFill="1" applyAlignment="1">
      <alignment wrapText="1"/>
    </xf>
    <xf numFmtId="0" fontId="10" fillId="16" borderId="0" xfId="0" applyFont="1" applyFill="1" applyAlignment="1">
      <alignment wrapText="1"/>
    </xf>
    <xf numFmtId="43" fontId="4" fillId="17" borderId="0" xfId="0" applyNumberFormat="1" applyFont="1" applyFill="1"/>
    <xf numFmtId="0" fontId="0" fillId="0" borderId="1" xfId="0" applyBorder="1"/>
    <xf numFmtId="0" fontId="10" fillId="13" borderId="1" xfId="0" applyFont="1" applyFill="1" applyBorder="1" applyAlignment="1"/>
    <xf numFmtId="0" fontId="6" fillId="1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wrapText="1"/>
    </xf>
    <xf numFmtId="0" fontId="0" fillId="14" borderId="1" xfId="0" applyFill="1" applyBorder="1" applyAlignment="1">
      <alignment wrapText="1"/>
    </xf>
    <xf numFmtId="0" fontId="6" fillId="15" borderId="1" xfId="0" applyFont="1" applyFill="1" applyBorder="1" applyAlignment="1">
      <alignment wrapText="1"/>
    </xf>
    <xf numFmtId="0" fontId="6" fillId="16" borderId="1" xfId="0" applyFont="1" applyFill="1" applyBorder="1" applyAlignment="1">
      <alignment wrapText="1"/>
    </xf>
    <xf numFmtId="43" fontId="0" fillId="0" borderId="1" xfId="0" applyNumberFormat="1" applyBorder="1"/>
    <xf numFmtId="2" fontId="0" fillId="0" borderId="1" xfId="0" applyNumberFormat="1" applyBorder="1"/>
    <xf numFmtId="0" fontId="2" fillId="17" borderId="0" xfId="0" applyFont="1" applyFill="1" applyAlignment="1">
      <alignment horizontal="center"/>
    </xf>
    <xf numFmtId="43" fontId="4" fillId="16" borderId="0" xfId="0" applyNumberFormat="1" applyFont="1" applyFill="1"/>
    <xf numFmtId="0" fontId="2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43" fontId="11" fillId="0" borderId="0" xfId="0" applyNumberFormat="1" applyFont="1"/>
    <xf numFmtId="0" fontId="11" fillId="0" borderId="0" xfId="0" applyFont="1"/>
    <xf numFmtId="0" fontId="10" fillId="0" borderId="1" xfId="0" applyFont="1" applyFill="1" applyBorder="1" applyAlignment="1"/>
    <xf numFmtId="43" fontId="4" fillId="0" borderId="1" xfId="0" quotePrefix="1" applyNumberFormat="1" applyFont="1" applyBorder="1"/>
    <xf numFmtId="0" fontId="0" fillId="0" borderId="0" xfId="0" applyBorder="1"/>
    <xf numFmtId="43" fontId="0" fillId="0" borderId="0" xfId="0" applyNumberFormat="1" applyBorder="1"/>
    <xf numFmtId="43" fontId="6" fillId="0" borderId="0" xfId="0" quotePrefix="1" applyNumberFormat="1" applyFont="1" applyBorder="1"/>
    <xf numFmtId="2" fontId="0" fillId="0" borderId="0" xfId="0" applyNumberFormat="1" applyBorder="1"/>
    <xf numFmtId="43" fontId="4" fillId="0" borderId="1" xfId="0" applyNumberFormat="1" applyFont="1" applyBorder="1"/>
    <xf numFmtId="0" fontId="1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43" fontId="4" fillId="18" borderId="0" xfId="0" applyNumberFormat="1" applyFont="1" applyFill="1"/>
    <xf numFmtId="0" fontId="2" fillId="18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10" fillId="18" borderId="0" xfId="0" applyFont="1" applyFill="1" applyAlignment="1">
      <alignment wrapText="1"/>
    </xf>
    <xf numFmtId="0" fontId="10" fillId="19" borderId="0" xfId="0" applyFont="1" applyFill="1" applyAlignment="1">
      <alignment wrapText="1"/>
    </xf>
    <xf numFmtId="0" fontId="6" fillId="19" borderId="1" xfId="0" applyFont="1" applyFill="1" applyBorder="1" applyAlignment="1">
      <alignment wrapText="1"/>
    </xf>
    <xf numFmtId="0" fontId="2" fillId="18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</cellXfs>
  <cellStyles count="5">
    <cellStyle name="Komma" xfId="1" builtinId="3"/>
    <cellStyle name="Link" xfId="3" builtinId="8"/>
    <cellStyle name="Neutral" xfId="2" builtinId="28"/>
    <cellStyle name="Prozent" xfId="4" builtinId="5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Berlin (DE30)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85941557318231"/>
          <c:y val="0.13089829481050169"/>
          <c:w val="0.81197835482857783"/>
          <c:h val="0.5371268075855794"/>
        </c:manualLayout>
      </c:layout>
      <c:areaChart>
        <c:grouping val="stacked"/>
        <c:varyColors val="0"/>
        <c:ser>
          <c:idx val="6"/>
          <c:order val="3"/>
          <c:tx>
            <c:strRef>
              <c:f>Selection_ESR_DE30!$J$7</c:f>
              <c:strCache>
                <c:ptCount val="1"/>
                <c:pt idx="0">
                  <c:v>ESR Carbon Budget</c:v>
                </c:pt>
              </c:strCache>
            </c:strRef>
          </c:tx>
          <c:spPr>
            <a:solidFill>
              <a:schemeClr val="accent4">
                <a:alpha val="40000"/>
              </a:schemeClr>
            </a:solidFill>
            <a:ln>
              <a:noFill/>
            </a:ln>
            <a:effectLst/>
          </c:spPr>
          <c:cat>
            <c:numRef>
              <c:f>Selection_ESR_DE30!$B$8:$B$68</c:f>
              <c:numCache>
                <c:formatCode>General</c:formatCode>
                <c:ptCount val="61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30">
                  <c:v>2020</c:v>
                </c:pt>
                <c:pt idx="35">
                  <c:v>2025</c:v>
                </c:pt>
                <c:pt idx="40">
                  <c:v>2030</c:v>
                </c:pt>
                <c:pt idx="45">
                  <c:v>2035</c:v>
                </c:pt>
                <c:pt idx="50">
                  <c:v>2040</c:v>
                </c:pt>
                <c:pt idx="55">
                  <c:v>2045</c:v>
                </c:pt>
                <c:pt idx="60">
                  <c:v>2050</c:v>
                </c:pt>
              </c:numCache>
            </c:numRef>
          </c:cat>
          <c:val>
            <c:numRef>
              <c:f>Selection_ESR_DE30!$J$8:$J$68</c:f>
              <c:numCache>
                <c:formatCode>General</c:formatCode>
                <c:ptCount val="61"/>
                <c:pt idx="31" formatCode="0.00">
                  <c:v>7.7545000000000002</c:v>
                </c:pt>
                <c:pt idx="32" formatCode="0.00">
                  <c:v>7.6020000000000003</c:v>
                </c:pt>
                <c:pt idx="33" formatCode="0.00">
                  <c:v>7.4425000000000008</c:v>
                </c:pt>
                <c:pt idx="34" formatCode="0.00">
                  <c:v>7.2760000000000007</c:v>
                </c:pt>
                <c:pt idx="35" formatCode="0.00">
                  <c:v>7.1025</c:v>
                </c:pt>
                <c:pt idx="36" formatCode="0.00">
                  <c:v>6.9220000000000006</c:v>
                </c:pt>
                <c:pt idx="37" formatCode="0.00">
                  <c:v>6.7345000000000006</c:v>
                </c:pt>
                <c:pt idx="38" formatCode="0.00">
                  <c:v>6.5400000000000009</c:v>
                </c:pt>
                <c:pt idx="39" formatCode="0.00">
                  <c:v>6.3385000000000007</c:v>
                </c:pt>
                <c:pt idx="40" formatCode="0.00">
                  <c:v>6.1300000000000008</c:v>
                </c:pt>
                <c:pt idx="41" formatCode="0.00">
                  <c:v>5.9145000000000003</c:v>
                </c:pt>
                <c:pt idx="42" formatCode="0.00">
                  <c:v>5.6920000000000002</c:v>
                </c:pt>
                <c:pt idx="43" formatCode="0.00">
                  <c:v>5.4625000000000004</c:v>
                </c:pt>
                <c:pt idx="44" formatCode="0.00">
                  <c:v>5.2260000000000009</c:v>
                </c:pt>
                <c:pt idx="45" formatCode="0.00">
                  <c:v>4.9824999999999999</c:v>
                </c:pt>
                <c:pt idx="46" formatCode="0.00">
                  <c:v>4.7320000000000011</c:v>
                </c:pt>
                <c:pt idx="47" formatCode="0.00">
                  <c:v>4.4745000000000008</c:v>
                </c:pt>
                <c:pt idx="48" formatCode="0.00">
                  <c:v>4.2100000000000009</c:v>
                </c:pt>
                <c:pt idx="49" formatCode="0.00">
                  <c:v>3.9385000000000003</c:v>
                </c:pt>
                <c:pt idx="50" formatCode="0.00">
                  <c:v>3.66</c:v>
                </c:pt>
                <c:pt idx="51" formatCode="0.00">
                  <c:v>3.3745000000000003</c:v>
                </c:pt>
                <c:pt idx="52" formatCode="0.00">
                  <c:v>3.0820000000000007</c:v>
                </c:pt>
                <c:pt idx="53" formatCode="0.00">
                  <c:v>2.7825000000000006</c:v>
                </c:pt>
                <c:pt idx="54" formatCode="0.00">
                  <c:v>2.4760000000000009</c:v>
                </c:pt>
                <c:pt idx="55" formatCode="0.00">
                  <c:v>2.1625000000000005</c:v>
                </c:pt>
                <c:pt idx="56" formatCode="0.00">
                  <c:v>1.8420000000000005</c:v>
                </c:pt>
                <c:pt idx="57" formatCode="0.00">
                  <c:v>1.5145000000000008</c:v>
                </c:pt>
                <c:pt idx="58" formatCode="0.00">
                  <c:v>1.1800000000000006</c:v>
                </c:pt>
                <c:pt idx="59" formatCode="0.00">
                  <c:v>0.83850000000000069</c:v>
                </c:pt>
                <c:pt idx="60" formatCode="0.00">
                  <c:v>0.49000000000000021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B3-4E2B-AE27-27E9298E8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1020640"/>
        <c:axId val="1251018144"/>
      </c:areaChart>
      <c:lineChart>
        <c:grouping val="standard"/>
        <c:varyColors val="0"/>
        <c:ser>
          <c:idx val="0"/>
          <c:order val="0"/>
          <c:tx>
            <c:strRef>
              <c:f>Selection_ESR_DE30!$C$7</c:f>
              <c:strCache>
                <c:ptCount val="1"/>
                <c:pt idx="0">
                  <c:v>historic emissions</c:v>
                </c:pt>
              </c:strCache>
            </c:strRef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Selection_ESR_DE30!$B$8:$B$68</c:f>
              <c:numCache>
                <c:formatCode>General</c:formatCode>
                <c:ptCount val="61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30">
                  <c:v>2020</c:v>
                </c:pt>
                <c:pt idx="35">
                  <c:v>2025</c:v>
                </c:pt>
                <c:pt idx="40">
                  <c:v>2030</c:v>
                </c:pt>
                <c:pt idx="45">
                  <c:v>2035</c:v>
                </c:pt>
                <c:pt idx="50">
                  <c:v>2040</c:v>
                </c:pt>
                <c:pt idx="55">
                  <c:v>2045</c:v>
                </c:pt>
                <c:pt idx="60">
                  <c:v>2050</c:v>
                </c:pt>
              </c:numCache>
            </c:numRef>
          </c:cat>
          <c:val>
            <c:numRef>
              <c:f>Selection_ESR_DE30!$C$8:$C$68</c:f>
              <c:numCache>
                <c:formatCode>0.00</c:formatCode>
                <c:ptCount val="61"/>
                <c:pt idx="0">
                  <c:v>10.660056445040999</c:v>
                </c:pt>
                <c:pt idx="1">
                  <c:v>10.672626609317998</c:v>
                </c:pt>
                <c:pt idx="2">
                  <c:v>10.096356213693998</c:v>
                </c:pt>
                <c:pt idx="3">
                  <c:v>10.568041913014001</c:v>
                </c:pt>
                <c:pt idx="4">
                  <c:v>10.200254408357999</c:v>
                </c:pt>
                <c:pt idx="5">
                  <c:v>10.396367269395</c:v>
                </c:pt>
                <c:pt idx="6">
                  <c:v>11.571685433382999</c:v>
                </c:pt>
                <c:pt idx="7">
                  <c:v>11.030448175887001</c:v>
                </c:pt>
                <c:pt idx="8">
                  <c:v>10.758884999945998</c:v>
                </c:pt>
                <c:pt idx="9">
                  <c:v>10.290290886363</c:v>
                </c:pt>
                <c:pt idx="10">
                  <c:v>10.125384673739999</c:v>
                </c:pt>
                <c:pt idx="11">
                  <c:v>10.707999740979002</c:v>
                </c:pt>
                <c:pt idx="12">
                  <c:v>10.194873476584998</c:v>
                </c:pt>
                <c:pt idx="13">
                  <c:v>10.061065356627999</c:v>
                </c:pt>
                <c:pt idx="14">
                  <c:v>9.6990804274539979</c:v>
                </c:pt>
                <c:pt idx="15">
                  <c:v>9.4871843531240003</c:v>
                </c:pt>
                <c:pt idx="16">
                  <c:v>9.7164787889540012</c:v>
                </c:pt>
                <c:pt idx="17">
                  <c:v>8.1683214892689993</c:v>
                </c:pt>
                <c:pt idx="18">
                  <c:v>9.1741129411919999</c:v>
                </c:pt>
                <c:pt idx="19">
                  <c:v>8.6914197778790001</c:v>
                </c:pt>
                <c:pt idx="20">
                  <c:v>9.1098659626439993</c:v>
                </c:pt>
                <c:pt idx="21">
                  <c:v>8.2561503821140008</c:v>
                </c:pt>
                <c:pt idx="22">
                  <c:v>8.5414509223059998</c:v>
                </c:pt>
                <c:pt idx="23">
                  <c:v>9.0230798042309992</c:v>
                </c:pt>
                <c:pt idx="24">
                  <c:v>8.1907483978519995</c:v>
                </c:pt>
                <c:pt idx="25">
                  <c:v>8.4108943193779986</c:v>
                </c:pt>
                <c:pt idx="26">
                  <c:v>8.6253150533909988</c:v>
                </c:pt>
                <c:pt idx="27">
                  <c:v>8.5916332857450008</c:v>
                </c:pt>
                <c:pt idx="28">
                  <c:v>8.1133963161029996</c:v>
                </c:pt>
                <c:pt idx="29">
                  <c:v>8.1054597963769996</c:v>
                </c:pt>
                <c:pt idx="30">
                  <c:v>7.666387592705</c:v>
                </c:pt>
                <c:pt idx="31">
                  <c:v>7.7797638739639989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B3-4E2B-AE27-27E9298E86A2}"/>
            </c:ext>
          </c:extLst>
        </c:ser>
        <c:ser>
          <c:idx val="5"/>
          <c:order val="1"/>
          <c:tx>
            <c:strRef>
              <c:f>Selection_ESR_DE30!$I$7</c:f>
              <c:strCache>
                <c:ptCount val="1"/>
                <c:pt idx="0">
                  <c:v>Carbon Budget path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alpha val="9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Selection_ESR_DE30!$B$8:$B$68</c:f>
              <c:numCache>
                <c:formatCode>General</c:formatCode>
                <c:ptCount val="61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30">
                  <c:v>2020</c:v>
                </c:pt>
                <c:pt idx="35">
                  <c:v>2025</c:v>
                </c:pt>
                <c:pt idx="40">
                  <c:v>2030</c:v>
                </c:pt>
                <c:pt idx="45">
                  <c:v>2035</c:v>
                </c:pt>
                <c:pt idx="50">
                  <c:v>2040</c:v>
                </c:pt>
                <c:pt idx="55">
                  <c:v>2045</c:v>
                </c:pt>
                <c:pt idx="60">
                  <c:v>2050</c:v>
                </c:pt>
              </c:numCache>
            </c:numRef>
          </c:cat>
          <c:val>
            <c:numRef>
              <c:f>Selection_ESR_DE30!$I$8:$I$68</c:f>
              <c:numCache>
                <c:formatCode>General</c:formatCode>
                <c:ptCount val="61"/>
                <c:pt idx="31" formatCode="_(* #,##0.00_);_(* \(#,##0.00\);_(* &quot;-&quot;??_);_(@_)">
                  <c:v>7.7545000000000002</c:v>
                </c:pt>
                <c:pt idx="32" formatCode="_(* #,##0.00_);_(* \(#,##0.00\);_(* &quot;-&quot;??_);_(@_)">
                  <c:v>7.6020000000000003</c:v>
                </c:pt>
                <c:pt idx="33" formatCode="_(* #,##0.00_);_(* \(#,##0.00\);_(* &quot;-&quot;??_);_(@_)">
                  <c:v>7.4425000000000008</c:v>
                </c:pt>
                <c:pt idx="34" formatCode="_(* #,##0.00_);_(* \(#,##0.00\);_(* &quot;-&quot;??_);_(@_)">
                  <c:v>7.2760000000000007</c:v>
                </c:pt>
                <c:pt idx="35" formatCode="_(* #,##0.00_);_(* \(#,##0.00\);_(* &quot;-&quot;??_);_(@_)">
                  <c:v>7.1025</c:v>
                </c:pt>
                <c:pt idx="36" formatCode="_(* #,##0.00_);_(* \(#,##0.00\);_(* &quot;-&quot;??_);_(@_)">
                  <c:v>6.9220000000000006</c:v>
                </c:pt>
                <c:pt idx="37" formatCode="_(* #,##0.00_);_(* \(#,##0.00\);_(* &quot;-&quot;??_);_(@_)">
                  <c:v>6.7345000000000006</c:v>
                </c:pt>
                <c:pt idx="38" formatCode="_(* #,##0.00_);_(* \(#,##0.00\);_(* &quot;-&quot;??_);_(@_)">
                  <c:v>6.5400000000000009</c:v>
                </c:pt>
                <c:pt idx="39" formatCode="_(* #,##0.00_);_(* \(#,##0.00\);_(* &quot;-&quot;??_);_(@_)">
                  <c:v>6.3385000000000007</c:v>
                </c:pt>
                <c:pt idx="40" formatCode="_(* #,##0.00_);_(* \(#,##0.00\);_(* &quot;-&quot;??_);_(@_)">
                  <c:v>6.1300000000000008</c:v>
                </c:pt>
                <c:pt idx="41" formatCode="_(* #,##0.00_);_(* \(#,##0.00\);_(* &quot;-&quot;??_);_(@_)">
                  <c:v>5.9145000000000003</c:v>
                </c:pt>
                <c:pt idx="42" formatCode="_(* #,##0.00_);_(* \(#,##0.00\);_(* &quot;-&quot;??_);_(@_)">
                  <c:v>5.6920000000000002</c:v>
                </c:pt>
                <c:pt idx="43" formatCode="_(* #,##0.00_);_(* \(#,##0.00\);_(* &quot;-&quot;??_);_(@_)">
                  <c:v>5.4625000000000004</c:v>
                </c:pt>
                <c:pt idx="44" formatCode="_(* #,##0.00_);_(* \(#,##0.00\);_(* &quot;-&quot;??_);_(@_)">
                  <c:v>5.2260000000000009</c:v>
                </c:pt>
                <c:pt idx="45" formatCode="_(* #,##0.00_);_(* \(#,##0.00\);_(* &quot;-&quot;??_);_(@_)">
                  <c:v>4.9824999999999999</c:v>
                </c:pt>
                <c:pt idx="46" formatCode="_(* #,##0.00_);_(* \(#,##0.00\);_(* &quot;-&quot;??_);_(@_)">
                  <c:v>4.7320000000000011</c:v>
                </c:pt>
                <c:pt idx="47" formatCode="_(* #,##0.00_);_(* \(#,##0.00\);_(* &quot;-&quot;??_);_(@_)">
                  <c:v>4.4745000000000008</c:v>
                </c:pt>
                <c:pt idx="48" formatCode="_(* #,##0.00_);_(* \(#,##0.00\);_(* &quot;-&quot;??_);_(@_)">
                  <c:v>4.2100000000000009</c:v>
                </c:pt>
                <c:pt idx="49" formatCode="_(* #,##0.00_);_(* \(#,##0.00\);_(* &quot;-&quot;??_);_(@_)">
                  <c:v>3.9385000000000003</c:v>
                </c:pt>
                <c:pt idx="50" formatCode="_(* #,##0.00_);_(* \(#,##0.00\);_(* &quot;-&quot;??_);_(@_)">
                  <c:v>3.66</c:v>
                </c:pt>
                <c:pt idx="51" formatCode="_(* #,##0.00_);_(* \(#,##0.00\);_(* &quot;-&quot;??_);_(@_)">
                  <c:v>3.3745000000000003</c:v>
                </c:pt>
                <c:pt idx="52" formatCode="_(* #,##0.00_);_(* \(#,##0.00\);_(* &quot;-&quot;??_);_(@_)">
                  <c:v>3.0820000000000007</c:v>
                </c:pt>
                <c:pt idx="53" formatCode="_(* #,##0.00_);_(* \(#,##0.00\);_(* &quot;-&quot;??_);_(@_)">
                  <c:v>2.7825000000000006</c:v>
                </c:pt>
                <c:pt idx="54" formatCode="_(* #,##0.00_);_(* \(#,##0.00\);_(* &quot;-&quot;??_);_(@_)">
                  <c:v>2.4760000000000009</c:v>
                </c:pt>
                <c:pt idx="55" formatCode="_(* #,##0.00_);_(* \(#,##0.00\);_(* &quot;-&quot;??_);_(@_)">
                  <c:v>2.1625000000000005</c:v>
                </c:pt>
                <c:pt idx="56" formatCode="_(* #,##0.00_);_(* \(#,##0.00\);_(* &quot;-&quot;??_);_(@_)">
                  <c:v>1.8420000000000005</c:v>
                </c:pt>
                <c:pt idx="57" formatCode="_(* #,##0.00_);_(* \(#,##0.00\);_(* &quot;-&quot;??_);_(@_)">
                  <c:v>1.5145000000000008</c:v>
                </c:pt>
                <c:pt idx="58" formatCode="_(* #,##0.00_);_(* \(#,##0.00\);_(* &quot;-&quot;??_);_(@_)">
                  <c:v>1.1800000000000006</c:v>
                </c:pt>
                <c:pt idx="59" formatCode="_(* #,##0.00_);_(* \(#,##0.00\);_(* &quot;-&quot;??_);_(@_)">
                  <c:v>0.83850000000000069</c:v>
                </c:pt>
                <c:pt idx="60" formatCode="_(* #,##0.00_);_(* \(#,##0.00\);_(* &quot;-&quot;??_);_(@_)">
                  <c:v>0.49000000000000021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B3-4E2B-AE27-27E9298E86A2}"/>
            </c:ext>
          </c:extLst>
        </c:ser>
        <c:ser>
          <c:idx val="4"/>
          <c:order val="2"/>
          <c:tx>
            <c:strRef>
              <c:f>Selection_ESR_DE30!$H$7</c:f>
              <c:strCache>
                <c:ptCount val="1"/>
                <c:pt idx="0">
                  <c:v>linear target path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Selection_ESR_DE30!$B$8:$B$68</c:f>
              <c:numCache>
                <c:formatCode>General</c:formatCode>
                <c:ptCount val="61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30">
                  <c:v>2020</c:v>
                </c:pt>
                <c:pt idx="35">
                  <c:v>2025</c:v>
                </c:pt>
                <c:pt idx="40">
                  <c:v>2030</c:v>
                </c:pt>
                <c:pt idx="45">
                  <c:v>2035</c:v>
                </c:pt>
                <c:pt idx="50">
                  <c:v>2040</c:v>
                </c:pt>
                <c:pt idx="55">
                  <c:v>2045</c:v>
                </c:pt>
                <c:pt idx="60">
                  <c:v>2050</c:v>
                </c:pt>
              </c:numCache>
            </c:numRef>
          </c:cat>
          <c:val>
            <c:numRef>
              <c:f>Selection_ESR_DE30!$H$8:$H$68</c:f>
              <c:numCache>
                <c:formatCode>General</c:formatCode>
                <c:ptCount val="61"/>
                <c:pt idx="31" formatCode="_(* #,##0.00_);_(* \(#,##0.00\);_(* &quot;-&quot;??_);_(@_)">
                  <c:v>7.7797638739639989</c:v>
                </c:pt>
                <c:pt idx="32" formatCode="_(* #,##0.00_);_(* \(#,##0.00\);_(* &quot;-&quot;??_);_(@_)">
                  <c:v>7.2706808805804766</c:v>
                </c:pt>
                <c:pt idx="33" formatCode="_(* #,##0.00_);_(* \(#,##0.00\);_(* &quot;-&quot;??_);_(@_)">
                  <c:v>6.7615978871969542</c:v>
                </c:pt>
                <c:pt idx="34" formatCode="_(* #,##0.00_);_(* \(#,##0.00\);_(* &quot;-&quot;??_);_(@_)">
                  <c:v>6.2525148938134318</c:v>
                </c:pt>
                <c:pt idx="35" formatCode="_(* #,##0.00_);_(* \(#,##0.00\);_(* &quot;-&quot;??_);_(@_)">
                  <c:v>5.7434319004299095</c:v>
                </c:pt>
                <c:pt idx="36" formatCode="_(* #,##0.00_);_(* \(#,##0.00\);_(* &quot;-&quot;??_);_(@_)">
                  <c:v>5.2343489070463871</c:v>
                </c:pt>
                <c:pt idx="37" formatCode="_(* #,##0.00_);_(* \(#,##0.00\);_(* &quot;-&quot;??_);_(@_)">
                  <c:v>4.7252659136628647</c:v>
                </c:pt>
                <c:pt idx="38" formatCode="_(* #,##0.00_);_(* \(#,##0.00\);_(* &quot;-&quot;??_);_(@_)">
                  <c:v>4.2161829202793424</c:v>
                </c:pt>
                <c:pt idx="39" formatCode="_(* #,##0.00_);_(* \(#,##0.00\);_(* &quot;-&quot;??_);_(@_)">
                  <c:v>3.70709992689582</c:v>
                </c:pt>
                <c:pt idx="40" formatCode="_(* #,##0.00_);_(* \(#,##0.00\);_(* &quot;-&quot;??_);_(@_)">
                  <c:v>3.1980169335122994</c:v>
                </c:pt>
                <c:pt idx="41" formatCode="_(* #,##0.00_);_(* \(#,##0.00\);_(* &quot;-&quot;??_);_(@_)">
                  <c:v>2.9848158046114794</c:v>
                </c:pt>
                <c:pt idx="42" formatCode="_(* #,##0.00_);_(* \(#,##0.00\);_(* &quot;-&quot;??_);_(@_)">
                  <c:v>2.7716146757106594</c:v>
                </c:pt>
                <c:pt idx="43" formatCode="_(* #,##0.00_);_(* \(#,##0.00\);_(* &quot;-&quot;??_);_(@_)">
                  <c:v>2.5584135468098395</c:v>
                </c:pt>
                <c:pt idx="44" formatCode="_(* #,##0.00_);_(* \(#,##0.00\);_(* &quot;-&quot;??_);_(@_)">
                  <c:v>2.3452124179090195</c:v>
                </c:pt>
                <c:pt idx="45" formatCode="_(* #,##0.00_);_(* \(#,##0.00\);_(* &quot;-&quot;??_);_(@_)">
                  <c:v>2.1320112890081995</c:v>
                </c:pt>
                <c:pt idx="46" formatCode="_(* #,##0.00_);_(* \(#,##0.00\);_(* &quot;-&quot;??_);_(@_)">
                  <c:v>1.9188101601073795</c:v>
                </c:pt>
                <c:pt idx="47" formatCode="_(* #,##0.00_);_(* \(#,##0.00\);_(* &quot;-&quot;??_);_(@_)">
                  <c:v>1.7056090312065595</c:v>
                </c:pt>
                <c:pt idx="48" formatCode="_(* #,##0.00_);_(* \(#,##0.00\);_(* &quot;-&quot;??_);_(@_)">
                  <c:v>1.4924079023057395</c:v>
                </c:pt>
                <c:pt idx="49" formatCode="_(* #,##0.00_);_(* \(#,##0.00\);_(* &quot;-&quot;??_);_(@_)">
                  <c:v>1.2792067734049195</c:v>
                </c:pt>
                <c:pt idx="50" formatCode="_(* #,##0.00_);_(* \(#,##0.00\);_(* &quot;-&quot;??_);_(@_)">
                  <c:v>1.0660056445041</c:v>
                </c:pt>
                <c:pt idx="51" formatCode="_(* #,##0.00_);_(* \(#,##0.00\);_(* &quot;-&quot;??_);_(@_)">
                  <c:v>0.95940508005368996</c:v>
                </c:pt>
                <c:pt idx="52" formatCode="_(* #,##0.00_);_(* \(#,##0.00\);_(* &quot;-&quot;??_);_(@_)">
                  <c:v>0.85280451560327997</c:v>
                </c:pt>
                <c:pt idx="53" formatCode="_(* #,##0.00_);_(* \(#,##0.00\);_(* &quot;-&quot;??_);_(@_)">
                  <c:v>0.74620395115286997</c:v>
                </c:pt>
                <c:pt idx="54" formatCode="_(* #,##0.00_);_(* \(#,##0.00\);_(* &quot;-&quot;??_);_(@_)">
                  <c:v>0.63960338670245998</c:v>
                </c:pt>
                <c:pt idx="55" formatCode="_(* #,##0.00_);_(* \(#,##0.00\);_(* &quot;-&quot;??_);_(@_)">
                  <c:v>0.53300282225204998</c:v>
                </c:pt>
                <c:pt idx="56" formatCode="_(* #,##0.00_);_(* \(#,##0.00\);_(* &quot;-&quot;??_);_(@_)">
                  <c:v>0.53300282225204998</c:v>
                </c:pt>
                <c:pt idx="57" formatCode="_(* #,##0.00_);_(* \(#,##0.00\);_(* &quot;-&quot;??_);_(@_)">
                  <c:v>0.53300282225204998</c:v>
                </c:pt>
                <c:pt idx="58" formatCode="_(* #,##0.00_);_(* \(#,##0.00\);_(* &quot;-&quot;??_);_(@_)">
                  <c:v>0.53300282225204998</c:v>
                </c:pt>
                <c:pt idx="59" formatCode="_(* #,##0.00_);_(* \(#,##0.00\);_(* &quot;-&quot;??_);_(@_)">
                  <c:v>0.53300282225204998</c:v>
                </c:pt>
                <c:pt idx="60" formatCode="_(* #,##0.00_);_(* \(#,##0.00\);_(* &quot;-&quot;??_);_(@_)">
                  <c:v>0.53300282225204998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EB3-4E2B-AE27-27E9298E86A2}"/>
            </c:ext>
          </c:extLst>
        </c:ser>
        <c:ser>
          <c:idx val="1"/>
          <c:order val="4"/>
          <c:tx>
            <c:strRef>
              <c:f>Selection_ESR_DE30!$D$7</c:f>
              <c:strCache>
                <c:ptCount val="1"/>
                <c:pt idx="0">
                  <c:v>2030 target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9050">
                <a:solidFill>
                  <a:schemeClr val="accent1"/>
                </a:solidFill>
              </a:ln>
              <a:effectLst/>
            </c:spPr>
          </c:marker>
          <c:cat>
            <c:numRef>
              <c:f>Selection_ESR_DE30!$B$8:$B$68</c:f>
              <c:numCache>
                <c:formatCode>General</c:formatCode>
                <c:ptCount val="61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30">
                  <c:v>2020</c:v>
                </c:pt>
                <c:pt idx="35">
                  <c:v>2025</c:v>
                </c:pt>
                <c:pt idx="40">
                  <c:v>2030</c:v>
                </c:pt>
                <c:pt idx="45">
                  <c:v>2035</c:v>
                </c:pt>
                <c:pt idx="50">
                  <c:v>2040</c:v>
                </c:pt>
                <c:pt idx="55">
                  <c:v>2045</c:v>
                </c:pt>
                <c:pt idx="60">
                  <c:v>2050</c:v>
                </c:pt>
              </c:numCache>
            </c:numRef>
          </c:cat>
          <c:val>
            <c:numRef>
              <c:f>Selection_ESR_DE30!$D$8:$D$68</c:f>
              <c:numCache>
                <c:formatCode>General</c:formatCode>
                <c:ptCount val="61"/>
                <c:pt idx="40" formatCode="_(* #,##0.00_);_(* \(#,##0.00\);_(* &quot;-&quot;??_);_(@_)">
                  <c:v>3.1980169335122994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B3-4E2B-AE27-27E9298E86A2}"/>
            </c:ext>
          </c:extLst>
        </c:ser>
        <c:ser>
          <c:idx val="7"/>
          <c:order val="6"/>
          <c:tx>
            <c:strRef>
              <c:f>Selection_ESR_DE30!$G$7</c:f>
              <c:strCache>
                <c:ptCount val="1"/>
                <c:pt idx="0">
                  <c:v>2045 target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9050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f>Selection_ESR_DE30!$B$8:$B$68</c:f>
              <c:numCache>
                <c:formatCode>General</c:formatCode>
                <c:ptCount val="61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30">
                  <c:v>2020</c:v>
                </c:pt>
                <c:pt idx="35">
                  <c:v>2025</c:v>
                </c:pt>
                <c:pt idx="40">
                  <c:v>2030</c:v>
                </c:pt>
                <c:pt idx="45">
                  <c:v>2035</c:v>
                </c:pt>
                <c:pt idx="50">
                  <c:v>2040</c:v>
                </c:pt>
                <c:pt idx="55">
                  <c:v>2045</c:v>
                </c:pt>
                <c:pt idx="60">
                  <c:v>2050</c:v>
                </c:pt>
              </c:numCache>
            </c:numRef>
          </c:cat>
          <c:val>
            <c:numRef>
              <c:f>Selection_ESR_DE30!$G$8:$G$68</c:f>
              <c:numCache>
                <c:formatCode>General</c:formatCode>
                <c:ptCount val="61"/>
                <c:pt idx="55" formatCode="_(* #,##0.00_);_(* \(#,##0.00\);_(* &quot;-&quot;??_);_(@_)">
                  <c:v>0.53300282225204998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EB3-4E2B-AE27-27E9298E86A2}"/>
            </c:ext>
          </c:extLst>
        </c:ser>
        <c:ser>
          <c:idx val="3"/>
          <c:order val="7"/>
          <c:tx>
            <c:strRef>
              <c:f>Selection_ESR_DE30!$F$7</c:f>
              <c:strCache>
                <c:ptCount val="1"/>
                <c:pt idx="0">
                  <c:v>2040 target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9050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Ref>
              <c:f>Selection_ESR_DE30!$B$8:$B$68</c:f>
              <c:numCache>
                <c:formatCode>General</c:formatCode>
                <c:ptCount val="61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30">
                  <c:v>2020</c:v>
                </c:pt>
                <c:pt idx="35">
                  <c:v>2025</c:v>
                </c:pt>
                <c:pt idx="40">
                  <c:v>2030</c:v>
                </c:pt>
                <c:pt idx="45">
                  <c:v>2035</c:v>
                </c:pt>
                <c:pt idx="50">
                  <c:v>2040</c:v>
                </c:pt>
                <c:pt idx="55">
                  <c:v>2045</c:v>
                </c:pt>
                <c:pt idx="60">
                  <c:v>2050</c:v>
                </c:pt>
              </c:numCache>
            </c:numRef>
          </c:cat>
          <c:val>
            <c:numRef>
              <c:f>Selection_ESR_DE30!$F$8:$F$68</c:f>
              <c:numCache>
                <c:formatCode>General</c:formatCode>
                <c:ptCount val="61"/>
                <c:pt idx="50" formatCode="_(* #,##0.00_);_(* \(#,##0.00\);_(* &quot;-&quot;??_);_(@_)">
                  <c:v>1.0660056445041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EB3-4E2B-AE27-27E9298E8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1020640"/>
        <c:axId val="1251018144"/>
        <c:extLst>
          <c:ext xmlns:c15="http://schemas.microsoft.com/office/drawing/2012/chart" uri="{02D57815-91ED-43cb-92C2-25804820EDAC}">
            <c15:filteredLineSeries>
              <c15:ser>
                <c:idx val="2"/>
                <c:order val="5"/>
                <c:tx>
                  <c:strRef>
                    <c:extLst>
                      <c:ext uri="{02D57815-91ED-43cb-92C2-25804820EDAC}">
                        <c15:formulaRef>
                          <c15:sqref>Selection_ESR_DE30!$E$7</c15:sqref>
                        </c15:formulaRef>
                      </c:ext>
                    </c:extLst>
                    <c:strCache>
                      <c:ptCount val="1"/>
                      <c:pt idx="0">
                        <c:v>2033 target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Selection_ESR_DE30!$B$8:$B$68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1990</c:v>
                      </c:pt>
                      <c:pt idx="5">
                        <c:v>1995</c:v>
                      </c:pt>
                      <c:pt idx="10">
                        <c:v>2000</c:v>
                      </c:pt>
                      <c:pt idx="15">
                        <c:v>2005</c:v>
                      </c:pt>
                      <c:pt idx="20">
                        <c:v>2010</c:v>
                      </c:pt>
                      <c:pt idx="25">
                        <c:v>2015</c:v>
                      </c:pt>
                      <c:pt idx="30">
                        <c:v>2020</c:v>
                      </c:pt>
                      <c:pt idx="35">
                        <c:v>2025</c:v>
                      </c:pt>
                      <c:pt idx="40">
                        <c:v>2030</c:v>
                      </c:pt>
                      <c:pt idx="45">
                        <c:v>2035</c:v>
                      </c:pt>
                      <c:pt idx="50">
                        <c:v>2040</c:v>
                      </c:pt>
                      <c:pt idx="55">
                        <c:v>2045</c:v>
                      </c:pt>
                      <c:pt idx="60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Selection_ESR_DE30!$E$8:$E$68</c15:sqref>
                        </c15:formulaRef>
                      </c:ext>
                    </c:extLst>
                    <c:numCache>
                      <c:formatCode>General</c:formatCode>
                      <c:ptCount val="6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2EB3-4E2B-AE27-27E9298E86A2}"/>
                  </c:ext>
                </c:extLst>
              </c15:ser>
            </c15:filteredLineSeries>
          </c:ext>
        </c:extLst>
      </c:lineChart>
      <c:catAx>
        <c:axId val="1251020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51018144"/>
        <c:crosses val="autoZero"/>
        <c:auto val="1"/>
        <c:lblAlgn val="ctr"/>
        <c:lblOffset val="100"/>
        <c:tickMarkSkip val="5"/>
        <c:noMultiLvlLbl val="0"/>
      </c:catAx>
      <c:valAx>
        <c:axId val="1251018144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Emissions [Mt CO</a:t>
                </a:r>
                <a:r>
                  <a:rPr lang="en-US" baseline="-25000"/>
                  <a:t>2</a:t>
                </a:r>
                <a:r>
                  <a:rPr lang="en-US"/>
                  <a:t>eq]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51020640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290999316567597"/>
          <c:y val="0.80018819829470067"/>
          <c:w val="0.8124061179107368"/>
          <c:h val="0.199811801705299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Berlin (DE30)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85177694671519"/>
          <c:y val="0.134506674198099"/>
          <c:w val="0.8119895881027942"/>
          <c:h val="0.530941230078949"/>
        </c:manualLayout>
      </c:layout>
      <c:areaChart>
        <c:grouping val="stacked"/>
        <c:varyColors val="0"/>
        <c:ser>
          <c:idx val="6"/>
          <c:order val="3"/>
          <c:tx>
            <c:strRef>
              <c:f>Selection_CBE_DE30!$J$7</c:f>
              <c:strCache>
                <c:ptCount val="1"/>
                <c:pt idx="0">
                  <c:v>CBE Carbon Budget</c:v>
                </c:pt>
              </c:strCache>
            </c:strRef>
          </c:tx>
          <c:spPr>
            <a:solidFill>
              <a:schemeClr val="accent5">
                <a:alpha val="50000"/>
              </a:schemeClr>
            </a:solidFill>
            <a:ln>
              <a:noFill/>
            </a:ln>
            <a:effectLst/>
          </c:spPr>
          <c:cat>
            <c:numRef>
              <c:f>Selection_CBE_DE30!$B$8:$B$68</c:f>
              <c:numCache>
                <c:formatCode>General</c:formatCode>
                <c:ptCount val="61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30">
                  <c:v>2020</c:v>
                </c:pt>
                <c:pt idx="35">
                  <c:v>2025</c:v>
                </c:pt>
                <c:pt idx="40">
                  <c:v>2030</c:v>
                </c:pt>
                <c:pt idx="45">
                  <c:v>2035</c:v>
                </c:pt>
                <c:pt idx="50">
                  <c:v>2040</c:v>
                </c:pt>
                <c:pt idx="55">
                  <c:v>2045</c:v>
                </c:pt>
                <c:pt idx="60">
                  <c:v>2050</c:v>
                </c:pt>
              </c:numCache>
            </c:numRef>
          </c:cat>
          <c:val>
            <c:numRef>
              <c:f>Selection_CBE_DE30!$J$8:$J$68</c:f>
              <c:numCache>
                <c:formatCode>General</c:formatCode>
                <c:ptCount val="61"/>
                <c:pt idx="31" formatCode="0.00">
                  <c:v>35.077263172473266</c:v>
                </c:pt>
                <c:pt idx="32" formatCode="0.00">
                  <c:v>27.978055745585259</c:v>
                </c:pt>
                <c:pt idx="33" formatCode="0.00">
                  <c:v>24.121547621679184</c:v>
                </c:pt>
                <c:pt idx="34" formatCode="0.00">
                  <c:v>21.458782617124044</c:v>
                </c:pt>
                <c:pt idx="35" formatCode="0.00">
                  <c:v>19.422867572229364</c:v>
                </c:pt>
                <c:pt idx="36" formatCode="0.00">
                  <c:v>17.774192201266573</c:v>
                </c:pt>
                <c:pt idx="37" formatCode="0.00">
                  <c:v>16.38872737984326</c:v>
                </c:pt>
                <c:pt idx="38" formatCode="0.00">
                  <c:v>15.193886599352325</c:v>
                </c:pt>
                <c:pt idx="39" formatCode="0.00">
                  <c:v>14.143502881049685</c:v>
                </c:pt>
                <c:pt idx="40" formatCode="0.00">
                  <c:v>13.206383748520366</c:v>
                </c:pt>
                <c:pt idx="41" formatCode="0.00">
                  <c:v>12.360462449616989</c:v>
                </c:pt>
                <c:pt idx="42" formatCode="0.00">
                  <c:v>11.589552369945324</c:v>
                </c:pt>
                <c:pt idx="43" formatCode="0.00">
                  <c:v>10.881427231284391</c:v>
                </c:pt>
                <c:pt idx="44" formatCode="0.00">
                  <c:v>10.226625997678468</c:v>
                </c:pt>
                <c:pt idx="45" formatCode="0.00">
                  <c:v>9.6176771264034926</c:v>
                </c:pt>
                <c:pt idx="46" formatCode="0.00">
                  <c:v>9.0485771123705803</c:v>
                </c:pt>
                <c:pt idx="47" formatCode="0.00">
                  <c:v>8.514429421255997</c:v>
                </c:pt>
                <c:pt idx="48" formatCode="0.00">
                  <c:v>8.0111880279078918</c:v>
                </c:pt>
                <c:pt idx="49" formatCode="0.00">
                  <c:v>7.5354711768262064</c:v>
                </c:pt>
                <c:pt idx="50" formatCode="0.00">
                  <c:v>7.0844234846620537</c:v>
                </c:pt>
                <c:pt idx="51" formatCode="0.00">
                  <c:v>6.6556120672652952</c:v>
                </c:pt>
                <c:pt idx="52" formatCode="0.00">
                  <c:v>6.2469470891024343</c:v>
                </c:pt>
                <c:pt idx="53" formatCode="0.00">
                  <c:v>5.8566201528535942</c:v>
                </c:pt>
                <c:pt idx="54" formatCode="0.00">
                  <c:v>5.4830559279926661</c:v>
                </c:pt>
                <c:pt idx="55" formatCode="0.00">
                  <c:v>5.1248737447700847</c:v>
                </c:pt>
                <c:pt idx="56" formatCode="0.00">
                  <c:v>4.7808567871178838</c:v>
                </c:pt>
                <c:pt idx="57" formatCode="0.00">
                  <c:v>4.4499271487403433</c:v>
                </c:pt>
                <c:pt idx="58" formatCode="0.00">
                  <c:v>4.1311254622938094</c:v>
                </c:pt>
                <c:pt idx="59" formatCode="0.00">
                  <c:v>3.8235941310521468</c:v>
                </c:pt>
                <c:pt idx="60" formatCode="0.00">
                  <c:v>3.5265634246023012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6C-431B-914E-32B324D20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1020640"/>
        <c:axId val="1251018144"/>
      </c:areaChart>
      <c:lineChart>
        <c:grouping val="standard"/>
        <c:varyColors val="0"/>
        <c:ser>
          <c:idx val="0"/>
          <c:order val="0"/>
          <c:tx>
            <c:strRef>
              <c:f>Selection_CBE_DE30!$C$7</c:f>
              <c:strCache>
                <c:ptCount val="1"/>
                <c:pt idx="0">
                  <c:v>historic emissions</c:v>
                </c:pt>
              </c:strCache>
            </c:strRef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Selection_CBE_DE30!$B$8:$B$68</c:f>
              <c:numCache>
                <c:formatCode>General</c:formatCode>
                <c:ptCount val="61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30">
                  <c:v>2020</c:v>
                </c:pt>
                <c:pt idx="35">
                  <c:v>2025</c:v>
                </c:pt>
                <c:pt idx="40">
                  <c:v>2030</c:v>
                </c:pt>
                <c:pt idx="45">
                  <c:v>2035</c:v>
                </c:pt>
                <c:pt idx="50">
                  <c:v>2040</c:v>
                </c:pt>
                <c:pt idx="55">
                  <c:v>2045</c:v>
                </c:pt>
                <c:pt idx="60">
                  <c:v>2050</c:v>
                </c:pt>
              </c:numCache>
            </c:numRef>
          </c:cat>
          <c:val>
            <c:numRef>
              <c:f>Selection_CBE_DE30!$C$8:$C$68</c:f>
              <c:numCache>
                <c:formatCode>0.00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42.431562545021798</c:v>
                </c:pt>
                <c:pt idx="11">
                  <c:v>41.627190754111496</c:v>
                </c:pt>
                <c:pt idx="12">
                  <c:v>39.1773641620197</c:v>
                </c:pt>
                <c:pt idx="13">
                  <c:v>39.463871330327599</c:v>
                </c:pt>
                <c:pt idx="14">
                  <c:v>39.116654458499994</c:v>
                </c:pt>
                <c:pt idx="15">
                  <c:v>38.967638773641305</c:v>
                </c:pt>
                <c:pt idx="16">
                  <c:v>38.807681853284095</c:v>
                </c:pt>
                <c:pt idx="17">
                  <c:v>38.256270527295598</c:v>
                </c:pt>
                <c:pt idx="18">
                  <c:v>38.604552924383498</c:v>
                </c:pt>
                <c:pt idx="19">
                  <c:v>36.776756528686903</c:v>
                </c:pt>
                <c:pt idx="20">
                  <c:v>38.726521641280399</c:v>
                </c:pt>
                <c:pt idx="21">
                  <c:v>36.810057402848194</c:v>
                </c:pt>
                <c:pt idx="22">
                  <c:v>34.705438936319901</c:v>
                </c:pt>
                <c:pt idx="23">
                  <c:v>35.531046436564104</c:v>
                </c:pt>
                <c:pt idx="24">
                  <c:v>34.857671626384693</c:v>
                </c:pt>
                <c:pt idx="25">
                  <c:v>35.171465432527299</c:v>
                </c:pt>
                <c:pt idx="26">
                  <c:v>35.695926517918195</c:v>
                </c:pt>
                <c:pt idx="27">
                  <c:v>36.017345301224296</c:v>
                </c:pt>
                <c:pt idx="28">
                  <c:v>36.012208076073598</c:v>
                </c:pt>
                <c:pt idx="29">
                  <c:v>34.756700282252297</c:v>
                </c:pt>
                <c:pt idx="30">
                  <c:v>32.289592425911998</c:v>
                </c:pt>
                <c:pt idx="31">
                  <c:v>35.094513205230804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6C-431B-914E-32B324D20795}"/>
            </c:ext>
          </c:extLst>
        </c:ser>
        <c:ser>
          <c:idx val="5"/>
          <c:order val="1"/>
          <c:tx>
            <c:strRef>
              <c:f>Selection_CBE_DE30!$I$7</c:f>
              <c:strCache>
                <c:ptCount val="1"/>
                <c:pt idx="0">
                  <c:v>Carbon Budget path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Selection_CBE_DE30!$B$8:$B$68</c:f>
              <c:numCache>
                <c:formatCode>General</c:formatCode>
                <c:ptCount val="61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30">
                  <c:v>2020</c:v>
                </c:pt>
                <c:pt idx="35">
                  <c:v>2025</c:v>
                </c:pt>
                <c:pt idx="40">
                  <c:v>2030</c:v>
                </c:pt>
                <c:pt idx="45">
                  <c:v>2035</c:v>
                </c:pt>
                <c:pt idx="50">
                  <c:v>2040</c:v>
                </c:pt>
                <c:pt idx="55">
                  <c:v>2045</c:v>
                </c:pt>
                <c:pt idx="60">
                  <c:v>2050</c:v>
                </c:pt>
              </c:numCache>
            </c:numRef>
          </c:cat>
          <c:val>
            <c:numRef>
              <c:f>Selection_CBE_DE30!$I$8:$I$68</c:f>
              <c:numCache>
                <c:formatCode>General</c:formatCode>
                <c:ptCount val="61"/>
                <c:pt idx="31" formatCode="_(* #,##0.00_);_(* \(#,##0.00\);_(* &quot;-&quot;??_);_(@_)">
                  <c:v>35.077263172473266</c:v>
                </c:pt>
                <c:pt idx="32" formatCode="_(* #,##0.00_);_(* \(#,##0.00\);_(* &quot;-&quot;??_);_(@_)">
                  <c:v>27.978055745585259</c:v>
                </c:pt>
                <c:pt idx="33" formatCode="_(* #,##0.00_);_(* \(#,##0.00\);_(* &quot;-&quot;??_);_(@_)">
                  <c:v>24.121547621679184</c:v>
                </c:pt>
                <c:pt idx="34" formatCode="_(* #,##0.00_);_(* \(#,##0.00\);_(* &quot;-&quot;??_);_(@_)">
                  <c:v>21.458782617124044</c:v>
                </c:pt>
                <c:pt idx="35" formatCode="_(* #,##0.00_);_(* \(#,##0.00\);_(* &quot;-&quot;??_);_(@_)">
                  <c:v>19.422867572229364</c:v>
                </c:pt>
                <c:pt idx="36" formatCode="_(* #,##0.00_);_(* \(#,##0.00\);_(* &quot;-&quot;??_);_(@_)">
                  <c:v>17.774192201266573</c:v>
                </c:pt>
                <c:pt idx="37" formatCode="_(* #,##0.00_);_(* \(#,##0.00\);_(* &quot;-&quot;??_);_(@_)">
                  <c:v>16.38872737984326</c:v>
                </c:pt>
                <c:pt idx="38" formatCode="_(* #,##0.00_);_(* \(#,##0.00\);_(* &quot;-&quot;??_);_(@_)">
                  <c:v>15.193886599352325</c:v>
                </c:pt>
                <c:pt idx="39" formatCode="_(* #,##0.00_);_(* \(#,##0.00\);_(* &quot;-&quot;??_);_(@_)">
                  <c:v>14.143502881049685</c:v>
                </c:pt>
                <c:pt idx="40" formatCode="_(* #,##0.00_);_(* \(#,##0.00\);_(* &quot;-&quot;??_);_(@_)">
                  <c:v>13.206383748520366</c:v>
                </c:pt>
                <c:pt idx="41" formatCode="_(* #,##0.00_);_(* \(#,##0.00\);_(* &quot;-&quot;??_);_(@_)">
                  <c:v>12.360462449616989</c:v>
                </c:pt>
                <c:pt idx="42" formatCode="_(* #,##0.00_);_(* \(#,##0.00\);_(* &quot;-&quot;??_);_(@_)">
                  <c:v>11.589552369945324</c:v>
                </c:pt>
                <c:pt idx="43" formatCode="_(* #,##0.00_);_(* \(#,##0.00\);_(* &quot;-&quot;??_);_(@_)">
                  <c:v>10.881427231284391</c:v>
                </c:pt>
                <c:pt idx="44" formatCode="_(* #,##0.00_);_(* \(#,##0.00\);_(* &quot;-&quot;??_);_(@_)">
                  <c:v>10.226625997678468</c:v>
                </c:pt>
                <c:pt idx="45" formatCode="_(* #,##0.00_);_(* \(#,##0.00\);_(* &quot;-&quot;??_);_(@_)">
                  <c:v>9.6176771264034926</c:v>
                </c:pt>
                <c:pt idx="46" formatCode="_(* #,##0.00_);_(* \(#,##0.00\);_(* &quot;-&quot;??_);_(@_)">
                  <c:v>9.0485771123705803</c:v>
                </c:pt>
                <c:pt idx="47" formatCode="_(* #,##0.00_);_(* \(#,##0.00\);_(* &quot;-&quot;??_);_(@_)">
                  <c:v>8.514429421255997</c:v>
                </c:pt>
                <c:pt idx="48" formatCode="_(* #,##0.00_);_(* \(#,##0.00\);_(* &quot;-&quot;??_);_(@_)">
                  <c:v>8.0111880279078918</c:v>
                </c:pt>
                <c:pt idx="49" formatCode="_(* #,##0.00_);_(* \(#,##0.00\);_(* &quot;-&quot;??_);_(@_)">
                  <c:v>7.5354711768262064</c:v>
                </c:pt>
                <c:pt idx="50" formatCode="_(* #,##0.00_);_(* \(#,##0.00\);_(* &quot;-&quot;??_);_(@_)">
                  <c:v>7.0844234846620537</c:v>
                </c:pt>
                <c:pt idx="51" formatCode="_(* #,##0.00_);_(* \(#,##0.00\);_(* &quot;-&quot;??_);_(@_)">
                  <c:v>6.6556120672652952</c:v>
                </c:pt>
                <c:pt idx="52" formatCode="_(* #,##0.00_);_(* \(#,##0.00\);_(* &quot;-&quot;??_);_(@_)">
                  <c:v>6.2469470891024343</c:v>
                </c:pt>
                <c:pt idx="53" formatCode="_(* #,##0.00_);_(* \(#,##0.00\);_(* &quot;-&quot;??_);_(@_)">
                  <c:v>5.8566201528535942</c:v>
                </c:pt>
                <c:pt idx="54" formatCode="_(* #,##0.00_);_(* \(#,##0.00\);_(* &quot;-&quot;??_);_(@_)">
                  <c:v>5.4830559279926661</c:v>
                </c:pt>
                <c:pt idx="55" formatCode="_(* #,##0.00_);_(* \(#,##0.00\);_(* &quot;-&quot;??_);_(@_)">
                  <c:v>5.1248737447700847</c:v>
                </c:pt>
                <c:pt idx="56" formatCode="_(* #,##0.00_);_(* \(#,##0.00\);_(* &quot;-&quot;??_);_(@_)">
                  <c:v>4.7808567871178838</c:v>
                </c:pt>
                <c:pt idx="57" formatCode="_(* #,##0.00_);_(* \(#,##0.00\);_(* &quot;-&quot;??_);_(@_)">
                  <c:v>4.4499271487403433</c:v>
                </c:pt>
                <c:pt idx="58" formatCode="_(* #,##0.00_);_(* \(#,##0.00\);_(* &quot;-&quot;??_);_(@_)">
                  <c:v>4.1311254622938094</c:v>
                </c:pt>
                <c:pt idx="59" formatCode="_(* #,##0.00_);_(* \(#,##0.00\);_(* &quot;-&quot;??_);_(@_)">
                  <c:v>3.8235941310521468</c:v>
                </c:pt>
                <c:pt idx="60" formatCode="_(* #,##0.00_);_(* \(#,##0.00\);_(* &quot;-&quot;??_);_(@_)">
                  <c:v>3.5265634246023012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6C-431B-914E-32B324D20795}"/>
            </c:ext>
          </c:extLst>
        </c:ser>
        <c:ser>
          <c:idx val="4"/>
          <c:order val="2"/>
          <c:tx>
            <c:strRef>
              <c:f>Selection_CBE_DE30!$H$7</c:f>
              <c:strCache>
                <c:ptCount val="1"/>
                <c:pt idx="0">
                  <c:v>linear target path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Selection_CBE_DE30!$B$8:$B$68</c:f>
              <c:numCache>
                <c:formatCode>General</c:formatCode>
                <c:ptCount val="61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30">
                  <c:v>2020</c:v>
                </c:pt>
                <c:pt idx="35">
                  <c:v>2025</c:v>
                </c:pt>
                <c:pt idx="40">
                  <c:v>2030</c:v>
                </c:pt>
                <c:pt idx="45">
                  <c:v>2035</c:v>
                </c:pt>
                <c:pt idx="50">
                  <c:v>2040</c:v>
                </c:pt>
                <c:pt idx="55">
                  <c:v>2045</c:v>
                </c:pt>
                <c:pt idx="60">
                  <c:v>2050</c:v>
                </c:pt>
              </c:numCache>
            </c:numRef>
          </c:cat>
          <c:val>
            <c:numRef>
              <c:f>Selection_CBE_DE30!$H$8:$H$68</c:f>
              <c:numCache>
                <c:formatCode>General</c:formatCode>
                <c:ptCount val="61"/>
                <c:pt idx="31" formatCode="_(* #,##0.00_);_(* \(#,##0.00\);_(* &quot;-&quot;??_);_(@_)">
                  <c:v>35.094513205230804</c:v>
                </c:pt>
                <c:pt idx="32" formatCode="_(* #,##0.00_);_(* \(#,##0.00\);_(* &quot;-&quot;??_);_(@_)">
                  <c:v>32.931603090602614</c:v>
                </c:pt>
                <c:pt idx="33" formatCode="_(* #,##0.00_);_(* \(#,##0.00\);_(* &quot;-&quot;??_);_(@_)">
                  <c:v>30.768692975974425</c:v>
                </c:pt>
                <c:pt idx="34" formatCode="_(* #,##0.00_);_(* \(#,##0.00\);_(* &quot;-&quot;??_);_(@_)">
                  <c:v>28.605782861346235</c:v>
                </c:pt>
                <c:pt idx="35" formatCode="_(* #,##0.00_);_(* \(#,##0.00\);_(* &quot;-&quot;??_);_(@_)">
                  <c:v>26.442872746718045</c:v>
                </c:pt>
                <c:pt idx="36" formatCode="_(* #,##0.00_);_(* \(#,##0.00\);_(* &quot;-&quot;??_);_(@_)">
                  <c:v>24.279962632089855</c:v>
                </c:pt>
                <c:pt idx="37" formatCode="_(* #,##0.00_);_(* \(#,##0.00\);_(* &quot;-&quot;??_);_(@_)">
                  <c:v>22.117052517461666</c:v>
                </c:pt>
                <c:pt idx="38" formatCode="_(* #,##0.00_);_(* \(#,##0.00\);_(* &quot;-&quot;??_);_(@_)">
                  <c:v>19.954142402833476</c:v>
                </c:pt>
                <c:pt idx="39" formatCode="_(* #,##0.00_);_(* \(#,##0.00\);_(* &quot;-&quot;??_);_(@_)">
                  <c:v>17.791232288205286</c:v>
                </c:pt>
                <c:pt idx="40" formatCode="_(* #,##0.00_);_(* \(#,##0.00\);_(* &quot;-&quot;??_);_(@_)">
                  <c:v>15.6283221735771</c:v>
                </c:pt>
                <c:pt idx="41" formatCode="_(* #,##0.00_);_(* \(#,##0.00\);_(* &quot;-&quot;??_);_(@_)">
                  <c:v>14.58643402867196</c:v>
                </c:pt>
                <c:pt idx="42" formatCode="_(* #,##0.00_);_(* \(#,##0.00\);_(* &quot;-&quot;??_);_(@_)">
                  <c:v>13.544545883766819</c:v>
                </c:pt>
                <c:pt idx="43" formatCode="_(* #,##0.00_);_(* \(#,##0.00\);_(* &quot;-&quot;??_);_(@_)">
                  <c:v>12.502657738861679</c:v>
                </c:pt>
                <c:pt idx="44" formatCode="_(* #,##0.00_);_(* \(#,##0.00\);_(* &quot;-&quot;??_);_(@_)">
                  <c:v>11.460769593956538</c:v>
                </c:pt>
                <c:pt idx="45" formatCode="_(* #,##0.00_);_(* \(#,##0.00\);_(* &quot;-&quot;??_);_(@_)">
                  <c:v>10.418881449051398</c:v>
                </c:pt>
                <c:pt idx="46" formatCode="_(* #,##0.00_);_(* \(#,##0.00\);_(* &quot;-&quot;??_);_(@_)">
                  <c:v>9.3769933041462572</c:v>
                </c:pt>
                <c:pt idx="47" formatCode="_(* #,##0.00_);_(* \(#,##0.00\);_(* &quot;-&quot;??_);_(@_)">
                  <c:v>8.3351051592411167</c:v>
                </c:pt>
                <c:pt idx="48" formatCode="_(* #,##0.00_);_(* \(#,##0.00\);_(* &quot;-&quot;??_);_(@_)">
                  <c:v>7.2932170143359762</c:v>
                </c:pt>
                <c:pt idx="49" formatCode="_(* #,##0.00_);_(* \(#,##0.00\);_(* &quot;-&quot;??_);_(@_)">
                  <c:v>6.2513288694308358</c:v>
                </c:pt>
                <c:pt idx="50" formatCode="_(* #,##0.00_);_(* \(#,##0.00\);_(* &quot;-&quot;??_);_(@_)">
                  <c:v>5.2094407245257006</c:v>
                </c:pt>
                <c:pt idx="51" formatCode="_(* #,##0.00_);_(* \(#,##0.00\);_(* &quot;-&quot;??_);_(@_)">
                  <c:v>4.6884966520731304</c:v>
                </c:pt>
                <c:pt idx="52" formatCode="_(* #,##0.00_);_(* \(#,##0.00\);_(* &quot;-&quot;??_);_(@_)">
                  <c:v>4.1675525796205601</c:v>
                </c:pt>
                <c:pt idx="53" formatCode="_(* #,##0.00_);_(* \(#,##0.00\);_(* &quot;-&quot;??_);_(@_)">
                  <c:v>3.6466085071679899</c:v>
                </c:pt>
                <c:pt idx="54" formatCode="_(* #,##0.00_);_(* \(#,##0.00\);_(* &quot;-&quot;??_);_(@_)">
                  <c:v>3.1256644347154197</c:v>
                </c:pt>
                <c:pt idx="55" formatCode="_(* #,##0.00_);_(* \(#,##0.00\);_(* &quot;-&quot;??_);_(@_)">
                  <c:v>2.6047203622628503</c:v>
                </c:pt>
                <c:pt idx="56" formatCode="_(* #,##0.00_);_(* \(#,##0.00\);_(* &quot;-&quot;??_);_(@_)">
                  <c:v>2.6047203622628503</c:v>
                </c:pt>
                <c:pt idx="57" formatCode="_(* #,##0.00_);_(* \(#,##0.00\);_(* &quot;-&quot;??_);_(@_)">
                  <c:v>2.6047203622628503</c:v>
                </c:pt>
                <c:pt idx="58" formatCode="_(* #,##0.00_);_(* \(#,##0.00\);_(* &quot;-&quot;??_);_(@_)">
                  <c:v>2.6047203622628503</c:v>
                </c:pt>
                <c:pt idx="59" formatCode="_(* #,##0.00_);_(* \(#,##0.00\);_(* &quot;-&quot;??_);_(@_)">
                  <c:v>2.6047203622628503</c:v>
                </c:pt>
                <c:pt idx="60" formatCode="_(* #,##0.00_);_(* \(#,##0.00\);_(* &quot;-&quot;??_);_(@_)">
                  <c:v>2.6047203622628503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76C-431B-914E-32B324D20795}"/>
            </c:ext>
          </c:extLst>
        </c:ser>
        <c:ser>
          <c:idx val="1"/>
          <c:order val="4"/>
          <c:tx>
            <c:strRef>
              <c:f>Selection_CBE_DE30!$D$7</c:f>
              <c:strCache>
                <c:ptCount val="1"/>
                <c:pt idx="0">
                  <c:v>2030 target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9050">
                <a:solidFill>
                  <a:schemeClr val="accent1"/>
                </a:solidFill>
              </a:ln>
              <a:effectLst/>
            </c:spPr>
          </c:marker>
          <c:cat>
            <c:numRef>
              <c:f>Selection_CBE_DE30!$B$8:$B$68</c:f>
              <c:numCache>
                <c:formatCode>General</c:formatCode>
                <c:ptCount val="61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30">
                  <c:v>2020</c:v>
                </c:pt>
                <c:pt idx="35">
                  <c:v>2025</c:v>
                </c:pt>
                <c:pt idx="40">
                  <c:v>2030</c:v>
                </c:pt>
                <c:pt idx="45">
                  <c:v>2035</c:v>
                </c:pt>
                <c:pt idx="50">
                  <c:v>2040</c:v>
                </c:pt>
                <c:pt idx="55">
                  <c:v>2045</c:v>
                </c:pt>
                <c:pt idx="60">
                  <c:v>2050</c:v>
                </c:pt>
              </c:numCache>
            </c:numRef>
          </c:cat>
          <c:val>
            <c:numRef>
              <c:f>Selection_CBE_DE30!$D$8:$D$68</c:f>
              <c:numCache>
                <c:formatCode>General</c:formatCode>
                <c:ptCount val="61"/>
                <c:pt idx="40" formatCode="_(* #,##0.00_);_(* \(#,##0.00\);_(* &quot;-&quot;??_);_(@_)">
                  <c:v>15.6283221735771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6C-431B-914E-32B324D20795}"/>
            </c:ext>
          </c:extLst>
        </c:ser>
        <c:ser>
          <c:idx val="3"/>
          <c:order val="5"/>
          <c:tx>
            <c:strRef>
              <c:f>Selection_CBE_DE30!$G$7</c:f>
              <c:strCache>
                <c:ptCount val="1"/>
                <c:pt idx="0">
                  <c:v>2045 target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9050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f>Selection_CBE_DE30!$B$8:$B$68</c:f>
              <c:numCache>
                <c:formatCode>General</c:formatCode>
                <c:ptCount val="61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30">
                  <c:v>2020</c:v>
                </c:pt>
                <c:pt idx="35">
                  <c:v>2025</c:v>
                </c:pt>
                <c:pt idx="40">
                  <c:v>2030</c:v>
                </c:pt>
                <c:pt idx="45">
                  <c:v>2035</c:v>
                </c:pt>
                <c:pt idx="50">
                  <c:v>2040</c:v>
                </c:pt>
                <c:pt idx="55">
                  <c:v>2045</c:v>
                </c:pt>
                <c:pt idx="60">
                  <c:v>2050</c:v>
                </c:pt>
              </c:numCache>
            </c:numRef>
          </c:cat>
          <c:val>
            <c:numRef>
              <c:f>Selection_CBE_DE30!$G$8:$G$68</c:f>
              <c:numCache>
                <c:formatCode>General</c:formatCode>
                <c:ptCount val="61"/>
                <c:pt idx="55" formatCode="_(* #,##0.00_);_(* \(#,##0.00\);_(* &quot;-&quot;??_);_(@_)">
                  <c:v>2.6047203622628503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6C-431B-914E-32B324D20795}"/>
            </c:ext>
          </c:extLst>
        </c:ser>
        <c:ser>
          <c:idx val="2"/>
          <c:order val="6"/>
          <c:tx>
            <c:strRef>
              <c:f>Selection_CBE_DE30!$F$7</c:f>
              <c:strCache>
                <c:ptCount val="1"/>
                <c:pt idx="0">
                  <c:v>2040 target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9050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Ref>
              <c:f>Selection_CBE_DE30!$B$8:$B$68</c:f>
              <c:numCache>
                <c:formatCode>General</c:formatCode>
                <c:ptCount val="61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30">
                  <c:v>2020</c:v>
                </c:pt>
                <c:pt idx="35">
                  <c:v>2025</c:v>
                </c:pt>
                <c:pt idx="40">
                  <c:v>2030</c:v>
                </c:pt>
                <c:pt idx="45">
                  <c:v>2035</c:v>
                </c:pt>
                <c:pt idx="50">
                  <c:v>2040</c:v>
                </c:pt>
                <c:pt idx="55">
                  <c:v>2045</c:v>
                </c:pt>
                <c:pt idx="60">
                  <c:v>2050</c:v>
                </c:pt>
              </c:numCache>
              <c:extLst xmlns:c15="http://schemas.microsoft.com/office/drawing/2012/chart"/>
            </c:numRef>
          </c:cat>
          <c:val>
            <c:numRef>
              <c:f>Selection_CBE_DE30!$F$8:$F$68</c:f>
              <c:numCache>
                <c:formatCode>General</c:formatCode>
                <c:ptCount val="61"/>
                <c:pt idx="50" formatCode="_(* #,##0.00_);_(* \(#,##0.00\);_(* &quot;-&quot;??_);_(@_)">
                  <c:v>5.2094407245257006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F76C-431B-914E-32B324D20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1020640"/>
        <c:axId val="1251018144"/>
        <c:extLst/>
      </c:lineChart>
      <c:catAx>
        <c:axId val="1251020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51018144"/>
        <c:crosses val="autoZero"/>
        <c:auto val="1"/>
        <c:lblAlgn val="ctr"/>
        <c:lblOffset val="100"/>
        <c:tickMarkSkip val="5"/>
        <c:noMultiLvlLbl val="0"/>
      </c:catAx>
      <c:valAx>
        <c:axId val="125101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Emissions [Mt CO</a:t>
                </a:r>
                <a:r>
                  <a:rPr lang="en-US" baseline="-25000"/>
                  <a:t>2</a:t>
                </a:r>
                <a:r>
                  <a:rPr lang="en-US"/>
                  <a:t>eq]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51020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290257920469318"/>
          <c:y val="0.80022354086990954"/>
          <c:w val="0.81263100806054822"/>
          <c:h val="0.199776459130090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Navarra (ES22)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8693008544927"/>
          <c:y val="0.13148458150267145"/>
          <c:w val="0.8119639762375811"/>
          <c:h val="0.53406275827960747"/>
        </c:manualLayout>
      </c:layout>
      <c:areaChart>
        <c:grouping val="stacked"/>
        <c:varyColors val="0"/>
        <c:ser>
          <c:idx val="6"/>
          <c:order val="3"/>
          <c:tx>
            <c:strRef>
              <c:f>Selection_PBE_ES22!$J$7</c:f>
              <c:strCache>
                <c:ptCount val="1"/>
                <c:pt idx="0">
                  <c:v>PBE Carbon Budget</c:v>
                </c:pt>
              </c:strCache>
            </c:strRef>
          </c:tx>
          <c:spPr>
            <a:solidFill>
              <a:schemeClr val="accent4">
                <a:alpha val="40000"/>
              </a:schemeClr>
            </a:solidFill>
            <a:ln>
              <a:noFill/>
            </a:ln>
            <a:effectLst/>
          </c:spPr>
          <c:cat>
            <c:numRef>
              <c:f>Selection_PBE_ES22!$B$8:$B$68</c:f>
              <c:numCache>
                <c:formatCode>General</c:formatCode>
                <c:ptCount val="61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30">
                  <c:v>2020</c:v>
                </c:pt>
                <c:pt idx="35">
                  <c:v>2025</c:v>
                </c:pt>
                <c:pt idx="40">
                  <c:v>2030</c:v>
                </c:pt>
                <c:pt idx="45">
                  <c:v>2035</c:v>
                </c:pt>
                <c:pt idx="50">
                  <c:v>2040</c:v>
                </c:pt>
                <c:pt idx="55">
                  <c:v>2045</c:v>
                </c:pt>
                <c:pt idx="60">
                  <c:v>2050</c:v>
                </c:pt>
              </c:numCache>
            </c:numRef>
          </c:cat>
          <c:val>
            <c:numRef>
              <c:f>Selection_PBE_ES22!$J$8:$J$68</c:f>
              <c:numCache>
                <c:formatCode>General</c:formatCode>
                <c:ptCount val="61"/>
                <c:pt idx="31" formatCode="0.00">
                  <c:v>6.1998652129999998</c:v>
                </c:pt>
                <c:pt idx="32" formatCode="0.00">
                  <c:v>6.1975287039999998</c:v>
                </c:pt>
                <c:pt idx="33" formatCode="0.00">
                  <c:v>6.1613487510000002</c:v>
                </c:pt>
                <c:pt idx="34" formatCode="0.00">
                  <c:v>6.0936036319999998</c:v>
                </c:pt>
                <c:pt idx="35" formatCode="0.00">
                  <c:v>5.9965716249999996</c:v>
                </c:pt>
                <c:pt idx="36" formatCode="0.00">
                  <c:v>5.8725310080000002</c:v>
                </c:pt>
                <c:pt idx="37" formatCode="0.00">
                  <c:v>5.723760059</c:v>
                </c:pt>
                <c:pt idx="38" formatCode="0.00">
                  <c:v>5.5525370560000002</c:v>
                </c:pt>
                <c:pt idx="39" formatCode="0.00">
                  <c:v>5.3611402769999996</c:v>
                </c:pt>
                <c:pt idx="40" formatCode="0.00">
                  <c:v>5.1518480000000002</c:v>
                </c:pt>
                <c:pt idx="41" formatCode="0.00">
                  <c:v>4.9269385030000006</c:v>
                </c:pt>
                <c:pt idx="42" formatCode="0.00">
                  <c:v>4.6886900640000002</c:v>
                </c:pt>
                <c:pt idx="43" formatCode="0.00">
                  <c:v>4.4393809610000003</c:v>
                </c:pt>
                <c:pt idx="44" formatCode="0.00">
                  <c:v>4.1812894720000005</c:v>
                </c:pt>
                <c:pt idx="45" formatCode="0.00">
                  <c:v>3.9166938750000009</c:v>
                </c:pt>
                <c:pt idx="46" formatCode="0.00">
                  <c:v>3.6478724480000007</c:v>
                </c:pt>
                <c:pt idx="47" formatCode="0.00">
                  <c:v>3.3771034689999997</c:v>
                </c:pt>
                <c:pt idx="48" formatCode="0.00">
                  <c:v>3.1066652160000006</c:v>
                </c:pt>
                <c:pt idx="49" formatCode="0.00">
                  <c:v>2.8388359670000001</c:v>
                </c:pt>
                <c:pt idx="50" formatCode="0.00">
                  <c:v>2.5758939999999999</c:v>
                </c:pt>
                <c:pt idx="51" formatCode="0.00">
                  <c:v>2.320117593</c:v>
                </c:pt>
                <c:pt idx="52" formatCode="0.00">
                  <c:v>2.0737850240000002</c:v>
                </c:pt>
                <c:pt idx="53" formatCode="0.00">
                  <c:v>1.8391745710000009</c:v>
                </c:pt>
                <c:pt idx="54" formatCode="0.00">
                  <c:v>1.6185645120000016</c:v>
                </c:pt>
                <c:pt idx="55" formatCode="0.00">
                  <c:v>1.4142331250000018</c:v>
                </c:pt>
                <c:pt idx="56" formatCode="0.00">
                  <c:v>1.2284586880000008</c:v>
                </c:pt>
                <c:pt idx="57" formatCode="0.00">
                  <c:v>1.0635194790000018</c:v>
                </c:pt>
                <c:pt idx="58" formatCode="0.00">
                  <c:v>0.92169377600000058</c:v>
                </c:pt>
                <c:pt idx="59" formatCode="0.00">
                  <c:v>0.80525985700000202</c:v>
                </c:pt>
                <c:pt idx="60" formatCode="0.00">
                  <c:v>0.71649600000000202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8B-4421-AFAD-6D39A111C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1020640"/>
        <c:axId val="1251018144"/>
      </c:areaChart>
      <c:lineChart>
        <c:grouping val="standard"/>
        <c:varyColors val="0"/>
        <c:ser>
          <c:idx val="0"/>
          <c:order val="0"/>
          <c:tx>
            <c:strRef>
              <c:f>Selection_PBE_ES22!$C$7</c:f>
              <c:strCache>
                <c:ptCount val="1"/>
                <c:pt idx="0">
                  <c:v>historic emissions</c:v>
                </c:pt>
              </c:strCache>
            </c:strRef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Selection_PBE_ES22!$B$8:$B$68</c:f>
              <c:numCache>
                <c:formatCode>General</c:formatCode>
                <c:ptCount val="61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30">
                  <c:v>2020</c:v>
                </c:pt>
                <c:pt idx="35">
                  <c:v>2025</c:v>
                </c:pt>
                <c:pt idx="40">
                  <c:v>2030</c:v>
                </c:pt>
                <c:pt idx="45">
                  <c:v>2035</c:v>
                </c:pt>
                <c:pt idx="50">
                  <c:v>2040</c:v>
                </c:pt>
                <c:pt idx="55">
                  <c:v>2045</c:v>
                </c:pt>
                <c:pt idx="60">
                  <c:v>2050</c:v>
                </c:pt>
              </c:numCache>
            </c:numRef>
          </c:cat>
          <c:val>
            <c:numRef>
              <c:f>Selection_PBE_ES22!$C$8:$C$68</c:f>
              <c:numCache>
                <c:formatCode>0.00</c:formatCode>
                <c:ptCount val="61"/>
                <c:pt idx="0">
                  <c:v>4.1829868521770006</c:v>
                </c:pt>
                <c:pt idx="1">
                  <c:v>4.3145697935759992</c:v>
                </c:pt>
                <c:pt idx="2">
                  <c:v>4.3113378291009985</c:v>
                </c:pt>
                <c:pt idx="3">
                  <c:v>4.2567311397309995</c:v>
                </c:pt>
                <c:pt idx="4">
                  <c:v>4.4924997843809997</c:v>
                </c:pt>
                <c:pt idx="5">
                  <c:v>4.7872097785510004</c:v>
                </c:pt>
                <c:pt idx="6">
                  <c:v>4.8229888509319991</c:v>
                </c:pt>
                <c:pt idx="7">
                  <c:v>5.0786032725509997</c:v>
                </c:pt>
                <c:pt idx="8">
                  <c:v>5.4010590138409995</c:v>
                </c:pt>
                <c:pt idx="9">
                  <c:v>5.7276406296599989</c:v>
                </c:pt>
                <c:pt idx="10">
                  <c:v>5.9473603736119989</c:v>
                </c:pt>
                <c:pt idx="11">
                  <c:v>5.9707624042129996</c:v>
                </c:pt>
                <c:pt idx="12">
                  <c:v>6.9256222457379994</c:v>
                </c:pt>
                <c:pt idx="13">
                  <c:v>8.4144921730619977</c:v>
                </c:pt>
                <c:pt idx="14">
                  <c:v>8.958445228555</c:v>
                </c:pt>
                <c:pt idx="15">
                  <c:v>8.863552485324</c:v>
                </c:pt>
                <c:pt idx="16">
                  <c:v>8.7284115925489978</c:v>
                </c:pt>
                <c:pt idx="17">
                  <c:v>8.5490693291060005</c:v>
                </c:pt>
                <c:pt idx="18">
                  <c:v>8.4448371884439997</c:v>
                </c:pt>
                <c:pt idx="19">
                  <c:v>7.6995320913529977</c:v>
                </c:pt>
                <c:pt idx="20">
                  <c:v>7.307014563800001</c:v>
                </c:pt>
                <c:pt idx="21">
                  <c:v>6.8031283918439991</c:v>
                </c:pt>
                <c:pt idx="22">
                  <c:v>6.2789289386570015</c:v>
                </c:pt>
                <c:pt idx="23">
                  <c:v>5.979131397632</c:v>
                </c:pt>
                <c:pt idx="24">
                  <c:v>5.8715429042699991</c:v>
                </c:pt>
                <c:pt idx="25">
                  <c:v>5.9453814372480007</c:v>
                </c:pt>
                <c:pt idx="26">
                  <c:v>5.9809742045169978</c:v>
                </c:pt>
                <c:pt idx="27">
                  <c:v>6.2428368992039998</c:v>
                </c:pt>
                <c:pt idx="28">
                  <c:v>6.2181433712960015</c:v>
                </c:pt>
                <c:pt idx="29">
                  <c:v>6.557779346138001</c:v>
                </c:pt>
                <c:pt idx="30">
                  <c:v>5.8610065815559995</c:v>
                </c:pt>
                <c:pt idx="31">
                  <c:v>6.2018208800419998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8B-4421-AFAD-6D39A111CBB5}"/>
            </c:ext>
          </c:extLst>
        </c:ser>
        <c:ser>
          <c:idx val="5"/>
          <c:order val="1"/>
          <c:tx>
            <c:strRef>
              <c:f>Selection_PBE_ES22!$I$7</c:f>
              <c:strCache>
                <c:ptCount val="1"/>
                <c:pt idx="0">
                  <c:v>Carbon Budget path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Selection_PBE_ES22!$B$8:$B$68</c:f>
              <c:numCache>
                <c:formatCode>General</c:formatCode>
                <c:ptCount val="61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30">
                  <c:v>2020</c:v>
                </c:pt>
                <c:pt idx="35">
                  <c:v>2025</c:v>
                </c:pt>
                <c:pt idx="40">
                  <c:v>2030</c:v>
                </c:pt>
                <c:pt idx="45">
                  <c:v>2035</c:v>
                </c:pt>
                <c:pt idx="50">
                  <c:v>2040</c:v>
                </c:pt>
                <c:pt idx="55">
                  <c:v>2045</c:v>
                </c:pt>
                <c:pt idx="60">
                  <c:v>2050</c:v>
                </c:pt>
              </c:numCache>
            </c:numRef>
          </c:cat>
          <c:val>
            <c:numRef>
              <c:f>Selection_PBE_ES22!$I$8:$I$68</c:f>
              <c:numCache>
                <c:formatCode>General</c:formatCode>
                <c:ptCount val="61"/>
                <c:pt idx="31" formatCode="_(* #,##0.00_);_(* \(#,##0.00\);_(* &quot;-&quot;??_);_(@_)">
                  <c:v>6.1998652129999998</c:v>
                </c:pt>
                <c:pt idx="32" formatCode="_(* #,##0.00_);_(* \(#,##0.00\);_(* &quot;-&quot;??_);_(@_)">
                  <c:v>6.1975287039999998</c:v>
                </c:pt>
                <c:pt idx="33" formatCode="_(* #,##0.00_);_(* \(#,##0.00\);_(* &quot;-&quot;??_);_(@_)">
                  <c:v>6.1613487510000002</c:v>
                </c:pt>
                <c:pt idx="34" formatCode="_(* #,##0.00_);_(* \(#,##0.00\);_(* &quot;-&quot;??_);_(@_)">
                  <c:v>6.0936036319999998</c:v>
                </c:pt>
                <c:pt idx="35" formatCode="_(* #,##0.00_);_(* \(#,##0.00\);_(* &quot;-&quot;??_);_(@_)">
                  <c:v>5.9965716249999996</c:v>
                </c:pt>
                <c:pt idx="36" formatCode="_(* #,##0.00_);_(* \(#,##0.00\);_(* &quot;-&quot;??_);_(@_)">
                  <c:v>5.8725310080000002</c:v>
                </c:pt>
                <c:pt idx="37" formatCode="_(* #,##0.00_);_(* \(#,##0.00\);_(* &quot;-&quot;??_);_(@_)">
                  <c:v>5.723760059</c:v>
                </c:pt>
                <c:pt idx="38" formatCode="_(* #,##0.00_);_(* \(#,##0.00\);_(* &quot;-&quot;??_);_(@_)">
                  <c:v>5.5525370560000002</c:v>
                </c:pt>
                <c:pt idx="39" formatCode="_(* #,##0.00_);_(* \(#,##0.00\);_(* &quot;-&quot;??_);_(@_)">
                  <c:v>5.3611402769999996</c:v>
                </c:pt>
                <c:pt idx="40" formatCode="_(* #,##0.00_);_(* \(#,##0.00\);_(* &quot;-&quot;??_);_(@_)">
                  <c:v>5.1518480000000002</c:v>
                </c:pt>
                <c:pt idx="41" formatCode="_(* #,##0.00_);_(* \(#,##0.00\);_(* &quot;-&quot;??_);_(@_)">
                  <c:v>4.9269385030000006</c:v>
                </c:pt>
                <c:pt idx="42" formatCode="_(* #,##0.00_);_(* \(#,##0.00\);_(* &quot;-&quot;??_);_(@_)">
                  <c:v>4.6886900640000002</c:v>
                </c:pt>
                <c:pt idx="43" formatCode="_(* #,##0.00_);_(* \(#,##0.00\);_(* &quot;-&quot;??_);_(@_)">
                  <c:v>4.4393809610000003</c:v>
                </c:pt>
                <c:pt idx="44" formatCode="_(* #,##0.00_);_(* \(#,##0.00\);_(* &quot;-&quot;??_);_(@_)">
                  <c:v>4.1812894720000005</c:v>
                </c:pt>
                <c:pt idx="45" formatCode="_(* #,##0.00_);_(* \(#,##0.00\);_(* &quot;-&quot;??_);_(@_)">
                  <c:v>3.9166938750000009</c:v>
                </c:pt>
                <c:pt idx="46" formatCode="_(* #,##0.00_);_(* \(#,##0.00\);_(* &quot;-&quot;??_);_(@_)">
                  <c:v>3.6478724480000007</c:v>
                </c:pt>
                <c:pt idx="47" formatCode="_(* #,##0.00_);_(* \(#,##0.00\);_(* &quot;-&quot;??_);_(@_)">
                  <c:v>3.3771034689999997</c:v>
                </c:pt>
                <c:pt idx="48" formatCode="_(* #,##0.00_);_(* \(#,##0.00\);_(* &quot;-&quot;??_);_(@_)">
                  <c:v>3.1066652160000006</c:v>
                </c:pt>
                <c:pt idx="49" formatCode="_(* #,##0.00_);_(* \(#,##0.00\);_(* &quot;-&quot;??_);_(@_)">
                  <c:v>2.8388359670000001</c:v>
                </c:pt>
                <c:pt idx="50" formatCode="_(* #,##0.00_);_(* \(#,##0.00\);_(* &quot;-&quot;??_);_(@_)">
                  <c:v>2.5758939999999999</c:v>
                </c:pt>
                <c:pt idx="51" formatCode="_(* #,##0.00_);_(* \(#,##0.00\);_(* &quot;-&quot;??_);_(@_)">
                  <c:v>2.320117593</c:v>
                </c:pt>
                <c:pt idx="52" formatCode="_(* #,##0.00_);_(* \(#,##0.00\);_(* &quot;-&quot;??_);_(@_)">
                  <c:v>2.0737850240000002</c:v>
                </c:pt>
                <c:pt idx="53" formatCode="_(* #,##0.00_);_(* \(#,##0.00\);_(* &quot;-&quot;??_);_(@_)">
                  <c:v>1.8391745710000009</c:v>
                </c:pt>
                <c:pt idx="54" formatCode="_(* #,##0.00_);_(* \(#,##0.00\);_(* &quot;-&quot;??_);_(@_)">
                  <c:v>1.6185645120000016</c:v>
                </c:pt>
                <c:pt idx="55" formatCode="_(* #,##0.00_);_(* \(#,##0.00\);_(* &quot;-&quot;??_);_(@_)">
                  <c:v>1.4142331250000018</c:v>
                </c:pt>
                <c:pt idx="56" formatCode="_(* #,##0.00_);_(* \(#,##0.00\);_(* &quot;-&quot;??_);_(@_)">
                  <c:v>1.2284586880000008</c:v>
                </c:pt>
                <c:pt idx="57" formatCode="_(* #,##0.00_);_(* \(#,##0.00\);_(* &quot;-&quot;??_);_(@_)">
                  <c:v>1.0635194790000018</c:v>
                </c:pt>
                <c:pt idx="58" formatCode="_(* #,##0.00_);_(* \(#,##0.00\);_(* &quot;-&quot;??_);_(@_)">
                  <c:v>0.92169377600000058</c:v>
                </c:pt>
                <c:pt idx="59" formatCode="_(* #,##0.00_);_(* \(#,##0.00\);_(* &quot;-&quot;??_);_(@_)">
                  <c:v>0.80525985700000202</c:v>
                </c:pt>
                <c:pt idx="60" formatCode="_(* #,##0.00_);_(* \(#,##0.00\);_(* &quot;-&quot;??_);_(@_)">
                  <c:v>0.71649600000000202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8B-4421-AFAD-6D39A111CBB5}"/>
            </c:ext>
          </c:extLst>
        </c:ser>
        <c:ser>
          <c:idx val="4"/>
          <c:order val="2"/>
          <c:tx>
            <c:strRef>
              <c:f>Selection_PBE_ES22!$H$7</c:f>
              <c:strCache>
                <c:ptCount val="1"/>
                <c:pt idx="0">
                  <c:v>linear target path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Selection_PBE_ES22!$B$8:$B$68</c:f>
              <c:numCache>
                <c:formatCode>General</c:formatCode>
                <c:ptCount val="61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30">
                  <c:v>2020</c:v>
                </c:pt>
                <c:pt idx="35">
                  <c:v>2025</c:v>
                </c:pt>
                <c:pt idx="40">
                  <c:v>2030</c:v>
                </c:pt>
                <c:pt idx="45">
                  <c:v>2035</c:v>
                </c:pt>
                <c:pt idx="50">
                  <c:v>2040</c:v>
                </c:pt>
                <c:pt idx="55">
                  <c:v>2045</c:v>
                </c:pt>
                <c:pt idx="60">
                  <c:v>2050</c:v>
                </c:pt>
              </c:numCache>
            </c:numRef>
          </c:cat>
          <c:val>
            <c:numRef>
              <c:f>Selection_PBE_ES22!$H$8:$H$68</c:f>
              <c:numCache>
                <c:formatCode>General</c:formatCode>
                <c:ptCount val="61"/>
                <c:pt idx="31" formatCode="_(* #,##0.00_);_(* \(#,##0.00\);_(* &quot;-&quot;??_);_(@_)">
                  <c:v>6.2018208800419998</c:v>
                </c:pt>
                <c:pt idx="32" formatCode="_(* #,##0.00_);_(* \(#,##0.00\);_(* &quot;-&quot;??_);_(@_)">
                  <c:v>5.7683566454481499</c:v>
                </c:pt>
                <c:pt idx="33" formatCode="_(* #,##0.00_);_(* \(#,##0.00\);_(* &quot;-&quot;??_);_(@_)">
                  <c:v>5.3348924108542999</c:v>
                </c:pt>
                <c:pt idx="34" formatCode="_(* #,##0.00_);_(* \(#,##0.00\);_(* &quot;-&quot;??_);_(@_)">
                  <c:v>4.9014281762604499</c:v>
                </c:pt>
                <c:pt idx="35" formatCode="_(* #,##0.00_);_(* \(#,##0.00\);_(* &quot;-&quot;??_);_(@_)">
                  <c:v>4.4679639416665999</c:v>
                </c:pt>
                <c:pt idx="36" formatCode="_(* #,##0.00_);_(* \(#,##0.00\);_(* &quot;-&quot;??_);_(@_)">
                  <c:v>4.03449970707275</c:v>
                </c:pt>
                <c:pt idx="37" formatCode="_(* #,##0.00_);_(* \(#,##0.00\);_(* &quot;-&quot;??_);_(@_)">
                  <c:v>3.6010354724789</c:v>
                </c:pt>
                <c:pt idx="38" formatCode="_(* #,##0.00_);_(* \(#,##0.00\);_(* &quot;-&quot;??_);_(@_)">
                  <c:v>3.16757123788505</c:v>
                </c:pt>
                <c:pt idx="39" formatCode="_(* #,##0.00_);_(* \(#,##0.00\);_(* &quot;-&quot;??_);_(@_)">
                  <c:v>2.7341070032912</c:v>
                </c:pt>
                <c:pt idx="40" formatCode="_(* #,##0.00_);_(* \(#,##0.00\);_(* &quot;-&quot;??_);_(@_)">
                  <c:v>2.3006427686973505</c:v>
                </c:pt>
                <c:pt idx="41" formatCode="_(* #,##0.00_);_(* \(#,##0.00\);_(* &quot;-&quot;??_);_(@_)">
                  <c:v>2.2274404987842531</c:v>
                </c:pt>
                <c:pt idx="42" formatCode="_(* #,##0.00_);_(* \(#,##0.00\);_(* &quot;-&quot;??_);_(@_)">
                  <c:v>2.1542382288711557</c:v>
                </c:pt>
                <c:pt idx="43" formatCode="_(* #,##0.00_);_(* \(#,##0.00\);_(* &quot;-&quot;??_);_(@_)">
                  <c:v>2.0810359589580583</c:v>
                </c:pt>
                <c:pt idx="44" formatCode="_(* #,##0.00_);_(* \(#,##0.00\);_(* &quot;-&quot;??_);_(@_)">
                  <c:v>2.0078336890449608</c:v>
                </c:pt>
                <c:pt idx="45" formatCode="_(* #,##0.00_);_(* \(#,##0.00\);_(* &quot;-&quot;??_);_(@_)">
                  <c:v>1.9346314191318634</c:v>
                </c:pt>
                <c:pt idx="46" formatCode="_(* #,##0.00_);_(* \(#,##0.00\);_(* &quot;-&quot;??_);_(@_)">
                  <c:v>1.861429149218766</c:v>
                </c:pt>
                <c:pt idx="47" formatCode="_(* #,##0.00_);_(* \(#,##0.00\);_(* &quot;-&quot;??_);_(@_)">
                  <c:v>1.7882268793056686</c:v>
                </c:pt>
                <c:pt idx="48" formatCode="_(* #,##0.00_);_(* \(#,##0.00\);_(* &quot;-&quot;??_);_(@_)">
                  <c:v>1.7150246093925712</c:v>
                </c:pt>
                <c:pt idx="49" formatCode="_(* #,##0.00_);_(* \(#,##0.00\);_(* &quot;-&quot;??_);_(@_)">
                  <c:v>1.6418223394794738</c:v>
                </c:pt>
                <c:pt idx="50" formatCode="_(* #,##0.00_);_(* \(#,##0.00\);_(* &quot;-&quot;??_);_(@_)">
                  <c:v>1.5686200695663763</c:v>
                </c:pt>
                <c:pt idx="51" formatCode="_(* #,##0.00_);_(* \(#,##0.00\);_(* &quot;-&quot;??_);_(@_)">
                  <c:v>1.4954177996532789</c:v>
                </c:pt>
                <c:pt idx="52" formatCode="_(* #,##0.00_);_(* \(#,##0.00\);_(* &quot;-&quot;??_);_(@_)">
                  <c:v>1.4222155297401815</c:v>
                </c:pt>
                <c:pt idx="53" formatCode="_(* #,##0.00_);_(* \(#,##0.00\);_(* &quot;-&quot;??_);_(@_)">
                  <c:v>1.3490132598270841</c:v>
                </c:pt>
                <c:pt idx="54" formatCode="_(* #,##0.00_);_(* \(#,##0.00\);_(* &quot;-&quot;??_);_(@_)">
                  <c:v>1.2758109899139867</c:v>
                </c:pt>
                <c:pt idx="55" formatCode="_(* #,##0.00_);_(* \(#,##0.00\);_(* &quot;-&quot;??_);_(@_)">
                  <c:v>1.2026087200008893</c:v>
                </c:pt>
                <c:pt idx="56" formatCode="_(* #,##0.00_);_(* \(#,##0.00\);_(* &quot;-&quot;??_);_(@_)">
                  <c:v>1.1294064500877918</c:v>
                </c:pt>
                <c:pt idx="57" formatCode="_(* #,##0.00_);_(* \(#,##0.00\);_(* &quot;-&quot;??_);_(@_)">
                  <c:v>1.0562041801746944</c:v>
                </c:pt>
                <c:pt idx="58" formatCode="_(* #,##0.00_);_(* \(#,##0.00\);_(* &quot;-&quot;??_);_(@_)">
                  <c:v>0.98300191026159689</c:v>
                </c:pt>
                <c:pt idx="59" formatCode="_(* #,##0.00_);_(* \(#,##0.00\);_(* &quot;-&quot;??_);_(@_)">
                  <c:v>0.90979964034849936</c:v>
                </c:pt>
                <c:pt idx="60" formatCode="_(* #,##0.00_);_(* \(#,##0.00\);_(* &quot;-&quot;??_);_(@_)">
                  <c:v>0.83659737043540017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8B-4421-AFAD-6D39A111CBB5}"/>
            </c:ext>
          </c:extLst>
        </c:ser>
        <c:ser>
          <c:idx val="1"/>
          <c:order val="4"/>
          <c:tx>
            <c:strRef>
              <c:f>Selection_PBE_ES22!$D$7</c:f>
              <c:strCache>
                <c:ptCount val="1"/>
                <c:pt idx="0">
                  <c:v>2030 target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9050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dPt>
            <c:idx val="40"/>
            <c:marker>
              <c:symbol val="circle"/>
              <c:size val="5"/>
              <c:spPr>
                <a:noFill/>
                <a:ln w="1905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669C-491A-B371-4851CD4987E1}"/>
              </c:ext>
            </c:extLst>
          </c:dPt>
          <c:cat>
            <c:numRef>
              <c:f>Selection_PBE_ES22!$B$8:$B$68</c:f>
              <c:numCache>
                <c:formatCode>General</c:formatCode>
                <c:ptCount val="61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30">
                  <c:v>2020</c:v>
                </c:pt>
                <c:pt idx="35">
                  <c:v>2025</c:v>
                </c:pt>
                <c:pt idx="40">
                  <c:v>2030</c:v>
                </c:pt>
                <c:pt idx="45">
                  <c:v>2035</c:v>
                </c:pt>
                <c:pt idx="50">
                  <c:v>2040</c:v>
                </c:pt>
                <c:pt idx="55">
                  <c:v>2045</c:v>
                </c:pt>
                <c:pt idx="60">
                  <c:v>2050</c:v>
                </c:pt>
              </c:numCache>
            </c:numRef>
          </c:cat>
          <c:val>
            <c:numRef>
              <c:f>Selection_PBE_ES22!$D$8:$D$68</c:f>
              <c:numCache>
                <c:formatCode>General</c:formatCode>
                <c:ptCount val="61"/>
                <c:pt idx="40" formatCode="_(* #,##0.00_);_(* \(#,##0.00\);_(* &quot;-&quot;??_);_(@_)">
                  <c:v>2.3006427686973505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8B-4421-AFAD-6D39A111CBB5}"/>
            </c:ext>
          </c:extLst>
        </c:ser>
        <c:ser>
          <c:idx val="3"/>
          <c:order val="6"/>
          <c:tx>
            <c:strRef>
              <c:f>Selection_PBE_ES22!$G$7</c:f>
              <c:strCache>
                <c:ptCount val="1"/>
                <c:pt idx="0">
                  <c:v>2050 target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9050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f>Selection_PBE_ES22!$B$8:$B$68</c:f>
              <c:numCache>
                <c:formatCode>General</c:formatCode>
                <c:ptCount val="61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30">
                  <c:v>2020</c:v>
                </c:pt>
                <c:pt idx="35">
                  <c:v>2025</c:v>
                </c:pt>
                <c:pt idx="40">
                  <c:v>2030</c:v>
                </c:pt>
                <c:pt idx="45">
                  <c:v>2035</c:v>
                </c:pt>
                <c:pt idx="50">
                  <c:v>2040</c:v>
                </c:pt>
                <c:pt idx="55">
                  <c:v>2045</c:v>
                </c:pt>
                <c:pt idx="60">
                  <c:v>2050</c:v>
                </c:pt>
              </c:numCache>
            </c:numRef>
          </c:cat>
          <c:val>
            <c:numRef>
              <c:f>Selection_PBE_ES22!$G$8:$G$68</c:f>
              <c:numCache>
                <c:formatCode>General</c:formatCode>
                <c:ptCount val="61"/>
                <c:pt idx="60" formatCode="_(* #,##0.00_);_(* \(#,##0.00\);_(* &quot;-&quot;??_);_(@_)">
                  <c:v>0.83659737043540017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8B-4421-AFAD-6D39A111C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1020640"/>
        <c:axId val="1251018144"/>
        <c:extLst>
          <c:ext xmlns:c15="http://schemas.microsoft.com/office/drawing/2012/chart" uri="{02D57815-91ED-43cb-92C2-25804820EDAC}">
            <c15:filteredLineSeries>
              <c15:ser>
                <c:idx val="2"/>
                <c:order val="5"/>
                <c:tx>
                  <c:strRef>
                    <c:extLst>
                      <c:ext uri="{02D57815-91ED-43cb-92C2-25804820EDAC}">
                        <c15:formulaRef>
                          <c15:sqref>Selection_PBE_ES22!$E$7</c15:sqref>
                        </c15:formulaRef>
                      </c:ext>
                    </c:extLst>
                    <c:strCache>
                      <c:ptCount val="1"/>
                      <c:pt idx="0">
                        <c:v>2033 target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19050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Selection_PBE_ES22!$B$8:$B$68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1990</c:v>
                      </c:pt>
                      <c:pt idx="5">
                        <c:v>1995</c:v>
                      </c:pt>
                      <c:pt idx="10">
                        <c:v>2000</c:v>
                      </c:pt>
                      <c:pt idx="15">
                        <c:v>2005</c:v>
                      </c:pt>
                      <c:pt idx="20">
                        <c:v>2010</c:v>
                      </c:pt>
                      <c:pt idx="25">
                        <c:v>2015</c:v>
                      </c:pt>
                      <c:pt idx="30">
                        <c:v>2020</c:v>
                      </c:pt>
                      <c:pt idx="35">
                        <c:v>2025</c:v>
                      </c:pt>
                      <c:pt idx="40">
                        <c:v>2030</c:v>
                      </c:pt>
                      <c:pt idx="45">
                        <c:v>2035</c:v>
                      </c:pt>
                      <c:pt idx="50">
                        <c:v>2040</c:v>
                      </c:pt>
                      <c:pt idx="55">
                        <c:v>2045</c:v>
                      </c:pt>
                      <c:pt idx="60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Selection_PBE_ES22!$E$8:$E$68</c15:sqref>
                        </c15:formulaRef>
                      </c:ext>
                    </c:extLst>
                    <c:numCache>
                      <c:formatCode>General</c:formatCode>
                      <c:ptCount val="6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E8B-4421-AFAD-6D39A111CBB5}"/>
                  </c:ext>
                </c:extLst>
              </c15:ser>
            </c15:filteredLineSeries>
          </c:ext>
        </c:extLst>
      </c:lineChart>
      <c:catAx>
        <c:axId val="1251020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51018144"/>
        <c:crosses val="autoZero"/>
        <c:auto val="1"/>
        <c:lblAlgn val="ctr"/>
        <c:lblOffset val="100"/>
        <c:tickMarkSkip val="5"/>
        <c:noMultiLvlLbl val="0"/>
      </c:catAx>
      <c:valAx>
        <c:axId val="125101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Emissions [Mt CO</a:t>
                </a:r>
                <a:r>
                  <a:rPr lang="en-US" baseline="-25000"/>
                  <a:t>2</a:t>
                </a:r>
                <a:r>
                  <a:rPr lang="en-US"/>
                  <a:t>eq]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51020640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291965378150203"/>
          <c:y val="0.80016197969279179"/>
          <c:w val="0.81261707880051992"/>
          <c:h val="0.199838020307208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Navarra (ES22)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2649646309128"/>
          <c:y val="0.16509202083205821"/>
          <c:w val="0.81357280577084756"/>
          <c:h val="0.50247543333075417"/>
        </c:manualLayout>
      </c:layout>
      <c:areaChart>
        <c:grouping val="stacked"/>
        <c:varyColors val="0"/>
        <c:ser>
          <c:idx val="6"/>
          <c:order val="3"/>
          <c:tx>
            <c:strRef>
              <c:f>Selection_CBE_ES22!$J$7</c:f>
              <c:strCache>
                <c:ptCount val="1"/>
                <c:pt idx="0">
                  <c:v>CBE Carbon Budget</c:v>
                </c:pt>
              </c:strCache>
            </c:strRef>
          </c:tx>
          <c:spPr>
            <a:solidFill>
              <a:schemeClr val="accent5">
                <a:alpha val="50000"/>
              </a:schemeClr>
            </a:solidFill>
            <a:ln>
              <a:noFill/>
            </a:ln>
            <a:effectLst/>
          </c:spPr>
          <c:cat>
            <c:numRef>
              <c:f>Selection_CBE_ES22!$B$8:$B$68</c:f>
              <c:numCache>
                <c:formatCode>General</c:formatCode>
                <c:ptCount val="61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30">
                  <c:v>2020</c:v>
                </c:pt>
                <c:pt idx="35">
                  <c:v>2025</c:v>
                </c:pt>
                <c:pt idx="40">
                  <c:v>2030</c:v>
                </c:pt>
                <c:pt idx="45">
                  <c:v>2035</c:v>
                </c:pt>
                <c:pt idx="50">
                  <c:v>2040</c:v>
                </c:pt>
                <c:pt idx="55">
                  <c:v>2045</c:v>
                </c:pt>
                <c:pt idx="60">
                  <c:v>2050</c:v>
                </c:pt>
              </c:numCache>
            </c:numRef>
          </c:cat>
          <c:val>
            <c:numRef>
              <c:f>Selection_CBE_ES22!$J$8:$J$68</c:f>
              <c:numCache>
                <c:formatCode>General</c:formatCode>
                <c:ptCount val="61"/>
                <c:pt idx="31" formatCode="0.00">
                  <c:v>4.1651934317454256</c:v>
                </c:pt>
                <c:pt idx="32" formatCode="0.00">
                  <c:v>1.9351516967932754</c:v>
                </c:pt>
                <c:pt idx="33" formatCode="0.00">
                  <c:v>1.6383027043227618</c:v>
                </c:pt>
                <c:pt idx="34" formatCode="0.00">
                  <c:v>1.4643548902506049</c:v>
                </c:pt>
                <c:pt idx="35" formatCode="0.00">
                  <c:v>1.3408528314531831</c:v>
                </c:pt>
                <c:pt idx="36" formatCode="0.00">
                  <c:v>1.2450218890208169</c:v>
                </c:pt>
                <c:pt idx="37" formatCode="0.00">
                  <c:v>1.1667041615407756</c:v>
                </c:pt>
                <c:pt idx="38" formatCode="0.00">
                  <c:v>1.10047690841093</c:v>
                </c:pt>
                <c:pt idx="39" formatCode="0.00">
                  <c:v>1.0431015690326113</c:v>
                </c:pt>
                <c:pt idx="40" formatCode="0.00">
                  <c:v>0.99248843515683927</c:v>
                </c:pt>
                <c:pt idx="41" formatCode="0.00">
                  <c:v>0.9472102724764202</c:v>
                </c:pt>
                <c:pt idx="42" formatCode="0.00">
                  <c:v>0.90624887199686643</c:v>
                </c:pt>
                <c:pt idx="43" formatCode="0.00">
                  <c:v>0.86885229477962778</c:v>
                </c:pt>
                <c:pt idx="44" formatCode="0.00">
                  <c:v>0.83444942830250568</c:v>
                </c:pt>
                <c:pt idx="45" formatCode="0.00">
                  <c:v>0.80259628456884613</c:v>
                </c:pt>
                <c:pt idx="46" formatCode="0.00">
                  <c:v>0.77294086321488287</c:v>
                </c:pt>
                <c:pt idx="47" formatCode="0.00">
                  <c:v>0.74519937359086352</c:v>
                </c:pt>
                <c:pt idx="48" formatCode="0.00">
                  <c:v>0.71913967563976033</c:v>
                </c:pt>
                <c:pt idx="49" formatCode="0.00">
                  <c:v>0.69456945955838467</c:v>
                </c:pt>
                <c:pt idx="50" formatCode="0.00">
                  <c:v>0.67132762462928763</c:v>
                </c:pt>
                <c:pt idx="51" formatCode="0.00">
                  <c:v>0.64927787133744719</c:v>
                </c:pt>
                <c:pt idx="52" formatCode="0.00">
                  <c:v>0.62830385809246181</c:v>
                </c:pt>
                <c:pt idx="53" formatCode="0.00">
                  <c:v>0.60830548538896156</c:v>
                </c:pt>
                <c:pt idx="54" formatCode="0.00">
                  <c:v>0.58919600642651737</c:v>
                </c:pt>
                <c:pt idx="55" formatCode="0.00">
                  <c:v>0.57089975297085616</c:v>
                </c:pt>
                <c:pt idx="56" formatCode="0.00">
                  <c:v>0.55335032565143116</c:v>
                </c:pt>
                <c:pt idx="57" formatCode="0.00">
                  <c:v>0.53648913932838926</c:v>
                </c:pt>
                <c:pt idx="58" formatCode="0.00">
                  <c:v>0.52026424307712205</c:v>
                </c:pt>
                <c:pt idx="59" formatCode="0.00">
                  <c:v>0.50462935483390048</c:v>
                </c:pt>
                <c:pt idx="60" formatCode="0.00">
                  <c:v>0.48954306548323601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1-4474-96C6-B32439992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1020640"/>
        <c:axId val="1251018144"/>
      </c:areaChart>
      <c:lineChart>
        <c:grouping val="standard"/>
        <c:varyColors val="0"/>
        <c:ser>
          <c:idx val="0"/>
          <c:order val="0"/>
          <c:tx>
            <c:strRef>
              <c:f>Selection_CBE_ES22!$C$7</c:f>
              <c:strCache>
                <c:ptCount val="1"/>
                <c:pt idx="0">
                  <c:v>historic emissions</c:v>
                </c:pt>
              </c:strCache>
            </c:strRef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Selection_CBE_ES22!$B$8:$B$68</c:f>
              <c:numCache>
                <c:formatCode>General</c:formatCode>
                <c:ptCount val="61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30">
                  <c:v>2020</c:v>
                </c:pt>
                <c:pt idx="35">
                  <c:v>2025</c:v>
                </c:pt>
                <c:pt idx="40">
                  <c:v>2030</c:v>
                </c:pt>
                <c:pt idx="45">
                  <c:v>2035</c:v>
                </c:pt>
                <c:pt idx="50">
                  <c:v>2040</c:v>
                </c:pt>
                <c:pt idx="55">
                  <c:v>2045</c:v>
                </c:pt>
                <c:pt idx="60">
                  <c:v>2050</c:v>
                </c:pt>
              </c:numCache>
            </c:numRef>
          </c:cat>
          <c:val>
            <c:numRef>
              <c:f>Selection_CBE_ES22!$C$8:$C$68</c:f>
              <c:numCache>
                <c:formatCode>0.00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5.2583253036279798</c:v>
                </c:pt>
                <c:pt idx="11">
                  <c:v>5.2718382304628202</c:v>
                </c:pt>
                <c:pt idx="12">
                  <c:v>5.6194987518761295</c:v>
                </c:pt>
                <c:pt idx="13">
                  <c:v>5.6033576998655397</c:v>
                </c:pt>
                <c:pt idx="14">
                  <c:v>6.0075784114701092</c:v>
                </c:pt>
                <c:pt idx="15">
                  <c:v>6.3867746949443296</c:v>
                </c:pt>
                <c:pt idx="16">
                  <c:v>6.4376884512896293</c:v>
                </c:pt>
                <c:pt idx="17">
                  <c:v>6.6531121255480494</c:v>
                </c:pt>
                <c:pt idx="18">
                  <c:v>6.1536235662933505</c:v>
                </c:pt>
                <c:pt idx="19">
                  <c:v>5.3908256930003793</c:v>
                </c:pt>
                <c:pt idx="20">
                  <c:v>5.1409899894470197</c:v>
                </c:pt>
                <c:pt idx="21">
                  <c:v>5.0607302502160794</c:v>
                </c:pt>
                <c:pt idx="22">
                  <c:v>4.6138797103305595</c:v>
                </c:pt>
                <c:pt idx="23">
                  <c:v>4.2926402922636102</c:v>
                </c:pt>
                <c:pt idx="24">
                  <c:v>4.3637870512177495</c:v>
                </c:pt>
                <c:pt idx="25">
                  <c:v>4.3708845841928703</c:v>
                </c:pt>
                <c:pt idx="26">
                  <c:v>4.2284140915350195</c:v>
                </c:pt>
                <c:pt idx="27">
                  <c:v>4.5345753605901598</c:v>
                </c:pt>
                <c:pt idx="28">
                  <c:v>4.5550455408292594</c:v>
                </c:pt>
                <c:pt idx="29">
                  <c:v>4.3422087639258997</c:v>
                </c:pt>
                <c:pt idx="30">
                  <c:v>3.8112898997304798</c:v>
                </c:pt>
                <c:pt idx="31">
                  <c:v>4.1719996657593104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C1-4474-96C6-B32439992DE6}"/>
            </c:ext>
          </c:extLst>
        </c:ser>
        <c:ser>
          <c:idx val="5"/>
          <c:order val="1"/>
          <c:tx>
            <c:strRef>
              <c:f>Selection_CBE_ES22!$I$7</c:f>
              <c:strCache>
                <c:ptCount val="1"/>
                <c:pt idx="0">
                  <c:v>Carbon Budget path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Selection_CBE_ES22!$B$8:$B$68</c:f>
              <c:numCache>
                <c:formatCode>General</c:formatCode>
                <c:ptCount val="61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30">
                  <c:v>2020</c:v>
                </c:pt>
                <c:pt idx="35">
                  <c:v>2025</c:v>
                </c:pt>
                <c:pt idx="40">
                  <c:v>2030</c:v>
                </c:pt>
                <c:pt idx="45">
                  <c:v>2035</c:v>
                </c:pt>
                <c:pt idx="50">
                  <c:v>2040</c:v>
                </c:pt>
                <c:pt idx="55">
                  <c:v>2045</c:v>
                </c:pt>
                <c:pt idx="60">
                  <c:v>2050</c:v>
                </c:pt>
              </c:numCache>
            </c:numRef>
          </c:cat>
          <c:val>
            <c:numRef>
              <c:f>Selection_CBE_ES22!$I$8:$I$68</c:f>
              <c:numCache>
                <c:formatCode>General</c:formatCode>
                <c:ptCount val="61"/>
                <c:pt idx="31" formatCode="_(* #,##0.00_);_(* \(#,##0.00\);_(* &quot;-&quot;??_);_(@_)">
                  <c:v>4.1651934317454256</c:v>
                </c:pt>
                <c:pt idx="32" formatCode="_(* #,##0.00_);_(* \(#,##0.00\);_(* &quot;-&quot;??_);_(@_)">
                  <c:v>1.9351516967932754</c:v>
                </c:pt>
                <c:pt idx="33" formatCode="_(* #,##0.00_);_(* \(#,##0.00\);_(* &quot;-&quot;??_);_(@_)">
                  <c:v>1.6383027043227618</c:v>
                </c:pt>
                <c:pt idx="34" formatCode="_(* #,##0.00_);_(* \(#,##0.00\);_(* &quot;-&quot;??_);_(@_)">
                  <c:v>1.4643548902506049</c:v>
                </c:pt>
                <c:pt idx="35" formatCode="_(* #,##0.00_);_(* \(#,##0.00\);_(* &quot;-&quot;??_);_(@_)">
                  <c:v>1.3408528314531831</c:v>
                </c:pt>
                <c:pt idx="36" formatCode="_(* #,##0.00_);_(* \(#,##0.00\);_(* &quot;-&quot;??_);_(@_)">
                  <c:v>1.2450218890208169</c:v>
                </c:pt>
                <c:pt idx="37" formatCode="_(* #,##0.00_);_(* \(#,##0.00\);_(* &quot;-&quot;??_);_(@_)">
                  <c:v>1.1667041615407756</c:v>
                </c:pt>
                <c:pt idx="38" formatCode="_(* #,##0.00_);_(* \(#,##0.00\);_(* &quot;-&quot;??_);_(@_)">
                  <c:v>1.10047690841093</c:v>
                </c:pt>
                <c:pt idx="39" formatCode="_(* #,##0.00_);_(* \(#,##0.00\);_(* &quot;-&quot;??_);_(@_)">
                  <c:v>1.0431015690326113</c:v>
                </c:pt>
                <c:pt idx="40" formatCode="_(* #,##0.00_);_(* \(#,##0.00\);_(* &quot;-&quot;??_);_(@_)">
                  <c:v>0.99248843515683927</c:v>
                </c:pt>
                <c:pt idx="41" formatCode="_(* #,##0.00_);_(* \(#,##0.00\);_(* &quot;-&quot;??_);_(@_)">
                  <c:v>0.9472102724764202</c:v>
                </c:pt>
                <c:pt idx="42" formatCode="_(* #,##0.00_);_(* \(#,##0.00\);_(* &quot;-&quot;??_);_(@_)">
                  <c:v>0.90624887199686643</c:v>
                </c:pt>
                <c:pt idx="43" formatCode="_(* #,##0.00_);_(* \(#,##0.00\);_(* &quot;-&quot;??_);_(@_)">
                  <c:v>0.86885229477962778</c:v>
                </c:pt>
                <c:pt idx="44" formatCode="_(* #,##0.00_);_(* \(#,##0.00\);_(* &quot;-&quot;??_);_(@_)">
                  <c:v>0.83444942830250568</c:v>
                </c:pt>
                <c:pt idx="45" formatCode="_(* #,##0.00_);_(* \(#,##0.00\);_(* &quot;-&quot;??_);_(@_)">
                  <c:v>0.80259628456884613</c:v>
                </c:pt>
                <c:pt idx="46" formatCode="_(* #,##0.00_);_(* \(#,##0.00\);_(* &quot;-&quot;??_);_(@_)">
                  <c:v>0.77294086321488287</c:v>
                </c:pt>
                <c:pt idx="47" formatCode="_(* #,##0.00_);_(* \(#,##0.00\);_(* &quot;-&quot;??_);_(@_)">
                  <c:v>0.74519937359086352</c:v>
                </c:pt>
                <c:pt idx="48" formatCode="_(* #,##0.00_);_(* \(#,##0.00\);_(* &quot;-&quot;??_);_(@_)">
                  <c:v>0.71913967563976033</c:v>
                </c:pt>
                <c:pt idx="49" formatCode="_(* #,##0.00_);_(* \(#,##0.00\);_(* &quot;-&quot;??_);_(@_)">
                  <c:v>0.69456945955838467</c:v>
                </c:pt>
                <c:pt idx="50" formatCode="_(* #,##0.00_);_(* \(#,##0.00\);_(* &quot;-&quot;??_);_(@_)">
                  <c:v>0.67132762462928763</c:v>
                </c:pt>
                <c:pt idx="51" formatCode="_(* #,##0.00_);_(* \(#,##0.00\);_(* &quot;-&quot;??_);_(@_)">
                  <c:v>0.64927787133744719</c:v>
                </c:pt>
                <c:pt idx="52" formatCode="_(* #,##0.00_);_(* \(#,##0.00\);_(* &quot;-&quot;??_);_(@_)">
                  <c:v>0.62830385809246181</c:v>
                </c:pt>
                <c:pt idx="53" formatCode="_(* #,##0.00_);_(* \(#,##0.00\);_(* &quot;-&quot;??_);_(@_)">
                  <c:v>0.60830548538896156</c:v>
                </c:pt>
                <c:pt idx="54" formatCode="_(* #,##0.00_);_(* \(#,##0.00\);_(* &quot;-&quot;??_);_(@_)">
                  <c:v>0.58919600642651737</c:v>
                </c:pt>
                <c:pt idx="55" formatCode="_(* #,##0.00_);_(* \(#,##0.00\);_(* &quot;-&quot;??_);_(@_)">
                  <c:v>0.57089975297085616</c:v>
                </c:pt>
                <c:pt idx="56" formatCode="_(* #,##0.00_);_(* \(#,##0.00\);_(* &quot;-&quot;??_);_(@_)">
                  <c:v>0.55335032565143116</c:v>
                </c:pt>
                <c:pt idx="57" formatCode="_(* #,##0.00_);_(* \(#,##0.00\);_(* &quot;-&quot;??_);_(@_)">
                  <c:v>0.53648913932838926</c:v>
                </c:pt>
                <c:pt idx="58" formatCode="_(* #,##0.00_);_(* \(#,##0.00\);_(* &quot;-&quot;??_);_(@_)">
                  <c:v>0.52026424307712205</c:v>
                </c:pt>
                <c:pt idx="59" formatCode="_(* #,##0.00_);_(* \(#,##0.00\);_(* &quot;-&quot;??_);_(@_)">
                  <c:v>0.50462935483390048</c:v>
                </c:pt>
                <c:pt idx="60" formatCode="_(* #,##0.00_);_(* \(#,##0.00\);_(* &quot;-&quot;??_);_(@_)">
                  <c:v>0.48954306548323601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C1-4474-96C6-B32439992DE6}"/>
            </c:ext>
          </c:extLst>
        </c:ser>
        <c:ser>
          <c:idx val="4"/>
          <c:order val="2"/>
          <c:tx>
            <c:strRef>
              <c:f>Selection_CBE_ES22!$H$7</c:f>
              <c:strCache>
                <c:ptCount val="1"/>
                <c:pt idx="0">
                  <c:v>linear target path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Selection_CBE_ES22!$B$8:$B$68</c:f>
              <c:numCache>
                <c:formatCode>General</c:formatCode>
                <c:ptCount val="61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30">
                  <c:v>2020</c:v>
                </c:pt>
                <c:pt idx="35">
                  <c:v>2025</c:v>
                </c:pt>
                <c:pt idx="40">
                  <c:v>2030</c:v>
                </c:pt>
                <c:pt idx="45">
                  <c:v>2035</c:v>
                </c:pt>
                <c:pt idx="50">
                  <c:v>2040</c:v>
                </c:pt>
                <c:pt idx="55">
                  <c:v>2045</c:v>
                </c:pt>
                <c:pt idx="60">
                  <c:v>2050</c:v>
                </c:pt>
              </c:numCache>
            </c:numRef>
          </c:cat>
          <c:val>
            <c:numRef>
              <c:f>Selection_CBE_ES22!$H$8:$H$68</c:f>
              <c:numCache>
                <c:formatCode>General</c:formatCode>
                <c:ptCount val="61"/>
                <c:pt idx="31" formatCode="_(* #,##0.00_);_(* \(#,##0.00\);_(* &quot;-&quot;??_);_(@_)">
                  <c:v>4.1719996657593104</c:v>
                </c:pt>
                <c:pt idx="32" formatCode="_(* #,##0.00_);_(* \(#,##0.00\);_(* &quot;-&quot;??_);_(@_)">
                  <c:v>3.9344553023430757</c:v>
                </c:pt>
                <c:pt idx="33" formatCode="_(* #,##0.00_);_(* \(#,##0.00\);_(* &quot;-&quot;??_);_(@_)">
                  <c:v>3.6969109389268411</c:v>
                </c:pt>
                <c:pt idx="34" formatCode="_(* #,##0.00_);_(* \(#,##0.00\);_(* &quot;-&quot;??_);_(@_)">
                  <c:v>3.4593665755106064</c:v>
                </c:pt>
                <c:pt idx="35" formatCode="_(* #,##0.00_);_(* \(#,##0.00\);_(* &quot;-&quot;??_);_(@_)">
                  <c:v>3.2218222120943718</c:v>
                </c:pt>
                <c:pt idx="36" formatCode="_(* #,##0.00_);_(* \(#,##0.00\);_(* &quot;-&quot;??_);_(@_)">
                  <c:v>2.9842778486781372</c:v>
                </c:pt>
                <c:pt idx="37" formatCode="_(* #,##0.00_);_(* \(#,##0.00\);_(* &quot;-&quot;??_);_(@_)">
                  <c:v>2.7467334852619025</c:v>
                </c:pt>
                <c:pt idx="38" formatCode="_(* #,##0.00_);_(* \(#,##0.00\);_(* &quot;-&quot;??_);_(@_)">
                  <c:v>2.5091891218456679</c:v>
                </c:pt>
                <c:pt idx="39" formatCode="_(* #,##0.00_);_(* \(#,##0.00\);_(* &quot;-&quot;??_);_(@_)">
                  <c:v>2.2716447584294333</c:v>
                </c:pt>
                <c:pt idx="40" formatCode="_(* #,##0.00_);_(* \(#,##0.00\);_(* &quot;-&quot;??_);_(@_)">
                  <c:v>2.0341003950131986</c:v>
                </c:pt>
                <c:pt idx="41" formatCode="_(* #,##0.00_);_(* \(#,##0.00\);_(* &quot;-&quot;??_);_(@_)">
                  <c:v>1.9693790188082332</c:v>
                </c:pt>
                <c:pt idx="42" formatCode="_(* #,##0.00_);_(* \(#,##0.00\);_(* &quot;-&quot;??_);_(@_)">
                  <c:v>1.9046576426032678</c:v>
                </c:pt>
                <c:pt idx="43" formatCode="_(* #,##0.00_);_(* \(#,##0.00\);_(* &quot;-&quot;??_);_(@_)">
                  <c:v>1.8399362663983023</c:v>
                </c:pt>
                <c:pt idx="44" formatCode="_(* #,##0.00_);_(* \(#,##0.00\);_(* &quot;-&quot;??_);_(@_)">
                  <c:v>1.7752148901933369</c:v>
                </c:pt>
                <c:pt idx="45" formatCode="_(* #,##0.00_);_(* \(#,##0.00\);_(* &quot;-&quot;??_);_(@_)">
                  <c:v>1.7104935139883715</c:v>
                </c:pt>
                <c:pt idx="46" formatCode="_(* #,##0.00_);_(* \(#,##0.00\);_(* &quot;-&quot;??_);_(@_)">
                  <c:v>1.645772137783406</c:v>
                </c:pt>
                <c:pt idx="47" formatCode="_(* #,##0.00_);_(* \(#,##0.00\);_(* &quot;-&quot;??_);_(@_)">
                  <c:v>1.5810507615784406</c:v>
                </c:pt>
                <c:pt idx="48" formatCode="_(* #,##0.00_);_(* \(#,##0.00\);_(* &quot;-&quot;??_);_(@_)">
                  <c:v>1.5163293853734752</c:v>
                </c:pt>
                <c:pt idx="49" formatCode="_(* #,##0.00_);_(* \(#,##0.00\);_(* &quot;-&quot;??_);_(@_)">
                  <c:v>1.4516080091685097</c:v>
                </c:pt>
                <c:pt idx="50" formatCode="_(* #,##0.00_);_(* \(#,##0.00\);_(* &quot;-&quot;??_);_(@_)">
                  <c:v>1.3868866329635443</c:v>
                </c:pt>
                <c:pt idx="51" formatCode="_(* #,##0.00_);_(* \(#,##0.00\);_(* &quot;-&quot;??_);_(@_)">
                  <c:v>1.3221652567585789</c:v>
                </c:pt>
                <c:pt idx="52" formatCode="_(* #,##0.00_);_(* \(#,##0.00\);_(* &quot;-&quot;??_);_(@_)">
                  <c:v>1.2574438805536134</c:v>
                </c:pt>
                <c:pt idx="53" formatCode="_(* #,##0.00_);_(* \(#,##0.00\);_(* &quot;-&quot;??_);_(@_)">
                  <c:v>1.192722504348648</c:v>
                </c:pt>
                <c:pt idx="54" formatCode="_(* #,##0.00_);_(* \(#,##0.00\);_(* &quot;-&quot;??_);_(@_)">
                  <c:v>1.1280011281436826</c:v>
                </c:pt>
                <c:pt idx="55" formatCode="_(* #,##0.00_);_(* \(#,##0.00\);_(* &quot;-&quot;??_);_(@_)">
                  <c:v>1.0632797519387172</c:v>
                </c:pt>
                <c:pt idx="56" formatCode="_(* #,##0.00_);_(* \(#,##0.00\);_(* &quot;-&quot;??_);_(@_)">
                  <c:v>0.99855837573375172</c:v>
                </c:pt>
                <c:pt idx="57" formatCode="_(* #,##0.00_);_(* \(#,##0.00\);_(* &quot;-&quot;??_);_(@_)">
                  <c:v>0.93383699952878629</c:v>
                </c:pt>
                <c:pt idx="58" formatCode="_(* #,##0.00_);_(* \(#,##0.00\);_(* &quot;-&quot;??_);_(@_)">
                  <c:v>0.86911562332382086</c:v>
                </c:pt>
                <c:pt idx="59" formatCode="_(* #,##0.00_);_(* \(#,##0.00\);_(* &quot;-&quot;??_);_(@_)">
                  <c:v>0.80439424711885543</c:v>
                </c:pt>
                <c:pt idx="60" formatCode="_(* #,##0.00_);_(* \(#,##0.00\);_(* &quot;-&quot;??_);_(@_)">
                  <c:v>0.73967287091389045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C1-4474-96C6-B32439992DE6}"/>
            </c:ext>
          </c:extLst>
        </c:ser>
        <c:ser>
          <c:idx val="1"/>
          <c:order val="4"/>
          <c:tx>
            <c:strRef>
              <c:f>Selection_CBE_ES22!$D$7</c:f>
              <c:strCache>
                <c:ptCount val="1"/>
                <c:pt idx="0">
                  <c:v>2030 target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9050">
                <a:solidFill>
                  <a:schemeClr val="accent1"/>
                </a:solidFill>
              </a:ln>
              <a:effectLst/>
            </c:spPr>
          </c:marker>
          <c:cat>
            <c:numRef>
              <c:f>Selection_CBE_ES22!$B$8:$B$68</c:f>
              <c:numCache>
                <c:formatCode>General</c:formatCode>
                <c:ptCount val="61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30">
                  <c:v>2020</c:v>
                </c:pt>
                <c:pt idx="35">
                  <c:v>2025</c:v>
                </c:pt>
                <c:pt idx="40">
                  <c:v>2030</c:v>
                </c:pt>
                <c:pt idx="45">
                  <c:v>2035</c:v>
                </c:pt>
                <c:pt idx="50">
                  <c:v>2040</c:v>
                </c:pt>
                <c:pt idx="55">
                  <c:v>2045</c:v>
                </c:pt>
                <c:pt idx="60">
                  <c:v>2050</c:v>
                </c:pt>
              </c:numCache>
            </c:numRef>
          </c:cat>
          <c:val>
            <c:numRef>
              <c:f>Selection_CBE_ES22!$D$8:$D$68</c:f>
              <c:numCache>
                <c:formatCode>General</c:formatCode>
                <c:ptCount val="61"/>
                <c:pt idx="40" formatCode="_(* #,##0.00_);_(* \(#,##0.00\);_(* &quot;-&quot;??_);_(@_)">
                  <c:v>2.0341003950131986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C1-4474-96C6-B32439992DE6}"/>
            </c:ext>
          </c:extLst>
        </c:ser>
        <c:ser>
          <c:idx val="3"/>
          <c:order val="6"/>
          <c:tx>
            <c:strRef>
              <c:f>Selection_CBE_ES22!$G$7</c:f>
              <c:strCache>
                <c:ptCount val="1"/>
                <c:pt idx="0">
                  <c:v>2050 target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9050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f>Selection_CBE_ES22!$B$8:$B$68</c:f>
              <c:numCache>
                <c:formatCode>General</c:formatCode>
                <c:ptCount val="61"/>
                <c:pt idx="0">
                  <c:v>1990</c:v>
                </c:pt>
                <c:pt idx="5">
                  <c:v>1995</c:v>
                </c:pt>
                <c:pt idx="10">
                  <c:v>2000</c:v>
                </c:pt>
                <c:pt idx="15">
                  <c:v>2005</c:v>
                </c:pt>
                <c:pt idx="20">
                  <c:v>2010</c:v>
                </c:pt>
                <c:pt idx="25">
                  <c:v>2015</c:v>
                </c:pt>
                <c:pt idx="30">
                  <c:v>2020</c:v>
                </c:pt>
                <c:pt idx="35">
                  <c:v>2025</c:v>
                </c:pt>
                <c:pt idx="40">
                  <c:v>2030</c:v>
                </c:pt>
                <c:pt idx="45">
                  <c:v>2035</c:v>
                </c:pt>
                <c:pt idx="50">
                  <c:v>2040</c:v>
                </c:pt>
                <c:pt idx="55">
                  <c:v>2045</c:v>
                </c:pt>
                <c:pt idx="60">
                  <c:v>2050</c:v>
                </c:pt>
              </c:numCache>
            </c:numRef>
          </c:cat>
          <c:val>
            <c:numRef>
              <c:f>Selection_CBE_ES22!$G$8:$G$68</c:f>
              <c:numCache>
                <c:formatCode>General</c:formatCode>
                <c:ptCount val="61"/>
                <c:pt idx="60" formatCode="_(* #,##0.00_);_(* \(#,##0.00\);_(* &quot;-&quot;??_);_(@_)">
                  <c:v>0.73967287091389045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C1-4474-96C6-B32439992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1020640"/>
        <c:axId val="1251018144"/>
        <c:extLst>
          <c:ext xmlns:c15="http://schemas.microsoft.com/office/drawing/2012/chart" uri="{02D57815-91ED-43cb-92C2-25804820EDAC}">
            <c15:filteredLineSeries>
              <c15:ser>
                <c:idx val="2"/>
                <c:order val="5"/>
                <c:tx>
                  <c:strRef>
                    <c:extLst>
                      <c:ext uri="{02D57815-91ED-43cb-92C2-25804820EDAC}">
                        <c15:formulaRef>
                          <c15:sqref>Selection_CBE_ES22!$E$7</c15:sqref>
                        </c15:formulaRef>
                      </c:ext>
                    </c:extLst>
                    <c:strCache>
                      <c:ptCount val="1"/>
                      <c:pt idx="0">
                        <c:v>2033 target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19050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Selection_CBE_ES22!$B$8:$B$68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1990</c:v>
                      </c:pt>
                      <c:pt idx="5">
                        <c:v>1995</c:v>
                      </c:pt>
                      <c:pt idx="10">
                        <c:v>2000</c:v>
                      </c:pt>
                      <c:pt idx="15">
                        <c:v>2005</c:v>
                      </c:pt>
                      <c:pt idx="20">
                        <c:v>2010</c:v>
                      </c:pt>
                      <c:pt idx="25">
                        <c:v>2015</c:v>
                      </c:pt>
                      <c:pt idx="30">
                        <c:v>2020</c:v>
                      </c:pt>
                      <c:pt idx="35">
                        <c:v>2025</c:v>
                      </c:pt>
                      <c:pt idx="40">
                        <c:v>2030</c:v>
                      </c:pt>
                      <c:pt idx="45">
                        <c:v>2035</c:v>
                      </c:pt>
                      <c:pt idx="50">
                        <c:v>2040</c:v>
                      </c:pt>
                      <c:pt idx="55">
                        <c:v>2045</c:v>
                      </c:pt>
                      <c:pt idx="60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Selection_CBE_ES22!$E$8:$E$68</c15:sqref>
                        </c15:formulaRef>
                      </c:ext>
                    </c:extLst>
                    <c:numCache>
                      <c:formatCode>General</c:formatCode>
                      <c:ptCount val="6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C3C1-4474-96C6-B32439992DE6}"/>
                  </c:ext>
                </c:extLst>
              </c15:ser>
            </c15:filteredLineSeries>
          </c:ext>
        </c:extLst>
      </c:lineChart>
      <c:catAx>
        <c:axId val="1251020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51018144"/>
        <c:crosses val="autoZero"/>
        <c:auto val="1"/>
        <c:lblAlgn val="ctr"/>
        <c:lblOffset val="100"/>
        <c:tickMarkSkip val="5"/>
        <c:noMultiLvlLbl val="0"/>
      </c:catAx>
      <c:valAx>
        <c:axId val="125101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Emissions [Mt CO</a:t>
                </a:r>
                <a:r>
                  <a:rPr lang="en-US" baseline="-25000"/>
                  <a:t>2</a:t>
                </a:r>
                <a:r>
                  <a:rPr lang="en-US"/>
                  <a:t>eq]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51020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132879748698176"/>
          <c:y val="0.80018856501000579"/>
          <c:w val="0.81293453112987413"/>
          <c:h val="0.199811434989994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9</xdr:row>
      <xdr:rowOff>0</xdr:rowOff>
    </xdr:from>
    <xdr:to>
      <xdr:col>16</xdr:col>
      <xdr:colOff>813955</xdr:colOff>
      <xdr:row>23</xdr:row>
      <xdr:rowOff>172494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2C45E1B-C816-4FF2-BE2D-A69FE74225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0.69543</cdr:x>
      <cdr:y>0.49321</cdr:y>
    </cdr:from>
    <cdr:to>
      <cdr:x>0.80944</cdr:x>
      <cdr:y>0.57148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E327BE89-6AB8-4879-A1A2-976CE38ED254}"/>
            </a:ext>
          </a:extLst>
        </cdr:cNvPr>
        <cdr:cNvSpPr txBox="1"/>
      </cdr:nvSpPr>
      <cdr:spPr>
        <a:xfrm xmlns:a="http://schemas.openxmlformats.org/drawingml/2006/main">
          <a:off x="3398389" y="1344938"/>
          <a:ext cx="557137" cy="2134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1">
              <a:solidFill>
                <a:schemeClr val="accent4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+69%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9</xdr:row>
      <xdr:rowOff>0</xdr:rowOff>
    </xdr:from>
    <xdr:to>
      <xdr:col>16</xdr:col>
      <xdr:colOff>813955</xdr:colOff>
      <xdr:row>23</xdr:row>
      <xdr:rowOff>173180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A8DBEB2-360E-4D6F-882C-AF8D2D4AFD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0.55145</cdr:x>
      <cdr:y>0.36777</cdr:y>
    </cdr:from>
    <cdr:to>
      <cdr:x>0.66546</cdr:x>
      <cdr:y>0.44603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E327BE89-6AB8-4879-A1A2-976CE38ED254}"/>
            </a:ext>
          </a:extLst>
        </cdr:cNvPr>
        <cdr:cNvSpPr txBox="1"/>
      </cdr:nvSpPr>
      <cdr:spPr>
        <a:xfrm xmlns:a="http://schemas.openxmlformats.org/drawingml/2006/main">
          <a:off x="2692614" y="995585"/>
          <a:ext cx="556689" cy="2118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1">
              <a:ln w="3175">
                <a:noFill/>
              </a:ln>
              <a:solidFill>
                <a:schemeClr val="accent5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-7%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9</xdr:row>
      <xdr:rowOff>3174</xdr:rowOff>
    </xdr:from>
    <xdr:to>
      <xdr:col>16</xdr:col>
      <xdr:colOff>813955</xdr:colOff>
      <xdr:row>24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1A213A2-21D1-459D-B78C-E35586C3B6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0.648</cdr:x>
      <cdr:y>0.44323</cdr:y>
    </cdr:from>
    <cdr:to>
      <cdr:x>0.76173</cdr:x>
      <cdr:y>0.52161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6D442342-6D14-4370-8302-E6391A225FAA}"/>
            </a:ext>
          </a:extLst>
        </cdr:cNvPr>
        <cdr:cNvSpPr txBox="1"/>
      </cdr:nvSpPr>
      <cdr:spPr>
        <a:xfrm xmlns:a="http://schemas.openxmlformats.org/drawingml/2006/main">
          <a:off x="3166352" y="1201788"/>
          <a:ext cx="555722" cy="2125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1">
              <a:ln w="3175">
                <a:noFill/>
              </a:ln>
              <a:solidFill>
                <a:schemeClr val="accent4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+51%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9</xdr:row>
      <xdr:rowOff>0</xdr:rowOff>
    </xdr:from>
    <xdr:to>
      <xdr:col>16</xdr:col>
      <xdr:colOff>813955</xdr:colOff>
      <xdr:row>24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BE9E16B-7BE9-4ACA-804E-C7DB4A469E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0.61453</cdr:x>
      <cdr:y>0.51105</cdr:y>
    </cdr:from>
    <cdr:to>
      <cdr:x>0.72902</cdr:x>
      <cdr:y>0.59013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4644365E-A90D-4058-B922-D9918BE26F6A}"/>
            </a:ext>
          </a:extLst>
        </cdr:cNvPr>
        <cdr:cNvSpPr txBox="1"/>
      </cdr:nvSpPr>
      <cdr:spPr>
        <a:xfrm xmlns:a="http://schemas.openxmlformats.org/drawingml/2006/main">
          <a:off x="3003052" y="1393580"/>
          <a:ext cx="559483" cy="2156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chemeClr val="accent5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-48%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Galathea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D25F-3061-4D9C-818A-138F58E226B3}">
  <sheetPr>
    <tabColor theme="7" tint="-0.249977111117893"/>
  </sheetPr>
  <dimension ref="A1:XCM77"/>
  <sheetViews>
    <sheetView zoomScale="55" zoomScaleNormal="55" workbookViewId="0">
      <selection activeCell="T34" sqref="T34"/>
    </sheetView>
  </sheetViews>
  <sheetFormatPr baseColWidth="10" defaultRowHeight="14" x14ac:dyDescent="0.3"/>
  <cols>
    <col min="1" max="1" width="20.75" customWidth="1"/>
    <col min="7" max="7" width="11.4140625" bestFit="1" customWidth="1"/>
    <col min="8" max="8" width="11.9140625" bestFit="1" customWidth="1"/>
    <col min="12" max="12" width="3.4140625" customWidth="1"/>
    <col min="13" max="13" width="7.25" customWidth="1"/>
    <col min="14" max="15" width="13.4140625" customWidth="1"/>
    <col min="16" max="16" width="20.6640625" customWidth="1"/>
    <col min="17" max="17" width="3.6640625" customWidth="1"/>
    <col min="18" max="18" width="13.75" bestFit="1" customWidth="1"/>
    <col min="20" max="20" width="17.08203125" bestFit="1" customWidth="1"/>
  </cols>
  <sheetData>
    <row r="1" spans="1:16315" ht="14.5" x14ac:dyDescent="0.35">
      <c r="A1" s="26" t="s">
        <v>24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6315" ht="57.5" x14ac:dyDescent="0.45">
      <c r="A2" s="20" t="s">
        <v>0</v>
      </c>
      <c r="B2" s="21" t="s">
        <v>4</v>
      </c>
      <c r="C2" s="21" t="s">
        <v>2</v>
      </c>
      <c r="D2" s="22" t="s">
        <v>8</v>
      </c>
      <c r="E2" s="22" t="s">
        <v>7</v>
      </c>
      <c r="F2" s="23" t="s">
        <v>5</v>
      </c>
      <c r="G2" s="23" t="s">
        <v>6</v>
      </c>
      <c r="H2" s="24" t="s">
        <v>5</v>
      </c>
      <c r="I2" s="24" t="s">
        <v>6</v>
      </c>
      <c r="J2" s="25" t="s">
        <v>3</v>
      </c>
      <c r="K2" s="25" t="s">
        <v>1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</row>
    <row r="3" spans="1:16315" ht="16.5" x14ac:dyDescent="0.45">
      <c r="A3" s="18" t="s">
        <v>11</v>
      </c>
      <c r="B3" s="19" t="s">
        <v>10</v>
      </c>
      <c r="C3" s="2">
        <v>1990</v>
      </c>
      <c r="D3" s="2">
        <v>2017</v>
      </c>
      <c r="E3" s="3">
        <v>9808000</v>
      </c>
      <c r="F3" s="2">
        <v>2030</v>
      </c>
      <c r="G3" s="2">
        <v>70</v>
      </c>
      <c r="H3" s="2">
        <v>2040</v>
      </c>
      <c r="I3" s="2">
        <v>90</v>
      </c>
      <c r="J3" s="2">
        <v>2045</v>
      </c>
      <c r="K3" s="2">
        <v>95</v>
      </c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16"/>
      <c r="AX3" s="4"/>
      <c r="AY3" s="4"/>
      <c r="AZ3" s="4"/>
      <c r="BA3" s="4"/>
    </row>
    <row r="6" spans="1:16315" ht="68.5" customHeight="1" x14ac:dyDescent="0.3">
      <c r="A6" s="28" t="s">
        <v>25</v>
      </c>
      <c r="B6" s="28"/>
      <c r="C6" s="28"/>
      <c r="H6" s="30" t="s">
        <v>26</v>
      </c>
      <c r="I6" s="31" t="s">
        <v>26</v>
      </c>
      <c r="J6" s="32" t="s">
        <v>26</v>
      </c>
      <c r="R6" s="15"/>
    </row>
    <row r="7" spans="1:16315" ht="42" x14ac:dyDescent="0.3">
      <c r="A7" s="34"/>
      <c r="B7" s="35"/>
      <c r="C7" s="36" t="s">
        <v>20</v>
      </c>
      <c r="D7" s="37" t="s">
        <v>22</v>
      </c>
      <c r="E7" s="38" t="s">
        <v>16</v>
      </c>
      <c r="F7" s="37" t="s">
        <v>13</v>
      </c>
      <c r="G7" s="37" t="s">
        <v>17</v>
      </c>
      <c r="H7" s="39" t="s">
        <v>15</v>
      </c>
      <c r="I7" s="40" t="s">
        <v>19</v>
      </c>
      <c r="J7" s="41" t="s">
        <v>23</v>
      </c>
      <c r="K7" s="37"/>
    </row>
    <row r="8" spans="1:16315" x14ac:dyDescent="0.3">
      <c r="A8">
        <v>1990</v>
      </c>
      <c r="B8">
        <v>1990</v>
      </c>
      <c r="C8" s="7">
        <v>10.660056445040999</v>
      </c>
    </row>
    <row r="9" spans="1:16315" x14ac:dyDescent="0.3">
      <c r="A9">
        <v>1991</v>
      </c>
      <c r="C9" s="7">
        <v>10.672626609317998</v>
      </c>
    </row>
    <row r="10" spans="1:16315" x14ac:dyDescent="0.3">
      <c r="A10">
        <v>1992</v>
      </c>
      <c r="C10" s="7">
        <v>10.096356213693998</v>
      </c>
    </row>
    <row r="11" spans="1:16315" x14ac:dyDescent="0.3">
      <c r="A11">
        <v>1993</v>
      </c>
      <c r="C11" s="7">
        <v>10.568041913014001</v>
      </c>
    </row>
    <row r="12" spans="1:16315" x14ac:dyDescent="0.3">
      <c r="A12">
        <v>1994</v>
      </c>
      <c r="C12" s="7">
        <v>10.200254408357999</v>
      </c>
    </row>
    <row r="13" spans="1:16315" x14ac:dyDescent="0.3">
      <c r="A13">
        <v>1995</v>
      </c>
      <c r="B13">
        <v>1995</v>
      </c>
      <c r="C13" s="7">
        <v>10.396367269395</v>
      </c>
    </row>
    <row r="14" spans="1:16315" x14ac:dyDescent="0.3">
      <c r="A14">
        <v>1996</v>
      </c>
      <c r="C14" s="7">
        <v>11.571685433382999</v>
      </c>
    </row>
    <row r="15" spans="1:16315" x14ac:dyDescent="0.3">
      <c r="A15">
        <v>1997</v>
      </c>
      <c r="C15" s="7">
        <v>11.030448175887001</v>
      </c>
    </row>
    <row r="16" spans="1:16315" x14ac:dyDescent="0.3">
      <c r="A16">
        <v>1998</v>
      </c>
      <c r="C16" s="7">
        <v>10.758884999945998</v>
      </c>
    </row>
    <row r="17" spans="1:18" x14ac:dyDescent="0.3">
      <c r="A17">
        <v>1999</v>
      </c>
      <c r="C17" s="7">
        <v>10.290290886363</v>
      </c>
    </row>
    <row r="18" spans="1:18" x14ac:dyDescent="0.3">
      <c r="A18">
        <v>2000</v>
      </c>
      <c r="B18">
        <v>2000</v>
      </c>
      <c r="C18" s="7">
        <v>10.125384673739999</v>
      </c>
    </row>
    <row r="19" spans="1:18" x14ac:dyDescent="0.3">
      <c r="A19">
        <v>2001</v>
      </c>
      <c r="C19" s="7">
        <v>10.707999740979002</v>
      </c>
    </row>
    <row r="20" spans="1:18" x14ac:dyDescent="0.3">
      <c r="A20">
        <v>2002</v>
      </c>
      <c r="C20" s="7">
        <v>10.194873476584998</v>
      </c>
    </row>
    <row r="21" spans="1:18" x14ac:dyDescent="0.3">
      <c r="A21">
        <v>2003</v>
      </c>
      <c r="C21" s="7">
        <v>10.061065356627999</v>
      </c>
    </row>
    <row r="22" spans="1:18" x14ac:dyDescent="0.3">
      <c r="A22">
        <v>2004</v>
      </c>
      <c r="C22" s="7">
        <v>9.6990804274539979</v>
      </c>
      <c r="N22" s="5"/>
    </row>
    <row r="23" spans="1:18" x14ac:dyDescent="0.3">
      <c r="A23">
        <v>2005</v>
      </c>
      <c r="B23">
        <v>2005</v>
      </c>
      <c r="C23" s="7">
        <v>9.4871843531240003</v>
      </c>
      <c r="N23" s="8"/>
    </row>
    <row r="24" spans="1:18" x14ac:dyDescent="0.3">
      <c r="A24">
        <v>2006</v>
      </c>
      <c r="C24" s="7">
        <v>9.7164787889540012</v>
      </c>
    </row>
    <row r="25" spans="1:18" x14ac:dyDescent="0.3">
      <c r="A25">
        <v>2007</v>
      </c>
      <c r="C25" s="7">
        <v>8.1683214892689993</v>
      </c>
    </row>
    <row r="26" spans="1:18" x14ac:dyDescent="0.3">
      <c r="A26">
        <v>2008</v>
      </c>
      <c r="C26" s="7">
        <v>9.1741129411919999</v>
      </c>
      <c r="L26" s="8"/>
      <c r="N26" s="8"/>
      <c r="P26" s="8"/>
      <c r="R26" s="8"/>
    </row>
    <row r="27" spans="1:18" x14ac:dyDescent="0.3">
      <c r="A27">
        <v>2009</v>
      </c>
      <c r="C27" s="7">
        <v>8.6914197778790001</v>
      </c>
      <c r="L27" s="8"/>
      <c r="N27" s="8"/>
      <c r="P27" s="8"/>
      <c r="R27" s="8"/>
    </row>
    <row r="28" spans="1:18" x14ac:dyDescent="0.3">
      <c r="A28">
        <v>2010</v>
      </c>
      <c r="B28">
        <v>2010</v>
      </c>
      <c r="C28" s="7">
        <v>9.1098659626439993</v>
      </c>
      <c r="L28" s="8"/>
      <c r="P28" s="8"/>
      <c r="R28" s="8"/>
    </row>
    <row r="29" spans="1:18" x14ac:dyDescent="0.3">
      <c r="A29">
        <v>2011</v>
      </c>
      <c r="C29" s="7">
        <v>8.2561503821140008</v>
      </c>
      <c r="P29" s="8"/>
      <c r="R29" s="8"/>
    </row>
    <row r="30" spans="1:18" x14ac:dyDescent="0.3">
      <c r="A30">
        <v>2012</v>
      </c>
      <c r="C30" s="7">
        <v>8.5414509223059998</v>
      </c>
      <c r="P30" s="8"/>
      <c r="R30" s="8"/>
    </row>
    <row r="31" spans="1:18" x14ac:dyDescent="0.3">
      <c r="A31">
        <v>2013</v>
      </c>
      <c r="C31" s="7">
        <v>9.0230798042309992</v>
      </c>
      <c r="P31" s="8"/>
      <c r="R31" s="8"/>
    </row>
    <row r="32" spans="1:18" x14ac:dyDescent="0.3">
      <c r="A32">
        <v>2014</v>
      </c>
      <c r="C32" s="7">
        <v>8.1907483978519995</v>
      </c>
      <c r="P32" s="8"/>
      <c r="R32" s="8"/>
    </row>
    <row r="33" spans="1:18" x14ac:dyDescent="0.3">
      <c r="A33">
        <v>2015</v>
      </c>
      <c r="B33">
        <v>2015</v>
      </c>
      <c r="C33" s="7">
        <v>8.4108943193779986</v>
      </c>
      <c r="P33" s="8"/>
      <c r="R33" s="8"/>
    </row>
    <row r="34" spans="1:18" x14ac:dyDescent="0.3">
      <c r="A34">
        <v>2016</v>
      </c>
      <c r="C34" s="7">
        <v>8.6253150533909988</v>
      </c>
      <c r="P34" s="8"/>
      <c r="R34" s="8"/>
    </row>
    <row r="35" spans="1:18" x14ac:dyDescent="0.3">
      <c r="A35">
        <v>2017</v>
      </c>
      <c r="C35" s="7">
        <v>8.5916332857450008</v>
      </c>
      <c r="H35" s="7"/>
      <c r="P35" s="8"/>
      <c r="R35" s="8"/>
    </row>
    <row r="36" spans="1:18" x14ac:dyDescent="0.3">
      <c r="A36">
        <v>2018</v>
      </c>
      <c r="C36" s="7">
        <v>8.1133963161029996</v>
      </c>
      <c r="H36" s="7"/>
      <c r="P36" s="8"/>
      <c r="R36" s="8"/>
    </row>
    <row r="37" spans="1:18" x14ac:dyDescent="0.3">
      <c r="A37">
        <v>2019</v>
      </c>
      <c r="C37" s="7">
        <v>8.1054597963769996</v>
      </c>
      <c r="H37" s="7"/>
      <c r="P37" s="8"/>
      <c r="R37" s="8"/>
    </row>
    <row r="38" spans="1:18" x14ac:dyDescent="0.3">
      <c r="A38">
        <v>2020</v>
      </c>
      <c r="B38">
        <v>2020</v>
      </c>
      <c r="C38" s="7">
        <v>7.666387592705</v>
      </c>
      <c r="H38" s="7"/>
      <c r="P38" s="8"/>
      <c r="R38" s="8"/>
    </row>
    <row r="39" spans="1:18" x14ac:dyDescent="0.3">
      <c r="A39">
        <v>2021</v>
      </c>
      <c r="C39" s="7">
        <v>7.7797638739639989</v>
      </c>
      <c r="H39" s="9">
        <f>C39</f>
        <v>7.7797638739639989</v>
      </c>
      <c r="I39" s="12">
        <f t="array" ref="I39:I68">-0.0035*(A39:A68-$A$38)^2-0.142*(A39:A68-$A$38)+7.9</f>
        <v>7.7545000000000002</v>
      </c>
      <c r="J39" s="7">
        <f>I39</f>
        <v>7.7545000000000002</v>
      </c>
      <c r="L39" s="14"/>
      <c r="P39" s="8"/>
      <c r="R39" s="8"/>
    </row>
    <row r="40" spans="1:18" x14ac:dyDescent="0.3">
      <c r="A40">
        <v>2022</v>
      </c>
      <c r="H40" s="8">
        <f>H39-($H$39-$H$48)/9</f>
        <v>7.2706808805804766</v>
      </c>
      <c r="I40" s="8">
        <v>7.6020000000000003</v>
      </c>
      <c r="J40" s="7">
        <f t="shared" ref="J40:J68" si="0">I40</f>
        <v>7.6020000000000003</v>
      </c>
      <c r="P40" s="8"/>
      <c r="R40" s="8"/>
    </row>
    <row r="41" spans="1:18" x14ac:dyDescent="0.3">
      <c r="A41">
        <v>2023</v>
      </c>
      <c r="H41" s="8">
        <f t="shared" ref="H41:H46" si="1">H40-($H$39-$H$48)/9</f>
        <v>6.7615978871969542</v>
      </c>
      <c r="I41" s="8">
        <v>7.4425000000000008</v>
      </c>
      <c r="J41" s="7">
        <f t="shared" si="0"/>
        <v>7.4425000000000008</v>
      </c>
      <c r="P41" s="8"/>
      <c r="R41" s="8"/>
    </row>
    <row r="42" spans="1:18" x14ac:dyDescent="0.3">
      <c r="A42">
        <v>2024</v>
      </c>
      <c r="H42" s="8">
        <f t="shared" si="1"/>
        <v>6.2525148938134318</v>
      </c>
      <c r="I42" s="8">
        <v>7.2760000000000007</v>
      </c>
      <c r="J42" s="7">
        <f t="shared" si="0"/>
        <v>7.2760000000000007</v>
      </c>
      <c r="P42" s="8"/>
      <c r="R42" s="8"/>
    </row>
    <row r="43" spans="1:18" x14ac:dyDescent="0.3">
      <c r="A43">
        <v>2025</v>
      </c>
      <c r="B43">
        <v>2025</v>
      </c>
      <c r="H43" s="8">
        <f t="shared" si="1"/>
        <v>5.7434319004299095</v>
      </c>
      <c r="I43" s="8">
        <v>7.1025</v>
      </c>
      <c r="J43" s="7">
        <f t="shared" si="0"/>
        <v>7.1025</v>
      </c>
      <c r="P43" s="8"/>
      <c r="R43" s="8"/>
    </row>
    <row r="44" spans="1:18" x14ac:dyDescent="0.3">
      <c r="A44">
        <v>2026</v>
      </c>
      <c r="H44" s="8">
        <f t="shared" si="1"/>
        <v>5.2343489070463871</v>
      </c>
      <c r="I44" s="8">
        <v>6.9220000000000006</v>
      </c>
      <c r="J44" s="7">
        <f t="shared" si="0"/>
        <v>6.9220000000000006</v>
      </c>
      <c r="P44" s="8"/>
      <c r="R44" s="8"/>
    </row>
    <row r="45" spans="1:18" x14ac:dyDescent="0.3">
      <c r="A45">
        <v>2027</v>
      </c>
      <c r="H45" s="8">
        <f t="shared" si="1"/>
        <v>4.7252659136628647</v>
      </c>
      <c r="I45" s="8">
        <v>6.7345000000000006</v>
      </c>
      <c r="J45" s="7">
        <f t="shared" si="0"/>
        <v>6.7345000000000006</v>
      </c>
      <c r="P45" s="8"/>
      <c r="R45" s="8"/>
    </row>
    <row r="46" spans="1:18" x14ac:dyDescent="0.3">
      <c r="A46">
        <v>2028</v>
      </c>
      <c r="H46" s="8">
        <f t="shared" si="1"/>
        <v>4.2161829202793424</v>
      </c>
      <c r="I46" s="8">
        <v>6.5400000000000009</v>
      </c>
      <c r="J46" s="7">
        <f t="shared" si="0"/>
        <v>6.5400000000000009</v>
      </c>
      <c r="P46" s="8"/>
      <c r="R46" s="8"/>
    </row>
    <row r="47" spans="1:18" x14ac:dyDescent="0.3">
      <c r="A47">
        <v>2029</v>
      </c>
      <c r="H47" s="8">
        <f>H46-($H$39-$H$48)/9</f>
        <v>3.70709992689582</v>
      </c>
      <c r="I47" s="8">
        <v>6.3385000000000007</v>
      </c>
      <c r="J47" s="7">
        <f t="shared" si="0"/>
        <v>6.3385000000000007</v>
      </c>
      <c r="P47" s="8"/>
      <c r="R47" s="8"/>
    </row>
    <row r="48" spans="1:18" x14ac:dyDescent="0.3">
      <c r="A48">
        <v>2030</v>
      </c>
      <c r="B48">
        <v>2030</v>
      </c>
      <c r="D48" s="8">
        <f>$C$8*0.3</f>
        <v>3.1980169335122994</v>
      </c>
      <c r="H48" s="9">
        <f>D48</f>
        <v>3.1980169335122994</v>
      </c>
      <c r="I48" s="8">
        <v>6.1300000000000008</v>
      </c>
      <c r="J48" s="7">
        <f t="shared" si="0"/>
        <v>6.1300000000000008</v>
      </c>
      <c r="P48" s="8"/>
      <c r="R48" s="8"/>
    </row>
    <row r="49" spans="1:18" x14ac:dyDescent="0.3">
      <c r="A49">
        <v>2031</v>
      </c>
      <c r="H49" s="8">
        <f>H48-($H$48-$H$58)/10</f>
        <v>2.9848158046114794</v>
      </c>
      <c r="I49" s="8">
        <v>5.9145000000000003</v>
      </c>
      <c r="J49" s="7">
        <f t="shared" si="0"/>
        <v>5.9145000000000003</v>
      </c>
      <c r="P49" s="8"/>
      <c r="R49" s="8"/>
    </row>
    <row r="50" spans="1:18" x14ac:dyDescent="0.3">
      <c r="A50">
        <v>2032</v>
      </c>
      <c r="H50" s="8">
        <f t="shared" ref="H50:H57" si="2">H49-($H$48-$H$58)/10</f>
        <v>2.7716146757106594</v>
      </c>
      <c r="I50" s="8">
        <v>5.6920000000000002</v>
      </c>
      <c r="J50" s="7">
        <f t="shared" si="0"/>
        <v>5.6920000000000002</v>
      </c>
      <c r="P50" s="8"/>
      <c r="R50" s="8"/>
    </row>
    <row r="51" spans="1:18" x14ac:dyDescent="0.3">
      <c r="A51">
        <v>2033</v>
      </c>
      <c r="E51" s="8"/>
      <c r="H51" s="8">
        <f t="shared" si="2"/>
        <v>2.5584135468098395</v>
      </c>
      <c r="I51" s="8">
        <v>5.4625000000000004</v>
      </c>
      <c r="J51" s="7">
        <f t="shared" si="0"/>
        <v>5.4625000000000004</v>
      </c>
      <c r="R51" s="8"/>
    </row>
    <row r="52" spans="1:18" x14ac:dyDescent="0.3">
      <c r="A52">
        <v>2034</v>
      </c>
      <c r="H52" s="8">
        <f t="shared" si="2"/>
        <v>2.3452124179090195</v>
      </c>
      <c r="I52" s="8">
        <v>5.2260000000000009</v>
      </c>
      <c r="J52" s="7">
        <f t="shared" si="0"/>
        <v>5.2260000000000009</v>
      </c>
      <c r="P52" s="8"/>
      <c r="R52" s="8"/>
    </row>
    <row r="53" spans="1:18" x14ac:dyDescent="0.3">
      <c r="A53">
        <v>2035</v>
      </c>
      <c r="B53">
        <v>2035</v>
      </c>
      <c r="H53" s="8">
        <f t="shared" si="2"/>
        <v>2.1320112890081995</v>
      </c>
      <c r="I53" s="8">
        <v>4.9824999999999999</v>
      </c>
      <c r="J53" s="7">
        <f t="shared" si="0"/>
        <v>4.9824999999999999</v>
      </c>
      <c r="L53" s="8"/>
      <c r="P53" s="8"/>
      <c r="R53" s="8"/>
    </row>
    <row r="54" spans="1:18" x14ac:dyDescent="0.3">
      <c r="A54">
        <v>2036</v>
      </c>
      <c r="H54" s="8">
        <f t="shared" si="2"/>
        <v>1.9188101601073795</v>
      </c>
      <c r="I54" s="8">
        <v>4.7320000000000011</v>
      </c>
      <c r="J54" s="7">
        <f t="shared" si="0"/>
        <v>4.7320000000000011</v>
      </c>
    </row>
    <row r="55" spans="1:18" x14ac:dyDescent="0.3">
      <c r="A55">
        <v>2037</v>
      </c>
      <c r="H55" s="8">
        <f t="shared" si="2"/>
        <v>1.7056090312065595</v>
      </c>
      <c r="I55" s="8">
        <v>4.4745000000000008</v>
      </c>
      <c r="J55" s="7">
        <f t="shared" si="0"/>
        <v>4.4745000000000008</v>
      </c>
    </row>
    <row r="56" spans="1:18" x14ac:dyDescent="0.3">
      <c r="A56">
        <v>2038</v>
      </c>
      <c r="F56" s="8"/>
      <c r="G56" s="8"/>
      <c r="H56" s="8">
        <f t="shared" si="2"/>
        <v>1.4924079023057395</v>
      </c>
      <c r="I56" s="8">
        <v>4.2100000000000009</v>
      </c>
      <c r="J56" s="7">
        <f t="shared" si="0"/>
        <v>4.2100000000000009</v>
      </c>
    </row>
    <row r="57" spans="1:18" x14ac:dyDescent="0.3">
      <c r="A57">
        <v>2039</v>
      </c>
      <c r="H57" s="8">
        <f t="shared" si="2"/>
        <v>1.2792067734049195</v>
      </c>
      <c r="I57" s="8">
        <v>3.9385000000000003</v>
      </c>
      <c r="J57" s="7">
        <f t="shared" si="0"/>
        <v>3.9385000000000003</v>
      </c>
    </row>
    <row r="58" spans="1:18" x14ac:dyDescent="0.3">
      <c r="A58">
        <v>2040</v>
      </c>
      <c r="B58">
        <v>2040</v>
      </c>
      <c r="E58" s="8"/>
      <c r="F58" s="8">
        <f>$C$8*0.1</f>
        <v>1.0660056445041</v>
      </c>
      <c r="H58" s="9">
        <f>F58</f>
        <v>1.0660056445041</v>
      </c>
      <c r="I58" s="8">
        <v>3.66</v>
      </c>
      <c r="J58" s="7">
        <f t="shared" si="0"/>
        <v>3.66</v>
      </c>
    </row>
    <row r="59" spans="1:18" x14ac:dyDescent="0.3">
      <c r="A59">
        <v>2041</v>
      </c>
      <c r="H59" s="8">
        <f>H58-($H$58-$H$63)/5</f>
        <v>0.95940508005368996</v>
      </c>
      <c r="I59" s="8">
        <v>3.3745000000000003</v>
      </c>
      <c r="J59" s="7">
        <f t="shared" si="0"/>
        <v>3.3745000000000003</v>
      </c>
    </row>
    <row r="60" spans="1:18" x14ac:dyDescent="0.3">
      <c r="A60">
        <v>2042</v>
      </c>
      <c r="H60" s="8">
        <f t="shared" ref="H60:H62" si="3">H59-($H$58-$H$63)/5</f>
        <v>0.85280451560327997</v>
      </c>
      <c r="I60" s="8">
        <v>3.0820000000000007</v>
      </c>
      <c r="J60" s="7">
        <f t="shared" si="0"/>
        <v>3.0820000000000007</v>
      </c>
    </row>
    <row r="61" spans="1:18" x14ac:dyDescent="0.3">
      <c r="A61">
        <v>2043</v>
      </c>
      <c r="H61" s="8">
        <f t="shared" si="3"/>
        <v>0.74620395115286997</v>
      </c>
      <c r="I61" s="8">
        <v>2.7825000000000006</v>
      </c>
      <c r="J61" s="7">
        <f t="shared" si="0"/>
        <v>2.7825000000000006</v>
      </c>
    </row>
    <row r="62" spans="1:18" x14ac:dyDescent="0.3">
      <c r="A62">
        <v>2044</v>
      </c>
      <c r="H62" s="8">
        <f t="shared" si="3"/>
        <v>0.63960338670245998</v>
      </c>
      <c r="I62" s="8">
        <v>2.4760000000000009</v>
      </c>
      <c r="J62" s="7">
        <f t="shared" si="0"/>
        <v>2.4760000000000009</v>
      </c>
    </row>
    <row r="63" spans="1:18" x14ac:dyDescent="0.3">
      <c r="A63">
        <v>2045</v>
      </c>
      <c r="B63">
        <v>2045</v>
      </c>
      <c r="G63" s="8">
        <f>$C$8*0.05</f>
        <v>0.53300282225204998</v>
      </c>
      <c r="H63" s="9">
        <f>G63</f>
        <v>0.53300282225204998</v>
      </c>
      <c r="I63" s="8">
        <v>2.1625000000000005</v>
      </c>
      <c r="J63" s="7">
        <f t="shared" si="0"/>
        <v>2.1625000000000005</v>
      </c>
    </row>
    <row r="64" spans="1:18" x14ac:dyDescent="0.3">
      <c r="A64">
        <v>2046</v>
      </c>
      <c r="H64" s="8">
        <f>H63</f>
        <v>0.53300282225204998</v>
      </c>
      <c r="I64" s="8">
        <v>1.8420000000000005</v>
      </c>
      <c r="J64" s="7">
        <f t="shared" si="0"/>
        <v>1.8420000000000005</v>
      </c>
    </row>
    <row r="65" spans="1:12" x14ac:dyDescent="0.3">
      <c r="A65">
        <v>2047</v>
      </c>
      <c r="H65" s="8">
        <f t="shared" ref="H65:H68" si="4">H64</f>
        <v>0.53300282225204998</v>
      </c>
      <c r="I65" s="8">
        <v>1.5145000000000008</v>
      </c>
      <c r="J65" s="7">
        <f t="shared" si="0"/>
        <v>1.5145000000000008</v>
      </c>
    </row>
    <row r="66" spans="1:12" x14ac:dyDescent="0.3">
      <c r="A66">
        <v>2048</v>
      </c>
      <c r="H66" s="8">
        <f t="shared" si="4"/>
        <v>0.53300282225204998</v>
      </c>
      <c r="I66" s="8">
        <v>1.1800000000000006</v>
      </c>
      <c r="J66" s="7">
        <f t="shared" si="0"/>
        <v>1.1800000000000006</v>
      </c>
    </row>
    <row r="67" spans="1:12" x14ac:dyDescent="0.3">
      <c r="A67">
        <v>2049</v>
      </c>
      <c r="H67" s="8">
        <f t="shared" si="4"/>
        <v>0.53300282225204998</v>
      </c>
      <c r="I67" s="8">
        <v>0.83850000000000069</v>
      </c>
      <c r="J67" s="7">
        <f t="shared" si="0"/>
        <v>0.83850000000000069</v>
      </c>
    </row>
    <row r="68" spans="1:12" x14ac:dyDescent="0.3">
      <c r="A68" s="34">
        <v>2050</v>
      </c>
      <c r="B68" s="34">
        <v>2050</v>
      </c>
      <c r="C68" s="34"/>
      <c r="D68" s="34"/>
      <c r="E68" s="34"/>
      <c r="F68" s="42"/>
      <c r="G68" s="42"/>
      <c r="H68" s="42">
        <f t="shared" si="4"/>
        <v>0.53300282225204998</v>
      </c>
      <c r="I68" s="42">
        <v>0.49000000000000021</v>
      </c>
      <c r="J68" s="43">
        <f t="shared" si="0"/>
        <v>0.49000000000000021</v>
      </c>
      <c r="K68" s="34"/>
    </row>
    <row r="70" spans="1:12" x14ac:dyDescent="0.3">
      <c r="A70" s="29" t="s">
        <v>27</v>
      </c>
      <c r="H70" s="33">
        <f>SUM(H39:H68)</f>
        <v>81.539045149983963</v>
      </c>
      <c r="J70" s="45">
        <f>SUM(J39:J68)</f>
        <v>137.87750000000005</v>
      </c>
      <c r="K70" s="48">
        <v>138.05136604043298</v>
      </c>
      <c r="L70" s="49" t="s">
        <v>31</v>
      </c>
    </row>
    <row r="71" spans="1:12" x14ac:dyDescent="0.3">
      <c r="G71" s="44" t="s">
        <v>28</v>
      </c>
      <c r="H71" s="44"/>
      <c r="J71" s="46" t="s">
        <v>29</v>
      </c>
      <c r="K71" s="47"/>
    </row>
    <row r="72" spans="1:12" x14ac:dyDescent="0.3">
      <c r="I72" s="17">
        <f>K70/H70-1</f>
        <v>0.69307067290890556</v>
      </c>
    </row>
    <row r="73" spans="1:12" x14ac:dyDescent="0.3">
      <c r="I73" s="29" t="s">
        <v>30</v>
      </c>
    </row>
    <row r="77" spans="1:12" x14ac:dyDescent="0.3">
      <c r="H77" s="11"/>
      <c r="I77" s="10"/>
    </row>
  </sheetData>
  <mergeCells count="4">
    <mergeCell ref="A1:K1"/>
    <mergeCell ref="A6:C6"/>
    <mergeCell ref="G71:H71"/>
    <mergeCell ref="J71:K7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6AFF8-8BE3-4EE5-B072-D93D78EE16C9}">
  <sheetPr>
    <tabColor theme="8"/>
  </sheetPr>
  <dimension ref="A1:XCM73"/>
  <sheetViews>
    <sheetView zoomScale="55" zoomScaleNormal="55" workbookViewId="0">
      <selection activeCell="R44" sqref="R44"/>
    </sheetView>
  </sheetViews>
  <sheetFormatPr baseColWidth="10" defaultRowHeight="14" x14ac:dyDescent="0.3"/>
  <cols>
    <col min="1" max="1" width="20.75" customWidth="1"/>
    <col min="7" max="7" width="11.4140625" bestFit="1" customWidth="1"/>
    <col min="8" max="8" width="11.9140625" bestFit="1" customWidth="1"/>
    <col min="12" max="12" width="3.4140625" customWidth="1"/>
    <col min="13" max="13" width="7.25" customWidth="1"/>
    <col min="14" max="15" width="13.4140625" customWidth="1"/>
    <col min="16" max="16" width="20.6640625" customWidth="1"/>
    <col min="17" max="17" width="3.6640625" customWidth="1"/>
    <col min="18" max="18" width="12.75" bestFit="1" customWidth="1"/>
    <col min="20" max="20" width="17.08203125" bestFit="1" customWidth="1"/>
  </cols>
  <sheetData>
    <row r="1" spans="1:16315" ht="14.5" x14ac:dyDescent="0.35">
      <c r="A1" s="26" t="s">
        <v>24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6315" ht="56" x14ac:dyDescent="0.3">
      <c r="A2" s="20" t="s">
        <v>0</v>
      </c>
      <c r="B2" s="21" t="s">
        <v>4</v>
      </c>
      <c r="C2" s="21" t="s">
        <v>2</v>
      </c>
      <c r="D2" s="22" t="s">
        <v>8</v>
      </c>
      <c r="E2" s="22" t="s">
        <v>7</v>
      </c>
      <c r="F2" s="23" t="s">
        <v>5</v>
      </c>
      <c r="G2" s="23" t="s">
        <v>6</v>
      </c>
      <c r="H2" s="24" t="s">
        <v>5</v>
      </c>
      <c r="I2" s="24" t="s">
        <v>6</v>
      </c>
      <c r="J2" s="25" t="s">
        <v>3</v>
      </c>
      <c r="K2" s="25" t="s">
        <v>1</v>
      </c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</row>
    <row r="3" spans="1:16315" x14ac:dyDescent="0.3">
      <c r="A3" s="18" t="s">
        <v>11</v>
      </c>
      <c r="B3" s="19" t="s">
        <v>10</v>
      </c>
      <c r="C3" s="2">
        <v>1990</v>
      </c>
      <c r="D3" s="2">
        <v>2017</v>
      </c>
      <c r="E3" s="3">
        <v>9808000</v>
      </c>
      <c r="F3" s="2">
        <v>2030</v>
      </c>
      <c r="G3" s="2">
        <v>70</v>
      </c>
      <c r="H3" s="2">
        <v>2040</v>
      </c>
      <c r="I3" s="2">
        <v>90</v>
      </c>
      <c r="J3" s="2">
        <v>2045</v>
      </c>
      <c r="K3" s="2">
        <v>95</v>
      </c>
    </row>
    <row r="6" spans="1:16315" ht="68.5" customHeight="1" x14ac:dyDescent="0.3">
      <c r="A6" s="27" t="s">
        <v>32</v>
      </c>
      <c r="B6" s="27"/>
      <c r="C6" s="27"/>
      <c r="H6" s="30" t="s">
        <v>26</v>
      </c>
      <c r="I6" s="63" t="s">
        <v>26</v>
      </c>
      <c r="J6" s="62" t="s">
        <v>26</v>
      </c>
    </row>
    <row r="7" spans="1:16315" ht="42" x14ac:dyDescent="0.3">
      <c r="A7" s="34"/>
      <c r="B7" s="50"/>
      <c r="C7" s="36" t="s">
        <v>20</v>
      </c>
      <c r="D7" s="34" t="s">
        <v>22</v>
      </c>
      <c r="E7" s="38" t="s">
        <v>16</v>
      </c>
      <c r="F7" s="34" t="s">
        <v>13</v>
      </c>
      <c r="G7" s="37" t="s">
        <v>17</v>
      </c>
      <c r="H7" s="39" t="s">
        <v>15</v>
      </c>
      <c r="I7" s="64" t="s">
        <v>19</v>
      </c>
      <c r="J7" s="65" t="s">
        <v>18</v>
      </c>
      <c r="K7" s="34"/>
    </row>
    <row r="8" spans="1:16315" x14ac:dyDescent="0.3">
      <c r="A8">
        <v>1990</v>
      </c>
      <c r="B8">
        <v>1990</v>
      </c>
      <c r="C8" s="7" t="e">
        <v>#N/A</v>
      </c>
    </row>
    <row r="9" spans="1:16315" x14ac:dyDescent="0.3">
      <c r="A9">
        <v>1991</v>
      </c>
      <c r="C9" s="7" t="e">
        <v>#N/A</v>
      </c>
    </row>
    <row r="10" spans="1:16315" x14ac:dyDescent="0.3">
      <c r="A10">
        <v>1992</v>
      </c>
      <c r="C10" s="7" t="e">
        <v>#N/A</v>
      </c>
    </row>
    <row r="11" spans="1:16315" x14ac:dyDescent="0.3">
      <c r="A11">
        <v>1993</v>
      </c>
      <c r="C11" s="7" t="e">
        <v>#N/A</v>
      </c>
    </row>
    <row r="12" spans="1:16315" x14ac:dyDescent="0.3">
      <c r="A12">
        <v>1994</v>
      </c>
      <c r="C12" s="7" t="e">
        <v>#N/A</v>
      </c>
    </row>
    <row r="13" spans="1:16315" x14ac:dyDescent="0.3">
      <c r="A13">
        <v>1995</v>
      </c>
      <c r="B13">
        <v>1995</v>
      </c>
      <c r="C13" s="7" t="e">
        <v>#N/A</v>
      </c>
    </row>
    <row r="14" spans="1:16315" x14ac:dyDescent="0.3">
      <c r="A14">
        <v>1996</v>
      </c>
      <c r="C14" s="7" t="e">
        <v>#N/A</v>
      </c>
    </row>
    <row r="15" spans="1:16315" x14ac:dyDescent="0.3">
      <c r="A15">
        <v>1997</v>
      </c>
      <c r="C15" s="7" t="e">
        <v>#N/A</v>
      </c>
    </row>
    <row r="16" spans="1:16315" x14ac:dyDescent="0.3">
      <c r="A16">
        <v>1998</v>
      </c>
      <c r="C16" s="7" t="e">
        <v>#N/A</v>
      </c>
    </row>
    <row r="17" spans="1:18" x14ac:dyDescent="0.3">
      <c r="A17">
        <v>1999</v>
      </c>
      <c r="C17" s="7" t="e">
        <v>#N/A</v>
      </c>
    </row>
    <row r="18" spans="1:18" x14ac:dyDescent="0.3">
      <c r="A18">
        <v>2000</v>
      </c>
      <c r="B18">
        <v>2000</v>
      </c>
      <c r="C18" s="7">
        <v>42.431562545021798</v>
      </c>
    </row>
    <row r="19" spans="1:18" x14ac:dyDescent="0.3">
      <c r="A19">
        <v>2001</v>
      </c>
      <c r="C19" s="7">
        <v>41.627190754111496</v>
      </c>
    </row>
    <row r="20" spans="1:18" x14ac:dyDescent="0.3">
      <c r="A20">
        <v>2002</v>
      </c>
      <c r="C20" s="7">
        <v>39.1773641620197</v>
      </c>
    </row>
    <row r="21" spans="1:18" x14ac:dyDescent="0.3">
      <c r="A21">
        <v>2003</v>
      </c>
      <c r="C21" s="7">
        <v>39.463871330327599</v>
      </c>
    </row>
    <row r="22" spans="1:18" x14ac:dyDescent="0.3">
      <c r="A22">
        <v>2004</v>
      </c>
      <c r="C22" s="7">
        <v>39.116654458499994</v>
      </c>
      <c r="N22" s="5"/>
    </row>
    <row r="23" spans="1:18" x14ac:dyDescent="0.3">
      <c r="A23">
        <v>2005</v>
      </c>
      <c r="B23">
        <v>2005</v>
      </c>
      <c r="C23" s="7">
        <v>38.967638773641305</v>
      </c>
      <c r="N23" s="8"/>
    </row>
    <row r="24" spans="1:18" x14ac:dyDescent="0.3">
      <c r="A24">
        <v>2006</v>
      </c>
      <c r="C24" s="7">
        <v>38.807681853284095</v>
      </c>
    </row>
    <row r="25" spans="1:18" x14ac:dyDescent="0.3">
      <c r="A25">
        <v>2007</v>
      </c>
      <c r="C25" s="7">
        <v>38.256270527295598</v>
      </c>
    </row>
    <row r="26" spans="1:18" x14ac:dyDescent="0.3">
      <c r="A26">
        <v>2008</v>
      </c>
      <c r="C26" s="7">
        <v>38.604552924383498</v>
      </c>
      <c r="L26" s="8"/>
      <c r="N26" s="8"/>
      <c r="P26" s="8"/>
      <c r="R26" s="8"/>
    </row>
    <row r="27" spans="1:18" x14ac:dyDescent="0.3">
      <c r="A27">
        <v>2009</v>
      </c>
      <c r="C27" s="7">
        <v>36.776756528686903</v>
      </c>
      <c r="L27" s="8"/>
      <c r="N27" s="8"/>
      <c r="P27" s="8"/>
      <c r="R27" s="8"/>
    </row>
    <row r="28" spans="1:18" x14ac:dyDescent="0.3">
      <c r="A28">
        <v>2010</v>
      </c>
      <c r="B28">
        <v>2010</v>
      </c>
      <c r="C28" s="7">
        <v>38.726521641280399</v>
      </c>
      <c r="L28" s="8"/>
      <c r="P28" s="8"/>
      <c r="R28" s="8"/>
    </row>
    <row r="29" spans="1:18" x14ac:dyDescent="0.3">
      <c r="A29">
        <v>2011</v>
      </c>
      <c r="C29" s="7">
        <v>36.810057402848194</v>
      </c>
      <c r="P29" s="8"/>
      <c r="R29" s="8"/>
    </row>
    <row r="30" spans="1:18" x14ac:dyDescent="0.3">
      <c r="A30">
        <v>2012</v>
      </c>
      <c r="C30" s="7">
        <v>34.705438936319901</v>
      </c>
      <c r="P30" s="8"/>
      <c r="R30" s="8"/>
    </row>
    <row r="31" spans="1:18" x14ac:dyDescent="0.3">
      <c r="A31">
        <v>2013</v>
      </c>
      <c r="C31" s="7">
        <v>35.531046436564104</v>
      </c>
      <c r="P31" s="8"/>
      <c r="R31" s="8"/>
    </row>
    <row r="32" spans="1:18" x14ac:dyDescent="0.3">
      <c r="A32">
        <v>2014</v>
      </c>
      <c r="C32" s="7">
        <v>34.857671626384693</v>
      </c>
      <c r="P32" s="8"/>
      <c r="R32" s="8"/>
    </row>
    <row r="33" spans="1:18" x14ac:dyDescent="0.3">
      <c r="A33">
        <v>2015</v>
      </c>
      <c r="B33">
        <v>2015</v>
      </c>
      <c r="C33" s="7">
        <v>35.171465432527299</v>
      </c>
      <c r="P33" s="8"/>
      <c r="R33" s="8"/>
    </row>
    <row r="34" spans="1:18" x14ac:dyDescent="0.3">
      <c r="A34">
        <v>2016</v>
      </c>
      <c r="C34" s="7">
        <v>35.695926517918195</v>
      </c>
      <c r="P34" s="8"/>
      <c r="R34" s="8"/>
    </row>
    <row r="35" spans="1:18" x14ac:dyDescent="0.3">
      <c r="A35">
        <v>2017</v>
      </c>
      <c r="C35" s="7">
        <v>36.017345301224296</v>
      </c>
      <c r="H35" s="7"/>
      <c r="P35" s="8"/>
      <c r="R35" s="8"/>
    </row>
    <row r="36" spans="1:18" x14ac:dyDescent="0.3">
      <c r="A36">
        <v>2018</v>
      </c>
      <c r="C36" s="7">
        <v>36.012208076073598</v>
      </c>
      <c r="H36" s="7"/>
      <c r="P36" s="8"/>
      <c r="R36" s="8"/>
    </row>
    <row r="37" spans="1:18" x14ac:dyDescent="0.3">
      <c r="A37">
        <v>2019</v>
      </c>
      <c r="C37" s="7">
        <v>34.756700282252297</v>
      </c>
      <c r="H37" s="7"/>
      <c r="P37" s="8"/>
      <c r="R37" s="8"/>
    </row>
    <row r="38" spans="1:18" x14ac:dyDescent="0.3">
      <c r="A38">
        <v>2020</v>
      </c>
      <c r="B38">
        <v>2020</v>
      </c>
      <c r="C38" s="7">
        <v>32.289592425911998</v>
      </c>
      <c r="H38" s="7"/>
      <c r="P38" s="8"/>
      <c r="R38" s="8"/>
    </row>
    <row r="39" spans="1:18" x14ac:dyDescent="0.3">
      <c r="A39">
        <v>2021</v>
      </c>
      <c r="C39" s="7">
        <v>35.094513205230804</v>
      </c>
      <c r="H39" s="9">
        <f>C39</f>
        <v>35.094513205230804</v>
      </c>
      <c r="I39" s="12">
        <f t="array" ref="I39:I68">88.4-8.7*LN(579*(A39:A68-$A$38)-120)</f>
        <v>35.077263172473266</v>
      </c>
      <c r="J39" s="7">
        <f>I39</f>
        <v>35.077263172473266</v>
      </c>
      <c r="L39" s="14"/>
      <c r="P39" s="8"/>
      <c r="R39" s="8"/>
    </row>
    <row r="40" spans="1:18" x14ac:dyDescent="0.3">
      <c r="A40">
        <v>2022</v>
      </c>
      <c r="H40" s="8">
        <f>H39-($H$39-$H$48)/9</f>
        <v>32.931603090602614</v>
      </c>
      <c r="I40" s="13">
        <v>27.978055745585259</v>
      </c>
      <c r="J40" s="7">
        <f t="shared" ref="J40:J68" si="0">I40</f>
        <v>27.978055745585259</v>
      </c>
      <c r="P40" s="8"/>
      <c r="R40" s="8"/>
    </row>
    <row r="41" spans="1:18" x14ac:dyDescent="0.3">
      <c r="A41">
        <v>2023</v>
      </c>
      <c r="H41" s="8">
        <f t="shared" ref="H41:H46" si="1">H40-($H$39-$H$48)/9</f>
        <v>30.768692975974425</v>
      </c>
      <c r="I41" s="13">
        <v>24.121547621679184</v>
      </c>
      <c r="J41" s="7">
        <f t="shared" si="0"/>
        <v>24.121547621679184</v>
      </c>
      <c r="P41" s="8"/>
      <c r="R41" s="8"/>
    </row>
    <row r="42" spans="1:18" x14ac:dyDescent="0.3">
      <c r="A42">
        <v>2024</v>
      </c>
      <c r="H42" s="8">
        <f t="shared" si="1"/>
        <v>28.605782861346235</v>
      </c>
      <c r="I42" s="13">
        <v>21.458782617124044</v>
      </c>
      <c r="J42" s="7">
        <f t="shared" si="0"/>
        <v>21.458782617124044</v>
      </c>
      <c r="P42" s="8"/>
      <c r="R42" s="8"/>
    </row>
    <row r="43" spans="1:18" x14ac:dyDescent="0.3">
      <c r="A43">
        <v>2025</v>
      </c>
      <c r="B43">
        <v>2025</v>
      </c>
      <c r="H43" s="8">
        <f t="shared" si="1"/>
        <v>26.442872746718045</v>
      </c>
      <c r="I43" s="13">
        <v>19.422867572229364</v>
      </c>
      <c r="J43" s="7">
        <f t="shared" si="0"/>
        <v>19.422867572229364</v>
      </c>
      <c r="P43" s="8"/>
      <c r="R43" s="8"/>
    </row>
    <row r="44" spans="1:18" x14ac:dyDescent="0.3">
      <c r="A44">
        <v>2026</v>
      </c>
      <c r="H44" s="8">
        <f t="shared" si="1"/>
        <v>24.279962632089855</v>
      </c>
      <c r="I44" s="13">
        <v>17.774192201266573</v>
      </c>
      <c r="J44" s="7">
        <f t="shared" si="0"/>
        <v>17.774192201266573</v>
      </c>
      <c r="P44" s="8"/>
      <c r="R44" s="8"/>
    </row>
    <row r="45" spans="1:18" x14ac:dyDescent="0.3">
      <c r="A45">
        <v>2027</v>
      </c>
      <c r="H45" s="8">
        <f t="shared" si="1"/>
        <v>22.117052517461666</v>
      </c>
      <c r="I45" s="13">
        <v>16.38872737984326</v>
      </c>
      <c r="J45" s="7">
        <f t="shared" si="0"/>
        <v>16.38872737984326</v>
      </c>
      <c r="P45" s="8"/>
      <c r="R45" s="8"/>
    </row>
    <row r="46" spans="1:18" x14ac:dyDescent="0.3">
      <c r="A46">
        <v>2028</v>
      </c>
      <c r="H46" s="8">
        <f t="shared" si="1"/>
        <v>19.954142402833476</v>
      </c>
      <c r="I46" s="13">
        <v>15.193886599352325</v>
      </c>
      <c r="J46" s="7">
        <f t="shared" si="0"/>
        <v>15.193886599352325</v>
      </c>
      <c r="P46" s="8"/>
      <c r="R46" s="8"/>
    </row>
    <row r="47" spans="1:18" x14ac:dyDescent="0.3">
      <c r="A47">
        <v>2029</v>
      </c>
      <c r="H47" s="8">
        <f>H46-($H$39-$H$48)/9</f>
        <v>17.791232288205286</v>
      </c>
      <c r="I47" s="13">
        <v>14.143502881049685</v>
      </c>
      <c r="J47" s="7">
        <f t="shared" si="0"/>
        <v>14.143502881049685</v>
      </c>
      <c r="P47" s="8"/>
      <c r="R47" s="8"/>
    </row>
    <row r="48" spans="1:18" x14ac:dyDescent="0.3">
      <c r="A48">
        <v>2030</v>
      </c>
      <c r="B48">
        <v>2030</v>
      </c>
      <c r="D48" s="8">
        <v>15.6283221735771</v>
      </c>
      <c r="H48" s="9">
        <f>D48</f>
        <v>15.6283221735771</v>
      </c>
      <c r="I48" s="13">
        <v>13.206383748520366</v>
      </c>
      <c r="J48" s="7">
        <f t="shared" si="0"/>
        <v>13.206383748520366</v>
      </c>
      <c r="P48" s="8"/>
      <c r="R48" s="8"/>
    </row>
    <row r="49" spans="1:18" x14ac:dyDescent="0.3">
      <c r="A49">
        <v>2031</v>
      </c>
      <c r="H49" s="8">
        <f>H48-($H$48-$H$58)/10</f>
        <v>14.58643402867196</v>
      </c>
      <c r="I49" s="13">
        <v>12.360462449616989</v>
      </c>
      <c r="J49" s="7">
        <f t="shared" si="0"/>
        <v>12.360462449616989</v>
      </c>
      <c r="P49" s="8"/>
      <c r="R49" s="8"/>
    </row>
    <row r="50" spans="1:18" x14ac:dyDescent="0.3">
      <c r="A50">
        <v>2032</v>
      </c>
      <c r="H50" s="8">
        <f t="shared" ref="H50:H57" si="2">H49-($H$48-$H$58)/10</f>
        <v>13.544545883766819</v>
      </c>
      <c r="I50" s="13">
        <v>11.589552369945324</v>
      </c>
      <c r="J50" s="7">
        <f t="shared" si="0"/>
        <v>11.589552369945324</v>
      </c>
      <c r="P50" s="8"/>
      <c r="R50" s="8"/>
    </row>
    <row r="51" spans="1:18" x14ac:dyDescent="0.3">
      <c r="A51">
        <v>2033</v>
      </c>
      <c r="H51" s="8">
        <f t="shared" si="2"/>
        <v>12.502657738861679</v>
      </c>
      <c r="I51" s="13">
        <v>10.881427231284391</v>
      </c>
      <c r="J51" s="7">
        <f t="shared" si="0"/>
        <v>10.881427231284391</v>
      </c>
      <c r="R51" s="8"/>
    </row>
    <row r="52" spans="1:18" x14ac:dyDescent="0.3">
      <c r="A52">
        <v>2034</v>
      </c>
      <c r="H52" s="8">
        <f t="shared" si="2"/>
        <v>11.460769593956538</v>
      </c>
      <c r="I52" s="13">
        <v>10.226625997678468</v>
      </c>
      <c r="J52" s="7">
        <f t="shared" si="0"/>
        <v>10.226625997678468</v>
      </c>
      <c r="P52" s="8"/>
      <c r="R52" s="8"/>
    </row>
    <row r="53" spans="1:18" x14ac:dyDescent="0.3">
      <c r="A53">
        <v>2035</v>
      </c>
      <c r="B53">
        <v>2035</v>
      </c>
      <c r="H53" s="8">
        <f t="shared" si="2"/>
        <v>10.418881449051398</v>
      </c>
      <c r="I53" s="13">
        <v>9.6176771264034926</v>
      </c>
      <c r="J53" s="7">
        <f t="shared" si="0"/>
        <v>9.6176771264034926</v>
      </c>
      <c r="P53" s="8"/>
      <c r="R53" s="8"/>
    </row>
    <row r="54" spans="1:18" x14ac:dyDescent="0.3">
      <c r="A54">
        <v>2036</v>
      </c>
      <c r="H54" s="8">
        <f t="shared" si="2"/>
        <v>9.3769933041462572</v>
      </c>
      <c r="I54" s="13">
        <v>9.0485771123705803</v>
      </c>
      <c r="J54" s="7">
        <f t="shared" si="0"/>
        <v>9.0485771123705803</v>
      </c>
    </row>
    <row r="55" spans="1:18" x14ac:dyDescent="0.3">
      <c r="A55">
        <v>2037</v>
      </c>
      <c r="H55" s="8">
        <f t="shared" si="2"/>
        <v>8.3351051592411167</v>
      </c>
      <c r="I55" s="13">
        <v>8.514429421255997</v>
      </c>
      <c r="J55" s="7">
        <f t="shared" si="0"/>
        <v>8.514429421255997</v>
      </c>
    </row>
    <row r="56" spans="1:18" x14ac:dyDescent="0.3">
      <c r="A56">
        <v>2038</v>
      </c>
      <c r="H56" s="8">
        <f t="shared" si="2"/>
        <v>7.2932170143359762</v>
      </c>
      <c r="I56" s="13">
        <v>8.0111880279078918</v>
      </c>
      <c r="J56" s="7">
        <f t="shared" si="0"/>
        <v>8.0111880279078918</v>
      </c>
    </row>
    <row r="57" spans="1:18" x14ac:dyDescent="0.3">
      <c r="A57">
        <v>2039</v>
      </c>
      <c r="H57" s="8">
        <f t="shared" si="2"/>
        <v>6.2513288694308358</v>
      </c>
      <c r="I57" s="13">
        <v>7.5354711768262064</v>
      </c>
      <c r="J57" s="7">
        <f t="shared" si="0"/>
        <v>7.5354711768262064</v>
      </c>
    </row>
    <row r="58" spans="1:18" x14ac:dyDescent="0.3">
      <c r="A58">
        <v>2040</v>
      </c>
      <c r="B58">
        <v>2040</v>
      </c>
      <c r="E58" s="8"/>
      <c r="F58" s="8">
        <v>5.2094407245257006</v>
      </c>
      <c r="H58" s="9">
        <f>F58</f>
        <v>5.2094407245257006</v>
      </c>
      <c r="I58" s="13">
        <v>7.0844234846620537</v>
      </c>
      <c r="J58" s="7">
        <f t="shared" si="0"/>
        <v>7.0844234846620537</v>
      </c>
    </row>
    <row r="59" spans="1:18" x14ac:dyDescent="0.3">
      <c r="A59">
        <v>2041</v>
      </c>
      <c r="H59" s="8">
        <f>H58-($H$58-$H$63)/5</f>
        <v>4.6884966520731304</v>
      </c>
      <c r="I59" s="13">
        <v>6.6556120672652952</v>
      </c>
      <c r="J59" s="7">
        <f t="shared" si="0"/>
        <v>6.6556120672652952</v>
      </c>
    </row>
    <row r="60" spans="1:18" x14ac:dyDescent="0.3">
      <c r="A60">
        <v>2042</v>
      </c>
      <c r="H60" s="8">
        <f t="shared" ref="H60:H62" si="3">H59-($H$58-$H$63)/5</f>
        <v>4.1675525796205601</v>
      </c>
      <c r="I60" s="13">
        <v>6.2469470891024343</v>
      </c>
      <c r="J60" s="7">
        <f t="shared" si="0"/>
        <v>6.2469470891024343</v>
      </c>
    </row>
    <row r="61" spans="1:18" x14ac:dyDescent="0.3">
      <c r="A61">
        <v>2043</v>
      </c>
      <c r="H61" s="8">
        <f t="shared" si="3"/>
        <v>3.6466085071679899</v>
      </c>
      <c r="I61" s="13">
        <v>5.8566201528535942</v>
      </c>
      <c r="J61" s="7">
        <f t="shared" si="0"/>
        <v>5.8566201528535942</v>
      </c>
    </row>
    <row r="62" spans="1:18" x14ac:dyDescent="0.3">
      <c r="A62">
        <v>2044</v>
      </c>
      <c r="H62" s="8">
        <f t="shared" si="3"/>
        <v>3.1256644347154197</v>
      </c>
      <c r="I62" s="13">
        <v>5.4830559279926661</v>
      </c>
      <c r="J62" s="7">
        <f t="shared" si="0"/>
        <v>5.4830559279926661</v>
      </c>
    </row>
    <row r="63" spans="1:18" x14ac:dyDescent="0.3">
      <c r="A63">
        <v>2045</v>
      </c>
      <c r="B63">
        <v>2045</v>
      </c>
      <c r="G63" s="8">
        <v>2.6047203622628503</v>
      </c>
      <c r="H63" s="9">
        <f>G63</f>
        <v>2.6047203622628503</v>
      </c>
      <c r="I63" s="13">
        <v>5.1248737447700847</v>
      </c>
      <c r="J63" s="7">
        <f t="shared" si="0"/>
        <v>5.1248737447700847</v>
      </c>
    </row>
    <row r="64" spans="1:18" x14ac:dyDescent="0.3">
      <c r="A64">
        <v>2046</v>
      </c>
      <c r="H64" s="8">
        <f>H63</f>
        <v>2.6047203622628503</v>
      </c>
      <c r="I64" s="13">
        <v>4.7808567871178838</v>
      </c>
      <c r="J64" s="7">
        <f t="shared" si="0"/>
        <v>4.7808567871178838</v>
      </c>
    </row>
    <row r="65" spans="1:12" x14ac:dyDescent="0.3">
      <c r="A65">
        <v>2047</v>
      </c>
      <c r="H65" s="8">
        <f t="shared" ref="H65:H68" si="4">H64</f>
        <v>2.6047203622628503</v>
      </c>
      <c r="I65" s="13">
        <v>4.4499271487403433</v>
      </c>
      <c r="J65" s="7">
        <f t="shared" si="0"/>
        <v>4.4499271487403433</v>
      </c>
    </row>
    <row r="66" spans="1:12" x14ac:dyDescent="0.3">
      <c r="A66">
        <v>2048</v>
      </c>
      <c r="H66" s="8">
        <f t="shared" si="4"/>
        <v>2.6047203622628503</v>
      </c>
      <c r="I66" s="13">
        <v>4.1311254622938094</v>
      </c>
      <c r="J66" s="7">
        <f t="shared" si="0"/>
        <v>4.1311254622938094</v>
      </c>
    </row>
    <row r="67" spans="1:12" x14ac:dyDescent="0.3">
      <c r="A67">
        <v>2049</v>
      </c>
      <c r="H67" s="8">
        <f t="shared" si="4"/>
        <v>2.6047203622628503</v>
      </c>
      <c r="I67" s="13">
        <v>3.8235941310521468</v>
      </c>
      <c r="J67" s="7">
        <f t="shared" si="0"/>
        <v>3.8235941310521468</v>
      </c>
    </row>
    <row r="68" spans="1:12" x14ac:dyDescent="0.3">
      <c r="A68" s="34">
        <v>2050</v>
      </c>
      <c r="B68" s="34">
        <v>2050</v>
      </c>
      <c r="C68" s="34"/>
      <c r="D68" s="34"/>
      <c r="E68" s="34"/>
      <c r="F68" s="34"/>
      <c r="G68" s="42"/>
      <c r="H68" s="42">
        <f t="shared" si="4"/>
        <v>2.6047203622628503</v>
      </c>
      <c r="I68" s="51">
        <v>3.5265634246023012</v>
      </c>
      <c r="J68" s="43">
        <f t="shared" si="0"/>
        <v>3.5265634246023012</v>
      </c>
    </row>
    <row r="70" spans="1:12" x14ac:dyDescent="0.3">
      <c r="H70" s="33">
        <f>SUM(H39:H68)</f>
        <v>383.85019500718204</v>
      </c>
      <c r="J70" s="59">
        <f>SUM(J39:J68)</f>
        <v>349.71421987286544</v>
      </c>
      <c r="K70" s="48">
        <v>355.27852668906098</v>
      </c>
      <c r="L70" s="49" t="s">
        <v>31</v>
      </c>
    </row>
    <row r="71" spans="1:12" x14ac:dyDescent="0.3">
      <c r="G71" s="44" t="s">
        <v>28</v>
      </c>
      <c r="H71" s="44"/>
      <c r="J71" s="60" t="s">
        <v>29</v>
      </c>
      <c r="K71" s="61"/>
    </row>
    <row r="72" spans="1:12" x14ac:dyDescent="0.3">
      <c r="I72" s="17">
        <f>K70/H70-1</f>
        <v>-7.4434424392011755E-2</v>
      </c>
    </row>
    <row r="73" spans="1:12" x14ac:dyDescent="0.3">
      <c r="I73" s="29" t="s">
        <v>30</v>
      </c>
    </row>
  </sheetData>
  <mergeCells count="4">
    <mergeCell ref="A1:K1"/>
    <mergeCell ref="A6:C6"/>
    <mergeCell ref="G71:H71"/>
    <mergeCell ref="J71:K71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C68E-4990-4DB9-857A-D994F15EA6F8}">
  <sheetPr>
    <tabColor theme="7" tint="0.39997558519241921"/>
  </sheetPr>
  <dimension ref="A1:R73"/>
  <sheetViews>
    <sheetView zoomScale="55" zoomScaleNormal="55" workbookViewId="0">
      <selection activeCell="O45" sqref="O45"/>
    </sheetView>
  </sheetViews>
  <sheetFormatPr baseColWidth="10" defaultRowHeight="14" x14ac:dyDescent="0.3"/>
  <cols>
    <col min="1" max="1" width="20.75" customWidth="1"/>
    <col min="7" max="7" width="11.4140625" bestFit="1" customWidth="1"/>
    <col min="8" max="8" width="11.9140625" bestFit="1" customWidth="1"/>
    <col min="12" max="12" width="3.4140625" customWidth="1"/>
    <col min="13" max="13" width="7.25" customWidth="1"/>
    <col min="14" max="15" width="13.4140625" customWidth="1"/>
    <col min="16" max="16" width="20.6640625" customWidth="1"/>
    <col min="17" max="17" width="3.6640625" customWidth="1"/>
    <col min="18" max="18" width="12.4140625" customWidth="1"/>
    <col min="20" max="20" width="17.08203125" bestFit="1" customWidth="1"/>
  </cols>
  <sheetData>
    <row r="1" spans="1:11" ht="14.5" x14ac:dyDescent="0.35">
      <c r="A1" s="26" t="s">
        <v>24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56" x14ac:dyDescent="0.3">
      <c r="A2" s="20" t="s">
        <v>0</v>
      </c>
      <c r="B2" s="21" t="s">
        <v>4</v>
      </c>
      <c r="C2" s="21" t="s">
        <v>2</v>
      </c>
      <c r="D2" s="22" t="s">
        <v>8</v>
      </c>
      <c r="E2" s="22" t="s">
        <v>7</v>
      </c>
      <c r="F2" s="23" t="s">
        <v>5</v>
      </c>
      <c r="G2" s="23" t="s">
        <v>6</v>
      </c>
      <c r="H2" s="24" t="s">
        <v>5</v>
      </c>
      <c r="I2" s="24" t="s">
        <v>6</v>
      </c>
      <c r="J2" s="25" t="s">
        <v>3</v>
      </c>
      <c r="K2" s="25" t="s">
        <v>1</v>
      </c>
    </row>
    <row r="3" spans="1:11" x14ac:dyDescent="0.3">
      <c r="A3" s="18" t="s">
        <v>12</v>
      </c>
      <c r="B3" s="19" t="s">
        <v>9</v>
      </c>
      <c r="C3" s="2">
        <v>2005</v>
      </c>
      <c r="D3" s="2">
        <v>2018</v>
      </c>
      <c r="E3" s="3">
        <v>5656904</v>
      </c>
      <c r="F3" s="2">
        <v>2030</v>
      </c>
      <c r="G3" s="2">
        <v>45</v>
      </c>
      <c r="H3" s="2"/>
      <c r="I3" s="2"/>
      <c r="J3" s="2">
        <v>2050</v>
      </c>
      <c r="K3" s="2">
        <v>80</v>
      </c>
    </row>
    <row r="6" spans="1:11" ht="68.5" customHeight="1" x14ac:dyDescent="0.3">
      <c r="A6" s="28" t="s">
        <v>25</v>
      </c>
      <c r="B6" s="28"/>
      <c r="C6" s="28"/>
      <c r="H6" s="30" t="s">
        <v>26</v>
      </c>
      <c r="I6" s="31" t="s">
        <v>26</v>
      </c>
      <c r="J6" s="32" t="s">
        <v>26</v>
      </c>
    </row>
    <row r="7" spans="1:11" ht="42" x14ac:dyDescent="0.3">
      <c r="A7" s="34"/>
      <c r="B7" s="35"/>
      <c r="C7" s="36" t="s">
        <v>20</v>
      </c>
      <c r="D7" s="37" t="s">
        <v>22</v>
      </c>
      <c r="E7" s="38" t="s">
        <v>16</v>
      </c>
      <c r="F7" s="57" t="s">
        <v>13</v>
      </c>
      <c r="G7" s="58" t="s">
        <v>14</v>
      </c>
      <c r="H7" s="39" t="s">
        <v>15</v>
      </c>
      <c r="I7" s="40" t="s">
        <v>19</v>
      </c>
      <c r="J7" s="66" t="s">
        <v>21</v>
      </c>
      <c r="K7" s="34"/>
    </row>
    <row r="8" spans="1:11" x14ac:dyDescent="0.3">
      <c r="A8">
        <v>1990</v>
      </c>
      <c r="B8">
        <v>1990</v>
      </c>
      <c r="C8" s="7">
        <v>4.1829868521770006</v>
      </c>
    </row>
    <row r="9" spans="1:11" x14ac:dyDescent="0.3">
      <c r="A9">
        <v>1991</v>
      </c>
      <c r="C9" s="7">
        <v>4.3145697935759992</v>
      </c>
    </row>
    <row r="10" spans="1:11" x14ac:dyDescent="0.3">
      <c r="A10">
        <v>1992</v>
      </c>
      <c r="C10" s="7">
        <v>4.3113378291009985</v>
      </c>
    </row>
    <row r="11" spans="1:11" x14ac:dyDescent="0.3">
      <c r="A11">
        <v>1993</v>
      </c>
      <c r="C11" s="7">
        <v>4.2567311397309995</v>
      </c>
    </row>
    <row r="12" spans="1:11" x14ac:dyDescent="0.3">
      <c r="A12">
        <v>1994</v>
      </c>
      <c r="C12" s="7">
        <v>4.4924997843809997</v>
      </c>
    </row>
    <row r="13" spans="1:11" x14ac:dyDescent="0.3">
      <c r="A13">
        <v>1995</v>
      </c>
      <c r="B13">
        <v>1995</v>
      </c>
      <c r="C13" s="7">
        <v>4.7872097785510004</v>
      </c>
    </row>
    <row r="14" spans="1:11" x14ac:dyDescent="0.3">
      <c r="A14">
        <v>1996</v>
      </c>
      <c r="C14" s="7">
        <v>4.8229888509319991</v>
      </c>
    </row>
    <row r="15" spans="1:11" x14ac:dyDescent="0.3">
      <c r="A15">
        <v>1997</v>
      </c>
      <c r="C15" s="7">
        <v>5.0786032725509997</v>
      </c>
    </row>
    <row r="16" spans="1:11" x14ac:dyDescent="0.3">
      <c r="A16">
        <v>1998</v>
      </c>
      <c r="C16" s="7">
        <v>5.4010590138409995</v>
      </c>
    </row>
    <row r="17" spans="1:18" x14ac:dyDescent="0.3">
      <c r="A17">
        <v>1999</v>
      </c>
      <c r="C17" s="7">
        <v>5.7276406296599989</v>
      </c>
    </row>
    <row r="18" spans="1:18" x14ac:dyDescent="0.3">
      <c r="A18">
        <v>2000</v>
      </c>
      <c r="B18">
        <v>2000</v>
      </c>
      <c r="C18" s="7">
        <v>5.9473603736119989</v>
      </c>
    </row>
    <row r="19" spans="1:18" x14ac:dyDescent="0.3">
      <c r="A19">
        <v>2001</v>
      </c>
      <c r="C19" s="7">
        <v>5.9707624042129996</v>
      </c>
    </row>
    <row r="20" spans="1:18" x14ac:dyDescent="0.3">
      <c r="A20">
        <v>2002</v>
      </c>
      <c r="C20" s="7">
        <v>6.9256222457379994</v>
      </c>
    </row>
    <row r="21" spans="1:18" x14ac:dyDescent="0.3">
      <c r="A21">
        <v>2003</v>
      </c>
      <c r="C21" s="7">
        <v>8.4144921730619977</v>
      </c>
    </row>
    <row r="22" spans="1:18" x14ac:dyDescent="0.3">
      <c r="A22">
        <v>2004</v>
      </c>
      <c r="C22" s="7">
        <v>8.958445228555</v>
      </c>
      <c r="N22" s="5"/>
    </row>
    <row r="23" spans="1:18" x14ac:dyDescent="0.3">
      <c r="A23">
        <v>2005</v>
      </c>
      <c r="B23">
        <v>2005</v>
      </c>
      <c r="C23" s="7">
        <v>8.863552485324</v>
      </c>
      <c r="N23" s="8"/>
    </row>
    <row r="24" spans="1:18" x14ac:dyDescent="0.3">
      <c r="A24">
        <v>2006</v>
      </c>
      <c r="C24" s="7">
        <v>8.7284115925489978</v>
      </c>
    </row>
    <row r="25" spans="1:18" x14ac:dyDescent="0.3">
      <c r="A25">
        <v>2007</v>
      </c>
      <c r="C25" s="7">
        <v>8.5490693291060005</v>
      </c>
    </row>
    <row r="26" spans="1:18" x14ac:dyDescent="0.3">
      <c r="A26">
        <v>2008</v>
      </c>
      <c r="C26" s="7">
        <v>8.4448371884439997</v>
      </c>
      <c r="L26" s="8"/>
      <c r="N26" s="8"/>
      <c r="P26" s="8"/>
      <c r="R26" s="8"/>
    </row>
    <row r="27" spans="1:18" x14ac:dyDescent="0.3">
      <c r="A27">
        <v>2009</v>
      </c>
      <c r="C27" s="7">
        <v>7.6995320913529977</v>
      </c>
      <c r="L27" s="8"/>
      <c r="N27" s="8"/>
      <c r="P27" s="8"/>
      <c r="R27" s="8"/>
    </row>
    <row r="28" spans="1:18" x14ac:dyDescent="0.3">
      <c r="A28">
        <v>2010</v>
      </c>
      <c r="B28">
        <v>2010</v>
      </c>
      <c r="C28" s="7">
        <v>7.307014563800001</v>
      </c>
      <c r="L28" s="8"/>
      <c r="P28" s="8"/>
      <c r="R28" s="8"/>
    </row>
    <row r="29" spans="1:18" x14ac:dyDescent="0.3">
      <c r="A29">
        <v>2011</v>
      </c>
      <c r="C29" s="7">
        <v>6.8031283918439991</v>
      </c>
      <c r="P29" s="8"/>
      <c r="R29" s="8"/>
    </row>
    <row r="30" spans="1:18" x14ac:dyDescent="0.3">
      <c r="A30">
        <v>2012</v>
      </c>
      <c r="C30" s="7">
        <v>6.2789289386570015</v>
      </c>
      <c r="P30" s="8"/>
      <c r="R30" s="8"/>
    </row>
    <row r="31" spans="1:18" x14ac:dyDescent="0.3">
      <c r="A31">
        <v>2013</v>
      </c>
      <c r="C31" s="7">
        <v>5.979131397632</v>
      </c>
      <c r="P31" s="8"/>
      <c r="R31" s="8"/>
    </row>
    <row r="32" spans="1:18" x14ac:dyDescent="0.3">
      <c r="A32">
        <v>2014</v>
      </c>
      <c r="C32" s="7">
        <v>5.8715429042699991</v>
      </c>
      <c r="P32" s="8"/>
      <c r="R32" s="8"/>
    </row>
    <row r="33" spans="1:18" x14ac:dyDescent="0.3">
      <c r="A33">
        <v>2015</v>
      </c>
      <c r="B33">
        <v>2015</v>
      </c>
      <c r="C33" s="7">
        <v>5.9453814372480007</v>
      </c>
      <c r="P33" s="8"/>
      <c r="R33" s="8"/>
    </row>
    <row r="34" spans="1:18" x14ac:dyDescent="0.3">
      <c r="A34">
        <v>2016</v>
      </c>
      <c r="C34" s="7">
        <v>5.9809742045169978</v>
      </c>
      <c r="P34" s="8"/>
      <c r="R34" s="8"/>
    </row>
    <row r="35" spans="1:18" x14ac:dyDescent="0.3">
      <c r="A35">
        <v>2017</v>
      </c>
      <c r="C35" s="7">
        <v>6.2428368992039998</v>
      </c>
      <c r="H35" s="7"/>
      <c r="P35" s="8"/>
      <c r="R35" s="8"/>
    </row>
    <row r="36" spans="1:18" x14ac:dyDescent="0.3">
      <c r="A36">
        <v>2018</v>
      </c>
      <c r="C36" s="7">
        <v>6.2181433712960015</v>
      </c>
      <c r="H36" s="7"/>
      <c r="P36" s="8"/>
      <c r="R36" s="8"/>
    </row>
    <row r="37" spans="1:18" x14ac:dyDescent="0.3">
      <c r="A37">
        <v>2019</v>
      </c>
      <c r="C37" s="7">
        <v>6.557779346138001</v>
      </c>
      <c r="H37" s="7"/>
      <c r="P37" s="8"/>
      <c r="R37" s="8"/>
    </row>
    <row r="38" spans="1:18" x14ac:dyDescent="0.3">
      <c r="A38">
        <v>2020</v>
      </c>
      <c r="B38">
        <v>2020</v>
      </c>
      <c r="C38" s="7">
        <v>5.8610065815559995</v>
      </c>
      <c r="H38" s="7"/>
      <c r="P38" s="8"/>
      <c r="R38" s="8"/>
    </row>
    <row r="39" spans="1:18" x14ac:dyDescent="0.3">
      <c r="A39">
        <v>2021</v>
      </c>
      <c r="C39" s="7">
        <v>6.2018208800419998</v>
      </c>
      <c r="H39" s="9">
        <f>C39</f>
        <v>6.2018208800419998</v>
      </c>
      <c r="I39" s="12">
        <f t="array" ref="I39:I68">0.000379713*(A39:A68-$A$38)^3-0.0192*(A39:A68-$A$38)^2+0.0526055*(A39:A68-$A$38)+6.16608</f>
        <v>6.1998652129999998</v>
      </c>
      <c r="J39" s="7">
        <f>I39</f>
        <v>6.1998652129999998</v>
      </c>
      <c r="L39" s="14"/>
      <c r="P39" s="8"/>
      <c r="R39" s="8"/>
    </row>
    <row r="40" spans="1:18" x14ac:dyDescent="0.3">
      <c r="A40">
        <v>2022</v>
      </c>
      <c r="H40" s="8">
        <f>H39-($H$39-$H$48)/9</f>
        <v>5.7683566454481499</v>
      </c>
      <c r="I40" s="13">
        <v>6.1975287039999998</v>
      </c>
      <c r="J40" s="7">
        <f t="shared" ref="J40:J68" si="0">I40</f>
        <v>6.1975287039999998</v>
      </c>
      <c r="P40" s="8"/>
      <c r="R40" s="8"/>
    </row>
    <row r="41" spans="1:18" x14ac:dyDescent="0.3">
      <c r="A41">
        <v>2023</v>
      </c>
      <c r="H41" s="8">
        <f t="shared" ref="H41:H46" si="1">H40-($H$39-$H$48)/9</f>
        <v>5.3348924108542999</v>
      </c>
      <c r="I41" s="13">
        <v>6.1613487510000002</v>
      </c>
      <c r="J41" s="7">
        <f t="shared" si="0"/>
        <v>6.1613487510000002</v>
      </c>
      <c r="P41" s="8"/>
      <c r="R41" s="8"/>
    </row>
    <row r="42" spans="1:18" x14ac:dyDescent="0.3">
      <c r="A42">
        <v>2024</v>
      </c>
      <c r="H42" s="8">
        <f t="shared" si="1"/>
        <v>4.9014281762604499</v>
      </c>
      <c r="I42" s="13">
        <v>6.0936036319999998</v>
      </c>
      <c r="J42" s="7">
        <f t="shared" si="0"/>
        <v>6.0936036319999998</v>
      </c>
      <c r="P42" s="8"/>
      <c r="R42" s="8"/>
    </row>
    <row r="43" spans="1:18" x14ac:dyDescent="0.3">
      <c r="A43">
        <v>2025</v>
      </c>
      <c r="B43">
        <v>2025</v>
      </c>
      <c r="H43" s="8">
        <f t="shared" si="1"/>
        <v>4.4679639416665999</v>
      </c>
      <c r="I43" s="13">
        <v>5.9965716249999996</v>
      </c>
      <c r="J43" s="7">
        <f t="shared" si="0"/>
        <v>5.9965716249999996</v>
      </c>
      <c r="P43" s="8"/>
      <c r="R43" s="8"/>
    </row>
    <row r="44" spans="1:18" x14ac:dyDescent="0.3">
      <c r="A44">
        <v>2026</v>
      </c>
      <c r="H44" s="8">
        <f t="shared" si="1"/>
        <v>4.03449970707275</v>
      </c>
      <c r="I44" s="13">
        <v>5.8725310080000002</v>
      </c>
      <c r="J44" s="7">
        <f t="shared" si="0"/>
        <v>5.8725310080000002</v>
      </c>
      <c r="P44" s="8"/>
      <c r="R44" s="8"/>
    </row>
    <row r="45" spans="1:18" x14ac:dyDescent="0.3">
      <c r="A45">
        <v>2027</v>
      </c>
      <c r="H45" s="8">
        <f t="shared" si="1"/>
        <v>3.6010354724789</v>
      </c>
      <c r="I45" s="13">
        <v>5.723760059</v>
      </c>
      <c r="J45" s="7">
        <f t="shared" si="0"/>
        <v>5.723760059</v>
      </c>
      <c r="P45" s="8"/>
      <c r="R45" s="8"/>
    </row>
    <row r="46" spans="1:18" x14ac:dyDescent="0.3">
      <c r="A46">
        <v>2028</v>
      </c>
      <c r="H46" s="8">
        <f t="shared" si="1"/>
        <v>3.16757123788505</v>
      </c>
      <c r="I46" s="13">
        <v>5.5525370560000002</v>
      </c>
      <c r="J46" s="7">
        <f t="shared" si="0"/>
        <v>5.5525370560000002</v>
      </c>
      <c r="P46" s="8"/>
      <c r="R46" s="8"/>
    </row>
    <row r="47" spans="1:18" x14ac:dyDescent="0.3">
      <c r="A47">
        <v>2029</v>
      </c>
      <c r="H47" s="8">
        <f>H46-($H$39-$H$48)/9</f>
        <v>2.7341070032912</v>
      </c>
      <c r="I47" s="13">
        <v>5.3611402769999996</v>
      </c>
      <c r="J47" s="7">
        <f t="shared" si="0"/>
        <v>5.3611402769999996</v>
      </c>
      <c r="P47" s="8"/>
      <c r="R47" s="8"/>
    </row>
    <row r="48" spans="1:18" x14ac:dyDescent="0.3">
      <c r="A48">
        <v>2030</v>
      </c>
      <c r="B48">
        <v>2030</v>
      </c>
      <c r="D48" s="8">
        <f>$C$8*0.55</f>
        <v>2.3006427686973505</v>
      </c>
      <c r="H48" s="9">
        <f>D48</f>
        <v>2.3006427686973505</v>
      </c>
      <c r="I48" s="13">
        <v>5.1518480000000002</v>
      </c>
      <c r="J48" s="7">
        <f t="shared" si="0"/>
        <v>5.1518480000000002</v>
      </c>
      <c r="P48" s="8"/>
      <c r="R48" s="8"/>
    </row>
    <row r="49" spans="1:18" x14ac:dyDescent="0.3">
      <c r="A49">
        <v>2031</v>
      </c>
      <c r="H49" s="8">
        <f>H48-($H$48-$H$68)/20</f>
        <v>2.2274404987842531</v>
      </c>
      <c r="I49" s="13">
        <v>4.9269385030000006</v>
      </c>
      <c r="J49" s="7">
        <f t="shared" si="0"/>
        <v>4.9269385030000006</v>
      </c>
      <c r="P49" s="8"/>
      <c r="R49" s="8"/>
    </row>
    <row r="50" spans="1:18" x14ac:dyDescent="0.3">
      <c r="A50">
        <v>2032</v>
      </c>
      <c r="H50" s="8">
        <f t="shared" ref="H50:H67" si="2">H49-($H$48-$H$68)/20</f>
        <v>2.1542382288711557</v>
      </c>
      <c r="I50" s="13">
        <v>4.6886900640000002</v>
      </c>
      <c r="J50" s="7">
        <f t="shared" si="0"/>
        <v>4.6886900640000002</v>
      </c>
      <c r="P50" s="8"/>
      <c r="R50" s="8"/>
    </row>
    <row r="51" spans="1:18" x14ac:dyDescent="0.3">
      <c r="A51">
        <v>2033</v>
      </c>
      <c r="H51" s="8">
        <f t="shared" si="2"/>
        <v>2.0810359589580583</v>
      </c>
      <c r="I51" s="13">
        <v>4.4393809610000003</v>
      </c>
      <c r="J51" s="7">
        <f t="shared" si="0"/>
        <v>4.4393809610000003</v>
      </c>
      <c r="R51" s="8"/>
    </row>
    <row r="52" spans="1:18" x14ac:dyDescent="0.3">
      <c r="A52">
        <v>2034</v>
      </c>
      <c r="H52" s="8">
        <f t="shared" si="2"/>
        <v>2.0078336890449608</v>
      </c>
      <c r="I52" s="13">
        <v>4.1812894720000005</v>
      </c>
      <c r="J52" s="7">
        <f t="shared" si="0"/>
        <v>4.1812894720000005</v>
      </c>
      <c r="P52" s="8"/>
      <c r="R52" s="8"/>
    </row>
    <row r="53" spans="1:18" x14ac:dyDescent="0.3">
      <c r="A53">
        <v>2035</v>
      </c>
      <c r="B53">
        <v>2035</v>
      </c>
      <c r="H53" s="8">
        <f t="shared" si="2"/>
        <v>1.9346314191318634</v>
      </c>
      <c r="I53" s="13">
        <v>3.9166938750000009</v>
      </c>
      <c r="J53" s="7">
        <f t="shared" si="0"/>
        <v>3.9166938750000009</v>
      </c>
      <c r="P53" s="8"/>
      <c r="R53" s="8"/>
    </row>
    <row r="54" spans="1:18" x14ac:dyDescent="0.3">
      <c r="A54">
        <v>2036</v>
      </c>
      <c r="H54" s="8">
        <f t="shared" si="2"/>
        <v>1.861429149218766</v>
      </c>
      <c r="I54" s="13">
        <v>3.6478724480000007</v>
      </c>
      <c r="J54" s="7">
        <f t="shared" si="0"/>
        <v>3.6478724480000007</v>
      </c>
    </row>
    <row r="55" spans="1:18" x14ac:dyDescent="0.3">
      <c r="A55">
        <v>2037</v>
      </c>
      <c r="H55" s="8">
        <f t="shared" si="2"/>
        <v>1.7882268793056686</v>
      </c>
      <c r="I55" s="13">
        <v>3.3771034689999997</v>
      </c>
      <c r="J55" s="7">
        <f t="shared" si="0"/>
        <v>3.3771034689999997</v>
      </c>
    </row>
    <row r="56" spans="1:18" x14ac:dyDescent="0.3">
      <c r="A56">
        <v>2038</v>
      </c>
      <c r="H56" s="8">
        <f t="shared" si="2"/>
        <v>1.7150246093925712</v>
      </c>
      <c r="I56" s="13">
        <v>3.1066652160000006</v>
      </c>
      <c r="J56" s="7">
        <f t="shared" si="0"/>
        <v>3.1066652160000006</v>
      </c>
    </row>
    <row r="57" spans="1:18" x14ac:dyDescent="0.3">
      <c r="A57">
        <v>2039</v>
      </c>
      <c r="H57" s="8">
        <f t="shared" si="2"/>
        <v>1.6418223394794738</v>
      </c>
      <c r="I57" s="13">
        <v>2.8388359670000001</v>
      </c>
      <c r="J57" s="7">
        <f t="shared" si="0"/>
        <v>2.8388359670000001</v>
      </c>
    </row>
    <row r="58" spans="1:18" x14ac:dyDescent="0.3">
      <c r="A58">
        <v>2040</v>
      </c>
      <c r="B58">
        <v>2040</v>
      </c>
      <c r="E58" s="8"/>
      <c r="F58" s="8"/>
      <c r="H58" s="8">
        <f t="shared" si="2"/>
        <v>1.5686200695663763</v>
      </c>
      <c r="I58" s="13">
        <v>2.5758939999999999</v>
      </c>
      <c r="J58" s="7">
        <f t="shared" si="0"/>
        <v>2.5758939999999999</v>
      </c>
    </row>
    <row r="59" spans="1:18" x14ac:dyDescent="0.3">
      <c r="A59">
        <v>2041</v>
      </c>
      <c r="H59" s="8">
        <f t="shared" si="2"/>
        <v>1.4954177996532789</v>
      </c>
      <c r="I59" s="13">
        <v>2.320117593</v>
      </c>
      <c r="J59" s="7">
        <f t="shared" si="0"/>
        <v>2.320117593</v>
      </c>
    </row>
    <row r="60" spans="1:18" x14ac:dyDescent="0.3">
      <c r="A60">
        <v>2042</v>
      </c>
      <c r="H60" s="8">
        <f t="shared" si="2"/>
        <v>1.4222155297401815</v>
      </c>
      <c r="I60" s="13">
        <v>2.0737850240000002</v>
      </c>
      <c r="J60" s="7">
        <f t="shared" si="0"/>
        <v>2.0737850240000002</v>
      </c>
    </row>
    <row r="61" spans="1:18" x14ac:dyDescent="0.3">
      <c r="A61">
        <v>2043</v>
      </c>
      <c r="H61" s="8">
        <f t="shared" si="2"/>
        <v>1.3490132598270841</v>
      </c>
      <c r="I61" s="13">
        <v>1.8391745710000009</v>
      </c>
      <c r="J61" s="7">
        <f t="shared" si="0"/>
        <v>1.8391745710000009</v>
      </c>
    </row>
    <row r="62" spans="1:18" x14ac:dyDescent="0.3">
      <c r="A62">
        <v>2044</v>
      </c>
      <c r="H62" s="8">
        <f t="shared" si="2"/>
        <v>1.2758109899139867</v>
      </c>
      <c r="I62" s="13">
        <v>1.6185645120000016</v>
      </c>
      <c r="J62" s="7">
        <f t="shared" si="0"/>
        <v>1.6185645120000016</v>
      </c>
    </row>
    <row r="63" spans="1:18" x14ac:dyDescent="0.3">
      <c r="A63">
        <v>2045</v>
      </c>
      <c r="B63">
        <v>2045</v>
      </c>
      <c r="H63" s="8">
        <f t="shared" si="2"/>
        <v>1.2026087200008893</v>
      </c>
      <c r="I63" s="13">
        <v>1.4142331250000018</v>
      </c>
      <c r="J63" s="7">
        <f t="shared" si="0"/>
        <v>1.4142331250000018</v>
      </c>
    </row>
    <row r="64" spans="1:18" x14ac:dyDescent="0.3">
      <c r="A64">
        <v>2046</v>
      </c>
      <c r="H64" s="8">
        <f t="shared" si="2"/>
        <v>1.1294064500877918</v>
      </c>
      <c r="I64" s="13">
        <v>1.2284586880000008</v>
      </c>
      <c r="J64" s="7">
        <f t="shared" si="0"/>
        <v>1.2284586880000008</v>
      </c>
    </row>
    <row r="65" spans="1:12" x14ac:dyDescent="0.3">
      <c r="A65">
        <v>2047</v>
      </c>
      <c r="H65" s="8">
        <f t="shared" si="2"/>
        <v>1.0562041801746944</v>
      </c>
      <c r="I65" s="13">
        <v>1.0635194790000018</v>
      </c>
      <c r="J65" s="7">
        <f t="shared" si="0"/>
        <v>1.0635194790000018</v>
      </c>
    </row>
    <row r="66" spans="1:12" x14ac:dyDescent="0.3">
      <c r="A66">
        <v>2048</v>
      </c>
      <c r="H66" s="8">
        <f t="shared" si="2"/>
        <v>0.98300191026159689</v>
      </c>
      <c r="I66" s="13">
        <v>0.92169377600000058</v>
      </c>
      <c r="J66" s="7">
        <f t="shared" si="0"/>
        <v>0.92169377600000058</v>
      </c>
    </row>
    <row r="67" spans="1:12" x14ac:dyDescent="0.3">
      <c r="A67" s="52">
        <v>2049</v>
      </c>
      <c r="B67" s="52"/>
      <c r="C67" s="52"/>
      <c r="D67" s="52"/>
      <c r="E67" s="52"/>
      <c r="F67" s="52"/>
      <c r="G67" s="52"/>
      <c r="H67" s="53">
        <f t="shared" si="2"/>
        <v>0.90979964034849936</v>
      </c>
      <c r="I67" s="54">
        <v>0.80525985700000202</v>
      </c>
      <c r="J67" s="55">
        <f t="shared" si="0"/>
        <v>0.80525985700000202</v>
      </c>
    </row>
    <row r="68" spans="1:12" x14ac:dyDescent="0.3">
      <c r="A68" s="34">
        <v>2050</v>
      </c>
      <c r="B68" s="34">
        <v>2050</v>
      </c>
      <c r="C68" s="34"/>
      <c r="D68" s="34"/>
      <c r="E68" s="34"/>
      <c r="F68" s="34"/>
      <c r="G68" s="42">
        <f>$C$8*0.2</f>
        <v>0.83659737043540017</v>
      </c>
      <c r="H68" s="56">
        <f>G68</f>
        <v>0.83659737043540017</v>
      </c>
      <c r="I68" s="51">
        <v>0.71649600000000202</v>
      </c>
      <c r="J68" s="43">
        <f t="shared" si="0"/>
        <v>0.71649600000000202</v>
      </c>
    </row>
    <row r="70" spans="1:12" x14ac:dyDescent="0.3">
      <c r="H70" s="33">
        <f>SUM(H39:H68)</f>
        <v>73.152696935893303</v>
      </c>
      <c r="J70" s="45">
        <f>SUM(J39:J68)</f>
        <v>110.01140092500003</v>
      </c>
      <c r="K70" s="48">
        <v>110.36335157993899</v>
      </c>
      <c r="L70" s="49" t="s">
        <v>31</v>
      </c>
    </row>
    <row r="71" spans="1:12" x14ac:dyDescent="0.3">
      <c r="G71" s="44" t="s">
        <v>28</v>
      </c>
      <c r="H71" s="44"/>
      <c r="J71" s="46" t="s">
        <v>29</v>
      </c>
      <c r="K71" s="47"/>
    </row>
    <row r="72" spans="1:12" x14ac:dyDescent="0.3">
      <c r="I72" s="17">
        <f>K70/H70-1</f>
        <v>0.50867098825700041</v>
      </c>
    </row>
    <row r="73" spans="1:12" x14ac:dyDescent="0.3">
      <c r="I73" s="29" t="s">
        <v>30</v>
      </c>
    </row>
  </sheetData>
  <mergeCells count="4">
    <mergeCell ref="A1:K1"/>
    <mergeCell ref="A6:C6"/>
    <mergeCell ref="G71:H71"/>
    <mergeCell ref="J71:K71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CC27-3CE1-4BC9-BE91-1E1BB35A81A8}">
  <sheetPr>
    <tabColor theme="8"/>
  </sheetPr>
  <dimension ref="A1:XCM73"/>
  <sheetViews>
    <sheetView tabSelected="1" zoomScale="55" zoomScaleNormal="55" workbookViewId="0">
      <selection activeCell="N38" sqref="N38"/>
    </sheetView>
  </sheetViews>
  <sheetFormatPr baseColWidth="10" defaultRowHeight="14" x14ac:dyDescent="0.3"/>
  <cols>
    <col min="1" max="1" width="20.75" customWidth="1"/>
    <col min="7" max="7" width="11.4140625" bestFit="1" customWidth="1"/>
    <col min="8" max="8" width="11.9140625" bestFit="1" customWidth="1"/>
    <col min="12" max="12" width="3.4140625" customWidth="1"/>
    <col min="13" max="13" width="7.25" customWidth="1"/>
    <col min="14" max="15" width="13.4140625" customWidth="1"/>
    <col min="16" max="16" width="20.6640625" customWidth="1"/>
    <col min="17" max="17" width="3.6640625" customWidth="1"/>
    <col min="18" max="18" width="12.4140625" customWidth="1"/>
    <col min="20" max="20" width="17.08203125" bestFit="1" customWidth="1"/>
  </cols>
  <sheetData>
    <row r="1" spans="1:16315" ht="14.5" x14ac:dyDescent="0.35">
      <c r="A1" s="26" t="s">
        <v>24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6315" ht="56" x14ac:dyDescent="0.3">
      <c r="A2" s="20" t="s">
        <v>0</v>
      </c>
      <c r="B2" s="21" t="s">
        <v>4</v>
      </c>
      <c r="C2" s="21" t="s">
        <v>2</v>
      </c>
      <c r="D2" s="22" t="s">
        <v>8</v>
      </c>
      <c r="E2" s="22" t="s">
        <v>7</v>
      </c>
      <c r="F2" s="23" t="s">
        <v>5</v>
      </c>
      <c r="G2" s="23" t="s">
        <v>6</v>
      </c>
      <c r="H2" s="24" t="s">
        <v>5</v>
      </c>
      <c r="I2" s="24" t="s">
        <v>6</v>
      </c>
      <c r="J2" s="25" t="s">
        <v>3</v>
      </c>
      <c r="K2" s="25" t="s">
        <v>1</v>
      </c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</row>
    <row r="3" spans="1:16315" x14ac:dyDescent="0.3">
      <c r="A3" s="18" t="s">
        <v>12</v>
      </c>
      <c r="B3" s="19" t="s">
        <v>9</v>
      </c>
      <c r="C3" s="2">
        <v>2005</v>
      </c>
      <c r="D3" s="2">
        <v>2018</v>
      </c>
      <c r="E3" s="3">
        <v>5656904</v>
      </c>
      <c r="F3" s="2">
        <v>2030</v>
      </c>
      <c r="G3" s="2">
        <v>45</v>
      </c>
      <c r="H3" s="2"/>
      <c r="I3" s="2"/>
      <c r="J3" s="2">
        <v>2050</v>
      </c>
      <c r="K3" s="2">
        <v>80</v>
      </c>
    </row>
    <row r="6" spans="1:16315" ht="68.5" customHeight="1" x14ac:dyDescent="0.3">
      <c r="A6" s="27" t="s">
        <v>32</v>
      </c>
      <c r="B6" s="27"/>
      <c r="C6" s="27"/>
      <c r="H6" s="30" t="s">
        <v>26</v>
      </c>
      <c r="I6" s="63" t="s">
        <v>26</v>
      </c>
      <c r="J6" s="62" t="s">
        <v>26</v>
      </c>
    </row>
    <row r="7" spans="1:16315" ht="42" x14ac:dyDescent="0.3">
      <c r="A7" s="34"/>
      <c r="B7" s="50"/>
      <c r="C7" s="36" t="s">
        <v>20</v>
      </c>
      <c r="D7" s="37" t="s">
        <v>22</v>
      </c>
      <c r="E7" s="38" t="s">
        <v>16</v>
      </c>
      <c r="F7" s="57" t="s">
        <v>13</v>
      </c>
      <c r="G7" s="58" t="s">
        <v>14</v>
      </c>
      <c r="H7" s="39" t="s">
        <v>15</v>
      </c>
      <c r="I7" s="64" t="s">
        <v>19</v>
      </c>
      <c r="J7" s="65" t="s">
        <v>18</v>
      </c>
      <c r="K7" s="34"/>
    </row>
    <row r="8" spans="1:16315" x14ac:dyDescent="0.3">
      <c r="A8">
        <v>1990</v>
      </c>
      <c r="B8">
        <v>1990</v>
      </c>
      <c r="C8" s="7" t="e">
        <v>#N/A</v>
      </c>
    </row>
    <row r="9" spans="1:16315" x14ac:dyDescent="0.3">
      <c r="A9">
        <v>1991</v>
      </c>
      <c r="C9" s="7" t="e">
        <v>#N/A</v>
      </c>
    </row>
    <row r="10" spans="1:16315" x14ac:dyDescent="0.3">
      <c r="A10">
        <v>1992</v>
      </c>
      <c r="C10" s="7" t="e">
        <v>#N/A</v>
      </c>
    </row>
    <row r="11" spans="1:16315" x14ac:dyDescent="0.3">
      <c r="A11">
        <v>1993</v>
      </c>
      <c r="C11" s="7" t="e">
        <v>#N/A</v>
      </c>
    </row>
    <row r="12" spans="1:16315" x14ac:dyDescent="0.3">
      <c r="A12">
        <v>1994</v>
      </c>
      <c r="C12" s="7" t="e">
        <v>#N/A</v>
      </c>
    </row>
    <row r="13" spans="1:16315" x14ac:dyDescent="0.3">
      <c r="A13">
        <v>1995</v>
      </c>
      <c r="B13">
        <v>1995</v>
      </c>
      <c r="C13" s="7" t="e">
        <v>#N/A</v>
      </c>
    </row>
    <row r="14" spans="1:16315" x14ac:dyDescent="0.3">
      <c r="A14">
        <v>1996</v>
      </c>
      <c r="C14" s="7" t="e">
        <v>#N/A</v>
      </c>
    </row>
    <row r="15" spans="1:16315" x14ac:dyDescent="0.3">
      <c r="A15">
        <v>1997</v>
      </c>
      <c r="C15" s="7" t="e">
        <v>#N/A</v>
      </c>
    </row>
    <row r="16" spans="1:16315" x14ac:dyDescent="0.3">
      <c r="A16">
        <v>1998</v>
      </c>
      <c r="C16" s="7" t="e">
        <v>#N/A</v>
      </c>
    </row>
    <row r="17" spans="1:18" x14ac:dyDescent="0.3">
      <c r="A17">
        <v>1999</v>
      </c>
      <c r="C17" s="7" t="e">
        <v>#N/A</v>
      </c>
    </row>
    <row r="18" spans="1:18" x14ac:dyDescent="0.3">
      <c r="A18">
        <v>2000</v>
      </c>
      <c r="B18">
        <v>2000</v>
      </c>
      <c r="C18" s="7">
        <v>5.2583253036279798</v>
      </c>
    </row>
    <row r="19" spans="1:18" x14ac:dyDescent="0.3">
      <c r="A19">
        <v>2001</v>
      </c>
      <c r="C19" s="7">
        <v>5.2718382304628202</v>
      </c>
    </row>
    <row r="20" spans="1:18" x14ac:dyDescent="0.3">
      <c r="A20">
        <v>2002</v>
      </c>
      <c r="C20" s="7">
        <v>5.6194987518761295</v>
      </c>
    </row>
    <row r="21" spans="1:18" x14ac:dyDescent="0.3">
      <c r="A21">
        <v>2003</v>
      </c>
      <c r="C21" s="7">
        <v>5.6033576998655397</v>
      </c>
    </row>
    <row r="22" spans="1:18" x14ac:dyDescent="0.3">
      <c r="A22">
        <v>2004</v>
      </c>
      <c r="C22" s="7">
        <v>6.0075784114701092</v>
      </c>
      <c r="N22" s="5"/>
    </row>
    <row r="23" spans="1:18" x14ac:dyDescent="0.3">
      <c r="A23">
        <v>2005</v>
      </c>
      <c r="B23">
        <v>2005</v>
      </c>
      <c r="C23" s="7">
        <v>6.3867746949443296</v>
      </c>
      <c r="N23" s="8"/>
    </row>
    <row r="24" spans="1:18" x14ac:dyDescent="0.3">
      <c r="A24">
        <v>2006</v>
      </c>
      <c r="C24" s="7">
        <v>6.4376884512896293</v>
      </c>
    </row>
    <row r="25" spans="1:18" x14ac:dyDescent="0.3">
      <c r="A25">
        <v>2007</v>
      </c>
      <c r="C25" s="7">
        <v>6.6531121255480494</v>
      </c>
    </row>
    <row r="26" spans="1:18" x14ac:dyDescent="0.3">
      <c r="A26">
        <v>2008</v>
      </c>
      <c r="C26" s="7">
        <v>6.1536235662933505</v>
      </c>
      <c r="L26" s="8"/>
      <c r="N26" s="8"/>
      <c r="P26" s="8"/>
      <c r="R26" s="8"/>
    </row>
    <row r="27" spans="1:18" x14ac:dyDescent="0.3">
      <c r="A27">
        <v>2009</v>
      </c>
      <c r="C27" s="7">
        <v>5.3908256930003793</v>
      </c>
      <c r="L27" s="8"/>
      <c r="N27" s="8"/>
      <c r="P27" s="8"/>
      <c r="R27" s="8"/>
    </row>
    <row r="28" spans="1:18" x14ac:dyDescent="0.3">
      <c r="A28">
        <v>2010</v>
      </c>
      <c r="B28">
        <v>2010</v>
      </c>
      <c r="C28" s="7">
        <v>5.1409899894470197</v>
      </c>
      <c r="L28" s="8"/>
      <c r="P28" s="8"/>
      <c r="R28" s="8"/>
    </row>
    <row r="29" spans="1:18" x14ac:dyDescent="0.3">
      <c r="A29">
        <v>2011</v>
      </c>
      <c r="C29" s="7">
        <v>5.0607302502160794</v>
      </c>
      <c r="P29" s="8"/>
      <c r="R29" s="8"/>
    </row>
    <row r="30" spans="1:18" x14ac:dyDescent="0.3">
      <c r="A30">
        <v>2012</v>
      </c>
      <c r="C30" s="7">
        <v>4.6138797103305595</v>
      </c>
      <c r="P30" s="8"/>
      <c r="R30" s="8"/>
    </row>
    <row r="31" spans="1:18" x14ac:dyDescent="0.3">
      <c r="A31">
        <v>2013</v>
      </c>
      <c r="C31" s="7">
        <v>4.2926402922636102</v>
      </c>
      <c r="P31" s="8"/>
      <c r="R31" s="8"/>
    </row>
    <row r="32" spans="1:18" x14ac:dyDescent="0.3">
      <c r="A32">
        <v>2014</v>
      </c>
      <c r="C32" s="7">
        <v>4.3637870512177495</v>
      </c>
      <c r="P32" s="8"/>
      <c r="R32" s="8"/>
    </row>
    <row r="33" spans="1:18" x14ac:dyDescent="0.3">
      <c r="A33">
        <v>2015</v>
      </c>
      <c r="B33">
        <v>2015</v>
      </c>
      <c r="C33" s="7">
        <v>4.3708845841928703</v>
      </c>
      <c r="P33" s="8"/>
      <c r="R33" s="8"/>
    </row>
    <row r="34" spans="1:18" x14ac:dyDescent="0.3">
      <c r="A34">
        <v>2016</v>
      </c>
      <c r="C34" s="7">
        <v>4.2284140915350195</v>
      </c>
      <c r="P34" s="8"/>
      <c r="R34" s="8"/>
    </row>
    <row r="35" spans="1:18" x14ac:dyDescent="0.3">
      <c r="A35">
        <v>2017</v>
      </c>
      <c r="C35" s="7">
        <v>4.5345753605901598</v>
      </c>
      <c r="H35" s="7"/>
      <c r="P35" s="8"/>
      <c r="R35" s="8"/>
    </row>
    <row r="36" spans="1:18" x14ac:dyDescent="0.3">
      <c r="A36">
        <v>2018</v>
      </c>
      <c r="C36" s="7">
        <v>4.5550455408292594</v>
      </c>
      <c r="H36" s="7"/>
      <c r="P36" s="8"/>
      <c r="R36" s="8"/>
    </row>
    <row r="37" spans="1:18" x14ac:dyDescent="0.3">
      <c r="A37">
        <v>2019</v>
      </c>
      <c r="C37" s="7">
        <v>4.3422087639258997</v>
      </c>
      <c r="H37" s="7"/>
      <c r="P37" s="8"/>
      <c r="R37" s="8"/>
    </row>
    <row r="38" spans="1:18" x14ac:dyDescent="0.3">
      <c r="A38">
        <v>2020</v>
      </c>
      <c r="B38">
        <v>2020</v>
      </c>
      <c r="C38" s="7">
        <v>3.8112898997304798</v>
      </c>
      <c r="H38" s="7"/>
      <c r="P38" s="8"/>
      <c r="R38" s="8"/>
    </row>
    <row r="39" spans="1:18" x14ac:dyDescent="0.3">
      <c r="A39">
        <v>2021</v>
      </c>
      <c r="C39" s="7">
        <v>4.1719996657593104</v>
      </c>
      <c r="H39" s="9">
        <f>C39</f>
        <v>4.1719996657593104</v>
      </c>
      <c r="I39" s="12">
        <f t="array" ref="I39:I68">5.11-0.43*LN(1600*(A39:A68-$A$38)-1591)</f>
        <v>4.1651934317454256</v>
      </c>
      <c r="J39" s="7">
        <f>I39</f>
        <v>4.1651934317454256</v>
      </c>
      <c r="L39" s="14"/>
      <c r="P39" s="8"/>
      <c r="R39" s="8"/>
    </row>
    <row r="40" spans="1:18" x14ac:dyDescent="0.3">
      <c r="A40">
        <v>2022</v>
      </c>
      <c r="H40" s="8">
        <f>H39-($H$39-$H$48)/9</f>
        <v>3.9344553023430757</v>
      </c>
      <c r="I40" s="13">
        <v>1.9351516967932754</v>
      </c>
      <c r="J40" s="7">
        <f t="shared" ref="J40:J68" si="0">I40</f>
        <v>1.9351516967932754</v>
      </c>
      <c r="P40" s="8"/>
      <c r="R40" s="8"/>
    </row>
    <row r="41" spans="1:18" x14ac:dyDescent="0.3">
      <c r="A41">
        <v>2023</v>
      </c>
      <c r="H41" s="8">
        <f t="shared" ref="H41:H46" si="1">H40-($H$39-$H$48)/9</f>
        <v>3.6969109389268411</v>
      </c>
      <c r="I41" s="13">
        <v>1.6383027043227618</v>
      </c>
      <c r="J41" s="7">
        <f t="shared" si="0"/>
        <v>1.6383027043227618</v>
      </c>
      <c r="P41" s="8"/>
      <c r="R41" s="8"/>
    </row>
    <row r="42" spans="1:18" x14ac:dyDescent="0.3">
      <c r="A42">
        <v>2024</v>
      </c>
      <c r="H42" s="8">
        <f t="shared" si="1"/>
        <v>3.4593665755106064</v>
      </c>
      <c r="I42" s="13">
        <v>1.4643548902506049</v>
      </c>
      <c r="J42" s="7">
        <f t="shared" si="0"/>
        <v>1.4643548902506049</v>
      </c>
      <c r="P42" s="8"/>
      <c r="R42" s="8"/>
    </row>
    <row r="43" spans="1:18" x14ac:dyDescent="0.3">
      <c r="A43">
        <v>2025</v>
      </c>
      <c r="B43">
        <v>2025</v>
      </c>
      <c r="H43" s="8">
        <f t="shared" si="1"/>
        <v>3.2218222120943718</v>
      </c>
      <c r="I43" s="13">
        <v>1.3408528314531831</v>
      </c>
      <c r="J43" s="7">
        <f t="shared" si="0"/>
        <v>1.3408528314531831</v>
      </c>
      <c r="P43" s="8"/>
      <c r="R43" s="8"/>
    </row>
    <row r="44" spans="1:18" x14ac:dyDescent="0.3">
      <c r="A44">
        <v>2026</v>
      </c>
      <c r="H44" s="8">
        <f t="shared" si="1"/>
        <v>2.9842778486781372</v>
      </c>
      <c r="I44" s="13">
        <v>1.2450218890208169</v>
      </c>
      <c r="J44" s="7">
        <f t="shared" si="0"/>
        <v>1.2450218890208169</v>
      </c>
      <c r="P44" s="8"/>
      <c r="R44" s="8"/>
    </row>
    <row r="45" spans="1:18" x14ac:dyDescent="0.3">
      <c r="A45">
        <v>2027</v>
      </c>
      <c r="H45" s="8">
        <f t="shared" si="1"/>
        <v>2.7467334852619025</v>
      </c>
      <c r="I45" s="13">
        <v>1.1667041615407756</v>
      </c>
      <c r="J45" s="7">
        <f t="shared" si="0"/>
        <v>1.1667041615407756</v>
      </c>
      <c r="P45" s="8"/>
      <c r="R45" s="8"/>
    </row>
    <row r="46" spans="1:18" x14ac:dyDescent="0.3">
      <c r="A46">
        <v>2028</v>
      </c>
      <c r="H46" s="8">
        <f t="shared" si="1"/>
        <v>2.5091891218456679</v>
      </c>
      <c r="I46" s="13">
        <v>1.10047690841093</v>
      </c>
      <c r="J46" s="7">
        <f t="shared" si="0"/>
        <v>1.10047690841093</v>
      </c>
      <c r="P46" s="8"/>
      <c r="R46" s="8"/>
    </row>
    <row r="47" spans="1:18" x14ac:dyDescent="0.3">
      <c r="A47">
        <v>2029</v>
      </c>
      <c r="H47" s="8">
        <f>H46-($H$39-$H$48)/9</f>
        <v>2.2716447584294333</v>
      </c>
      <c r="I47" s="13">
        <v>1.0431015690326113</v>
      </c>
      <c r="J47" s="7">
        <f t="shared" si="0"/>
        <v>1.0431015690326113</v>
      </c>
      <c r="P47" s="8"/>
      <c r="R47" s="8"/>
    </row>
    <row r="48" spans="1:18" x14ac:dyDescent="0.3">
      <c r="A48">
        <v>2030</v>
      </c>
      <c r="B48">
        <v>2030</v>
      </c>
      <c r="D48" s="8">
        <f>Selection_PBE_ES22!D48/Selection_PBE_ES22!C18*Selection_CBE_ES22!C18</f>
        <v>2.0341003950131986</v>
      </c>
      <c r="H48" s="9">
        <f>D48</f>
        <v>2.0341003950131986</v>
      </c>
      <c r="I48" s="13">
        <v>0.99248843515683927</v>
      </c>
      <c r="J48" s="7">
        <f t="shared" si="0"/>
        <v>0.99248843515683927</v>
      </c>
      <c r="P48" s="8"/>
      <c r="R48" s="8"/>
    </row>
    <row r="49" spans="1:18" x14ac:dyDescent="0.3">
      <c r="A49">
        <v>2031</v>
      </c>
      <c r="H49" s="8">
        <f>H48-($H$48-$H$68)/20</f>
        <v>1.9693790188082332</v>
      </c>
      <c r="I49" s="13">
        <v>0.9472102724764202</v>
      </c>
      <c r="J49" s="7">
        <f t="shared" si="0"/>
        <v>0.9472102724764202</v>
      </c>
      <c r="P49" s="8"/>
      <c r="R49" s="8"/>
    </row>
    <row r="50" spans="1:18" x14ac:dyDescent="0.3">
      <c r="A50">
        <v>2032</v>
      </c>
      <c r="H50" s="8">
        <f t="shared" ref="H50:H67" si="2">H49-($H$48-$H$68)/20</f>
        <v>1.9046576426032678</v>
      </c>
      <c r="I50" s="13">
        <v>0.90624887199686643</v>
      </c>
      <c r="J50" s="7">
        <f t="shared" si="0"/>
        <v>0.90624887199686643</v>
      </c>
      <c r="P50" s="8"/>
      <c r="R50" s="8"/>
    </row>
    <row r="51" spans="1:18" x14ac:dyDescent="0.3">
      <c r="A51">
        <v>2033</v>
      </c>
      <c r="H51" s="8">
        <f t="shared" si="2"/>
        <v>1.8399362663983023</v>
      </c>
      <c r="I51" s="13">
        <v>0.86885229477962778</v>
      </c>
      <c r="J51" s="7">
        <f t="shared" si="0"/>
        <v>0.86885229477962778</v>
      </c>
      <c r="R51" s="8"/>
    </row>
    <row r="52" spans="1:18" x14ac:dyDescent="0.3">
      <c r="A52">
        <v>2034</v>
      </c>
      <c r="H52" s="8">
        <f t="shared" si="2"/>
        <v>1.7752148901933369</v>
      </c>
      <c r="I52" s="13">
        <v>0.83444942830250568</v>
      </c>
      <c r="J52" s="7">
        <f t="shared" si="0"/>
        <v>0.83444942830250568</v>
      </c>
      <c r="P52" s="8"/>
      <c r="R52" s="8"/>
    </row>
    <row r="53" spans="1:18" x14ac:dyDescent="0.3">
      <c r="A53">
        <v>2035</v>
      </c>
      <c r="B53">
        <v>2035</v>
      </c>
      <c r="H53" s="8">
        <f t="shared" si="2"/>
        <v>1.7104935139883715</v>
      </c>
      <c r="I53" s="13">
        <v>0.80259628456884613</v>
      </c>
      <c r="J53" s="7">
        <f t="shared" si="0"/>
        <v>0.80259628456884613</v>
      </c>
      <c r="P53" s="8"/>
      <c r="R53" s="8"/>
    </row>
    <row r="54" spans="1:18" x14ac:dyDescent="0.3">
      <c r="A54">
        <v>2036</v>
      </c>
      <c r="H54" s="8">
        <f t="shared" si="2"/>
        <v>1.645772137783406</v>
      </c>
      <c r="I54" s="13">
        <v>0.77294086321488287</v>
      </c>
      <c r="J54" s="7">
        <f t="shared" si="0"/>
        <v>0.77294086321488287</v>
      </c>
    </row>
    <row r="55" spans="1:18" x14ac:dyDescent="0.3">
      <c r="A55">
        <v>2037</v>
      </c>
      <c r="H55" s="8">
        <f t="shared" si="2"/>
        <v>1.5810507615784406</v>
      </c>
      <c r="I55" s="13">
        <v>0.74519937359086352</v>
      </c>
      <c r="J55" s="7">
        <f t="shared" si="0"/>
        <v>0.74519937359086352</v>
      </c>
    </row>
    <row r="56" spans="1:18" x14ac:dyDescent="0.3">
      <c r="A56">
        <v>2038</v>
      </c>
      <c r="H56" s="8">
        <f t="shared" si="2"/>
        <v>1.5163293853734752</v>
      </c>
      <c r="I56" s="13">
        <v>0.71913967563976033</v>
      </c>
      <c r="J56" s="7">
        <f t="shared" si="0"/>
        <v>0.71913967563976033</v>
      </c>
    </row>
    <row r="57" spans="1:18" x14ac:dyDescent="0.3">
      <c r="A57">
        <v>2039</v>
      </c>
      <c r="H57" s="8">
        <f t="shared" si="2"/>
        <v>1.4516080091685097</v>
      </c>
      <c r="I57" s="13">
        <v>0.69456945955838467</v>
      </c>
      <c r="J57" s="7">
        <f t="shared" si="0"/>
        <v>0.69456945955838467</v>
      </c>
    </row>
    <row r="58" spans="1:18" x14ac:dyDescent="0.3">
      <c r="A58">
        <v>2040</v>
      </c>
      <c r="B58">
        <v>2040</v>
      </c>
      <c r="E58" s="8"/>
      <c r="F58" s="8"/>
      <c r="H58" s="8">
        <f t="shared" si="2"/>
        <v>1.3868866329635443</v>
      </c>
      <c r="I58" s="13">
        <v>0.67132762462928763</v>
      </c>
      <c r="J58" s="7">
        <f t="shared" si="0"/>
        <v>0.67132762462928763</v>
      </c>
    </row>
    <row r="59" spans="1:18" x14ac:dyDescent="0.3">
      <c r="A59">
        <v>2041</v>
      </c>
      <c r="H59" s="8">
        <f t="shared" si="2"/>
        <v>1.3221652567585789</v>
      </c>
      <c r="I59" s="13">
        <v>0.64927787133744719</v>
      </c>
      <c r="J59" s="7">
        <f t="shared" si="0"/>
        <v>0.64927787133744719</v>
      </c>
    </row>
    <row r="60" spans="1:18" x14ac:dyDescent="0.3">
      <c r="A60">
        <v>2042</v>
      </c>
      <c r="H60" s="8">
        <f t="shared" si="2"/>
        <v>1.2574438805536134</v>
      </c>
      <c r="I60" s="13">
        <v>0.62830385809246181</v>
      </c>
      <c r="J60" s="7">
        <f t="shared" si="0"/>
        <v>0.62830385809246181</v>
      </c>
    </row>
    <row r="61" spans="1:18" x14ac:dyDescent="0.3">
      <c r="A61">
        <v>2043</v>
      </c>
      <c r="H61" s="8">
        <f t="shared" si="2"/>
        <v>1.192722504348648</v>
      </c>
      <c r="I61" s="13">
        <v>0.60830548538896156</v>
      </c>
      <c r="J61" s="7">
        <f t="shared" si="0"/>
        <v>0.60830548538896156</v>
      </c>
    </row>
    <row r="62" spans="1:18" x14ac:dyDescent="0.3">
      <c r="A62">
        <v>2044</v>
      </c>
      <c r="H62" s="8">
        <f t="shared" si="2"/>
        <v>1.1280011281436826</v>
      </c>
      <c r="I62" s="13">
        <v>0.58919600642651737</v>
      </c>
      <c r="J62" s="7">
        <f t="shared" si="0"/>
        <v>0.58919600642651737</v>
      </c>
    </row>
    <row r="63" spans="1:18" x14ac:dyDescent="0.3">
      <c r="A63">
        <v>2045</v>
      </c>
      <c r="B63">
        <v>2045</v>
      </c>
      <c r="H63" s="8">
        <f t="shared" si="2"/>
        <v>1.0632797519387172</v>
      </c>
      <c r="I63" s="13">
        <v>0.57089975297085616</v>
      </c>
      <c r="J63" s="7">
        <f t="shared" si="0"/>
        <v>0.57089975297085616</v>
      </c>
    </row>
    <row r="64" spans="1:18" x14ac:dyDescent="0.3">
      <c r="A64">
        <v>2046</v>
      </c>
      <c r="H64" s="8">
        <f t="shared" si="2"/>
        <v>0.99855837573375172</v>
      </c>
      <c r="I64" s="13">
        <v>0.55335032565143116</v>
      </c>
      <c r="J64" s="7">
        <f t="shared" si="0"/>
        <v>0.55335032565143116</v>
      </c>
    </row>
    <row r="65" spans="1:12" x14ac:dyDescent="0.3">
      <c r="A65">
        <v>2047</v>
      </c>
      <c r="H65" s="8">
        <f t="shared" si="2"/>
        <v>0.93383699952878629</v>
      </c>
      <c r="I65" s="13">
        <v>0.53648913932838926</v>
      </c>
      <c r="J65" s="7">
        <f t="shared" si="0"/>
        <v>0.53648913932838926</v>
      </c>
    </row>
    <row r="66" spans="1:12" x14ac:dyDescent="0.3">
      <c r="A66">
        <v>2048</v>
      </c>
      <c r="H66" s="8">
        <f t="shared" si="2"/>
        <v>0.86911562332382086</v>
      </c>
      <c r="I66" s="13">
        <v>0.52026424307712205</v>
      </c>
      <c r="J66" s="7">
        <f t="shared" si="0"/>
        <v>0.52026424307712205</v>
      </c>
    </row>
    <row r="67" spans="1:12" x14ac:dyDescent="0.3">
      <c r="A67">
        <v>2049</v>
      </c>
      <c r="H67" s="8">
        <f t="shared" si="2"/>
        <v>0.80439424711885543</v>
      </c>
      <c r="I67" s="13">
        <v>0.50462935483390048</v>
      </c>
      <c r="J67" s="7">
        <f t="shared" si="0"/>
        <v>0.50462935483390048</v>
      </c>
    </row>
    <row r="68" spans="1:12" x14ac:dyDescent="0.3">
      <c r="A68" s="34">
        <v>2050</v>
      </c>
      <c r="B68" s="34">
        <v>2050</v>
      </c>
      <c r="C68" s="34"/>
      <c r="D68" s="34"/>
      <c r="E68" s="34"/>
      <c r="F68" s="34"/>
      <c r="G68" s="42">
        <f>Selection_PBE_ES22!G68/Selection_PBE_ES22!C18*Selection_CBE_ES22!C18</f>
        <v>0.73967287091389045</v>
      </c>
      <c r="H68" s="56">
        <f>G68</f>
        <v>0.73967287091389045</v>
      </c>
      <c r="I68" s="51">
        <v>0.48954306548323601</v>
      </c>
      <c r="J68" s="43">
        <f t="shared" si="0"/>
        <v>0.48954306548323601</v>
      </c>
    </row>
    <row r="70" spans="1:12" x14ac:dyDescent="0.3">
      <c r="H70" s="33">
        <f>SUM(H39:H68)</f>
        <v>58.12101920108379</v>
      </c>
      <c r="J70" s="59">
        <f>SUM(J39:J68)</f>
        <v>29.704441769074993</v>
      </c>
      <c r="K70" s="48">
        <v>30.4985251420912</v>
      </c>
      <c r="L70" s="49" t="s">
        <v>31</v>
      </c>
    </row>
    <row r="71" spans="1:12" x14ac:dyDescent="0.3">
      <c r="G71" s="44" t="s">
        <v>28</v>
      </c>
      <c r="H71" s="44"/>
      <c r="J71" s="60" t="s">
        <v>29</v>
      </c>
      <c r="K71" s="61"/>
    </row>
    <row r="72" spans="1:12" x14ac:dyDescent="0.3">
      <c r="I72" s="17">
        <f>K70/H70-1</f>
        <v>-0.47525825318764381</v>
      </c>
    </row>
    <row r="73" spans="1:12" x14ac:dyDescent="0.3">
      <c r="I73" s="29" t="s">
        <v>30</v>
      </c>
    </row>
  </sheetData>
  <mergeCells count="4">
    <mergeCell ref="A1:K1"/>
    <mergeCell ref="A6:C6"/>
    <mergeCell ref="G71:H71"/>
    <mergeCell ref="J71:K71"/>
  </mergeCells>
  <pageMargins left="0.7" right="0.7" top="0.78740157499999996" bottom="0.78740157499999996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Selection_ESR_DE30</vt:lpstr>
      <vt:lpstr>Selection_CBE_DE30</vt:lpstr>
      <vt:lpstr>Selection_PBE_ES22</vt:lpstr>
      <vt:lpstr>Selection_CBE_ES22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naberneg</cp:lastModifiedBy>
  <cp:revision/>
  <dcterms:created xsi:type="dcterms:W3CDTF">2025-05-19T08:07:31Z</dcterms:created>
  <dcterms:modified xsi:type="dcterms:W3CDTF">2025-10-29T09:38:43Z</dcterms:modified>
  <cp:category/>
  <cp:contentStatus/>
</cp:coreProperties>
</file>