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uhweesah/Desktop/UC Berkeley Data Analysis/Module 1 -Crowdfunding/"/>
    </mc:Choice>
  </mc:AlternateContent>
  <xr:revisionPtr revIDLastSave="0" documentId="13_ncr:1_{487D18AB-52E1-9A44-8CB4-A794BAF3043D}" xr6:coauthVersionLast="47" xr6:coauthVersionMax="47" xr10:uidLastSave="{00000000-0000-0000-0000-000000000000}"/>
  <bookViews>
    <workbookView xWindow="0" yWindow="1280" windowWidth="28700" windowHeight="15960" activeTab="1" xr2:uid="{00000000-000D-0000-FFFF-FFFF00000000}"/>
  </bookViews>
  <sheets>
    <sheet name="Kickstarter" sheetId="1" r:id="rId1"/>
    <sheet name="Theater Outcomes by Launch Date" sheetId="10" r:id="rId2"/>
    <sheet name="Outcomes Based on Goals" sheetId="13" r:id="rId3"/>
    <sheet name="Graph GB &amp; Musical" sheetId="9" r:id="rId4"/>
    <sheet name="Descriptive Statistics" sheetId="8" r:id="rId5"/>
    <sheet name="Edinburgh Research" sheetId="5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3" l="1"/>
  <c r="C13" i="13"/>
  <c r="B13" i="13"/>
  <c r="B10" i="13"/>
  <c r="D9" i="13"/>
  <c r="C9" i="13"/>
  <c r="D8" i="13"/>
  <c r="C8" i="13"/>
  <c r="D6" i="13"/>
  <c r="D7" i="13"/>
  <c r="C7" i="13"/>
  <c r="C6" i="13"/>
  <c r="D5" i="13"/>
  <c r="C5" i="13"/>
  <c r="D4" i="13"/>
  <c r="C4" i="13"/>
  <c r="D3" i="13"/>
  <c r="D2" i="13"/>
  <c r="B2" i="13"/>
  <c r="D10" i="13"/>
  <c r="D11" i="13"/>
  <c r="D12" i="13"/>
  <c r="C12" i="13"/>
  <c r="C11" i="13"/>
  <c r="C10" i="13"/>
  <c r="C3" i="13"/>
  <c r="B3" i="13"/>
  <c r="C2" i="13"/>
  <c r="B12" i="13"/>
  <c r="B11" i="13"/>
  <c r="B9" i="13"/>
  <c r="B8" i="13"/>
  <c r="B7" i="13"/>
  <c r="B5" i="13"/>
  <c r="B4" i="13"/>
  <c r="B6" i="13"/>
  <c r="C13" i="8"/>
  <c r="C12" i="8"/>
  <c r="B13" i="8"/>
  <c r="B12" i="8"/>
  <c r="B5" i="8"/>
  <c r="C11" i="8"/>
  <c r="B11" i="8"/>
  <c r="B4" i="8"/>
  <c r="C7" i="8"/>
  <c r="B6" i="8"/>
  <c r="C6" i="8"/>
  <c r="C5" i="8"/>
  <c r="C4" i="8"/>
  <c r="B2" i="8"/>
  <c r="C10" i="8"/>
  <c r="C9" i="8"/>
  <c r="B10" i="8"/>
  <c r="B9" i="8"/>
  <c r="C3" i="8"/>
  <c r="B3" i="8"/>
  <c r="C2" i="8"/>
  <c r="B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0" i="13" l="1"/>
  <c r="H10" i="13" s="1"/>
  <c r="E6" i="13"/>
  <c r="F6" i="13" s="1"/>
  <c r="E13" i="13"/>
  <c r="F13" i="13" s="1"/>
  <c r="E9" i="13"/>
  <c r="G9" i="13" s="1"/>
  <c r="E5" i="13"/>
  <c r="H5" i="13" s="1"/>
  <c r="E12" i="13"/>
  <c r="H12" i="13" s="1"/>
  <c r="E8" i="13"/>
  <c r="H8" i="13" s="1"/>
  <c r="E4" i="13"/>
  <c r="G4" i="13" s="1"/>
  <c r="E11" i="13"/>
  <c r="G11" i="13" s="1"/>
  <c r="E7" i="13"/>
  <c r="H7" i="13" s="1"/>
  <c r="E3" i="13"/>
  <c r="F3" i="13" s="1"/>
  <c r="B14" i="8"/>
  <c r="B7" i="8"/>
  <c r="E2" i="13"/>
  <c r="H2" i="13" s="1"/>
  <c r="C14" i="8"/>
  <c r="F10" i="13" l="1"/>
  <c r="F2" i="13"/>
  <c r="F5" i="13"/>
  <c r="H3" i="13"/>
  <c r="F9" i="13"/>
  <c r="G5" i="13"/>
  <c r="G2" i="13"/>
  <c r="G7" i="13"/>
  <c r="G10" i="13"/>
  <c r="G8" i="13"/>
  <c r="G13" i="13"/>
  <c r="H9" i="13"/>
  <c r="F4" i="13"/>
  <c r="F8" i="13"/>
  <c r="H4" i="13"/>
  <c r="F12" i="13"/>
  <c r="G6" i="13"/>
  <c r="G3" i="13"/>
  <c r="H6" i="13"/>
  <c r="G12" i="13"/>
  <c r="H11" i="13"/>
  <c r="H13" i="13"/>
  <c r="F7" i="13"/>
  <c r="F11" i="13"/>
</calcChain>
</file>

<file path=xl/sharedStrings.xml><?xml version="1.0" encoding="utf-8"?>
<sst xmlns="http://schemas.openxmlformats.org/spreadsheetml/2006/main" count="33048" uniqueCount="8416">
  <si>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</si>
  <si>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</si>
  <si>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</si>
  <si>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</si>
  <si>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</si>
  <si>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</si>
  <si>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</si>
  <si>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</si>
  <si>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</si>
  <si>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</si>
  <si>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</si>
  <si>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</si>
  <si>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</si>
  <si>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</si>
  <si>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</si>
  <si>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</si>
  <si>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</si>
  <si>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</si>
  <si>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</si>
  <si>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</si>
  <si>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</si>
  <si>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</si>
  <si>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</si>
  <si>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</si>
  <si>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</si>
  <si>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</si>
  <si>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</si>
  <si>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</si>
  <si>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</si>
  <si>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</si>
  <si>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</si>
  <si>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</si>
  <si>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</si>
  <si>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</si>
  <si>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</si>
  <si>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</si>
  <si>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</si>
  <si>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</si>
  <si>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</si>
  <si>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</si>
  <si>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</si>
  <si>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</si>
  <si>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</si>
  <si>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</si>
  <si>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</si>
  <si>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</si>
  <si>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</si>
  <si>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</si>
  <si>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</si>
  <si>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</si>
  <si>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</si>
  <si>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</si>
  <si>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</si>
  <si>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</si>
  <si>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</si>
  <si>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</si>
  <si>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</si>
  <si>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</si>
  <si>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</si>
  <si>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</si>
  <si>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</si>
  <si>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</si>
  <si>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</si>
  <si>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</si>
  <si>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</si>
  <si>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</si>
  <si>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</si>
  <si>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</si>
  <si>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</si>
  <si>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</si>
  <si>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</si>
  <si>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</si>
  <si>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</si>
  <si>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</si>
  <si>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</si>
  <si>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</si>
  <si>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</si>
  <si>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</si>
  <si>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</si>
  <si>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</si>
  <si>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</si>
  <si>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</si>
  <si>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</si>
  <si>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</si>
  <si>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</si>
  <si>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</si>
  <si>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</si>
  <si>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</si>
  <si>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</si>
  <si>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</si>
  <si>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</si>
  <si>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</si>
  <si>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</si>
  <si>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</si>
  <si>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</si>
  <si>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</si>
  <si>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</si>
  <si>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</si>
  <si>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</si>
  <si>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</si>
  <si>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</si>
  <si>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</si>
  <si>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</si>
  <si>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</si>
  <si>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</si>
  <si>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</si>
  <si>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</si>
  <si>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</si>
  <si>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</si>
  <si>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</si>
  <si>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</si>
  <si>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</si>
  <si>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</si>
  <si>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</si>
  <si>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</si>
  <si>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</si>
  <si>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</si>
  <si>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</si>
  <si>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</si>
  <si>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</si>
  <si>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</si>
  <si>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</si>
  <si>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</si>
  <si>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</si>
  <si>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</si>
  <si>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</si>
  <si>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</si>
  <si>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</si>
  <si>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</si>
  <si>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</si>
  <si>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</si>
  <si>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</si>
  <si>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</si>
  <si>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</si>
  <si>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</si>
  <si>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</si>
  <si>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</si>
  <si>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</si>
  <si>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</si>
  <si>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</si>
  <si>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</si>
  <si>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</si>
  <si>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</si>
  <si>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</si>
  <si>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</si>
  <si>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</si>
  <si>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</si>
  <si>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</si>
  <si>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</si>
  <si>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</si>
  <si>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</si>
  <si>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</si>
  <si>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</si>
  <si>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</si>
  <si>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</si>
  <si>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</si>
  <si>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</si>
  <si>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</si>
  <si>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</si>
  <si>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</si>
  <si>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</si>
  <si>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</si>
  <si>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</si>
  <si>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</si>
  <si>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</si>
  <si>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</si>
  <si>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</si>
  <si>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</si>
  <si>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</si>
  <si>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</si>
  <si>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</si>
  <si>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</si>
  <si>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</si>
  <si>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</si>
  <si>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</si>
  <si>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</si>
  <si>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</si>
  <si>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</si>
  <si>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</si>
  <si>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</si>
  <si>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</si>
  <si>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</si>
  <si>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</si>
  <si>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</si>
  <si>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</si>
  <si>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</si>
  <si>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</si>
  <si>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</si>
  <si>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</si>
  <si>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</si>
  <si>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</si>
  <si>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</si>
  <si>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</si>
  <si>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</si>
  <si>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</si>
  <si>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</si>
  <si>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</si>
  <si>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</si>
  <si>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</si>
  <si>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</si>
  <si>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</si>
  <si>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</si>
  <si>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</si>
  <si>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</si>
  <si>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</si>
  <si>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</si>
  <si>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</si>
  <si>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</si>
  <si>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</si>
  <si>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</si>
  <si>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</si>
  <si>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</si>
  <si>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</si>
  <si>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</si>
  <si>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</si>
  <si>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</si>
  <si>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</si>
  <si>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</si>
  <si>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</si>
  <si>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</si>
  <si>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</si>
  <si>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</si>
  <si>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</si>
  <si>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</si>
  <si>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</si>
  <si>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</si>
  <si>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</si>
  <si>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</si>
  <si>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</si>
  <si>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</si>
  <si>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</si>
  <si>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</si>
  <si>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</si>
  <si>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</si>
  <si>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</si>
  <si>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</si>
  <si>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</si>
  <si>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</si>
  <si>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</si>
  <si>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</si>
  <si>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</si>
  <si>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</si>
  <si>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</si>
  <si>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</si>
  <si>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</si>
  <si>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</si>
  <si>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</si>
  <si>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</si>
  <si>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</si>
  <si>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</si>
  <si>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</si>
  <si>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</si>
  <si>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</si>
  <si>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</si>
  <si>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</si>
  <si>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</si>
  <si>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</si>
  <si>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</si>
  <si>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</si>
  <si>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</si>
  <si>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</si>
  <si>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</si>
  <si>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</si>
  <si>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</si>
  <si>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</si>
  <si>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</si>
  <si>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</si>
  <si>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</si>
  <si>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</si>
  <si>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</si>
  <si>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</si>
  <si>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</si>
  <si>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</si>
  <si>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</si>
  <si>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</si>
  <si>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</si>
  <si>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</si>
  <si>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</si>
  <si>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</si>
  <si>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</si>
  <si>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</si>
  <si>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</si>
  <si>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</si>
  <si>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</si>
  <si>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</si>
  <si>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</si>
  <si>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</si>
  <si>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</si>
  <si>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</si>
  <si>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</si>
  <si>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</si>
  <si>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</si>
  <si>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</si>
  <si>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</si>
  <si>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</si>
  <si>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</si>
  <si>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</si>
  <si>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</si>
  <si>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</si>
  <si>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</si>
  <si>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</si>
  <si>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</si>
  <si>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</si>
  <si>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</si>
  <si>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</si>
  <si>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</si>
  <si>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</si>
  <si>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</si>
  <si>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</si>
  <si>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</si>
  <si>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</si>
  <si>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</si>
  <si>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</si>
  <si>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</si>
  <si>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</si>
  <si>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</si>
  <si>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</si>
  <si>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</si>
  <si>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</si>
  <si>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</si>
  <si>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</si>
  <si>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</si>
  <si>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</si>
  <si>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</si>
  <si>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</si>
  <si>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</si>
  <si>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</si>
  <si>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</si>
  <si>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</si>
  <si>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</si>
  <si>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</si>
  <si>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</si>
  <si>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</si>
  <si>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</si>
  <si>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</si>
  <si>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</si>
  <si>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</si>
  <si>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</si>
  <si>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</si>
  <si>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</si>
  <si>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</si>
  <si>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</si>
  <si>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</si>
  <si>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</si>
  <si>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</si>
  <si>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</si>
  <si>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</si>
  <si>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</si>
  <si>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</si>
  <si>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</si>
  <si>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</si>
  <si>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</si>
  <si>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</si>
  <si>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</si>
  <si>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</si>
  <si>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</si>
  <si>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</si>
  <si>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</si>
  <si>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</si>
  <si>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</si>
  <si>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</si>
  <si>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</si>
  <si>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</si>
  <si>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</si>
  <si>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</si>
  <si>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</si>
  <si>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</si>
  <si>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</si>
  <si>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</si>
  <si>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</si>
  <si>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</si>
  <si>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</si>
  <si>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</si>
  <si>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</si>
  <si>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</si>
  <si>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</si>
  <si>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</si>
  <si>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</si>
  <si>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</si>
  <si>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</si>
  <si>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</si>
  <si>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</si>
  <si>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</si>
  <si>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</si>
  <si>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</si>
  <si>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</si>
  <si>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</si>
  <si>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</si>
  <si>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</si>
  <si>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</si>
  <si>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</si>
  <si>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</si>
  <si>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</si>
  <si>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</si>
  <si>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</si>
  <si>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</si>
  <si>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</si>
  <si>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</si>
  <si>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</si>
  <si>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</si>
  <si>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</si>
  <si>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</si>
  <si>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</si>
  <si>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</si>
  <si>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</si>
  <si>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</si>
  <si>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</si>
  <si>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</si>
  <si>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</si>
  <si>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</si>
  <si>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</si>
  <si>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</si>
  <si>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</si>
  <si>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</si>
  <si>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</si>
  <si>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</si>
  <si>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</si>
  <si>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</si>
  <si>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</si>
  <si>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</si>
  <si>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</si>
  <si>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</si>
  <si>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</si>
  <si>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</si>
  <si>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</si>
  <si>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</si>
  <si>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</si>
  <si>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</si>
  <si>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</si>
  <si>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</si>
  <si>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</si>
  <si>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</si>
  <si>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</si>
  <si>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</si>
  <si>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</si>
  <si>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</si>
  <si>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</si>
  <si>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</si>
  <si>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</si>
  <si>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</si>
  <si>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</si>
  <si>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</si>
  <si>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</si>
  <si>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</si>
  <si>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</si>
  <si>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</si>
  <si>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</si>
  <si>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</si>
  <si>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</si>
  <si>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</si>
  <si>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</si>
  <si>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</si>
  <si>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</si>
  <si>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</si>
  <si>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</si>
  <si>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</si>
  <si>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</si>
  <si>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</si>
  <si>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</si>
  <si>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</si>
  <si>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</si>
  <si>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</si>
  <si>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</si>
  <si>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</si>
  <si>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</si>
  <si>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</si>
  <si>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</si>
  <si>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</si>
  <si>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</si>
  <si>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</si>
  <si>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</si>
  <si>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</si>
  <si>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</si>
  <si>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</si>
  <si>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</si>
  <si>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</si>
  <si>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</si>
  <si>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</si>
  <si>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</si>
  <si>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</si>
  <si>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</si>
  <si>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</si>
  <si>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</si>
  <si>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</si>
  <si>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</si>
  <si>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</si>
  <si>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</si>
  <si>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</si>
  <si>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</si>
  <si>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</si>
  <si>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</si>
  <si>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</si>
  <si>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</si>
  <si>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</si>
  <si>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</si>
  <si>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</si>
  <si>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</si>
  <si>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</si>
  <si>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</si>
  <si>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</si>
  <si>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</si>
  <si>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</si>
  <si>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</si>
  <si>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</si>
  <si>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</si>
  <si>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</si>
  <si>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</si>
  <si>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</si>
  <si>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</si>
  <si>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</si>
  <si>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</si>
  <si>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</si>
  <si>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</si>
  <si>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</si>
  <si>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</si>
  <si>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</si>
  <si>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</si>
  <si>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</si>
  <si>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</si>
  <si>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</si>
  <si>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</si>
  <si>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</si>
  <si>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</si>
  <si>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</si>
  <si>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</si>
  <si>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</si>
  <si>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</si>
  <si>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</si>
  <si>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</si>
  <si>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</si>
  <si>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</si>
  <si>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</si>
  <si>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</si>
  <si>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</si>
  <si>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</si>
  <si>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</si>
  <si>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</si>
  <si>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</si>
  <si>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</si>
  <si>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</si>
  <si>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</si>
  <si>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</si>
  <si>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</si>
  <si>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</si>
  <si>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</si>
  <si>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</si>
  <si>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</si>
  <si>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</si>
  <si>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</si>
  <si>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</si>
  <si>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</si>
  <si>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</si>
  <si>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</si>
  <si>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</si>
  <si>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</si>
  <si>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</si>
  <si>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</si>
  <si>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</si>
  <si>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</si>
  <si>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</si>
  <si>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</si>
  <si>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</si>
  <si>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</si>
  <si>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</si>
  <si>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</si>
  <si>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</si>
  <si>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</si>
  <si>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</si>
  <si>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</si>
  <si>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</si>
  <si>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</si>
  <si>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</si>
  <si>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</si>
  <si>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</si>
  <si>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</si>
  <si>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</si>
  <si>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</si>
  <si>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</si>
  <si>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</si>
  <si>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</si>
  <si>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</si>
  <si>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</si>
  <si>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</si>
  <si>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</si>
  <si>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</si>
  <si>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</si>
  <si>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</si>
  <si>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</si>
  <si>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</si>
  <si>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</si>
  <si>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</si>
  <si>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</si>
  <si>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</si>
  <si>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</si>
  <si>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</si>
  <si>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</si>
  <si>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</si>
  <si>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</si>
  <si>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</si>
  <si>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</si>
  <si>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</si>
  <si>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</si>
  <si>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</si>
  <si>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</si>
  <si>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</si>
  <si>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</si>
  <si>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</si>
  <si>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</si>
  <si>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</si>
  <si>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</si>
  <si>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</si>
  <si>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</si>
  <si>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</si>
  <si>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</si>
  <si>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</si>
  <si>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</si>
  <si>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</si>
  <si>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</si>
  <si>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</si>
  <si>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</si>
  <si>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</si>
  <si>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</si>
  <si>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</si>
  <si>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</si>
  <si>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</si>
  <si>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</si>
  <si>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</si>
  <si>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</si>
  <si>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</si>
  <si>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</si>
  <si>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</si>
  <si>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</si>
  <si>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</si>
  <si>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</si>
  <si>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</si>
  <si>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</si>
  <si>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</si>
  <si>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</si>
  <si>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</si>
  <si>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</si>
  <si>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</si>
  <si>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</si>
  <si>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</si>
  <si>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</si>
  <si>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</si>
  <si>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</si>
  <si>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</si>
  <si>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</si>
  <si>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</si>
  <si>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</si>
  <si>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</si>
  <si>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</si>
  <si>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</si>
  <si>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</si>
  <si>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</si>
  <si>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</si>
  <si>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</si>
  <si>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</si>
  <si>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</si>
  <si>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</si>
  <si>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</si>
  <si>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</si>
  <si>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</si>
  <si>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</si>
  <si>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</si>
  <si>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</si>
  <si>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</si>
  <si>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</si>
  <si>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</si>
  <si>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</si>
  <si>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</si>
  <si>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</si>
  <si>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</si>
  <si>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</si>
  <si>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</si>
  <si>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</si>
  <si>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</si>
  <si>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</si>
  <si>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</si>
  <si>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</si>
  <si>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</si>
  <si>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</si>
  <si>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</si>
  <si>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</si>
  <si>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</si>
  <si>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</si>
  <si>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</si>
  <si>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</si>
  <si>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</si>
  <si>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</si>
  <si>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</si>
  <si>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</si>
  <si>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</si>
  <si>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</si>
  <si>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</si>
  <si>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</si>
  <si>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</si>
  <si>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</si>
  <si>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</si>
  <si>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</si>
  <si>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</si>
  <si>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</si>
  <si>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</si>
  <si>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</si>
  <si>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</si>
  <si>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</si>
  <si>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</si>
  <si>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</si>
  <si>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</si>
  <si>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</si>
  <si>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</si>
  <si>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</si>
  <si>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</si>
  <si>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</si>
  <si>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</si>
  <si>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</si>
  <si>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</si>
  <si>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</si>
  <si>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</si>
  <si>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</si>
  <si>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</si>
  <si>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</si>
  <si>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</si>
  <si>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</si>
  <si>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</si>
  <si>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</si>
  <si>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</si>
  <si>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</si>
  <si>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</si>
  <si>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</si>
  <si>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</si>
  <si>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</si>
  <si>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</si>
  <si>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</si>
  <si>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</si>
  <si>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</si>
  <si>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</si>
  <si>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</si>
  <si>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</si>
  <si>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</si>
  <si>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</si>
  <si>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</si>
  <si>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</si>
  <si>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</si>
  <si>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</si>
  <si>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</si>
  <si>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</si>
  <si>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</si>
  <si>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</si>
  <si>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</si>
  <si>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</si>
  <si>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</si>
  <si>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</si>
  <si>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</si>
  <si>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</si>
  <si>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</si>
  <si>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</si>
  <si>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</si>
  <si>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</si>
  <si>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</si>
  <si>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</si>
  <si>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</si>
  <si>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</si>
  <si>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</si>
  <si>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</si>
  <si>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</si>
  <si>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</si>
  <si>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</si>
  <si>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</si>
  <si>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</si>
  <si>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</si>
  <si>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</si>
  <si>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</si>
  <si>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</si>
  <si>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</si>
  <si>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</si>
  <si>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</si>
  <si>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</si>
  <si>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</si>
  <si>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</si>
  <si>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</si>
  <si>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</si>
  <si>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</si>
  <si>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</si>
  <si>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</si>
  <si>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</si>
  <si>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</si>
  <si>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</si>
  <si>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</si>
  <si>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</si>
  <si>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</si>
  <si>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</si>
  <si>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</si>
  <si>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</si>
  <si>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</si>
  <si>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</si>
  <si>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</si>
  <si>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</si>
  <si>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</si>
  <si>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</si>
  <si>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</si>
  <si>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</si>
  <si>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</si>
  <si>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</si>
  <si>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</si>
  <si>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</si>
  <si>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</si>
  <si>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</si>
  <si>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</si>
  <si>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</si>
  <si>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</si>
  <si>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</si>
  <si>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</si>
  <si>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</si>
  <si>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</si>
  <si>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</si>
  <si>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</si>
  <si>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</si>
  <si>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</si>
  <si>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</si>
  <si>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</si>
  <si>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</si>
  <si>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</si>
  <si>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</si>
  <si>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</si>
  <si>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</si>
  <si>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</si>
  <si>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</si>
  <si>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</si>
  <si>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</si>
  <si>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</si>
  <si>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</si>
  <si>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</si>
  <si>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</si>
  <si>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</si>
  <si>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</si>
  <si>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</si>
  <si>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</si>
  <si>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</si>
  <si>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</si>
  <si>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</si>
  <si>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</si>
  <si>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</si>
  <si>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</si>
  <si>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</si>
  <si>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</si>
  <si>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</si>
  <si>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</si>
  <si>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</si>
  <si>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</si>
  <si>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</si>
  <si>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</si>
  <si>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</si>
  <si>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</si>
  <si>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</si>
  <si>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</si>
  <si>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</si>
  <si>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</si>
  <si>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</si>
  <si>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</si>
  <si>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</si>
  <si>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</si>
  <si>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</si>
  <si>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</si>
  <si>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</si>
  <si>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</si>
  <si>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</si>
  <si>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</si>
  <si>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</si>
  <si>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</si>
  <si>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</si>
  <si>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</si>
  <si>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</si>
  <si>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</si>
  <si>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</si>
  <si>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</si>
  <si>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</si>
  <si>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</si>
  <si>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</si>
  <si>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</si>
  <si>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</si>
  <si>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</si>
  <si>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</si>
  <si>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</si>
  <si>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</si>
  <si>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</si>
  <si>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</si>
  <si>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</si>
  <si>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</si>
  <si>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</si>
  <si>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</si>
  <si>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</si>
  <si>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</si>
  <si>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</si>
  <si>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</si>
  <si>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</si>
  <si>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</si>
  <si>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</si>
  <si>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</si>
  <si>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</si>
  <si>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</si>
  <si>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</si>
  <si>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</si>
  <si>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</si>
  <si>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</si>
  <si>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</si>
  <si>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</si>
  <si>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</si>
  <si>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</si>
  <si>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</si>
  <si>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</si>
  <si>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</si>
  <si>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</si>
  <si>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</si>
  <si>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</si>
  <si>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</si>
  <si>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</si>
  <si>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</si>
  <si>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</si>
  <si>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</si>
  <si>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</si>
  <si>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</si>
  <si>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</si>
  <si>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</si>
  <si>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</si>
  <si>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</si>
  <si>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</si>
  <si>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</si>
  <si>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</si>
  <si>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</si>
  <si>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</si>
  <si>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</si>
  <si>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</si>
  <si>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</si>
  <si>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</si>
  <si>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</si>
  <si>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</si>
  <si>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</si>
  <si>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</si>
  <si>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</si>
  <si>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</si>
  <si>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</si>
  <si>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</si>
  <si>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</si>
  <si>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</si>
  <si>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</si>
  <si>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</si>
  <si>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</si>
  <si>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</si>
  <si>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</si>
  <si>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</si>
  <si>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</si>
  <si>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</si>
  <si>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</si>
  <si>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</si>
  <si>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</si>
  <si>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</si>
  <si>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</si>
  <si>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</si>
  <si>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</si>
  <si>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</si>
  <si>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</si>
  <si>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</si>
  <si>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</si>
  <si>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</si>
  <si>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</si>
  <si>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</si>
  <si>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</si>
  <si>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</si>
  <si>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</si>
  <si>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</si>
  <si>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</si>
  <si>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</si>
  <si>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</si>
  <si>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</si>
  <si>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</si>
  <si>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</si>
  <si>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</si>
  <si>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</si>
  <si>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</si>
  <si>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</si>
  <si>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</si>
  <si>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</si>
  <si>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</si>
  <si>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</si>
  <si>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</si>
  <si>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</si>
  <si>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</si>
  <si>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</si>
  <si>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</si>
  <si>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</si>
  <si>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</si>
  <si>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</si>
  <si>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</si>
  <si>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</si>
  <si>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</si>
  <si>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</si>
  <si>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</si>
  <si>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</si>
  <si>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</si>
  <si>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</si>
  <si>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</si>
  <si>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</si>
  <si>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</si>
  <si>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</si>
  <si>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</si>
  <si>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</si>
  <si>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</si>
  <si>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</si>
  <si>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</si>
  <si>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</si>
  <si>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</si>
  <si>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</si>
  <si>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</si>
  <si>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</si>
  <si>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</si>
  <si>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</si>
  <si>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</si>
  <si>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</si>
  <si>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</si>
  <si>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</si>
  <si>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</si>
  <si>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</si>
  <si>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</si>
  <si>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</si>
  <si>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</si>
  <si>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</si>
  <si>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</si>
  <si>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</si>
  <si>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</si>
  <si>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</si>
  <si>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</si>
  <si>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</si>
  <si>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</si>
  <si>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</si>
  <si>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</si>
  <si>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</si>
  <si>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</si>
  <si>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</si>
  <si>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</si>
  <si>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</si>
  <si>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</si>
  <si>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</si>
  <si>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</si>
  <si>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</si>
  <si>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</si>
  <si>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</si>
  <si>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</si>
  <si>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</si>
  <si>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</si>
  <si>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</si>
  <si>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</si>
  <si>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</si>
  <si>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</si>
  <si>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</si>
  <si>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</si>
  <si>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</si>
  <si>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</si>
  <si>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</si>
  <si>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</si>
  <si>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</si>
  <si>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</si>
  <si>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</si>
  <si>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</si>
  <si>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</si>
  <si>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</si>
  <si>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</si>
  <si>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</si>
  <si>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</si>
  <si>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</si>
  <si>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</si>
  <si>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</si>
  <si>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</si>
  <si>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</si>
  <si>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</si>
  <si>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</si>
  <si>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</si>
  <si>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</si>
  <si>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</si>
  <si>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</si>
  <si>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</si>
  <si>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</si>
  <si>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</si>
  <si>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</si>
  <si>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</si>
  <si>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</si>
  <si>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</si>
  <si>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</si>
  <si>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</si>
  <si>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</si>
  <si>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</si>
  <si>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</si>
  <si>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</si>
  <si>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</si>
  <si>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</si>
  <si>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</si>
  <si>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</si>
  <si>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</si>
  <si>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</si>
  <si>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</si>
  <si>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</si>
  <si>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</si>
  <si>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</si>
  <si>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</si>
  <si>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</si>
  <si>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</si>
  <si>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</si>
  <si>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</si>
  <si>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</si>
  <si>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</si>
  <si>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</si>
  <si>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</si>
  <si>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</si>
  <si>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</si>
  <si>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</si>
  <si>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</si>
  <si>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</si>
  <si>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</si>
  <si>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</si>
  <si>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</si>
  <si>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</si>
  <si>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</si>
  <si>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</si>
  <si>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</si>
  <si>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</si>
  <si>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</si>
  <si>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</si>
  <si>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</si>
  <si>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</si>
  <si>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</si>
  <si>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</si>
  <si>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</si>
  <si>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</si>
  <si>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</si>
  <si>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</si>
  <si>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</si>
  <si>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</si>
  <si>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</si>
  <si>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</si>
  <si>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</si>
  <si>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</si>
  <si>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</si>
  <si>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</si>
  <si>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</si>
  <si>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</si>
  <si>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</si>
  <si>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</si>
  <si>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</si>
  <si>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</si>
  <si>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</si>
  <si>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</si>
  <si>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</si>
  <si>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</si>
  <si>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</si>
  <si>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</si>
  <si>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</si>
  <si>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</si>
  <si>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</si>
  <si>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</si>
  <si>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</si>
  <si>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</si>
  <si>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</si>
  <si>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</si>
  <si>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</si>
  <si>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</si>
  <si>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</si>
  <si>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</si>
  <si>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</si>
  <si>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</si>
  <si>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</si>
  <si>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</si>
  <si>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</si>
  <si>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</si>
  <si>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</si>
  <si>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</si>
  <si>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</si>
  <si>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</si>
  <si>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</si>
  <si>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</si>
  <si>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</si>
  <si>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</si>
  <si>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</si>
  <si>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</si>
  <si>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</si>
  <si>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</si>
  <si>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</si>
  <si>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</si>
  <si>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</si>
  <si>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</si>
  <si>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</si>
  <si>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</si>
  <si>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</si>
  <si>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</si>
  <si>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</si>
  <si>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</si>
  <si>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</si>
  <si>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</si>
  <si>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</si>
  <si>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</si>
  <si>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</si>
  <si>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</si>
  <si>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</si>
  <si>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</si>
  <si>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</si>
  <si>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</si>
  <si>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</si>
  <si>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</si>
  <si>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</si>
  <si>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</si>
  <si>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</si>
  <si>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</si>
  <si>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</si>
  <si>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</si>
  <si>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</si>
  <si>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</si>
  <si>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</si>
  <si>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</si>
  <si>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</si>
  <si>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</si>
  <si>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</si>
  <si>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</si>
  <si>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</si>
  <si>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</si>
  <si>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</si>
  <si>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</si>
  <si>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</si>
  <si>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</si>
  <si>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</si>
  <si>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</si>
  <si>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</si>
  <si>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</si>
  <si>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</si>
  <si>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</si>
  <si>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</si>
  <si>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</si>
  <si>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</si>
  <si>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</si>
  <si>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</si>
  <si>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</si>
  <si>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</si>
  <si>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</si>
  <si>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</si>
  <si>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</si>
  <si>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</si>
  <si>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</si>
  <si>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</si>
  <si>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</si>
  <si>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</si>
  <si>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</si>
  <si>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</si>
  <si>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</si>
  <si>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</si>
  <si>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</si>
  <si>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</si>
  <si>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</si>
  <si>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</si>
  <si>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</si>
  <si>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</si>
  <si>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</si>
  <si>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</si>
  <si>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</si>
  <si>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</si>
  <si>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</si>
  <si>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</si>
  <si>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</si>
  <si>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</si>
  <si>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</si>
  <si>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</si>
  <si>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</si>
  <si>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</si>
  <si>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</si>
  <si>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</si>
  <si>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</si>
  <si>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</si>
  <si>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</si>
  <si>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</si>
  <si>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</si>
  <si>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</si>
  <si>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</si>
  <si>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</si>
  <si>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</si>
  <si>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</si>
  <si>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</si>
  <si>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</si>
  <si>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</si>
  <si>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</si>
  <si>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</si>
  <si>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</si>
  <si>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</si>
  <si>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</si>
  <si>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</si>
  <si>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</si>
  <si>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</si>
  <si>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</si>
  <si>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</si>
  <si>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</si>
  <si>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</si>
  <si>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</si>
  <si>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</si>
  <si>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</si>
  <si>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</si>
  <si>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</si>
  <si>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</si>
  <si>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</si>
  <si>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</si>
  <si>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</si>
  <si>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</si>
  <si>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</si>
  <si>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</si>
  <si>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</si>
  <si>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</si>
  <si>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</si>
  <si>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</si>
  <si>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</si>
  <si>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</si>
  <si>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</si>
  <si>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</si>
  <si>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</si>
  <si>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</si>
  <si>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</si>
  <si>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</si>
  <si>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</si>
  <si>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</si>
  <si>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</si>
  <si>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</si>
  <si>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</si>
  <si>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</si>
  <si>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</si>
  <si>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</si>
  <si>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</si>
  <si>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</si>
  <si>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</si>
  <si>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</si>
  <si>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</si>
  <si>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</si>
  <si>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</si>
  <si>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</si>
  <si>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</si>
  <si>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</si>
  <si>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</si>
  <si>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</si>
  <si>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</si>
  <si>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</si>
  <si>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</si>
  <si>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</si>
  <si>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</si>
  <si>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</si>
  <si>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</si>
  <si>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</si>
  <si>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</si>
  <si>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</si>
  <si>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</si>
  <si>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</si>
  <si>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</si>
  <si>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</si>
  <si>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</si>
  <si>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</si>
  <si>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</si>
  <si>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</si>
  <si>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</si>
  <si>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</si>
  <si>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</si>
  <si>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</si>
  <si>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</si>
  <si>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</si>
  <si>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</si>
  <si>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</si>
  <si>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</si>
  <si>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</si>
  <si>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</si>
  <si>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</si>
  <si>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</si>
  <si>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</si>
  <si>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</si>
  <si>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</si>
  <si>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</si>
  <si>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</si>
  <si>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</si>
  <si>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</si>
  <si>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</si>
  <si>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</si>
  <si>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</si>
  <si>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</si>
  <si>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</si>
  <si>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</si>
  <si>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</si>
  <si>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</si>
  <si>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</si>
  <si>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</si>
  <si>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</si>
  <si>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</si>
  <si>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</si>
  <si>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</si>
  <si>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</si>
  <si>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</si>
  <si>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</si>
  <si>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</si>
  <si>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</si>
  <si>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</si>
  <si>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</si>
  <si>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</si>
  <si>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</si>
  <si>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</si>
  <si>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</si>
  <si>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</si>
  <si>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</si>
  <si>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</si>
  <si>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</si>
  <si>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</si>
  <si>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</si>
  <si>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</si>
  <si>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</si>
  <si>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</si>
  <si>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</si>
  <si>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</si>
  <si>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</si>
  <si>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</si>
  <si>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</si>
  <si>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</si>
  <si>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</si>
  <si>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</si>
  <si>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</si>
  <si>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</si>
  <si>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</si>
  <si>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</si>
  <si>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</si>
  <si>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</si>
  <si>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</si>
  <si>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</si>
  <si>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</si>
  <si>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</si>
  <si>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</si>
  <si>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</si>
  <si>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</si>
  <si>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</si>
  <si>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</si>
  <si>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</si>
  <si>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</si>
  <si>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</si>
  <si>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</si>
  <si>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</si>
  <si>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</si>
  <si>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</si>
  <si>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</si>
  <si>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</si>
  <si>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</si>
  <si>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</si>
  <si>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</si>
  <si>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</si>
  <si>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</si>
  <si>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</si>
  <si>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</si>
  <si>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</si>
  <si>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</si>
  <si>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</si>
  <si>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</si>
  <si>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</si>
  <si>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</si>
  <si>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</si>
  <si>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</si>
  <si>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</si>
  <si>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</si>
  <si>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</si>
  <si>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</si>
  <si>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</si>
  <si>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</si>
  <si>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</si>
  <si>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</si>
  <si>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</si>
  <si>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</si>
  <si>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</si>
  <si>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</si>
  <si>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</si>
  <si>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</si>
  <si>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</si>
  <si>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</si>
  <si>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</si>
  <si>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</si>
  <si>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</si>
  <si>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</si>
  <si>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</si>
  <si>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</si>
  <si>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</si>
  <si>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</si>
  <si>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</si>
  <si>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</si>
  <si>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</si>
  <si>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</si>
  <si>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</si>
  <si>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</si>
  <si>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</si>
  <si>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</si>
  <si>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</si>
  <si>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</si>
  <si>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</si>
  <si>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</si>
  <si>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</si>
  <si>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</si>
  <si>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</si>
  <si>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</si>
  <si>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</si>
  <si>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</si>
  <si>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</si>
  <si>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</si>
  <si>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</si>
  <si>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</si>
  <si>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</si>
  <si>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</si>
  <si>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</si>
  <si>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</si>
  <si>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</si>
  <si>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</si>
  <si>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</si>
  <si>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</si>
  <si>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</si>
  <si>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</si>
  <si>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</si>
  <si>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</si>
  <si>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</si>
  <si>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</si>
  <si>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</si>
  <si>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</si>
  <si>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</si>
  <si>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</si>
  <si>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</si>
  <si>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</si>
  <si>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</si>
  <si>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</si>
  <si>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</si>
  <si>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</si>
  <si>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</si>
  <si>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</si>
  <si>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</si>
  <si>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</si>
  <si>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</si>
  <si>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</si>
  <si>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</si>
  <si>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</si>
  <si>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</si>
  <si>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</si>
  <si>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</si>
  <si>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</si>
  <si>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</si>
  <si>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</si>
  <si>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</si>
  <si>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</si>
  <si>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</si>
  <si>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</si>
  <si>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</si>
  <si>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</si>
  <si>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</si>
  <si>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</si>
  <si>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</si>
  <si>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</si>
  <si>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</si>
  <si>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</si>
  <si>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</si>
  <si>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</si>
  <si>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</si>
  <si>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</si>
  <si>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</si>
  <si>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</si>
  <si>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</si>
  <si>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</si>
  <si>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</si>
  <si>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</si>
  <si>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</si>
  <si>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</si>
  <si>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</si>
  <si>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</si>
  <si>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</si>
  <si>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</si>
  <si>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</si>
  <si>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</si>
  <si>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</si>
  <si>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</si>
  <si>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</si>
  <si>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</si>
  <si>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</si>
  <si>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</si>
  <si>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</si>
  <si>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</si>
  <si>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</si>
  <si>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</si>
  <si>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</si>
  <si>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</si>
  <si>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</si>
  <si>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</si>
  <si>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</si>
  <si>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</si>
  <si>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</si>
  <si>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</si>
  <si>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</si>
  <si>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</si>
  <si>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</si>
  <si>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</si>
  <si>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</si>
  <si>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</si>
  <si>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</si>
  <si>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</si>
  <si>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</si>
  <si>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</si>
  <si>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</si>
  <si>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</si>
  <si>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</si>
  <si>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</si>
  <si>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</si>
  <si>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</si>
  <si>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</si>
  <si>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</si>
  <si>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</si>
  <si>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</si>
  <si>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</si>
  <si>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</si>
  <si>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</si>
  <si>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</si>
  <si>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</si>
  <si>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</si>
  <si>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</si>
  <si>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</si>
  <si>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</si>
  <si>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</si>
  <si>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</si>
  <si>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</si>
  <si>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</si>
  <si>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</si>
  <si>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</si>
  <si>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</si>
  <si>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</si>
  <si>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</si>
  <si>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</si>
  <si>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</si>
  <si>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</si>
  <si>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</si>
  <si>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</si>
  <si>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</si>
  <si>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</si>
  <si>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</si>
  <si>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</si>
  <si>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</si>
  <si>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</si>
  <si>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</si>
  <si>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</si>
  <si>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</si>
  <si>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</si>
  <si>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</si>
  <si>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</si>
  <si>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</si>
  <si>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</si>
  <si>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</si>
  <si>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</si>
  <si>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</si>
  <si>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</si>
  <si>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</si>
  <si>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</si>
  <si>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</si>
  <si>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</si>
  <si>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</si>
  <si>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</si>
  <si>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</si>
  <si>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</si>
  <si>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</si>
  <si>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</si>
  <si>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</si>
  <si>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</si>
  <si>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</si>
  <si>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</si>
  <si>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</si>
  <si>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</si>
  <si>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</si>
  <si>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</si>
  <si>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</si>
  <si>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</si>
  <si>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</si>
  <si>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</si>
  <si>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</si>
  <si>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</si>
  <si>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</si>
  <si>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</si>
  <si>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</si>
  <si>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</si>
  <si>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</si>
  <si>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</si>
  <si>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</si>
  <si>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</si>
  <si>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</si>
  <si>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</si>
  <si>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</si>
  <si>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</si>
  <si>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</si>
  <si>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</si>
  <si>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</si>
  <si>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</si>
  <si>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</si>
  <si>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</si>
  <si>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</si>
  <si>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</si>
  <si>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</si>
  <si>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</si>
  <si>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</si>
  <si>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</si>
  <si>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</si>
  <si>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</si>
  <si>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</si>
  <si>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</si>
  <si>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</si>
  <si>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</si>
  <si>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</si>
  <si>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</si>
  <si>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</si>
  <si>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</si>
  <si>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</si>
  <si>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</si>
  <si>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</si>
  <si>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</si>
  <si>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</si>
  <si>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</si>
  <si>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</si>
  <si>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</si>
  <si>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</si>
  <si>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</si>
  <si>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</si>
  <si>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</si>
  <si>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</si>
  <si>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</si>
  <si>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</si>
  <si>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</si>
  <si>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</si>
  <si>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</si>
  <si>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</si>
  <si>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</si>
  <si>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</si>
  <si>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</si>
  <si>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</si>
  <si>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</si>
  <si>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</si>
  <si>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</si>
  <si>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</si>
  <si>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</si>
  <si>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</si>
  <si>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</si>
  <si>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</si>
  <si>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</si>
  <si>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</si>
  <si>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</si>
  <si>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</si>
  <si>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</si>
  <si>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</si>
  <si>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</si>
  <si>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</si>
  <si>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</si>
  <si>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</si>
  <si>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</si>
  <si>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</si>
  <si>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</si>
  <si>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</si>
  <si>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</si>
  <si>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</si>
  <si>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</si>
  <si>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</si>
  <si>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</si>
  <si>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</si>
  <si>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</si>
  <si>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</si>
  <si>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</si>
  <si>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</si>
  <si>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</si>
  <si>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</si>
  <si>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</si>
  <si>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</si>
  <si>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</si>
  <si>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</si>
  <si>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</si>
  <si>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</si>
  <si>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</si>
  <si>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</si>
  <si>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</si>
  <si>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</si>
  <si>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</si>
  <si>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</si>
  <si>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</si>
  <si>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</si>
  <si>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</si>
  <si>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</si>
  <si>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</si>
  <si>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</si>
  <si>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</si>
  <si>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</si>
  <si>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</si>
  <si>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</si>
  <si>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</si>
  <si>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</si>
  <si>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</si>
  <si>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</si>
  <si>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</si>
  <si>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</si>
  <si>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</si>
  <si>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</si>
  <si>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</si>
  <si>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</si>
  <si>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</si>
  <si>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</si>
  <si>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</si>
  <si>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</si>
  <si>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</si>
  <si>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</si>
  <si>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</si>
  <si>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</si>
  <si>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</si>
  <si>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</si>
  <si>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</si>
  <si>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</si>
  <si>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</si>
  <si>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</si>
  <si>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</si>
  <si>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</si>
  <si>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</si>
  <si>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</si>
  <si>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</si>
  <si>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</si>
  <si>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</si>
  <si>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</si>
  <si>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</si>
  <si>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</si>
  <si>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</si>
  <si>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</si>
  <si>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</si>
  <si>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</si>
  <si>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</si>
  <si>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</si>
  <si>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</si>
  <si>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</si>
  <si>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</si>
  <si>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</si>
  <si>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</si>
  <si>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</si>
  <si>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</si>
  <si>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</si>
  <si>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</si>
  <si>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</si>
  <si>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</si>
  <si>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</si>
  <si>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</si>
  <si>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</si>
  <si>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</si>
  <si>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</si>
  <si>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</si>
  <si>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</si>
  <si>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</si>
  <si>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</si>
  <si>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</si>
  <si>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</si>
  <si>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</si>
  <si>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</si>
  <si>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</si>
  <si>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</si>
  <si>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</si>
  <si>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</si>
  <si>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</si>
  <si>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</si>
  <si>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</si>
  <si>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</si>
  <si>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</si>
  <si>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</si>
  <si>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</si>
  <si>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</si>
  <si>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</si>
  <si>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</si>
  <si>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</si>
  <si>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</si>
  <si>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</si>
  <si>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</si>
  <si>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</si>
  <si>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</si>
  <si>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</si>
  <si>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</si>
  <si>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</si>
  <si>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</si>
  <si>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</si>
  <si>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</si>
  <si>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</si>
  <si>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</si>
  <si>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</si>
  <si>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</si>
  <si>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</si>
  <si>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</si>
  <si>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</si>
  <si>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</si>
  <si>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</si>
  <si>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</si>
  <si>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</si>
  <si>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</si>
  <si>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</si>
  <si>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</si>
  <si>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</si>
  <si>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</si>
  <si>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</si>
  <si>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</si>
  <si>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</si>
  <si>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</si>
  <si>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</si>
  <si>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</si>
  <si>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</si>
  <si>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</si>
  <si>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</si>
  <si>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</si>
  <si>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</si>
  <si>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</si>
  <si>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</si>
  <si>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</si>
  <si>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</si>
  <si>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</si>
  <si>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</si>
  <si>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</si>
  <si>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</si>
  <si>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</si>
  <si>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</si>
  <si>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</si>
  <si>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</si>
  <si>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</si>
  <si>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</si>
  <si>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</si>
  <si>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</si>
  <si>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</si>
  <si>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</si>
  <si>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</si>
  <si>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</si>
  <si>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</si>
  <si>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</si>
  <si>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</si>
  <si>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</si>
  <si>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</si>
  <si>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</si>
  <si>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</si>
  <si>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</si>
  <si>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</si>
  <si>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</si>
  <si>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</si>
  <si>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</si>
  <si>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</si>
  <si>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</si>
  <si>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</si>
  <si>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</si>
  <si>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</si>
  <si>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</si>
  <si>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</si>
  <si>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</si>
  <si>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</si>
  <si>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</si>
  <si>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</si>
  <si>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</si>
  <si>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</si>
  <si>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</si>
  <si>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</si>
  <si>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</si>
  <si>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</si>
  <si>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</si>
  <si>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</si>
  <si>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</si>
  <si>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</si>
  <si>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</si>
  <si>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</si>
  <si>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</si>
  <si>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</si>
  <si>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</si>
  <si>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</si>
  <si>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</si>
  <si>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</si>
  <si>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</si>
  <si>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</si>
  <si>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</si>
  <si>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</si>
  <si>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</si>
  <si>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</si>
  <si>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</si>
  <si>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</si>
  <si>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</si>
  <si>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</si>
  <si>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</si>
  <si>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</si>
  <si>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</si>
  <si>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</si>
  <si>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</si>
  <si>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</si>
  <si>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</si>
  <si>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</si>
  <si>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</si>
  <si>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</si>
  <si>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</si>
  <si>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</si>
  <si>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</si>
  <si>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</si>
  <si>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</si>
  <si>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</si>
  <si>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</si>
  <si>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</si>
  <si>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</si>
  <si>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</si>
  <si>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</si>
  <si>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</si>
  <si>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</si>
  <si>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</si>
  <si>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</si>
  <si>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</si>
  <si>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</si>
  <si>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</si>
  <si>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</si>
  <si>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</si>
  <si>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</si>
  <si>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</si>
  <si>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</si>
  <si>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</si>
  <si>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</si>
  <si>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</si>
  <si>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</si>
  <si>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</si>
  <si>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</si>
  <si>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</si>
  <si>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</si>
  <si>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</si>
  <si>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</si>
  <si>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</si>
  <si>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</si>
  <si>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</si>
  <si>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</si>
  <si>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</si>
  <si>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</si>
  <si>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</si>
  <si>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</si>
  <si>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</si>
  <si>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</si>
  <si>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</si>
  <si>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</si>
  <si>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</si>
  <si>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</si>
  <si>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</si>
  <si>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</si>
  <si>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</si>
  <si>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</si>
  <si>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</si>
  <si>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</si>
  <si>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</si>
  <si>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</si>
  <si>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</si>
  <si>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</si>
  <si>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</si>
  <si>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</si>
  <si>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</si>
  <si>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</si>
  <si>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</si>
  <si>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</si>
  <si>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</si>
  <si>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</si>
  <si>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</si>
  <si>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</si>
  <si>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</si>
  <si>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</si>
  <si>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</si>
  <si>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</si>
  <si>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</si>
  <si>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</si>
  <si>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</si>
  <si>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</si>
  <si>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</si>
  <si>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</si>
  <si>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</si>
  <si>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</si>
  <si>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</si>
  <si>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</si>
  <si>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</si>
  <si>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</si>
  <si>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</si>
  <si>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</si>
  <si>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</si>
  <si>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</si>
  <si>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</si>
  <si>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</si>
  <si>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</si>
  <si>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</si>
  <si>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</si>
  <si>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</si>
  <si>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</si>
  <si>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</si>
  <si>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</si>
  <si>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</si>
  <si>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</si>
  <si>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</si>
  <si>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</si>
  <si>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</si>
  <si>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</si>
  <si>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</si>
  <si>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</si>
  <si>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</si>
  <si>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</si>
  <si>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</si>
  <si>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</si>
  <si>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</si>
  <si>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</si>
  <si>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</si>
  <si>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</si>
  <si>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</si>
  <si>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</si>
  <si>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</si>
  <si>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</si>
  <si>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</si>
  <si>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</si>
  <si>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</si>
  <si>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</si>
  <si>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</si>
  <si>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</si>
  <si>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</si>
  <si>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</si>
  <si>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</si>
  <si>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</si>
  <si>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</si>
  <si>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</si>
  <si>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</si>
  <si>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</si>
  <si>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</si>
  <si>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</si>
  <si>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</si>
  <si>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</si>
  <si>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</si>
  <si>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</si>
  <si>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</si>
  <si>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</si>
  <si>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</si>
  <si>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</si>
  <si>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</si>
  <si>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</si>
  <si>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</si>
  <si>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</si>
  <si>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</si>
  <si>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</si>
  <si>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</si>
  <si>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</si>
  <si>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</si>
  <si>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</si>
  <si>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</si>
  <si>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</si>
  <si>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</si>
  <si>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</si>
  <si>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</si>
  <si>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</si>
  <si>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</si>
  <si>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</si>
  <si>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</si>
  <si>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</si>
  <si>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</si>
  <si>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</si>
  <si>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</si>
  <si>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</si>
  <si>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</si>
  <si>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</si>
  <si>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</si>
  <si>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</si>
  <si>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</si>
  <si>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</si>
  <si>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</si>
  <si>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</si>
  <si>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</si>
  <si>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</si>
  <si>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</si>
  <si>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</si>
  <si>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</si>
  <si>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</si>
  <si>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</si>
  <si>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</si>
  <si>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</si>
  <si>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</si>
  <si>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</si>
  <si>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</si>
  <si>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</si>
  <si>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</si>
  <si>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</si>
  <si>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</si>
  <si>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</si>
  <si>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</si>
  <si>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</si>
  <si>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</si>
  <si>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</si>
  <si>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</si>
  <si>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</si>
  <si>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</si>
  <si>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</si>
  <si>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</si>
  <si>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</si>
  <si>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</si>
  <si>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</si>
  <si>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</si>
  <si>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</si>
  <si>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</si>
  <si>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</si>
  <si>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</si>
  <si>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</si>
  <si>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</si>
  <si>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</si>
  <si>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</si>
  <si>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</si>
  <si>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</si>
  <si>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</si>
  <si>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</si>
  <si>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</si>
  <si>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</si>
  <si>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</si>
  <si>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</si>
  <si>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</si>
  <si>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</si>
  <si>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</si>
  <si>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</si>
  <si>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</si>
  <si>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</si>
  <si>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</si>
  <si>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</si>
  <si>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</si>
  <si>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</si>
  <si>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</si>
  <si>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</si>
  <si>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</si>
  <si>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</si>
  <si>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</si>
  <si>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</si>
  <si>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</si>
  <si>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</si>
  <si>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</si>
  <si>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</si>
  <si>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</si>
  <si>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</si>
  <si>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</si>
  <si>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</si>
  <si>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</si>
  <si>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</si>
  <si>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</si>
  <si>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</si>
  <si>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</si>
  <si>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</si>
  <si>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</si>
  <si>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</si>
  <si>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</si>
  <si>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</si>
  <si>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</si>
  <si>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</si>
  <si>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</si>
  <si>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</si>
  <si>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</si>
  <si>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</si>
  <si>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</si>
  <si>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</si>
  <si>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</si>
  <si>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</si>
  <si>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</si>
  <si>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</si>
  <si>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</si>
  <si>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</si>
  <si>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</si>
  <si>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</si>
  <si>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</si>
  <si>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</si>
  <si>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</si>
  <si>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</si>
  <si>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</si>
  <si>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</si>
  <si>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</si>
  <si>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</si>
  <si>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</si>
  <si>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</si>
  <si>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</si>
  <si>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</si>
  <si>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</si>
  <si>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</si>
  <si>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</si>
  <si>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</si>
  <si>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</si>
  <si>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</si>
  <si>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</si>
  <si>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</si>
  <si>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</si>
  <si>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</si>
  <si>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</si>
  <si>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</si>
  <si>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</si>
  <si>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</si>
  <si>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</si>
  <si>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</si>
  <si>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</si>
  <si>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</si>
  <si>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</si>
  <si>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</si>
  <si>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</si>
  <si>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</si>
  <si>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</si>
  <si>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</si>
  <si>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</si>
  <si>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</si>
  <si>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</si>
  <si>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</si>
  <si>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</si>
  <si>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</si>
  <si>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</si>
  <si>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</si>
  <si>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</si>
  <si>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</si>
  <si>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</si>
  <si>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</si>
  <si>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</si>
  <si>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</si>
  <si>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</si>
  <si>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</si>
  <si>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</si>
  <si>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</si>
  <si>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</si>
  <si>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</si>
  <si>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</si>
  <si>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</si>
  <si>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</si>
  <si>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</si>
  <si>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</si>
  <si>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</si>
  <si>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</si>
  <si>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</si>
  <si>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</si>
  <si>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</si>
  <si>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</si>
  <si>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</si>
  <si>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</si>
  <si>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</si>
  <si>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</si>
  <si>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</si>
  <si>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</si>
  <si>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</si>
  <si>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</si>
  <si>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</si>
  <si>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</si>
  <si>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</si>
  <si>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</si>
  <si>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</si>
  <si>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</si>
  <si>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</si>
  <si>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</si>
  <si>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</si>
  <si>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</si>
  <si>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</si>
  <si>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</si>
  <si>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</si>
  <si>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</si>
  <si>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</si>
  <si>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</si>
  <si>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</si>
  <si>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</si>
  <si>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</si>
  <si>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</si>
  <si>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</si>
  <si>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</si>
  <si>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</si>
  <si>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</si>
  <si>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</si>
  <si>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</si>
  <si>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</si>
  <si>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</si>
  <si>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</si>
  <si>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</si>
  <si>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</si>
  <si>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</si>
  <si>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</si>
  <si>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</si>
  <si>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</si>
  <si>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</si>
  <si>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</si>
  <si>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</si>
  <si>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</si>
  <si>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</si>
  <si>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</si>
  <si>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</si>
  <si>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</si>
  <si>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</si>
  <si>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</si>
  <si>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</si>
  <si>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</si>
  <si>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</si>
  <si>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</si>
  <si>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</si>
  <si>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</si>
  <si>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</si>
  <si>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</si>
  <si>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</si>
  <si>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</si>
  <si>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</si>
  <si>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</si>
  <si>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</si>
  <si>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</si>
  <si>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</si>
  <si>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</si>
  <si>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</si>
  <si>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</si>
  <si>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</si>
  <si>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</si>
  <si>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</si>
  <si>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</si>
  <si>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</si>
  <si>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</si>
  <si>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</si>
  <si>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</si>
  <si>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</si>
  <si>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</si>
  <si>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</si>
  <si>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</si>
  <si>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</si>
  <si>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</si>
  <si>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</si>
  <si>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</si>
  <si>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</si>
  <si>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</si>
  <si>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</si>
  <si>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</si>
  <si>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</si>
  <si>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</si>
  <si>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</si>
  <si>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</si>
  <si>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</si>
  <si>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</si>
  <si>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</si>
  <si>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</si>
  <si>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</si>
  <si>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</si>
  <si>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</si>
  <si>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</si>
  <si>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</si>
  <si>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</si>
  <si>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</si>
  <si>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</si>
  <si>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</si>
  <si>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</si>
  <si>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</si>
  <si>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</si>
  <si>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</si>
  <si>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</si>
  <si>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</si>
  <si>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</si>
  <si>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</si>
  <si>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</si>
  <si>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</si>
  <si>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</si>
  <si>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</si>
  <si>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</si>
  <si>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</si>
  <si>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</si>
  <si>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</si>
  <si>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</si>
  <si>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</si>
  <si>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</si>
  <si>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</si>
  <si>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</si>
  <si>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</si>
  <si>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</si>
  <si>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</si>
  <si>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</si>
  <si>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</si>
  <si>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</si>
  <si>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</si>
  <si>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</si>
  <si>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</si>
  <si>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</si>
  <si>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</si>
  <si>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</si>
  <si>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</si>
  <si>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</si>
  <si>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</si>
  <si>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</si>
  <si>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</si>
  <si>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</si>
  <si>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</si>
  <si>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</si>
  <si>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</si>
  <si>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</si>
  <si>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</si>
  <si>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</si>
  <si>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</si>
  <si>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</si>
  <si>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</si>
  <si>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</si>
  <si>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</si>
  <si>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</si>
  <si>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</si>
  <si>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</si>
  <si>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</si>
  <si>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</si>
  <si>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</si>
  <si>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</si>
  <si>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</si>
  <si>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</si>
  <si>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</si>
  <si>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</si>
  <si>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</si>
  <si>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</si>
  <si>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</si>
  <si>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</si>
  <si>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</si>
  <si>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</si>
  <si>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</si>
  <si>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</si>
  <si>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</si>
  <si>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</si>
  <si>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</si>
  <si>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</si>
  <si>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</si>
  <si>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</si>
  <si>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</si>
  <si>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</si>
  <si>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</si>
  <si>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</si>
  <si>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</si>
  <si>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</si>
  <si>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</si>
  <si>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</si>
  <si>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</si>
  <si>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</si>
  <si>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</si>
  <si>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</si>
  <si>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</si>
  <si>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</si>
  <si>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</si>
  <si>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</si>
  <si>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</si>
  <si>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</si>
  <si>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</si>
  <si>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</si>
  <si>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</si>
  <si>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</si>
  <si>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</si>
  <si>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</si>
  <si>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</si>
  <si>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</si>
  <si>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</si>
  <si>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</si>
  <si>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</si>
  <si>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</si>
  <si>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</si>
  <si>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</si>
  <si>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</si>
  <si>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</si>
  <si>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</si>
  <si>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</si>
  <si>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</si>
  <si>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</si>
  <si>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</si>
  <si>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</si>
  <si>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</si>
  <si>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</si>
  <si>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</si>
  <si>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</si>
  <si>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</si>
  <si>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</si>
  <si>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</si>
  <si>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</si>
  <si>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</si>
  <si>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</si>
  <si>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</si>
  <si>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</si>
  <si>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</si>
  <si>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</si>
  <si>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</si>
  <si>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</si>
  <si>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</si>
  <si>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</si>
  <si>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</si>
  <si>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</si>
  <si>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</si>
  <si>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</si>
  <si>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</si>
  <si>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</si>
  <si>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</si>
  <si>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</si>
  <si>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</si>
  <si>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</si>
  <si>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</si>
  <si>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</si>
  <si>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</si>
  <si>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</si>
  <si>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</si>
  <si>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</si>
  <si>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</si>
  <si>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</si>
  <si>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</si>
  <si>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</si>
  <si>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</si>
  <si>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</si>
  <si>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</si>
  <si>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</si>
  <si>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</si>
  <si>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</si>
  <si>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</si>
  <si>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</si>
  <si>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</si>
  <si>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</si>
  <si>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</si>
  <si>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</si>
  <si>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</si>
  <si>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</si>
  <si>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</si>
  <si>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</si>
  <si>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</si>
  <si>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</si>
  <si>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</si>
  <si>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</si>
  <si>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</si>
  <si>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</si>
  <si>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</si>
  <si>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</si>
  <si>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</si>
  <si>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</si>
  <si>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</si>
  <si>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</si>
  <si>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</si>
  <si>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</si>
  <si>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</si>
  <si>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</si>
  <si>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</si>
  <si>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</si>
  <si>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</si>
  <si>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</si>
  <si>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</si>
  <si>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</si>
  <si>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</si>
  <si>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</si>
  <si>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</si>
  <si>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</si>
  <si>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</si>
  <si>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</si>
  <si>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</si>
  <si>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</si>
  <si>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</si>
  <si>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</si>
  <si>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</si>
  <si>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</si>
  <si>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</si>
  <si>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</si>
  <si>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</si>
  <si>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</si>
  <si>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</si>
  <si>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</si>
  <si>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</si>
  <si>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</si>
  <si>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</si>
  <si>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</si>
  <si>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</si>
  <si>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</si>
  <si>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</si>
  <si>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</si>
  <si>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</si>
  <si>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</si>
  <si>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</si>
  <si>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</si>
  <si>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</si>
  <si>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</si>
  <si>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</si>
  <si>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</si>
  <si>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</si>
  <si>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</si>
  <si>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</si>
  <si>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</si>
  <si>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</si>
  <si>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</si>
  <si>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</si>
  <si>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</si>
  <si>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</si>
  <si>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</si>
  <si>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</si>
  <si>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</si>
  <si>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</si>
  <si>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</si>
  <si>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</si>
  <si>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</si>
  <si>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</si>
  <si>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</si>
  <si>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</si>
  <si>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</si>
  <si>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</si>
  <si>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</si>
  <si>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</si>
  <si>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</si>
  <si>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</si>
  <si>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</si>
  <si>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</si>
  <si>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</si>
  <si>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</si>
  <si>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</si>
  <si>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</si>
  <si>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</si>
  <si>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</si>
  <si>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</si>
  <si>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</si>
  <si>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</si>
  <si>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</si>
  <si>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</si>
  <si>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</si>
  <si>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</si>
  <si>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</si>
  <si>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</si>
  <si>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</si>
  <si>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</si>
  <si>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</si>
  <si>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</si>
  <si>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</si>
  <si>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</si>
  <si>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</si>
  <si>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</si>
  <si>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</si>
  <si>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</si>
  <si>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</si>
  <si>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</si>
  <si>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</si>
  <si>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</si>
  <si>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</si>
  <si>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</si>
  <si>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</si>
  <si>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</si>
  <si>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</si>
  <si>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</si>
  <si>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</si>
  <si>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</si>
  <si>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</si>
  <si>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</si>
  <si>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</si>
  <si>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</si>
  <si>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</si>
  <si>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</si>
  <si>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</si>
  <si>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</si>
  <si>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</si>
  <si>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</si>
  <si>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</si>
  <si>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</si>
  <si>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</si>
  <si>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</si>
  <si>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</si>
  <si>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</si>
  <si>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</si>
  <si>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</si>
  <si>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</si>
  <si>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</si>
  <si>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</si>
  <si>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</si>
  <si>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</si>
  <si>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</si>
  <si>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</si>
  <si>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</si>
  <si>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</si>
  <si>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</si>
  <si>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</si>
  <si>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</si>
  <si>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</si>
  <si>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</si>
  <si>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</si>
  <si>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</si>
  <si>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</si>
  <si>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</si>
  <si>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</si>
  <si>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</si>
  <si>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</si>
  <si>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</si>
  <si>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</si>
  <si>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</si>
  <si>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</si>
  <si>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</si>
  <si>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</si>
  <si>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</si>
  <si>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</si>
  <si>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</si>
  <si>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</si>
  <si>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</si>
  <si>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</si>
  <si>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</si>
  <si>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</si>
  <si>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</si>
  <si>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</si>
  <si>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</si>
  <si>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</si>
  <si>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</si>
  <si>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</si>
  <si>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</si>
  <si>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</si>
  <si>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</si>
  <si>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</si>
  <si>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</si>
  <si>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</si>
  <si>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</si>
  <si>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</si>
  <si>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</si>
  <si>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</si>
  <si>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</si>
  <si>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</si>
  <si>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</si>
  <si>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</si>
  <si>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</si>
  <si>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</si>
  <si>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</si>
  <si>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</si>
  <si>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</si>
  <si>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</si>
  <si>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</si>
  <si>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</si>
  <si>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</si>
  <si>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</si>
  <si>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</si>
  <si>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</si>
  <si>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</si>
  <si>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</si>
  <si>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</si>
  <si>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</si>
  <si>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</si>
  <si>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</si>
  <si>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</si>
  <si>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</si>
  <si>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</si>
  <si>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</si>
  <si>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</si>
  <si>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</si>
  <si>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</si>
  <si>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</si>
  <si>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</si>
  <si>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</si>
  <si>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</si>
  <si>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</si>
  <si>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</si>
  <si>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</si>
  <si>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</si>
  <si>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</si>
  <si>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</si>
  <si>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</si>
  <si>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</si>
  <si>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</si>
  <si>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</si>
  <si>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</si>
  <si>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</si>
  <si>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</si>
  <si>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</si>
  <si>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</si>
  <si>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</si>
  <si>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</si>
  <si>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</si>
  <si>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</si>
  <si>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</si>
  <si>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</si>
  <si>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</si>
  <si>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</si>
  <si>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</si>
  <si>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</si>
  <si>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</si>
  <si>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</si>
  <si>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</si>
  <si>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</si>
  <si>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</si>
  <si>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</si>
  <si>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</si>
  <si>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</si>
  <si>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</si>
  <si>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</si>
  <si>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</si>
  <si>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</si>
  <si>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</si>
  <si>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</si>
  <si>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</si>
  <si>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</si>
  <si>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</si>
  <si>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</si>
  <si>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</si>
  <si>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</si>
  <si>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</si>
  <si>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</si>
  <si>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</si>
  <si>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</si>
  <si>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</si>
  <si>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</si>
  <si>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</si>
  <si>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</si>
  <si>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</si>
  <si>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</si>
  <si>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</si>
  <si>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</si>
  <si>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</si>
  <si>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</si>
  <si>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</si>
  <si>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</si>
  <si>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</si>
  <si>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</si>
  <si>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</si>
  <si>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</si>
  <si>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</si>
  <si>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</si>
  <si>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</si>
  <si>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</si>
  <si>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</si>
  <si>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</si>
  <si>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</si>
  <si>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</si>
  <si>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</si>
  <si>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</si>
  <si>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</si>
  <si>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</si>
  <si>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</si>
  <si>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</si>
  <si>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</si>
  <si>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</si>
  <si>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</si>
  <si>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</si>
  <si>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</si>
  <si>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</si>
  <si>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</si>
  <si>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</si>
  <si>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</si>
  <si>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</si>
  <si>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</si>
  <si>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</si>
  <si>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</si>
  <si>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</si>
  <si>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</si>
  <si>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</si>
  <si>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</si>
  <si>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</si>
  <si>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</si>
  <si>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</si>
  <si>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</si>
  <si>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</si>
  <si>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</si>
  <si>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</si>
  <si>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</si>
  <si>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</si>
  <si>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</si>
  <si>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</si>
  <si>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</si>
  <si>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</si>
  <si>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</si>
  <si>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</si>
  <si>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</si>
  <si>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</si>
  <si>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</si>
  <si>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</si>
  <si>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</si>
  <si>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</si>
  <si>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</si>
  <si>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</si>
  <si>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</si>
  <si>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</si>
  <si>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</si>
  <si>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</si>
  <si>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</si>
  <si>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</si>
  <si>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</si>
  <si>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</si>
  <si>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</si>
  <si>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</si>
  <si>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</si>
  <si>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</si>
  <si>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</si>
  <si>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</si>
  <si>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</si>
  <si>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</si>
  <si>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</si>
  <si>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</si>
  <si>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</si>
  <si>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</si>
  <si>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</si>
  <si>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</si>
  <si>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</si>
  <si>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</si>
  <si>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</si>
  <si>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</si>
  <si>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</si>
  <si>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</si>
  <si>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</si>
  <si>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</si>
  <si>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</si>
  <si>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</si>
  <si>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</si>
  <si>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</si>
  <si>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</si>
  <si>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</si>
  <si>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</si>
  <si>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</si>
  <si>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</si>
  <si>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</si>
  <si>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</si>
  <si>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</si>
  <si>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</si>
  <si>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</si>
  <si>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</si>
  <si>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</si>
  <si>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</si>
  <si>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</si>
  <si>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</si>
  <si>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</si>
  <si>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</si>
  <si>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</si>
  <si>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</si>
  <si>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</si>
  <si>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</si>
  <si>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</si>
  <si>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</si>
  <si>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</si>
  <si>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</si>
  <si>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</si>
  <si>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</si>
  <si>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</si>
  <si>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</si>
  <si>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</si>
  <si>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</si>
  <si>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</si>
  <si>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</si>
  <si>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</si>
  <si>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</si>
  <si>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</si>
  <si>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</si>
  <si>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</si>
  <si>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</si>
  <si>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</si>
  <si>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</si>
  <si>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</si>
  <si>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</si>
  <si>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</si>
  <si>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</si>
  <si>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</si>
  <si>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</si>
  <si>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</si>
  <si>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</si>
  <si>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</si>
  <si>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</si>
  <si>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</si>
  <si>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</si>
  <si>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</si>
  <si>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</si>
  <si>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</si>
  <si>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</si>
  <si>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</si>
  <si>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</si>
  <si>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</si>
  <si>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</si>
  <si>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</si>
  <si>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</si>
  <si>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</si>
  <si>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</si>
  <si>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</si>
  <si>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</si>
  <si>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</si>
  <si>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</si>
  <si>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</si>
  <si>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</si>
  <si>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</si>
  <si>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</si>
  <si>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</si>
  <si>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</si>
  <si>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</si>
  <si>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</si>
  <si>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</si>
  <si>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</si>
  <si>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</si>
  <si>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</si>
  <si>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</si>
  <si>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</si>
  <si>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</si>
  <si>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</si>
  <si>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</si>
  <si>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</si>
  <si>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</si>
  <si>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</si>
  <si>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</si>
  <si>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</si>
  <si>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</si>
  <si>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</si>
  <si>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</si>
  <si>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</si>
  <si>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</si>
  <si>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</si>
  <si>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</si>
  <si>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</si>
  <si>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</si>
  <si>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</si>
  <si>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</si>
  <si>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</si>
  <si>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</si>
  <si>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</si>
  <si>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</si>
  <si>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</si>
  <si>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</si>
  <si>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</si>
  <si>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</si>
  <si>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</si>
  <si>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</si>
  <si>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</si>
  <si>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</si>
  <si>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</si>
  <si>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</si>
  <si>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</si>
  <si>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</si>
  <si>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</si>
  <si>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</si>
  <si>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</si>
  <si>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</si>
  <si>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</si>
  <si>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</si>
  <si>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</si>
  <si>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</si>
  <si>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</si>
  <si>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</si>
  <si>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</si>
  <si>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</si>
  <si>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</si>
  <si>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</si>
  <si>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</si>
  <si>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</si>
  <si>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</si>
  <si>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</si>
  <si>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</si>
  <si>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</si>
  <si>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</si>
  <si>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</si>
  <si>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</si>
  <si>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</si>
  <si>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</si>
  <si>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</si>
  <si>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</si>
  <si>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</si>
  <si>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</si>
  <si>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</si>
  <si>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</si>
  <si>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</si>
  <si>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</si>
  <si>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</si>
  <si>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</si>
  <si>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</si>
  <si>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</si>
  <si>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</si>
  <si>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</si>
  <si>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</si>
  <si>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</si>
  <si>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</si>
  <si>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</si>
  <si>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</si>
  <si>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</si>
  <si>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</si>
  <si>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</si>
  <si>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</si>
  <si>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</si>
  <si>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</si>
  <si>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</si>
  <si>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</si>
  <si>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</si>
  <si>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</si>
  <si>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</si>
  <si>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</si>
  <si>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</si>
  <si>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</si>
  <si>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</si>
  <si>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</si>
  <si>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</si>
  <si>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</si>
  <si>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</si>
  <si>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</si>
  <si>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</si>
  <si>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</si>
  <si>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</si>
  <si>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</si>
  <si>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</si>
  <si>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</si>
  <si>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</si>
  <si>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</si>
  <si>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</si>
  <si>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</si>
  <si>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</si>
  <si>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</si>
  <si>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</si>
  <si>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</si>
  <si>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</si>
  <si>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</si>
  <si>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</si>
  <si>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</si>
  <si>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</si>
  <si>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</si>
  <si>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</si>
  <si>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</si>
  <si>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</si>
  <si>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</si>
  <si>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</si>
  <si>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</si>
  <si>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</si>
  <si>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</si>
  <si>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</si>
  <si>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</si>
  <si>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</si>
  <si>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</si>
  <si>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</si>
  <si>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</si>
  <si>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</si>
  <si>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</si>
  <si>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</si>
  <si>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</si>
  <si>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</si>
  <si>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</si>
  <si>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</si>
  <si>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</si>
  <si>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</si>
  <si>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</si>
  <si>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</si>
  <si>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</si>
  <si>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</si>
  <si>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</si>
  <si>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</si>
  <si>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</si>
  <si>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</si>
  <si>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</si>
  <si>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</si>
  <si>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</si>
  <si>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</si>
  <si>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</si>
  <si>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</si>
  <si>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</si>
  <si>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</si>
  <si>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</si>
  <si>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</si>
  <si>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</si>
  <si>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</si>
  <si>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</si>
  <si>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</si>
  <si>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</si>
  <si>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</si>
  <si>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</si>
  <si>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</si>
  <si>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</si>
  <si>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</si>
  <si>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</si>
  <si>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</si>
  <si>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</si>
  <si>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</si>
  <si>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</si>
  <si>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</si>
  <si>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</si>
  <si>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</si>
  <si>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</si>
  <si>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</si>
  <si>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</si>
  <si>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</si>
  <si>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</si>
  <si>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</si>
  <si>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</si>
  <si>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</si>
  <si>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</si>
  <si>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</si>
  <si>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</si>
  <si>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</si>
  <si>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</si>
  <si>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</si>
  <si>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</si>
  <si>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</si>
  <si>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</si>
  <si>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</si>
  <si>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</si>
  <si>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</si>
  <si>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</si>
  <si>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</si>
  <si>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</si>
  <si>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</si>
  <si>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</si>
  <si>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</si>
  <si>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</si>
  <si>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</si>
  <si>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</si>
  <si>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</si>
  <si>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</si>
  <si>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</si>
  <si>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</si>
  <si>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</si>
  <si>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</si>
  <si>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</si>
  <si>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</si>
  <si>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</si>
  <si>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</si>
  <si>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</si>
  <si>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</si>
  <si>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</si>
  <si>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</si>
  <si>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</si>
  <si>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</si>
  <si>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</si>
  <si>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</si>
  <si>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</si>
  <si>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</si>
  <si>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</si>
  <si>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</si>
  <si>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</si>
  <si>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</si>
  <si>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</si>
  <si>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</si>
  <si>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</si>
  <si>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</si>
  <si>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</si>
  <si>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</si>
  <si>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</si>
  <si>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</si>
  <si>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</si>
  <si>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</si>
  <si>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</si>
  <si>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</si>
  <si>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</si>
  <si>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</si>
  <si>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</si>
  <si>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</si>
  <si>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</si>
  <si>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</si>
  <si>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</si>
  <si>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</si>
  <si>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</si>
  <si>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</si>
  <si>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</si>
  <si>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</si>
  <si>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</si>
  <si>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</si>
  <si>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</si>
  <si>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</si>
  <si>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</si>
  <si>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</si>
  <si>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</si>
  <si>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</si>
  <si>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</si>
  <si>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</si>
  <si>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</si>
  <si>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</si>
  <si>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</si>
  <si>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</si>
  <si>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</si>
  <si>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</si>
  <si>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</si>
  <si>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</si>
  <si>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</si>
  <si>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</si>
  <si>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</si>
  <si>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</si>
  <si>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</si>
  <si>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</si>
  <si>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</si>
  <si>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</si>
  <si>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</si>
  <si>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</si>
  <si>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</si>
  <si>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</si>
  <si>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</si>
  <si>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</si>
  <si>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</si>
  <si>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</si>
  <si>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</si>
  <si>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</si>
  <si>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</si>
  <si>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</si>
  <si>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</si>
  <si>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</si>
  <si>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</si>
  <si>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</si>
  <si>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</si>
  <si>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</si>
  <si>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</si>
  <si>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</si>
  <si>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</si>
  <si>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</si>
  <si>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</si>
  <si>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</si>
  <si>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</si>
  <si>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</si>
  <si>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</si>
  <si>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</si>
  <si>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</si>
  <si>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</si>
  <si>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</si>
  <si>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</si>
  <si>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</si>
  <si>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</si>
  <si>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</si>
  <si>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</si>
  <si>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</si>
  <si>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</si>
  <si>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</si>
  <si>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</si>
  <si>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</si>
  <si>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</si>
  <si>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</si>
  <si>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</si>
  <si>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</si>
  <si>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</si>
  <si>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</si>
  <si>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</si>
  <si>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</si>
  <si>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</si>
  <si>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</si>
  <si>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</si>
  <si>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</si>
  <si>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</si>
  <si>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</si>
  <si>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</si>
  <si>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</si>
  <si>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</si>
  <si>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</si>
  <si>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</si>
  <si>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</si>
  <si>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</si>
  <si>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</si>
  <si>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</si>
  <si>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</si>
  <si>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</si>
  <si>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</si>
  <si>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</si>
  <si>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</si>
  <si>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</si>
  <si>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</si>
  <si>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</si>
  <si>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</si>
  <si>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</si>
  <si>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</si>
  <si>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</si>
  <si>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</si>
  <si>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</si>
  <si>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</si>
  <si>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</si>
  <si>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</si>
  <si>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</si>
  <si>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</si>
  <si>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</si>
  <si>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</si>
  <si>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</si>
  <si>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</si>
  <si>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</si>
  <si>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</si>
  <si>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</si>
  <si>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</si>
  <si>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</si>
  <si>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</si>
  <si>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</si>
  <si>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</si>
  <si>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</si>
  <si>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</si>
  <si>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</si>
  <si>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</si>
  <si>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</si>
  <si>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</si>
  <si>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</si>
  <si>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</si>
  <si>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</si>
  <si>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</si>
  <si>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</si>
  <si>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</si>
  <si>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</si>
  <si>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</si>
  <si>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</si>
  <si>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</si>
  <si>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</si>
  <si>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</si>
  <si>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</si>
  <si>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</si>
  <si>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</si>
  <si>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</si>
  <si>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</si>
  <si>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</si>
  <si>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</si>
  <si>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</si>
  <si>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</si>
  <si>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</si>
  <si>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</si>
  <si>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</si>
  <si>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</si>
  <si>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</si>
  <si>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</si>
  <si>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</si>
  <si>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</si>
  <si>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</si>
  <si>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</si>
  <si>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</si>
  <si>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</si>
  <si>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</si>
  <si>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</si>
  <si>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</si>
  <si>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</si>
  <si>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</si>
  <si>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</si>
  <si>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</si>
  <si>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</si>
  <si>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</si>
  <si>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</si>
  <si>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</si>
  <si>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</si>
  <si>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</si>
  <si>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</si>
  <si>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</si>
  <si>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</si>
  <si>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</si>
  <si>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</si>
  <si>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</si>
  <si>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</si>
  <si>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</si>
  <si>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</si>
  <si>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</si>
  <si>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</si>
  <si>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</si>
  <si>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</si>
  <si>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</si>
  <si>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</si>
  <si>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</si>
  <si>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</si>
  <si>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</si>
  <si>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</si>
  <si>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</si>
  <si>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</si>
  <si>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</si>
  <si>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</si>
  <si>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</si>
  <si>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</si>
  <si>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</si>
  <si>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</si>
  <si>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</si>
  <si>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</si>
  <si>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</si>
  <si>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</si>
  <si>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</si>
  <si>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</si>
  <si>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</si>
  <si>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</si>
  <si>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</si>
  <si>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</si>
  <si>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</si>
  <si>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</si>
  <si>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</si>
  <si>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</si>
  <si>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</si>
  <si>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</si>
  <si>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</si>
  <si>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</si>
  <si>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</si>
  <si>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</si>
  <si>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</si>
  <si>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</si>
  <si>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</si>
  <si>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</si>
  <si>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</si>
  <si>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</si>
  <si>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</si>
  <si>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</si>
  <si>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</si>
  <si>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</si>
  <si>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</si>
  <si>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</si>
  <si>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</si>
  <si>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</si>
  <si>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</si>
  <si>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</si>
  <si>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</si>
  <si>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</si>
  <si>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</si>
  <si>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</si>
  <si>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</si>
  <si>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</si>
  <si>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</si>
  <si>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</si>
  <si>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</si>
  <si>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</si>
  <si>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</si>
  <si>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</si>
  <si>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</si>
  <si>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</si>
  <si>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</si>
  <si>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</si>
  <si>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</si>
  <si>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</si>
  <si>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</si>
  <si>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</si>
  <si>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</si>
  <si>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</si>
  <si>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</si>
  <si>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</si>
  <si>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</si>
  <si>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</si>
  <si>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</si>
  <si>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</si>
  <si>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</si>
  <si>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</si>
  <si>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</si>
  <si>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</si>
  <si>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</si>
  <si>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</si>
  <si>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</si>
  <si>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</si>
  <si>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</si>
  <si>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</si>
  <si>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</si>
  <si>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</si>
  <si>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</si>
  <si>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</si>
  <si>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</si>
  <si>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</si>
  <si>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</si>
  <si>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</si>
  <si>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</si>
  <si>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</si>
  <si>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</si>
  <si>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</si>
  <si>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</si>
  <si>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</si>
  <si>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</si>
  <si>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</si>
  <si>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</si>
  <si>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</si>
  <si>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</si>
  <si>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</si>
  <si>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</si>
  <si>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</si>
  <si>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</si>
  <si>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</si>
  <si>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</si>
  <si>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</si>
  <si>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</si>
  <si>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</si>
  <si>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</si>
  <si>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</si>
  <si>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</si>
  <si>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</si>
  <si>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</si>
  <si>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</si>
  <si>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</si>
  <si>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</si>
  <si>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</si>
  <si>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</si>
  <si>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</si>
  <si>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</si>
  <si>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</si>
  <si>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</si>
  <si>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</si>
  <si>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</si>
  <si>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</si>
  <si>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</si>
  <si>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</si>
  <si>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</si>
  <si>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</si>
  <si>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</si>
  <si>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</si>
  <si>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</si>
  <si>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</si>
  <si>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</si>
  <si>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</si>
  <si>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</si>
  <si>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</si>
  <si>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</si>
  <si>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</si>
  <si>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</si>
  <si>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</si>
  <si>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</si>
  <si>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</si>
  <si>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</si>
  <si>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</si>
  <si>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</si>
  <si>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</si>
  <si>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</si>
  <si>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</si>
  <si>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</si>
  <si>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</si>
  <si>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</si>
  <si>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</si>
  <si>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</si>
  <si>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</si>
  <si>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</si>
  <si>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</si>
  <si>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</si>
  <si>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</si>
  <si>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</si>
  <si>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</si>
  <si>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</si>
  <si>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</si>
  <si>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</si>
  <si>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</si>
  <si>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</si>
  <si>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</si>
  <si>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</si>
  <si>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</si>
  <si>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</si>
  <si>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</si>
  <si>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</si>
  <si>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</si>
  <si>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</si>
  <si>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</si>
  <si>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</si>
  <si>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</si>
  <si>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</si>
  <si>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</si>
  <si>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</si>
  <si>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</si>
  <si>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</si>
  <si>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</si>
  <si>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</si>
  <si>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</si>
  <si>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</si>
  <si>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</si>
  <si>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</si>
  <si>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</si>
  <si>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</si>
  <si>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</si>
  <si>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</si>
  <si>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</si>
  <si>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</si>
  <si>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</si>
  <si>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</si>
  <si>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</si>
  <si>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</si>
  <si>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</si>
  <si>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</si>
  <si>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</si>
  <si>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</si>
  <si>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</si>
  <si>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</si>
  <si>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</si>
  <si>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</si>
  <si>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</si>
  <si>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</si>
  <si>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</si>
  <si>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</si>
  <si>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</si>
  <si>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</si>
  <si>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</si>
  <si>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</si>
  <si>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</si>
  <si>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</si>
  <si>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</si>
  <si>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</si>
  <si>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</si>
  <si>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</si>
  <si>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</si>
  <si>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</si>
  <si>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</si>
  <si>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</si>
  <si>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</si>
  <si>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</si>
  <si>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</si>
  <si>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</si>
  <si>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</si>
  <si>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</si>
  <si>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</si>
  <si>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</si>
  <si>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</si>
  <si>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</si>
  <si>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</si>
  <si>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</si>
  <si>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</si>
  <si>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</si>
  <si>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</si>
  <si>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</si>
  <si>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</si>
  <si>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</si>
  <si>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</si>
  <si>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</si>
  <si>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</si>
  <si>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</si>
  <si>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</si>
  <si>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</si>
  <si>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</si>
  <si>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</si>
  <si>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</si>
  <si>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</si>
  <si>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</si>
  <si>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</si>
  <si>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</si>
  <si>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</si>
  <si>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</si>
  <si>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</si>
  <si>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</si>
  <si>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</si>
  <si>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</si>
  <si>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</si>
  <si>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</si>
  <si>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</si>
  <si>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</si>
  <si>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</si>
  <si>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</si>
  <si>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</si>
  <si>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</si>
  <si>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</si>
  <si>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</si>
  <si>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</si>
  <si>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</si>
  <si>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</si>
  <si>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</si>
  <si>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</si>
  <si>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</si>
  <si>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</si>
  <si>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</si>
  <si>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</si>
  <si>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</si>
  <si>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</si>
  <si>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</si>
  <si>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</si>
  <si>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</si>
  <si>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</si>
  <si>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</si>
  <si>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</si>
  <si>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</si>
  <si>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</si>
  <si>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</si>
  <si>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</si>
  <si>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</si>
  <si>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</si>
  <si>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</si>
  <si>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</si>
  <si>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</si>
  <si>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</si>
  <si>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</si>
  <si>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</si>
  <si>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</si>
  <si>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</si>
  <si>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</si>
  <si>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</si>
  <si>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</si>
  <si>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</si>
  <si>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</si>
  <si>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</si>
  <si>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</si>
  <si>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</si>
  <si>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</si>
  <si>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</si>
  <si>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</si>
  <si>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</si>
  <si>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</si>
  <si>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</si>
  <si>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</si>
  <si>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</si>
  <si>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</si>
  <si>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</si>
  <si>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</si>
  <si>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</si>
  <si>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</si>
  <si>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</si>
  <si>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</si>
  <si>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</si>
  <si>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</si>
  <si>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</si>
  <si>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</si>
  <si>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</si>
  <si>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</si>
  <si>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</si>
  <si>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</si>
  <si>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</si>
  <si>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</si>
  <si>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</si>
  <si>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</si>
  <si>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</si>
  <si>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</si>
  <si>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</si>
  <si>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</si>
  <si>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</si>
  <si>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</si>
  <si>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</si>
  <si>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</si>
  <si>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</si>
  <si>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</si>
  <si>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</si>
  <si>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</si>
  <si>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</si>
  <si>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</si>
  <si>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</si>
  <si>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</si>
  <si>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</si>
  <si>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</si>
  <si>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</si>
  <si>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</si>
  <si>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</si>
  <si>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</si>
  <si>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</si>
  <si>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</si>
  <si>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</si>
  <si>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</si>
  <si>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</si>
  <si>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</si>
  <si>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</si>
  <si>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</si>
  <si>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</si>
  <si>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</si>
  <si>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</si>
  <si>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</si>
  <si>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</si>
  <si>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</si>
  <si>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</si>
  <si>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</si>
  <si>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</si>
  <si>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</si>
  <si>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</si>
  <si>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</si>
  <si>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</si>
  <si>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</si>
  <si>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</si>
  <si>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</si>
  <si>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</si>
  <si>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</si>
  <si>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</si>
  <si>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</si>
  <si>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</si>
  <si>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</si>
  <si>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</si>
  <si>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</si>
  <si>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</si>
  <si>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</si>
  <si>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</si>
  <si>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</si>
  <si>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</si>
  <si>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</si>
  <si>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</si>
  <si>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</si>
  <si>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</si>
  <si>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</si>
  <si>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</si>
  <si>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</si>
  <si>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</si>
  <si>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</si>
  <si>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</si>
  <si>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</si>
  <si>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</si>
  <si>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</si>
  <si>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</si>
  <si>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</si>
  <si>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</si>
  <si>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</si>
  <si>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</si>
  <si>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</si>
  <si>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</si>
  <si>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</si>
  <si>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</si>
  <si>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</si>
  <si>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</si>
  <si>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</si>
  <si>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</si>
  <si>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</si>
  <si>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</si>
  <si>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</si>
  <si>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</si>
  <si>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</si>
  <si>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</si>
  <si>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</si>
  <si>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</si>
  <si>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</si>
  <si>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</si>
  <si>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</si>
  <si>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</si>
  <si>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</si>
  <si>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</si>
  <si>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</si>
  <si>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</si>
  <si>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</si>
  <si>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</si>
  <si>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</si>
  <si>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</si>
  <si>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</si>
  <si>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</si>
  <si>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</si>
  <si>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</si>
  <si>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</si>
  <si>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</si>
  <si>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</si>
  <si>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</si>
  <si>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</si>
  <si>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</si>
  <si>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</si>
  <si>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</si>
  <si>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</si>
  <si>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</si>
  <si>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</si>
  <si>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</si>
  <si>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</si>
  <si>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</si>
  <si>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</si>
  <si>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</si>
  <si>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</si>
  <si>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</si>
  <si>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</si>
  <si>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</si>
  <si>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</si>
  <si>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</si>
  <si>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</si>
  <si>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</si>
  <si>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</si>
  <si>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</si>
  <si>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</si>
  <si>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</si>
  <si>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</si>
  <si>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</si>
  <si>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</si>
  <si>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</si>
  <si>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</si>
  <si>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</si>
  <si>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</si>
  <si>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</si>
  <si>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</si>
  <si>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</si>
  <si>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</si>
  <si>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</si>
  <si>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</si>
  <si>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</si>
  <si>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</si>
  <si>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</si>
  <si>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</si>
  <si>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</si>
  <si>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</si>
  <si>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</si>
  <si>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</si>
  <si>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</si>
  <si>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</si>
  <si>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</si>
  <si>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</si>
  <si>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</si>
  <si>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</si>
  <si>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</si>
  <si>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</si>
  <si>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</si>
  <si>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</si>
  <si>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</si>
  <si>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</si>
  <si>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</si>
  <si>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</si>
  <si>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</si>
  <si>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</si>
  <si>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</si>
  <si>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</si>
  <si>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</si>
  <si>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</si>
  <si>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</si>
  <si>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</si>
  <si>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</si>
  <si>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</si>
  <si>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</si>
  <si>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</si>
  <si>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</si>
  <si>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</si>
  <si>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</si>
  <si>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</si>
  <si>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</si>
  <si>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</si>
  <si>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</si>
  <si>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</si>
  <si>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</si>
  <si>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</si>
  <si>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</si>
  <si>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</si>
  <si>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</si>
  <si>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</si>
  <si>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</si>
  <si>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</si>
  <si>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</si>
  <si>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</si>
  <si>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</si>
  <si>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</si>
  <si>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</si>
  <si>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</si>
  <si>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</si>
  <si>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</si>
  <si>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</si>
  <si>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</si>
  <si>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</si>
  <si>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</si>
  <si>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</si>
  <si>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</si>
  <si>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</si>
  <si>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</si>
  <si>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</si>
  <si>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</si>
  <si>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</si>
  <si>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</si>
  <si>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</si>
  <si>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</si>
  <si>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</si>
  <si>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</si>
  <si>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</si>
  <si>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</si>
  <si>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</si>
  <si>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</si>
  <si>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</si>
  <si>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</si>
  <si>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</si>
  <si>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</si>
  <si>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</si>
  <si>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</si>
  <si>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</si>
  <si>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</si>
  <si>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</si>
  <si>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</si>
  <si>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</si>
  <si>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</si>
  <si>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</si>
  <si>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</si>
  <si>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</si>
  <si>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</si>
  <si>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</si>
  <si>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</si>
  <si>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</si>
  <si>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</si>
  <si>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</si>
  <si>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</si>
  <si>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</si>
  <si>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</si>
  <si>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</si>
  <si>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</si>
  <si>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</si>
  <si>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</si>
  <si>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</si>
  <si>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</si>
  <si>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</si>
  <si>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</si>
  <si>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</si>
  <si>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</si>
  <si>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</si>
  <si>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</si>
  <si>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</si>
  <si>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</si>
  <si>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</si>
  <si>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</si>
  <si>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</si>
  <si>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</si>
  <si>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</si>
  <si>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</si>
  <si>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</si>
  <si>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</si>
  <si>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</si>
  <si>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</si>
  <si>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</si>
  <si>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</si>
  <si>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</si>
  <si>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</si>
  <si>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</si>
  <si>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</si>
  <si>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</si>
  <si>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</si>
  <si>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</si>
  <si>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</si>
  <si>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</si>
  <si>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</si>
  <si>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</si>
  <si>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</si>
  <si>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</si>
  <si>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</si>
  <si>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</si>
  <si>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</si>
  <si>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</si>
  <si>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</si>
  <si>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</si>
  <si>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</si>
  <si>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</si>
  <si>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</si>
  <si>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</si>
  <si>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</si>
  <si>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</si>
  <si>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</si>
  <si>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</si>
  <si>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</si>
  <si>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</si>
  <si>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</si>
  <si>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</si>
  <si>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</si>
  <si>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</si>
  <si>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</si>
  <si>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</si>
  <si>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</si>
  <si>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</si>
  <si>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</si>
  <si>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</si>
  <si>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</si>
  <si>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</si>
  <si>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</si>
  <si>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</si>
  <si>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</si>
  <si>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</si>
  <si>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</si>
  <si>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</si>
  <si>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</si>
  <si>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</si>
  <si>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</si>
  <si>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</si>
  <si>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</si>
  <si>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</si>
  <si>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</si>
  <si>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</si>
  <si>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</si>
  <si>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</si>
  <si>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</si>
  <si>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</si>
  <si>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</si>
  <si>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</si>
  <si>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</si>
  <si>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</si>
  <si>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</si>
  <si>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</si>
  <si>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</si>
  <si>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</si>
  <si>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</si>
  <si>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</si>
  <si>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</si>
  <si>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</si>
  <si>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</si>
  <si>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</si>
  <si>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</si>
  <si>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</si>
  <si>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</si>
  <si>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</si>
  <si>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</si>
  <si>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</si>
  <si>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</si>
  <si>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</si>
  <si>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</si>
  <si>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</si>
  <si>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</si>
  <si>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</si>
  <si>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</si>
  <si>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</si>
  <si>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</si>
  <si>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</si>
  <si>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</si>
  <si>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</si>
  <si>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</si>
  <si>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</si>
  <si>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</si>
  <si>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</si>
  <si>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</si>
  <si>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</si>
  <si>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</si>
  <si>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</si>
  <si>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</si>
  <si>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</si>
  <si>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</si>
  <si>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</si>
  <si>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</si>
  <si>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</si>
  <si>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</si>
  <si>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</si>
  <si>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</si>
  <si>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</si>
  <si>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</si>
  <si>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</si>
  <si>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</si>
  <si>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</si>
  <si>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</si>
  <si>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</si>
  <si>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</si>
  <si>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</si>
  <si>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</si>
  <si>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</si>
  <si>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</si>
  <si>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</si>
  <si>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</si>
  <si>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</si>
  <si>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</si>
  <si>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</si>
  <si>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</si>
  <si>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</si>
  <si>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</si>
  <si>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</si>
  <si>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</si>
  <si>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</si>
  <si>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</si>
  <si>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</si>
  <si>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</si>
  <si>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</si>
  <si>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</si>
  <si>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</si>
  <si>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</si>
  <si>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</si>
  <si>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</si>
  <si>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</si>
  <si>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</si>
  <si>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</si>
  <si>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</si>
  <si>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</si>
  <si>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</si>
  <si>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</si>
  <si>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</si>
  <si>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</si>
  <si>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</si>
  <si>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</si>
  <si>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</si>
  <si>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</si>
  <si>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</si>
  <si>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</si>
  <si>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</si>
  <si>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</si>
  <si>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</si>
  <si>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</si>
  <si>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</si>
  <si>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</si>
  <si>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</si>
  <si>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</si>
  <si>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</si>
  <si>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</si>
  <si>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</si>
  <si>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</si>
  <si>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</si>
  <si>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</si>
  <si>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</si>
  <si>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</si>
  <si>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</si>
  <si>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</si>
  <si>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</si>
  <si>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</si>
  <si>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</si>
  <si>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</si>
  <si>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</si>
  <si>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</si>
  <si>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</si>
  <si>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</si>
  <si>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</si>
  <si>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</si>
  <si>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</si>
  <si>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</si>
  <si>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</si>
  <si>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</si>
  <si>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</si>
  <si>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</si>
  <si>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</si>
  <si>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</si>
  <si>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</si>
  <si>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</si>
  <si>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</si>
  <si>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</si>
  <si>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</si>
  <si>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</si>
  <si>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</si>
  <si>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</si>
  <si>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</si>
  <si>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</si>
  <si>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</si>
  <si>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</si>
  <si>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</si>
  <si>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</si>
  <si>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</si>
  <si>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</si>
  <si>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</si>
  <si>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</si>
  <si>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</si>
  <si>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</si>
  <si>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</si>
  <si>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</si>
  <si>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</si>
  <si>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</si>
  <si>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</si>
  <si>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</si>
  <si>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</si>
  <si>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</si>
  <si>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</si>
  <si>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</si>
  <si>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</si>
  <si>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</si>
  <si>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</si>
  <si>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</si>
  <si>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</si>
  <si>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</si>
  <si>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</si>
  <si>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</si>
  <si>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</si>
  <si>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</si>
  <si>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</si>
  <si>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</si>
  <si>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</si>
  <si>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</si>
  <si>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</si>
  <si>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</si>
  <si>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</si>
  <si>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</si>
  <si>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</si>
  <si>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</si>
  <si>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</si>
  <si>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</si>
  <si>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</si>
  <si>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</si>
  <si>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</si>
  <si>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</si>
  <si>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</si>
  <si>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</si>
  <si>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</si>
  <si>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</si>
  <si>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</si>
  <si>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</si>
  <si>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</si>
  <si>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</si>
  <si>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</si>
  <si>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</si>
  <si>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</si>
  <si>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</si>
  <si>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</si>
  <si>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</si>
  <si>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</si>
  <si>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</si>
  <si>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</si>
  <si>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</si>
  <si>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</si>
  <si>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</si>
  <si>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</si>
  <si>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</si>
  <si>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</si>
  <si>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</si>
  <si>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</si>
  <si>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</si>
  <si>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</si>
  <si>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</si>
  <si>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</si>
  <si>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</si>
  <si>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</si>
  <si>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</si>
  <si>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</si>
  <si>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</si>
  <si>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</si>
  <si>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</si>
  <si>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</si>
  <si>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</si>
  <si>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</si>
  <si>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</si>
  <si>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</si>
  <si>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</si>
  <si>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</si>
  <si>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</si>
  <si>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</si>
  <si>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</si>
  <si>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</si>
  <si>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</si>
  <si>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</si>
  <si>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</si>
  <si>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</si>
  <si>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</si>
  <si>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</si>
  <si>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</si>
  <si>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</si>
  <si>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</si>
  <si>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</si>
  <si>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</si>
  <si>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</si>
  <si>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</si>
  <si>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</si>
  <si>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</si>
  <si>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</si>
  <si>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</si>
  <si>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</si>
  <si>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</si>
  <si>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</si>
  <si>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</si>
  <si>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</si>
  <si>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</si>
  <si>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</si>
  <si>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</si>
  <si>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</si>
  <si>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</si>
  <si>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</si>
  <si>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</si>
  <si>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</si>
  <si>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</si>
  <si>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</si>
  <si>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</si>
  <si>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</si>
  <si>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</si>
  <si>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</si>
  <si>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</si>
  <si>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</si>
  <si>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</si>
  <si>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</si>
  <si>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</si>
  <si>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</si>
  <si>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</si>
  <si>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</si>
  <si>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</si>
  <si>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</si>
  <si>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</si>
  <si>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</si>
  <si>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</si>
  <si>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</si>
  <si>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</si>
  <si>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</si>
  <si>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</si>
  <si>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</si>
  <si>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</si>
  <si>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</si>
  <si>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</si>
  <si>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</si>
  <si>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</si>
  <si>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</si>
  <si>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</si>
  <si>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</si>
  <si>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</si>
  <si>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</si>
  <si>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</si>
  <si>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</si>
  <si>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</si>
  <si>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</si>
  <si>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</si>
  <si>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</si>
  <si>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</si>
  <si>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</si>
  <si>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</si>
  <si>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</si>
  <si>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</si>
  <si>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</si>
  <si>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</si>
  <si>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</si>
  <si>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</si>
  <si>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</si>
  <si>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</si>
  <si>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</si>
  <si>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</si>
  <si>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</si>
  <si>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</si>
  <si>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</si>
  <si>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</si>
  <si>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</si>
  <si>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</si>
  <si>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</si>
  <si>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</si>
  <si>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</si>
  <si>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</si>
  <si>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</si>
  <si>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</si>
  <si>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</si>
  <si>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</si>
  <si>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</si>
  <si>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</si>
  <si>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</si>
  <si>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</si>
  <si>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</si>
  <si>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</si>
  <si>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</si>
  <si>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</si>
  <si>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</si>
  <si>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</si>
  <si>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</si>
  <si>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</si>
  <si>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</si>
  <si>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</si>
  <si>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</si>
  <si>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</si>
  <si>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</si>
  <si>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</si>
  <si>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</si>
  <si>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</si>
  <si>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</si>
  <si>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</si>
  <si>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</si>
  <si>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</si>
  <si>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</si>
  <si>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</si>
  <si>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</si>
  <si>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</si>
  <si>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</si>
  <si>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</si>
  <si>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</si>
  <si>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</si>
  <si>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</si>
  <si>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</si>
  <si>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</si>
  <si>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</si>
  <si>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</si>
  <si>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</si>
  <si>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</si>
  <si>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</si>
  <si>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</si>
  <si>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</si>
  <si>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</si>
  <si>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</si>
  <si>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</si>
  <si>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</si>
  <si>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</si>
  <si>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</si>
  <si>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</si>
  <si>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</si>
  <si>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</si>
  <si>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</si>
  <si>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</si>
  <si>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</si>
  <si>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</si>
  <si>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</si>
  <si>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</si>
  <si>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</si>
  <si>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</si>
  <si>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</si>
  <si>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</si>
  <si>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</si>
  <si>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</si>
  <si>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</si>
  <si>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</si>
  <si>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</si>
  <si>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</si>
  <si>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</si>
  <si>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</si>
  <si>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</si>
  <si>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</si>
  <si>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</si>
  <si>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</si>
  <si>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</si>
  <si>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</si>
  <si>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</si>
  <si>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</si>
  <si>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</si>
  <si>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</si>
  <si>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</si>
  <si>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</si>
  <si>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</si>
  <si>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</si>
  <si>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</si>
  <si>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</si>
  <si>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</si>
  <si>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</si>
  <si>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</si>
  <si>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</si>
  <si>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</si>
  <si>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</si>
  <si>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</si>
  <si>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</si>
  <si>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</si>
  <si>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</si>
  <si>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</si>
  <si>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</si>
  <si>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</si>
  <si>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</si>
  <si>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</si>
  <si>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</si>
  <si>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</si>
  <si>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</si>
  <si>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</si>
  <si>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</si>
  <si>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</si>
  <si>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</si>
  <si>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</si>
  <si>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</si>
  <si>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</si>
  <si>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</si>
  <si>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</si>
  <si>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</si>
  <si>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</si>
  <si>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</si>
  <si>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</si>
  <si>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</si>
  <si>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</si>
  <si>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</si>
  <si>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</si>
  <si>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</si>
  <si>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</si>
  <si>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</si>
  <si>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</si>
  <si>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</si>
  <si>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</si>
  <si>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</si>
  <si>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</si>
  <si>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</si>
  <si>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</si>
  <si>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</si>
  <si>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</si>
  <si>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</si>
  <si>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</si>
  <si>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</si>
  <si>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</si>
  <si>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</si>
  <si>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</si>
  <si>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</si>
  <si>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</si>
  <si>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</si>
  <si>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</si>
  <si>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</si>
  <si>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</si>
  <si>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</si>
  <si>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</si>
  <si>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</si>
  <si>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</si>
  <si>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</si>
  <si>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</si>
  <si>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</si>
  <si>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</si>
  <si>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</si>
  <si>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</si>
  <si>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</si>
  <si>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</si>
  <si>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</si>
  <si>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</si>
  <si>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</si>
  <si>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</si>
  <si>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</si>
  <si>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</si>
  <si>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</si>
  <si>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</si>
  <si>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</si>
  <si>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</si>
  <si>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</si>
  <si>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</si>
  <si>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</si>
  <si>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</si>
  <si>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</si>
  <si>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</si>
  <si>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</si>
  <si>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</si>
  <si>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</si>
  <si>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</si>
  <si>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</si>
  <si>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</si>
  <si>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</si>
  <si>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</si>
  <si>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</si>
  <si>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</si>
  <si>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</si>
  <si>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</si>
  <si>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</si>
  <si>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</si>
  <si>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</si>
  <si>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</si>
  <si>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</si>
  <si>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</si>
  <si>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</si>
  <si>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</si>
  <si>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</si>
  <si>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</si>
  <si>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</si>
  <si>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</si>
  <si>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</si>
  <si>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</si>
  <si>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</si>
  <si>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</si>
  <si>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</si>
  <si>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</si>
  <si>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</si>
  <si>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</si>
  <si>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</si>
  <si>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</si>
  <si>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</si>
  <si>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</si>
  <si>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</si>
  <si>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</si>
  <si>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</si>
  <si>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</si>
  <si>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</si>
  <si>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</si>
  <si>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</si>
  <si>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</si>
  <si>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</si>
  <si>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</si>
  <si>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</si>
  <si>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</si>
  <si>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</si>
  <si>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</si>
  <si>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</si>
  <si>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</si>
  <si>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</si>
  <si>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</si>
  <si>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</si>
  <si>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</si>
  <si>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</si>
  <si>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</si>
  <si>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</si>
  <si>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</si>
  <si>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</si>
  <si>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</si>
  <si>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</si>
  <si>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</si>
  <si>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</si>
  <si>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</si>
  <si>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</si>
  <si>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</si>
  <si>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</si>
  <si>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</si>
  <si>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</si>
  <si>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</si>
  <si>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</si>
  <si>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</si>
  <si>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</si>
  <si>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</si>
  <si>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</si>
  <si>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</si>
  <si>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</si>
  <si>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</si>
  <si>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</si>
  <si>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</si>
  <si>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</si>
  <si>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</si>
  <si>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</si>
  <si>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</si>
  <si>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</si>
  <si>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</si>
  <si>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</si>
  <si>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</si>
  <si>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</si>
  <si>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</si>
  <si>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</si>
  <si>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</si>
  <si>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</si>
  <si>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</si>
  <si>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</si>
  <si>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</si>
  <si>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</si>
  <si>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</si>
  <si>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</si>
  <si>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</si>
  <si>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</si>
  <si>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</si>
  <si>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</si>
  <si>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</si>
  <si>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</si>
  <si>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</si>
  <si>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</si>
  <si>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</si>
  <si>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</si>
  <si>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</si>
  <si>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</si>
  <si>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</si>
  <si>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</si>
  <si>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</si>
  <si>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</si>
  <si>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</si>
  <si>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</si>
  <si>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</si>
  <si>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</si>
  <si>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</si>
  <si>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</si>
  <si>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</si>
  <si>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</si>
  <si>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</si>
  <si>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</si>
  <si>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</si>
  <si>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</si>
  <si>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</si>
  <si>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</si>
  <si>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</si>
  <si>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</si>
  <si>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</si>
  <si>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</si>
  <si>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</si>
  <si>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</si>
  <si>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</si>
  <si>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</si>
  <si>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</si>
  <si>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</si>
  <si>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</si>
  <si>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</si>
  <si>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</si>
  <si>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</si>
  <si>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</si>
  <si>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</si>
  <si>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</si>
  <si>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</si>
  <si>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</si>
  <si>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</si>
  <si>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</si>
  <si>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</si>
  <si>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</si>
  <si>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</si>
  <si>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</si>
  <si>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</si>
  <si>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</si>
  <si>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</si>
  <si>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</si>
  <si>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</si>
  <si>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</si>
  <si>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</si>
  <si>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</si>
  <si>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</si>
  <si>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</si>
  <si>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</si>
  <si>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</si>
  <si>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</si>
  <si>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</si>
  <si>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</si>
  <si>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</si>
  <si>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</si>
  <si>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</si>
  <si>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</si>
  <si>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</si>
  <si>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</si>
  <si>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</si>
  <si>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</si>
  <si>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</si>
  <si>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</si>
  <si>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</si>
  <si>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</si>
  <si>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</si>
  <si>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</si>
  <si>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</si>
  <si>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</si>
  <si>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</si>
  <si>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</si>
  <si>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</si>
  <si>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</si>
  <si>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</si>
  <si>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</si>
  <si>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</si>
  <si>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</si>
  <si>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</si>
  <si>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</si>
  <si>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</si>
  <si>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</si>
  <si>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</si>
  <si>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</si>
  <si>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</si>
  <si>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</si>
  <si>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</si>
  <si>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</si>
  <si>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</si>
  <si>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</si>
  <si>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</si>
  <si>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</si>
  <si>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</si>
  <si>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</si>
  <si>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</si>
  <si>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</si>
  <si>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</si>
  <si>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</si>
  <si>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</si>
  <si>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</si>
  <si>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</si>
  <si>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</si>
  <si>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</si>
  <si>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</si>
  <si>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</si>
  <si>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</si>
  <si>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</si>
  <si>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</si>
  <si>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</si>
  <si>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</si>
  <si>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</si>
  <si>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</si>
  <si>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</si>
  <si>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</si>
  <si>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</si>
  <si>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</si>
  <si>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</si>
  <si>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</si>
  <si>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</si>
  <si>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</si>
  <si>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</si>
  <si>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</si>
  <si>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</si>
  <si>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</si>
  <si>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</si>
  <si>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</si>
  <si>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</si>
  <si>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</si>
  <si>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</si>
  <si>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</si>
  <si>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</si>
  <si>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</si>
  <si>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</si>
  <si>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</si>
  <si>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</si>
  <si>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</si>
  <si>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</si>
  <si>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</si>
  <si>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</si>
  <si>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</si>
  <si>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</si>
  <si>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</si>
  <si>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</si>
  <si>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</si>
  <si>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</si>
  <si>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</si>
  <si>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</si>
  <si>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</si>
  <si>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</si>
  <si>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</si>
  <si>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</si>
  <si>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</si>
  <si>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</si>
  <si>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</si>
  <si>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</si>
  <si>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</si>
  <si>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</si>
  <si>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</si>
  <si>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</si>
  <si>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</si>
  <si>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</si>
  <si>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</si>
  <si>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</si>
  <si>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</si>
  <si>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</si>
  <si>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</si>
  <si>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</si>
  <si>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</si>
  <si>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</si>
  <si>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</si>
  <si>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</si>
  <si>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</si>
  <si>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</si>
  <si>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</si>
  <si>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</si>
  <si>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</si>
  <si>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</si>
  <si>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</si>
  <si>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</si>
  <si>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</si>
  <si>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</si>
  <si>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</si>
  <si>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</si>
  <si>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</si>
  <si>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</si>
  <si>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</si>
  <si>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</si>
  <si>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</si>
  <si>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</si>
  <si>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</si>
  <si>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</si>
  <si>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</si>
  <si>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</si>
  <si>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</si>
  <si>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</si>
  <si>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</si>
  <si>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</si>
  <si>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</si>
  <si>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</si>
  <si>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</si>
  <si>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</si>
  <si>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</si>
  <si>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</si>
  <si>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</si>
  <si>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</si>
  <si>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</si>
  <si>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</si>
  <si>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</si>
  <si>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</si>
  <si>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</si>
  <si>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</si>
  <si>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</si>
  <si>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</si>
  <si>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</si>
  <si>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</si>
  <si>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</si>
  <si>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</si>
  <si>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</si>
  <si>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</si>
  <si>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</si>
  <si>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</si>
  <si>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</si>
  <si>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</si>
  <si>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</si>
  <si>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</si>
  <si>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</si>
  <si>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</si>
  <si>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</si>
  <si>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</si>
  <si>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</si>
  <si>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</si>
  <si>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</si>
  <si>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</si>
  <si>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</si>
  <si>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</si>
  <si>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</si>
  <si>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</si>
  <si>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</si>
  <si>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</si>
  <si>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</si>
  <si>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</si>
  <si>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</si>
  <si>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</si>
  <si>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</si>
  <si>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</si>
  <si>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</si>
  <si>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</si>
  <si>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</si>
  <si>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</si>
  <si>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</si>
  <si>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</si>
  <si>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</si>
  <si>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</si>
  <si>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</si>
  <si>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</si>
  <si>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</si>
  <si>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</si>
  <si>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</si>
  <si>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</si>
  <si>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</si>
  <si>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</si>
  <si>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</si>
  <si>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</si>
  <si>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</si>
  <si>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</si>
  <si>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</si>
  <si>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</si>
  <si>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</si>
  <si>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</si>
  <si>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</si>
  <si>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</si>
  <si>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</si>
  <si>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</si>
  <si>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</si>
  <si>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</si>
  <si>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</si>
  <si>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</si>
  <si>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</si>
  <si>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</si>
  <si>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</si>
  <si>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</si>
  <si>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</si>
  <si>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</si>
  <si>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</si>
  <si>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</si>
  <si>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</si>
  <si>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</si>
  <si>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</si>
  <si>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</si>
  <si>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</si>
  <si>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</si>
  <si>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</si>
  <si>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</si>
  <si>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</si>
  <si>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</si>
  <si>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</si>
  <si>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</si>
  <si>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</si>
  <si>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</si>
  <si>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</si>
  <si>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</si>
  <si>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</si>
  <si>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</si>
  <si>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</si>
  <si>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</si>
  <si>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</si>
  <si>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</si>
  <si>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</si>
  <si>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</si>
  <si>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</si>
  <si>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</si>
  <si>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</si>
  <si>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</si>
  <si>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</si>
  <si>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</si>
  <si>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</si>
  <si>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</si>
  <si>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</si>
  <si>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</si>
  <si>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</si>
  <si>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</si>
  <si>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</si>
  <si>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</si>
  <si>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</si>
  <si>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</si>
  <si>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</si>
  <si>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</si>
  <si>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</si>
  <si>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</si>
  <si>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</si>
  <si>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</si>
  <si>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</si>
  <si>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</si>
  <si>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</si>
  <si>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</si>
  <si>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</si>
  <si>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</si>
  <si>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</si>
  <si>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</si>
  <si>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</si>
  <si>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</si>
  <si>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</si>
  <si>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</si>
  <si>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</si>
  <si>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</si>
  <si>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</si>
  <si>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</si>
  <si>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</si>
  <si>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</si>
  <si>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</si>
  <si>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</si>
  <si>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</si>
  <si>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</si>
  <si>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</si>
  <si>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</si>
  <si>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</si>
  <si>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</si>
  <si>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</si>
  <si>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</si>
  <si>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</si>
  <si>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</si>
  <si>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</si>
  <si>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</si>
  <si>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</si>
  <si>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</si>
  <si>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</si>
  <si>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</si>
  <si>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</si>
  <si>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</si>
  <si>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</si>
  <si>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</si>
  <si>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</si>
  <si>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</si>
  <si>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</si>
  <si>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</si>
  <si>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</si>
  <si>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</si>
  <si>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</si>
  <si>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</si>
  <si>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</si>
  <si>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</si>
  <si>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</si>
  <si>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</si>
  <si>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</si>
  <si>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</si>
  <si>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</si>
  <si>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</si>
  <si>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</si>
  <si>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</si>
  <si>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</si>
  <si>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</si>
  <si>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</si>
  <si>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</si>
  <si>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</si>
  <si>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</si>
  <si>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</si>
  <si>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</si>
  <si>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</si>
  <si>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</si>
  <si>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</si>
  <si>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</si>
  <si>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</si>
  <si>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</si>
  <si>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</si>
  <si>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</si>
  <si>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</si>
  <si>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</si>
  <si>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</si>
  <si>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</si>
  <si>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</si>
  <si>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</si>
  <si>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</si>
  <si>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</si>
  <si>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</si>
  <si>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</si>
  <si>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</si>
  <si>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</si>
  <si>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</si>
  <si>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</si>
  <si>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</si>
  <si>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</si>
  <si>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</si>
  <si>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</si>
  <si>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</si>
  <si>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</si>
  <si>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</si>
  <si>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</si>
  <si>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</si>
  <si>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</si>
  <si>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</si>
  <si>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</si>
  <si>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</si>
  <si>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</si>
  <si>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</si>
  <si>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</si>
  <si>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</si>
  <si>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</si>
  <si>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</si>
  <si>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</si>
  <si>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</si>
  <si>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</si>
  <si>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</si>
  <si>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</si>
  <si>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</si>
  <si>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</si>
  <si>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</si>
  <si>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</si>
  <si>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</si>
  <si>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</si>
  <si>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</si>
  <si>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</si>
  <si>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</si>
  <si>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</si>
  <si>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</si>
  <si>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</si>
  <si>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</si>
  <si>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</si>
  <si>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</si>
  <si>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</si>
  <si>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</si>
  <si>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</si>
  <si>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</si>
  <si>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</si>
  <si>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</si>
  <si>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</si>
  <si>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</si>
  <si>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</si>
  <si>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</si>
  <si>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</si>
  <si>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</si>
  <si>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</si>
  <si>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</si>
  <si>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</si>
  <si>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</si>
  <si>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</si>
  <si>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</si>
  <si>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</si>
  <si>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</si>
  <si>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</si>
  <si>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</si>
  <si>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</si>
  <si>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</si>
  <si>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</si>
  <si>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</si>
  <si>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</si>
  <si>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</si>
  <si>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</si>
  <si>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</si>
  <si>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</si>
  <si>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</si>
  <si>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</si>
  <si>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</si>
  <si>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</si>
  <si>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</si>
  <si>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</si>
  <si>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</si>
  <si>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</si>
  <si>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</si>
  <si>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</si>
  <si>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</si>
  <si>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</si>
  <si>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</si>
  <si>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</si>
  <si>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</si>
  <si>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</si>
  <si>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</si>
  <si>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</si>
  <si>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</si>
  <si>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</si>
  <si>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</si>
  <si>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</si>
  <si>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</si>
  <si>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</si>
  <si>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</si>
  <si>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</si>
  <si>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</si>
  <si>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</si>
  <si>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</si>
  <si>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</si>
  <si>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</si>
  <si>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</si>
  <si>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</si>
  <si>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</si>
  <si>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</si>
  <si>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</si>
  <si>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</si>
  <si>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</si>
  <si>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</si>
  <si>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</si>
  <si>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</si>
  <si>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</si>
  <si>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</si>
  <si>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</si>
  <si>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</si>
  <si>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</si>
  <si>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</si>
  <si>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</si>
  <si>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</si>
  <si>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</si>
  <si>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</si>
  <si>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</si>
  <si>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</si>
  <si>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</si>
  <si>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</si>
  <si>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</si>
  <si>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</si>
  <si>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</si>
  <si>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</si>
  <si>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</si>
  <si>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</si>
  <si>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</si>
  <si>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</si>
  <si>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</si>
  <si>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</si>
  <si>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</si>
  <si>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</si>
  <si>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</si>
  <si>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</si>
  <si>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</si>
  <si>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</si>
  <si>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</si>
  <si>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</si>
  <si>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</si>
  <si>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</si>
  <si>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</si>
  <si>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</si>
  <si>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</si>
  <si>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</si>
  <si>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</si>
  <si>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</si>
  <si>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</si>
  <si>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</si>
  <si>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</si>
  <si>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</si>
  <si>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</si>
  <si>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</si>
  <si>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</si>
  <si>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</si>
  <si>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</si>
  <si>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</si>
  <si>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</si>
  <si>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</si>
  <si>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</si>
  <si>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</si>
  <si>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</si>
  <si>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</si>
  <si>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</si>
  <si>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</si>
  <si>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</si>
  <si>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</si>
  <si>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</si>
  <si>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</si>
  <si>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</si>
  <si>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</si>
  <si>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</si>
  <si>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</si>
  <si>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</si>
  <si>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</si>
  <si>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</si>
  <si>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</si>
  <si>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</si>
  <si>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</si>
  <si>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</si>
  <si>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</si>
  <si>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</si>
  <si>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</si>
  <si>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</si>
  <si>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</si>
  <si>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</si>
  <si>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</si>
  <si>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</si>
  <si>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</si>
  <si>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</si>
  <si>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</si>
  <si>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</si>
  <si>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</si>
  <si>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</si>
  <si>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</si>
  <si>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</si>
  <si>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</si>
  <si>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</si>
  <si>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</si>
  <si>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</si>
  <si>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</si>
  <si>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</si>
  <si>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</si>
  <si>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</si>
  <si>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</si>
  <si>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</si>
  <si>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</si>
  <si>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</si>
  <si>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</si>
  <si>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</si>
  <si>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</si>
  <si>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</si>
  <si>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</si>
  <si>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</si>
  <si>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</si>
  <si>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</si>
  <si>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</si>
  <si>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</si>
  <si>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</si>
  <si>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</si>
  <si>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</si>
  <si>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</si>
  <si>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</si>
  <si>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</si>
  <si>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</si>
  <si>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</si>
  <si>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</si>
  <si>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</si>
  <si>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</si>
  <si>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</si>
  <si>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</si>
  <si>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</si>
  <si>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</si>
  <si>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</si>
  <si>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</si>
  <si>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</si>
  <si>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</si>
  <si>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</si>
  <si>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</si>
  <si>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</si>
  <si>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</si>
  <si>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</si>
  <si>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</si>
  <si>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</si>
  <si>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</si>
  <si>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</si>
  <si>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</si>
  <si>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</si>
  <si>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</si>
  <si>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</si>
  <si>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</si>
  <si>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</si>
  <si>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</si>
  <si>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</si>
  <si>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</si>
  <si>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</si>
  <si>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</si>
  <si>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</si>
  <si>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</si>
  <si>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</si>
  <si>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</si>
  <si>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</si>
  <si>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</si>
  <si>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</si>
  <si>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</si>
  <si>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</si>
  <si>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</si>
  <si>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</si>
  <si>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</si>
  <si>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</si>
  <si>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</si>
  <si>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</si>
  <si>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</si>
  <si>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</si>
  <si>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</si>
  <si>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</si>
  <si>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</si>
  <si>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</si>
  <si>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</si>
  <si>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</si>
  <si>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</si>
  <si>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</si>
  <si>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</si>
  <si>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</si>
  <si>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</si>
  <si>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</si>
  <si>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</si>
  <si>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</si>
  <si>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</si>
  <si>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</si>
  <si>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</si>
  <si>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</si>
  <si>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</si>
  <si>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</si>
  <si>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</si>
  <si>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</si>
  <si>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</si>
  <si>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</si>
  <si>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</si>
  <si>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</si>
  <si>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</si>
  <si>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</si>
  <si>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</si>
  <si>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</si>
  <si>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</si>
  <si>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</si>
  <si>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</si>
  <si>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</si>
  <si>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</si>
  <si>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</si>
  <si>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</si>
  <si>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</si>
  <si>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</si>
  <si>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</si>
  <si>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</si>
  <si>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</si>
  <si>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</si>
  <si>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</si>
  <si>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</si>
  <si>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</si>
  <si>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</si>
  <si>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</si>
  <si>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</si>
  <si>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</si>
  <si>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</si>
  <si>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</si>
  <si>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</si>
  <si>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</si>
  <si>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</si>
  <si>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</si>
  <si>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</si>
  <si>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</si>
  <si>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</si>
  <si>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</si>
  <si>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</si>
  <si>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</si>
  <si>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</si>
  <si>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</si>
  <si>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</si>
  <si>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</si>
  <si>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</si>
  <si>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</si>
  <si>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</si>
  <si>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</si>
  <si>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</si>
  <si>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</si>
  <si>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</si>
  <si>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</si>
  <si>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</si>
  <si>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</si>
  <si>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</si>
  <si>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</si>
  <si>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</si>
  <si>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</si>
  <si>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</si>
  <si>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</si>
  <si>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</si>
  <si>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</si>
  <si>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</si>
  <si>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</si>
  <si>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</si>
  <si>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</si>
  <si>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</si>
  <si>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</si>
  <si>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</si>
  <si>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</si>
  <si>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</si>
  <si>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</si>
  <si>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</si>
  <si>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</si>
  <si>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</si>
  <si>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</si>
  <si>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</si>
  <si>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</si>
  <si>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</si>
  <si>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</si>
  <si>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</si>
  <si>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</si>
  <si>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</si>
  <si>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</si>
  <si>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</si>
  <si>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</si>
  <si>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</si>
  <si>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</si>
  <si>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</si>
  <si>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</si>
  <si>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</si>
  <si>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</si>
  <si>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</si>
  <si>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</si>
  <si>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</si>
  <si>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</si>
  <si>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</si>
  <si>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</si>
  <si>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</si>
  <si>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</si>
  <si>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</si>
  <si>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</si>
  <si>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</si>
  <si>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</si>
  <si>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</si>
  <si>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</si>
  <si>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</si>
  <si>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</si>
  <si>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</si>
  <si>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</si>
  <si>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</si>
  <si>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</si>
  <si>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</si>
  <si>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</si>
  <si>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</si>
  <si>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</si>
  <si>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</si>
  <si>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</si>
  <si>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</si>
  <si>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</si>
  <si>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</si>
  <si>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</si>
  <si>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</si>
  <si>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</si>
  <si>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</si>
  <si>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</si>
  <si>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</si>
  <si>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</si>
  <si>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</si>
  <si>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</si>
  <si>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</si>
  <si>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</si>
  <si>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</si>
  <si>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</si>
  <si>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</si>
  <si>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</si>
  <si>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</si>
  <si>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</si>
  <si>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</si>
  <si>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</si>
  <si>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</si>
  <si>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</si>
  <si>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</si>
  <si>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</si>
  <si>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</si>
  <si>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</si>
  <si>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</si>
  <si>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</si>
  <si>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</si>
  <si>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</si>
  <si>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</si>
  <si>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</si>
  <si>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</si>
  <si>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</si>
  <si>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</si>
  <si>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</si>
  <si>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</si>
  <si>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</si>
  <si>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</si>
  <si>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</si>
  <si>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</si>
  <si>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</si>
  <si>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</si>
  <si>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</si>
  <si>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</si>
  <si>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</si>
  <si>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</si>
  <si>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</si>
  <si>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</si>
  <si>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</si>
  <si>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</si>
  <si>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</si>
  <si>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</si>
  <si>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</si>
  <si>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</si>
  <si>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</si>
  <si>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</si>
  <si>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</si>
  <si>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</si>
  <si>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</si>
  <si>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</si>
  <si>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</si>
  <si>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</si>
  <si>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</si>
  <si>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</si>
  <si>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</si>
  <si>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</si>
  <si>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</si>
  <si>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</si>
  <si>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</si>
  <si>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</si>
  <si>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</si>
  <si>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</si>
  <si>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</si>
  <si>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</si>
  <si>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</si>
  <si>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</si>
  <si>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</si>
  <si>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</si>
  <si>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</si>
  <si>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</si>
  <si>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</si>
  <si>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</si>
  <si>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</si>
  <si>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</si>
  <si>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</si>
  <si>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</si>
  <si>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</si>
  <si>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</si>
  <si>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</si>
  <si>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</si>
  <si>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</si>
  <si>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</si>
  <si>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</si>
  <si>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</si>
  <si>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</si>
  <si>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</si>
  <si>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</si>
  <si>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</si>
  <si>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</si>
  <si>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</si>
  <si>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</si>
  <si>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</si>
  <si>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</si>
  <si>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</si>
  <si>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</si>
  <si>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</si>
  <si>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</si>
  <si>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</si>
  <si>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</si>
  <si>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</si>
  <si>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</si>
  <si>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</si>
  <si>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</si>
  <si>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</si>
  <si>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</si>
  <si>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</si>
  <si>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</si>
  <si>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</si>
  <si>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</si>
  <si>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</si>
  <si>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</si>
  <si>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</si>
  <si>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</si>
  <si>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</si>
  <si>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</si>
  <si>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</si>
  <si>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</si>
  <si>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</si>
  <si>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</si>
  <si>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</si>
  <si>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</si>
  <si>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</si>
  <si>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</si>
  <si>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</si>
  <si>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</si>
  <si>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</si>
  <si>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</si>
  <si>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</si>
  <si>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</si>
  <si>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</si>
  <si>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</si>
  <si>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</si>
  <si>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</si>
  <si>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</si>
  <si>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</si>
  <si>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</si>
  <si>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</si>
  <si>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</si>
  <si>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</si>
  <si>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</si>
  <si>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</si>
  <si>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</si>
  <si>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</si>
  <si>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</si>
  <si>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</si>
  <si>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</si>
  <si>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</si>
  <si>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</si>
  <si>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</si>
  <si>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</si>
  <si>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</si>
  <si>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</si>
  <si>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</si>
  <si>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</si>
  <si>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</si>
  <si>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</si>
  <si>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</si>
  <si>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</si>
  <si>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</si>
  <si>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</si>
  <si>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</si>
  <si>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</si>
  <si>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</si>
  <si>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</si>
  <si>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</si>
  <si>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</si>
  <si>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</si>
  <si>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</si>
  <si>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</si>
  <si>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</si>
  <si>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</si>
  <si>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</si>
  <si>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</si>
  <si>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</si>
  <si>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</si>
  <si>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</si>
  <si>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</si>
  <si>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</si>
  <si>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</si>
  <si>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</si>
  <si>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</si>
  <si>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</si>
  <si>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</si>
  <si>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</si>
  <si>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</si>
  <si>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</si>
  <si>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</si>
  <si>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</si>
  <si>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</si>
  <si>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</si>
  <si>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</si>
  <si>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</si>
  <si>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</si>
  <si>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</si>
  <si>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</si>
  <si>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</si>
  <si>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</si>
  <si>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</si>
  <si>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</si>
  <si>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</si>
  <si>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</si>
  <si>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</si>
  <si>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</si>
  <si>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</si>
  <si>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</si>
  <si>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</si>
  <si>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</si>
  <si>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</si>
  <si>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</si>
  <si>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</si>
  <si>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</si>
  <si>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</si>
  <si>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</si>
  <si>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</si>
  <si>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</si>
  <si>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</si>
  <si>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</si>
  <si>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</si>
  <si>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</si>
  <si>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</si>
  <si>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</si>
  <si>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</si>
  <si>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</si>
  <si>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</si>
  <si>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</si>
  <si>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</si>
  <si>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</si>
  <si>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</si>
  <si>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</si>
  <si>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</si>
  <si>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</si>
  <si>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</si>
  <si>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</si>
  <si>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</si>
  <si>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</si>
  <si>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</si>
  <si>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</si>
  <si>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</si>
  <si>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</si>
  <si>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</si>
  <si>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</si>
  <si>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</si>
  <si>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</si>
  <si>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</si>
  <si>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</si>
  <si>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</si>
  <si>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</si>
  <si>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</si>
  <si>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</si>
  <si>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</si>
  <si>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</si>
  <si>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</si>
  <si>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</si>
  <si>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</si>
  <si>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</si>
  <si>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</si>
  <si>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</si>
  <si>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</si>
  <si>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</si>
  <si>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</si>
  <si>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</si>
  <si>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</si>
  <si>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</si>
  <si>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</si>
  <si>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</si>
  <si>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</si>
  <si>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</si>
  <si>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</si>
  <si>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</si>
  <si>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</si>
  <si>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</si>
  <si>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</si>
  <si>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</si>
  <si>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</si>
  <si>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</si>
  <si>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</si>
  <si>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</si>
  <si>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</si>
  <si>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</si>
  <si>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</si>
  <si>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</si>
  <si>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</si>
  <si>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</si>
  <si>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</si>
  <si>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</si>
  <si>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</si>
  <si>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</si>
  <si>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</si>
  <si>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</si>
  <si>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</si>
  <si>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</si>
  <si>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</si>
  <si>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</si>
  <si>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</si>
  <si>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</si>
  <si>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</si>
  <si>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</si>
  <si>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</si>
  <si>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</si>
  <si>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</si>
  <si>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</si>
  <si>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</si>
  <si>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</si>
  <si>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</si>
  <si>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</si>
  <si>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</si>
  <si>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</si>
  <si>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</si>
  <si>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</si>
  <si>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</si>
  <si>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</si>
  <si>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</si>
  <si>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</si>
  <si>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</si>
  <si>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</si>
  <si>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</si>
  <si>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</si>
  <si>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</si>
  <si>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</si>
  <si>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</si>
  <si>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</si>
  <si>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</si>
  <si>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</si>
  <si>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</si>
  <si>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</si>
  <si>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</si>
  <si>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</si>
  <si>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</si>
  <si>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</si>
  <si>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</si>
  <si>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</si>
  <si>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</si>
  <si>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</si>
  <si>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</si>
  <si>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</si>
  <si>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</si>
  <si>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</si>
  <si>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</si>
  <si>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</si>
  <si>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</si>
  <si>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</si>
  <si>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</si>
  <si>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</si>
  <si>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</si>
  <si>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</si>
  <si>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</si>
  <si>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</si>
  <si>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</si>
  <si>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</si>
  <si>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</si>
  <si>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</si>
  <si>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</si>
  <si>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</si>
  <si>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</si>
  <si>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</si>
  <si>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</si>
  <si>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</si>
  <si>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</si>
  <si>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</si>
  <si>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</si>
  <si>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</si>
  <si>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</si>
  <si>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</si>
  <si>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</si>
  <si>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</si>
  <si>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</si>
  <si>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</si>
  <si>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</si>
  <si>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</si>
  <si>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</si>
  <si>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</si>
  <si>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</si>
  <si>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</si>
  <si>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</si>
  <si>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</si>
  <si>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</si>
  <si>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</si>
  <si>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</si>
  <si>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</si>
  <si>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</si>
  <si>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</si>
  <si>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</si>
  <si>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</si>
  <si>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</si>
  <si>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</si>
  <si>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</si>
  <si>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</si>
  <si>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</si>
  <si>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</si>
  <si>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</si>
  <si>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</si>
  <si>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</si>
  <si>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</si>
  <si>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</si>
  <si>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</si>
  <si>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</si>
  <si>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</si>
  <si>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</si>
  <si>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</si>
  <si>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</si>
  <si>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</si>
  <si>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</si>
  <si>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</si>
  <si>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</si>
  <si>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</si>
  <si>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</si>
  <si>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</si>
  <si>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</si>
  <si>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</si>
  <si>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</si>
  <si>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</si>
  <si>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</si>
  <si>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</si>
  <si>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</si>
  <si>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</si>
  <si>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</si>
  <si>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</si>
  <si>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</si>
  <si>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</si>
  <si>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</si>
  <si>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</si>
  <si>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</si>
  <si>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</si>
  <si>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</si>
  <si>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</si>
  <si>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</si>
  <si>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</si>
  <si>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</si>
  <si>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</si>
  <si>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</si>
  <si>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</si>
  <si>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</si>
  <si>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</si>
  <si>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</si>
  <si>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</si>
  <si>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</si>
  <si>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</si>
  <si>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</si>
  <si>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</si>
  <si>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</si>
  <si>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</si>
  <si>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</si>
  <si>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</si>
  <si>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</si>
  <si>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</si>
  <si>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</si>
  <si>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</si>
  <si>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</si>
  <si>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</si>
  <si>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</si>
  <si>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</si>
  <si>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</si>
  <si>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</si>
  <si>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</si>
  <si>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</si>
  <si>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</si>
  <si>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</si>
  <si>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</si>
  <si>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</si>
  <si>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</si>
  <si>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</si>
  <si>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</si>
  <si>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</si>
  <si>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</si>
  <si>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</si>
  <si>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</si>
  <si>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</si>
  <si>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</si>
  <si>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</si>
  <si>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</si>
  <si>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</si>
  <si>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</si>
  <si>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</si>
  <si>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</si>
  <si>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</si>
  <si>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</si>
  <si>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</si>
  <si>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</si>
  <si>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</si>
  <si>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</si>
  <si>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</si>
  <si>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</si>
  <si>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</si>
  <si>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</si>
  <si>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</si>
  <si>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</si>
  <si>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</si>
  <si>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</si>
  <si>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</si>
  <si>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</si>
  <si>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</si>
  <si>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</si>
  <si>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</si>
  <si>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</si>
  <si>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</si>
  <si>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</si>
  <si>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</si>
  <si>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</si>
  <si>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</si>
  <si>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</si>
  <si>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</si>
  <si>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</si>
  <si>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</si>
  <si>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</si>
  <si>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</si>
  <si>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</si>
  <si>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</si>
  <si>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</si>
  <si>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</si>
  <si>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</si>
  <si>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</si>
  <si>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</si>
  <si>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</si>
  <si>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</si>
  <si>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</si>
  <si>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</si>
  <si>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</si>
  <si>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</si>
  <si>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</si>
  <si>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</si>
  <si>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</si>
  <si>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</si>
  <si>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</si>
  <si>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</si>
  <si>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</si>
  <si>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</si>
  <si>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</si>
  <si>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</si>
  <si>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</si>
  <si>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</si>
  <si>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</si>
  <si>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</si>
  <si>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</si>
  <si>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</si>
  <si>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</si>
  <si>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</si>
  <si>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</si>
  <si>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</si>
  <si>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</si>
  <si>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</si>
  <si>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</si>
  <si>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</si>
  <si>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</si>
  <si>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</si>
  <si>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</si>
  <si>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</si>
  <si>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</si>
  <si>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</si>
  <si>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</si>
  <si>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</si>
  <si>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</si>
  <si>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</si>
  <si>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</si>
  <si>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</si>
  <si>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</si>
  <si>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</si>
  <si>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</si>
  <si>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</si>
  <si>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</si>
  <si>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</si>
  <si>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</si>
  <si>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</si>
  <si>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</si>
  <si>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</si>
  <si>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</si>
  <si>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</si>
  <si>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</si>
  <si>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</si>
  <si>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</si>
  <si>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</si>
  <si>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</si>
  <si>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</si>
  <si>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</si>
  <si>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</si>
  <si>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</si>
  <si>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</si>
  <si>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</si>
  <si>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</si>
  <si>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</si>
  <si>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</si>
  <si>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</si>
  <si>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</si>
  <si>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</si>
  <si>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</si>
  <si>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</si>
  <si>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</si>
  <si>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</si>
  <si>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</si>
  <si>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</si>
  <si>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</si>
  <si>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</si>
  <si>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</si>
  <si>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</si>
  <si>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</si>
  <si>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</si>
  <si>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</si>
  <si>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</si>
  <si>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</si>
  <si>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</si>
  <si>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</si>
  <si>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</si>
  <si>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</si>
  <si>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</si>
  <si>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</si>
  <si>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</si>
  <si>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</si>
  <si>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</si>
  <si>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</si>
  <si>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</si>
  <si>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</si>
  <si>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</si>
  <si>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</si>
  <si>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</si>
  <si>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</si>
  <si>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</si>
  <si>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</si>
  <si>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</si>
  <si>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</si>
  <si>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</si>
  <si>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</si>
  <si>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</si>
  <si>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</si>
  <si>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</si>
  <si>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</si>
  <si>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</si>
  <si>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</si>
  <si>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</si>
  <si>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</si>
  <si>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</si>
  <si>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</si>
  <si>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</si>
  <si>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</si>
  <si>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</si>
  <si>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</si>
  <si>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</si>
  <si>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</si>
  <si>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</si>
  <si>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</si>
  <si>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</si>
  <si>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</si>
  <si>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</si>
  <si>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</si>
  <si>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</si>
  <si>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</si>
  <si>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</si>
  <si>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</si>
  <si>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</si>
  <si>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</si>
  <si>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</si>
  <si>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</si>
  <si>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</si>
  <si>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</si>
  <si>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</si>
  <si>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</si>
  <si>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</si>
  <si>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</si>
  <si>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</si>
  <si>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</si>
  <si>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</si>
  <si>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</si>
  <si>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</si>
  <si>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</si>
  <si>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</si>
  <si>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</si>
  <si>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</si>
  <si>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</si>
  <si>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</si>
  <si>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</si>
  <si>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</si>
  <si>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</si>
  <si>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</si>
  <si>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</si>
  <si>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</si>
  <si>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</si>
  <si>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</si>
  <si>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</si>
  <si>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</si>
  <si>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</si>
  <si>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</si>
  <si>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</si>
  <si>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</si>
  <si>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</si>
  <si>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</si>
  <si>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</si>
  <si>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</si>
  <si>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</si>
  <si>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</si>
  <si>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</si>
  <si>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</si>
  <si>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</si>
  <si>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</si>
  <si>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</si>
  <si>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</si>
  <si>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</si>
  <si>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</si>
  <si>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</si>
  <si>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</si>
  <si>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</si>
  <si>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</si>
  <si>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</si>
  <si>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</si>
  <si>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</si>
  <si>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</si>
  <si>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</si>
  <si>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</si>
  <si>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</si>
  <si>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</si>
  <si>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</si>
  <si>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</si>
  <si>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</si>
  <si>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</si>
  <si>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</si>
  <si>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</si>
  <si>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</si>
  <si>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</si>
  <si>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</si>
  <si>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</si>
  <si>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</si>
  <si>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</si>
  <si>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</si>
  <si>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</si>
  <si>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</si>
  <si>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</si>
  <si>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</si>
  <si>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</si>
  <si>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</si>
  <si>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</si>
  <si>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</si>
  <si>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</si>
  <si>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</si>
  <si>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</si>
  <si>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</si>
  <si>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</si>
  <si>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</si>
  <si>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</si>
  <si>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</si>
  <si>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</si>
  <si>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</si>
  <si>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</si>
  <si>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</si>
  <si>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</si>
  <si>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</si>
  <si>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</si>
  <si>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</si>
  <si>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</si>
  <si>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</si>
  <si>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</si>
  <si>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</si>
  <si>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</si>
  <si>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</si>
  <si>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</si>
  <si>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</si>
  <si>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</si>
  <si>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</si>
  <si>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</si>
  <si>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</si>
  <si>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</si>
  <si>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</si>
  <si>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</si>
  <si>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</si>
  <si>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</si>
  <si>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</si>
  <si>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</si>
  <si>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</si>
  <si>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</si>
  <si>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</si>
  <si>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</si>
  <si>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</si>
  <si>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</si>
  <si>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</si>
  <si>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</si>
  <si>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</si>
  <si>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</si>
  <si>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</si>
  <si>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</si>
  <si>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</si>
  <si>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</si>
  <si>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</si>
  <si>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</si>
  <si>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</si>
  <si>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</si>
  <si>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</si>
  <si>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</si>
  <si>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</si>
  <si>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</si>
  <si>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</si>
  <si>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</si>
  <si>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</si>
  <si>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</si>
  <si>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</si>
  <si>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</si>
  <si>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</si>
  <si>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</si>
  <si>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</si>
  <si>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</si>
  <si>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</si>
  <si>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</si>
  <si>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</si>
  <si>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</si>
  <si>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</si>
  <si>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</si>
  <si>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</si>
  <si>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</si>
  <si>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</si>
  <si>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</si>
  <si>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</si>
  <si>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</si>
  <si>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</si>
  <si>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</si>
  <si>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</si>
  <si>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</si>
  <si>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</si>
  <si>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</si>
  <si>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</si>
  <si>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</si>
  <si>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</si>
  <si>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</si>
  <si>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</si>
  <si>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</si>
  <si>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</si>
  <si>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</si>
  <si>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</si>
  <si>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</si>
  <si>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</si>
  <si>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</si>
  <si>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</si>
  <si>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</si>
  <si>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</si>
  <si>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</si>
  <si>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</si>
  <si>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</si>
  <si>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</si>
  <si>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</si>
  <si>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</si>
  <si>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</si>
  <si>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</si>
  <si>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</si>
  <si>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</si>
  <si>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</si>
  <si>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</si>
  <si>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</si>
  <si>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</si>
  <si>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</si>
  <si>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</si>
  <si>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</si>
  <si>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</si>
  <si>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</si>
  <si>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</si>
  <si>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</si>
  <si>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</si>
  <si>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</si>
  <si>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</si>
  <si>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</si>
  <si>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</si>
  <si>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</si>
  <si>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</si>
  <si>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</si>
  <si>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</si>
  <si>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</si>
  <si>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</si>
  <si>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</si>
  <si>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</si>
  <si>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</si>
  <si>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</si>
  <si>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</si>
  <si>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</si>
  <si>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</si>
  <si>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</si>
  <si>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</si>
  <si>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</si>
  <si>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</si>
  <si>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</si>
  <si>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</si>
  <si>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</si>
  <si>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</si>
  <si>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</si>
  <si>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</si>
  <si>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</si>
  <si>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</si>
  <si>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</si>
  <si>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</si>
  <si>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</si>
  <si>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</si>
  <si>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</si>
  <si>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</si>
  <si>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</si>
  <si>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</si>
  <si>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</si>
  <si>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</si>
  <si>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</si>
  <si>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</si>
  <si>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</si>
  <si>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</si>
  <si>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</si>
  <si>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</si>
  <si>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</si>
  <si>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</si>
  <si>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</si>
  <si>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</si>
  <si>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</si>
  <si>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</si>
  <si>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</si>
  <si>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</si>
  <si>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</si>
  <si>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</si>
  <si>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</si>
  <si>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</si>
  <si>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</si>
  <si>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</si>
  <si>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</si>
  <si>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</si>
  <si>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</si>
  <si>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</si>
  <si>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</si>
  <si>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</si>
  <si>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</si>
  <si>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</si>
  <si>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</si>
  <si>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</si>
  <si>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</si>
  <si>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</si>
  <si>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</si>
  <si>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</si>
  <si>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</si>
  <si>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</si>
  <si>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</si>
  <si>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</si>
  <si>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</si>
  <si>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</si>
  <si>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</si>
  <si>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</si>
  <si>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</si>
  <si>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</si>
  <si>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</si>
  <si>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</si>
  <si>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</si>
  <si>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</si>
  <si>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</si>
  <si>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</si>
  <si>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</si>
  <si>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</si>
  <si>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</si>
  <si>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</si>
  <si>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</si>
  <si>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</si>
  <si>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</si>
  <si>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</si>
  <si>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</si>
  <si>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</si>
  <si>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</si>
  <si>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</si>
  <si>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</si>
  <si>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</si>
  <si>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</si>
  <si>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</si>
  <si>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</si>
  <si>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</si>
  <si>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</si>
  <si>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</si>
  <si>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</si>
  <si>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</si>
  <si>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</si>
  <si>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</si>
  <si>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</si>
  <si>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</si>
  <si>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</si>
  <si>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</si>
  <si>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</si>
  <si>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</si>
  <si>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</si>
  <si>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</si>
  <si>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</si>
  <si>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</si>
  <si>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</si>
  <si>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</si>
  <si>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</si>
  <si>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</si>
  <si>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</si>
  <si>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</si>
  <si>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</si>
  <si>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</si>
  <si>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</si>
  <si>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</si>
  <si>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</si>
  <si>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</si>
  <si>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</si>
  <si>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</si>
  <si>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</si>
  <si>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</si>
  <si>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</si>
  <si>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</si>
  <si>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</si>
  <si>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</si>
  <si>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</si>
  <si>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</si>
  <si>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</si>
  <si>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</si>
  <si>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</si>
  <si>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</si>
  <si>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</si>
  <si>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</si>
  <si>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</si>
  <si>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</si>
  <si>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</si>
  <si>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</si>
  <si>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</si>
  <si>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</si>
  <si>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</si>
  <si>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</si>
  <si>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</si>
  <si>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</si>
  <si>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</si>
  <si>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</si>
  <si>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</si>
  <si>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</si>
  <si>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</si>
  <si>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</si>
  <si>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</si>
  <si>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</si>
  <si>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</si>
  <si>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</si>
  <si>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</si>
  <si>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</si>
  <si>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</si>
  <si>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</si>
  <si>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</si>
  <si>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</si>
  <si>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</si>
  <si>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</si>
  <si>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</si>
  <si>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</si>
  <si>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</si>
  <si>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</si>
  <si>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</si>
  <si>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</si>
  <si>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</si>
  <si>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</si>
  <si>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</si>
  <si>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</si>
  <si>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</si>
  <si>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</si>
  <si>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</si>
  <si>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</si>
  <si>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</si>
  <si>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</si>
  <si>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</si>
  <si>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</si>
  <si>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</si>
  <si>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</si>
  <si>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</si>
  <si>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</si>
  <si>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</si>
  <si>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</si>
  <si>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</si>
  <si>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</si>
  <si>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</si>
  <si>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</si>
  <si>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</si>
  <si>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</si>
  <si>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</si>
  <si>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</si>
  <si>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</si>
  <si>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</si>
  <si>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</si>
  <si>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</si>
  <si>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</si>
  <si>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</si>
  <si>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</si>
  <si>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</si>
  <si>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</si>
  <si>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</si>
  <si>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</si>
  <si>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</si>
  <si>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</si>
  <si>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</si>
  <si>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</si>
  <si>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</si>
  <si>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</si>
  <si>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</si>
  <si>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</si>
  <si>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</si>
  <si>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</si>
  <si>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</si>
  <si>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</si>
  <si>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</si>
  <si>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</si>
  <si>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</si>
  <si>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</si>
  <si>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</si>
  <si>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</si>
  <si>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</si>
  <si>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</si>
  <si>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</si>
  <si>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</si>
  <si>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</si>
  <si>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</si>
  <si>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</si>
  <si>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</si>
  <si>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</si>
  <si>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</si>
  <si>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</si>
  <si>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</si>
  <si>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</si>
  <si>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</si>
  <si>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</si>
  <si>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</si>
  <si>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</si>
  <si>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</si>
  <si>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</si>
  <si>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</si>
  <si>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</si>
  <si>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</si>
  <si>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</si>
  <si>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</si>
  <si>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</si>
  <si>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</si>
  <si>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</si>
  <si>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</si>
  <si>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</si>
  <si>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</si>
  <si>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</si>
  <si>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</si>
  <si>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</si>
  <si>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</si>
  <si>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</si>
  <si>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</si>
  <si>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</si>
  <si>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</si>
  <si>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</si>
  <si>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</si>
  <si>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</si>
  <si>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</si>
  <si>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</si>
  <si>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</si>
  <si>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</si>
  <si>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</si>
  <si>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</si>
  <si>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</si>
  <si>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</si>
  <si>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</si>
  <si>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</si>
  <si>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</si>
  <si>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</si>
  <si>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</si>
  <si>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</si>
  <si>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</si>
  <si>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</si>
  <si>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</si>
  <si>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</si>
  <si>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</si>
  <si>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</si>
  <si>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</si>
  <si>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</si>
  <si>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</si>
  <si>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</si>
  <si>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</si>
  <si>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</si>
  <si>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</si>
  <si>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</si>
  <si>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</si>
  <si>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</si>
  <si>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</si>
  <si>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</si>
  <si>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</si>
  <si>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</si>
  <si>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</si>
  <si>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</si>
  <si>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</si>
  <si>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</si>
  <si>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</si>
  <si>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</si>
  <si>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</si>
  <si>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</si>
  <si>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</si>
  <si>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</si>
  <si>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</si>
  <si>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</si>
  <si>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</si>
  <si>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</si>
  <si>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</si>
  <si>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</si>
  <si>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</si>
  <si>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</si>
  <si>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</si>
  <si>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</si>
  <si>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</si>
  <si>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</si>
  <si>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</si>
  <si>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</si>
  <si>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</si>
  <si>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</si>
  <si>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</si>
  <si>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</si>
  <si>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</si>
  <si>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</si>
  <si>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</si>
  <si>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</si>
  <si>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</si>
  <si>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</si>
  <si>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</si>
  <si>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</si>
  <si>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</si>
  <si>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</si>
  <si>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</si>
  <si>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</si>
  <si>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</si>
  <si>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</si>
  <si>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</si>
  <si>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</si>
  <si>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</si>
  <si>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</si>
  <si>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</si>
  <si>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</si>
  <si>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</si>
  <si>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</si>
  <si>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</si>
  <si>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</si>
  <si>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</si>
  <si>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</si>
  <si>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</si>
  <si>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</si>
  <si>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</si>
  <si>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</si>
  <si>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</si>
  <si>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</si>
  <si>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</si>
  <si>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</si>
  <si>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</si>
  <si>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</si>
  <si>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</si>
  <si>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</si>
  <si>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</si>
  <si>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</si>
  <si>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</si>
  <si>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</si>
  <si>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</si>
  <si>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</si>
  <si>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</si>
  <si>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</si>
  <si>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</si>
  <si>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</si>
  <si>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</si>
  <si>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</si>
  <si>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</si>
  <si>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</si>
  <si>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</si>
  <si>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</si>
  <si>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</si>
  <si>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</si>
  <si>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</si>
  <si>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</si>
  <si>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</si>
  <si>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</si>
  <si>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</si>
  <si>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</si>
  <si>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</si>
  <si>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</si>
  <si>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</si>
  <si>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</si>
  <si>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</si>
  <si>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</si>
  <si>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</si>
  <si>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</si>
  <si>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</si>
  <si>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</si>
  <si>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</si>
  <si>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</si>
  <si>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</si>
  <si>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</si>
  <si>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</si>
  <si>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</si>
  <si>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</si>
  <si>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</si>
  <si>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</si>
  <si>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</si>
  <si>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</si>
  <si>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</si>
  <si>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</si>
  <si>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</si>
  <si>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</si>
  <si>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</si>
  <si>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</si>
  <si>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</si>
  <si>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</si>
  <si>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</si>
  <si>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</si>
  <si>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</si>
  <si>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</si>
  <si>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</si>
  <si>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</si>
  <si>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</si>
  <si>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</si>
  <si>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</si>
  <si>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</si>
  <si>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</si>
  <si>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</si>
  <si>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</si>
  <si>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</si>
  <si>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</si>
  <si>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</si>
  <si>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</si>
  <si>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</si>
  <si>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</si>
  <si>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</si>
  <si>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</si>
  <si>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</si>
  <si>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</si>
  <si>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</si>
  <si>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</si>
  <si>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</si>
  <si>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</si>
  <si>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</si>
  <si>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</si>
  <si>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</si>
  <si>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</si>
  <si>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</si>
  <si>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</si>
  <si>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</si>
  <si>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</si>
  <si>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</si>
  <si>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</si>
  <si>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</si>
  <si>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</si>
  <si>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</si>
  <si>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</si>
  <si>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</si>
  <si>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</si>
  <si>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</si>
  <si>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</si>
  <si>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</si>
  <si>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</si>
  <si>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</si>
  <si>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</si>
  <si>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</si>
  <si>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</si>
  <si>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</si>
  <si>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</si>
  <si>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</si>
  <si>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</si>
  <si>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</si>
  <si>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</si>
  <si>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</si>
  <si>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</si>
  <si>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</si>
  <si>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</si>
  <si>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</si>
  <si>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</si>
  <si>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</si>
  <si>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</si>
  <si>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</si>
  <si>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</si>
  <si>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</si>
  <si>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</si>
  <si>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</si>
  <si>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</si>
  <si>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</si>
  <si>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</si>
  <si>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</si>
  <si>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</si>
  <si>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</si>
  <si>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</si>
  <si>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</si>
  <si>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</si>
  <si>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</si>
  <si>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</si>
  <si>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</si>
  <si>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</si>
  <si>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</si>
  <si>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</si>
  <si>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</si>
  <si>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</si>
  <si>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</si>
  <si>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</si>
  <si>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</si>
  <si>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</si>
  <si>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</si>
  <si>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</si>
  <si>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</si>
  <si>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</si>
  <si>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</si>
  <si>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</si>
  <si>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</si>
  <si>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</si>
  <si>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</si>
  <si>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</si>
  <si>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</si>
  <si>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</si>
  <si>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</si>
  <si>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</si>
  <si>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</si>
  <si>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</si>
  <si>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</si>
  <si>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</si>
  <si>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</si>
  <si>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</si>
  <si>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</si>
  <si>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</si>
  <si>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</si>
  <si>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</si>
  <si>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</si>
  <si>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</si>
  <si>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</si>
  <si>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</si>
  <si>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</si>
  <si>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</si>
  <si>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</si>
  <si>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</si>
  <si>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</si>
  <si>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</si>
  <si>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</si>
  <si>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</si>
  <si>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</si>
  <si>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</si>
  <si>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</si>
  <si>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</si>
  <si>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</si>
  <si>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</si>
  <si>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</si>
  <si>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</si>
  <si>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</si>
  <si>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</si>
  <si>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</si>
  <si>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</si>
  <si>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</si>
  <si>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</si>
  <si>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</si>
  <si>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</si>
  <si>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</si>
  <si>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</si>
  <si>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</si>
  <si>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</si>
  <si>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</si>
  <si>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</si>
  <si>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</si>
  <si>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</si>
  <si>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</si>
  <si>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</si>
  <si>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</si>
  <si>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</si>
  <si>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</si>
  <si>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</si>
  <si>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</si>
  <si>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</si>
  <si>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</si>
  <si>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</si>
  <si>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</si>
  <si>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</si>
  <si>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</si>
  <si>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</si>
  <si>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</si>
  <si>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</si>
  <si>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</si>
  <si>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</si>
  <si>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</si>
  <si>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</si>
  <si>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</si>
  <si>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</si>
  <si>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</si>
  <si>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</si>
  <si>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</si>
  <si>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</si>
  <si>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</si>
  <si>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</si>
  <si>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</si>
  <si>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</si>
  <si>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</si>
  <si>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</si>
  <si>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</si>
  <si>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</si>
  <si>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</si>
  <si>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</si>
  <si>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</si>
  <si>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</si>
  <si>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</si>
  <si>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</si>
  <si>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</si>
  <si>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</si>
  <si>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</si>
  <si>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</si>
  <si>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</si>
  <si>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</si>
  <si>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</si>
  <si>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</si>
  <si>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</si>
  <si>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</si>
  <si>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</si>
  <si>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</si>
  <si>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</si>
  <si>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</si>
  <si>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</si>
  <si>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</si>
  <si>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</si>
  <si>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</si>
  <si>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</si>
  <si>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</si>
  <si>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</si>
  <si>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</si>
  <si>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</si>
  <si>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</si>
  <si>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</si>
  <si>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</si>
  <si>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</si>
  <si>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</si>
  <si>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</si>
  <si>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</si>
  <si>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</si>
  <si>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</si>
  <si>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</si>
  <si>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</si>
  <si>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</si>
  <si>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</si>
  <si>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</si>
  <si>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</si>
  <si>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</si>
  <si>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</si>
  <si>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</si>
  <si>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</si>
  <si>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</si>
  <si>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</si>
  <si>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</si>
  <si>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</si>
  <si>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</si>
  <si>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</si>
  <si>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</si>
  <si>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</si>
  <si>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</si>
  <si>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</si>
  <si>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</si>
  <si>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</si>
  <si>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</si>
  <si>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</si>
  <si>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</si>
  <si>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</si>
  <si>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</si>
  <si>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</si>
  <si>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</si>
  <si>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</si>
  <si>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</si>
  <si>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</si>
  <si>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</si>
  <si>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</si>
  <si>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</si>
  <si>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</si>
  <si>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</si>
  <si>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</si>
  <si>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</si>
  <si>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</si>
  <si>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</si>
  <si>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</si>
  <si>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</si>
  <si>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</si>
  <si>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</si>
  <si>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</si>
  <si>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</si>
  <si>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</si>
  <si>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</si>
  <si>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</si>
  <si>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</si>
  <si>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</si>
  <si>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</si>
  <si>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</si>
  <si>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</si>
  <si>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</si>
  <si>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</si>
  <si>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</si>
  <si>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</si>
  <si>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</si>
  <si>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</si>
  <si>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</si>
  <si>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</si>
  <si>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</si>
  <si>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</si>
  <si>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</si>
  <si>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</si>
  <si>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</si>
  <si>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</si>
  <si>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</si>
  <si>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</si>
  <si>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</si>
  <si>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</si>
  <si>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</si>
  <si>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</si>
  <si>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</si>
  <si>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</si>
  <si>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</si>
  <si>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</si>
  <si>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</si>
  <si>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</si>
  <si>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</si>
  <si>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</si>
  <si>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</si>
  <si>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</si>
  <si>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</si>
  <si>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</si>
  <si>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</si>
  <si>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</si>
  <si>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</si>
  <si>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</si>
  <si>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</si>
  <si>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</si>
  <si>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</si>
  <si>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</si>
  <si>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</si>
  <si>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</si>
  <si>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</si>
  <si>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</si>
  <si>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</si>
  <si>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</si>
  <si>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</si>
  <si>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</si>
  <si>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</si>
  <si>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</si>
  <si>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</si>
  <si>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</si>
  <si>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</si>
  <si>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</si>
  <si>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</si>
  <si>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</si>
  <si>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</si>
  <si>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</si>
  <si>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</si>
  <si>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</si>
  <si>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</si>
  <si>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</si>
  <si>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</si>
  <si>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</si>
  <si>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</si>
  <si>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</si>
  <si>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</si>
  <si>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</si>
  <si>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</si>
  <si>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</si>
  <si>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</si>
  <si>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</si>
  <si>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</si>
  <si>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</si>
  <si>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</si>
  <si>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</si>
  <si>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</si>
  <si>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</si>
  <si>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</si>
  <si>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</si>
  <si>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</si>
  <si>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</si>
  <si>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</si>
  <si>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</si>
  <si>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</si>
  <si>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</si>
  <si>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</si>
  <si>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</si>
  <si>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</si>
  <si>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</si>
  <si>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</si>
  <si>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</si>
  <si>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</si>
  <si>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</si>
  <si>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</si>
  <si>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</si>
  <si>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</si>
  <si>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</si>
  <si>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</si>
  <si>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</si>
  <si>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</si>
  <si>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</si>
  <si>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</si>
  <si>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</si>
  <si>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</si>
  <si>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</si>
  <si>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</si>
  <si>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</si>
  <si>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</si>
  <si>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</si>
  <si>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</si>
  <si>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</si>
  <si>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</si>
  <si>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</si>
  <si>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</si>
  <si>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</si>
  <si>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</si>
  <si>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</si>
  <si>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</si>
  <si>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</si>
  <si>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</si>
  <si>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</si>
  <si>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</si>
  <si>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</si>
  <si>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</si>
  <si>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</si>
  <si>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</si>
  <si>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</si>
  <si>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</si>
  <si>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</si>
  <si>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</si>
  <si>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</si>
  <si>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</si>
  <si>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</si>
  <si>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</si>
  <si>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</si>
  <si>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</si>
  <si>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</si>
  <si>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</si>
  <si>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</si>
  <si>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</si>
  <si>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</si>
  <si>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</si>
  <si>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</si>
  <si>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</si>
  <si>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</si>
  <si>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</si>
  <si>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</si>
  <si>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</si>
  <si>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</si>
  <si>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</si>
  <si>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</si>
  <si>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</si>
  <si>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</si>
  <si>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</si>
  <si>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</si>
  <si>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</si>
  <si>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</si>
  <si>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</si>
  <si>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</si>
  <si>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</si>
  <si>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</si>
  <si>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</si>
  <si>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</si>
  <si>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</si>
  <si>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</si>
  <si>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</si>
  <si>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</si>
  <si>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</si>
  <si>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</si>
  <si>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</si>
  <si>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</si>
  <si>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</si>
  <si>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</si>
  <si>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</si>
  <si>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</si>
  <si>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</si>
  <si>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</si>
  <si>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</si>
  <si>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</si>
  <si>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</si>
  <si>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</si>
  <si>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</si>
  <si>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</si>
  <si>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</si>
  <si>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</si>
  <si>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</si>
  <si>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</si>
  <si>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</si>
  <si>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</si>
  <si>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</si>
  <si>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</si>
  <si>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</si>
  <si>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</si>
  <si>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</si>
  <si>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</si>
  <si>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</si>
  <si>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</si>
  <si>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</si>
  <si>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</si>
  <si>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</si>
  <si>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</si>
  <si>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</si>
  <si>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</si>
  <si>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</si>
  <si>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</si>
  <si>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</si>
  <si>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</si>
  <si>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</si>
  <si>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</si>
  <si>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</si>
  <si>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</si>
  <si>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</si>
  <si>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</si>
  <si>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</si>
  <si>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</si>
  <si>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</si>
  <si>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</si>
  <si>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</si>
  <si>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</si>
  <si>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</si>
  <si>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</si>
  <si>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</si>
  <si>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</si>
  <si>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</si>
  <si>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</si>
  <si>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</si>
  <si>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</si>
  <si>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</si>
  <si>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</si>
  <si>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</si>
  <si>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</si>
  <si>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</si>
  <si>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</si>
  <si>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</si>
  <si>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</si>
  <si>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</si>
  <si>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</si>
  <si>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</si>
  <si>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</si>
  <si>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</si>
  <si>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</si>
  <si>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</si>
  <si>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</si>
  <si>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</si>
  <si>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</si>
  <si>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</si>
  <si>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</si>
  <si>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</si>
  <si>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</si>
  <si>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</si>
  <si>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</si>
  <si>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</si>
  <si>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</si>
  <si>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</si>
  <si>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</si>
  <si>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</si>
  <si>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</si>
  <si>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</si>
  <si>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</si>
  <si>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</si>
  <si>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</si>
  <si>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</si>
  <si>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</si>
  <si>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</si>
  <si>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</si>
  <si>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</si>
  <si>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</si>
  <si>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</si>
  <si>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</si>
  <si>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</si>
  <si>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</si>
  <si>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</si>
  <si>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</si>
  <si>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</si>
  <si>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</si>
  <si>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</si>
  <si>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</si>
  <si>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</si>
  <si>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</si>
  <si>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</si>
  <si>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</si>
  <si>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</si>
  <si>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</si>
  <si>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</si>
  <si>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</si>
  <si>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</si>
  <si>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</si>
  <si>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</si>
  <si>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</si>
  <si>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</si>
  <si>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</si>
  <si>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</si>
  <si>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</si>
  <si>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</si>
  <si>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</si>
  <si>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</si>
  <si>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</si>
  <si>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</si>
  <si>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</si>
  <si>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</si>
  <si>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</si>
  <si>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</si>
  <si>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</si>
  <si>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</si>
  <si>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</si>
  <si>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</si>
  <si>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</si>
  <si>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</si>
  <si>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</si>
  <si>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</si>
  <si>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</si>
  <si>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</si>
  <si>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</si>
  <si>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</si>
  <si>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</si>
  <si>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</si>
  <si>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</si>
  <si>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</si>
  <si>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</si>
  <si>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</si>
  <si>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</si>
  <si>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</si>
  <si>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</si>
  <si>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</si>
  <si>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</si>
  <si>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</si>
  <si>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</si>
  <si>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</si>
  <si>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</si>
  <si>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</si>
  <si>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</si>
  <si>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</si>
  <si>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</si>
  <si>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</si>
  <si>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</si>
  <si>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</si>
  <si>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</si>
  <si>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</si>
  <si>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</si>
  <si>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</si>
  <si>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</si>
  <si>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</si>
  <si>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</si>
  <si>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</si>
  <si>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</si>
  <si>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</si>
  <si>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</si>
  <si>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</si>
  <si>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</si>
  <si>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</si>
  <si>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</si>
  <si>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</si>
  <si>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</si>
  <si>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</si>
  <si>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</si>
  <si>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</si>
  <si>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</si>
  <si>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</si>
  <si>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</si>
  <si>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</si>
  <si>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</si>
  <si>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</si>
  <si>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</si>
  <si>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</si>
  <si>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</si>
  <si>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</si>
  <si>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</si>
  <si>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</si>
  <si>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</si>
  <si>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</si>
  <si>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</si>
  <si>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</si>
  <si>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</si>
  <si>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</si>
  <si>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</si>
  <si>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</si>
  <si>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</si>
  <si>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</si>
  <si>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</si>
  <si>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</si>
  <si>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</si>
  <si>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</si>
  <si>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</si>
  <si>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</si>
  <si>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</si>
  <si>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</si>
  <si>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</si>
  <si>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</si>
  <si>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</si>
  <si>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</si>
  <si>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</si>
  <si>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</si>
  <si>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</si>
  <si>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</si>
  <si>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</si>
  <si>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</si>
  <si>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</si>
  <si>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</si>
  <si>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</si>
  <si>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</si>
  <si>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</si>
  <si>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</si>
  <si>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</si>
  <si>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</si>
  <si>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</si>
  <si>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</si>
  <si>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</si>
  <si>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</si>
  <si>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</si>
  <si>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</si>
  <si>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</si>
  <si>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</si>
  <si>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</si>
  <si>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</si>
  <si>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</si>
  <si>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</si>
  <si>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</si>
  <si>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</si>
  <si>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</si>
  <si>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</si>
  <si>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</si>
  <si>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</si>
  <si>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</si>
  <si>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</si>
  <si>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</si>
  <si>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</si>
  <si>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</si>
  <si>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</si>
  <si>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</si>
  <si>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</si>
  <si>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</si>
  <si>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</si>
  <si>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</si>
  <si>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</si>
  <si>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</si>
  <si>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</si>
  <si>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</si>
  <si>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</si>
  <si>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</si>
  <si>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</si>
  <si>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</si>
  <si>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</si>
  <si>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</si>
  <si>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</si>
  <si>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</si>
  <si>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</si>
  <si>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</si>
  <si>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</si>
  <si>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</si>
  <si>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</si>
  <si>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</si>
  <si>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</si>
  <si>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</si>
  <si>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</si>
  <si>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</si>
  <si>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</si>
  <si>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</si>
  <si>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</si>
  <si>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</si>
  <si>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</si>
  <si>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</si>
  <si>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</si>
  <si>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</si>
  <si>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</si>
  <si>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</si>
  <si>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</si>
  <si>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</si>
  <si>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</si>
  <si>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</si>
  <si>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</si>
  <si>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</si>
  <si>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</si>
  <si>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</si>
  <si>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</si>
  <si>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</si>
  <si>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</si>
  <si>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</si>
  <si>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</si>
  <si>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</si>
  <si>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</si>
  <si>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</si>
  <si>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</si>
  <si>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</si>
  <si>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</si>
  <si>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</si>
  <si>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</si>
  <si>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</si>
  <si>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</si>
  <si>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</si>
  <si>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</si>
  <si>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</si>
  <si>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</si>
  <si>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</si>
  <si>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</si>
  <si>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</si>
  <si>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</si>
  <si>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</si>
  <si>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</si>
  <si>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</si>
  <si>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</si>
  <si>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</si>
  <si>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</si>
  <si>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</si>
  <si>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</si>
  <si>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</si>
  <si>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</si>
  <si>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</si>
  <si>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</si>
  <si>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</si>
  <si>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</si>
  <si>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</si>
  <si>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</si>
  <si>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</si>
  <si>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</si>
  <si>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</si>
  <si>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</si>
  <si>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</si>
  <si>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</si>
  <si>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</si>
  <si>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</si>
  <si>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</si>
  <si>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</si>
  <si>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</si>
  <si>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</si>
  <si>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</si>
  <si>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</si>
  <si>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</si>
  <si>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</si>
  <si>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</si>
  <si>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</si>
  <si>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</si>
  <si>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</si>
  <si>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</si>
  <si>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</si>
  <si>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</si>
  <si>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</si>
  <si>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</si>
  <si>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</si>
  <si>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</si>
  <si>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</si>
  <si>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</si>
  <si>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</si>
  <si>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</si>
  <si>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</si>
  <si>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</si>
  <si>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</si>
  <si>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</si>
  <si>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</si>
  <si>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</si>
  <si>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</si>
  <si>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</si>
  <si>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</si>
  <si>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</si>
  <si>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</si>
  <si>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</si>
  <si>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</si>
  <si>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</si>
  <si>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</si>
  <si>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</si>
  <si>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</si>
  <si>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</si>
  <si>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</si>
  <si>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</si>
  <si>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</si>
  <si>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</si>
  <si>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</si>
  <si>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</si>
  <si>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</si>
  <si>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</si>
  <si>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</si>
  <si>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</si>
  <si>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</si>
  <si>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</si>
  <si>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</si>
  <si>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</si>
  <si>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</si>
  <si>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</si>
  <si>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</si>
  <si>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</si>
  <si>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</si>
  <si>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</si>
  <si>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</si>
  <si>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</si>
  <si>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</si>
  <si>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</si>
  <si>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</si>
  <si>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</si>
  <si>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</si>
  <si>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</si>
  <si>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</si>
  <si>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</si>
  <si>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</si>
  <si>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</si>
  <si>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</si>
  <si>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</si>
  <si>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</si>
  <si>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</si>
  <si>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</si>
  <si>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</si>
  <si>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</si>
  <si>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</si>
  <si>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</si>
  <si>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</si>
  <si>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</si>
  <si>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</si>
  <si>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</si>
  <si>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</si>
  <si>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</si>
  <si>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</si>
  <si>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</si>
  <si>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</si>
  <si>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</si>
  <si>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</si>
  <si>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</si>
  <si>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</si>
  <si>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</si>
  <si>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</si>
  <si>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</si>
  <si>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</si>
  <si>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</si>
  <si>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</si>
  <si>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</si>
  <si>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</si>
  <si>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</si>
  <si>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</si>
  <si>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</si>
  <si>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</si>
  <si>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</si>
  <si>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</si>
  <si>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</si>
  <si>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</si>
  <si>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</si>
  <si>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</si>
  <si>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</si>
  <si>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</si>
  <si>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</si>
  <si>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</si>
  <si>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</si>
  <si>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</si>
  <si>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</si>
  <si>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</si>
  <si>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</si>
  <si>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</si>
  <si>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</si>
  <si>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</si>
  <si>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</si>
  <si>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</si>
  <si>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</si>
  <si>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</si>
  <si>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</si>
  <si>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</si>
  <si>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</si>
  <si>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</si>
  <si>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</si>
  <si>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</si>
  <si>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</si>
  <si>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</si>
  <si>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</si>
  <si>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</si>
  <si>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</si>
  <si>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</si>
  <si>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</si>
  <si>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</si>
  <si>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</si>
  <si>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</si>
  <si>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</si>
  <si>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</si>
  <si>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</si>
  <si>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</si>
  <si>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</si>
  <si>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</si>
  <si>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</si>
  <si>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</si>
  <si>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</si>
  <si>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</si>
  <si>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</si>
  <si>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</si>
  <si>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</si>
  <si>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</si>
  <si>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</si>
  <si>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</si>
  <si>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</si>
  <si>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</si>
  <si>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</si>
  <si>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</si>
  <si>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</si>
  <si>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</si>
  <si>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</si>
  <si>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</si>
  <si>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</si>
  <si>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</si>
  <si>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</si>
  <si>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</si>
  <si>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</si>
  <si>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</si>
  <si>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</si>
  <si>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</si>
  <si>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</si>
  <si>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</si>
  <si>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</si>
  <si>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</si>
  <si>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</si>
  <si>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</si>
  <si>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</si>
  <si>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</si>
  <si>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</si>
  <si>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</si>
  <si>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</si>
  <si>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</si>
  <si>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</si>
  <si>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</si>
  <si>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</si>
  <si>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</si>
  <si>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</si>
  <si>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</si>
  <si>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</si>
  <si>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</si>
  <si>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</si>
  <si>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</si>
  <si>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</si>
  <si>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</si>
  <si>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</si>
  <si>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</si>
  <si>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</si>
  <si>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</si>
  <si>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</si>
  <si>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</si>
  <si>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</si>
  <si>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</si>
  <si>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</si>
  <si>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</si>
  <si>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</si>
  <si>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</si>
  <si>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</si>
  <si>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</si>
  <si>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</si>
  <si>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</si>
  <si>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</si>
  <si>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</si>
  <si>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</si>
  <si>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</si>
  <si>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</si>
  <si>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</si>
  <si>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</si>
  <si>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</si>
  <si>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</si>
  <si>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</si>
  <si>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</si>
  <si>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</si>
  <si>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</si>
  <si>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</si>
  <si>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</si>
  <si>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</si>
  <si>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</si>
  <si>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</si>
  <si>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</si>
  <si>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</si>
  <si>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</si>
  <si>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</si>
  <si>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</si>
  <si>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</si>
  <si>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</si>
  <si>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</si>
  <si>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</si>
  <si>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</si>
  <si>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</si>
  <si>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</si>
  <si>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</si>
  <si>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</si>
  <si>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</si>
  <si>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</si>
  <si>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</si>
  <si>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</si>
  <si>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</si>
  <si>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</si>
  <si>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</si>
  <si>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</si>
  <si>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</si>
  <si>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</si>
  <si>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</si>
  <si>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</si>
  <si>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</si>
  <si>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</si>
  <si>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</si>
  <si>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</si>
  <si>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</si>
  <si>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</si>
  <si>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</si>
  <si>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</si>
  <si>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</si>
  <si>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</si>
  <si>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</si>
  <si>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</si>
  <si>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</si>
  <si>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</si>
  <si>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</si>
  <si>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</si>
  <si>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</si>
  <si>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</si>
  <si>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</si>
  <si>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</si>
  <si>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</si>
  <si>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</si>
  <si>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</si>
  <si>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</si>
  <si>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</si>
  <si>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</si>
  <si>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</si>
  <si>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</si>
  <si>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</si>
  <si>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</si>
  <si>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</si>
  <si>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</si>
  <si>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</si>
  <si>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</si>
  <si>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</si>
  <si>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</si>
  <si>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</si>
  <si>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</si>
  <si>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</si>
  <si>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</si>
  <si>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</si>
  <si>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</si>
  <si>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</si>
  <si>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</si>
  <si>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</si>
  <si>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</si>
  <si>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</si>
  <si>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</si>
  <si>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</si>
  <si>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</si>
  <si>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</si>
  <si>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</si>
  <si>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</si>
  <si>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</si>
  <si>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</si>
  <si>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</si>
  <si>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</si>
  <si>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</si>
  <si>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</si>
  <si>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</si>
  <si>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</si>
  <si>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</si>
  <si>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</si>
  <si>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</si>
  <si>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</si>
  <si>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</si>
  <si>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</si>
  <si>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</si>
  <si>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</si>
  <si>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</si>
  <si>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</si>
  <si>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</si>
  <si>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</si>
  <si>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</si>
  <si>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</si>
  <si>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</si>
  <si>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</si>
  <si>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</si>
  <si>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</si>
  <si>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</si>
  <si>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</si>
  <si>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</si>
  <si>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</si>
  <si>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</si>
  <si>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</si>
  <si>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</si>
  <si>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</si>
  <si>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</si>
  <si>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</si>
  <si>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</si>
  <si>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</si>
  <si>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</si>
  <si>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</si>
  <si>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</si>
  <si>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</si>
  <si>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</si>
  <si>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</si>
  <si>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</si>
  <si>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</si>
  <si>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</si>
  <si>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</si>
  <si>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</si>
  <si>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</si>
  <si>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</si>
  <si>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</si>
  <si>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</si>
  <si>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</si>
  <si>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</si>
  <si>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</si>
  <si>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</si>
  <si>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</si>
  <si>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</si>
  <si>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</si>
  <si>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</si>
  <si>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</si>
  <si>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</si>
  <si>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</si>
  <si>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</si>
  <si>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</si>
  <si>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</si>
  <si>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</si>
  <si>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</si>
  <si>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</si>
  <si>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</si>
  <si>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</si>
  <si>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</si>
  <si>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</si>
  <si>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</si>
  <si>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</si>
  <si>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</si>
  <si>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</si>
  <si>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</si>
  <si>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</si>
  <si>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</si>
  <si>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</si>
  <si>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</si>
  <si>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</si>
  <si>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</si>
  <si>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</si>
  <si>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</si>
  <si>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</si>
  <si>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</si>
  <si>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</si>
  <si>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</si>
  <si>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</si>
  <si>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</si>
  <si>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</si>
  <si>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</si>
  <si>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</si>
  <si>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</si>
  <si>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</si>
  <si>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</si>
  <si>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</si>
  <si>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</si>
  <si>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</si>
  <si>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</si>
  <si>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</si>
  <si>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</si>
  <si>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</si>
  <si>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</si>
  <si>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</si>
  <si>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</si>
  <si>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</si>
  <si>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</si>
  <si>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</si>
  <si>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</si>
  <si>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</si>
  <si>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</si>
  <si>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</si>
  <si>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</si>
  <si>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</si>
  <si>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</si>
  <si>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</si>
  <si>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</si>
  <si>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</si>
  <si>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</si>
  <si>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</si>
  <si>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</si>
  <si>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</si>
  <si>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</si>
  <si>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</si>
  <si>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</si>
  <si>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</si>
  <si>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</si>
  <si>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</si>
  <si>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</si>
  <si>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</si>
  <si>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</si>
  <si>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</si>
  <si>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</si>
  <si>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</si>
  <si>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</si>
  <si>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</si>
  <si>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</si>
  <si>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</si>
  <si>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</si>
  <si>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</si>
  <si>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</si>
  <si>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</si>
  <si>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</si>
  <si>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</si>
  <si>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</si>
  <si>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</si>
  <si>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</si>
  <si>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</si>
  <si>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</si>
  <si>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</si>
  <si>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</si>
  <si>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</si>
  <si>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</si>
  <si>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</si>
  <si>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</si>
  <si>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</si>
  <si>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</si>
  <si>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</si>
  <si>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</si>
  <si>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</si>
  <si>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</si>
  <si>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</si>
  <si>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</si>
  <si>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</si>
  <si>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</si>
  <si>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</si>
  <si>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</si>
  <si>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</si>
  <si>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</si>
  <si>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</si>
  <si>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</si>
  <si>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</si>
  <si>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</si>
  <si>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</si>
  <si>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</si>
  <si>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</si>
  <si>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</si>
  <si>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</si>
  <si>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</si>
  <si>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</si>
  <si>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</si>
  <si>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</si>
  <si>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</si>
  <si>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</si>
  <si>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</si>
  <si>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</si>
  <si>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</si>
  <si>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</si>
  <si>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</si>
  <si>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</si>
  <si>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</si>
  <si>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</si>
  <si>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</si>
  <si>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</si>
  <si>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</si>
  <si>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</si>
  <si>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</si>
  <si>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</si>
  <si>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</si>
  <si>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</si>
  <si>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</si>
  <si>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</si>
  <si>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</si>
  <si>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</si>
  <si>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</si>
  <si>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</si>
  <si>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</si>
  <si>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</si>
  <si>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</si>
  <si>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</si>
  <si>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</si>
  <si>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</si>
  <si>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</si>
  <si>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</si>
  <si>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</si>
  <si>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</si>
  <si>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</si>
  <si>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</si>
  <si>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</si>
  <si>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</si>
  <si>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</si>
  <si>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</si>
  <si>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</si>
  <si>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</si>
  <si>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</si>
  <si>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</si>
  <si>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</si>
  <si>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</si>
  <si>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</si>
  <si>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</si>
  <si>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</si>
  <si>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</si>
  <si>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</si>
  <si>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</si>
  <si>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</si>
  <si>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</si>
  <si>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</si>
  <si>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</si>
  <si>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</si>
  <si>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</si>
  <si>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</si>
  <si>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</si>
  <si>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</si>
  <si>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</si>
  <si>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</si>
  <si>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</si>
  <si>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</si>
  <si>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</si>
  <si>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</si>
  <si>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</si>
  <si>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</si>
  <si>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</si>
  <si>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</si>
  <si>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</si>
  <si>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</si>
  <si>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</si>
  <si>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</si>
  <si>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</si>
  <si>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</si>
  <si>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</si>
  <si>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</si>
  <si>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</si>
  <si>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</si>
  <si>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</si>
  <si>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</si>
  <si>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</si>
  <si>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</si>
  <si>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</si>
  <si>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</si>
  <si>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</si>
  <si>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</si>
  <si>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</si>
  <si>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</si>
  <si>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</si>
  <si>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</si>
  <si>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</si>
  <si>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</si>
  <si>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</si>
  <si>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</si>
  <si>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</si>
  <si>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</si>
  <si>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</si>
  <si>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</si>
  <si>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</si>
  <si>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</si>
  <si>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</si>
  <si>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</si>
  <si>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</si>
  <si>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</si>
  <si>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</si>
  <si>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</si>
  <si>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</si>
  <si>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</si>
  <si>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</si>
  <si>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</si>
  <si>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</si>
  <si>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</si>
  <si>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</si>
  <si>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</si>
  <si>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</si>
  <si>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</si>
  <si>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</si>
  <si>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</si>
  <si>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</si>
  <si>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</si>
  <si>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</si>
  <si>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</si>
  <si>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</si>
  <si>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</si>
  <si>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</si>
  <si>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</si>
  <si>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</si>
  <si>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</si>
  <si>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</si>
  <si>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</si>
  <si>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</si>
  <si>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</si>
  <si>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</si>
  <si>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</si>
  <si>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</si>
  <si>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</si>
  <si>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</si>
  <si>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</si>
  <si>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</si>
  <si>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</si>
  <si>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</si>
  <si>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</si>
  <si>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</si>
  <si>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</si>
  <si>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</si>
  <si>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</si>
  <si>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</si>
  <si>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</si>
  <si>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</si>
  <si>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</si>
  <si>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</si>
  <si>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</si>
  <si>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</si>
  <si>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</si>
  <si>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</si>
  <si>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</si>
  <si>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Pledged</t>
  </si>
  <si>
    <t>Lower Quartile of Pledged</t>
  </si>
  <si>
    <t>IQR of Pledged</t>
  </si>
  <si>
    <t>Number Failed</t>
  </si>
  <si>
    <t>Number Canceled</t>
  </si>
  <si>
    <t>Total Projects</t>
  </si>
  <si>
    <t>Percentage Successful</t>
  </si>
  <si>
    <t>Percentage Failed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</si>
  <si>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</si>
  <si>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</si>
  <si>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</si>
  <si>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</si>
  <si>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</si>
  <si>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</si>
  <si>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</si>
  <si>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</si>
  <si>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25000 to 29999</t>
  </si>
  <si>
    <t>35000 to 39999</t>
  </si>
  <si>
    <t>45000 to 49999</t>
  </si>
  <si>
    <t>40000 to 44999</t>
  </si>
  <si>
    <t>Number Successful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</si>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</sst>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A5030B"/>
      <name val="Monaco"/>
      <family val="2"/>
    </font>
    <font>
      <sz val="11"/>
      <color theme="1"/>
      <name val="Calibri body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2" fillId="0" borderId="0" xfId="0" applyFont="1"/>
    <xf numFmtId="14" fontId="3" fillId="0" borderId="0" xfId="0" applyNumberFormat="1" applyFont="1"/>
    <xf numFmtId="14" fontId="0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Font="1"/>
    <xf numFmtId="165" fontId="0" fillId="0" borderId="0" xfId="0" applyNumberFormat="1" applyFont="1"/>
    <xf numFmtId="0" fontId="6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7">
    <dxf>
      <fill>
        <patternFill>
          <bgColor theme="4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by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25-5E4F-B675-8C6CC6AF585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25-5E4F-B675-8C6CC6AF585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25-5E4F-B675-8C6CC6AF5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2474480"/>
        <c:axId val="1492476128"/>
      </c:lineChart>
      <c:catAx>
        <c:axId val="1492474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476128"/>
        <c:crosses val="autoZero"/>
        <c:auto val="1"/>
        <c:lblAlgn val="ctr"/>
        <c:lblOffset val="100"/>
        <c:noMultiLvlLbl val="0"/>
      </c:catAx>
      <c:valAx>
        <c:axId val="149247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474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92-3A48-96D6-3ADA1DAA332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92-3A48-96D6-3ADA1DAA332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92-3A48-96D6-3ADA1DAA3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6895648"/>
        <c:axId val="1006918624"/>
      </c:lineChart>
      <c:catAx>
        <c:axId val="10068956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918624"/>
        <c:crosses val="autoZero"/>
        <c:auto val="1"/>
        <c:lblAlgn val="ctr"/>
        <c:lblOffset val="100"/>
        <c:noMultiLvlLbl val="0"/>
      </c:catAx>
      <c:valAx>
        <c:axId val="100691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895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81-554B-AE69-8052FC0B974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A81-554B-AE69-8052FC0B974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A81-554B-AE69-8052FC0B974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A81-554B-AE69-8052FC0B9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13467584"/>
        <c:axId val="1410006080"/>
      </c:barChart>
      <c:catAx>
        <c:axId val="1413467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006080"/>
        <c:crosses val="autoZero"/>
        <c:auto val="1"/>
        <c:lblAlgn val="ctr"/>
        <c:lblOffset val="100"/>
        <c:noMultiLvlLbl val="0"/>
      </c:catAx>
      <c:valAx>
        <c:axId val="141000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46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92-3147-9AA9-1BE029666D7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E92-3147-9AA9-1BE029666D7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E92-3147-9AA9-1BE029666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07882064"/>
        <c:axId val="1429918080"/>
      </c:barChart>
      <c:catAx>
        <c:axId val="1407882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918080"/>
        <c:crosses val="autoZero"/>
        <c:auto val="1"/>
        <c:lblAlgn val="ctr"/>
        <c:lblOffset val="100"/>
        <c:noMultiLvlLbl val="0"/>
      </c:catAx>
      <c:valAx>
        <c:axId val="142991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7882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26-3841-B644-10B4611E876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426-3841-B644-10B4611E876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426-3841-B644-10B4611E876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426-3841-B644-10B4611E8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5981824"/>
        <c:axId val="1450300832"/>
      </c:lineChart>
      <c:catAx>
        <c:axId val="144598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300832"/>
        <c:crosses val="autoZero"/>
        <c:auto val="1"/>
        <c:lblAlgn val="ctr"/>
        <c:lblOffset val="100"/>
        <c:noMultiLvlLbl val="0"/>
      </c:catAx>
      <c:valAx>
        <c:axId val="145030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98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CADD03A-C834-4E42-AF3D-51643713304F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DA685DC-1D4D-5442-B843-AB681C94507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74B49A1-BAD1-474C-BB2B-F2DC715C3725}">
  <sheetPr/>
  <sheetViews>
    <sheetView zoomScale="11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666750</xdr:colOff>
      <xdr:row>2</xdr:row>
      <xdr:rowOff>57150</xdr:rowOff>
    </xdr:from>
    <xdr:to>
      <xdr:col>11</xdr:col>
      <xdr:colOff>412750</xdr:colOff>
      <xdr:row>16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B48288-17D9-2F48-A290-50D3D20B52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127000</xdr:colOff>
      <xdr:row>1</xdr:row>
      <xdr:rowOff>107950</xdr:rowOff>
    </xdr:from>
    <xdr:to>
      <xdr:col>14</xdr:col>
      <xdr:colOff>571500</xdr:colOff>
      <xdr:row>15</xdr:row>
      <xdr:rowOff>184150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7B4E16-D57C-E949-8277-51029C0056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1034" cy="627336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456495C-191A-3A46-A6AC-15305E391C7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00471FD-10D8-0E40-9777-303905136F4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034" cy="627336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476250</xdr:colOff>
      <xdr:row>0</xdr:row>
      <xdr:rowOff>184150</xdr:rowOff>
    </xdr:from>
    <xdr:to>
      <xdr:col>13</xdr:col>
      <xdr:colOff>673100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198B9E-6046-0C43-965F-C342D9134F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565150</xdr:colOff>
      <xdr:row>5</xdr:row>
      <xdr:rowOff>133350</xdr:rowOff>
    </xdr:from>
    <xdr:to>
      <xdr:col>12</xdr:col>
      <xdr:colOff>247650</xdr:colOff>
      <xdr:row>20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7C8DD3-DB0C-2F48-807B-A0558E0FDC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4</xdr:row>
      <xdr:rowOff>25400</xdr:rowOff>
    </xdr:from>
    <xdr:to>
      <xdr:col>11</xdr:col>
      <xdr:colOff>730250</xdr:colOff>
      <xdr:row>18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6AC0E6-5573-B74A-A449-DA24E462FD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89.886574768519" createdVersion="7" refreshedVersion="7" minRefreshableVersion="3" recordCount="4115" xr:uid="{A468E811-3377-C54A-98D8-3902C561A41A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89.907045486114" createdVersion="7" refreshedVersion="7" minRefreshableVersion="3" recordCount="4114" xr:uid="{DCAA023A-C054-914A-8678-0AA7C0EBA8B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92.707793981484" createdVersion="7" refreshedVersion="7" minRefreshableVersion="3" recordCount="4115" xr:uid="{62DACFF4-B570-3649-9B07-1239B58BB8D5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5DBE2C-7D62-3B42-85BF-05B649D3D097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AEDD04-DE2E-704A-B2AC-54DF8457A65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AB70DF-D692-C24F-96C0-F466BF79684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87DAE3-F2F0-5A48-96F8-DB29A3169EF6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J1" zoomScale="125" zoomScaleNormal="183" workbookViewId="0"/>
  </sheetViews>
  <sheetFormatPr baseColWidth="10" defaultColWidth="8.83203125" defaultRowHeight="15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5.83203125" customWidth="1"/>
    <col min="17" max="17" width="29.83203125" customWidth="1"/>
    <col min="18" max="18" width="14.83203125" customWidth="1"/>
    <col min="19" max="19" width="22.1640625" customWidth="1"/>
    <col min="20" max="20" width="18" customWidth="1"/>
  </cols>
  <sheetData>
    <row r="1" spans="1:21" ht="16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8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8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4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8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8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8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6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8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8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8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8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8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8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8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8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8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8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8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8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8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8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8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6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8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8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8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6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8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8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8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8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8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8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8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8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8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8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8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8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8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4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4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8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6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8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6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8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8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8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8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8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8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8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8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6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8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8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8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8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8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8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8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8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8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8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4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8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8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8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8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8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8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8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8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8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8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8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8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8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8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8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8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8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8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8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8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8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8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8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8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8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8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4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8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8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8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8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8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8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8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8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8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8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8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8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8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0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8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6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8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8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8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8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8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8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8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8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8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8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8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8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8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8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8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8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8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8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8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8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8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8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8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8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8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8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8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8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8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8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8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8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8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8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8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8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6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8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8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8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8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8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8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8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8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8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8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8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8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8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8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8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6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8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8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8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8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8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8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8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8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4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8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8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8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8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8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4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8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8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8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8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8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8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8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16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8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4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8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8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8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8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8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8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8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8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8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8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8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8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8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8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8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8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8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8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8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8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8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8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8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16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8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8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8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8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8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8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8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8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8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8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8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8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8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8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8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8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8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8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8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8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8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8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16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8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8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8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8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8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8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8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8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8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8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8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8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8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8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8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8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8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8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8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4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8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8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8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4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8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8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8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8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8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8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8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8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8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8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8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8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8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8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8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8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8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8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8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8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8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4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8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8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8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8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8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8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8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8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8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16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8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8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8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8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8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8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8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8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8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8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8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8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8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8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8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8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16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8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6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8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8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8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8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8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8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8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16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8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4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8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8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8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8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8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8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8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8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8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8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8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8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8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4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48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8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8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8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8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4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16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8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8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8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8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8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8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8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8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8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8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8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8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8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8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8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8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8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8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8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8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8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8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4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8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8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8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8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8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8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8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8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8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8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8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8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8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8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8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6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8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8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8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8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8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8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4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8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8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8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8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8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8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8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8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8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8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8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8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8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8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8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8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3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8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8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8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8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6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8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8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8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4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8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8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8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8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8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8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8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8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8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8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8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8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8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8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8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8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8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8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8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8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8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8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0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8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8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8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8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16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8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80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8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8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4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8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8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8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8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8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8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8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8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8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8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8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8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8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8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8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8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8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8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8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8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8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8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8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8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6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8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8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8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8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8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8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8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8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8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8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8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8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8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8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8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8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6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16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8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4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8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8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8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8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8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6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8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16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8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8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8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8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8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8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8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8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8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8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8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8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8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8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8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8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8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3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8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6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6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8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8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8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8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8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8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8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8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8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8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8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8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8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8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8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4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8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8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8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8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8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8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8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8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8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8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8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8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8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8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8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8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4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6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8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8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8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8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8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8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4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8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8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8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8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8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6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8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8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8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8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8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8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6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8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8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8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8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8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8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8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8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8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4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8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8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8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8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8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8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16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8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8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8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4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8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8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8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16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8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8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8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8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8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8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8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8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8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8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8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4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8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8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8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8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8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8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8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8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8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8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8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8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8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8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8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8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8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8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8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8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8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8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8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8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8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8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8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8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8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8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16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8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8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3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8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8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8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8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8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8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8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8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8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8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8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8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8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8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8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8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8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8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4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8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8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8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8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8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8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8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8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8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8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8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8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8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8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8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4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8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8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8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8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8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8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8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8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8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8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8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8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8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8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8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8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4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8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8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8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8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8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8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8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8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8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8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8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8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8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8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8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8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8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8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8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8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8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8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8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8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8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8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8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8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8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8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8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8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8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8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8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8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8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8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8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8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8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8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8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8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8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8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8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8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6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8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8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8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8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16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8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8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8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6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8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8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8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8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8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8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8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8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8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8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16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8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16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8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8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8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8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8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8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8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8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8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16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8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8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8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8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8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8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8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8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8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4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8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16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8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8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8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8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8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8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8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8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8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8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8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8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8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8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8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8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8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8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8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8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8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3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8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8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8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8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8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8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8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8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16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8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8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8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8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6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8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8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8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8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8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8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6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8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8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8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8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8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8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8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8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6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8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8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8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8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8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8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8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8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8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8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8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8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8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8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8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8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8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8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8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8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8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8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8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8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8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8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8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8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8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8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8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8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8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8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8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3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8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8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8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8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8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8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8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8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8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8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8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8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8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8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8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8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8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8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8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8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8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8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8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8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8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8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8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8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8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8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8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8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8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8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6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8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8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8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8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8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8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4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8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8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8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8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8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8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8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6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8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8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8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8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8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8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8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8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8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8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8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8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6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8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8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8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8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8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8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8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8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8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8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8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8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8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8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8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3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8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8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8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8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8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8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8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8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8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8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8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8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8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8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8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8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4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8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8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8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8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4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8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8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8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8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8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8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4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8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8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8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4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8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8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8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8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8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4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16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8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8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8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8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8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8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8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8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80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8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8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8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16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8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8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8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8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8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8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8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8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8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8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8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8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8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6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8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8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8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8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8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8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8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8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8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8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8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8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8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8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8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8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8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8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8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8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8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8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8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8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8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8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8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8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8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8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16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8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8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8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8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8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8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8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8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8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8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8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8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8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8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8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8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8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8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8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8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8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8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8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8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8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8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8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8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8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8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8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8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8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8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8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8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8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8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8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8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8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8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8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8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8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8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8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8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6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8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16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8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8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8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8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8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8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8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64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16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8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8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8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8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8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8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8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6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8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8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8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8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8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8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8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8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8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8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8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8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8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8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8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8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8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8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8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8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8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8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8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8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8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8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8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8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8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8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8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8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8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8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8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8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8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8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8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4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8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16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8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8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8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8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8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8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8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8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8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8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8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8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8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8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8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8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8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8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8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8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8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8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8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8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8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4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6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8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8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8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8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8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8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8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8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8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8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8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8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8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8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8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8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8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8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8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8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8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8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8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8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8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8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8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8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8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8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8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8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8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8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8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8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8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8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8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8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8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8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8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8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8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4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8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6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8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8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8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8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8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8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8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8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8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8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3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8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4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8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8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8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8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8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8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8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8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8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8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8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8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8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8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8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8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8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8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8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8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8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8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8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8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8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8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8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8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8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8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8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8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8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8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8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8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8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6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8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8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8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8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8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8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8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8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8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8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8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8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8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8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8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8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8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8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8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8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8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8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8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8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8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8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8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8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8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8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8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8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8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8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8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8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8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8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8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8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8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8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8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6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8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8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8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8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8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8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8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8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8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8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8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8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8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8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3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3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4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8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8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8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16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8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8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8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8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8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8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8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8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8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8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8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8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8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8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8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8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6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8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8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6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8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8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8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8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8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4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8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8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8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8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8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8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8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8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8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8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8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8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8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64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8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8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8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8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8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8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8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8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8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8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8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8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8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8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8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8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8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8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8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8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8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8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8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8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8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8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8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8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8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8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8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8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8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8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8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8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8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8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8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8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8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8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8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8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8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8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8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8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8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8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8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8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8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8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8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8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8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8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8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8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8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8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8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8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8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8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8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8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8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8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8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8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8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8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8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8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8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8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8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8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8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8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8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8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8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8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8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8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8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8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8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8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8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8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8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8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8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8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8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8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8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8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8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8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8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8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8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8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8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8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4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8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8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8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8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8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8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8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4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8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8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8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8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8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8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8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8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8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8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8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8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8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8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8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8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8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8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8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8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8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8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8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8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8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8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8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8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8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8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8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8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8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8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8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8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8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8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8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8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8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8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4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8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8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8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8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8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8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48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8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8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8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8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8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8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8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8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8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8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8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16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8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8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3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8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4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4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8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8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8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8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8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8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8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6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8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8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8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8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8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8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8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8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8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8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8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8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8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8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8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8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4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8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8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8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8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8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8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8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8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8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8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8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8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8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8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8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8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8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16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8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8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8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8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8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8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48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8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8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8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8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8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8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8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8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8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8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8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8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8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8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8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8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8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8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8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8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8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8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8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8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4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8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6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8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8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8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8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8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8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8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8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8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8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8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8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8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8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8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8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8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8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8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8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8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8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8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4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16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8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8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8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8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8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8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8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8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8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8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8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8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8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8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8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8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8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8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8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8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8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8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8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8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8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8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8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8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8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8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8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8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8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8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8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8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8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8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8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8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8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8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8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8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8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8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8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8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8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8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8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8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8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8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8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4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8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8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8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8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8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8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8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8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8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8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8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8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8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8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8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8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8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8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8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8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8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8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8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8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8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8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8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4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4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8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8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8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8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8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8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16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8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8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8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8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8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6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8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8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6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8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8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8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8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8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8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8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8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8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8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8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8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8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4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8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8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8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8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8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6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8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8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8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8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8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8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8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8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8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8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8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8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8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8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8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8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8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8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8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8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8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8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8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8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8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8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8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4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8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8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8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8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8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8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8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8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6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8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8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8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8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8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8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4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8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8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8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8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4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8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8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8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8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8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8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8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8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8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8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8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8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8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8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8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8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8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8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8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8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8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8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8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8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8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8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8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4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8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8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8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8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8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8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8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8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4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8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8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8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8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8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8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8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8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8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8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8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4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8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16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8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8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8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8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8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8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8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8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8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8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8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8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8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8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8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8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8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8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8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8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8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6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8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8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8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4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8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8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8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8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8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8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8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8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8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8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8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8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8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8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8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8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8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8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8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4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8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8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8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8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8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6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8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8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8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8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8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8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8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8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8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8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8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8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8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8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8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8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8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8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8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8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8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8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8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8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16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8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8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8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8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8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8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8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3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8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8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8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8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8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4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8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8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8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8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8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8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8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8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8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8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8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8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8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8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8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8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8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8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8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8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8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8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8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8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8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8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8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8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8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8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3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48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8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8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8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8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4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8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8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8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8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8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8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8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8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8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8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4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8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8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8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8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8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8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8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8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48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8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8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4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8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8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8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8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3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8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8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8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8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8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8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16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8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8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8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16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8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8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3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8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8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8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8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8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8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8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8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8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8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8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8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8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8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8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8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8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8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8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8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8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8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8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8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8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8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3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8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8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80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8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8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64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8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4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8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8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8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48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8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8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8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8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8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8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8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8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3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8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8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8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8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8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8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8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16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8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3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8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8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8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8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8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8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8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8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8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8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8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8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8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8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8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8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4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8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8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8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8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3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3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8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8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8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8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3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8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8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8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8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8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8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48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8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8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8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8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8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16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8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8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3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8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8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8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8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8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8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8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8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3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16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8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3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t="16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80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8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8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8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3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8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8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8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8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3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8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8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4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8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4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4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3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3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8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8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4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3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8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8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8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8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8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3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8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8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8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8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8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8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8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8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3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8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8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8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8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48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48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8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8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3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8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8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4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8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8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8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8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8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8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48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8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8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8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8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8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8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8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8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8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8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8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8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8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8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8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8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8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8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8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8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8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4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8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8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3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8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3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8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8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8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8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16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8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8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8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8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8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8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8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8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8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8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8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4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3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8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8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8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8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8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8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8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8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3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8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8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8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8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8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3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8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8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8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8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8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8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8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8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16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8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8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8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8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8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8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8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8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8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8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8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8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16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8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8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8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80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8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8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48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8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8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8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8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8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8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8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8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16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8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8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8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8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8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8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3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8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8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8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8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8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80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8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8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8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8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8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8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3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8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8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8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8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8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8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8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8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8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8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8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3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8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8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3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8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8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8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8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8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8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8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8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8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8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8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8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8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8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8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3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8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8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8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8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8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8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8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8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8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8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8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8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8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8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8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8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8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8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8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8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8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8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8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8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8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8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8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8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8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8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8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8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8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8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8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8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8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8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8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8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3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4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8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8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8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8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8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8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8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3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48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8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8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4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8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8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8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8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8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8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8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8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8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8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8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8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8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8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8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8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8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8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8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8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8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8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8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8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8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8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8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8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8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8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8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8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8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8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8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8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8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8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8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8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8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8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3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16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8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8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3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8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8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8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8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8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8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8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8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8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8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8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8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8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8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8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8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8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8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8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8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8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8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8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8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8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8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8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8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8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8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8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8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8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8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6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8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3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8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8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8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8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8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8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8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8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8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8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8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8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3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48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8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8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8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8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8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8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8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8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16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8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8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3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8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8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8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8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8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48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8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8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8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8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8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8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8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8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8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8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8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8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8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8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8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8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8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8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8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8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8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8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8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8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8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8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8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8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3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8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8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8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8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8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8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8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8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8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8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6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8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8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8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8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8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8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8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8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8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8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8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8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8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48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8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8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48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8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8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8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8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8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8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3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8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8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8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8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8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8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8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8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80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8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8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8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8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8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8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48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8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8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8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8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4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8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80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8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4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8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8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8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8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8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8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3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8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8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8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8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8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8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8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48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8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8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8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8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8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16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8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8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8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8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8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8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8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8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8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8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3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3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8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3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4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8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8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8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8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8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8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8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8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8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8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8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4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8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8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3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8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8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8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8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8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8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8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3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8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8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8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8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8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8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8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8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8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4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8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8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8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8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3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8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8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8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3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8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8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8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3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3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8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8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8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8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8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8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16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8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8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6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8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4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8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8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8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8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8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8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8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8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8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8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3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8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8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8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8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8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8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8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4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8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8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8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8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8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8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8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8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8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80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8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8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8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8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8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8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48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8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3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8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8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8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8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8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48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8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8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8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8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8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8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8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8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4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8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8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3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8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8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48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8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8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8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3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4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8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8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8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8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8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8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8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8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8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48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8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8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8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8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8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4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8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8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8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8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8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8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3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8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8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8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48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8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8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16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8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8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8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8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16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8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8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8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8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8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8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8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8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8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8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8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8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8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8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16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8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8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8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8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8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8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8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8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8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8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4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8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3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8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8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48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16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8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3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8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8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8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8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8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8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8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8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8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8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8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8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8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8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8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8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8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8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8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8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8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8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8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8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8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8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4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8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8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8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8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8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48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8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8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8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8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8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8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8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8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8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8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8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8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8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8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8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8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8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8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48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8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8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8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8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8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8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8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48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8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3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8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8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8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5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8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8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8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8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8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3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4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8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8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48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8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8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8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8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8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8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3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8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8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8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8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8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16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48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8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8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16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8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8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8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8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8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8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8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48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8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8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8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8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8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8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8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8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8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8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8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8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8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8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8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8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8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8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8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8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8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8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3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8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8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8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8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8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8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8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8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8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8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8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4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8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8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8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8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8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8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8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8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3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8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8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8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48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8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3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8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3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48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48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8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8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8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8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8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8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8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8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8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8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8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48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8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8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16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8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48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8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8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8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8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8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3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8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8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48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3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8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8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8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8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8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8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8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8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8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8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8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8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8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F1:F1048576">
    <cfRule type="containsText" dxfId="6" priority="2" operator="containsText" text="canceled">
      <formula>NOT(ISERROR(SEARCH("canceled",F1)))</formula>
    </cfRule>
    <cfRule type="containsText" dxfId="5" priority="3" operator="containsText" text="cenceled">
      <formula>NOT(ISERROR(SEARCH("cenceled",F1)))</formula>
    </cfRule>
    <cfRule type="containsText" dxfId="4" priority="4" operator="containsText" text="cancelled">
      <formula>NOT(ISERROR(SEARCH("cancelled",F1)))</formula>
    </cfRule>
    <cfRule type="containsText" dxfId="3" priority="6" operator="containsText" text="cencelled">
      <formula>NOT(ISERROR(SEARCH("cencelled",F1)))</formula>
    </cfRule>
    <cfRule type="containsText" dxfId="2" priority="7" operator="containsText" text="failed">
      <formula>NOT(ISERROR(SEARCH("failed",F1)))</formula>
    </cfRule>
    <cfRule type="containsText" dxfId="1" priority="8" operator="containsText" text="successful">
      <formula>NOT(ISERROR(SEARCH("successful",F1)))</formula>
    </cfRule>
    <cfRule type="containsText" dxfId="0" priority="9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num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37F0F-5591-6A41-90C4-7A3DDB390863}">
  <dimension ref="A1:E18"/>
  <sheetViews>
    <sheetView tabSelected="1" workbookViewId="0">
      <selection activeCell="N22" sqref="N22"/>
    </sheetView>
  </sheetViews>
  <sheetFormatPr baseColWidth="10" defaultRowHeight="15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>
      <c r="A1" s="11" t="s">
        <v>8358</v>
      </c>
      <c r="B1" t="s">
        <v>8315</v>
      </c>
    </row>
    <row r="2" spans="1:5">
      <c r="A2" s="11" t="s">
        <v>8379</v>
      </c>
      <c r="B2" t="s">
        <v>8363</v>
      </c>
    </row>
    <row r="4" spans="1:5">
      <c r="A4" s="11" t="s">
        <v>8362</v>
      </c>
      <c r="B4" s="11" t="s">
        <v>8360</v>
      </c>
    </row>
    <row r="5" spans="1:5">
      <c r="A5" s="11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>
      <c r="A6" s="13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>
      <c r="A7" s="13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>
      <c r="A8" s="13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>
      <c r="A9" s="13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>
      <c r="A10" s="13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>
      <c r="A11" s="13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>
      <c r="A12" s="13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>
      <c r="A13" s="13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>
      <c r="A14" s="13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>
      <c r="A15" s="13" t="s">
        <v>8371</v>
      </c>
      <c r="B15" s="12">
        <v>65</v>
      </c>
      <c r="C15" s="12">
        <v>50</v>
      </c>
      <c r="D15" s="12"/>
      <c r="E15" s="12">
        <v>115</v>
      </c>
    </row>
    <row r="16" spans="1:5">
      <c r="A16" s="13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>
      <c r="A17" s="13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>
      <c r="A18" s="13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D4D5D-5403-0B4E-A50B-BC1234EA7918}">
  <dimension ref="A1:H13"/>
  <sheetViews>
    <sheetView workbookViewId="0">
      <selection activeCell="H14" sqref="H14"/>
    </sheetView>
  </sheetViews>
  <sheetFormatPr baseColWidth="10" defaultRowHeight="15"/>
  <sheetData>
    <row r="1" spans="1:8">
      <c r="A1" t="s">
        <v>8381</v>
      </c>
      <c r="B1" t="s">
        <v>8414</v>
      </c>
      <c r="C1" t="s">
        <v>8397</v>
      </c>
      <c r="D1" t="s">
        <v>8398</v>
      </c>
      <c r="E1" t="s">
        <v>8399</v>
      </c>
      <c r="F1" t="s">
        <v>8400</v>
      </c>
      <c r="G1" t="s">
        <v>8401</v>
      </c>
      <c r="H1" t="s">
        <v>8402</v>
      </c>
    </row>
    <row r="2" spans="1:8">
      <c r="A2" t="s">
        <v>8403</v>
      </c>
      <c r="B2">
        <f>COUNTIFS(Kickstarter!$D:$D,"&lt;1000", Kickstarter!$F:$F, "successful", Kickstarter!$R:$R, "plays")</f>
        <v>141</v>
      </c>
      <c r="C2">
        <f>COUNTIFS(Kickstarter!$D:$D,"&lt;1000", Kickstarter!$F:$F, "failed", Kickstarter!$R:$R, "plays")</f>
        <v>45</v>
      </c>
      <c r="D2">
        <f>COUNTIFS(Kickstarter!D:D,"&lt;1000", Kickstarter!F:F, "canceled", Kickstarter!R:R, "plays")</f>
        <v>0</v>
      </c>
      <c r="E2">
        <f>SUM(B2+C2+D2)</f>
        <v>186</v>
      </c>
      <c r="F2" s="22">
        <f>B2/E2</f>
        <v>0.75806451612903225</v>
      </c>
      <c r="G2" s="22">
        <f>C2/E2</f>
        <v>0.24193548387096775</v>
      </c>
      <c r="H2" s="22">
        <f>D2/E2</f>
        <v>0</v>
      </c>
    </row>
    <row r="3" spans="1:8">
      <c r="A3" t="s">
        <v>8404</v>
      </c>
      <c r="B3">
        <f>COUNTIFS(Kickstarter!$D:$D,"&gt;=1000", Kickstarter!$F:$F, "successful",Kickstarter!$D:$D,"&lt;=4999", Kickstarter!$R:$R, "plays")</f>
        <v>388</v>
      </c>
      <c r="C3">
        <f>COUNTIFS(Kickstarter!$D:$D,"&gt;=1000", Kickstarter!$F:$F, "failed",Kickstarter!$D:$D,"&lt;=4999", Kickstarter!$R:$R, "plays")</f>
        <v>146</v>
      </c>
      <c r="D3">
        <f>COUNTIFS(Kickstarter!$D:$D,"&gt;=1000", Kickstarter!$F:$F,"canceled",Kickstarter!$D:$D,"&lt;=4999", Kickstarter!$R:$R, "plays")</f>
        <v>0</v>
      </c>
      <c r="E3">
        <f t="shared" ref="E3:E13" si="0">SUM(B3+C3+D3)</f>
        <v>534</v>
      </c>
      <c r="F3" s="22">
        <f t="shared" ref="F3:F13" si="1">B3/E3</f>
        <v>0.72659176029962547</v>
      </c>
      <c r="G3" s="22">
        <f t="shared" ref="G3:G13" si="2">C3/E3</f>
        <v>0.27340823970037453</v>
      </c>
      <c r="H3" s="22">
        <f t="shared" ref="H3:H13" si="3">D3/E3</f>
        <v>0</v>
      </c>
    </row>
    <row r="4" spans="1:8">
      <c r="A4" t="s">
        <v>8405</v>
      </c>
      <c r="B4">
        <f>COUNTIFS(Kickstarter!$D:$D,"&gt;=5000", Kickstarter!$F:$F, "successful",Kickstarter!$D:$D,"&lt;=9999", Kickstarter!$R:$R, "plays")</f>
        <v>93</v>
      </c>
      <c r="C4">
        <f>COUNTIFS(Kickstarter!$D:$D,"&gt;=5000", Kickstarter!$F:$F, "failed",Kickstarter!$D:$D,"&lt;=9999", Kickstarter!$R:$R, "plays")</f>
        <v>76</v>
      </c>
      <c r="D4">
        <f>COUNTIFS(Kickstarter!$D:$D,"&gt;=5000", Kickstarter!$F:$F, "canceled",Kickstarter!$D:$D,"&lt;=9999", Kickstarter!$R:$R, "plays")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8">
      <c r="A5" t="s">
        <v>8406</v>
      </c>
      <c r="B5">
        <f>COUNTIFS(Kickstarter!$D:$D,"&gt;=10000", Kickstarter!$F:$F, "successful",Kickstarter!$D:$D,"&lt;=14999", Kickstarter!$R:$R, "plays")</f>
        <v>39</v>
      </c>
      <c r="C5">
        <f>COUNTIFS(Kickstarter!$D:$D,"&gt;=10000", Kickstarter!$F:$F, "failed",Kickstarter!$D:$D,"&lt;=14999", Kickstarter!$R:$R, "plays")</f>
        <v>33</v>
      </c>
      <c r="D5" s="21">
        <f>COUNTIFS(Kickstarter!$D:$D,"&gt;=10000", Kickstarter!$F:$F, "canceled",Kickstarter!$D:$D,"&lt;=14999", Kickstarter!$R:$R, "plays")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>
      <c r="A6" t="s">
        <v>8407</v>
      </c>
      <c r="B6">
        <f>COUNTIFS(Kickstarter!$D:$D,"&gt;=15000",Kickstarter!$D:$D,"&lt;=19999", Kickstarter!$F:$F, "successful", Kickstarter!$R:$R, "plays")</f>
        <v>12</v>
      </c>
      <c r="C6">
        <f>COUNTIFS(Kickstarter!$D:$D,"&gt;=15000",Kickstarter!$D:$D,"&lt;=19999", Kickstarter!$F:$F, "failed", Kickstarter!$R:$R, "plays")</f>
        <v>12</v>
      </c>
      <c r="D6">
        <f>COUNTIFS(Kickstarter!$D:$D,"&gt;=15000",Kickstarter!$D:$D,"&lt;=19999", Kickstarter!$F:$F, "canceled", Kickstarter!$R:$R, "plays")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</row>
    <row r="7" spans="1:8">
      <c r="A7" t="s">
        <v>8408</v>
      </c>
      <c r="B7">
        <f>COUNTIFS(Kickstarter!$D:$D,"&gt;=20000", Kickstarter!$F:$F, "successful",Kickstarter!$D:$D,"&lt;=24999", Kickstarter!$R:$R, "plays")</f>
        <v>9</v>
      </c>
      <c r="C7">
        <f>COUNTIFS(Kickstarter!$D:$D,"&gt;=20000", Kickstarter!$F:$F, "failed",Kickstarter!$D:$D,"&lt;=24999", Kickstarter!$R:$R, "plays")</f>
        <v>11</v>
      </c>
      <c r="D7">
        <f>COUNTIFS(Kickstarter!$D:$D,"&gt;=20000", Kickstarter!$F:$F, "canceled",Kickstarter!$D:$D,"&lt;=24999", Kickstarter!$R:$R, "plays")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>
      <c r="A8" t="s">
        <v>8410</v>
      </c>
      <c r="B8">
        <f>COUNTIFS(Kickstarter!$D:$D,"&gt;=25000", Kickstarter!$F:$F, "successful",Kickstarter!$D:$D,"&lt;=29999", Kickstarter!$R:$R, "plays")</f>
        <v>1</v>
      </c>
      <c r="C8">
        <f>COUNTIFS(Kickstarter!$D:$D,"&gt;=25000", Kickstarter!$F:$F, "failed",Kickstarter!$D:$D,"&lt;=29999", Kickstarter!$R:$R, "plays")</f>
        <v>4</v>
      </c>
      <c r="D8">
        <f>COUNTIFS(Kickstarter!$D:$D,"&gt;=25000", Kickstarter!$F:$F, "canceled",Kickstarter!$D:$D,"&lt;=29999", Kickstarter!$R:$R, "plays")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8">
      <c r="A9" t="s">
        <v>8409</v>
      </c>
      <c r="B9">
        <f>COUNTIFS(Kickstarter!$D:$D,"&gt;=30000", Kickstarter!$F:$F, "successful",Kickstarter!$D:$D,"&lt;=34999", Kickstarter!$R:$R, "plays")</f>
        <v>3</v>
      </c>
      <c r="C9">
        <f>COUNTIFS(Kickstarter!$D:$D,"&gt;=30000", Kickstarter!$F:$F, "failed",Kickstarter!$D:$D,"&lt;=34999", Kickstarter!$R:$R, "plays")</f>
        <v>8</v>
      </c>
      <c r="D9">
        <f>COUNTIFS(Kickstarter!$D:$D,"&gt;=30000", Kickstarter!$F:$F, "canceled",Kickstarter!$D:$D,"&lt;=34999", Kickstarter!$R:$R, "plays")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>
      <c r="A10" t="s">
        <v>8411</v>
      </c>
      <c r="B10">
        <f>COUNTIFS(Kickstarter!$D:$D,"&gt;=35000", Kickstarter!$F:$F, "successful",Kickstarter!$D:$D,"&lt;=39999", Kickstarter!$R:$R, "plays")</f>
        <v>4</v>
      </c>
      <c r="C10">
        <f>COUNTIFS(Kickstarter!$D:$D,"&gt;=35000", Kickstarter!$F:$F, "failed",Kickstarter!$D:$D,"&lt;=39999", Kickstarter!$R:$R, "plays")</f>
        <v>2</v>
      </c>
      <c r="D10">
        <f>COUNTIFS(Kickstarter!$D:$D,"&gt;=35000", Kickstarter!$F:$F, "canceled",Kickstarter!$D:$D,"&lt;=39999", Kickstarter!$R:$R, "plays")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>
      <c r="A11" t="s">
        <v>8413</v>
      </c>
      <c r="B11">
        <f>COUNTIFS(Kickstarter!$D:$D,"&gt;=40000", Kickstarter!$F:$F, "successful",Kickstarter!$D:$D,"&lt;=44999", Kickstarter!$R:$R, "plays")</f>
        <v>2</v>
      </c>
      <c r="C11">
        <f>COUNTIFS(Kickstarter!$D:$D,"&gt;=40000", Kickstarter!$F:$F, "failed",Kickstarter!$D:$D,"&lt;=44999", Kickstarter!$R:$R, "plays")</f>
        <v>1</v>
      </c>
      <c r="D11">
        <f>COUNTIFS(Kickstarter!$D:$D,"&gt;=40000", Kickstarter!$F:$F, "canceled",Kickstarter!$D:$D,"&lt;=44999", Kickstarter!$R:$R, "plays")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>
      <c r="A12" t="s">
        <v>8412</v>
      </c>
      <c r="B12">
        <f>COUNTIFS(Kickstarter!$D:$D,"&gt;=45000", Kickstarter!$F:$F, "successful",Kickstarter!$D:$D,"&lt;=49999", Kickstarter!$R:$R, "plays")</f>
        <v>0</v>
      </c>
      <c r="C12">
        <f>COUNTIFS(Kickstarter!$D:$D,"&gt;=45000", Kickstarter!$F:$F, "failed",Kickstarter!$D:$D,"&lt;=49999", Kickstarter!$R:$R, "plays")</f>
        <v>1</v>
      </c>
      <c r="D12">
        <f>COUNTIFS(Kickstarter!$D:$D,"&gt;=45000", Kickstarter!$F:$F, "canceled",Kickstarter!$D:$D,"&lt;=49999", Kickstarter!$R:$R, "plays")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</row>
    <row r="13" spans="1:8">
      <c r="A13" t="s">
        <v>8415</v>
      </c>
      <c r="B13">
        <f>COUNTIFS(Kickstarter!$D:$D,"&gt;=50000", Kickstarter!$F:$F, "successful", Kickstarter!$R:$R, "plays")</f>
        <v>2</v>
      </c>
      <c r="C13">
        <f>COUNTIFS(Kickstarter!$D:$D,"&gt;=50000", Kickstarter!$F:$F, "failed", Kickstarter!$R:$R, "plays")</f>
        <v>14</v>
      </c>
      <c r="D13">
        <f>COUNTIFS(Kickstarter!$D:$D,"&gt;=50000", Kickstarter!$F:$F, "canceled", Kickstarter!$R:$R, "plays")</f>
        <v>0</v>
      </c>
      <c r="E13">
        <f t="shared" si="0"/>
        <v>16</v>
      </c>
      <c r="F13" s="22">
        <f t="shared" si="1"/>
        <v>0.125</v>
      </c>
      <c r="G13" s="22">
        <f t="shared" si="2"/>
        <v>0.875</v>
      </c>
      <c r="H13" s="22">
        <f t="shared" si="3"/>
        <v>0</v>
      </c>
    </row>
  </sheetData>
  <phoneticPr fontId="5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B7AD1-EDD8-964F-85E9-563FFBB5276D}">
  <dimension ref="A1:C14"/>
  <sheetViews>
    <sheetView workbookViewId="0">
      <selection activeCell="B2" sqref="B2"/>
    </sheetView>
  </sheetViews>
  <sheetFormatPr baseColWidth="10" defaultRowHeight="15"/>
  <cols>
    <col min="1" max="1" width="10.83203125" style="19"/>
    <col min="2" max="2" width="20" style="20" bestFit="1" customWidth="1"/>
    <col min="3" max="3" width="21.83203125" style="20" bestFit="1" customWidth="1"/>
    <col min="4" max="16384" width="10.83203125" style="19"/>
  </cols>
  <sheetData>
    <row r="1" spans="1:3">
      <c r="B1" s="20" t="s">
        <v>8383</v>
      </c>
      <c r="C1" s="20" t="s">
        <v>8384</v>
      </c>
    </row>
    <row r="2" spans="1:3">
      <c r="A2" s="19" t="s">
        <v>8385</v>
      </c>
      <c r="B2" s="20" t="e">
        <f>AVERAGE(#REF!)</f>
        <v>#REF!</v>
      </c>
      <c r="C2" s="20" t="e">
        <f>AVERAGE(#REF!)</f>
        <v>#REF!</v>
      </c>
    </row>
    <row r="3" spans="1:3">
      <c r="A3" s="19" t="s">
        <v>8386</v>
      </c>
      <c r="B3" s="20" t="e">
        <f>MEDIAN(#REF!)</f>
        <v>#REF!</v>
      </c>
      <c r="C3" s="20" t="e">
        <f>MEDIAN(#REF!)</f>
        <v>#REF!</v>
      </c>
    </row>
    <row r="4" spans="1:3">
      <c r="A4" s="19" t="s">
        <v>8389</v>
      </c>
      <c r="B4" s="20" t="e">
        <f>_xlfn.STDEV.P(#REF!)</f>
        <v>#REF!</v>
      </c>
      <c r="C4" s="20" t="e">
        <f>_xlfn.STDEV.P(#REF!)</f>
        <v>#REF!</v>
      </c>
    </row>
    <row r="5" spans="1:3">
      <c r="A5" s="19" t="s">
        <v>8390</v>
      </c>
      <c r="B5" s="20" t="e">
        <f>_xlfn.QUARTILE.EXC(#REF!, 3)</f>
        <v>#REF!</v>
      </c>
      <c r="C5" s="20" t="e">
        <f>_xlfn.QUARTILE.EXC(#REF!, 3)</f>
        <v>#REF!</v>
      </c>
    </row>
    <row r="6" spans="1:3">
      <c r="A6" s="19" t="s">
        <v>8391</v>
      </c>
      <c r="B6" s="20" t="e">
        <f>_xlfn.QUARTILE.EXC(#REF!, 1)</f>
        <v>#REF!</v>
      </c>
      <c r="C6" s="20" t="e">
        <f>_xlfn.QUARTILE.EXC(#REF!, 1)</f>
        <v>#REF!</v>
      </c>
    </row>
    <row r="7" spans="1:3" ht="15" customHeight="1">
      <c r="A7" s="19" t="s">
        <v>8392</v>
      </c>
      <c r="B7" s="20" t="e">
        <f>B5-B6</f>
        <v>#REF!</v>
      </c>
      <c r="C7" s="20" t="e">
        <f>C5-C6</f>
        <v>#REF!</v>
      </c>
    </row>
    <row r="9" spans="1:3">
      <c r="A9" s="19" t="s">
        <v>8387</v>
      </c>
      <c r="B9" s="20" t="e">
        <f>AVERAGE(#REF!)</f>
        <v>#REF!</v>
      </c>
      <c r="C9" s="20" t="e">
        <f>AVERAGE(#REF!)</f>
        <v>#REF!</v>
      </c>
    </row>
    <row r="10" spans="1:3">
      <c r="A10" s="19" t="s">
        <v>8388</v>
      </c>
      <c r="B10" s="20" t="e">
        <f>MEDIAN(#REF!)</f>
        <v>#REF!</v>
      </c>
      <c r="C10" s="20" t="e">
        <f>MEDIAN(#REF!)</f>
        <v>#REF!</v>
      </c>
    </row>
    <row r="11" spans="1:3">
      <c r="A11" s="19" t="s">
        <v>8393</v>
      </c>
      <c r="B11" s="20" t="e">
        <f>_xlfn.STDEV.P(#REF!)</f>
        <v>#REF!</v>
      </c>
      <c r="C11" s="20" t="e">
        <f>_xlfn.STDEV.P(#REF!)</f>
        <v>#REF!</v>
      </c>
    </row>
    <row r="12" spans="1:3">
      <c r="A12" s="19" t="s">
        <v>8394</v>
      </c>
      <c r="B12" s="20" t="e">
        <f>_xlfn.QUARTILE.EXC(#REF!, 3)</f>
        <v>#REF!</v>
      </c>
      <c r="C12" s="20" t="e">
        <f>_xlfn.QUARTILE.EXC(#REF!, 3)</f>
        <v>#REF!</v>
      </c>
    </row>
    <row r="13" spans="1:3">
      <c r="A13" s="19" t="s">
        <v>8395</v>
      </c>
      <c r="B13" s="20" t="e">
        <f>_xlfn.QUARTILE.EXC(#REF!, 1)</f>
        <v>#REF!</v>
      </c>
      <c r="C13" s="20" t="e">
        <f>_xlfn.QUARTILE.EXC(#REF!, 1)</f>
        <v>#REF!</v>
      </c>
    </row>
    <row r="14" spans="1:3">
      <c r="A14" s="19" t="s">
        <v>8396</v>
      </c>
      <c r="B14" s="20" t="e">
        <f>B12-B13</f>
        <v>#REF!</v>
      </c>
      <c r="C14" s="20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EDEA2-7522-E646-A3EF-033C95373790}">
  <dimension ref="A1:E6"/>
  <sheetViews>
    <sheetView workbookViewId="0">
      <selection activeCell="E1" sqref="E1"/>
    </sheetView>
  </sheetViews>
  <sheetFormatPr baseColWidth="10" defaultRowHeight="15"/>
  <cols>
    <col min="1" max="1" width="29.83203125" customWidth="1"/>
    <col min="2" max="2" width="48" customWidth="1"/>
  </cols>
  <sheetData>
    <row r="1" spans="1:5">
      <c r="A1" s="18" t="s">
        <v>8380</v>
      </c>
      <c r="B1" s="18" t="s">
        <v>4110</v>
      </c>
      <c r="C1" t="s">
        <v>8381</v>
      </c>
      <c r="D1" t="s">
        <v>8382</v>
      </c>
    </row>
    <row r="2" spans="1:5" ht="16" customHeight="1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 s="14"/>
    </row>
    <row r="3" spans="1: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7B945-CE78-F14A-9EB8-A5F210550A9F}">
  <dimension ref="A1:F6"/>
  <sheetViews>
    <sheetView workbookViewId="0">
      <selection activeCell="A3" sqref="A3"/>
    </sheetView>
  </sheetViews>
  <sheetFormatPr baseColWidth="10" defaultRowHeight="15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>
      <c r="A1" s="11" t="s">
        <v>8222</v>
      </c>
      <c r="B1" t="s">
        <v>8223</v>
      </c>
    </row>
    <row r="3" spans="1:6">
      <c r="A3" s="11" t="s">
        <v>8362</v>
      </c>
      <c r="B3" s="11" t="s">
        <v>8360</v>
      </c>
    </row>
    <row r="4" spans="1:6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>
      <c r="A5" s="13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>
      <c r="A6" s="13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05132-EE7E-6040-8084-05E9483F8CFF}">
  <dimension ref="A1:E7"/>
  <sheetViews>
    <sheetView workbookViewId="0">
      <selection activeCell="A4" sqref="A4"/>
    </sheetView>
  </sheetViews>
  <sheetFormatPr baseColWidth="10" defaultRowHeight="15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>
      <c r="A1" s="11" t="s">
        <v>8222</v>
      </c>
      <c r="B1" t="s">
        <v>8224</v>
      </c>
    </row>
    <row r="2" spans="1:5">
      <c r="A2" s="11" t="s">
        <v>8358</v>
      </c>
      <c r="B2" t="s">
        <v>8363</v>
      </c>
    </row>
    <row r="4" spans="1:5">
      <c r="A4" s="11" t="s">
        <v>8362</v>
      </c>
      <c r="B4" s="11" t="s">
        <v>8360</v>
      </c>
    </row>
    <row r="5" spans="1:5">
      <c r="A5" s="11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>
      <c r="A6" s="13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>
      <c r="A7" s="13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00FFD-FD69-E64E-8203-06C1A902AF85}">
  <dimension ref="A1:F18"/>
  <sheetViews>
    <sheetView workbookViewId="0">
      <selection activeCell="E11" sqref="E11"/>
    </sheetView>
  </sheetViews>
  <sheetFormatPr baseColWidth="10" defaultRowHeight="15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11" t="s">
        <v>8358</v>
      </c>
      <c r="B1" t="s">
        <v>8315</v>
      </c>
    </row>
    <row r="2" spans="1:6">
      <c r="A2" s="11" t="s">
        <v>8379</v>
      </c>
      <c r="B2" t="s">
        <v>8363</v>
      </c>
    </row>
    <row r="4" spans="1:6">
      <c r="A4" s="11" t="s">
        <v>8362</v>
      </c>
      <c r="B4" s="11" t="s">
        <v>8360</v>
      </c>
    </row>
    <row r="5" spans="1:6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>
      <c r="A6" s="17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>
      <c r="A7" s="17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>
      <c r="A8" s="17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>
      <c r="A9" s="17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>
      <c r="A10" s="17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>
      <c r="A11" s="17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>
      <c r="A12" s="17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>
      <c r="A13" s="17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>
      <c r="A14" s="17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>
      <c r="A15" s="17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>
      <c r="A16" s="17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>
      <c r="A17" s="17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>
      <c r="A18" s="17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Theater Outcomes by Launch Date</vt:lpstr>
      <vt:lpstr>Outcomes Based on Goals</vt:lpstr>
      <vt:lpstr>Descriptive Statistics</vt:lpstr>
      <vt:lpstr>Edinburgh Research</vt:lpstr>
      <vt:lpstr>Category Statistics</vt:lpstr>
      <vt:lpstr>Subcategory Statistics</vt:lpstr>
      <vt:lpstr>Outcomes Based on Launch Date</vt:lpstr>
      <vt:lpstr>Graph GB &amp; Musical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2022-02-14T07:10:26Z</dcterms:modified>
</cp:coreProperties>
</file>