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220" yWindow="15" windowWidth="9645" windowHeight="12135"/>
  </bookViews>
  <sheets>
    <sheet name="Курсы" sheetId="1" r:id="rId1"/>
  </sheets>
  <definedNames>
    <definedName name="K_AMI">Курсы!$C$8</definedName>
    <definedName name="K_Argus">Курсы!$C$9</definedName>
    <definedName name="K_Avidis">Курсы!$C$4</definedName>
    <definedName name="K_Avisat">Курсы!$C$5</definedName>
    <definedName name="K_Balter">Курсы!$C$10</definedName>
    <definedName name="K_Bezpeka">Курсы!$C$11</definedName>
    <definedName name="K_DataLink">Курсы!$C$15</definedName>
    <definedName name="K_DataLink_Int">Курсы!$C$16</definedName>
    <definedName name="K_Difens">Курсы!$C$17</definedName>
    <definedName name="K_Difens_Elmes">Курсы!$C$17</definedName>
    <definedName name="K_Difens_Satel">Курсы!$C$18</definedName>
    <definedName name="K_DS_Int">Курсы!$C$19</definedName>
    <definedName name="K_EfEf">Курсы!$C$45</definedName>
    <definedName name="K_Electron">Курсы!$C$43</definedName>
    <definedName name="K_Envitek">Курсы!$C$44</definedName>
    <definedName name="K_EURO_USD">Курсы!$C$50</definedName>
    <definedName name="K_EURO_USD_EfEf">Курсы!$C$51</definedName>
    <definedName name="K_FB">Курсы!$C$59</definedName>
    <definedName name="K_IronLogic">Курсы!$C$6</definedName>
    <definedName name="K_Ista">Курсы!$C$20</definedName>
    <definedName name="K_ITV">Курсы!$C$7</definedName>
    <definedName name="K_Kobi">Курсы!$C$12</definedName>
    <definedName name="K_Krot">Курсы!$C$22</definedName>
    <definedName name="K_KS_eff_eff">Курсы!$C$21</definedName>
    <definedName name="K_Microtron">Курсы!$C$23</definedName>
    <definedName name="K_Nal">Курсы!$C$52</definedName>
    <definedName name="K_NetLine">Курсы!$C$24</definedName>
    <definedName name="K_Opta">Курсы!$C$26</definedName>
    <definedName name="K_Orion">Курсы!$C$27</definedName>
    <definedName name="K_OST">Курсы!$C$28</definedName>
    <definedName name="K_Ost_Center">Курсы!$C$29</definedName>
    <definedName name="K_Other">Курсы!$C$48</definedName>
    <definedName name="K_Pass">Курсы!$C$30</definedName>
    <definedName name="K_PB">Курсы!$C$31</definedName>
    <definedName name="K_PP">Курсы!$C$55</definedName>
    <definedName name="K_RomsatСom">Курсы!$C$32</definedName>
    <definedName name="K_Sec">Курсы!$C$33</definedName>
    <definedName name="K_Sec_Int">Курсы!$C$34</definedName>
    <definedName name="K_SecSys">Курсы!$C$32</definedName>
    <definedName name="K_Secur">Курсы!$C$35</definedName>
    <definedName name="K_SeMo">Курсы!$C$57</definedName>
    <definedName name="K_Senk">Курсы!$C$37</definedName>
    <definedName name="K_Sites">Курсы!$C$38</definedName>
    <definedName name="K_Skyros">Курсы!$C$39</definedName>
    <definedName name="K_SS">Курсы!$C$41</definedName>
    <definedName name="K_STA">Курсы!$C$40</definedName>
    <definedName name="K_TrinitySB">Курсы!$C$42</definedName>
    <definedName name="K_Viatec">Курсы!$C$12</definedName>
    <definedName name="K_Viatec_Int">Курсы!$C$13</definedName>
    <definedName name="K_Vizit">Курсы!$C$14</definedName>
    <definedName name="K_Yavir">Курсы!$C$46</definedName>
  </definedNames>
  <calcPr calcId="145621" refMode="R1C1"/>
</workbook>
</file>

<file path=xl/calcChain.xml><?xml version="1.0" encoding="utf-8"?>
<calcChain xmlns="http://schemas.openxmlformats.org/spreadsheetml/2006/main">
  <c r="H41" i="1" l="1"/>
  <c r="H19" i="1" l="1"/>
  <c r="G19" i="1" s="1"/>
  <c r="H36" i="1" l="1"/>
  <c r="G36" i="1" s="1"/>
  <c r="H34" i="1" l="1"/>
  <c r="G34" i="1" s="1"/>
  <c r="G41" i="1" l="1"/>
  <c r="H16" i="1" l="1"/>
  <c r="G16" i="1" s="1"/>
  <c r="H18" i="1" l="1"/>
  <c r="G18" i="1" s="1"/>
  <c r="H10" i="1" l="1"/>
  <c r="G10" i="1" s="1"/>
  <c r="H33" i="1" l="1"/>
  <c r="G33" i="1" s="1"/>
  <c r="H35" i="1"/>
  <c r="G35" i="1" s="1"/>
  <c r="H42" i="1"/>
  <c r="G42" i="1" s="1"/>
  <c r="I5" i="1"/>
  <c r="H13" i="1"/>
  <c r="G13" i="1" s="1"/>
  <c r="C55" i="1"/>
  <c r="K9" i="1"/>
  <c r="H9" i="1" s="1"/>
  <c r="G9" i="1" s="1"/>
  <c r="H12" i="1"/>
  <c r="G12" i="1" s="1"/>
  <c r="B72" i="1"/>
  <c r="I14" i="1" l="1"/>
  <c r="H52" i="1"/>
  <c r="H25" i="1" s="1"/>
  <c r="G25" i="1" s="1"/>
  <c r="H44" i="1" l="1"/>
  <c r="G44" i="1" s="1"/>
  <c r="H5" i="1"/>
  <c r="G5" i="1" s="1"/>
  <c r="H7" i="1"/>
  <c r="G7" i="1" s="1"/>
  <c r="H22" i="1"/>
  <c r="G22" i="1" s="1"/>
  <c r="H29" i="1"/>
  <c r="G29" i="1" s="1"/>
  <c r="H31" i="1"/>
  <c r="G31" i="1" s="1"/>
  <c r="H4" i="1"/>
  <c r="G4" i="1" s="1"/>
  <c r="H6" i="1"/>
  <c r="G6" i="1" s="1"/>
  <c r="H8" i="1"/>
  <c r="G8" i="1" s="1"/>
  <c r="H11" i="1"/>
  <c r="G11" i="1" s="1"/>
  <c r="H14" i="1"/>
  <c r="G14" i="1" s="1"/>
  <c r="H17" i="1"/>
  <c r="G17" i="1" s="1"/>
  <c r="H21" i="1"/>
  <c r="G21" i="1" s="1"/>
  <c r="H23" i="1"/>
  <c r="G23" i="1" s="1"/>
  <c r="H26" i="1"/>
  <c r="G26" i="1" s="1"/>
  <c r="H28" i="1"/>
  <c r="G28" i="1" s="1"/>
  <c r="H30" i="1"/>
  <c r="G30" i="1" s="1"/>
  <c r="H32" i="1"/>
  <c r="G32" i="1" s="1"/>
  <c r="H38" i="1"/>
  <c r="G38" i="1" s="1"/>
  <c r="H40" i="1"/>
  <c r="G40" i="1" s="1"/>
  <c r="H43" i="1"/>
  <c r="G43" i="1" s="1"/>
  <c r="H46" i="1"/>
  <c r="G46" i="1" s="1"/>
  <c r="H15" i="1"/>
  <c r="G15" i="1" s="1"/>
  <c r="H20" i="1"/>
  <c r="G20" i="1" s="1"/>
  <c r="H24" i="1"/>
  <c r="G24" i="1" s="1"/>
  <c r="H27" i="1"/>
  <c r="G27" i="1" s="1"/>
  <c r="H37" i="1"/>
  <c r="G37" i="1" s="1"/>
  <c r="H39" i="1"/>
  <c r="G39" i="1" s="1"/>
  <c r="H45" i="1"/>
  <c r="G45" i="1" s="1"/>
  <c r="H48" i="1"/>
</calcChain>
</file>

<file path=xl/sharedStrings.xml><?xml version="1.0" encoding="utf-8"?>
<sst xmlns="http://schemas.openxmlformats.org/spreadsheetml/2006/main" count="126" uniqueCount="115">
  <si>
    <t>Определение курсов валют</t>
  </si>
  <si>
    <t>СеМо</t>
  </si>
  <si>
    <t>K_SeMo</t>
  </si>
  <si>
    <t>K_RomsatСom</t>
  </si>
  <si>
    <t>Ситес</t>
  </si>
  <si>
    <t>K_Sites</t>
  </si>
  <si>
    <t>K_Avisat</t>
  </si>
  <si>
    <t>Балтер</t>
  </si>
  <si>
    <t>K_Balter</t>
  </si>
  <si>
    <t>K_PB</t>
  </si>
  <si>
    <t>СТА-Электроника</t>
  </si>
  <si>
    <t>K_STA</t>
  </si>
  <si>
    <t>Явир</t>
  </si>
  <si>
    <t>K_Yavir</t>
  </si>
  <si>
    <t>Безпека</t>
  </si>
  <si>
    <t>K_Bezpeka</t>
  </si>
  <si>
    <t>Виатек</t>
  </si>
  <si>
    <t>K_Viatec</t>
  </si>
  <si>
    <t>K_Sec</t>
  </si>
  <si>
    <t>Опта</t>
  </si>
  <si>
    <t>K_Opta</t>
  </si>
  <si>
    <t>ОСТ</t>
  </si>
  <si>
    <t>K_OST</t>
  </si>
  <si>
    <t>K_Ost_Center</t>
  </si>
  <si>
    <t>Прочие</t>
  </si>
  <si>
    <t>K_Other</t>
  </si>
  <si>
    <t>Дата Линк</t>
  </si>
  <si>
    <t>K_DataLink</t>
  </si>
  <si>
    <t>Иста-Групп</t>
  </si>
  <si>
    <t>K_Ista</t>
  </si>
  <si>
    <t>Тринити-СБ</t>
  </si>
  <si>
    <t>K_TrinitySB</t>
  </si>
  <si>
    <t>Кросс-курс EURO/USD</t>
  </si>
  <si>
    <t>K_EURO_USD</t>
  </si>
  <si>
    <t>Наличный</t>
  </si>
  <si>
    <t>K_Nal</t>
  </si>
  <si>
    <t>Эф-Эф</t>
  </si>
  <si>
    <t>K_EfEf</t>
  </si>
  <si>
    <t>Формула безопасности</t>
  </si>
  <si>
    <t>K_FB</t>
  </si>
  <si>
    <t>Сек</t>
  </si>
  <si>
    <t>АМИ</t>
  </si>
  <si>
    <t>K_AMI</t>
  </si>
  <si>
    <t>Авидис</t>
  </si>
  <si>
    <t>K_Avidis</t>
  </si>
  <si>
    <t>Скайрос</t>
  </si>
  <si>
    <t>K_Skyros</t>
  </si>
  <si>
    <t>Ромсат Комуникэйшн</t>
  </si>
  <si>
    <t>Пасс</t>
  </si>
  <si>
    <t>K_Pass</t>
  </si>
  <si>
    <t>Крот</t>
  </si>
  <si>
    <t>K_Krot</t>
  </si>
  <si>
    <t>Орион</t>
  </si>
  <si>
    <t>Оповещатели</t>
  </si>
  <si>
    <t>K_Orion</t>
  </si>
  <si>
    <t>Планета безопасности</t>
  </si>
  <si>
    <t>ОС_Разное</t>
  </si>
  <si>
    <t>Айрон Лоджик (б/н)</t>
  </si>
  <si>
    <t>K_IronLogic</t>
  </si>
  <si>
    <t>ОСТ-Центр (Ананченко)</t>
  </si>
  <si>
    <t>Кард-Системс (eff-eff)</t>
  </si>
  <si>
    <t>K_KS_eff_eff</t>
  </si>
  <si>
    <t>Визит</t>
  </si>
  <si>
    <t>K_Vizit</t>
  </si>
  <si>
    <t>Сенк</t>
  </si>
  <si>
    <t>K_Senk</t>
  </si>
  <si>
    <t>Микротрон</t>
  </si>
  <si>
    <t>K_Microtron</t>
  </si>
  <si>
    <t>База</t>
  </si>
  <si>
    <t>Расчет</t>
  </si>
  <si>
    <t>ЧП</t>
  </si>
  <si>
    <t>K_PP</t>
  </si>
  <si>
    <t>Рикас-Варта</t>
  </si>
  <si>
    <t>Венбест</t>
  </si>
  <si>
    <t>Алай</t>
  </si>
  <si>
    <t>Электрон</t>
  </si>
  <si>
    <t>Нет-Лайн (короба)</t>
  </si>
  <si>
    <t>K_Electron</t>
  </si>
  <si>
    <t>Нет-Лайн</t>
  </si>
  <si>
    <t>K_NetLine</t>
  </si>
  <si>
    <t>Ай.Ти.Ви.</t>
  </si>
  <si>
    <t>K_ITV</t>
  </si>
  <si>
    <t>Секур</t>
  </si>
  <si>
    <t>K_Secur</t>
  </si>
  <si>
    <t>проверять только в случае значительных колебаний</t>
  </si>
  <si>
    <t>Энвитек</t>
  </si>
  <si>
    <t>K_Envitek</t>
  </si>
  <si>
    <t>Аргус-информ</t>
  </si>
  <si>
    <t>K_Argus</t>
  </si>
  <si>
    <t>Важно</t>
  </si>
  <si>
    <t>На сайте  ( +0.2)</t>
  </si>
  <si>
    <t xml:space="preserve"> (+0.2-0.3)</t>
  </si>
  <si>
    <t>Виатек (Интернет)</t>
  </si>
  <si>
    <t>K_Viatec_Int</t>
  </si>
  <si>
    <t>Ависат (БИСС)</t>
  </si>
  <si>
    <t>Кросс-курс EURO/USD Эф-Эф</t>
  </si>
  <si>
    <t>K_EURO_USD_EfEf</t>
  </si>
  <si>
    <t>32 !!!</t>
  </si>
  <si>
    <t>K_Difens_Elmes</t>
  </si>
  <si>
    <t>K_Difens_Satel</t>
  </si>
  <si>
    <t>Дифенс (Elmes)</t>
  </si>
  <si>
    <t>Дифенс (Satel)</t>
  </si>
  <si>
    <t>K_DataLink_Int</t>
  </si>
  <si>
    <t>Дата Линк (Интернет)</t>
  </si>
  <si>
    <t>Seven Systems</t>
  </si>
  <si>
    <t>K_SS</t>
  </si>
  <si>
    <t>Сек (Интернет)</t>
  </si>
  <si>
    <t>K_Sec_Int</t>
  </si>
  <si>
    <t>Секур (Интернет)</t>
  </si>
  <si>
    <t>K_Secur_Int</t>
  </si>
  <si>
    <t>http://download.partizan.global/Price/actual_exchange_rate.xls</t>
  </si>
  <si>
    <t>Домофонные системы (Интернет)</t>
  </si>
  <si>
    <t>K_DS_Int</t>
  </si>
  <si>
    <t>K_NomerOK</t>
  </si>
  <si>
    <t>НомерОК (Эф-Эф / Сек)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</si>
</sst>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409]#,##0.00"/>
    <numFmt numFmtId="165" formatCode="0.0%"/>
    <numFmt numFmtId="166" formatCode="0.00_ ;[Red]\-0.00\ "/>
    <numFmt numFmtId="167" formatCode="#,##0.0"/>
    <numFmt numFmtId="168" formatCode="#,##0.000"/>
  </numFmts>
  <fonts count="12" x14ac:knownFonts="1">
    <font>
      <sz val="10"/>
      <name val="Arial Cyr"/>
      <charset val="204"/>
    </font>
    <font>
      <b/>
      <sz val="12"/>
      <name val="Arial Cyr"/>
      <family val="2"/>
      <charset val="204"/>
    </font>
    <font>
      <sz val="10"/>
      <name val="Arial Cyr"/>
      <family val="2"/>
      <charset val="204"/>
    </font>
    <font>
      <i/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0"/>
      <name val="Arial Cyr"/>
      <charset val="204"/>
    </font>
    <font>
      <b/>
      <sz val="10"/>
      <color rgb="FFFF0000"/>
      <name val="Arial Cyr"/>
      <charset val="204"/>
    </font>
    <font>
      <sz val="10"/>
      <color rgb="FF0000FF"/>
      <name val="Arial Cyr"/>
      <charset val="204"/>
    </font>
    <font>
      <sz val="10"/>
      <color rgb="FFFF0000"/>
      <name val="Arial Cyr"/>
      <charset val="204"/>
    </font>
    <font>
      <b/>
      <sz val="10"/>
      <name val="Arial Cyr"/>
    </font>
    <font>
      <u/>
      <sz val="10"/>
      <color theme="10"/>
      <name val="Arial Cyr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4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3" fillId="2" borderId="1" applyFill="0">
      <alignment horizontal="right" vertical="top"/>
    </xf>
    <xf numFmtId="0" fontId="4" fillId="0" borderId="0"/>
    <xf numFmtId="0" fontId="5" fillId="0" borderId="0"/>
    <xf numFmtId="0" fontId="11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2" fontId="0" fillId="0" borderId="1" xfId="0" applyNumberFormat="1" applyBorder="1"/>
    <xf numFmtId="49" fontId="0" fillId="0" borderId="0" xfId="0" applyNumberFormat="1"/>
    <xf numFmtId="0" fontId="2" fillId="0" borderId="1" xfId="0" applyFont="1" applyFill="1" applyBorder="1"/>
    <xf numFmtId="0" fontId="0" fillId="0" borderId="1" xfId="0" applyFill="1" applyBorder="1"/>
    <xf numFmtId="4" fontId="0" fillId="0" borderId="1" xfId="0" applyNumberFormat="1" applyBorder="1"/>
    <xf numFmtId="0" fontId="2" fillId="0" borderId="1" xfId="3" applyFont="1" applyBorder="1"/>
    <xf numFmtId="0" fontId="0" fillId="0" borderId="1" xfId="3" applyFont="1" applyBorder="1"/>
    <xf numFmtId="0" fontId="2" fillId="3" borderId="1" xfId="0" applyFont="1" applyFill="1" applyBorder="1"/>
    <xf numFmtId="0" fontId="0" fillId="3" borderId="1" xfId="0" applyFill="1" applyBorder="1"/>
    <xf numFmtId="2" fontId="0" fillId="3" borderId="1" xfId="0" applyNumberFormat="1" applyFill="1" applyBorder="1"/>
    <xf numFmtId="2" fontId="0" fillId="0" borderId="0" xfId="0" applyNumberFormat="1" applyFill="1" applyBorder="1"/>
    <xf numFmtId="4" fontId="0" fillId="0" borderId="0" xfId="0" applyNumberFormat="1" applyFill="1" applyBorder="1"/>
    <xf numFmtId="4" fontId="0" fillId="0" borderId="0" xfId="0" applyNumberFormat="1"/>
    <xf numFmtId="2" fontId="0" fillId="4" borderId="1" xfId="0" applyNumberFormat="1" applyFill="1" applyBorder="1"/>
    <xf numFmtId="4" fontId="6" fillId="4" borderId="0" xfId="0" applyNumberFormat="1" applyFont="1" applyFill="1"/>
    <xf numFmtId="2" fontId="6" fillId="4" borderId="0" xfId="0" applyNumberFormat="1" applyFont="1" applyFill="1" applyBorder="1"/>
    <xf numFmtId="2" fontId="7" fillId="0" borderId="1" xfId="0" applyNumberFormat="1" applyFont="1" applyBorder="1"/>
    <xf numFmtId="2" fontId="7" fillId="0" borderId="1" xfId="0" applyNumberFormat="1" applyFont="1" applyFill="1" applyBorder="1"/>
    <xf numFmtId="2" fontId="7" fillId="0" borderId="0" xfId="0" applyNumberFormat="1" applyFont="1" applyFill="1" applyBorder="1"/>
    <xf numFmtId="4" fontId="0" fillId="4" borderId="0" xfId="0" applyNumberFormat="1" applyFill="1"/>
    <xf numFmtId="0" fontId="0" fillId="4" borderId="0" xfId="0" applyFill="1"/>
    <xf numFmtId="2" fontId="8" fillId="0" borderId="0" xfId="0" applyNumberFormat="1" applyFont="1" applyFill="1" applyBorder="1"/>
    <xf numFmtId="165" fontId="0" fillId="0" borderId="0" xfId="0" applyNumberFormat="1"/>
    <xf numFmtId="0" fontId="9" fillId="5" borderId="0" xfId="0" applyFont="1" applyFill="1"/>
    <xf numFmtId="4" fontId="0" fillId="5" borderId="1" xfId="0" applyNumberFormat="1" applyFill="1" applyBorder="1"/>
    <xf numFmtId="0" fontId="9" fillId="0" borderId="0" xfId="0" applyFont="1" applyFill="1"/>
    <xf numFmtId="4" fontId="0" fillId="0" borderId="1" xfId="0" applyNumberFormat="1" applyFill="1" applyBorder="1"/>
    <xf numFmtId="165" fontId="9" fillId="0" borderId="0" xfId="0" applyNumberFormat="1" applyFont="1"/>
    <xf numFmtId="4" fontId="7" fillId="6" borderId="1" xfId="0" applyNumberFormat="1" applyFont="1" applyFill="1" applyBorder="1"/>
    <xf numFmtId="166" fontId="6" fillId="0" borderId="0" xfId="0" applyNumberFormat="1" applyFont="1"/>
    <xf numFmtId="2" fontId="6" fillId="8" borderId="1" xfId="0" applyNumberFormat="1" applyFont="1" applyFill="1" applyBorder="1"/>
    <xf numFmtId="0" fontId="2" fillId="8" borderId="1" xfId="0" applyFont="1" applyFill="1" applyBorder="1"/>
    <xf numFmtId="0" fontId="0" fillId="8" borderId="1" xfId="0" applyFill="1" applyBorder="1"/>
    <xf numFmtId="167" fontId="0" fillId="0" borderId="0" xfId="0" applyNumberFormat="1"/>
    <xf numFmtId="167" fontId="6" fillId="7" borderId="0" xfId="0" applyNumberFormat="1" applyFont="1" applyFill="1"/>
    <xf numFmtId="167" fontId="7" fillId="0" borderId="0" xfId="0" applyNumberFormat="1" applyFont="1"/>
    <xf numFmtId="2" fontId="0" fillId="9" borderId="0" xfId="0" applyNumberFormat="1" applyFill="1" applyBorder="1"/>
    <xf numFmtId="0" fontId="6" fillId="0" borderId="0" xfId="0" applyFont="1"/>
    <xf numFmtId="4" fontId="0" fillId="9" borderId="0" xfId="0" applyNumberFormat="1" applyFill="1"/>
    <xf numFmtId="167" fontId="6" fillId="0" borderId="0" xfId="0" applyNumberFormat="1" applyFont="1" applyFill="1"/>
    <xf numFmtId="167" fontId="7" fillId="0" borderId="0" xfId="0" applyNumberFormat="1" applyFont="1" applyFill="1"/>
    <xf numFmtId="14" fontId="0" fillId="6" borderId="0" xfId="0" applyNumberFormat="1" applyFill="1"/>
    <xf numFmtId="167" fontId="0" fillId="0" borderId="0" xfId="0" applyNumberFormat="1" applyFill="1"/>
    <xf numFmtId="0" fontId="0" fillId="0" borderId="0" xfId="0" applyFill="1"/>
    <xf numFmtId="168" fontId="0" fillId="0" borderId="1" xfId="0" applyNumberFormat="1" applyBorder="1"/>
    <xf numFmtId="0" fontId="10" fillId="0" borderId="0" xfId="0" applyFont="1" applyFill="1"/>
    <xf numFmtId="0" fontId="11" fillId="0" borderId="0" xfId="4" applyFill="1"/>
  </cellXfs>
  <cellStyles count="5">
    <cellStyle name="_x000d__x000a_JournalTemplate=C:\COMFO\CTALK\JOURSTD.TPL_x000d__x000a_LbStateAddress=3 3 0 251 1 89 2 311_x000d__x000a_LbStateJou" xfId="3"/>
    <cellStyle name="$ цена 2" xfId="1"/>
    <cellStyle name="Гиперссылка" xfId="4" builtinId="8"/>
    <cellStyle name="Обычный" xfId="0" builtinId="0"/>
    <cellStyle name="Обычный 2" xfId="2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ownload.partizan.global/Price/actual_exchange_rate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2"/>
  <sheetViews>
    <sheetView tabSelected="1" topLeftCell="A31" zoomScaleNormal="100" workbookViewId="0">
      <selection activeCell="E15" sqref="E15:E16"/>
    </sheetView>
  </sheetViews>
  <sheetFormatPr defaultRowHeight="12.75" x14ac:dyDescent="0.2"/>
  <cols>
    <col min="1" max="1" width="53" customWidth="1"/>
    <col min="2" max="2" width="14.28515625" customWidth="1"/>
    <col min="3" max="3" width="8.140625" customWidth="1"/>
    <col min="4" max="4" width="12.7109375" customWidth="1"/>
    <col min="7" max="7" width="9.140625" style="33"/>
    <col min="8" max="8" width="9.140625" style="16"/>
    <col min="10" max="10" width="9.140625" style="26"/>
    <col min="11" max="11" width="9.140625" style="37"/>
  </cols>
  <sheetData>
    <row r="2" spans="1:18" ht="15.75" x14ac:dyDescent="0.25">
      <c r="A2" s="1" t="s">
        <v>0</v>
      </c>
      <c r="H2" s="16" t="s">
        <v>69</v>
      </c>
      <c r="I2" t="s">
        <v>68</v>
      </c>
      <c r="O2" s="45">
        <v>43206</v>
      </c>
    </row>
    <row r="4" spans="1:18" x14ac:dyDescent="0.2">
      <c r="A4" s="3" t="s">
        <v>43</v>
      </c>
      <c r="B4" s="3" t="s">
        <v>44</v>
      </c>
      <c r="C4" s="8">
        <v>30.8</v>
      </c>
      <c r="G4" s="33" t="str">
        <f>IF(C4&lt;&gt;H4,H4-C4,"")</f>
        <v/>
      </c>
      <c r="H4" s="16">
        <f t="shared" ref="H4:H33" si="0">IF(ISNUMBER(K4),K4,ROUND(I4*H$52*(1+J4),1))</f>
        <v>30.8</v>
      </c>
      <c r="I4" s="15">
        <v>9.4</v>
      </c>
      <c r="J4" s="26">
        <v>0.02</v>
      </c>
    </row>
    <row r="5" spans="1:18" x14ac:dyDescent="0.2">
      <c r="A5" s="6" t="s">
        <v>94</v>
      </c>
      <c r="B5" s="7" t="s">
        <v>6</v>
      </c>
      <c r="C5" s="8">
        <v>30.1</v>
      </c>
      <c r="G5" s="33" t="str">
        <f t="shared" ref="G5:G46" si="1">IF(C5&lt;&gt;H5,H5-C5,"")</f>
        <v/>
      </c>
      <c r="H5" s="16">
        <f t="shared" si="0"/>
        <v>30.1</v>
      </c>
      <c r="I5" s="25">
        <f>8.15*1.15</f>
        <v>9.3725000000000005</v>
      </c>
    </row>
    <row r="6" spans="1:18" x14ac:dyDescent="0.2">
      <c r="A6" s="9" t="s">
        <v>57</v>
      </c>
      <c r="B6" s="10" t="s">
        <v>58</v>
      </c>
      <c r="C6" s="8">
        <v>28</v>
      </c>
      <c r="G6" s="33" t="str">
        <f t="shared" si="1"/>
        <v/>
      </c>
      <c r="H6" s="16">
        <f t="shared" si="0"/>
        <v>28</v>
      </c>
      <c r="I6" s="14">
        <v>8.6999999999999993</v>
      </c>
    </row>
    <row r="7" spans="1:18" x14ac:dyDescent="0.2">
      <c r="A7" s="9" t="s">
        <v>80</v>
      </c>
      <c r="B7" s="10" t="s">
        <v>81</v>
      </c>
      <c r="C7" s="28">
        <v>26.7</v>
      </c>
      <c r="D7" s="27"/>
      <c r="E7" s="22"/>
      <c r="G7" s="33" t="str">
        <f t="shared" si="1"/>
        <v/>
      </c>
      <c r="H7" s="16">
        <f t="shared" si="0"/>
        <v>26.7</v>
      </c>
      <c r="I7" s="14">
        <v>8.15</v>
      </c>
      <c r="J7" s="26">
        <v>0.02</v>
      </c>
    </row>
    <row r="8" spans="1:18" x14ac:dyDescent="0.2">
      <c r="A8" s="6" t="s">
        <v>41</v>
      </c>
      <c r="B8" s="7" t="s">
        <v>42</v>
      </c>
      <c r="C8" s="8">
        <v>30.4</v>
      </c>
      <c r="G8" s="33" t="str">
        <f t="shared" si="1"/>
        <v/>
      </c>
      <c r="H8" s="16">
        <f t="shared" si="0"/>
        <v>30.4</v>
      </c>
      <c r="I8" s="14">
        <v>9</v>
      </c>
      <c r="J8" s="26">
        <v>0.05</v>
      </c>
    </row>
    <row r="9" spans="1:18" x14ac:dyDescent="0.2">
      <c r="A9" s="2" t="s">
        <v>87</v>
      </c>
      <c r="B9" s="3" t="s">
        <v>88</v>
      </c>
      <c r="C9" s="8">
        <v>28</v>
      </c>
      <c r="G9" s="33" t="str">
        <f t="shared" si="1"/>
        <v/>
      </c>
      <c r="H9" s="16">
        <f t="shared" ref="H9" si="2">IF(ISNUMBER(K9),K9,ROUND(I9*H$52*(1+J9),1))</f>
        <v>28</v>
      </c>
      <c r="I9" s="14">
        <v>9.3000000000000007</v>
      </c>
      <c r="K9" s="38">
        <f>K12</f>
        <v>28</v>
      </c>
      <c r="R9" s="43"/>
    </row>
    <row r="10" spans="1:18" x14ac:dyDescent="0.2">
      <c r="A10" s="2" t="s">
        <v>7</v>
      </c>
      <c r="B10" s="3" t="s">
        <v>8</v>
      </c>
      <c r="C10" s="8">
        <v>32</v>
      </c>
      <c r="G10" s="33" t="str">
        <f t="shared" si="1"/>
        <v/>
      </c>
      <c r="H10" s="16">
        <f t="shared" si="0"/>
        <v>32</v>
      </c>
      <c r="I10" s="14">
        <v>9.3000000000000007</v>
      </c>
      <c r="J10" s="26">
        <v>0.01</v>
      </c>
      <c r="K10" s="39">
        <v>32</v>
      </c>
      <c r="R10" s="44"/>
    </row>
    <row r="11" spans="1:18" x14ac:dyDescent="0.2">
      <c r="A11" s="2" t="s">
        <v>14</v>
      </c>
      <c r="B11" s="3" t="s">
        <v>15</v>
      </c>
      <c r="C11" s="8">
        <v>30.9</v>
      </c>
      <c r="G11" s="33" t="str">
        <f t="shared" si="1"/>
        <v/>
      </c>
      <c r="H11" s="16">
        <f t="shared" si="0"/>
        <v>30.9</v>
      </c>
      <c r="I11" s="14">
        <v>9.4</v>
      </c>
      <c r="K11" s="39">
        <v>30.9</v>
      </c>
      <c r="L11" t="s">
        <v>89</v>
      </c>
      <c r="M11" t="s">
        <v>91</v>
      </c>
      <c r="R11" s="44"/>
    </row>
    <row r="12" spans="1:18" x14ac:dyDescent="0.2">
      <c r="A12" s="2" t="s">
        <v>16</v>
      </c>
      <c r="B12" s="3" t="s">
        <v>17</v>
      </c>
      <c r="C12" s="32">
        <v>28</v>
      </c>
      <c r="E12" s="20"/>
      <c r="G12" s="33" t="str">
        <f t="shared" si="1"/>
        <v/>
      </c>
      <c r="H12" s="16">
        <f t="shared" si="0"/>
        <v>28</v>
      </c>
      <c r="I12" s="14">
        <v>9.6</v>
      </c>
      <c r="K12" s="39">
        <v>28</v>
      </c>
      <c r="L12" t="s">
        <v>89</v>
      </c>
      <c r="M12" t="s">
        <v>91</v>
      </c>
      <c r="R12" s="44"/>
    </row>
    <row r="13" spans="1:18" x14ac:dyDescent="0.2">
      <c r="A13" s="2" t="s">
        <v>92</v>
      </c>
      <c r="B13" s="3" t="s">
        <v>93</v>
      </c>
      <c r="C13" s="32">
        <v>28</v>
      </c>
      <c r="E13" s="20"/>
      <c r="G13" s="33" t="str">
        <f t="shared" si="1"/>
        <v/>
      </c>
      <c r="H13" s="16">
        <f t="shared" ref="H13" si="3">IF(ISNUMBER(K13),K13,ROUND(I13*H$52*(1+J13),1))</f>
        <v>28</v>
      </c>
      <c r="I13" s="14">
        <v>9.3000000000000007</v>
      </c>
      <c r="K13" s="38">
        <v>28</v>
      </c>
      <c r="R13" s="43"/>
    </row>
    <row r="14" spans="1:18" x14ac:dyDescent="0.2">
      <c r="A14" s="2" t="s">
        <v>62</v>
      </c>
      <c r="B14" s="3" t="s">
        <v>63</v>
      </c>
      <c r="C14" s="8">
        <v>27.5</v>
      </c>
      <c r="G14" s="33" t="str">
        <f t="shared" si="1"/>
        <v/>
      </c>
      <c r="H14" s="16">
        <f t="shared" si="0"/>
        <v>27.5</v>
      </c>
      <c r="I14" s="25">
        <f>I52*1.05</f>
        <v>8.557500000000001</v>
      </c>
      <c r="R14" s="37"/>
    </row>
    <row r="15" spans="1:18" x14ac:dyDescent="0.2">
      <c r="A15" s="2" t="s">
        <v>26</v>
      </c>
      <c r="B15" s="3" t="s">
        <v>27</v>
      </c>
      <c r="C15" s="8">
        <v>29.9</v>
      </c>
      <c r="G15" s="33" t="str">
        <f t="shared" si="1"/>
        <v/>
      </c>
      <c r="H15" s="16">
        <f t="shared" si="0"/>
        <v>29.9</v>
      </c>
      <c r="I15" s="14">
        <v>9.8000000000000007</v>
      </c>
      <c r="J15" s="26">
        <v>-0.02</v>
      </c>
      <c r="K15" s="39">
        <v>29.9</v>
      </c>
      <c r="L15" t="s">
        <v>89</v>
      </c>
      <c r="M15" t="s">
        <v>91</v>
      </c>
      <c r="O15" s="50" t="s">
        <v>110</v>
      </c>
      <c r="P15" s="49"/>
      <c r="Q15" s="47"/>
      <c r="R15" s="44"/>
    </row>
    <row r="16" spans="1:18" x14ac:dyDescent="0.2">
      <c r="A16" s="2" t="s">
        <v>103</v>
      </c>
      <c r="B16" s="3" t="s">
        <v>102</v>
      </c>
      <c r="C16" s="32">
        <v>27.5</v>
      </c>
      <c r="G16" s="33" t="str">
        <f t="shared" si="1"/>
        <v/>
      </c>
      <c r="H16" s="16">
        <f t="shared" ref="H16" si="4">IF(ISNUMBER(K16),K16,ROUND(I16*H$52*(1+J16),1))</f>
        <v>27.5</v>
      </c>
      <c r="I16" s="14">
        <v>9.8000000000000007</v>
      </c>
      <c r="K16" s="38">
        <v>27.5</v>
      </c>
      <c r="L16" s="47"/>
      <c r="M16" s="47"/>
      <c r="N16" s="47"/>
      <c r="O16" s="47"/>
      <c r="P16" s="49"/>
      <c r="Q16" s="47"/>
      <c r="R16" s="44"/>
    </row>
    <row r="17" spans="1:18" x14ac:dyDescent="0.2">
      <c r="A17" s="2" t="s">
        <v>100</v>
      </c>
      <c r="B17" s="3" t="s">
        <v>98</v>
      </c>
      <c r="C17" s="30">
        <v>31.4</v>
      </c>
      <c r="G17" s="33" t="str">
        <f t="shared" si="1"/>
        <v/>
      </c>
      <c r="H17" s="16">
        <f t="shared" si="0"/>
        <v>31.4</v>
      </c>
      <c r="I17" s="25">
        <v>9.3000000000000007</v>
      </c>
      <c r="K17" s="39">
        <v>31.4</v>
      </c>
      <c r="R17" s="44"/>
    </row>
    <row r="18" spans="1:18" x14ac:dyDescent="0.2">
      <c r="A18" s="2" t="s">
        <v>101</v>
      </c>
      <c r="B18" s="3" t="s">
        <v>99</v>
      </c>
      <c r="C18" s="30">
        <v>32</v>
      </c>
      <c r="G18" s="33" t="str">
        <f t="shared" ref="G18:G19" si="5">IF(C18&lt;&gt;H18,H18-C18,"")</f>
        <v/>
      </c>
      <c r="H18" s="16">
        <f t="shared" ref="H18:H19" si="6">IF(ISNUMBER(K18),K18,ROUND(I18*H$52*(1+J18),1))</f>
        <v>32</v>
      </c>
      <c r="I18" s="25">
        <v>9.3000000000000007</v>
      </c>
      <c r="K18" s="39">
        <v>32</v>
      </c>
      <c r="R18" s="44"/>
    </row>
    <row r="19" spans="1:18" x14ac:dyDescent="0.2">
      <c r="A19" s="2" t="s">
        <v>111</v>
      </c>
      <c r="B19" s="3" t="s">
        <v>112</v>
      </c>
      <c r="C19" s="32">
        <v>28</v>
      </c>
      <c r="G19" s="33" t="str">
        <f t="shared" si="5"/>
        <v/>
      </c>
      <c r="H19" s="16">
        <f t="shared" si="6"/>
        <v>28</v>
      </c>
      <c r="I19" s="14">
        <v>9.8000000000000007</v>
      </c>
      <c r="K19" s="38">
        <v>28</v>
      </c>
      <c r="L19" s="47"/>
      <c r="M19" s="47"/>
      <c r="N19" s="47"/>
      <c r="O19" s="47"/>
      <c r="P19" s="49"/>
      <c r="Q19" s="47"/>
      <c r="R19" s="44"/>
    </row>
    <row r="20" spans="1:18" x14ac:dyDescent="0.2">
      <c r="A20" s="2" t="s">
        <v>28</v>
      </c>
      <c r="B20" s="3" t="s">
        <v>29</v>
      </c>
      <c r="C20" s="8">
        <v>30.5</v>
      </c>
      <c r="G20" s="33" t="str">
        <f t="shared" si="1"/>
        <v/>
      </c>
      <c r="H20" s="16">
        <f t="shared" si="0"/>
        <v>30.5</v>
      </c>
      <c r="I20" s="14">
        <v>9.5</v>
      </c>
      <c r="R20" s="46"/>
    </row>
    <row r="21" spans="1:18" x14ac:dyDescent="0.2">
      <c r="A21" s="9" t="s">
        <v>60</v>
      </c>
      <c r="B21" s="10" t="s">
        <v>61</v>
      </c>
      <c r="C21" s="8">
        <v>29.9</v>
      </c>
      <c r="G21" s="33" t="str">
        <f t="shared" si="1"/>
        <v/>
      </c>
      <c r="H21" s="16">
        <f t="shared" si="0"/>
        <v>29.9</v>
      </c>
      <c r="I21" s="14">
        <v>9.3000000000000007</v>
      </c>
      <c r="R21" s="46"/>
    </row>
    <row r="22" spans="1:18" x14ac:dyDescent="0.2">
      <c r="A22" s="2" t="s">
        <v>50</v>
      </c>
      <c r="B22" s="3" t="s">
        <v>51</v>
      </c>
      <c r="C22" s="8">
        <v>30.9</v>
      </c>
      <c r="G22" s="33" t="str">
        <f t="shared" si="1"/>
        <v/>
      </c>
      <c r="H22" s="16">
        <f t="shared" si="0"/>
        <v>30.9</v>
      </c>
      <c r="I22" s="14">
        <v>9.6</v>
      </c>
      <c r="R22" s="46"/>
    </row>
    <row r="23" spans="1:18" x14ac:dyDescent="0.2">
      <c r="A23" s="2" t="s">
        <v>66</v>
      </c>
      <c r="B23" s="3" t="s">
        <v>67</v>
      </c>
      <c r="C23" s="8">
        <v>26.9</v>
      </c>
      <c r="G23" s="33" t="str">
        <f t="shared" si="1"/>
        <v/>
      </c>
      <c r="H23" s="16">
        <f t="shared" si="0"/>
        <v>26.9</v>
      </c>
      <c r="I23" s="14">
        <v>8.15</v>
      </c>
      <c r="J23" s="26">
        <v>2.7E-2</v>
      </c>
      <c r="R23" s="46"/>
    </row>
    <row r="24" spans="1:18" x14ac:dyDescent="0.2">
      <c r="A24" s="2" t="s">
        <v>78</v>
      </c>
      <c r="B24" s="3" t="s">
        <v>79</v>
      </c>
      <c r="C24" s="30">
        <v>26.2</v>
      </c>
      <c r="D24" s="29"/>
      <c r="E24" s="22"/>
      <c r="G24" s="33" t="str">
        <f t="shared" si="1"/>
        <v/>
      </c>
      <c r="H24" s="16">
        <f t="shared" si="0"/>
        <v>26.2</v>
      </c>
      <c r="I24" s="14">
        <v>8.15</v>
      </c>
      <c r="R24" s="46"/>
    </row>
    <row r="25" spans="1:18" x14ac:dyDescent="0.2">
      <c r="A25" s="2" t="s">
        <v>114</v>
      </c>
      <c r="B25" s="3" t="s">
        <v>113</v>
      </c>
      <c r="C25" s="30">
        <v>28</v>
      </c>
      <c r="D25" s="29"/>
      <c r="E25" s="22"/>
      <c r="G25" s="33" t="str">
        <f t="shared" ref="G25" si="7">IF(C25&lt;&gt;H25,H25-C25,"")</f>
        <v/>
      </c>
      <c r="H25" s="16">
        <f t="shared" ref="H25" si="8">IF(ISNUMBER(K25),K25,ROUND(I25*H$52*(1+J25),1))</f>
        <v>28</v>
      </c>
      <c r="I25" s="14">
        <v>8.15</v>
      </c>
      <c r="K25" s="37">
        <v>28</v>
      </c>
      <c r="R25" s="46"/>
    </row>
    <row r="26" spans="1:18" x14ac:dyDescent="0.2">
      <c r="A26" s="2" t="s">
        <v>19</v>
      </c>
      <c r="B26" s="3" t="s">
        <v>20</v>
      </c>
      <c r="C26" s="8">
        <v>30.5</v>
      </c>
      <c r="G26" s="33" t="str">
        <f t="shared" si="1"/>
        <v/>
      </c>
      <c r="H26" s="16">
        <f t="shared" si="0"/>
        <v>30.5</v>
      </c>
      <c r="I26" s="14">
        <v>9.5</v>
      </c>
      <c r="R26" s="46"/>
    </row>
    <row r="27" spans="1:18" x14ac:dyDescent="0.2">
      <c r="A27" s="2" t="s">
        <v>52</v>
      </c>
      <c r="B27" s="3" t="s">
        <v>54</v>
      </c>
      <c r="C27" s="8">
        <v>29.9</v>
      </c>
      <c r="D27" t="s">
        <v>53</v>
      </c>
      <c r="G27" s="33" t="str">
        <f t="shared" si="1"/>
        <v/>
      </c>
      <c r="H27" s="16">
        <f t="shared" si="0"/>
        <v>29.9</v>
      </c>
      <c r="I27" s="14">
        <v>9.3000000000000007</v>
      </c>
      <c r="R27" s="46"/>
    </row>
    <row r="28" spans="1:18" x14ac:dyDescent="0.2">
      <c r="A28" s="2" t="s">
        <v>21</v>
      </c>
      <c r="B28" s="3" t="s">
        <v>22</v>
      </c>
      <c r="C28" s="8">
        <v>30.9</v>
      </c>
      <c r="G28" s="33" t="str">
        <f t="shared" si="1"/>
        <v/>
      </c>
      <c r="H28" s="16">
        <f t="shared" si="0"/>
        <v>30.9</v>
      </c>
      <c r="I28" s="14">
        <v>9.6</v>
      </c>
      <c r="R28" s="46"/>
    </row>
    <row r="29" spans="1:18" x14ac:dyDescent="0.2">
      <c r="A29" s="9" t="s">
        <v>59</v>
      </c>
      <c r="B29" s="3" t="s">
        <v>23</v>
      </c>
      <c r="C29" s="8">
        <v>30.9</v>
      </c>
      <c r="G29" s="33" t="str">
        <f t="shared" si="1"/>
        <v/>
      </c>
      <c r="H29" s="16">
        <f t="shared" si="0"/>
        <v>30.9</v>
      </c>
      <c r="I29" s="14">
        <v>9.6</v>
      </c>
      <c r="R29" s="46"/>
    </row>
    <row r="30" spans="1:18" x14ac:dyDescent="0.2">
      <c r="A30" s="2" t="s">
        <v>48</v>
      </c>
      <c r="B30" s="3" t="s">
        <v>49</v>
      </c>
      <c r="C30" s="8">
        <v>30.9</v>
      </c>
      <c r="G30" s="33" t="str">
        <f t="shared" si="1"/>
        <v/>
      </c>
      <c r="H30" s="16">
        <f t="shared" si="0"/>
        <v>30.9</v>
      </c>
      <c r="I30" s="14">
        <v>9.6</v>
      </c>
      <c r="R30" s="46"/>
    </row>
    <row r="31" spans="1:18" x14ac:dyDescent="0.2">
      <c r="A31" s="6" t="s">
        <v>55</v>
      </c>
      <c r="B31" s="7" t="s">
        <v>9</v>
      </c>
      <c r="C31" s="8">
        <v>30.9</v>
      </c>
      <c r="D31" t="s">
        <v>56</v>
      </c>
      <c r="G31" s="33" t="str">
        <f t="shared" si="1"/>
        <v/>
      </c>
      <c r="H31" s="16">
        <f t="shared" si="0"/>
        <v>30.9</v>
      </c>
      <c r="I31" s="14">
        <v>9.6</v>
      </c>
      <c r="R31" s="46"/>
    </row>
    <row r="32" spans="1:18" x14ac:dyDescent="0.2">
      <c r="A32" s="2" t="s">
        <v>47</v>
      </c>
      <c r="B32" s="3" t="s">
        <v>3</v>
      </c>
      <c r="C32" s="8">
        <v>26.2</v>
      </c>
      <c r="E32" s="21"/>
      <c r="G32" s="33" t="str">
        <f t="shared" si="1"/>
        <v/>
      </c>
      <c r="H32" s="16">
        <f t="shared" si="0"/>
        <v>26.2</v>
      </c>
      <c r="I32" s="14">
        <v>8.15</v>
      </c>
      <c r="R32" s="46"/>
    </row>
    <row r="33" spans="1:18" x14ac:dyDescent="0.2">
      <c r="A33" s="2" t="s">
        <v>40</v>
      </c>
      <c r="B33" s="3" t="s">
        <v>18</v>
      </c>
      <c r="C33" s="32">
        <v>30</v>
      </c>
      <c r="G33" s="33" t="str">
        <f t="shared" si="1"/>
        <v/>
      </c>
      <c r="H33" s="16">
        <f t="shared" si="0"/>
        <v>30</v>
      </c>
      <c r="I33" s="14">
        <v>9.6</v>
      </c>
      <c r="K33" s="39">
        <v>30</v>
      </c>
      <c r="L33" t="s">
        <v>89</v>
      </c>
      <c r="M33" t="s">
        <v>90</v>
      </c>
      <c r="R33" s="44"/>
    </row>
    <row r="34" spans="1:18" x14ac:dyDescent="0.2">
      <c r="A34" s="2" t="s">
        <v>106</v>
      </c>
      <c r="B34" s="3" t="s">
        <v>107</v>
      </c>
      <c r="C34" s="32">
        <v>27.5</v>
      </c>
      <c r="G34" s="33" t="str">
        <f t="shared" ref="G34" si="9">IF(C34&lt;&gt;H34,H34-C34,"")</f>
        <v/>
      </c>
      <c r="H34" s="16">
        <f t="shared" ref="H34" si="10">IF(ISNUMBER(K34),K34,ROUND(I34*H$52*(1+J34),1))</f>
        <v>27.5</v>
      </c>
      <c r="I34" s="14">
        <v>9.6</v>
      </c>
      <c r="K34" s="38">
        <v>27.5</v>
      </c>
      <c r="L34" t="s">
        <v>89</v>
      </c>
      <c r="M34" t="s">
        <v>90</v>
      </c>
      <c r="R34" s="44"/>
    </row>
    <row r="35" spans="1:18" x14ac:dyDescent="0.2">
      <c r="A35" s="2" t="s">
        <v>82</v>
      </c>
      <c r="B35" s="3" t="s">
        <v>83</v>
      </c>
      <c r="C35" s="8">
        <v>31.4</v>
      </c>
      <c r="G35" s="33" t="str">
        <f t="shared" si="1"/>
        <v/>
      </c>
      <c r="H35" s="42">
        <f>ROUND(K_Nal/0.835,1)</f>
        <v>31.4</v>
      </c>
      <c r="I35" s="14">
        <v>9.6</v>
      </c>
      <c r="M35" t="s">
        <v>90</v>
      </c>
      <c r="R35" s="46"/>
    </row>
    <row r="36" spans="1:18" x14ac:dyDescent="0.2">
      <c r="A36" s="2" t="s">
        <v>108</v>
      </c>
      <c r="B36" s="3" t="s">
        <v>109</v>
      </c>
      <c r="C36" s="32">
        <v>28</v>
      </c>
      <c r="G36" s="33" t="str">
        <f t="shared" si="1"/>
        <v/>
      </c>
      <c r="H36" s="16">
        <f t="shared" ref="H36" si="11">IF(ISNUMBER(K36),K36,ROUND(I36*H$52*(1+J36),1))</f>
        <v>28</v>
      </c>
      <c r="I36" s="14">
        <v>9.8000000000000007</v>
      </c>
      <c r="K36" s="38">
        <v>28</v>
      </c>
      <c r="L36" s="47"/>
      <c r="M36" s="47"/>
      <c r="N36" s="47"/>
      <c r="O36" s="47"/>
      <c r="P36" s="49"/>
      <c r="Q36" s="47"/>
      <c r="R36" s="44"/>
    </row>
    <row r="37" spans="1:18" x14ac:dyDescent="0.2">
      <c r="A37" s="2" t="s">
        <v>64</v>
      </c>
      <c r="B37" s="3" t="s">
        <v>65</v>
      </c>
      <c r="C37" s="8">
        <v>26.8</v>
      </c>
      <c r="G37" s="33" t="str">
        <f t="shared" si="1"/>
        <v/>
      </c>
      <c r="H37" s="16">
        <f t="shared" ref="H37:H46" si="12">IF(ISNUMBER(K37),K37,ROUND(I37*H$52*(1+J37),1))</f>
        <v>26.8</v>
      </c>
      <c r="I37" s="14">
        <v>8.5</v>
      </c>
      <c r="J37" s="26">
        <v>-0.02</v>
      </c>
      <c r="R37" s="46"/>
    </row>
    <row r="38" spans="1:18" x14ac:dyDescent="0.2">
      <c r="A38" s="2" t="s">
        <v>4</v>
      </c>
      <c r="B38" s="3" t="s">
        <v>5</v>
      </c>
      <c r="C38" s="8">
        <v>29.6</v>
      </c>
      <c r="G38" s="33" t="str">
        <f t="shared" si="1"/>
        <v/>
      </c>
      <c r="H38" s="16">
        <f t="shared" si="12"/>
        <v>29.6</v>
      </c>
      <c r="I38" s="25">
        <v>9.1999999999999993</v>
      </c>
      <c r="R38" s="46"/>
    </row>
    <row r="39" spans="1:18" x14ac:dyDescent="0.2">
      <c r="A39" s="2" t="s">
        <v>45</v>
      </c>
      <c r="B39" s="3" t="s">
        <v>46</v>
      </c>
      <c r="C39" s="8">
        <v>30.5</v>
      </c>
      <c r="G39" s="33" t="str">
        <f t="shared" si="1"/>
        <v/>
      </c>
      <c r="H39" s="16">
        <f t="shared" si="12"/>
        <v>30.5</v>
      </c>
      <c r="I39" s="14">
        <v>9.5</v>
      </c>
      <c r="R39" s="46"/>
    </row>
    <row r="40" spans="1:18" x14ac:dyDescent="0.2">
      <c r="A40" s="2" t="s">
        <v>10</v>
      </c>
      <c r="B40" s="3" t="s">
        <v>11</v>
      </c>
      <c r="C40" s="8">
        <v>29.9</v>
      </c>
      <c r="G40" s="33" t="str">
        <f t="shared" si="1"/>
        <v/>
      </c>
      <c r="H40" s="16">
        <f t="shared" si="12"/>
        <v>29.9</v>
      </c>
      <c r="I40" s="40">
        <v>9.3000000000000007</v>
      </c>
      <c r="L40" s="41" t="s">
        <v>97</v>
      </c>
      <c r="R40" s="46"/>
    </row>
    <row r="41" spans="1:18" x14ac:dyDescent="0.2">
      <c r="A41" s="2" t="s">
        <v>104</v>
      </c>
      <c r="B41" s="3" t="s">
        <v>105</v>
      </c>
      <c r="C41" s="8">
        <v>31.4</v>
      </c>
      <c r="G41" s="33" t="str">
        <f t="shared" ref="G41" si="13">IF(C41&lt;&gt;H41,H41-C41,"")</f>
        <v/>
      </c>
      <c r="H41" s="42">
        <f>ROUND(K_Nal*1.2,1)</f>
        <v>31.4</v>
      </c>
      <c r="I41" s="14"/>
      <c r="R41" s="46"/>
    </row>
    <row r="42" spans="1:18" x14ac:dyDescent="0.2">
      <c r="A42" s="2" t="s">
        <v>30</v>
      </c>
      <c r="B42" s="3" t="s">
        <v>31</v>
      </c>
      <c r="C42" s="8">
        <v>31.4</v>
      </c>
      <c r="G42" s="33" t="str">
        <f t="shared" si="1"/>
        <v/>
      </c>
      <c r="H42" s="42">
        <f>ROUND(K_Nal/0.835,1)</f>
        <v>31.4</v>
      </c>
      <c r="I42" s="14"/>
      <c r="R42" s="46"/>
    </row>
    <row r="43" spans="1:18" x14ac:dyDescent="0.2">
      <c r="A43" s="2" t="s">
        <v>75</v>
      </c>
      <c r="B43" s="3" t="s">
        <v>77</v>
      </c>
      <c r="C43" s="28">
        <v>26.2</v>
      </c>
      <c r="D43" s="29">
        <v>18</v>
      </c>
      <c r="E43" s="22"/>
      <c r="G43" s="33" t="str">
        <f t="shared" si="1"/>
        <v/>
      </c>
      <c r="H43" s="16">
        <f t="shared" si="12"/>
        <v>26.2</v>
      </c>
      <c r="I43" s="14">
        <v>8.15</v>
      </c>
      <c r="R43" s="46"/>
    </row>
    <row r="44" spans="1:18" x14ac:dyDescent="0.2">
      <c r="A44" s="2" t="s">
        <v>85</v>
      </c>
      <c r="B44" s="3" t="s">
        <v>86</v>
      </c>
      <c r="C44" s="8">
        <v>30.5</v>
      </c>
      <c r="E44" s="22"/>
      <c r="G44" s="33" t="str">
        <f t="shared" si="1"/>
        <v/>
      </c>
      <c r="H44" s="16">
        <f t="shared" ref="H44" si="14">IF(ISNUMBER(K44),K44,ROUND(I44*H$52*(1+J44),1))</f>
        <v>30.5</v>
      </c>
      <c r="I44" s="14">
        <v>9.5</v>
      </c>
      <c r="J44" s="31"/>
      <c r="K44" s="39"/>
      <c r="R44" s="44"/>
    </row>
    <row r="45" spans="1:18" x14ac:dyDescent="0.2">
      <c r="A45" s="2" t="s">
        <v>36</v>
      </c>
      <c r="B45" s="3" t="s">
        <v>37</v>
      </c>
      <c r="C45" s="8">
        <v>30</v>
      </c>
      <c r="E45" s="22"/>
      <c r="G45" s="33" t="str">
        <f t="shared" si="1"/>
        <v/>
      </c>
      <c r="H45" s="16">
        <f t="shared" si="12"/>
        <v>30</v>
      </c>
      <c r="I45" s="14">
        <v>8.15</v>
      </c>
      <c r="J45" s="31"/>
      <c r="K45" s="39">
        <v>30</v>
      </c>
      <c r="L45" t="s">
        <v>84</v>
      </c>
      <c r="R45" s="44"/>
    </row>
    <row r="46" spans="1:18" x14ac:dyDescent="0.2">
      <c r="A46" s="2" t="s">
        <v>12</v>
      </c>
      <c r="B46" s="3" t="s">
        <v>13</v>
      </c>
      <c r="C46" s="8">
        <v>29</v>
      </c>
      <c r="G46" s="33" t="str">
        <f t="shared" si="1"/>
        <v/>
      </c>
      <c r="H46" s="16">
        <f t="shared" si="12"/>
        <v>29</v>
      </c>
      <c r="I46" s="14">
        <v>9.3000000000000007</v>
      </c>
      <c r="K46" s="39">
        <v>29</v>
      </c>
      <c r="R46" s="43"/>
    </row>
    <row r="47" spans="1:18" x14ac:dyDescent="0.2">
      <c r="A47" s="2"/>
      <c r="B47" s="3"/>
      <c r="C47" s="8"/>
      <c r="R47" s="47"/>
    </row>
    <row r="48" spans="1:18" x14ac:dyDescent="0.2">
      <c r="A48" s="2" t="s">
        <v>24</v>
      </c>
      <c r="B48" s="3" t="s">
        <v>25</v>
      </c>
      <c r="C48" s="8">
        <v>30.9</v>
      </c>
      <c r="H48" s="16">
        <f t="shared" ref="H48" si="15">ROUND(I48*H$52,1)</f>
        <v>30.9</v>
      </c>
      <c r="I48" s="14">
        <v>9.6</v>
      </c>
    </row>
    <row r="49" spans="1:9" x14ac:dyDescent="0.2">
      <c r="A49" s="2"/>
      <c r="B49" s="3"/>
      <c r="C49" s="8"/>
    </row>
    <row r="50" spans="1:9" x14ac:dyDescent="0.2">
      <c r="A50" s="2" t="s">
        <v>32</v>
      </c>
      <c r="B50" s="3" t="s">
        <v>33</v>
      </c>
      <c r="C50" s="48">
        <v>1.25</v>
      </c>
      <c r="H50" s="23"/>
      <c r="I50" s="24"/>
    </row>
    <row r="51" spans="1:9" x14ac:dyDescent="0.2">
      <c r="A51" s="2" t="s">
        <v>95</v>
      </c>
      <c r="B51" s="3" t="s">
        <v>96</v>
      </c>
      <c r="C51" s="48">
        <v>1.25</v>
      </c>
      <c r="H51" s="23"/>
      <c r="I51" s="24"/>
    </row>
    <row r="52" spans="1:9" x14ac:dyDescent="0.2">
      <c r="A52" s="35" t="s">
        <v>34</v>
      </c>
      <c r="B52" s="36" t="s">
        <v>35</v>
      </c>
      <c r="C52" s="34">
        <v>26.2</v>
      </c>
      <c r="H52" s="18">
        <f>K_Nal/I52</f>
        <v>3.2147239263803677</v>
      </c>
      <c r="I52" s="19">
        <v>8.15</v>
      </c>
    </row>
    <row r="53" spans="1:9" x14ac:dyDescent="0.2">
      <c r="A53" s="2"/>
      <c r="B53" s="3"/>
      <c r="C53" s="4"/>
    </row>
    <row r="54" spans="1:9" x14ac:dyDescent="0.2">
      <c r="A54" s="2"/>
      <c r="B54" s="3"/>
      <c r="C54" s="4"/>
    </row>
    <row r="55" spans="1:9" x14ac:dyDescent="0.2">
      <c r="A55" s="2" t="s">
        <v>70</v>
      </c>
      <c r="B55" s="3" t="s">
        <v>71</v>
      </c>
      <c r="C55" s="17">
        <f>ROUND(K_Nal*1.2/0.91,1)</f>
        <v>34.5</v>
      </c>
      <c r="I55" s="14"/>
    </row>
    <row r="56" spans="1:9" x14ac:dyDescent="0.2">
      <c r="A56" s="2"/>
      <c r="B56" s="3"/>
      <c r="C56" s="4"/>
    </row>
    <row r="57" spans="1:9" x14ac:dyDescent="0.2">
      <c r="A57" s="11" t="s">
        <v>1</v>
      </c>
      <c r="B57" s="12" t="s">
        <v>2</v>
      </c>
      <c r="C57" s="13">
        <v>9.9</v>
      </c>
      <c r="E57" s="5"/>
      <c r="F57" s="5"/>
    </row>
    <row r="58" spans="1:9" x14ac:dyDescent="0.2">
      <c r="A58" s="11" t="s">
        <v>36</v>
      </c>
      <c r="B58" s="12" t="s">
        <v>37</v>
      </c>
      <c r="C58" s="13">
        <v>9.9</v>
      </c>
    </row>
    <row r="59" spans="1:9" x14ac:dyDescent="0.2">
      <c r="A59" s="11" t="s">
        <v>38</v>
      </c>
      <c r="B59" s="12" t="s">
        <v>39</v>
      </c>
      <c r="C59" s="13">
        <v>9.9</v>
      </c>
    </row>
    <row r="60" spans="1:9" x14ac:dyDescent="0.2">
      <c r="A60" s="2"/>
      <c r="B60" s="3"/>
      <c r="C60" s="4"/>
    </row>
    <row r="65" spans="1:2" x14ac:dyDescent="0.2">
      <c r="A65" t="s">
        <v>72</v>
      </c>
    </row>
    <row r="66" spans="1:2" x14ac:dyDescent="0.2">
      <c r="A66" t="s">
        <v>73</v>
      </c>
    </row>
    <row r="67" spans="1:2" x14ac:dyDescent="0.2">
      <c r="A67" t="s">
        <v>74</v>
      </c>
    </row>
    <row r="68" spans="1:2" x14ac:dyDescent="0.2">
      <c r="A68" t="s">
        <v>75</v>
      </c>
    </row>
    <row r="69" spans="1:2" x14ac:dyDescent="0.2">
      <c r="A69" t="s">
        <v>76</v>
      </c>
    </row>
    <row r="72" spans="1:2" x14ac:dyDescent="0.2">
      <c r="B72">
        <f>192.8*25</f>
        <v>4820</v>
      </c>
    </row>
  </sheetData>
  <hyperlinks>
    <hyperlink ref="O15" r:id="rId1"/>
  </hyperlinks>
  <pageMargins left="0.75" right="0.75" top="1" bottom="1" header="0.5" footer="0.5"/>
  <pageSetup paperSize="9" orientation="portrait" verticalDpi="0" r:id="rId2"/>
  <headerFooter alignWithMargins="0">
    <oddHeader>&amp;A</oddHeader>
    <oddFooter>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51</vt:i4>
      </vt:variant>
    </vt:vector>
  </HeadingPairs>
  <TitlesOfParts>
    <vt:vector size="52" baseType="lpstr">
      <vt:lpstr>Курсы</vt:lpstr>
      <vt:lpstr>K_AMI</vt:lpstr>
      <vt:lpstr>K_Argus</vt:lpstr>
      <vt:lpstr>K_Avidis</vt:lpstr>
      <vt:lpstr>K_Avisat</vt:lpstr>
      <vt:lpstr>K_Balter</vt:lpstr>
      <vt:lpstr>K_Bezpeka</vt:lpstr>
      <vt:lpstr>K_DataLink</vt:lpstr>
      <vt:lpstr>K_DataLink_Int</vt:lpstr>
      <vt:lpstr>K_Difens</vt:lpstr>
      <vt:lpstr>K_Difens_Elmes</vt:lpstr>
      <vt:lpstr>K_Difens_Satel</vt:lpstr>
      <vt:lpstr>K_DS_Int</vt:lpstr>
      <vt:lpstr>K_EfEf</vt:lpstr>
      <vt:lpstr>K_Electron</vt:lpstr>
      <vt:lpstr>K_Envitek</vt:lpstr>
      <vt:lpstr>K_EURO_USD</vt:lpstr>
      <vt:lpstr>K_EURO_USD_EfEf</vt:lpstr>
      <vt:lpstr>K_FB</vt:lpstr>
      <vt:lpstr>K_IronLogic</vt:lpstr>
      <vt:lpstr>K_Ista</vt:lpstr>
      <vt:lpstr>K_ITV</vt:lpstr>
      <vt:lpstr>K_Kobi</vt:lpstr>
      <vt:lpstr>K_Krot</vt:lpstr>
      <vt:lpstr>K_KS_eff_eff</vt:lpstr>
      <vt:lpstr>K_Microtron</vt:lpstr>
      <vt:lpstr>K_Nal</vt:lpstr>
      <vt:lpstr>K_NetLine</vt:lpstr>
      <vt:lpstr>K_Opta</vt:lpstr>
      <vt:lpstr>K_Orion</vt:lpstr>
      <vt:lpstr>K_OST</vt:lpstr>
      <vt:lpstr>K_Ost_Center</vt:lpstr>
      <vt:lpstr>K_Other</vt:lpstr>
      <vt:lpstr>K_Pass</vt:lpstr>
      <vt:lpstr>K_PB</vt:lpstr>
      <vt:lpstr>K_PP</vt:lpstr>
      <vt:lpstr>K_RomsatСom</vt:lpstr>
      <vt:lpstr>K_Sec</vt:lpstr>
      <vt:lpstr>K_Sec_Int</vt:lpstr>
      <vt:lpstr>K_SecSys</vt:lpstr>
      <vt:lpstr>K_Secur</vt:lpstr>
      <vt:lpstr>K_SeMo</vt:lpstr>
      <vt:lpstr>K_Senk</vt:lpstr>
      <vt:lpstr>K_Sites</vt:lpstr>
      <vt:lpstr>K_Skyros</vt:lpstr>
      <vt:lpstr>K_SS</vt:lpstr>
      <vt:lpstr>K_STA</vt:lpstr>
      <vt:lpstr>K_TrinitySB</vt:lpstr>
      <vt:lpstr>K_Viatec</vt:lpstr>
      <vt:lpstr>K_Viatec_Int</vt:lpstr>
      <vt:lpstr>K_Vizit</vt:lpstr>
      <vt:lpstr>K_Yavir</vt:lpstr>
    </vt:vector>
  </TitlesOfParts>
  <Company>DreamLair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2013-12-15T13:16:44Z</dcterms:created>
  <dcterms:modified xsi:type="dcterms:W3CDTF">2019-07-10T14:26:17Z</dcterms:modified>
</cp:coreProperties>
</file>