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762" documentId="13_ncr:1_{25B62D78-2787-4D6A-9F3E-D571215EA930}" xr6:coauthVersionLast="47" xr6:coauthVersionMax="47" xr10:uidLastSave="{70BEAFE7-9110-4C76-B6E7-CAE93D8A5CA5}"/>
  <bookViews>
    <workbookView minimized="1" xWindow="4690" yWindow="4110" windowWidth="19200" windowHeight="11170" tabRatio="74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4" i="18"/>
  <c r="G3" i="18"/>
  <c r="B9" i="18" s="1"/>
  <c r="C8" i="18"/>
  <c r="B8" i="18"/>
  <c r="C3" i="18"/>
  <c r="B3" i="18"/>
  <c r="B4" i="18" l="1"/>
  <c r="C9" i="18"/>
  <c r="F42" i="4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R13" i="15" l="1"/>
  <c r="O3" i="15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<sst xmlns="http://schemas.openxmlformats.org/spreadsheetml/2006/main" count="739" uniqueCount="302">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</sst>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tabSelected="1" topLeftCell="A4" workbookViewId="0">
      <selection activeCell="B27" sqref="B27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0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0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0.875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B35">
        <v>-4.1486000000000001</v>
      </c>
      <c r="E35" s="147" t="s">
        <v>70</v>
      </c>
      <c r="F35">
        <v>0.8125</v>
      </c>
    </row>
    <row r="36" spans="1:7" x14ac:dyDescent="0.35">
      <c r="B36">
        <v>1.425</v>
      </c>
      <c r="E36" s="147" t="s">
        <v>71</v>
      </c>
      <c r="F36">
        <v>6.8</v>
      </c>
    </row>
    <row r="37" spans="1:7" x14ac:dyDescent="0.35">
      <c r="B37">
        <v>1019.902</v>
      </c>
      <c r="E37" s="147" t="s">
        <v>72</v>
      </c>
      <c r="F37">
        <v>6</v>
      </c>
    </row>
    <row r="38" spans="1:7" x14ac:dyDescent="0.35">
      <c r="B38" s="48">
        <v>4.3000000000000002E-5</v>
      </c>
      <c r="E38" s="147" t="s">
        <v>73</v>
      </c>
      <c r="F38">
        <v>0.5</v>
      </c>
    </row>
    <row r="39" spans="1:7" x14ac:dyDescent="0.35">
      <c r="B39">
        <v>0.4</v>
      </c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0.6013204688511713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workbookViewId="0">
      <selection activeCell="B20" sqref="B20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165" t="s">
        <v>119</v>
      </c>
      <c r="B2" s="166"/>
      <c r="C2" s="166"/>
      <c r="D2" s="46"/>
      <c r="F2" s="46"/>
      <c r="G2" s="46"/>
    </row>
    <row r="3" spans="1:7" x14ac:dyDescent="0.35">
      <c r="A3" s="10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7" spans="1:7" x14ac:dyDescent="0.35">
      <c r="A7" s="65"/>
      <c r="B7" s="65"/>
      <c r="C7" s="65"/>
    </row>
    <row r="8" spans="1:7" x14ac:dyDescent="0.35">
      <c r="A8" s="103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  <c r="C12" s="107" t="s">
        <v>300</v>
      </c>
    </row>
    <row r="14" spans="1:7" x14ac:dyDescent="0.35">
      <c r="A14" s="162" t="s">
        <v>120</v>
      </c>
      <c r="B14" s="163"/>
      <c r="C14" s="163"/>
    </row>
    <row r="15" spans="1:7" x14ac:dyDescent="0.35">
      <c r="A15" s="103" t="s">
        <v>122</v>
      </c>
      <c r="B15">
        <v>7.9999999999999996E-6</v>
      </c>
      <c r="C15">
        <v>6.0000000000000002E-6</v>
      </c>
      <c r="D15" t="s">
        <v>291</v>
      </c>
    </row>
    <row r="16" spans="1:7" x14ac:dyDescent="0.35">
      <c r="B16">
        <v>-8.8769999999999995E-3</v>
      </c>
      <c r="C16">
        <v>-0.128914</v>
      </c>
      <c r="D16" t="s">
        <v>292</v>
      </c>
    </row>
    <row r="17" spans="1:4" x14ac:dyDescent="0.35">
      <c r="B17">
        <v>-1.3483E-2</v>
      </c>
      <c r="C17">
        <v>-1.1754000000000001E-2</v>
      </c>
      <c r="D17" t="s">
        <v>293</v>
      </c>
    </row>
    <row r="18" spans="1:4" x14ac:dyDescent="0.35">
      <c r="B18">
        <v>2.12E-4</v>
      </c>
      <c r="C18">
        <v>1.5100000000000001E-4</v>
      </c>
      <c r="D18" t="s">
        <v>294</v>
      </c>
    </row>
    <row r="19" spans="1:4" x14ac:dyDescent="0.35">
      <c r="A19" s="65"/>
      <c r="B19" s="65"/>
      <c r="C19" s="65"/>
    </row>
    <row r="20" spans="1:4" x14ac:dyDescent="0.35">
      <c r="A20" s="103" t="s">
        <v>123</v>
      </c>
      <c r="B20">
        <v>1.7E-5</v>
      </c>
      <c r="C20">
        <v>-3.0000000000000001E-5</v>
      </c>
      <c r="D20" t="s">
        <v>291</v>
      </c>
    </row>
    <row r="21" spans="1:4" x14ac:dyDescent="0.35">
      <c r="B21">
        <v>9.613E-3</v>
      </c>
      <c r="C21">
        <v>1.2409E-2</v>
      </c>
      <c r="D21" t="s">
        <v>292</v>
      </c>
    </row>
    <row r="22" spans="1:4" x14ac:dyDescent="0.35">
      <c r="B22">
        <v>1.2E-5</v>
      </c>
      <c r="C22">
        <v>7.0939999999999996E-3</v>
      </c>
      <c r="D22" t="s">
        <v>293</v>
      </c>
    </row>
    <row r="23" spans="1:4" x14ac:dyDescent="0.35">
      <c r="B23">
        <v>1.8599999999999999E-4</v>
      </c>
      <c r="C23">
        <v>-1.37E-4</v>
      </c>
      <c r="D23" t="s">
        <v>294</v>
      </c>
    </row>
    <row r="24" spans="1:4" x14ac:dyDescent="0.35">
      <c r="A24" t="s">
        <v>124</v>
      </c>
      <c r="B24" t="s">
        <v>297</v>
      </c>
      <c r="C24" s="107" t="s">
        <v>299</v>
      </c>
    </row>
    <row r="26" spans="1:4" x14ac:dyDescent="0.35">
      <c r="A26" s="164" t="s">
        <v>121</v>
      </c>
      <c r="B26" s="111"/>
      <c r="C26" s="111"/>
    </row>
    <row r="27" spans="1:4" x14ac:dyDescent="0.35">
      <c r="A27" s="103" t="s">
        <v>122</v>
      </c>
      <c r="B27">
        <v>-2.4035000000000001E-2</v>
      </c>
      <c r="C27">
        <v>0</v>
      </c>
      <c r="D27" t="s">
        <v>291</v>
      </c>
    </row>
    <row r="28" spans="1:4" x14ac:dyDescent="0.35">
      <c r="B28">
        <v>0.109836</v>
      </c>
      <c r="C28">
        <v>0</v>
      </c>
      <c r="D28" t="s">
        <v>292</v>
      </c>
    </row>
    <row r="29" spans="1:4" x14ac:dyDescent="0.35">
      <c r="B29">
        <v>1.062E-3</v>
      </c>
      <c r="C29">
        <v>0</v>
      </c>
      <c r="D29" t="s">
        <v>293</v>
      </c>
    </row>
    <row r="30" spans="1:4" x14ac:dyDescent="0.35">
      <c r="B30">
        <v>2.6999999999999999E-5</v>
      </c>
      <c r="C30">
        <v>0</v>
      </c>
      <c r="D30" t="s">
        <v>294</v>
      </c>
    </row>
    <row r="31" spans="1:4" x14ac:dyDescent="0.35">
      <c r="A31" s="65"/>
      <c r="B31" s="65"/>
      <c r="C31" s="65"/>
    </row>
    <row r="32" spans="1:4" x14ac:dyDescent="0.35">
      <c r="A32" s="103" t="s">
        <v>123</v>
      </c>
      <c r="B32">
        <v>-4.8999000000000001E-2</v>
      </c>
      <c r="C32">
        <v>0</v>
      </c>
      <c r="D32" t="s">
        <v>291</v>
      </c>
    </row>
    <row r="33" spans="1:4" x14ac:dyDescent="0.35">
      <c r="B33">
        <v>-1.0479989999999999</v>
      </c>
      <c r="C33">
        <v>0</v>
      </c>
      <c r="D33" t="s">
        <v>292</v>
      </c>
    </row>
    <row r="34" spans="1:4" x14ac:dyDescent="0.35">
      <c r="B34">
        <v>1.0939999999999999E-3</v>
      </c>
      <c r="C34">
        <v>0</v>
      </c>
      <c r="D34" t="s">
        <v>293</v>
      </c>
    </row>
    <row r="35" spans="1:4" x14ac:dyDescent="0.35">
      <c r="B35">
        <v>-7.7000000000000001E-5</v>
      </c>
      <c r="C35">
        <v>0</v>
      </c>
      <c r="D35" t="s">
        <v>294</v>
      </c>
    </row>
    <row r="36" spans="1:4" x14ac:dyDescent="0.35">
      <c r="A36" t="s">
        <v>124</v>
      </c>
      <c r="B36" t="s">
        <v>298</v>
      </c>
      <c r="C36" s="107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7" t="s">
        <v>157</v>
      </c>
      <c r="R1" s="167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70" t="s">
        <v>175</v>
      </c>
      <c r="B2" s="75"/>
      <c r="C2" s="59" t="s">
        <v>176</v>
      </c>
      <c r="D2" s="60"/>
      <c r="E2" s="61" t="s">
        <v>177</v>
      </c>
      <c r="F2" s="60"/>
      <c r="H2" s="170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71"/>
      <c r="B3" s="57"/>
      <c r="C3" s="62" t="s">
        <v>179</v>
      </c>
      <c r="D3">
        <v>0</v>
      </c>
      <c r="E3" s="52" t="s">
        <v>179</v>
      </c>
      <c r="F3" s="63">
        <v>0</v>
      </c>
      <c r="H3" s="171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8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9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8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9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8" t="s">
        <v>192</v>
      </c>
      <c r="B32" s="75"/>
      <c r="C32" s="59" t="s">
        <v>176</v>
      </c>
      <c r="D32" s="60"/>
      <c r="E32" s="61" t="s">
        <v>177</v>
      </c>
      <c r="F32" s="60"/>
      <c r="H32" s="170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9"/>
      <c r="B33" s="57"/>
      <c r="C33" s="62" t="s">
        <v>179</v>
      </c>
      <c r="D33">
        <v>0</v>
      </c>
      <c r="E33" s="52" t="s">
        <v>179</v>
      </c>
      <c r="F33" s="63">
        <v>0</v>
      </c>
      <c r="H33" s="171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G47" sqref="G47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5" t="s">
        <v>187</v>
      </c>
      <c r="B1" s="177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6"/>
      <c r="B2" s="178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9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80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80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80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80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80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80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80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81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82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80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80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80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80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80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80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80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81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72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73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73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73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73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73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73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73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74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72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73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73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73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73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73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73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73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74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J19" sqref="J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2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" sqref="F2:G13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6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5.2499999999999998E-2</v>
      </c>
      <c r="H2" s="7">
        <f>PI()*((F2/2)^2-(F2/2-G2)^2)</f>
        <v>9.1125821908188923E-2</v>
      </c>
      <c r="I2" s="7">
        <f>H2*E2</f>
        <v>0.81474686109892647</v>
      </c>
      <c r="J2" s="31">
        <f t="shared" ref="J2:J13" si="0">I2*$W$4</f>
        <v>4.3914855813232137E-2</v>
      </c>
      <c r="K2" s="30">
        <f>PI()*(F2^4-(F2-(2*G2))^4)/64</f>
        <v>3.5084865275620048E-3</v>
      </c>
      <c r="L2" s="42">
        <f t="shared" ref="L2:L8" si="1">0.282*SQRT($W$6*1000*H2/C2)</f>
        <v>20.305067158701721</v>
      </c>
      <c r="M2" s="145">
        <f t="shared" ref="M2:M13" si="2">SQRT(2*PI()^2*U2*$W$6*1000/C2)</f>
        <v>1059.740332084642</v>
      </c>
      <c r="N2" s="30">
        <f>E2/SQRT(K2/H2)</f>
        <v>45.566121111430064</v>
      </c>
      <c r="O2" s="30">
        <f>H2*($W$5-($W$5*E2/(2*PI()*SQRT(K2/H2))^2/(U2*$W$6*1000)))</f>
        <v>5750.0376278865597</v>
      </c>
      <c r="P2" s="30">
        <f>U2*PI()^2*$W$6*1000*K2/E2^2</f>
        <v>8446.7899575229712</v>
      </c>
      <c r="Q2" s="26">
        <f>H2*$W$5</f>
        <v>5750.039362406721</v>
      </c>
      <c r="R2" s="144">
        <f>MIN(ABS(P2/C2),ABS(Q2/C2),ABS(Q2/D2))</f>
        <v>15.703144765089993</v>
      </c>
      <c r="S2" s="26">
        <f>$W$7/(MAX(C3:D3)/H3)</f>
        <v>2.1743396666511399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7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5.2499999999999998E-2</v>
      </c>
      <c r="H3" s="7">
        <f t="shared" ref="H3:H13" si="3">PI()*((F3/2)^2-(F3/2-G3)^2)</f>
        <v>9.1125821908188923E-2</v>
      </c>
      <c r="I3" s="7">
        <f t="shared" ref="I3:I13" si="4">H3*E3</f>
        <v>0.96312703691203039</v>
      </c>
      <c r="J3" s="31">
        <f t="shared" si="0"/>
        <v>5.1912547289558443E-2</v>
      </c>
      <c r="K3" s="30">
        <f t="shared" ref="K3:K13" si="5">PI()*(F3^4-(F3-(2*G3))^4)/64</f>
        <v>3.5084865275620048E-3</v>
      </c>
      <c r="L3" s="42">
        <f t="shared" si="1"/>
        <v>33.869016723628192</v>
      </c>
      <c r="M3" s="144">
        <f t="shared" si="2"/>
        <v>2499.8423391573024</v>
      </c>
      <c r="N3" s="30">
        <f t="shared" ref="N3:N13" si="6">E3/SQRT(K3/H3)</f>
        <v>53.864537938118829</v>
      </c>
      <c r="O3" s="30">
        <f t="shared" ref="O3:O13" si="7">H3*($W$5-($W$5*E3/(2*PI()*SQRT(K3/H3))^2/(U3*$W$6*1000)))</f>
        <v>5750.0383372028546</v>
      </c>
      <c r="P3" s="30">
        <f t="shared" ref="P3:P13" si="8">U3*PI()^2*$W$6*1000*K3/E3^2</f>
        <v>12089.265998890145</v>
      </c>
      <c r="Q3" s="26">
        <f t="shared" ref="Q3:Q13" si="9">H3*$W$5</f>
        <v>5750.039362406721</v>
      </c>
      <c r="R3" s="144">
        <f t="shared" ref="R3:R12" si="10">MIN(ABS(P3/C3),ABS(Q3/C3),ABS(Q3/D3))</f>
        <v>2.3655316028566711</v>
      </c>
      <c r="S3" s="26">
        <f t="shared" ref="S3:S12" si="11">$W$7/(MAX(C4:D4)/H4)</f>
        <v>2.6996177897065405</v>
      </c>
      <c r="T3" s="19" t="s">
        <v>234</v>
      </c>
      <c r="U3" s="32">
        <v>2</v>
      </c>
      <c r="V3" s="183" t="s">
        <v>235</v>
      </c>
      <c r="W3" s="184"/>
      <c r="X3" s="185"/>
    </row>
    <row r="4" spans="1:25" ht="15" thickBot="1" x14ac:dyDescent="0.4">
      <c r="A4" s="187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5.2499999999999998E-2</v>
      </c>
      <c r="H4" s="7">
        <f t="shared" si="3"/>
        <v>9.1125821908188923E-2</v>
      </c>
      <c r="I4" s="7">
        <f t="shared" si="4"/>
        <v>0.95784173924135541</v>
      </c>
      <c r="J4" s="31">
        <f t="shared" si="0"/>
        <v>5.1627669745109059E-2</v>
      </c>
      <c r="K4" s="30">
        <f t="shared" si="5"/>
        <v>3.5084865275620048E-3</v>
      </c>
      <c r="L4" s="42">
        <f t="shared" si="1"/>
        <v>11.872146558979725</v>
      </c>
      <c r="M4" s="144">
        <f t="shared" si="2"/>
        <v>876.27269687204875</v>
      </c>
      <c r="N4" s="30">
        <f t="shared" si="6"/>
        <v>53.568948565185124</v>
      </c>
      <c r="O4" s="30">
        <f t="shared" si="7"/>
        <v>5750.0383428288078</v>
      </c>
      <c r="P4" s="30">
        <f t="shared" si="8"/>
        <v>12223.049382276033</v>
      </c>
      <c r="Q4" s="26">
        <f t="shared" si="9"/>
        <v>5750.039362406721</v>
      </c>
      <c r="R4" s="144">
        <f t="shared" si="10"/>
        <v>2.9369979746634947</v>
      </c>
      <c r="S4" s="26">
        <f t="shared" si="11"/>
        <v>5.0604783301409499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7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5.2499999999999998E-2</v>
      </c>
      <c r="H5" s="7">
        <f t="shared" si="3"/>
        <v>9.1125821908188923E-2</v>
      </c>
      <c r="I5" s="7">
        <f t="shared" si="4"/>
        <v>0.85571703062884819</v>
      </c>
      <c r="J5" s="31">
        <f t="shared" si="0"/>
        <v>4.6123147950894922E-2</v>
      </c>
      <c r="K5" s="30">
        <f t="shared" si="5"/>
        <v>3.5084865275620048E-3</v>
      </c>
      <c r="L5" s="42">
        <f t="shared" si="1"/>
        <v>11.6318341684981</v>
      </c>
      <c r="M5" s="144">
        <f t="shared" si="2"/>
        <v>858.53545066699519</v>
      </c>
      <c r="N5" s="30">
        <f t="shared" si="6"/>
        <v>47.857448388516147</v>
      </c>
      <c r="O5" s="30">
        <f t="shared" si="7"/>
        <v>5750.0384515358037</v>
      </c>
      <c r="P5" s="30">
        <f t="shared" si="8"/>
        <v>15314.637857007167</v>
      </c>
      <c r="Q5" s="26">
        <f t="shared" si="9"/>
        <v>5750.039362406721</v>
      </c>
      <c r="R5" s="144">
        <f t="shared" si="10"/>
        <v>5.505451424687827</v>
      </c>
      <c r="S5" s="26">
        <f t="shared" si="11"/>
        <v>6.4206815581745467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7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5.2499999999999998E-2</v>
      </c>
      <c r="H6" s="7">
        <f t="shared" si="3"/>
        <v>9.1125821908188923E-2</v>
      </c>
      <c r="I6" s="7">
        <f t="shared" si="4"/>
        <v>0.86502097704567416</v>
      </c>
      <c r="J6" s="31">
        <f t="shared" si="0"/>
        <v>4.6624630662761839E-2</v>
      </c>
      <c r="K6" s="30">
        <f t="shared" si="5"/>
        <v>3.5084865275620048E-3</v>
      </c>
      <c r="L6" s="42">
        <f t="shared" si="1"/>
        <v>13.102162538357549</v>
      </c>
      <c r="M6" s="144">
        <f t="shared" si="2"/>
        <v>967.05909460480609</v>
      </c>
      <c r="N6" s="30">
        <f t="shared" si="6"/>
        <v>48.377787612249435</v>
      </c>
      <c r="O6" s="30">
        <f t="shared" si="7"/>
        <v>5750.0384416321858</v>
      </c>
      <c r="P6" s="30">
        <f t="shared" si="8"/>
        <v>14986.968819940497</v>
      </c>
      <c r="Q6" s="26">
        <f t="shared" si="9"/>
        <v>5750.039362406721</v>
      </c>
      <c r="R6" s="144">
        <f t="shared" si="10"/>
        <v>6.985258729669205</v>
      </c>
      <c r="S6" s="26">
        <f t="shared" si="11"/>
        <v>1.7361064110798665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8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5.2499999999999998E-2</v>
      </c>
      <c r="H7" s="8">
        <f t="shared" si="3"/>
        <v>9.1125821908188923E-2</v>
      </c>
      <c r="I7" s="8">
        <f t="shared" si="4"/>
        <v>0.64759476597273535</v>
      </c>
      <c r="J7" s="92">
        <f t="shared" si="0"/>
        <v>3.4905357885930438E-2</v>
      </c>
      <c r="K7" s="93">
        <f t="shared" si="5"/>
        <v>3.5084865275620048E-3</v>
      </c>
      <c r="L7" s="94">
        <f t="shared" si="1"/>
        <v>6.8130344922586437</v>
      </c>
      <c r="M7" s="143">
        <f t="shared" si="2"/>
        <v>355.57860404495881</v>
      </c>
      <c r="N7" s="93">
        <f t="shared" si="6"/>
        <v>36.217852373976761</v>
      </c>
      <c r="O7" s="93">
        <f t="shared" si="7"/>
        <v>5750.0379837377968</v>
      </c>
      <c r="P7" s="93">
        <f t="shared" si="8"/>
        <v>13369.969816858922</v>
      </c>
      <c r="Q7" s="143">
        <f t="shared" si="9"/>
        <v>5750.039362406721</v>
      </c>
      <c r="R7" s="143">
        <f t="shared" si="10"/>
        <v>1.8887640437782687</v>
      </c>
      <c r="S7" s="95">
        <f t="shared" si="11"/>
        <v>7.2322249116821391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6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5.2499999999999998E-2</v>
      </c>
      <c r="H8" s="39">
        <f t="shared" si="3"/>
        <v>9.1125821908188923E-2</v>
      </c>
      <c r="I8" s="39">
        <f t="shared" si="4"/>
        <v>0.76872832103529098</v>
      </c>
      <c r="J8" s="97">
        <f t="shared" si="0"/>
        <v>4.1434456503802189E-2</v>
      </c>
      <c r="K8" s="39">
        <f t="shared" si="5"/>
        <v>3.5084865275620048E-3</v>
      </c>
      <c r="L8" s="98">
        <f t="shared" si="1"/>
        <v>26.726275038791091</v>
      </c>
      <c r="M8" s="26">
        <f t="shared" si="2"/>
        <v>1394.8691409698781</v>
      </c>
      <c r="N8" s="39">
        <f t="shared" si="6"/>
        <v>42.992455019507304</v>
      </c>
      <c r="O8" s="39">
        <f t="shared" si="7"/>
        <v>5750.0377258557437</v>
      </c>
      <c r="P8" s="39">
        <f t="shared" si="8"/>
        <v>9488.3637161627867</v>
      </c>
      <c r="Q8" s="26">
        <f t="shared" si="9"/>
        <v>5750.039362406721</v>
      </c>
      <c r="R8" s="144">
        <f t="shared" si="10"/>
        <v>7.868161929778327</v>
      </c>
      <c r="S8" s="26">
        <f t="shared" si="11"/>
        <v>5.0952283301828158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7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5.2499999999999998E-2</v>
      </c>
      <c r="H9" s="7">
        <f t="shared" si="3"/>
        <v>9.1125821908188923E-2</v>
      </c>
      <c r="I9" s="7">
        <f t="shared" si="4"/>
        <v>1.1228706027170856</v>
      </c>
      <c r="J9" s="31">
        <f t="shared" si="0"/>
        <v>6.0522725486450921E-2</v>
      </c>
      <c r="K9" s="30">
        <f t="shared" si="5"/>
        <v>3.5084865275620048E-3</v>
      </c>
      <c r="L9" s="98">
        <f t="shared" ref="L9:L13" si="12">0.282*SQRT($W$6*1000*H9/C9)</f>
        <v>13.490296743287947</v>
      </c>
      <c r="M9" s="26">
        <f t="shared" si="2"/>
        <v>995.70693893632665</v>
      </c>
      <c r="N9" s="30">
        <f t="shared" si="6"/>
        <v>62.79847191661505</v>
      </c>
      <c r="O9" s="30">
        <f t="shared" si="7"/>
        <v>5750.0381671632704</v>
      </c>
      <c r="P9" s="30">
        <f t="shared" si="8"/>
        <v>8894.2157205063122</v>
      </c>
      <c r="Q9" s="26">
        <f t="shared" si="9"/>
        <v>5750.039362406721</v>
      </c>
      <c r="R9" s="144">
        <f t="shared" si="10"/>
        <v>5.5432570281816496</v>
      </c>
      <c r="S9" s="26">
        <f t="shared" si="11"/>
        <v>7.7203693220684473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7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5.2499999999999998E-2</v>
      </c>
      <c r="H10" s="7">
        <f t="shared" si="3"/>
        <v>9.1125821908188923E-2</v>
      </c>
      <c r="I10" s="7">
        <f t="shared" si="4"/>
        <v>0.81890219857793967</v>
      </c>
      <c r="J10" s="31">
        <f t="shared" si="0"/>
        <v>4.4138828503350949E-2</v>
      </c>
      <c r="K10" s="30">
        <f t="shared" si="5"/>
        <v>3.5084865275620048E-3</v>
      </c>
      <c r="L10" s="98">
        <f t="shared" si="12"/>
        <v>14.36717743641036</v>
      </c>
      <c r="M10" s="26">
        <f t="shared" si="2"/>
        <v>1060.428731746088</v>
      </c>
      <c r="N10" s="30">
        <f t="shared" si="6"/>
        <v>45.798515514977936</v>
      </c>
      <c r="O10" s="30">
        <f t="shared" si="7"/>
        <v>5750.0384907234775</v>
      </c>
      <c r="P10" s="30">
        <f t="shared" si="8"/>
        <v>16722.569451337673</v>
      </c>
      <c r="Q10" s="26">
        <f t="shared" si="9"/>
        <v>5750.039362406721</v>
      </c>
      <c r="R10" s="144">
        <f t="shared" si="10"/>
        <v>8.3992293831468796</v>
      </c>
      <c r="S10" s="26">
        <f t="shared" si="11"/>
        <v>9.6056344380946879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7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5.2499999999999998E-2</v>
      </c>
      <c r="H11" s="7">
        <f t="shared" si="3"/>
        <v>9.1125821908188923E-2</v>
      </c>
      <c r="I11" s="7">
        <f t="shared" si="4"/>
        <v>0.82317599962543386</v>
      </c>
      <c r="J11" s="31">
        <f t="shared" si="0"/>
        <v>4.4369186379810889E-2</v>
      </c>
      <c r="K11" s="30">
        <f t="shared" si="5"/>
        <v>3.5084865275620048E-3</v>
      </c>
      <c r="L11" s="98">
        <f t="shared" si="12"/>
        <v>27.754543293386938</v>
      </c>
      <c r="M11" s="26">
        <f t="shared" si="2"/>
        <v>2048.5384324836264</v>
      </c>
      <c r="N11" s="30">
        <f t="shared" si="6"/>
        <v>46.037535197574329</v>
      </c>
      <c r="O11" s="30">
        <f t="shared" si="7"/>
        <v>5750.038486174215</v>
      </c>
      <c r="P11" s="30">
        <f t="shared" si="8"/>
        <v>16549.378281759611</v>
      </c>
      <c r="Q11" s="26">
        <f t="shared" si="9"/>
        <v>5750.039362406721</v>
      </c>
      <c r="R11" s="144">
        <f t="shared" si="10"/>
        <v>10.450267811099565</v>
      </c>
      <c r="S11" s="26">
        <f t="shared" si="11"/>
        <v>5.6230321646720025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7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5.2499999999999998E-2</v>
      </c>
      <c r="H12" s="7">
        <f t="shared" si="3"/>
        <v>9.1125821908188923E-2</v>
      </c>
      <c r="I12" s="7">
        <f t="shared" si="4"/>
        <v>0.67992620758576094</v>
      </c>
      <c r="J12" s="31">
        <f t="shared" si="0"/>
        <v>3.6648022588872516E-2</v>
      </c>
      <c r="K12" s="30">
        <f t="shared" si="5"/>
        <v>3.5084865275620048E-3</v>
      </c>
      <c r="L12" s="98">
        <f t="shared" si="12"/>
        <v>26.913259548622502</v>
      </c>
      <c r="M12" s="26">
        <f t="shared" si="2"/>
        <v>1986.4440191273698</v>
      </c>
      <c r="N12" s="30">
        <f t="shared" si="6"/>
        <v>38.026043917371219</v>
      </c>
      <c r="O12" s="30">
        <f t="shared" si="7"/>
        <v>5750.0386386569453</v>
      </c>
      <c r="P12" s="30">
        <f t="shared" si="8"/>
        <v>24257.359242244289</v>
      </c>
      <c r="Q12" s="26">
        <f t="shared" si="9"/>
        <v>5750.039362406721</v>
      </c>
      <c r="R12" s="144">
        <f t="shared" si="10"/>
        <v>6.1174711998414368</v>
      </c>
      <c r="S12" s="26">
        <f t="shared" si="11"/>
        <v>2.0445196924608076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8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5.2499999999999998E-2</v>
      </c>
      <c r="H13" s="8">
        <f t="shared" si="3"/>
        <v>9.1125821908188923E-2</v>
      </c>
      <c r="I13" s="8">
        <f t="shared" si="4"/>
        <v>0.71000684139765402</v>
      </c>
      <c r="J13" s="92">
        <f t="shared" si="0"/>
        <v>3.8269368751333556E-2</v>
      </c>
      <c r="K13" s="93">
        <f t="shared" si="5"/>
        <v>3.5084865275620048E-3</v>
      </c>
      <c r="L13" s="98">
        <f t="shared" si="12"/>
        <v>7.3934657642960584</v>
      </c>
      <c r="M13" s="98">
        <f t="shared" si="2"/>
        <v>385.87185174385337</v>
      </c>
      <c r="N13" s="93">
        <f t="shared" si="6"/>
        <v>39.708355158843887</v>
      </c>
      <c r="O13" s="93">
        <f t="shared" si="7"/>
        <v>5750.0378508683025</v>
      </c>
      <c r="P13" s="93">
        <f t="shared" si="8"/>
        <v>11122.74600487882</v>
      </c>
      <c r="Q13" s="143">
        <f t="shared" si="9"/>
        <v>5750.039362406721</v>
      </c>
      <c r="R13" s="143">
        <f>MIN(ABS(P13/C13),ABS(Q13/C13))</f>
        <v>2.2242964240392578</v>
      </c>
      <c r="S13" s="95" cm="1">
        <f t="array" ref="S13">$W$7/(MAX(C13:D13/H13))</f>
        <v>2.0445196924608076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9" t="s">
        <v>212</v>
      </c>
      <c r="C1" s="189"/>
      <c r="D1" s="189"/>
      <c r="E1" s="189"/>
      <c r="F1" s="190" t="s">
        <v>213</v>
      </c>
      <c r="G1" s="190"/>
      <c r="H1" s="190"/>
      <c r="I1" s="190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2023-11-29T15:24:11Z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