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502" documentId="13_ncr:1_{25B62D78-2787-4D6A-9F3E-D571215EA930}" xr6:coauthVersionLast="47" xr6:coauthVersionMax="47" xr10:uidLastSave="{9F4AC1DD-F232-4BD4-83D9-AF32E0A51B34}"/>
  <bookViews>
    <workbookView xWindow="-110" yWindow="-110" windowWidth="25820" windowHeight="15500" tabRatio="744" firstSheet="3" activeTab="9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15" l="1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<sst xmlns="http://schemas.openxmlformats.org/spreadsheetml/2006/main" count="699" uniqueCount="292">
  <si>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</si>
  <si>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</si>
  <si>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</si>
  <si>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</si>
  <si>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</si>
  <si>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</si>
  <si>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</si>
  <si>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</si>
  <si>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</si>
  <si>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</si>
  <si>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</si>
  <si>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</si>
  <si>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</si>
  <si>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</si>
  <si>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</si>
  <si>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</si>
  <si>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</si>
  <si>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</si>
  <si>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</si>
  <si>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</si>
  <si>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</si>
  <si>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</si>
  <si>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</si>
  <si>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</si>
  <si>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</si>
  <si>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</si>
  <si>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</si>
  <si>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</si>
  <si>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</si>
  <si>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</si>
  <si>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</si>
  <si>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</si>
  <si>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</si>
  <si>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</si>
  <si>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</si>
  <si>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</si>
  <si>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</si>
  <si>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</si>
  <si>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</si>
  <si>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</si>
  <si>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</si>
  <si>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</si>
  <si>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</si>
  <si>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</si>
  <si>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</si>
  <si>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</si>
  <si>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</si>
  <si>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</si>
  <si>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</si>
  <si>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</si>
  <si>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</si>
  <si>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</si>
  <si>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</si>
  <si>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</si>
  <si>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</si>
  <si>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</si>
  <si>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</si>
  <si>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</si>
  <si>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</si>
  <si>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</si>
  <si>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</si>
  <si>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</si>
  <si>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</si>
  <si>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</si>
  <si>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</si>
  <si>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</si>
  <si>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</si>
  <si>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</si>
  <si>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</si>
  <si>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</si>
  <si>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</si>
  <si>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</si>
  <si>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</si>
  <si>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</si>
  <si>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</si>
  <si>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</si>
  <si>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</si>
  <si>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</si>
  <si>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</si>
  <si>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</si>
  <si>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</si>
  <si>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</si>
  <si>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</si>
  <si>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</si>
  <si>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</si>
  <si>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</si>
  <si>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</si>
  <si>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</si>
  <si>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</si>
  <si>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</si>
  <si>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</si>
  <si>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</si>
  <si>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</si>
  <si>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</si>
  <si>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</si>
  <si>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</si>
  <si>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</si>
  <si>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</si>
  <si>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</si>
  <si>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</si>
  <si>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</si>
  <si>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</si>
  <si>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</si>
  <si>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</si>
  <si>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</si>
  <si>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</si>
  <si>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</si>
  <si>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</si>
  <si>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</si>
  <si>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</si>
  <si>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</si>
  <si>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</si>
  <si>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</si>
  <si>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</si>
  <si>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</si>
  <si>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</si>
  <si>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</si>
  <si>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</si>
  <si>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</si>
  <si>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</si>
  <si>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</si>
  <si>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</si>
  <si>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</si>
  <si>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</si>
  <si>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</si>
  <si>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</si>
  <si>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</si>
  <si>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</si>
  <si>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</si>
  <si>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</si>
  <si>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</si>
  <si>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</si>
  <si>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</si>
  <si>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</si>
  <si>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</si>
  <si>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</si>
  <si>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</si>
  <si>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</si>
  <si>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</si>
  <si>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</si>
  <si>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</si>
  <si>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</si>
  <si>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</si>
  <si>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</si>
  <si>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</si>
  <si>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</si>
  <si>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</si>
  <si>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</si>
  <si>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</si>
  <si>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</si>
  <si>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</si>
  <si>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</si>
  <si>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</si>
  <si>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</si>
  <si>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</si>
  <si>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</si>
  <si>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</si>
  <si>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</si>
  <si>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</si>
  <si>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</si>
  <si>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</si>
  <si>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</si>
  <si>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</si>
  <si>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</si>
  <si>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</si>
  <si>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</si>
  <si>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</si>
  <si>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</si>
  <si>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</si>
  <si>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</si>
  <si>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</si>
  <si>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</si>
  <si>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</si>
  <si>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</si>
  <si>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</si>
  <si>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</si>
  <si>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</si>
  <si>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</si>
  <si>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</si>
  <si>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</si>
  <si>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</si>
  <si>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</si>
  <si>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</si>
  <si>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</si>
  <si>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</si>
  <si>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</si>
  <si>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Max Deceleration @ Tire Limits (~4.0g)</t>
  </si>
  <si>
    <t>*maximum velocity analysis</t>
  </si>
  <si>
    <t>Max Cornering @ Tire Limits (~4.0g)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</si>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</sst>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opLeftCell="A7" workbookViewId="0">
      <selection activeCell="G34" sqref="G3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0" sqref="B20:D36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2" sqref="B2: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20" sqref="H20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186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187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188</v>
      </c>
      <c r="B32" s="75"/>
      <c r="C32" s="59" t="s">
        <v>176</v>
      </c>
      <c r="D32" s="60"/>
      <c r="E32" s="61" t="s">
        <v>177</v>
      </c>
      <c r="F32" s="60"/>
      <c r="H32" s="165" t="s">
        <v>189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187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190</v>
      </c>
      <c r="B1" s="172" t="s">
        <v>191</v>
      </c>
      <c r="C1" s="88" t="s">
        <v>192</v>
      </c>
      <c r="D1" s="5" t="s">
        <v>193</v>
      </c>
      <c r="E1" s="5" t="s">
        <v>194</v>
      </c>
      <c r="F1" s="5" t="s">
        <v>195</v>
      </c>
      <c r="G1" s="88" t="s">
        <v>189</v>
      </c>
      <c r="H1" s="88" t="s">
        <v>178</v>
      </c>
      <c r="I1" s="5" t="s">
        <v>196</v>
      </c>
      <c r="J1" s="5" t="s">
        <v>197</v>
      </c>
    </row>
    <row r="2" spans="1:10" ht="15" thickBot="1" x14ac:dyDescent="0.4">
      <c r="A2" s="171"/>
      <c r="B2" s="173"/>
      <c r="C2" s="89" t="s">
        <v>198</v>
      </c>
      <c r="D2" s="6" t="s">
        <v>198</v>
      </c>
      <c r="E2" s="6" t="s">
        <v>198</v>
      </c>
      <c r="F2" s="6" t="s">
        <v>198</v>
      </c>
      <c r="G2" s="89" t="s">
        <v>198</v>
      </c>
      <c r="H2" s="89" t="s">
        <v>198</v>
      </c>
      <c r="I2" s="6" t="s">
        <v>198</v>
      </c>
      <c r="J2" s="6" t="s">
        <v>198</v>
      </c>
    </row>
    <row r="3" spans="1:10" x14ac:dyDescent="0.35">
      <c r="A3" s="174" t="s">
        <v>199</v>
      </c>
      <c r="B3" s="14" t="s">
        <v>200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201</v>
      </c>
      <c r="J3" s="81" t="s">
        <v>201</v>
      </c>
    </row>
    <row r="4" spans="1:10" x14ac:dyDescent="0.35">
      <c r="A4" s="175"/>
      <c r="B4" s="15" t="s">
        <v>202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201</v>
      </c>
      <c r="J4" s="82" t="s">
        <v>201</v>
      </c>
    </row>
    <row r="5" spans="1:10" x14ac:dyDescent="0.35">
      <c r="A5" s="175"/>
      <c r="B5" s="18" t="s">
        <v>203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201</v>
      </c>
      <c r="J5" s="82" t="s">
        <v>201</v>
      </c>
    </row>
    <row r="6" spans="1:10" x14ac:dyDescent="0.35">
      <c r="A6" s="175"/>
      <c r="B6" s="16" t="s">
        <v>204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205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206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207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208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209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210</v>
      </c>
      <c r="B12" s="14" t="s">
        <v>200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201</v>
      </c>
      <c r="J12" s="85" t="s">
        <v>201</v>
      </c>
    </row>
    <row r="13" spans="1:10" x14ac:dyDescent="0.35">
      <c r="A13" s="175"/>
      <c r="B13" s="15" t="s">
        <v>202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201</v>
      </c>
      <c r="J13" s="82" t="s">
        <v>201</v>
      </c>
    </row>
    <row r="14" spans="1:10" x14ac:dyDescent="0.35">
      <c r="A14" s="175"/>
      <c r="B14" s="15" t="s">
        <v>200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201</v>
      </c>
      <c r="J14" s="82" t="s">
        <v>201</v>
      </c>
    </row>
    <row r="15" spans="1:10" x14ac:dyDescent="0.35">
      <c r="A15" s="175"/>
      <c r="B15" s="16" t="s">
        <v>204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205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206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207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208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209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211</v>
      </c>
      <c r="B21" s="14" t="s">
        <v>200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201</v>
      </c>
      <c r="J21" s="85" t="s">
        <v>201</v>
      </c>
    </row>
    <row r="22" spans="1:10" x14ac:dyDescent="0.35">
      <c r="A22" s="168"/>
      <c r="B22" s="15" t="s">
        <v>202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201</v>
      </c>
      <c r="J22" s="82" t="s">
        <v>201</v>
      </c>
    </row>
    <row r="23" spans="1:10" x14ac:dyDescent="0.35">
      <c r="A23" s="168"/>
      <c r="B23" s="15" t="s">
        <v>200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201</v>
      </c>
      <c r="J23" s="82" t="s">
        <v>201</v>
      </c>
    </row>
    <row r="24" spans="1:10" x14ac:dyDescent="0.35">
      <c r="A24" s="168"/>
      <c r="B24" s="16" t="s">
        <v>212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205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206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207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208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209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213</v>
      </c>
      <c r="B30" s="14" t="s">
        <v>200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202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200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212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205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206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207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208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209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214</v>
      </c>
    </row>
    <row r="41" spans="1:10" x14ac:dyDescent="0.35">
      <c r="A41" s="46" t="s">
        <v>119</v>
      </c>
    </row>
    <row r="42" spans="1:10" x14ac:dyDescent="0.35">
      <c r="A42" t="s">
        <v>215</v>
      </c>
    </row>
    <row r="57" spans="1:1" x14ac:dyDescent="0.35">
      <c r="A57" t="s">
        <v>216</v>
      </c>
    </row>
    <row r="75" spans="1:1" x14ac:dyDescent="0.35">
      <c r="A75" s="46" t="s">
        <v>120</v>
      </c>
    </row>
    <row r="76" spans="1:1" x14ac:dyDescent="0.35">
      <c r="A76" t="s">
        <v>215</v>
      </c>
    </row>
    <row r="91" spans="1:1" x14ac:dyDescent="0.35">
      <c r="A91" t="s">
        <v>216</v>
      </c>
    </row>
    <row r="107" spans="1:1" x14ac:dyDescent="0.35">
      <c r="A107" s="46" t="s">
        <v>121</v>
      </c>
    </row>
    <row r="108" spans="1:1" x14ac:dyDescent="0.35">
      <c r="A108" t="s">
        <v>215</v>
      </c>
    </row>
    <row r="121" spans="1:1" x14ac:dyDescent="0.35">
      <c r="A121" t="s">
        <v>216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E2" sqref="E2:E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237</v>
      </c>
      <c r="U4" s="32">
        <v>2</v>
      </c>
      <c r="V4" s="33" t="s">
        <v>239</v>
      </c>
      <c r="W4" s="34">
        <v>0.28360000000000002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237</v>
      </c>
      <c r="U5" s="32">
        <v>2</v>
      </c>
      <c r="V5" s="33" t="s">
        <v>241</v>
      </c>
      <c r="W5" s="34">
        <v>66717.358999999997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237</v>
      </c>
      <c r="U6" s="32">
        <v>2</v>
      </c>
      <c r="V6" s="33" t="s">
        <v>243</v>
      </c>
      <c r="W6" s="34">
        <v>29732.736199999999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236</v>
      </c>
      <c r="U7" s="98">
        <v>1</v>
      </c>
      <c r="V7" s="36" t="s">
        <v>233</v>
      </c>
      <c r="W7" s="37">
        <v>53011.292999999998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abSelected="1"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190</v>
      </c>
      <c r="B1" s="5" t="s">
        <v>191</v>
      </c>
      <c r="C1" s="5" t="s">
        <v>217</v>
      </c>
      <c r="D1" s="5" t="s">
        <v>218</v>
      </c>
      <c r="E1" s="5" t="s">
        <v>219</v>
      </c>
      <c r="F1" s="5" t="s">
        <v>220</v>
      </c>
      <c r="G1" s="5" t="s">
        <v>221</v>
      </c>
      <c r="H1" s="5" t="s">
        <v>222</v>
      </c>
      <c r="I1" s="5" t="s">
        <v>223</v>
      </c>
      <c r="J1" s="5" t="s">
        <v>224</v>
      </c>
      <c r="K1" s="5" t="s">
        <v>225</v>
      </c>
      <c r="L1" s="5" t="s">
        <v>226</v>
      </c>
      <c r="M1" s="159" t="s">
        <v>227</v>
      </c>
      <c r="N1" s="5" t="s">
        <v>228</v>
      </c>
      <c r="O1" s="5" t="s">
        <v>229</v>
      </c>
      <c r="P1" s="5" t="s">
        <v>230</v>
      </c>
      <c r="Q1" s="5" t="s">
        <v>231</v>
      </c>
      <c r="R1" s="5" t="s">
        <v>232</v>
      </c>
      <c r="S1" s="5" t="s">
        <v>233</v>
      </c>
      <c r="T1" s="5" t="s">
        <v>234</v>
      </c>
      <c r="U1" s="28" t="s">
        <v>235</v>
      </c>
    </row>
    <row r="2" spans="1:25" ht="15" thickBot="1" x14ac:dyDescent="0.4">
      <c r="A2" s="181" t="s">
        <v>215</v>
      </c>
      <c r="B2" s="23" t="s">
        <v>204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236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205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237</v>
      </c>
      <c r="U3" s="32">
        <v>2</v>
      </c>
      <c r="V3" s="178" t="s">
        <v>238</v>
      </c>
      <c r="W3" s="179"/>
      <c r="X3" s="180"/>
    </row>
    <row r="4" spans="1:25" ht="15" thickBot="1" x14ac:dyDescent="0.4">
      <c r="A4" s="182"/>
      <c r="B4" s="24" t="s">
        <v>206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237</v>
      </c>
      <c r="U4" s="32">
        <v>2</v>
      </c>
      <c r="V4" s="33" t="s">
        <v>239</v>
      </c>
      <c r="W4" s="144">
        <v>5.3900000000000003E-2</v>
      </c>
      <c r="X4" s="35" t="s">
        <v>240</v>
      </c>
    </row>
    <row r="5" spans="1:25" ht="15" thickBot="1" x14ac:dyDescent="0.4">
      <c r="A5" s="182"/>
      <c r="B5" s="24" t="s">
        <v>207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237</v>
      </c>
      <c r="U5" s="32">
        <v>2</v>
      </c>
      <c r="V5" s="33" t="s">
        <v>241</v>
      </c>
      <c r="W5" s="142">
        <v>63100</v>
      </c>
      <c r="X5" s="35" t="s">
        <v>242</v>
      </c>
    </row>
    <row r="6" spans="1:25" ht="15" thickBot="1" x14ac:dyDescent="0.4">
      <c r="A6" s="182"/>
      <c r="B6" s="24" t="s">
        <v>208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237</v>
      </c>
      <c r="U6" s="32">
        <v>2</v>
      </c>
      <c r="V6" s="33" t="s">
        <v>243</v>
      </c>
      <c r="W6" s="142">
        <v>19500</v>
      </c>
      <c r="X6" s="35" t="s">
        <v>244</v>
      </c>
    </row>
    <row r="7" spans="1:25" ht="15" thickBot="1" x14ac:dyDescent="0.4">
      <c r="A7" s="183"/>
      <c r="B7" s="93" t="s">
        <v>209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4">
        <f t="shared" si="0"/>
        <v>3.7292851272551809E-2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36.453420827623759</v>
      </c>
      <c r="O7" s="95">
        <f t="shared" si="7"/>
        <v>6143.3351111548154</v>
      </c>
      <c r="P7" s="95">
        <f t="shared" si="8"/>
        <v>14100.442137597538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236</v>
      </c>
      <c r="U7" s="98">
        <v>1</v>
      </c>
      <c r="V7" s="36" t="s">
        <v>233</v>
      </c>
      <c r="W7" s="143">
        <v>58000</v>
      </c>
      <c r="X7" s="38" t="s">
        <v>242</v>
      </c>
      <c r="Y7" s="102" t="s">
        <v>245</v>
      </c>
    </row>
    <row r="8" spans="1:25" ht="15" thickBot="1" x14ac:dyDescent="0.4">
      <c r="A8" s="181" t="s">
        <v>216</v>
      </c>
      <c r="B8" s="25" t="s">
        <v>212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9">
        <f t="shared" si="0"/>
        <v>4.4268534045833419E-2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236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205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237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206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237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207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237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208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237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209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4">
        <f t="shared" si="0"/>
        <v>4.0886957291825544E-2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39.966626569446788</v>
      </c>
      <c r="O13" s="95">
        <f t="shared" si="7"/>
        <v>6143.3349673445246</v>
      </c>
      <c r="P13" s="95">
        <f t="shared" si="8"/>
        <v>11730.440577003053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236</v>
      </c>
      <c r="U13" s="98">
        <v>1</v>
      </c>
      <c r="V13" s="3"/>
      <c r="W13" s="3"/>
      <c r="X13" s="3"/>
    </row>
    <row r="14" spans="1:25" x14ac:dyDescent="0.35">
      <c r="L14" t="s">
        <v>246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215</v>
      </c>
      <c r="C1" s="184"/>
      <c r="D1" s="184"/>
      <c r="E1" s="184"/>
      <c r="F1" s="185" t="s">
        <v>216</v>
      </c>
      <c r="G1" s="185"/>
      <c r="H1" s="185"/>
      <c r="I1" s="185"/>
      <c r="J1" s="158"/>
    </row>
    <row r="2" spans="1:18" x14ac:dyDescent="0.35">
      <c r="B2" t="s">
        <v>205</v>
      </c>
      <c r="C2" t="s">
        <v>206</v>
      </c>
      <c r="D2" t="s">
        <v>207</v>
      </c>
      <c r="E2" t="s">
        <v>208</v>
      </c>
      <c r="F2" t="s">
        <v>205</v>
      </c>
      <c r="G2" t="s">
        <v>206</v>
      </c>
      <c r="H2" t="s">
        <v>207</v>
      </c>
      <c r="I2" t="s">
        <v>208</v>
      </c>
      <c r="J2" t="s">
        <v>212</v>
      </c>
      <c r="L2" s="104" t="s">
        <v>247</v>
      </c>
      <c r="M2">
        <v>2860</v>
      </c>
      <c r="N2" t="s">
        <v>248</v>
      </c>
      <c r="O2" t="s">
        <v>249</v>
      </c>
    </row>
    <row r="3" spans="1:18" x14ac:dyDescent="0.35">
      <c r="A3" t="s">
        <v>247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250</v>
      </c>
      <c r="M3">
        <v>0.5</v>
      </c>
      <c r="N3" s="104" t="s">
        <v>251</v>
      </c>
      <c r="O3">
        <v>0.42</v>
      </c>
    </row>
    <row r="4" spans="1:18" x14ac:dyDescent="0.35">
      <c r="A4" t="s">
        <v>252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253</v>
      </c>
      <c r="M4">
        <f>M3*$M$2</f>
        <v>1430</v>
      </c>
      <c r="O4">
        <f>O3*$M$2</f>
        <v>1201.2</v>
      </c>
    </row>
    <row r="5" spans="1:18" x14ac:dyDescent="0.35">
      <c r="A5" t="s">
        <v>254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255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215</v>
      </c>
      <c r="D1" s="46" t="s">
        <v>216</v>
      </c>
      <c r="G1" s="105" t="s">
        <v>256</v>
      </c>
    </row>
    <row r="2" spans="1:16" x14ac:dyDescent="0.35">
      <c r="A2" s="104" t="s">
        <v>257</v>
      </c>
      <c r="B2">
        <v>2</v>
      </c>
      <c r="D2" s="104" t="s">
        <v>257</v>
      </c>
      <c r="E2">
        <v>2</v>
      </c>
      <c r="O2" s="104"/>
      <c r="P2" s="109" t="s">
        <v>255</v>
      </c>
    </row>
    <row r="3" spans="1:16" x14ac:dyDescent="0.35">
      <c r="A3" s="104" t="s">
        <v>258</v>
      </c>
      <c r="B3">
        <v>-0.13500000000000001</v>
      </c>
      <c r="D3" s="104" t="s">
        <v>258</v>
      </c>
      <c r="E3">
        <v>-0.23960000000000001</v>
      </c>
    </row>
    <row r="4" spans="1:16" x14ac:dyDescent="0.35">
      <c r="A4" s="104" t="s">
        <v>259</v>
      </c>
      <c r="B4">
        <v>2.0299999999999998</v>
      </c>
      <c r="D4" s="104" t="s">
        <v>259</v>
      </c>
      <c r="E4">
        <v>2.2869999999999999</v>
      </c>
    </row>
    <row r="5" spans="1:16" x14ac:dyDescent="0.35">
      <c r="A5" s="104" t="s">
        <v>260</v>
      </c>
      <c r="B5">
        <v>1.1100000000000001</v>
      </c>
      <c r="D5" s="104" t="s">
        <v>260</v>
      </c>
      <c r="E5">
        <v>1.1140000000000001</v>
      </c>
    </row>
    <row r="6" spans="1:16" x14ac:dyDescent="0.35">
      <c r="A6" s="104" t="s">
        <v>261</v>
      </c>
      <c r="B6">
        <v>3.78</v>
      </c>
      <c r="D6" s="104" t="s">
        <v>261</v>
      </c>
      <c r="E6">
        <v>2.5196999999999998</v>
      </c>
    </row>
    <row r="7" spans="1:16" x14ac:dyDescent="0.35">
      <c r="A7" s="104" t="s">
        <v>262</v>
      </c>
      <c r="B7">
        <v>8</v>
      </c>
      <c r="D7" s="104" t="s">
        <v>262</v>
      </c>
      <c r="E7">
        <v>8</v>
      </c>
    </row>
    <row r="8" spans="1:16" x14ac:dyDescent="0.35">
      <c r="A8" t="s">
        <v>263</v>
      </c>
      <c r="D8" t="s">
        <v>263</v>
      </c>
    </row>
    <row r="10" spans="1:16" x14ac:dyDescent="0.35">
      <c r="A10" s="105" t="s">
        <v>256</v>
      </c>
      <c r="D10" s="105" t="s">
        <v>256</v>
      </c>
    </row>
    <row r="11" spans="1:16" x14ac:dyDescent="0.35">
      <c r="A11" s="47" t="s">
        <v>264</v>
      </c>
      <c r="B11">
        <f>ABS('Geo Forces'!F13)</f>
        <v>919.68399999999997</v>
      </c>
      <c r="C11" s="109" t="s">
        <v>265</v>
      </c>
      <c r="D11" s="47" t="s">
        <v>264</v>
      </c>
      <c r="E11">
        <f>ABS('Geo Forces'!F31)</f>
        <v>1184.8</v>
      </c>
      <c r="F11" s="109" t="s">
        <v>265</v>
      </c>
    </row>
    <row r="12" spans="1:16" x14ac:dyDescent="0.35">
      <c r="A12" t="s">
        <v>266</v>
      </c>
      <c r="B12">
        <f>ABS('Geo Forces'!F14)</f>
        <v>617.33489999999995</v>
      </c>
      <c r="D12" t="s">
        <v>266</v>
      </c>
      <c r="E12">
        <f>ABS('Geo Forces'!F32)</f>
        <v>822.6934</v>
      </c>
    </row>
    <row r="14" spans="1:16" x14ac:dyDescent="0.35">
      <c r="A14" s="47" t="s">
        <v>267</v>
      </c>
      <c r="B14">
        <f>((B12*(B2+B3))-(B11*B7))/B2</f>
        <v>-3103.07120575</v>
      </c>
      <c r="D14" s="47" t="s">
        <v>267</v>
      </c>
      <c r="E14">
        <f>((E12*(E2+E3))-(E11*E7))/E2</f>
        <v>-4015.06526932</v>
      </c>
    </row>
    <row r="15" spans="1:16" x14ac:dyDescent="0.35">
      <c r="A15" s="47" t="s">
        <v>268</v>
      </c>
      <c r="B15">
        <f>B14-B12</f>
        <v>-3720.4061057499998</v>
      </c>
      <c r="D15" s="47" t="s">
        <v>268</v>
      </c>
      <c r="E15">
        <f>E14-E12</f>
        <v>-4837.7586693200001</v>
      </c>
      <c r="G15" s="105" t="s">
        <v>269</v>
      </c>
    </row>
    <row r="17" spans="1:7" x14ac:dyDescent="0.35">
      <c r="A17" s="105" t="s">
        <v>269</v>
      </c>
      <c r="D17" s="105" t="s">
        <v>269</v>
      </c>
    </row>
    <row r="18" spans="1:7" x14ac:dyDescent="0.35">
      <c r="A18" t="s">
        <v>270</v>
      </c>
      <c r="B18">
        <f>ABS('Geo Forces'!E12)</f>
        <v>867.63459999999998</v>
      </c>
      <c r="D18" t="s">
        <v>270</v>
      </c>
      <c r="E18">
        <f>ABS('Geo Forces'!E30)</f>
        <v>464.62740000000002</v>
      </c>
    </row>
    <row r="19" spans="1:7" x14ac:dyDescent="0.35">
      <c r="A19" t="s">
        <v>266</v>
      </c>
      <c r="B19">
        <f>ABS('Geo Forces'!E14)</f>
        <v>577.98410000000001</v>
      </c>
      <c r="D19" t="s">
        <v>266</v>
      </c>
      <c r="E19">
        <f>ABS('Geo Forces'!E32)</f>
        <v>286.38189999999997</v>
      </c>
    </row>
    <row r="21" spans="1:7" x14ac:dyDescent="0.35">
      <c r="A21" s="47" t="s">
        <v>271</v>
      </c>
      <c r="B21">
        <f>(B19*(B2+B3))/B2</f>
        <v>538.97017325000002</v>
      </c>
      <c r="D21" s="47" t="s">
        <v>271</v>
      </c>
      <c r="E21">
        <f>(E19*(E2+E3))/E2</f>
        <v>252.07334837999997</v>
      </c>
    </row>
    <row r="22" spans="1:7" x14ac:dyDescent="0.35">
      <c r="A22" s="47" t="s">
        <v>272</v>
      </c>
      <c r="B22">
        <f>(B18*(B2+B3))/B2</f>
        <v>809.06926450000003</v>
      </c>
      <c r="D22" s="47" t="s">
        <v>272</v>
      </c>
      <c r="E22">
        <f>(E18*(E2+E3))/E2</f>
        <v>408.96503748000003</v>
      </c>
    </row>
    <row r="23" spans="1:7" x14ac:dyDescent="0.35">
      <c r="A23" s="47" t="s">
        <v>273</v>
      </c>
      <c r="B23">
        <f>B21-B19</f>
        <v>-39.013926749999996</v>
      </c>
      <c r="D23" s="47" t="s">
        <v>273</v>
      </c>
      <c r="E23">
        <f>E21-E19</f>
        <v>-34.308551620000003</v>
      </c>
    </row>
    <row r="24" spans="1:7" x14ac:dyDescent="0.35">
      <c r="A24" s="47" t="s">
        <v>274</v>
      </c>
      <c r="B24">
        <f>B22-B18</f>
        <v>-58.565335499999946</v>
      </c>
      <c r="D24" s="47" t="s">
        <v>274</v>
      </c>
      <c r="E24">
        <f>E22-E18</f>
        <v>-55.662362519999988</v>
      </c>
    </row>
    <row r="25" spans="1:7" x14ac:dyDescent="0.35">
      <c r="A25" t="s">
        <v>275</v>
      </c>
      <c r="B25">
        <f>(B18*B7)/(B4+B5)</f>
        <v>2210.5340127388536</v>
      </c>
      <c r="D25" t="s">
        <v>275</v>
      </c>
      <c r="E25">
        <f>(E18*E7)/(E4+E5)</f>
        <v>1092.9194942663923</v>
      </c>
    </row>
    <row r="26" spans="1:7" x14ac:dyDescent="0.35">
      <c r="A26" s="47" t="s">
        <v>276</v>
      </c>
      <c r="B26">
        <f>B25/2</f>
        <v>1105.2670063694268</v>
      </c>
      <c r="D26" s="47" t="s">
        <v>276</v>
      </c>
      <c r="E26">
        <f>E25/2</f>
        <v>546.45974713319617</v>
      </c>
    </row>
    <row r="27" spans="1:7" x14ac:dyDescent="0.35">
      <c r="A27" s="47" t="s">
        <v>277</v>
      </c>
      <c r="B27">
        <f>(B25*B5)/B6</f>
        <v>649.12506723283809</v>
      </c>
      <c r="D27" s="47" t="s">
        <v>277</v>
      </c>
      <c r="E27">
        <f>(E25*E5)/E6</f>
        <v>483.19733167153282</v>
      </c>
    </row>
    <row r="29" spans="1:7" x14ac:dyDescent="0.35">
      <c r="D29" s="105" t="s">
        <v>278</v>
      </c>
      <c r="G29" s="105" t="s">
        <v>278</v>
      </c>
    </row>
    <row r="30" spans="1:7" x14ac:dyDescent="0.35">
      <c r="D30" t="s">
        <v>270</v>
      </c>
      <c r="E30">
        <f>ABS('Geo Forces'!D30)</f>
        <v>378.70310000000001</v>
      </c>
    </row>
    <row r="31" spans="1:7" x14ac:dyDescent="0.35">
      <c r="D31" t="s">
        <v>266</v>
      </c>
      <c r="E31">
        <f>ABS('Geo Forces'!D32)</f>
        <v>227.87809999999999</v>
      </c>
    </row>
    <row r="33" spans="4:5" x14ac:dyDescent="0.35">
      <c r="D33" s="47" t="s">
        <v>271</v>
      </c>
      <c r="E33">
        <f>(E31*(E2+E3))/E2</f>
        <v>200.57830361999999</v>
      </c>
    </row>
    <row r="34" spans="4:5" x14ac:dyDescent="0.35">
      <c r="D34" s="47" t="s">
        <v>272</v>
      </c>
      <c r="E34">
        <f>(E30*(E2+E3))/E2</f>
        <v>333.33446862</v>
      </c>
    </row>
    <row r="35" spans="4:5" x14ac:dyDescent="0.35">
      <c r="D35" s="47" t="s">
        <v>273</v>
      </c>
      <c r="E35">
        <f>E33-E31</f>
        <v>-27.299796380000004</v>
      </c>
    </row>
    <row r="36" spans="4:5" x14ac:dyDescent="0.35">
      <c r="D36" s="47" t="s">
        <v>274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279</v>
      </c>
    </row>
    <row r="2" spans="1:7" x14ac:dyDescent="0.35">
      <c r="A2" s="154" t="s">
        <v>280</v>
      </c>
      <c r="B2" s="156" t="s">
        <v>215</v>
      </c>
      <c r="C2" s="157" t="s">
        <v>216</v>
      </c>
      <c r="D2" t="s">
        <v>281</v>
      </c>
      <c r="F2" t="s">
        <v>282</v>
      </c>
      <c r="G2">
        <v>4.4249999999999998</v>
      </c>
    </row>
    <row r="3" spans="1:7" x14ac:dyDescent="0.35">
      <c r="A3" t="s">
        <v>283</v>
      </c>
      <c r="B3">
        <f>-'Geo Forces'!H20</f>
        <v>1991.1782126860301</v>
      </c>
      <c r="C3">
        <f>-'Geo Forces'!H38</f>
        <v>1616.86379364101</v>
      </c>
      <c r="F3" t="s">
        <v>284</v>
      </c>
      <c r="G3">
        <f>G2-Parameters!K4</f>
        <v>3.4249999999999998</v>
      </c>
    </row>
    <row r="4" spans="1:7" x14ac:dyDescent="0.35">
      <c r="A4" t="s">
        <v>285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286</v>
      </c>
      <c r="G4">
        <v>2</v>
      </c>
    </row>
    <row r="5" spans="1:7" x14ac:dyDescent="0.35">
      <c r="A5" t="s">
        <v>287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288</v>
      </c>
    </row>
    <row r="7" spans="1:7" x14ac:dyDescent="0.35">
      <c r="A7" s="155" t="s">
        <v>289</v>
      </c>
      <c r="B7" s="156" t="s">
        <v>215</v>
      </c>
      <c r="C7" s="157" t="s">
        <v>216</v>
      </c>
      <c r="D7" t="s">
        <v>290</v>
      </c>
      <c r="F7" t="s">
        <v>291</v>
      </c>
    </row>
    <row r="8" spans="1:7" x14ac:dyDescent="0.35">
      <c r="A8" t="s">
        <v>283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285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287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2023-11-13T23:57:26Z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